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2.xml" ContentType="application/vnd.openxmlformats-officedocument.drawing+xml"/>
  <Override PartName="/xl/comments6.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3.xml" ContentType="application/vnd.openxmlformats-officedocument.drawing+xml"/>
  <Override PartName="/xl/comments7.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5.xml" ContentType="application/vnd.openxmlformats-officedocument.drawing+xml"/>
  <Override PartName="/xl/comments8.xml" ContentType="application/vnd.openxmlformats-officedocument.spreadsheetml.comments+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mc:AlternateContent xmlns:mc="http://schemas.openxmlformats.org/markup-compatibility/2006">
    <mc:Choice Requires="x15">
      <x15ac:absPath xmlns:x15ac="http://schemas.microsoft.com/office/spreadsheetml/2010/11/ac" url="/Users/stepanusmamanhermawan/Desktop/Berkas Monev/"/>
    </mc:Choice>
  </mc:AlternateContent>
  <xr:revisionPtr revIDLastSave="0" documentId="8_{8544B74C-EE95-454B-945A-7D97C8E62C99}" xr6:coauthVersionLast="47" xr6:coauthVersionMax="47" xr10:uidLastSave="{00000000-0000-0000-0000-000000000000}"/>
  <bookViews>
    <workbookView xWindow="0" yWindow="460" windowWidth="23260" windowHeight="12460" activeTab="5" xr2:uid="{00000000-000D-0000-FFFF-FFFF00000000}"/>
  </bookViews>
  <sheets>
    <sheet name="1, 3, &amp; 5" sheetId="2" r:id="rId1"/>
    <sheet name="4,7,8" sheetId="3" r:id="rId2"/>
    <sheet name="9,6, &amp; 2" sheetId="4" r:id="rId3"/>
    <sheet name="Rekap Temuan" sheetId="5" r:id="rId4"/>
    <sheet name="Universitas" sheetId="6" state="hidden" r:id="rId5"/>
    <sheet name="Raw Tabel Perhitungan" sheetId="7" r:id="rId6"/>
    <sheet name="Universitas (2)" sheetId="8" r:id="rId7"/>
    <sheet name="FKIK" sheetId="15" r:id="rId8"/>
    <sheet name="Keperawatan" sheetId="16" r:id="rId9"/>
  </sheets>
  <externalReferences>
    <externalReference r:id="rId10"/>
    <externalReference r:id="rId11"/>
  </externalReferences>
  <definedNames>
    <definedName name="_xlnm._FilterDatabase" localSheetId="2" hidden="1">'9,6, &amp; 2'!$A$6:$V$164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36" roundtripDataSignature="AMtx7mj0EQqoiQKFdK1EkkCh4BMP5bMlzQ=="/>
    </ext>
  </extLst>
</workbook>
</file>

<file path=xl/calcChain.xml><?xml version="1.0" encoding="utf-8"?>
<calcChain xmlns="http://schemas.openxmlformats.org/spreadsheetml/2006/main">
  <c r="O192" i="16" l="1"/>
  <c r="O191" i="16"/>
  <c r="O190" i="16"/>
  <c r="O189" i="16"/>
  <c r="O188" i="16"/>
  <c r="O187" i="16"/>
  <c r="O169" i="16"/>
  <c r="O168" i="16"/>
  <c r="O167" i="16"/>
  <c r="O149" i="16"/>
  <c r="O148" i="16"/>
  <c r="O147" i="16"/>
  <c r="O129" i="16"/>
  <c r="O128" i="16"/>
  <c r="O127" i="16"/>
  <c r="O109" i="16"/>
  <c r="O108" i="16"/>
  <c r="O107" i="16"/>
  <c r="O105" i="16"/>
  <c r="O104" i="16"/>
  <c r="O87" i="16"/>
  <c r="O86" i="16"/>
  <c r="O85" i="16"/>
  <c r="O67" i="16"/>
  <c r="O48" i="16"/>
  <c r="O47" i="16"/>
  <c r="O46" i="16"/>
  <c r="O29" i="16"/>
  <c r="O12" i="16"/>
  <c r="O11" i="16"/>
  <c r="O10" i="16"/>
  <c r="O9" i="16"/>
  <c r="O8" i="16"/>
  <c r="O7" i="16"/>
  <c r="O6" i="16"/>
  <c r="O5" i="16"/>
  <c r="O4" i="16"/>
  <c r="U202" i="15"/>
  <c r="S202" i="15"/>
  <c r="Q202" i="15"/>
  <c r="O202" i="15"/>
  <c r="M202" i="15"/>
  <c r="K202" i="15"/>
  <c r="U201" i="15"/>
  <c r="S201" i="15"/>
  <c r="O201" i="15"/>
  <c r="M201" i="15"/>
  <c r="K201" i="15"/>
  <c r="S200" i="15"/>
  <c r="Q200" i="15"/>
  <c r="O200" i="15"/>
  <c r="M200" i="15"/>
  <c r="U199" i="15"/>
  <c r="S199" i="15"/>
  <c r="Q199" i="15"/>
  <c r="O199" i="15"/>
  <c r="M199" i="15"/>
  <c r="K199" i="15"/>
  <c r="O181" i="15"/>
  <c r="M181" i="15"/>
  <c r="K181" i="15"/>
  <c r="O180" i="15"/>
  <c r="M180" i="15"/>
  <c r="K180" i="15"/>
  <c r="O179" i="15"/>
  <c r="M179" i="15"/>
  <c r="K179" i="15"/>
  <c r="O178" i="15"/>
  <c r="M178" i="15"/>
  <c r="K178" i="15"/>
  <c r="O161" i="15"/>
  <c r="M161" i="15"/>
  <c r="K161" i="15"/>
  <c r="M160" i="15"/>
  <c r="K160" i="15"/>
  <c r="O159" i="15"/>
  <c r="M159" i="15"/>
  <c r="K159" i="15"/>
  <c r="O158" i="15"/>
  <c r="M158" i="15"/>
  <c r="K158" i="15"/>
  <c r="O140" i="15"/>
  <c r="M140" i="15"/>
  <c r="K140" i="15"/>
  <c r="O139" i="15"/>
  <c r="M139" i="15"/>
  <c r="K139" i="15"/>
  <c r="O138" i="15"/>
  <c r="M138" i="15"/>
  <c r="K138" i="15"/>
  <c r="O137" i="15"/>
  <c r="M137" i="15"/>
  <c r="K137" i="15"/>
  <c r="U119" i="15"/>
  <c r="S119" i="15"/>
  <c r="Q119" i="15"/>
  <c r="M119" i="15"/>
  <c r="K119" i="15"/>
  <c r="U118" i="15"/>
  <c r="S118" i="15"/>
  <c r="Q118" i="15"/>
  <c r="M118" i="15"/>
  <c r="K118" i="15"/>
  <c r="U117" i="15"/>
  <c r="S117" i="15"/>
  <c r="Q117" i="15"/>
  <c r="M117" i="15"/>
  <c r="K117" i="15"/>
  <c r="U116" i="15"/>
  <c r="S116" i="15"/>
  <c r="Q116" i="15"/>
  <c r="M116" i="15"/>
  <c r="K116" i="15"/>
  <c r="O94" i="15"/>
  <c r="M94" i="15"/>
  <c r="K94" i="15"/>
  <c r="O93" i="15"/>
  <c r="M93" i="15"/>
  <c r="K93" i="15"/>
  <c r="O92" i="15"/>
  <c r="M92" i="15"/>
  <c r="K92" i="15"/>
  <c r="O91" i="15"/>
  <c r="M91" i="15"/>
  <c r="K91" i="15"/>
  <c r="K74" i="15"/>
  <c r="K73" i="15"/>
  <c r="K72" i="15"/>
  <c r="K71" i="15"/>
  <c r="O52" i="15"/>
  <c r="M52" i="15"/>
  <c r="K52" i="15"/>
  <c r="O51" i="15"/>
  <c r="M51" i="15"/>
  <c r="K51" i="15"/>
  <c r="O50" i="15"/>
  <c r="M50" i="15"/>
  <c r="K50" i="15"/>
  <c r="O49" i="15"/>
  <c r="M49" i="15"/>
  <c r="K49" i="15"/>
  <c r="K32" i="15"/>
  <c r="K31" i="15"/>
  <c r="K30" i="15"/>
  <c r="K29" i="15"/>
  <c r="N250" i="8"/>
  <c r="N249" i="8"/>
  <c r="N248" i="8"/>
  <c r="N247" i="8"/>
  <c r="N246" i="8"/>
  <c r="N245" i="8"/>
  <c r="N222" i="8"/>
  <c r="N221" i="8"/>
  <c r="N220" i="8"/>
  <c r="N197" i="8"/>
  <c r="N196" i="8"/>
  <c r="N195" i="8"/>
  <c r="N172" i="8"/>
  <c r="N171" i="8"/>
  <c r="N170" i="8"/>
  <c r="N169" i="8"/>
  <c r="N168" i="8"/>
  <c r="N167" i="8"/>
  <c r="N166" i="8"/>
  <c r="N165" i="8"/>
  <c r="N164" i="8"/>
  <c r="N163" i="8"/>
  <c r="N140" i="8"/>
  <c r="N139" i="8"/>
  <c r="N138" i="8"/>
  <c r="N136" i="8"/>
  <c r="N135" i="8"/>
  <c r="N112" i="8"/>
  <c r="N111" i="8"/>
  <c r="N110" i="8"/>
  <c r="N87" i="8"/>
  <c r="N64" i="8"/>
  <c r="N63" i="8"/>
  <c r="N62" i="8"/>
  <c r="N39" i="8"/>
  <c r="N12" i="8"/>
  <c r="N11" i="8"/>
  <c r="N10" i="8"/>
  <c r="N9" i="8"/>
  <c r="N8" i="8"/>
  <c r="N7" i="8"/>
  <c r="N6" i="8"/>
  <c r="N5" i="8"/>
  <c r="N4" i="8"/>
  <c r="AD349" i="7"/>
  <c r="BJ341" i="7"/>
  <c r="BL340" i="7"/>
  <c r="BG340" i="7"/>
  <c r="W337" i="7"/>
  <c r="O337" i="7"/>
  <c r="K312" i="7"/>
  <c r="N307" i="7"/>
  <c r="I307" i="7"/>
  <c r="H307" i="7"/>
  <c r="O306" i="7"/>
  <c r="Z238" i="7"/>
  <c r="Y238" i="7"/>
  <c r="X238" i="7"/>
  <c r="AY235" i="7"/>
  <c r="AN235" i="7"/>
  <c r="AM235" i="7"/>
  <c r="P234" i="7"/>
  <c r="AJ233" i="7"/>
  <c r="AX232" i="7"/>
  <c r="AW232" i="7"/>
  <c r="AV226" i="7"/>
  <c r="AT226" i="7"/>
  <c r="BK224" i="7"/>
  <c r="AB194" i="7"/>
  <c r="Y194" i="7"/>
  <c r="K193" i="7"/>
  <c r="R186" i="7"/>
  <c r="O157" i="7"/>
  <c r="J154" i="7"/>
  <c r="I154" i="7"/>
  <c r="BH150" i="7"/>
  <c r="F112" i="7"/>
  <c r="E112" i="7"/>
  <c r="M88" i="7"/>
  <c r="T84" i="7"/>
  <c r="J83" i="7"/>
  <c r="I83" i="7"/>
  <c r="U82" i="7"/>
  <c r="U80" i="7"/>
  <c r="S79" i="7"/>
  <c r="R79" i="7"/>
  <c r="M78" i="7"/>
  <c r="J78" i="7"/>
  <c r="E47" i="16" s="1"/>
  <c r="R77" i="7"/>
  <c r="F14" i="7"/>
  <c r="D14" i="7"/>
  <c r="V18" i="5"/>
  <c r="T18" i="5"/>
  <c r="J18" i="5"/>
  <c r="AJ17" i="5"/>
  <c r="AI17" i="5"/>
  <c r="V16" i="5"/>
  <c r="R15" i="5"/>
  <c r="M15" i="5"/>
  <c r="L15" i="5"/>
  <c r="E14" i="5"/>
  <c r="D14" i="5"/>
  <c r="C14" i="5"/>
  <c r="R13" i="5"/>
  <c r="N13" i="5"/>
  <c r="J13" i="5"/>
  <c r="C13" i="5"/>
  <c r="R12" i="5"/>
  <c r="F12" i="5"/>
  <c r="V11" i="5"/>
  <c r="U11" i="5"/>
  <c r="E11" i="5"/>
  <c r="T10" i="5"/>
  <c r="L10" i="5"/>
  <c r="K10" i="5"/>
  <c r="J10" i="5"/>
  <c r="J9" i="5"/>
  <c r="V8" i="5"/>
  <c r="N8" i="5"/>
  <c r="L8" i="5"/>
  <c r="AC7" i="5"/>
  <c r="AB7" i="5"/>
  <c r="L7" i="5"/>
  <c r="S6" i="5"/>
  <c r="R6" i="5"/>
  <c r="N6" i="5"/>
  <c r="R5" i="5"/>
  <c r="N5" i="5"/>
  <c r="J5" i="5"/>
  <c r="ES238" i="4"/>
  <c r="U88" i="7" s="1"/>
  <c r="ER238" i="4"/>
  <c r="T88" i="7" s="1"/>
  <c r="EI238" i="4"/>
  <c r="U87" i="7" s="1"/>
  <c r="EH238" i="4"/>
  <c r="T87" i="7" s="1"/>
  <c r="DO238" i="4"/>
  <c r="U85" i="7" s="1"/>
  <c r="CK238" i="4"/>
  <c r="CJ238" i="4"/>
  <c r="T82" i="7" s="1"/>
  <c r="BP238" i="4"/>
  <c r="BG238" i="4"/>
  <c r="U79" i="7" s="1"/>
  <c r="AM238" i="4"/>
  <c r="U77" i="7" s="1"/>
  <c r="ES237" i="4"/>
  <c r="P88" i="7" s="1"/>
  <c r="EF237" i="4"/>
  <c r="DZ237" i="4"/>
  <c r="CU237" i="4"/>
  <c r="P83" i="7" s="1"/>
  <c r="CH237" i="4"/>
  <c r="BE237" i="4"/>
  <c r="N79" i="7" s="1"/>
  <c r="AW237" i="4"/>
  <c r="P78" i="7" s="1"/>
  <c r="F48" i="16" s="1"/>
  <c r="AJ237" i="4"/>
  <c r="EQ236" i="4"/>
  <c r="I88" i="7" s="1"/>
  <c r="DV236" i="4"/>
  <c r="DM236" i="4"/>
  <c r="I85" i="7" s="1"/>
  <c r="CT236" i="4"/>
  <c r="CS236" i="4"/>
  <c r="BP236" i="4"/>
  <c r="J80" i="7" s="1"/>
  <c r="AT236" i="4"/>
  <c r="AK236" i="4"/>
  <c r="I77" i="7" s="1"/>
  <c r="AJ236" i="4"/>
  <c r="S236" i="4"/>
  <c r="K75" i="7" s="1"/>
  <c r="R236" i="4"/>
  <c r="J75" i="7" s="1"/>
  <c r="Q236" i="4"/>
  <c r="I75" i="7" s="1"/>
  <c r="DX235" i="4"/>
  <c r="E86" i="7" s="1"/>
  <c r="DW235" i="4"/>
  <c r="D86" i="7" s="1"/>
  <c r="DV235" i="4"/>
  <c r="C86" i="7" s="1"/>
  <c r="DE235" i="4"/>
  <c r="F84" i="7" s="1"/>
  <c r="CS235" i="4"/>
  <c r="CA235" i="4"/>
  <c r="BZ235" i="4"/>
  <c r="E81" i="7" s="1"/>
  <c r="AU235" i="4"/>
  <c r="AC235" i="4"/>
  <c r="AB235" i="4"/>
  <c r="E76" i="7" s="1"/>
  <c r="AA235" i="4"/>
  <c r="D76" i="7" s="1"/>
  <c r="AK231" i="4"/>
  <c r="AC7" i="7" s="1"/>
  <c r="ET230" i="4"/>
  <c r="EJ230" i="4"/>
  <c r="DZ230" i="4"/>
  <c r="DP230" i="4"/>
  <c r="DF230" i="4"/>
  <c r="CV230" i="4"/>
  <c r="CL230" i="4"/>
  <c r="AD230" i="4"/>
  <c r="T230" i="4"/>
  <c r="ES229" i="4"/>
  <c r="AY238" i="7" s="1"/>
  <c r="DP229" i="4"/>
  <c r="DC229" i="4"/>
  <c r="AW234" i="7" s="1"/>
  <c r="DB229" i="4"/>
  <c r="CV229" i="4"/>
  <c r="CS228" i="4"/>
  <c r="AR233" i="7" s="1"/>
  <c r="CR228" i="4"/>
  <c r="EH227" i="4"/>
  <c r="AN237" i="7" s="1"/>
  <c r="DD227" i="4"/>
  <c r="AN234" i="7" s="1"/>
  <c r="DB227" i="4"/>
  <c r="CI227" i="4"/>
  <c r="AM232" i="7" s="1"/>
  <c r="ES226" i="4"/>
  <c r="AJ238" i="7" s="1"/>
  <c r="ER226" i="4"/>
  <c r="AI238" i="7" s="1"/>
  <c r="EP226" i="4"/>
  <c r="EG226" i="4"/>
  <c r="AH237" i="7" s="1"/>
  <c r="DO226" i="4"/>
  <c r="AJ235" i="7" s="1"/>
  <c r="CU226" i="4"/>
  <c r="S226" i="4"/>
  <c r="AJ225" i="7" s="1"/>
  <c r="R226" i="4"/>
  <c r="AI225" i="7" s="1"/>
  <c r="EH225" i="4"/>
  <c r="AD237" i="7" s="1"/>
  <c r="DY225" i="4"/>
  <c r="AE236" i="7" s="1"/>
  <c r="DX225" i="4"/>
  <c r="AD236" i="7" s="1"/>
  <c r="DW225" i="4"/>
  <c r="AC236" i="7" s="1"/>
  <c r="DE225" i="4"/>
  <c r="AE234" i="7" s="1"/>
  <c r="AC225" i="4"/>
  <c r="AE226" i="7" s="1"/>
  <c r="AB225" i="4"/>
  <c r="AD226" i="7" s="1"/>
  <c r="AA225" i="4"/>
  <c r="AC226" i="7" s="1"/>
  <c r="EI224" i="4"/>
  <c r="Z237" i="7" s="1"/>
  <c r="DO224" i="4"/>
  <c r="Z235" i="7" s="1"/>
  <c r="CK224" i="4"/>
  <c r="Z232" i="7" s="1"/>
  <c r="CJ224" i="4"/>
  <c r="Y232" i="7" s="1"/>
  <c r="S224" i="4"/>
  <c r="Z225" i="7" s="1"/>
  <c r="ES223" i="4"/>
  <c r="U238" i="7" s="1"/>
  <c r="DY223" i="4"/>
  <c r="U236" i="7" s="1"/>
  <c r="DE223" i="4"/>
  <c r="U234" i="7" s="1"/>
  <c r="CU223" i="4"/>
  <c r="U233" i="7" s="1"/>
  <c r="EI222" i="4"/>
  <c r="P237" i="7" s="1"/>
  <c r="CR222" i="4"/>
  <c r="CK222" i="4"/>
  <c r="P232" i="7" s="1"/>
  <c r="AU222" i="4"/>
  <c r="N228" i="7" s="1"/>
  <c r="D129" i="16" s="1"/>
  <c r="EG221" i="4"/>
  <c r="I237" i="7" s="1"/>
  <c r="EF221" i="4"/>
  <c r="EJ221" i="4" s="1"/>
  <c r="DV221" i="4"/>
  <c r="H236" i="7" s="1"/>
  <c r="CJ221" i="4"/>
  <c r="J232" i="7" s="1"/>
  <c r="BE221" i="4"/>
  <c r="I229" i="7" s="1"/>
  <c r="AK221" i="4"/>
  <c r="I227" i="7" s="1"/>
  <c r="AB221" i="4"/>
  <c r="J226" i="7" s="1"/>
  <c r="AA221" i="4"/>
  <c r="I226" i="7" s="1"/>
  <c r="ES220" i="4"/>
  <c r="F238" i="7" s="1"/>
  <c r="ER220" i="4"/>
  <c r="E238" i="7" s="1"/>
  <c r="DO220" i="4"/>
  <c r="F235" i="7" s="1"/>
  <c r="DN220" i="4"/>
  <c r="E235" i="7" s="1"/>
  <c r="CU220" i="4"/>
  <c r="F233" i="7" s="1"/>
  <c r="CS220" i="4"/>
  <c r="BQ220" i="4"/>
  <c r="F230" i="7" s="1"/>
  <c r="BP220" i="4"/>
  <c r="E230" i="7" s="1"/>
  <c r="AM220" i="4"/>
  <c r="AL220" i="4"/>
  <c r="AK220" i="4"/>
  <c r="D227" i="7" s="1"/>
  <c r="S220" i="4"/>
  <c r="F225" i="7" s="1"/>
  <c r="EP215" i="4"/>
  <c r="EI215" i="4"/>
  <c r="AE348" i="7" s="1"/>
  <c r="EH215" i="4"/>
  <c r="AD348" i="7" s="1"/>
  <c r="DO215" i="4"/>
  <c r="AE346" i="7" s="1"/>
  <c r="DF215" i="4"/>
  <c r="DE215" i="4"/>
  <c r="AE345" i="7" s="1"/>
  <c r="CR215" i="4"/>
  <c r="BN215" i="4"/>
  <c r="AW215" i="4"/>
  <c r="AE339" i="7" s="1"/>
  <c r="F192" i="16" s="1"/>
  <c r="AJ215" i="4"/>
  <c r="EP214" i="4"/>
  <c r="EJ214" i="4"/>
  <c r="EI214" i="4"/>
  <c r="Z348" i="7" s="1"/>
  <c r="CK214" i="4"/>
  <c r="Z343" i="7" s="1"/>
  <c r="BX214" i="4"/>
  <c r="AT214" i="4"/>
  <c r="AJ214" i="4"/>
  <c r="W338" i="7" s="1"/>
  <c r="EF213" i="4"/>
  <c r="DV213" i="4"/>
  <c r="DE213" i="4"/>
  <c r="U345" i="7" s="1"/>
  <c r="DD213" i="4"/>
  <c r="T345" i="7" s="1"/>
  <c r="CI213" i="4"/>
  <c r="S343" i="7" s="1"/>
  <c r="AW213" i="4"/>
  <c r="U339" i="7" s="1"/>
  <c r="F190" i="16" s="1"/>
  <c r="AK213" i="4"/>
  <c r="S338" i="7" s="1"/>
  <c r="S213" i="4"/>
  <c r="U336" i="7" s="1"/>
  <c r="R213" i="4"/>
  <c r="T336" i="7" s="1"/>
  <c r="Q213" i="4"/>
  <c r="S336" i="7" s="1"/>
  <c r="EG212" i="4"/>
  <c r="N348" i="7" s="1"/>
  <c r="DE212" i="4"/>
  <c r="P345" i="7" s="1"/>
  <c r="DD212" i="4"/>
  <c r="O345" i="7" s="1"/>
  <c r="DC212" i="4"/>
  <c r="N345" i="7" s="1"/>
  <c r="CA212" i="4"/>
  <c r="P342" i="7" s="1"/>
  <c r="BZ212" i="4"/>
  <c r="O342" i="7" s="1"/>
  <c r="BY212" i="4"/>
  <c r="N342" i="7" s="1"/>
  <c r="BG212" i="4"/>
  <c r="P340" i="7" s="1"/>
  <c r="BF212" i="4"/>
  <c r="O340" i="7" s="1"/>
  <c r="BE212" i="4"/>
  <c r="N340" i="7" s="1"/>
  <c r="AC212" i="4"/>
  <c r="P337" i="7" s="1"/>
  <c r="AA212" i="4"/>
  <c r="N337" i="7" s="1"/>
  <c r="ES211" i="4"/>
  <c r="K349" i="7" s="1"/>
  <c r="ER211" i="4"/>
  <c r="J349" i="7" s="1"/>
  <c r="EI211" i="4"/>
  <c r="K348" i="7" s="1"/>
  <c r="EH211" i="4"/>
  <c r="J348" i="7" s="1"/>
  <c r="DO211" i="4"/>
  <c r="K346" i="7" s="1"/>
  <c r="DM211" i="4"/>
  <c r="I346" i="7" s="1"/>
  <c r="CU211" i="4"/>
  <c r="K344" i="7" s="1"/>
  <c r="CK211" i="4"/>
  <c r="K343" i="7" s="1"/>
  <c r="BG211" i="4"/>
  <c r="K340" i="7" s="1"/>
  <c r="AT211" i="4"/>
  <c r="AM211" i="4"/>
  <c r="K338" i="7" s="1"/>
  <c r="ES210" i="4"/>
  <c r="DY210" i="4"/>
  <c r="F347" i="7" s="1"/>
  <c r="DB210" i="4"/>
  <c r="CU210" i="4"/>
  <c r="CA210" i="4"/>
  <c r="F342" i="7" s="1"/>
  <c r="AM210" i="4"/>
  <c r="Z210" i="4"/>
  <c r="P210" i="4"/>
  <c r="DY205" i="4"/>
  <c r="BF205" i="4"/>
  <c r="BE205" i="4"/>
  <c r="BD205" i="4"/>
  <c r="Z205" i="4"/>
  <c r="EU203" i="4"/>
  <c r="ES203" i="4"/>
  <c r="ER203" i="4"/>
  <c r="EQ203" i="4"/>
  <c r="EQ238" i="4" s="1"/>
  <c r="S88" i="7" s="1"/>
  <c r="EP203" i="4"/>
  <c r="EP238" i="4" s="1"/>
  <c r="EK203" i="4"/>
  <c r="EI203" i="4"/>
  <c r="EH203" i="4"/>
  <c r="EG203" i="4"/>
  <c r="EG238" i="4" s="1"/>
  <c r="S87" i="7" s="1"/>
  <c r="EF203" i="4"/>
  <c r="EA203" i="4"/>
  <c r="DY203" i="4"/>
  <c r="DX203" i="4"/>
  <c r="DW203" i="4"/>
  <c r="DV203" i="4"/>
  <c r="DQ203" i="4"/>
  <c r="DO203" i="4"/>
  <c r="DN203" i="4"/>
  <c r="DN238" i="4" s="1"/>
  <c r="T85" i="7" s="1"/>
  <c r="DM203" i="4"/>
  <c r="DM238" i="4" s="1"/>
  <c r="DL203" i="4"/>
  <c r="DL238" i="4" s="1"/>
  <c r="R85" i="7" s="1"/>
  <c r="DG203" i="4"/>
  <c r="DE203" i="4"/>
  <c r="DD203" i="4"/>
  <c r="DD238" i="4" s="1"/>
  <c r="DC203" i="4"/>
  <c r="DC238" i="4" s="1"/>
  <c r="S84" i="7" s="1"/>
  <c r="DB203" i="4"/>
  <c r="DB238" i="4" s="1"/>
  <c r="CW203" i="4"/>
  <c r="CU203" i="4"/>
  <c r="CU238" i="4" s="1"/>
  <c r="U83" i="7" s="1"/>
  <c r="CT203" i="4"/>
  <c r="CS203" i="4"/>
  <c r="CR203" i="4"/>
  <c r="CM203" i="4"/>
  <c r="CK203" i="4"/>
  <c r="CJ203" i="4"/>
  <c r="CI203" i="4"/>
  <c r="CI238" i="4" s="1"/>
  <c r="S82" i="7" s="1"/>
  <c r="CH203" i="4"/>
  <c r="CC203" i="4"/>
  <c r="BX238" i="4" s="1"/>
  <c r="CA203" i="4"/>
  <c r="BZ203" i="4"/>
  <c r="BY203" i="4"/>
  <c r="BY238" i="4" s="1"/>
  <c r="S81" i="7" s="1"/>
  <c r="BX203" i="4"/>
  <c r="BS203" i="4"/>
  <c r="BQ203" i="4"/>
  <c r="BQ238" i="4" s="1"/>
  <c r="BP203" i="4"/>
  <c r="BO203" i="4"/>
  <c r="BO238" i="4" s="1"/>
  <c r="S80" i="7" s="1"/>
  <c r="BN203" i="4"/>
  <c r="BN238" i="4" s="1"/>
  <c r="R80" i="7" s="1"/>
  <c r="BI203" i="4"/>
  <c r="BG203" i="4"/>
  <c r="BF203" i="4"/>
  <c r="BF238" i="4" s="1"/>
  <c r="T79" i="7" s="1"/>
  <c r="BE203" i="4"/>
  <c r="BE238" i="4" s="1"/>
  <c r="BD203" i="4"/>
  <c r="BD238" i="4" s="1"/>
  <c r="AY203" i="4"/>
  <c r="AT238" i="4" s="1"/>
  <c r="AW203" i="4"/>
  <c r="AV203" i="4"/>
  <c r="AU203" i="4"/>
  <c r="AT203" i="4"/>
  <c r="AO203" i="4"/>
  <c r="AM203" i="4"/>
  <c r="AL203" i="4"/>
  <c r="AL238" i="4" s="1"/>
  <c r="T77" i="7" s="1"/>
  <c r="AK203" i="4"/>
  <c r="AK238" i="4" s="1"/>
  <c r="S77" i="7" s="1"/>
  <c r="AJ203" i="4"/>
  <c r="AJ238" i="4" s="1"/>
  <c r="AE203" i="4"/>
  <c r="AC203" i="4"/>
  <c r="AB203" i="4"/>
  <c r="AB238" i="4" s="1"/>
  <c r="T76" i="7" s="1"/>
  <c r="AA203" i="4"/>
  <c r="AA238" i="4" s="1"/>
  <c r="S76" i="7" s="1"/>
  <c r="Z203" i="4"/>
  <c r="Z238" i="4" s="1"/>
  <c r="U203" i="4"/>
  <c r="S203" i="4"/>
  <c r="R203" i="4"/>
  <c r="Q203" i="4"/>
  <c r="P203" i="4"/>
  <c r="EU202" i="4"/>
  <c r="ES202" i="4"/>
  <c r="ER202" i="4"/>
  <c r="ER237" i="4" s="1"/>
  <c r="O88" i="7" s="1"/>
  <c r="EQ202" i="4"/>
  <c r="EQ237" i="4" s="1"/>
  <c r="N88" i="7" s="1"/>
  <c r="EP202" i="4"/>
  <c r="EP237" i="4" s="1"/>
  <c r="EK202" i="4"/>
  <c r="EG237" i="4" s="1"/>
  <c r="N87" i="7" s="1"/>
  <c r="EI202" i="4"/>
  <c r="EH202" i="4"/>
  <c r="EG202" i="4"/>
  <c r="EF202" i="4"/>
  <c r="EA202" i="4"/>
  <c r="DY202" i="4"/>
  <c r="DY237" i="4" s="1"/>
  <c r="P86" i="7" s="1"/>
  <c r="DX202" i="4"/>
  <c r="DX237" i="4" s="1"/>
  <c r="O86" i="7" s="1"/>
  <c r="DW202" i="4"/>
  <c r="DW237" i="4" s="1"/>
  <c r="N86" i="7" s="1"/>
  <c r="DV202" i="4"/>
  <c r="DV237" i="4" s="1"/>
  <c r="M86" i="7" s="1"/>
  <c r="DQ202" i="4"/>
  <c r="DO202" i="4"/>
  <c r="DO237" i="4" s="1"/>
  <c r="P85" i="7" s="1"/>
  <c r="DN202" i="4"/>
  <c r="DN237" i="4" s="1"/>
  <c r="O85" i="7" s="1"/>
  <c r="DM202" i="4"/>
  <c r="DM237" i="4" s="1"/>
  <c r="N85" i="7" s="1"/>
  <c r="DL202" i="4"/>
  <c r="DL237" i="4" s="1"/>
  <c r="DG202" i="4"/>
  <c r="DB237" i="4" s="1"/>
  <c r="DE202" i="4"/>
  <c r="DD202" i="4"/>
  <c r="DC202" i="4"/>
  <c r="DB202" i="4"/>
  <c r="CW202" i="4"/>
  <c r="CU202" i="4"/>
  <c r="CT202" i="4"/>
  <c r="CT237" i="4" s="1"/>
  <c r="O83" i="7" s="1"/>
  <c r="CS202" i="4"/>
  <c r="CS237" i="4" s="1"/>
  <c r="N83" i="7" s="1"/>
  <c r="CR202" i="4"/>
  <c r="CR237" i="4" s="1"/>
  <c r="M83" i="7" s="1"/>
  <c r="CM202" i="4"/>
  <c r="CI237" i="4" s="1"/>
  <c r="N82" i="7" s="1"/>
  <c r="CK202" i="4"/>
  <c r="CJ202" i="4"/>
  <c r="CJ237" i="4" s="1"/>
  <c r="O82" i="7" s="1"/>
  <c r="CI202" i="4"/>
  <c r="CH202" i="4"/>
  <c r="CC202" i="4"/>
  <c r="CC205" i="4" s="1"/>
  <c r="CA202" i="4"/>
  <c r="BZ202" i="4"/>
  <c r="BY202" i="4"/>
  <c r="BX202" i="4"/>
  <c r="BS202" i="4"/>
  <c r="BQ202" i="4"/>
  <c r="BQ237" i="4" s="1"/>
  <c r="P80" i="7" s="1"/>
  <c r="BP202" i="4"/>
  <c r="BP237" i="4" s="1"/>
  <c r="O80" i="7" s="1"/>
  <c r="BO202" i="4"/>
  <c r="BN202" i="4"/>
  <c r="BN237" i="4" s="1"/>
  <c r="BI202" i="4"/>
  <c r="BD237" i="4" s="1"/>
  <c r="BG202" i="4"/>
  <c r="BF202" i="4"/>
  <c r="BE202" i="4"/>
  <c r="BD202" i="4"/>
  <c r="AY202" i="4"/>
  <c r="AW202" i="4"/>
  <c r="AV202" i="4"/>
  <c r="AV237" i="4" s="1"/>
  <c r="O78" i="7" s="1"/>
  <c r="E48" i="16" s="1"/>
  <c r="AU202" i="4"/>
  <c r="AU237" i="4" s="1"/>
  <c r="N78" i="7" s="1"/>
  <c r="D48" i="16" s="1"/>
  <c r="AT202" i="4"/>
  <c r="AT237" i="4" s="1"/>
  <c r="AO202" i="4"/>
  <c r="AM202" i="4"/>
  <c r="AM237" i="4" s="1"/>
  <c r="P77" i="7" s="1"/>
  <c r="AL202" i="4"/>
  <c r="AL237" i="4" s="1"/>
  <c r="O77" i="7" s="1"/>
  <c r="AK202" i="4"/>
  <c r="AK237" i="4" s="1"/>
  <c r="N77" i="7" s="1"/>
  <c r="AJ202" i="4"/>
  <c r="AJ205" i="4" s="1"/>
  <c r="AE202" i="4"/>
  <c r="Z237" i="4" s="1"/>
  <c r="M76" i="7" s="1"/>
  <c r="AC202" i="4"/>
  <c r="AB202" i="4"/>
  <c r="AA202" i="4"/>
  <c r="Z202" i="4"/>
  <c r="U202" i="4"/>
  <c r="S202" i="4"/>
  <c r="S237" i="4" s="1"/>
  <c r="P75" i="7" s="1"/>
  <c r="R202" i="4"/>
  <c r="R237" i="4" s="1"/>
  <c r="O75" i="7" s="1"/>
  <c r="Q202" i="4"/>
  <c r="Q237" i="4" s="1"/>
  <c r="N75" i="7" s="1"/>
  <c r="BI75" i="7" s="1"/>
  <c r="P202" i="4"/>
  <c r="P237" i="4" s="1"/>
  <c r="M75" i="7" s="1"/>
  <c r="EU201" i="4"/>
  <c r="ER236" i="4" s="1"/>
  <c r="J88" i="7" s="1"/>
  <c r="ES201" i="4"/>
  <c r="ER201" i="4"/>
  <c r="EQ201" i="4"/>
  <c r="EP201" i="4"/>
  <c r="EK201" i="4"/>
  <c r="EI201" i="4"/>
  <c r="EI236" i="4" s="1"/>
  <c r="K87" i="7" s="1"/>
  <c r="EH201" i="4"/>
  <c r="EG201" i="4"/>
  <c r="EF201" i="4"/>
  <c r="EA201" i="4"/>
  <c r="DY201" i="4"/>
  <c r="DY236" i="4" s="1"/>
  <c r="K86" i="7" s="1"/>
  <c r="DX201" i="4"/>
  <c r="DX236" i="4" s="1"/>
  <c r="J86" i="7" s="1"/>
  <c r="DW201" i="4"/>
  <c r="DW236" i="4" s="1"/>
  <c r="I86" i="7" s="1"/>
  <c r="DV201" i="4"/>
  <c r="DQ201" i="4"/>
  <c r="DL236" i="4" s="1"/>
  <c r="DO201" i="4"/>
  <c r="DN201" i="4"/>
  <c r="DM201" i="4"/>
  <c r="DL201" i="4"/>
  <c r="DG201" i="4"/>
  <c r="DE201" i="4"/>
  <c r="DE236" i="4" s="1"/>
  <c r="K84" i="7" s="1"/>
  <c r="DD201" i="4"/>
  <c r="DD236" i="4" s="1"/>
  <c r="J84" i="7" s="1"/>
  <c r="DC201" i="4"/>
  <c r="DC236" i="4" s="1"/>
  <c r="I84" i="7" s="1"/>
  <c r="DB201" i="4"/>
  <c r="DB236" i="4" s="1"/>
  <c r="H84" i="7" s="1"/>
  <c r="CW201" i="4"/>
  <c r="CU201" i="4"/>
  <c r="CU236" i="4" s="1"/>
  <c r="K83" i="7" s="1"/>
  <c r="CT201" i="4"/>
  <c r="CS201" i="4"/>
  <c r="CR201" i="4"/>
  <c r="CR236" i="4" s="1"/>
  <c r="CM201" i="4"/>
  <c r="CH236" i="4" s="1"/>
  <c r="CK201" i="4"/>
  <c r="CJ201" i="4"/>
  <c r="CI201" i="4"/>
  <c r="CH201" i="4"/>
  <c r="CC201" i="4"/>
  <c r="CA201" i="4"/>
  <c r="CA236" i="4" s="1"/>
  <c r="K81" i="7" s="1"/>
  <c r="BZ201" i="4"/>
  <c r="BZ236" i="4" s="1"/>
  <c r="J81" i="7" s="1"/>
  <c r="BY201" i="4"/>
  <c r="BY236" i="4" s="1"/>
  <c r="I81" i="7" s="1"/>
  <c r="BX201" i="4"/>
  <c r="BX236" i="4" s="1"/>
  <c r="BS201" i="4"/>
  <c r="BO236" i="4" s="1"/>
  <c r="I80" i="7" s="1"/>
  <c r="BQ201" i="4"/>
  <c r="BP201" i="4"/>
  <c r="BO201" i="4"/>
  <c r="BN201" i="4"/>
  <c r="BI201" i="4"/>
  <c r="BG201" i="4"/>
  <c r="BG236" i="4" s="1"/>
  <c r="K79" i="7" s="1"/>
  <c r="BF201" i="4"/>
  <c r="BE201" i="4"/>
  <c r="BD201" i="4"/>
  <c r="AY201" i="4"/>
  <c r="AW201" i="4"/>
  <c r="AW236" i="4" s="1"/>
  <c r="K78" i="7" s="1"/>
  <c r="F47" i="16" s="1"/>
  <c r="AV201" i="4"/>
  <c r="AV236" i="4" s="1"/>
  <c r="AU201" i="4"/>
  <c r="AU236" i="4" s="1"/>
  <c r="I78" i="7" s="1"/>
  <c r="D47" i="16" s="1"/>
  <c r="AT201" i="4"/>
  <c r="AO201" i="4"/>
  <c r="AM201" i="4"/>
  <c r="AL201" i="4"/>
  <c r="AK201" i="4"/>
  <c r="AJ201" i="4"/>
  <c r="AE201" i="4"/>
  <c r="AC201" i="4"/>
  <c r="AC236" i="4" s="1"/>
  <c r="K76" i="7" s="1"/>
  <c r="AB201" i="4"/>
  <c r="AB236" i="4" s="1"/>
  <c r="J76" i="7" s="1"/>
  <c r="AA201" i="4"/>
  <c r="AA236" i="4" s="1"/>
  <c r="I76" i="7" s="1"/>
  <c r="Z201" i="4"/>
  <c r="Z236" i="4" s="1"/>
  <c r="U201" i="4"/>
  <c r="S201" i="4"/>
  <c r="R201" i="4"/>
  <c r="Q201" i="4"/>
  <c r="P201" i="4"/>
  <c r="P236" i="4" s="1"/>
  <c r="EU200" i="4"/>
  <c r="EU205" i="4" s="1"/>
  <c r="ES200" i="4"/>
  <c r="ER200" i="4"/>
  <c r="EQ200" i="4"/>
  <c r="EP200" i="4"/>
  <c r="EK200" i="4"/>
  <c r="EI200" i="4"/>
  <c r="EH200" i="4"/>
  <c r="EG200" i="4"/>
  <c r="EG205" i="4" s="1"/>
  <c r="EF200" i="4"/>
  <c r="EF235" i="4" s="1"/>
  <c r="EA200" i="4"/>
  <c r="DY200" i="4"/>
  <c r="DX200" i="4"/>
  <c r="DW200" i="4"/>
  <c r="DV200" i="4"/>
  <c r="DQ200" i="4"/>
  <c r="DQ205" i="4" s="1"/>
  <c r="DO200" i="4"/>
  <c r="DN200" i="4"/>
  <c r="DM200" i="4"/>
  <c r="DL200" i="4"/>
  <c r="DG200" i="4"/>
  <c r="DE200" i="4"/>
  <c r="DD200" i="4"/>
  <c r="DC200" i="4"/>
  <c r="DC235" i="4" s="1"/>
  <c r="DB200" i="4"/>
  <c r="DB235" i="4" s="1"/>
  <c r="CW200" i="4"/>
  <c r="CU200" i="4"/>
  <c r="CT200" i="4"/>
  <c r="CS200" i="4"/>
  <c r="CR200" i="4"/>
  <c r="CM200" i="4"/>
  <c r="CK200" i="4"/>
  <c r="CJ200" i="4"/>
  <c r="CI200" i="4"/>
  <c r="CH200" i="4"/>
  <c r="CC200" i="4"/>
  <c r="CA200" i="4"/>
  <c r="BZ200" i="4"/>
  <c r="BY200" i="4"/>
  <c r="BY235" i="4" s="1"/>
  <c r="BX200" i="4"/>
  <c r="BX235" i="4" s="1"/>
  <c r="BS200" i="4"/>
  <c r="BS205" i="4" s="1"/>
  <c r="BQ200" i="4"/>
  <c r="BP200" i="4"/>
  <c r="BO200" i="4"/>
  <c r="BN200" i="4"/>
  <c r="BI200" i="4"/>
  <c r="BG200" i="4"/>
  <c r="BF200" i="4"/>
  <c r="BF235" i="4" s="1"/>
  <c r="E79" i="7" s="1"/>
  <c r="BE200" i="4"/>
  <c r="BE235" i="4" s="1"/>
  <c r="BD200" i="4"/>
  <c r="BD235" i="4" s="1"/>
  <c r="AY200" i="4"/>
  <c r="AY205" i="4" s="1"/>
  <c r="AW200" i="4"/>
  <c r="AV200" i="4"/>
  <c r="AU200" i="4"/>
  <c r="AT200" i="4"/>
  <c r="AO200" i="4"/>
  <c r="AO205" i="4" s="1"/>
  <c r="AM200" i="4"/>
  <c r="AL200" i="4"/>
  <c r="AK200" i="4"/>
  <c r="AJ200" i="4"/>
  <c r="AE200" i="4"/>
  <c r="AC200" i="4"/>
  <c r="AB200" i="4"/>
  <c r="AA200" i="4"/>
  <c r="AA205" i="4" s="1"/>
  <c r="Z200" i="4"/>
  <c r="Z235" i="4" s="1"/>
  <c r="U200" i="4"/>
  <c r="S200" i="4"/>
  <c r="R200" i="4"/>
  <c r="Q200" i="4"/>
  <c r="P200" i="4"/>
  <c r="DX196" i="4"/>
  <c r="Y16" i="5" s="1"/>
  <c r="DO196" i="4"/>
  <c r="Z15" i="5" s="1"/>
  <c r="DB196" i="4"/>
  <c r="W14" i="5" s="1"/>
  <c r="BS196" i="4"/>
  <c r="BQ196" i="4"/>
  <c r="Z10" i="5" s="1"/>
  <c r="BD196" i="4"/>
  <c r="W9" i="5" s="1"/>
  <c r="U196" i="4"/>
  <c r="S196" i="4"/>
  <c r="Z5" i="5" s="1"/>
  <c r="EU194" i="4"/>
  <c r="ES194" i="4"/>
  <c r="ER194" i="4"/>
  <c r="ER229" i="4" s="1"/>
  <c r="AX238" i="7" s="1"/>
  <c r="EQ194" i="4"/>
  <c r="EQ229" i="4" s="1"/>
  <c r="AW238" i="7" s="1"/>
  <c r="EP194" i="4"/>
  <c r="EP229" i="4" s="1"/>
  <c r="AV238" i="7" s="1"/>
  <c r="EK194" i="4"/>
  <c r="EI194" i="4"/>
  <c r="EH194" i="4"/>
  <c r="EG194" i="4"/>
  <c r="EF194" i="4"/>
  <c r="EA194" i="4"/>
  <c r="DY194" i="4"/>
  <c r="DX194" i="4"/>
  <c r="DW194" i="4"/>
  <c r="DW229" i="4" s="1"/>
  <c r="AW236" i="7" s="1"/>
  <c r="DV194" i="4"/>
  <c r="DQ194" i="4"/>
  <c r="DO194" i="4"/>
  <c r="DO229" i="4" s="1"/>
  <c r="DN194" i="4"/>
  <c r="DN229" i="4" s="1"/>
  <c r="AX235" i="7" s="1"/>
  <c r="DM194" i="4"/>
  <c r="DM229" i="4" s="1"/>
  <c r="AW235" i="7" s="1"/>
  <c r="DL194" i="4"/>
  <c r="DL229" i="4" s="1"/>
  <c r="AV235" i="7" s="1"/>
  <c r="DG194" i="4"/>
  <c r="DE194" i="4"/>
  <c r="DE229" i="4" s="1"/>
  <c r="AY234" i="7" s="1"/>
  <c r="DD194" i="4"/>
  <c r="DC194" i="4"/>
  <c r="DB194" i="4"/>
  <c r="CW194" i="4"/>
  <c r="CU194" i="4"/>
  <c r="CU229" i="4" s="1"/>
  <c r="AY233" i="7" s="1"/>
  <c r="CT194" i="4"/>
  <c r="CT229" i="4" s="1"/>
  <c r="AX233" i="7" s="1"/>
  <c r="CS194" i="4"/>
  <c r="CS229" i="4" s="1"/>
  <c r="AW233" i="7" s="1"/>
  <c r="CR194" i="4"/>
  <c r="CR229" i="4" s="1"/>
  <c r="AV233" i="7" s="1"/>
  <c r="CM194" i="4"/>
  <c r="CI229" i="4" s="1"/>
  <c r="CK194" i="4"/>
  <c r="CJ194" i="4"/>
  <c r="CJ229" i="4" s="1"/>
  <c r="CI194" i="4"/>
  <c r="CH194" i="4"/>
  <c r="CH229" i="4" s="1"/>
  <c r="AE194" i="4"/>
  <c r="Z229" i="4" s="1"/>
  <c r="AC194" i="4"/>
  <c r="AB194" i="4"/>
  <c r="AB229" i="4" s="1"/>
  <c r="AX226" i="7" s="1"/>
  <c r="AA194" i="4"/>
  <c r="Z194" i="4"/>
  <c r="U194" i="4"/>
  <c r="S194" i="4"/>
  <c r="S229" i="4" s="1"/>
  <c r="AY225" i="7" s="1"/>
  <c r="R194" i="4"/>
  <c r="R229" i="4" s="1"/>
  <c r="AX225" i="7" s="1"/>
  <c r="Q194" i="4"/>
  <c r="Q229" i="4" s="1"/>
  <c r="AW225" i="7" s="1"/>
  <c r="P194" i="4"/>
  <c r="P229" i="4" s="1"/>
  <c r="T229" i="4" s="1"/>
  <c r="EU193" i="4"/>
  <c r="ER228" i="4" s="1"/>
  <c r="AS238" i="7" s="1"/>
  <c r="ES193" i="4"/>
  <c r="ER193" i="4"/>
  <c r="EQ193" i="4"/>
  <c r="EP193" i="4"/>
  <c r="EK193" i="4"/>
  <c r="EI193" i="4"/>
  <c r="EH193" i="4"/>
  <c r="EG193" i="4"/>
  <c r="EG228" i="4" s="1"/>
  <c r="AR237" i="7" s="1"/>
  <c r="EF193" i="4"/>
  <c r="EA193" i="4"/>
  <c r="DY193" i="4"/>
  <c r="DY228" i="4" s="1"/>
  <c r="AT236" i="7" s="1"/>
  <c r="DX193" i="4"/>
  <c r="DX228" i="4" s="1"/>
  <c r="AS236" i="7" s="1"/>
  <c r="DW193" i="4"/>
  <c r="DW228" i="4" s="1"/>
  <c r="AR236" i="7" s="1"/>
  <c r="DV193" i="4"/>
  <c r="DV228" i="4" s="1"/>
  <c r="DQ193" i="4"/>
  <c r="DO193" i="4"/>
  <c r="DO228" i="4" s="1"/>
  <c r="AT235" i="7" s="1"/>
  <c r="DN193" i="4"/>
  <c r="DM193" i="4"/>
  <c r="DL193" i="4"/>
  <c r="DG193" i="4"/>
  <c r="DE193" i="4"/>
  <c r="DE228" i="4" s="1"/>
  <c r="AT234" i="7" s="1"/>
  <c r="DD193" i="4"/>
  <c r="DD228" i="4" s="1"/>
  <c r="AS234" i="7" s="1"/>
  <c r="DC193" i="4"/>
  <c r="DC228" i="4" s="1"/>
  <c r="AR234" i="7" s="1"/>
  <c r="DB193" i="4"/>
  <c r="DB228" i="4" s="1"/>
  <c r="AQ234" i="7" s="1"/>
  <c r="CW193" i="4"/>
  <c r="CT228" i="4" s="1"/>
  <c r="AS233" i="7" s="1"/>
  <c r="CU193" i="4"/>
  <c r="CT193" i="4"/>
  <c r="CS193" i="4"/>
  <c r="CR193" i="4"/>
  <c r="CM193" i="4"/>
  <c r="CH228" i="4" s="1"/>
  <c r="AQ232" i="7" s="1"/>
  <c r="CK193" i="4"/>
  <c r="CJ193" i="4"/>
  <c r="CJ228" i="4" s="1"/>
  <c r="AS232" i="7" s="1"/>
  <c r="CI193" i="4"/>
  <c r="CH193" i="4"/>
  <c r="AE193" i="4"/>
  <c r="AC193" i="4"/>
  <c r="AC228" i="4" s="1"/>
  <c r="AB193" i="4"/>
  <c r="AB228" i="4" s="1"/>
  <c r="AS226" i="7" s="1"/>
  <c r="AA193" i="4"/>
  <c r="AA228" i="4" s="1"/>
  <c r="AR226" i="7" s="1"/>
  <c r="Z193" i="4"/>
  <c r="Z228" i="4" s="1"/>
  <c r="U193" i="4"/>
  <c r="S193" i="4"/>
  <c r="R193" i="4"/>
  <c r="Q193" i="4"/>
  <c r="P193" i="4"/>
  <c r="EU192" i="4"/>
  <c r="ES192" i="4"/>
  <c r="ES227" i="4" s="1"/>
  <c r="AO238" i="7" s="1"/>
  <c r="ER192" i="4"/>
  <c r="EQ192" i="4"/>
  <c r="EQ227" i="4" s="1"/>
  <c r="AM238" i="7" s="1"/>
  <c r="EP192" i="4"/>
  <c r="EK192" i="4"/>
  <c r="EI192" i="4"/>
  <c r="EI227" i="4" s="1"/>
  <c r="AO237" i="7" s="1"/>
  <c r="EH192" i="4"/>
  <c r="EG192" i="4"/>
  <c r="EG227" i="4" s="1"/>
  <c r="AM237" i="7" s="1"/>
  <c r="EF192" i="4"/>
  <c r="EF227" i="4" s="1"/>
  <c r="EA192" i="4"/>
  <c r="DY192" i="4"/>
  <c r="DY227" i="4" s="1"/>
  <c r="AO236" i="7" s="1"/>
  <c r="DX192" i="4"/>
  <c r="DW192" i="4"/>
  <c r="DV192" i="4"/>
  <c r="DQ192" i="4"/>
  <c r="DO192" i="4"/>
  <c r="DO227" i="4" s="1"/>
  <c r="AO235" i="7" s="1"/>
  <c r="DN192" i="4"/>
  <c r="DN227" i="4" s="1"/>
  <c r="DM192" i="4"/>
  <c r="DM227" i="4" s="1"/>
  <c r="DL192" i="4"/>
  <c r="DL227" i="4" s="1"/>
  <c r="DG192" i="4"/>
  <c r="DE227" i="4" s="1"/>
  <c r="AO234" i="7" s="1"/>
  <c r="DE192" i="4"/>
  <c r="DD192" i="4"/>
  <c r="DC192" i="4"/>
  <c r="DB192" i="4"/>
  <c r="CW192" i="4"/>
  <c r="CU192" i="4"/>
  <c r="CT192" i="4"/>
  <c r="CT227" i="4" s="1"/>
  <c r="AN233" i="7" s="1"/>
  <c r="CS192" i="4"/>
  <c r="CR192" i="4"/>
  <c r="CM192" i="4"/>
  <c r="CK192" i="4"/>
  <c r="CK227" i="4" s="1"/>
  <c r="AO232" i="7" s="1"/>
  <c r="CJ192" i="4"/>
  <c r="CJ227" i="4" s="1"/>
  <c r="AN232" i="7" s="1"/>
  <c r="CI192" i="4"/>
  <c r="CH192" i="4"/>
  <c r="CH227" i="4" s="1"/>
  <c r="AE192" i="4"/>
  <c r="AC192" i="4"/>
  <c r="AB192" i="4"/>
  <c r="AA192" i="4"/>
  <c r="Z192" i="4"/>
  <c r="U192" i="4"/>
  <c r="S192" i="4"/>
  <c r="R192" i="4"/>
  <c r="Q192" i="4"/>
  <c r="Q227" i="4" s="1"/>
  <c r="AM225" i="7" s="1"/>
  <c r="P192" i="4"/>
  <c r="EU191" i="4"/>
  <c r="ES191" i="4"/>
  <c r="ER191" i="4"/>
  <c r="EQ191" i="4"/>
  <c r="EQ226" i="4" s="1"/>
  <c r="AH238" i="7" s="1"/>
  <c r="EP191" i="4"/>
  <c r="EK191" i="4"/>
  <c r="EI191" i="4"/>
  <c r="EI226" i="4" s="1"/>
  <c r="AJ237" i="7" s="1"/>
  <c r="EH191" i="4"/>
  <c r="EG191" i="4"/>
  <c r="EF191" i="4"/>
  <c r="EA191" i="4"/>
  <c r="DY191" i="4"/>
  <c r="DY226" i="4" s="1"/>
  <c r="AJ236" i="7" s="1"/>
  <c r="DX191" i="4"/>
  <c r="DX226" i="4" s="1"/>
  <c r="AI236" i="7" s="1"/>
  <c r="DW191" i="4"/>
  <c r="DW226" i="4" s="1"/>
  <c r="AH236" i="7" s="1"/>
  <c r="DV191" i="4"/>
  <c r="DV226" i="4" s="1"/>
  <c r="DQ191" i="4"/>
  <c r="DN226" i="4" s="1"/>
  <c r="AI235" i="7" s="1"/>
  <c r="DO191" i="4"/>
  <c r="DN191" i="4"/>
  <c r="DM191" i="4"/>
  <c r="DL191" i="4"/>
  <c r="DL226" i="4" s="1"/>
  <c r="DG191" i="4"/>
  <c r="DE191" i="4"/>
  <c r="DD191" i="4"/>
  <c r="DD226" i="4" s="1"/>
  <c r="AI234" i="7" s="1"/>
  <c r="DC191" i="4"/>
  <c r="DB191" i="4"/>
  <c r="CW191" i="4"/>
  <c r="CU191" i="4"/>
  <c r="CT191" i="4"/>
  <c r="CT226" i="4" s="1"/>
  <c r="AI233" i="7" s="1"/>
  <c r="CS191" i="4"/>
  <c r="CS226" i="4" s="1"/>
  <c r="AH233" i="7" s="1"/>
  <c r="CR191" i="4"/>
  <c r="CR226" i="4" s="1"/>
  <c r="CM191" i="4"/>
  <c r="CJ226" i="4" s="1"/>
  <c r="AI232" i="7" s="1"/>
  <c r="CK191" i="4"/>
  <c r="CJ191" i="4"/>
  <c r="CI191" i="4"/>
  <c r="CH191" i="4"/>
  <c r="AE191" i="4"/>
  <c r="AC191" i="4"/>
  <c r="AB191" i="4"/>
  <c r="AA191" i="4"/>
  <c r="AA226" i="4" s="1"/>
  <c r="AH226" i="7" s="1"/>
  <c r="Z191" i="4"/>
  <c r="U191" i="4"/>
  <c r="S191" i="4"/>
  <c r="R191" i="4"/>
  <c r="Q191" i="4"/>
  <c r="Q226" i="4" s="1"/>
  <c r="AH225" i="7" s="1"/>
  <c r="P191" i="4"/>
  <c r="P226" i="4" s="1"/>
  <c r="EU190" i="4"/>
  <c r="ES190" i="4"/>
  <c r="ES225" i="4" s="1"/>
  <c r="AE238" i="7" s="1"/>
  <c r="ER190" i="4"/>
  <c r="EQ190" i="4"/>
  <c r="EP190" i="4"/>
  <c r="EK190" i="4"/>
  <c r="EI190" i="4"/>
  <c r="EI225" i="4" s="1"/>
  <c r="AE237" i="7" s="1"/>
  <c r="EH190" i="4"/>
  <c r="EG190" i="4"/>
  <c r="EG225" i="4" s="1"/>
  <c r="AC237" i="7" s="1"/>
  <c r="EF190" i="4"/>
  <c r="EF225" i="4" s="1"/>
  <c r="EA190" i="4"/>
  <c r="DY190" i="4"/>
  <c r="DX190" i="4"/>
  <c r="DW190" i="4"/>
  <c r="DV190" i="4"/>
  <c r="DV225" i="4" s="1"/>
  <c r="DQ190" i="4"/>
  <c r="DO190" i="4"/>
  <c r="DN190" i="4"/>
  <c r="DN225" i="4" s="1"/>
  <c r="AD235" i="7" s="1"/>
  <c r="DM190" i="4"/>
  <c r="DL190" i="4"/>
  <c r="DG190" i="4"/>
  <c r="DE190" i="4"/>
  <c r="DD190" i="4"/>
  <c r="DD225" i="4" s="1"/>
  <c r="AD234" i="7" s="1"/>
  <c r="DC190" i="4"/>
  <c r="DC225" i="4" s="1"/>
  <c r="AC234" i="7" s="1"/>
  <c r="DB190" i="4"/>
  <c r="DB225" i="4" s="1"/>
  <c r="CW190" i="4"/>
  <c r="CT225" i="4" s="1"/>
  <c r="AD233" i="7" s="1"/>
  <c r="CU190" i="4"/>
  <c r="CT190" i="4"/>
  <c r="CS190" i="4"/>
  <c r="CR190" i="4"/>
  <c r="CM190" i="4"/>
  <c r="CK190" i="4"/>
  <c r="CJ190" i="4"/>
  <c r="CI190" i="4"/>
  <c r="CI225" i="4" s="1"/>
  <c r="AC232" i="7" s="1"/>
  <c r="CH190" i="4"/>
  <c r="AE190" i="4"/>
  <c r="AC190" i="4"/>
  <c r="AB190" i="4"/>
  <c r="AA190" i="4"/>
  <c r="Z190" i="4"/>
  <c r="Z225" i="4" s="1"/>
  <c r="AB226" i="7" s="1"/>
  <c r="U190" i="4"/>
  <c r="S190" i="4"/>
  <c r="S225" i="4" s="1"/>
  <c r="AE225" i="7" s="1"/>
  <c r="R190" i="4"/>
  <c r="Q190" i="4"/>
  <c r="P190" i="4"/>
  <c r="EU189" i="4"/>
  <c r="ES189" i="4"/>
  <c r="ES224" i="4" s="1"/>
  <c r="ER189" i="4"/>
  <c r="ER224" i="4" s="1"/>
  <c r="EQ189" i="4"/>
  <c r="EQ224" i="4" s="1"/>
  <c r="EP189" i="4"/>
  <c r="EP224" i="4" s="1"/>
  <c r="EK189" i="4"/>
  <c r="EH224" i="4" s="1"/>
  <c r="Y237" i="7" s="1"/>
  <c r="EI189" i="4"/>
  <c r="EH189" i="4"/>
  <c r="EG189" i="4"/>
  <c r="EF189" i="4"/>
  <c r="EF224" i="4" s="1"/>
  <c r="EA189" i="4"/>
  <c r="DV224" i="4" s="1"/>
  <c r="DY189" i="4"/>
  <c r="DX189" i="4"/>
  <c r="DX224" i="4" s="1"/>
  <c r="Y236" i="7" s="1"/>
  <c r="DW189" i="4"/>
  <c r="DV189" i="4"/>
  <c r="DQ189" i="4"/>
  <c r="DO189" i="4"/>
  <c r="DN189" i="4"/>
  <c r="DN224" i="4" s="1"/>
  <c r="Y235" i="7" s="1"/>
  <c r="DM189" i="4"/>
  <c r="DM224" i="4" s="1"/>
  <c r="X235" i="7" s="1"/>
  <c r="DL189" i="4"/>
  <c r="DL224" i="4" s="1"/>
  <c r="W235" i="7" s="1"/>
  <c r="DG189" i="4"/>
  <c r="DE189" i="4"/>
  <c r="DD189" i="4"/>
  <c r="DC189" i="4"/>
  <c r="DB189" i="4"/>
  <c r="CW189" i="4"/>
  <c r="CU189" i="4"/>
  <c r="CT189" i="4"/>
  <c r="CS189" i="4"/>
  <c r="CS224" i="4" s="1"/>
  <c r="X233" i="7" s="1"/>
  <c r="CR189" i="4"/>
  <c r="CM189" i="4"/>
  <c r="CK189" i="4"/>
  <c r="CJ189" i="4"/>
  <c r="CI189" i="4"/>
  <c r="CI224" i="4" s="1"/>
  <c r="X232" i="7" s="1"/>
  <c r="CH189" i="4"/>
  <c r="CH224" i="4" s="1"/>
  <c r="AE189" i="4"/>
  <c r="Z224" i="4" s="1"/>
  <c r="AC189" i="4"/>
  <c r="AC224" i="4" s="1"/>
  <c r="Z226" i="7" s="1"/>
  <c r="AB189" i="4"/>
  <c r="AA189" i="4"/>
  <c r="Z189" i="4"/>
  <c r="U189" i="4"/>
  <c r="S189" i="4"/>
  <c r="R189" i="4"/>
  <c r="R224" i="4" s="1"/>
  <c r="Q189" i="4"/>
  <c r="Q224" i="4" s="1"/>
  <c r="X225" i="7" s="1"/>
  <c r="P189" i="4"/>
  <c r="P224" i="4" s="1"/>
  <c r="W225" i="7" s="1"/>
  <c r="EU188" i="4"/>
  <c r="ES188" i="4"/>
  <c r="ER188" i="4"/>
  <c r="ER223" i="4" s="1"/>
  <c r="T238" i="7" s="1"/>
  <c r="EQ188" i="4"/>
  <c r="EP188" i="4"/>
  <c r="EP223" i="4" s="1"/>
  <c r="EK188" i="4"/>
  <c r="EF223" i="4" s="1"/>
  <c r="EI188" i="4"/>
  <c r="EH188" i="4"/>
  <c r="EH223" i="4" s="1"/>
  <c r="T237" i="7" s="1"/>
  <c r="EG188" i="4"/>
  <c r="EF188" i="4"/>
  <c r="EA188" i="4"/>
  <c r="DY188" i="4"/>
  <c r="DX188" i="4"/>
  <c r="DX223" i="4" s="1"/>
  <c r="T236" i="7" s="1"/>
  <c r="DW188" i="4"/>
  <c r="DW223" i="4" s="1"/>
  <c r="S236" i="7" s="1"/>
  <c r="DV188" i="4"/>
  <c r="DV223" i="4" s="1"/>
  <c r="DQ188" i="4"/>
  <c r="DL223" i="4" s="1"/>
  <c r="DO188" i="4"/>
  <c r="DN188" i="4"/>
  <c r="DM188" i="4"/>
  <c r="DL188" i="4"/>
  <c r="DG188" i="4"/>
  <c r="DE188" i="4"/>
  <c r="DD188" i="4"/>
  <c r="DC188" i="4"/>
  <c r="DC223" i="4" s="1"/>
  <c r="S234" i="7" s="1"/>
  <c r="DB188" i="4"/>
  <c r="CW188" i="4"/>
  <c r="CU188" i="4"/>
  <c r="CT188" i="4"/>
  <c r="CT223" i="4" s="1"/>
  <c r="T233" i="7" s="1"/>
  <c r="CS188" i="4"/>
  <c r="CS223" i="4" s="1"/>
  <c r="S233" i="7" s="1"/>
  <c r="CR188" i="4"/>
  <c r="CR223" i="4" s="1"/>
  <c r="R233" i="7" s="1"/>
  <c r="CM188" i="4"/>
  <c r="CK188" i="4"/>
  <c r="CK223" i="4" s="1"/>
  <c r="U232" i="7" s="1"/>
  <c r="CJ188" i="4"/>
  <c r="CI188" i="4"/>
  <c r="CH188" i="4"/>
  <c r="AE188" i="4"/>
  <c r="AC188" i="4"/>
  <c r="AC223" i="4" s="1"/>
  <c r="U226" i="7" s="1"/>
  <c r="AB188" i="4"/>
  <c r="AB223" i="4" s="1"/>
  <c r="T226" i="7" s="1"/>
  <c r="AA188" i="4"/>
  <c r="AA223" i="4" s="1"/>
  <c r="S226" i="7" s="1"/>
  <c r="Z188" i="4"/>
  <c r="Z223" i="4" s="1"/>
  <c r="U188" i="4"/>
  <c r="S188" i="4"/>
  <c r="R188" i="4"/>
  <c r="R223" i="4" s="1"/>
  <c r="T225" i="7" s="1"/>
  <c r="Q188" i="4"/>
  <c r="P188" i="4"/>
  <c r="P223" i="4" s="1"/>
  <c r="EU187" i="4"/>
  <c r="EP222" i="4" s="1"/>
  <c r="ES187" i="4"/>
  <c r="ER187" i="4"/>
  <c r="ER222" i="4" s="1"/>
  <c r="O238" i="7" s="1"/>
  <c r="EQ187" i="4"/>
  <c r="EP187" i="4"/>
  <c r="EK187" i="4"/>
  <c r="EI187" i="4"/>
  <c r="EH187" i="4"/>
  <c r="EH222" i="4" s="1"/>
  <c r="O237" i="7" s="1"/>
  <c r="EG187" i="4"/>
  <c r="EF187" i="4"/>
  <c r="EF222" i="4" s="1"/>
  <c r="M237" i="7" s="1"/>
  <c r="EA187" i="4"/>
  <c r="DY187" i="4"/>
  <c r="DX187" i="4"/>
  <c r="DW187" i="4"/>
  <c r="DV187" i="4"/>
  <c r="DQ187" i="4"/>
  <c r="DO187" i="4"/>
  <c r="DN187" i="4"/>
  <c r="DM187" i="4"/>
  <c r="DM222" i="4" s="1"/>
  <c r="N235" i="7" s="1"/>
  <c r="DL187" i="4"/>
  <c r="DG187" i="4"/>
  <c r="DE187" i="4"/>
  <c r="DE222" i="4" s="1"/>
  <c r="DD187" i="4"/>
  <c r="DD222" i="4" s="1"/>
  <c r="O234" i="7" s="1"/>
  <c r="DC187" i="4"/>
  <c r="DC222" i="4" s="1"/>
  <c r="N234" i="7" s="1"/>
  <c r="DB187" i="4"/>
  <c r="DB222" i="4" s="1"/>
  <c r="CW187" i="4"/>
  <c r="CS222" i="4" s="1"/>
  <c r="N233" i="7" s="1"/>
  <c r="CU187" i="4"/>
  <c r="CU222" i="4" s="1"/>
  <c r="P233" i="7" s="1"/>
  <c r="CT187" i="4"/>
  <c r="CS187" i="4"/>
  <c r="CR187" i="4"/>
  <c r="CM187" i="4"/>
  <c r="CK187" i="4"/>
  <c r="CJ187" i="4"/>
  <c r="CI187" i="4"/>
  <c r="CI222" i="4" s="1"/>
  <c r="N232" i="7" s="1"/>
  <c r="CH187" i="4"/>
  <c r="CH222" i="4" s="1"/>
  <c r="M232" i="7" s="1"/>
  <c r="CC187" i="4"/>
  <c r="BY222" i="4" s="1"/>
  <c r="N231" i="7" s="1"/>
  <c r="CA187" i="4"/>
  <c r="BZ187" i="4"/>
  <c r="BZ222" i="4" s="1"/>
  <c r="O231" i="7" s="1"/>
  <c r="BY187" i="4"/>
  <c r="BX187" i="4"/>
  <c r="BX222" i="4" s="1"/>
  <c r="BS187" i="4"/>
  <c r="BN222" i="4" s="1"/>
  <c r="BQ187" i="4"/>
  <c r="BP187" i="4"/>
  <c r="BP222" i="4" s="1"/>
  <c r="O230" i="7" s="1"/>
  <c r="BO187" i="4"/>
  <c r="BN187" i="4"/>
  <c r="BI187" i="4"/>
  <c r="BG187" i="4"/>
  <c r="BG222" i="4" s="1"/>
  <c r="P229" i="7" s="1"/>
  <c r="BF187" i="4"/>
  <c r="BF222" i="4" s="1"/>
  <c r="O229" i="7" s="1"/>
  <c r="BE187" i="4"/>
  <c r="BD187" i="4"/>
  <c r="BD222" i="4" s="1"/>
  <c r="AY187" i="4"/>
  <c r="AV222" i="4" s="1"/>
  <c r="O228" i="7" s="1"/>
  <c r="E129" i="16" s="1"/>
  <c r="AW187" i="4"/>
  <c r="AV187" i="4"/>
  <c r="AU187" i="4"/>
  <c r="AT187" i="4"/>
  <c r="AO187" i="4"/>
  <c r="AM187" i="4"/>
  <c r="AM196" i="4" s="1"/>
  <c r="Z7" i="5" s="1"/>
  <c r="AL187" i="4"/>
  <c r="AK187" i="4"/>
  <c r="AK222" i="4" s="1"/>
  <c r="N227" i="7" s="1"/>
  <c r="AJ187" i="4"/>
  <c r="AE187" i="4"/>
  <c r="AC187" i="4"/>
  <c r="AC222" i="4" s="1"/>
  <c r="P226" i="7" s="1"/>
  <c r="AB187" i="4"/>
  <c r="AB222" i="4" s="1"/>
  <c r="O226" i="7" s="1"/>
  <c r="AA187" i="4"/>
  <c r="AA222" i="4" s="1"/>
  <c r="N226" i="7" s="1"/>
  <c r="Z187" i="4"/>
  <c r="Z222" i="4" s="1"/>
  <c r="U187" i="4"/>
  <c r="S187" i="4"/>
  <c r="S222" i="4" s="1"/>
  <c r="P225" i="7" s="1"/>
  <c r="R187" i="4"/>
  <c r="Q187" i="4"/>
  <c r="P187" i="4"/>
  <c r="EU186" i="4"/>
  <c r="ES186" i="4"/>
  <c r="ES221" i="4" s="1"/>
  <c r="K238" i="7" s="1"/>
  <c r="ER186" i="4"/>
  <c r="ER221" i="4" s="1"/>
  <c r="J238" i="7" s="1"/>
  <c r="EQ186" i="4"/>
  <c r="EQ221" i="4" s="1"/>
  <c r="I238" i="7" s="1"/>
  <c r="EP186" i="4"/>
  <c r="EP221" i="4" s="1"/>
  <c r="EK186" i="4"/>
  <c r="EH221" i="4" s="1"/>
  <c r="J237" i="7" s="1"/>
  <c r="EI186" i="4"/>
  <c r="EI221" i="4" s="1"/>
  <c r="K237" i="7" s="1"/>
  <c r="EH186" i="4"/>
  <c r="EG186" i="4"/>
  <c r="EF186" i="4"/>
  <c r="EA186" i="4"/>
  <c r="EA196" i="4" s="1"/>
  <c r="DY186" i="4"/>
  <c r="DX186" i="4"/>
  <c r="DX221" i="4" s="1"/>
  <c r="J236" i="7" s="1"/>
  <c r="DW186" i="4"/>
  <c r="DV186" i="4"/>
  <c r="DQ186" i="4"/>
  <c r="DO186" i="4"/>
  <c r="DO221" i="4" s="1"/>
  <c r="K235" i="7" s="1"/>
  <c r="DN186" i="4"/>
  <c r="DM186" i="4"/>
  <c r="DL186" i="4"/>
  <c r="DL221" i="4" s="1"/>
  <c r="DG186" i="4"/>
  <c r="DE186" i="4"/>
  <c r="DD186" i="4"/>
  <c r="DC186" i="4"/>
  <c r="DB186" i="4"/>
  <c r="CW186" i="4"/>
  <c r="CW196" i="4" s="1"/>
  <c r="CU186" i="4"/>
  <c r="CT186" i="4"/>
  <c r="CS186" i="4"/>
  <c r="CS221" i="4" s="1"/>
  <c r="I233" i="7" s="1"/>
  <c r="CR186" i="4"/>
  <c r="CM186" i="4"/>
  <c r="CK186" i="4"/>
  <c r="CK221" i="4" s="1"/>
  <c r="K232" i="7" s="1"/>
  <c r="CJ186" i="4"/>
  <c r="CI186" i="4"/>
  <c r="CH186" i="4"/>
  <c r="CC186" i="4"/>
  <c r="BX221" i="4" s="1"/>
  <c r="CA186" i="4"/>
  <c r="CA221" i="4" s="1"/>
  <c r="K231" i="7" s="1"/>
  <c r="BZ186" i="4"/>
  <c r="BY186" i="4"/>
  <c r="BX186" i="4"/>
  <c r="BS186" i="4"/>
  <c r="BQ186" i="4"/>
  <c r="BQ221" i="4" s="1"/>
  <c r="K230" i="7" s="1"/>
  <c r="BP186" i="4"/>
  <c r="BO186" i="4"/>
  <c r="BO221" i="4" s="1"/>
  <c r="I230" i="7" s="1"/>
  <c r="BN186" i="4"/>
  <c r="BN221" i="4" s="1"/>
  <c r="BI186" i="4"/>
  <c r="BG221" i="4" s="1"/>
  <c r="K229" i="7" s="1"/>
  <c r="BG186" i="4"/>
  <c r="BF186" i="4"/>
  <c r="BE186" i="4"/>
  <c r="BD186" i="4"/>
  <c r="BD221" i="4" s="1"/>
  <c r="AY186" i="4"/>
  <c r="AY196" i="4" s="1"/>
  <c r="AW186" i="4"/>
  <c r="AV186" i="4"/>
  <c r="AV221" i="4" s="1"/>
  <c r="J228" i="7" s="1"/>
  <c r="E128" i="16" s="1"/>
  <c r="AU186" i="4"/>
  <c r="AT186" i="4"/>
  <c r="AO186" i="4"/>
  <c r="AM186" i="4"/>
  <c r="AM221" i="4" s="1"/>
  <c r="K227" i="7" s="1"/>
  <c r="AL186" i="4"/>
  <c r="AK186" i="4"/>
  <c r="AJ186" i="4"/>
  <c r="AJ221" i="4" s="1"/>
  <c r="AE186" i="4"/>
  <c r="Z221" i="4" s="1"/>
  <c r="AC186" i="4"/>
  <c r="AB186" i="4"/>
  <c r="AA186" i="4"/>
  <c r="Z186" i="4"/>
  <c r="U186" i="4"/>
  <c r="S186" i="4"/>
  <c r="R186" i="4"/>
  <c r="Q186" i="4"/>
  <c r="Q221" i="4" s="1"/>
  <c r="I225" i="7" s="1"/>
  <c r="P186" i="4"/>
  <c r="EU185" i="4"/>
  <c r="ES185" i="4"/>
  <c r="ER185" i="4"/>
  <c r="EQ185" i="4"/>
  <c r="EP185" i="4"/>
  <c r="EK185" i="4"/>
  <c r="EI185" i="4"/>
  <c r="EH185" i="4"/>
  <c r="EG185" i="4"/>
  <c r="EF185" i="4"/>
  <c r="EA185" i="4"/>
  <c r="DY185" i="4"/>
  <c r="DY220" i="4" s="1"/>
  <c r="DX185" i="4"/>
  <c r="DX220" i="4" s="1"/>
  <c r="DW185" i="4"/>
  <c r="DV185" i="4"/>
  <c r="DQ185" i="4"/>
  <c r="DO185" i="4"/>
  <c r="DN185" i="4"/>
  <c r="DM185" i="4"/>
  <c r="DL185" i="4"/>
  <c r="DG185" i="4"/>
  <c r="DE185" i="4"/>
  <c r="DD185" i="4"/>
  <c r="DC185" i="4"/>
  <c r="DB185" i="4"/>
  <c r="CW185" i="4"/>
  <c r="CU185" i="4"/>
  <c r="CT185" i="4"/>
  <c r="CT220" i="4" s="1"/>
  <c r="CS185" i="4"/>
  <c r="CR185" i="4"/>
  <c r="CM185" i="4"/>
  <c r="CM196" i="4" s="1"/>
  <c r="CK185" i="4"/>
  <c r="CJ185" i="4"/>
  <c r="CI185" i="4"/>
  <c r="CH185" i="4"/>
  <c r="CC185" i="4"/>
  <c r="CC196" i="4" s="1"/>
  <c r="CA185" i="4"/>
  <c r="BZ185" i="4"/>
  <c r="BY185" i="4"/>
  <c r="BX185" i="4"/>
  <c r="BS185" i="4"/>
  <c r="BQ185" i="4"/>
  <c r="BP185" i="4"/>
  <c r="BO185" i="4"/>
  <c r="BN185" i="4"/>
  <c r="BI185" i="4"/>
  <c r="BI196" i="4" s="1"/>
  <c r="BG185" i="4"/>
  <c r="BF185" i="4"/>
  <c r="BE185" i="4"/>
  <c r="BD185" i="4"/>
  <c r="AY185" i="4"/>
  <c r="AW185" i="4"/>
  <c r="AW220" i="4" s="1"/>
  <c r="AV185" i="4"/>
  <c r="AV220" i="4" s="1"/>
  <c r="AU185" i="4"/>
  <c r="AT185" i="4"/>
  <c r="AO185" i="4"/>
  <c r="AM185" i="4"/>
  <c r="AL185" i="4"/>
  <c r="AK185" i="4"/>
  <c r="AJ185" i="4"/>
  <c r="AE185" i="4"/>
  <c r="AE196" i="4" s="1"/>
  <c r="AC185" i="4"/>
  <c r="AB185" i="4"/>
  <c r="AA185" i="4"/>
  <c r="Z185" i="4"/>
  <c r="U185" i="4"/>
  <c r="S185" i="4"/>
  <c r="R185" i="4"/>
  <c r="Q185" i="4"/>
  <c r="P185" i="4"/>
  <c r="EU181" i="4"/>
  <c r="EG181" i="4"/>
  <c r="EF181" i="4"/>
  <c r="DW181" i="4"/>
  <c r="AJ16" i="5" s="1"/>
  <c r="DC181" i="4"/>
  <c r="AJ14" i="5" s="1"/>
  <c r="DB181" i="4"/>
  <c r="AI14" i="5" s="1"/>
  <c r="CW181" i="4"/>
  <c r="CI181" i="4"/>
  <c r="AJ12" i="5" s="1"/>
  <c r="BZ181" i="4"/>
  <c r="AK11" i="5" s="1"/>
  <c r="BY181" i="4"/>
  <c r="AJ11" i="5" s="1"/>
  <c r="BX181" i="4"/>
  <c r="AI11" i="5" s="1"/>
  <c r="BF181" i="4"/>
  <c r="AK9" i="5" s="1"/>
  <c r="AU181" i="4"/>
  <c r="AJ8" i="5" s="1"/>
  <c r="AC181" i="4"/>
  <c r="AL6" i="5" s="1"/>
  <c r="AB181" i="4"/>
  <c r="AK6" i="5" s="1"/>
  <c r="AA181" i="4"/>
  <c r="AJ6" i="5" s="1"/>
  <c r="EU180" i="4"/>
  <c r="ES180" i="4"/>
  <c r="ER180" i="4"/>
  <c r="ER215" i="4" s="1"/>
  <c r="EQ180" i="4"/>
  <c r="EQ215" i="4" s="1"/>
  <c r="AC349" i="7" s="1"/>
  <c r="EP180" i="4"/>
  <c r="EK180" i="4"/>
  <c r="EI180" i="4"/>
  <c r="EH180" i="4"/>
  <c r="EG180" i="4"/>
  <c r="EG215" i="4" s="1"/>
  <c r="AC348" i="7" s="1"/>
  <c r="EF180" i="4"/>
  <c r="EF215" i="4" s="1"/>
  <c r="AB348" i="7" s="1"/>
  <c r="EA180" i="4"/>
  <c r="DV215" i="4" s="1"/>
  <c r="DY180" i="4"/>
  <c r="DY215" i="4" s="1"/>
  <c r="AE347" i="7" s="1"/>
  <c r="DX180" i="4"/>
  <c r="DX215" i="4" s="1"/>
  <c r="AD347" i="7" s="1"/>
  <c r="DW180" i="4"/>
  <c r="DW215" i="4" s="1"/>
  <c r="AC347" i="7" s="1"/>
  <c r="DV180" i="4"/>
  <c r="DQ180" i="4"/>
  <c r="DO180" i="4"/>
  <c r="DN180" i="4"/>
  <c r="DM180" i="4"/>
  <c r="DM215" i="4" s="1"/>
  <c r="AC346" i="7" s="1"/>
  <c r="DL180" i="4"/>
  <c r="DL215" i="4" s="1"/>
  <c r="DG180" i="4"/>
  <c r="DE180" i="4"/>
  <c r="DD180" i="4"/>
  <c r="DD215" i="4" s="1"/>
  <c r="AD345" i="7" s="1"/>
  <c r="DC180" i="4"/>
  <c r="DC215" i="4" s="1"/>
  <c r="AC345" i="7" s="1"/>
  <c r="DB180" i="4"/>
  <c r="DB215" i="4" s="1"/>
  <c r="AB345" i="7" s="1"/>
  <c r="CW180" i="4"/>
  <c r="CS215" i="4" s="1"/>
  <c r="AC344" i="7" s="1"/>
  <c r="CU180" i="4"/>
  <c r="CU215" i="4" s="1"/>
  <c r="AE344" i="7" s="1"/>
  <c r="CT180" i="4"/>
  <c r="CT215" i="4" s="1"/>
  <c r="AD344" i="7" s="1"/>
  <c r="CS180" i="4"/>
  <c r="CR180" i="4"/>
  <c r="CM180" i="4"/>
  <c r="CK180" i="4"/>
  <c r="CK215" i="4" s="1"/>
  <c r="AE343" i="7" s="1"/>
  <c r="CJ180" i="4"/>
  <c r="CJ215" i="4" s="1"/>
  <c r="AD343" i="7" s="1"/>
  <c r="CI180" i="4"/>
  <c r="CI215" i="4" s="1"/>
  <c r="AC343" i="7" s="1"/>
  <c r="CH180" i="4"/>
  <c r="CH215" i="4" s="1"/>
  <c r="CC180" i="4"/>
  <c r="CA180" i="4"/>
  <c r="CA215" i="4" s="1"/>
  <c r="AE342" i="7" s="1"/>
  <c r="BZ180" i="4"/>
  <c r="BZ215" i="4" s="1"/>
  <c r="AD342" i="7" s="1"/>
  <c r="BY180" i="4"/>
  <c r="BX180" i="4"/>
  <c r="BS180" i="4"/>
  <c r="BQ180" i="4"/>
  <c r="BP180" i="4"/>
  <c r="BP215" i="4" s="1"/>
  <c r="AD341" i="7" s="1"/>
  <c r="BO180" i="4"/>
  <c r="BO215" i="4" s="1"/>
  <c r="AC341" i="7" s="1"/>
  <c r="BN180" i="4"/>
  <c r="AY180" i="4"/>
  <c r="AW180" i="4"/>
  <c r="AV180" i="4"/>
  <c r="AV215" i="4" s="1"/>
  <c r="AD339" i="7" s="1"/>
  <c r="E192" i="16" s="1"/>
  <c r="AU180" i="4"/>
  <c r="AU215" i="4" s="1"/>
  <c r="AC339" i="7" s="1"/>
  <c r="D192" i="16" s="1"/>
  <c r="AT180" i="4"/>
  <c r="AT215" i="4" s="1"/>
  <c r="AB339" i="7" s="1"/>
  <c r="AO180" i="4"/>
  <c r="AK215" i="4" s="1"/>
  <c r="AC338" i="7" s="1"/>
  <c r="AM180" i="4"/>
  <c r="AM215" i="4" s="1"/>
  <c r="AE338" i="7" s="1"/>
  <c r="AL180" i="4"/>
  <c r="AL215" i="4" s="1"/>
  <c r="AD338" i="7" s="1"/>
  <c r="AK180" i="4"/>
  <c r="AJ180" i="4"/>
  <c r="AE180" i="4"/>
  <c r="AC180" i="4"/>
  <c r="AC215" i="4" s="1"/>
  <c r="AE337" i="7" s="1"/>
  <c r="AB180" i="4"/>
  <c r="AA180" i="4"/>
  <c r="AA215" i="4" s="1"/>
  <c r="AC337" i="7" s="1"/>
  <c r="Z180" i="4"/>
  <c r="Z215" i="4" s="1"/>
  <c r="U180" i="4"/>
  <c r="S180" i="4"/>
  <c r="S215" i="4" s="1"/>
  <c r="AE336" i="7" s="1"/>
  <c r="R180" i="4"/>
  <c r="R215" i="4" s="1"/>
  <c r="AD336" i="7" s="1"/>
  <c r="Q180" i="4"/>
  <c r="Q215" i="4" s="1"/>
  <c r="AC336" i="7" s="1"/>
  <c r="P180" i="4"/>
  <c r="P215" i="4" s="1"/>
  <c r="AB336" i="7" s="1"/>
  <c r="EU179" i="4"/>
  <c r="EQ214" i="4" s="1"/>
  <c r="X349" i="7" s="1"/>
  <c r="ES179" i="4"/>
  <c r="ES214" i="4" s="1"/>
  <c r="Z349" i="7" s="1"/>
  <c r="ER179" i="4"/>
  <c r="ER214" i="4" s="1"/>
  <c r="Y349" i="7" s="1"/>
  <c r="EQ179" i="4"/>
  <c r="EP179" i="4"/>
  <c r="EK179" i="4"/>
  <c r="EI179" i="4"/>
  <c r="EH179" i="4"/>
  <c r="EH214" i="4" s="1"/>
  <c r="Y348" i="7" s="1"/>
  <c r="EG179" i="4"/>
  <c r="EG214" i="4" s="1"/>
  <c r="X348" i="7" s="1"/>
  <c r="EF179" i="4"/>
  <c r="EF214" i="4" s="1"/>
  <c r="W348" i="7" s="1"/>
  <c r="EA179" i="4"/>
  <c r="DW214" i="4" s="1"/>
  <c r="X347" i="7" s="1"/>
  <c r="DY179" i="4"/>
  <c r="DY214" i="4" s="1"/>
  <c r="Z347" i="7" s="1"/>
  <c r="DX179" i="4"/>
  <c r="DX214" i="4" s="1"/>
  <c r="Y347" i="7" s="1"/>
  <c r="DW179" i="4"/>
  <c r="DV179" i="4"/>
  <c r="DQ179" i="4"/>
  <c r="DL214" i="4" s="1"/>
  <c r="DO179" i="4"/>
  <c r="DN179" i="4"/>
  <c r="DN214" i="4" s="1"/>
  <c r="Y346" i="7" s="1"/>
  <c r="DM179" i="4"/>
  <c r="DM214" i="4" s="1"/>
  <c r="X346" i="7" s="1"/>
  <c r="DL179" i="4"/>
  <c r="DG179" i="4"/>
  <c r="DE179" i="4"/>
  <c r="DE214" i="4" s="1"/>
  <c r="Z345" i="7" s="1"/>
  <c r="DD179" i="4"/>
  <c r="DD214" i="4" s="1"/>
  <c r="Y345" i="7" s="1"/>
  <c r="DC179" i="4"/>
  <c r="DC214" i="4" s="1"/>
  <c r="X345" i="7" s="1"/>
  <c r="DB179" i="4"/>
  <c r="DB214" i="4" s="1"/>
  <c r="W345" i="7" s="1"/>
  <c r="CW179" i="4"/>
  <c r="CU179" i="4"/>
  <c r="CU214" i="4" s="1"/>
  <c r="Z344" i="7" s="1"/>
  <c r="CT179" i="4"/>
  <c r="CS179" i="4"/>
  <c r="CR179" i="4"/>
  <c r="CM179" i="4"/>
  <c r="CK179" i="4"/>
  <c r="CJ179" i="4"/>
  <c r="CI179" i="4"/>
  <c r="CI214" i="4" s="1"/>
  <c r="X343" i="7" s="1"/>
  <c r="CH179" i="4"/>
  <c r="CH214" i="4" s="1"/>
  <c r="W343" i="7" s="1"/>
  <c r="CC179" i="4"/>
  <c r="CA179" i="4"/>
  <c r="CA214" i="4" s="1"/>
  <c r="Z342" i="7" s="1"/>
  <c r="BZ179" i="4"/>
  <c r="BZ214" i="4" s="1"/>
  <c r="Y342" i="7" s="1"/>
  <c r="BY179" i="4"/>
  <c r="BY214" i="4" s="1"/>
  <c r="X342" i="7" s="1"/>
  <c r="BX179" i="4"/>
  <c r="BS179" i="4"/>
  <c r="BO214" i="4" s="1"/>
  <c r="X341" i="7" s="1"/>
  <c r="BQ179" i="4"/>
  <c r="BQ214" i="4" s="1"/>
  <c r="Z341" i="7" s="1"/>
  <c r="BP179" i="4"/>
  <c r="BP214" i="4" s="1"/>
  <c r="Y341" i="7" s="1"/>
  <c r="BO179" i="4"/>
  <c r="BN179" i="4"/>
  <c r="BI179" i="4"/>
  <c r="BG179" i="4"/>
  <c r="BG214" i="4" s="1"/>
  <c r="Z340" i="7" s="1"/>
  <c r="BF179" i="4"/>
  <c r="BF214" i="4" s="1"/>
  <c r="Y340" i="7" s="1"/>
  <c r="BE179" i="4"/>
  <c r="BE214" i="4" s="1"/>
  <c r="X340" i="7" s="1"/>
  <c r="BD179" i="4"/>
  <c r="BD214" i="4" s="1"/>
  <c r="AY179" i="4"/>
  <c r="AW179" i="4"/>
  <c r="AW214" i="4" s="1"/>
  <c r="Z339" i="7" s="1"/>
  <c r="F191" i="16" s="1"/>
  <c r="AV179" i="4"/>
  <c r="AU179" i="4"/>
  <c r="AT179" i="4"/>
  <c r="AO179" i="4"/>
  <c r="AM179" i="4"/>
  <c r="AL179" i="4"/>
  <c r="AL214" i="4" s="1"/>
  <c r="Y338" i="7" s="1"/>
  <c r="AK179" i="4"/>
  <c r="AK214" i="4" s="1"/>
  <c r="X338" i="7" s="1"/>
  <c r="AJ179" i="4"/>
  <c r="AE179" i="4"/>
  <c r="AC179" i="4"/>
  <c r="AC214" i="4" s="1"/>
  <c r="Z337" i="7" s="1"/>
  <c r="AB179" i="4"/>
  <c r="AB214" i="4" s="1"/>
  <c r="Y337" i="7" s="1"/>
  <c r="AA179" i="4"/>
  <c r="AA214" i="4" s="1"/>
  <c r="X337" i="7" s="1"/>
  <c r="Z179" i="4"/>
  <c r="Z214" i="4" s="1"/>
  <c r="U179" i="4"/>
  <c r="S179" i="4"/>
  <c r="S214" i="4" s="1"/>
  <c r="Z336" i="7" s="1"/>
  <c r="R179" i="4"/>
  <c r="Q179" i="4"/>
  <c r="P179" i="4"/>
  <c r="C179" i="4"/>
  <c r="EU178" i="4"/>
  <c r="ES178" i="4"/>
  <c r="ER178" i="4"/>
  <c r="ER213" i="4" s="1"/>
  <c r="T349" i="7" s="1"/>
  <c r="EQ178" i="4"/>
  <c r="EQ213" i="4" s="1"/>
  <c r="S349" i="7" s="1"/>
  <c r="EP178" i="4"/>
  <c r="EK178" i="4"/>
  <c r="EI178" i="4"/>
  <c r="EI213" i="4" s="1"/>
  <c r="U348" i="7" s="1"/>
  <c r="EH178" i="4"/>
  <c r="EH213" i="4" s="1"/>
  <c r="T348" i="7" s="1"/>
  <c r="EG178" i="4"/>
  <c r="EG213" i="4" s="1"/>
  <c r="S348" i="7" s="1"/>
  <c r="EF178" i="4"/>
  <c r="EA178" i="4"/>
  <c r="DW213" i="4" s="1"/>
  <c r="S347" i="7" s="1"/>
  <c r="DY178" i="4"/>
  <c r="DY213" i="4" s="1"/>
  <c r="U347" i="7" s="1"/>
  <c r="DX178" i="4"/>
  <c r="DW178" i="4"/>
  <c r="DV178" i="4"/>
  <c r="DQ178" i="4"/>
  <c r="DO178" i="4"/>
  <c r="DO213" i="4" s="1"/>
  <c r="U346" i="7" s="1"/>
  <c r="DN178" i="4"/>
  <c r="DM178" i="4"/>
  <c r="DM213" i="4" s="1"/>
  <c r="S346" i="7" s="1"/>
  <c r="DL178" i="4"/>
  <c r="DL213" i="4" s="1"/>
  <c r="DG178" i="4"/>
  <c r="DE178" i="4"/>
  <c r="DD178" i="4"/>
  <c r="DC178" i="4"/>
  <c r="DC213" i="4" s="1"/>
  <c r="S345" i="7" s="1"/>
  <c r="DB178" i="4"/>
  <c r="DB213" i="4" s="1"/>
  <c r="CW178" i="4"/>
  <c r="CU178" i="4"/>
  <c r="CU213" i="4" s="1"/>
  <c r="U344" i="7" s="1"/>
  <c r="CT178" i="4"/>
  <c r="CT213" i="4" s="1"/>
  <c r="T344" i="7" s="1"/>
  <c r="CS178" i="4"/>
  <c r="CR178" i="4"/>
  <c r="CR213" i="4" s="1"/>
  <c r="CM178" i="4"/>
  <c r="CK178" i="4"/>
  <c r="CK213" i="4" s="1"/>
  <c r="U343" i="7" s="1"/>
  <c r="CJ178" i="4"/>
  <c r="CJ213" i="4" s="1"/>
  <c r="T343" i="7" s="1"/>
  <c r="CI178" i="4"/>
  <c r="CH178" i="4"/>
  <c r="CH213" i="4" s="1"/>
  <c r="CC178" i="4"/>
  <c r="BZ213" i="4" s="1"/>
  <c r="T342" i="7" s="1"/>
  <c r="CA178" i="4"/>
  <c r="BZ178" i="4"/>
  <c r="BY178" i="4"/>
  <c r="BX178" i="4"/>
  <c r="BI178" i="4"/>
  <c r="BI181" i="4" s="1"/>
  <c r="BG178" i="4"/>
  <c r="BF178" i="4"/>
  <c r="BF213" i="4" s="1"/>
  <c r="T340" i="7" s="1"/>
  <c r="BE178" i="4"/>
  <c r="BE213" i="4" s="1"/>
  <c r="S340" i="7" s="1"/>
  <c r="BD178" i="4"/>
  <c r="AY178" i="4"/>
  <c r="AW178" i="4"/>
  <c r="AV178" i="4"/>
  <c r="AV213" i="4" s="1"/>
  <c r="T339" i="7" s="1"/>
  <c r="E190" i="16" s="1"/>
  <c r="AU178" i="4"/>
  <c r="AU213" i="4" s="1"/>
  <c r="S339" i="7" s="1"/>
  <c r="D190" i="16" s="1"/>
  <c r="AT178" i="4"/>
  <c r="AT213" i="4" s="1"/>
  <c r="AO178" i="4"/>
  <c r="AM178" i="4"/>
  <c r="AM213" i="4" s="1"/>
  <c r="U338" i="7" s="1"/>
  <c r="AL178" i="4"/>
  <c r="AK178" i="4"/>
  <c r="AJ178" i="4"/>
  <c r="AE178" i="4"/>
  <c r="AC178" i="4"/>
  <c r="AC213" i="4" s="1"/>
  <c r="U337" i="7" s="1"/>
  <c r="AB178" i="4"/>
  <c r="AA178" i="4"/>
  <c r="AA213" i="4" s="1"/>
  <c r="S337" i="7" s="1"/>
  <c r="Z178" i="4"/>
  <c r="Z213" i="4" s="1"/>
  <c r="U178" i="4"/>
  <c r="S178" i="4"/>
  <c r="R178" i="4"/>
  <c r="Q178" i="4"/>
  <c r="P178" i="4"/>
  <c r="P213" i="4" s="1"/>
  <c r="EU177" i="4"/>
  <c r="ES177" i="4"/>
  <c r="ES212" i="4" s="1"/>
  <c r="P349" i="7" s="1"/>
  <c r="ER177" i="4"/>
  <c r="ER212" i="4" s="1"/>
  <c r="O349" i="7" s="1"/>
  <c r="EQ177" i="4"/>
  <c r="EP177" i="4"/>
  <c r="EP212" i="4" s="1"/>
  <c r="EK177" i="4"/>
  <c r="EI177" i="4"/>
  <c r="EI212" i="4" s="1"/>
  <c r="P348" i="7" s="1"/>
  <c r="EH177" i="4"/>
  <c r="EH212" i="4" s="1"/>
  <c r="O348" i="7" s="1"/>
  <c r="EG177" i="4"/>
  <c r="EF177" i="4"/>
  <c r="EF212" i="4" s="1"/>
  <c r="EA177" i="4"/>
  <c r="DX212" i="4" s="1"/>
  <c r="O347" i="7" s="1"/>
  <c r="DY177" i="4"/>
  <c r="DX177" i="4"/>
  <c r="DW177" i="4"/>
  <c r="DV177" i="4"/>
  <c r="DQ177" i="4"/>
  <c r="DQ181" i="4" s="1"/>
  <c r="DO177" i="4"/>
  <c r="DN177" i="4"/>
  <c r="DN212" i="4" s="1"/>
  <c r="O346" i="7" s="1"/>
  <c r="DM177" i="4"/>
  <c r="DM212" i="4" s="1"/>
  <c r="N346" i="7" s="1"/>
  <c r="DL177" i="4"/>
  <c r="DG177" i="4"/>
  <c r="DE177" i="4"/>
  <c r="DD177" i="4"/>
  <c r="DC177" i="4"/>
  <c r="DB177" i="4"/>
  <c r="DB212" i="4" s="1"/>
  <c r="CW177" i="4"/>
  <c r="CU177" i="4"/>
  <c r="CU212" i="4" s="1"/>
  <c r="P344" i="7" s="1"/>
  <c r="CT177" i="4"/>
  <c r="CS177" i="4"/>
  <c r="CS212" i="4" s="1"/>
  <c r="N344" i="7" s="1"/>
  <c r="CR177" i="4"/>
  <c r="CM177" i="4"/>
  <c r="CK177" i="4"/>
  <c r="CK212" i="4" s="1"/>
  <c r="P343" i="7" s="1"/>
  <c r="CJ177" i="4"/>
  <c r="CJ212" i="4" s="1"/>
  <c r="O343" i="7" s="1"/>
  <c r="CI177" i="4"/>
  <c r="CI212" i="4" s="1"/>
  <c r="N343" i="7" s="1"/>
  <c r="CH177" i="4"/>
  <c r="CH212" i="4" s="1"/>
  <c r="CC177" i="4"/>
  <c r="CA177" i="4"/>
  <c r="BZ177" i="4"/>
  <c r="BY177" i="4"/>
  <c r="BX177" i="4"/>
  <c r="BX212" i="4" s="1"/>
  <c r="BS177" i="4"/>
  <c r="BQ177" i="4"/>
  <c r="BQ212" i="4" s="1"/>
  <c r="P341" i="7" s="1"/>
  <c r="BP177" i="4"/>
  <c r="BP212" i="4" s="1"/>
  <c r="O341" i="7" s="1"/>
  <c r="BO177" i="4"/>
  <c r="BN177" i="4"/>
  <c r="BN212" i="4" s="1"/>
  <c r="BI177" i="4"/>
  <c r="BG177" i="4"/>
  <c r="BG181" i="4" s="1"/>
  <c r="AL9" i="5" s="1"/>
  <c r="BF177" i="4"/>
  <c r="BE177" i="4"/>
  <c r="BD177" i="4"/>
  <c r="BD212" i="4" s="1"/>
  <c r="AY177" i="4"/>
  <c r="AV212" i="4" s="1"/>
  <c r="O339" i="7" s="1"/>
  <c r="E189" i="16" s="1"/>
  <c r="AW177" i="4"/>
  <c r="AV177" i="4"/>
  <c r="AU177" i="4"/>
  <c r="AT177" i="4"/>
  <c r="AO177" i="4"/>
  <c r="AM177" i="4"/>
  <c r="AL177" i="4"/>
  <c r="AL212" i="4" s="1"/>
  <c r="O338" i="7" s="1"/>
  <c r="AK177" i="4"/>
  <c r="AK212" i="4" s="1"/>
  <c r="N338" i="7" s="1"/>
  <c r="AJ177" i="4"/>
  <c r="AE177" i="4"/>
  <c r="AC177" i="4"/>
  <c r="AB177" i="4"/>
  <c r="AB212" i="4" s="1"/>
  <c r="AA177" i="4"/>
  <c r="Z177" i="4"/>
  <c r="Z212" i="4" s="1"/>
  <c r="M337" i="7" s="1"/>
  <c r="U177" i="4"/>
  <c r="S177" i="4"/>
  <c r="S212" i="4" s="1"/>
  <c r="P336" i="7" s="1"/>
  <c r="R177" i="4"/>
  <c r="Q177" i="4"/>
  <c r="Q212" i="4" s="1"/>
  <c r="N336" i="7" s="1"/>
  <c r="P177" i="4"/>
  <c r="EU176" i="4"/>
  <c r="ES176" i="4"/>
  <c r="ES181" i="4" s="1"/>
  <c r="AL18" i="5" s="1"/>
  <c r="ER176" i="4"/>
  <c r="EQ176" i="4"/>
  <c r="EQ211" i="4" s="1"/>
  <c r="I349" i="7" s="1"/>
  <c r="EP176" i="4"/>
  <c r="EP211" i="4" s="1"/>
  <c r="EK176" i="4"/>
  <c r="EI176" i="4"/>
  <c r="EH176" i="4"/>
  <c r="EG176" i="4"/>
  <c r="EG211" i="4" s="1"/>
  <c r="I348" i="7" s="1"/>
  <c r="EF176" i="4"/>
  <c r="EF211" i="4" s="1"/>
  <c r="EA176" i="4"/>
  <c r="DV211" i="4" s="1"/>
  <c r="DY176" i="4"/>
  <c r="DY211" i="4" s="1"/>
  <c r="K347" i="7" s="1"/>
  <c r="DX176" i="4"/>
  <c r="DX211" i="4" s="1"/>
  <c r="J347" i="7" s="1"/>
  <c r="DW176" i="4"/>
  <c r="DV176" i="4"/>
  <c r="DQ176" i="4"/>
  <c r="DO176" i="4"/>
  <c r="DO181" i="4" s="1"/>
  <c r="AL15" i="5" s="1"/>
  <c r="DN176" i="4"/>
  <c r="DN181" i="4" s="1"/>
  <c r="AK15" i="5" s="1"/>
  <c r="DM176" i="4"/>
  <c r="DL176" i="4"/>
  <c r="DL211" i="4" s="1"/>
  <c r="DG176" i="4"/>
  <c r="DE176" i="4"/>
  <c r="DD176" i="4"/>
  <c r="DD211" i="4" s="1"/>
  <c r="J345" i="7" s="1"/>
  <c r="DC176" i="4"/>
  <c r="DB176" i="4"/>
  <c r="CW176" i="4"/>
  <c r="CU176" i="4"/>
  <c r="CT176" i="4"/>
  <c r="CT211" i="4" s="1"/>
  <c r="J344" i="7" s="1"/>
  <c r="CS176" i="4"/>
  <c r="CS211" i="4" s="1"/>
  <c r="I344" i="7" s="1"/>
  <c r="CR176" i="4"/>
  <c r="CM176" i="4"/>
  <c r="CK176" i="4"/>
  <c r="CJ176" i="4"/>
  <c r="CJ211" i="4" s="1"/>
  <c r="J343" i="7" s="1"/>
  <c r="CI176" i="4"/>
  <c r="CI211" i="4" s="1"/>
  <c r="I343" i="7" s="1"/>
  <c r="CH176" i="4"/>
  <c r="CH211" i="4" s="1"/>
  <c r="H343" i="7" s="1"/>
  <c r="CC176" i="4"/>
  <c r="BX211" i="4" s="1"/>
  <c r="CA176" i="4"/>
  <c r="CA211" i="4" s="1"/>
  <c r="K342" i="7" s="1"/>
  <c r="BZ176" i="4"/>
  <c r="BY176" i="4"/>
  <c r="BY211" i="4" s="1"/>
  <c r="I342" i="7" s="1"/>
  <c r="BX176" i="4"/>
  <c r="BS176" i="4"/>
  <c r="BS181" i="4" s="1"/>
  <c r="BQ176" i="4"/>
  <c r="BQ181" i="4" s="1"/>
  <c r="AL10" i="5" s="1"/>
  <c r="BP176" i="4"/>
  <c r="BP211" i="4" s="1"/>
  <c r="J341" i="7" s="1"/>
  <c r="BO176" i="4"/>
  <c r="BO211" i="4" s="1"/>
  <c r="I341" i="7" s="1"/>
  <c r="BN176" i="4"/>
  <c r="BN211" i="4" s="1"/>
  <c r="BI176" i="4"/>
  <c r="BG176" i="4"/>
  <c r="BF176" i="4"/>
  <c r="BF211" i="4" s="1"/>
  <c r="BE176" i="4"/>
  <c r="BE211" i="4" s="1"/>
  <c r="BD176" i="4"/>
  <c r="BD211" i="4" s="1"/>
  <c r="AY176" i="4"/>
  <c r="AW176" i="4"/>
  <c r="AW211" i="4" s="1"/>
  <c r="K339" i="7" s="1"/>
  <c r="F188" i="16" s="1"/>
  <c r="AV176" i="4"/>
  <c r="AV211" i="4" s="1"/>
  <c r="J339" i="7" s="1"/>
  <c r="E188" i="16" s="1"/>
  <c r="AU176" i="4"/>
  <c r="AT176" i="4"/>
  <c r="AO176" i="4"/>
  <c r="AM176" i="4"/>
  <c r="AL176" i="4"/>
  <c r="AL211" i="4" s="1"/>
  <c r="J338" i="7" s="1"/>
  <c r="AK176" i="4"/>
  <c r="AK211" i="4" s="1"/>
  <c r="I338" i="7" s="1"/>
  <c r="AJ176" i="4"/>
  <c r="AJ211" i="4" s="1"/>
  <c r="H338" i="7" s="1"/>
  <c r="AE176" i="4"/>
  <c r="AC176" i="4"/>
  <c r="AB176" i="4"/>
  <c r="AB211" i="4" s="1"/>
  <c r="J337" i="7" s="1"/>
  <c r="AA176" i="4"/>
  <c r="Z176" i="4"/>
  <c r="U176" i="4"/>
  <c r="S211" i="4" s="1"/>
  <c r="K336" i="7" s="1"/>
  <c r="S176" i="4"/>
  <c r="R176" i="4"/>
  <c r="R211" i="4" s="1"/>
  <c r="J336" i="7" s="1"/>
  <c r="Q176" i="4"/>
  <c r="Q211" i="4" s="1"/>
  <c r="I336" i="7" s="1"/>
  <c r="P176" i="4"/>
  <c r="EU175" i="4"/>
  <c r="ES175" i="4"/>
  <c r="ER175" i="4"/>
  <c r="EQ175" i="4"/>
  <c r="EP175" i="4"/>
  <c r="EK175" i="4"/>
  <c r="EI175" i="4"/>
  <c r="EH175" i="4"/>
  <c r="EG175" i="4"/>
  <c r="EF175" i="4"/>
  <c r="EA175" i="4"/>
  <c r="DY175" i="4"/>
  <c r="DX175" i="4"/>
  <c r="DW175" i="4"/>
  <c r="DW210" i="4" s="1"/>
  <c r="D347" i="7" s="1"/>
  <c r="DV175" i="4"/>
  <c r="DV210" i="4" s="1"/>
  <c r="DQ175" i="4"/>
  <c r="DO175" i="4"/>
  <c r="DO210" i="4" s="1"/>
  <c r="DN175" i="4"/>
  <c r="DN210" i="4" s="1"/>
  <c r="DM175" i="4"/>
  <c r="DL175" i="4"/>
  <c r="DG175" i="4"/>
  <c r="DE175" i="4"/>
  <c r="DD175" i="4"/>
  <c r="DD210" i="4" s="1"/>
  <c r="DC175" i="4"/>
  <c r="DB175" i="4"/>
  <c r="CW175" i="4"/>
  <c r="CU175" i="4"/>
  <c r="CT175" i="4"/>
  <c r="CS175" i="4"/>
  <c r="CR175" i="4"/>
  <c r="CM175" i="4"/>
  <c r="CK175" i="4"/>
  <c r="CJ175" i="4"/>
  <c r="CJ210" i="4" s="1"/>
  <c r="CI175" i="4"/>
  <c r="CH175" i="4"/>
  <c r="CC175" i="4"/>
  <c r="CA175" i="4"/>
  <c r="BZ175" i="4"/>
  <c r="BZ210" i="4" s="1"/>
  <c r="E342" i="7" s="1"/>
  <c r="BY175" i="4"/>
  <c r="BY210" i="4" s="1"/>
  <c r="D342" i="7" s="1"/>
  <c r="BX175" i="4"/>
  <c r="BS175" i="4"/>
  <c r="BQ175" i="4"/>
  <c r="BQ210" i="4" s="1"/>
  <c r="BP175" i="4"/>
  <c r="BO175" i="4"/>
  <c r="BN175" i="4"/>
  <c r="AY175" i="4"/>
  <c r="AW175" i="4"/>
  <c r="AV175" i="4"/>
  <c r="AV181" i="4" s="1"/>
  <c r="AK8" i="5" s="1"/>
  <c r="AU175" i="4"/>
  <c r="AT175" i="4"/>
  <c r="AO175" i="4"/>
  <c r="AM175" i="4"/>
  <c r="AL175" i="4"/>
  <c r="AK175" i="4"/>
  <c r="AJ175" i="4"/>
  <c r="AE175" i="4"/>
  <c r="AE181" i="4" s="1"/>
  <c r="AC175" i="4"/>
  <c r="AC210" i="4" s="1"/>
  <c r="F337" i="7" s="1"/>
  <c r="AB175" i="4"/>
  <c r="AB210" i="4" s="1"/>
  <c r="E337" i="7" s="1"/>
  <c r="AA175" i="4"/>
  <c r="AA210" i="4" s="1"/>
  <c r="Z175" i="4"/>
  <c r="U175" i="4"/>
  <c r="S175" i="4"/>
  <c r="R175" i="4"/>
  <c r="Q175" i="4"/>
  <c r="Q181" i="4" s="1"/>
  <c r="AJ5" i="5" s="1"/>
  <c r="P175" i="4"/>
  <c r="EU170" i="4"/>
  <c r="ES170" i="4"/>
  <c r="ER170" i="4"/>
  <c r="EQ170" i="4"/>
  <c r="EP170" i="4"/>
  <c r="EK170" i="4"/>
  <c r="EI170" i="4"/>
  <c r="EH170" i="4"/>
  <c r="EG170" i="4"/>
  <c r="EF170" i="4"/>
  <c r="EA170" i="4"/>
  <c r="DY170" i="4"/>
  <c r="DX170" i="4"/>
  <c r="DW170" i="4"/>
  <c r="DV170" i="4"/>
  <c r="DQ170" i="4"/>
  <c r="DO170" i="4"/>
  <c r="DN170" i="4"/>
  <c r="DM170" i="4"/>
  <c r="DL170" i="4"/>
  <c r="DG170" i="4"/>
  <c r="DE170" i="4"/>
  <c r="DD170" i="4"/>
  <c r="DC170" i="4"/>
  <c r="DB170" i="4"/>
  <c r="CW170" i="4"/>
  <c r="CU170" i="4"/>
  <c r="CT170" i="4"/>
  <c r="CS170" i="4"/>
  <c r="CR170" i="4"/>
  <c r="CM170" i="4"/>
  <c r="CK170" i="4"/>
  <c r="CJ170" i="4"/>
  <c r="CI170" i="4"/>
  <c r="CH170" i="4"/>
  <c r="CC170" i="4"/>
  <c r="CA170" i="4"/>
  <c r="BZ170" i="4"/>
  <c r="BY170" i="4"/>
  <c r="BX170" i="4"/>
  <c r="BS170" i="4"/>
  <c r="BQ170" i="4"/>
  <c r="BP170" i="4"/>
  <c r="BO170" i="4"/>
  <c r="BN170" i="4"/>
  <c r="BI170" i="4"/>
  <c r="BG170" i="4"/>
  <c r="BF170" i="4"/>
  <c r="BE170" i="4"/>
  <c r="BD170" i="4"/>
  <c r="AY170" i="4"/>
  <c r="AW170" i="4"/>
  <c r="AV170" i="4"/>
  <c r="AU170" i="4"/>
  <c r="AT170" i="4"/>
  <c r="AO170" i="4"/>
  <c r="AM170" i="4"/>
  <c r="AL170" i="4"/>
  <c r="AK170" i="4"/>
  <c r="AJ170" i="4"/>
  <c r="AE170" i="4"/>
  <c r="AC170" i="4"/>
  <c r="AB170" i="4"/>
  <c r="AA170" i="4"/>
  <c r="Z170" i="4"/>
  <c r="U170" i="4"/>
  <c r="S170" i="4"/>
  <c r="R170" i="4"/>
  <c r="Q170" i="4"/>
  <c r="P170" i="4"/>
  <c r="EU169" i="4"/>
  <c r="ES169" i="4"/>
  <c r="ER169" i="4"/>
  <c r="I18" i="5" s="1"/>
  <c r="EQ169" i="4"/>
  <c r="H18" i="5" s="1"/>
  <c r="EP169" i="4"/>
  <c r="G18" i="5" s="1"/>
  <c r="EK169" i="4"/>
  <c r="EI169" i="4"/>
  <c r="J17" i="5" s="1"/>
  <c r="EH169" i="4"/>
  <c r="I17" i="5" s="1"/>
  <c r="EG169" i="4"/>
  <c r="H17" i="5" s="1"/>
  <c r="EF169" i="4"/>
  <c r="G17" i="5" s="1"/>
  <c r="EA169" i="4"/>
  <c r="DY169" i="4"/>
  <c r="J16" i="5" s="1"/>
  <c r="DX169" i="4"/>
  <c r="I16" i="5" s="1"/>
  <c r="DW169" i="4"/>
  <c r="H16" i="5" s="1"/>
  <c r="DV169" i="4"/>
  <c r="G16" i="5" s="1"/>
  <c r="DQ169" i="4"/>
  <c r="DO169" i="4"/>
  <c r="J15" i="5" s="1"/>
  <c r="DN169" i="4"/>
  <c r="I15" i="5" s="1"/>
  <c r="DM169" i="4"/>
  <c r="H15" i="5" s="1"/>
  <c r="DL169" i="4"/>
  <c r="G15" i="5" s="1"/>
  <c r="DG169" i="4"/>
  <c r="DE169" i="4"/>
  <c r="J14" i="5" s="1"/>
  <c r="DD169" i="4"/>
  <c r="I14" i="5" s="1"/>
  <c r="DC169" i="4"/>
  <c r="H14" i="5" s="1"/>
  <c r="DB169" i="4"/>
  <c r="G14" i="5" s="1"/>
  <c r="CW169" i="4"/>
  <c r="CU169" i="4"/>
  <c r="CT169" i="4"/>
  <c r="I13" i="5" s="1"/>
  <c r="CS169" i="4"/>
  <c r="H13" i="5" s="1"/>
  <c r="CR169" i="4"/>
  <c r="G13" i="5" s="1"/>
  <c r="CM169" i="4"/>
  <c r="CK169" i="4"/>
  <c r="J12" i="5" s="1"/>
  <c r="CJ169" i="4"/>
  <c r="I12" i="5" s="1"/>
  <c r="CI169" i="4"/>
  <c r="H12" i="5" s="1"/>
  <c r="CH169" i="4"/>
  <c r="G12" i="5" s="1"/>
  <c r="CC169" i="4"/>
  <c r="CA169" i="4"/>
  <c r="J11" i="5" s="1"/>
  <c r="BZ169" i="4"/>
  <c r="I11" i="5" s="1"/>
  <c r="BY169" i="4"/>
  <c r="H11" i="5" s="1"/>
  <c r="BX169" i="4"/>
  <c r="G11" i="5" s="1"/>
  <c r="BS169" i="4"/>
  <c r="BQ169" i="4"/>
  <c r="BP169" i="4"/>
  <c r="I10" i="5" s="1"/>
  <c r="BO169" i="4"/>
  <c r="H10" i="5" s="1"/>
  <c r="BN169" i="4"/>
  <c r="G10" i="5" s="1"/>
  <c r="BI169" i="4"/>
  <c r="BG169" i="4"/>
  <c r="BF169" i="4"/>
  <c r="I9" i="5" s="1"/>
  <c r="BE169" i="4"/>
  <c r="H9" i="5" s="1"/>
  <c r="BD169" i="4"/>
  <c r="G9" i="5" s="1"/>
  <c r="AY169" i="4"/>
  <c r="AW169" i="4"/>
  <c r="J8" i="5" s="1"/>
  <c r="AV169" i="4"/>
  <c r="I8" i="5" s="1"/>
  <c r="AU169" i="4"/>
  <c r="H8" i="5" s="1"/>
  <c r="AT169" i="4"/>
  <c r="G8" i="5" s="1"/>
  <c r="AO169" i="4"/>
  <c r="AM169" i="4"/>
  <c r="J7" i="5" s="1"/>
  <c r="AL169" i="4"/>
  <c r="I7" i="5" s="1"/>
  <c r="AK169" i="4"/>
  <c r="H7" i="5" s="1"/>
  <c r="AJ169" i="4"/>
  <c r="G7" i="5" s="1"/>
  <c r="AE169" i="4"/>
  <c r="AC169" i="4"/>
  <c r="J6" i="5" s="1"/>
  <c r="AB169" i="4"/>
  <c r="I6" i="5" s="1"/>
  <c r="AA169" i="4"/>
  <c r="H6" i="5" s="1"/>
  <c r="Z169" i="4"/>
  <c r="G6" i="5" s="1"/>
  <c r="U169" i="4"/>
  <c r="S169" i="4"/>
  <c r="R169" i="4"/>
  <c r="I5" i="5" s="1"/>
  <c r="Q169" i="4"/>
  <c r="H5" i="5" s="1"/>
  <c r="P169" i="4"/>
  <c r="G5" i="5" s="1"/>
  <c r="EU168" i="4"/>
  <c r="ES168" i="4"/>
  <c r="ER168" i="4"/>
  <c r="EQ168" i="4"/>
  <c r="EP168" i="4"/>
  <c r="EK168" i="4"/>
  <c r="EI168" i="4"/>
  <c r="EH168" i="4"/>
  <c r="EG168" i="4"/>
  <c r="EF168" i="4"/>
  <c r="EA168" i="4"/>
  <c r="DY168" i="4"/>
  <c r="DX168" i="4"/>
  <c r="DW168" i="4"/>
  <c r="DV168" i="4"/>
  <c r="DQ168" i="4"/>
  <c r="DO168" i="4"/>
  <c r="DN168" i="4"/>
  <c r="DM168" i="4"/>
  <c r="DL168" i="4"/>
  <c r="DG168" i="4"/>
  <c r="DE168" i="4"/>
  <c r="DD168" i="4"/>
  <c r="DC168" i="4"/>
  <c r="DB168" i="4"/>
  <c r="CW168" i="4"/>
  <c r="CU168" i="4"/>
  <c r="CT168" i="4"/>
  <c r="CS168" i="4"/>
  <c r="CR168" i="4"/>
  <c r="CM168" i="4"/>
  <c r="CK168" i="4"/>
  <c r="CJ168" i="4"/>
  <c r="CI168" i="4"/>
  <c r="CH168" i="4"/>
  <c r="CC168" i="4"/>
  <c r="CA168" i="4"/>
  <c r="BZ168" i="4"/>
  <c r="BY168" i="4"/>
  <c r="BX168" i="4"/>
  <c r="BS168" i="4"/>
  <c r="BQ168" i="4"/>
  <c r="BP168" i="4"/>
  <c r="BO168" i="4"/>
  <c r="BN168" i="4"/>
  <c r="BI168" i="4"/>
  <c r="BG168" i="4"/>
  <c r="BF168" i="4"/>
  <c r="BE168" i="4"/>
  <c r="BD168" i="4"/>
  <c r="AY168" i="4"/>
  <c r="AW168" i="4"/>
  <c r="AV168" i="4"/>
  <c r="AU168" i="4"/>
  <c r="AT168" i="4"/>
  <c r="AO168" i="4"/>
  <c r="AM168" i="4"/>
  <c r="AL168" i="4"/>
  <c r="AK168" i="4"/>
  <c r="AJ168" i="4"/>
  <c r="AE168" i="4"/>
  <c r="AC168" i="4"/>
  <c r="AB168" i="4"/>
  <c r="AA168" i="4"/>
  <c r="Z168" i="4"/>
  <c r="U168" i="4"/>
  <c r="S168" i="4"/>
  <c r="R168" i="4"/>
  <c r="Q168" i="4"/>
  <c r="P168" i="4"/>
  <c r="EU167" i="4"/>
  <c r="ES167" i="4"/>
  <c r="ER167" i="4"/>
  <c r="EQ167" i="4"/>
  <c r="EP167" i="4"/>
  <c r="EK167" i="4"/>
  <c r="EI167" i="4"/>
  <c r="EH167" i="4"/>
  <c r="EG167" i="4"/>
  <c r="EF167" i="4"/>
  <c r="EA167" i="4"/>
  <c r="DY167" i="4"/>
  <c r="DX167" i="4"/>
  <c r="DW167" i="4"/>
  <c r="DV167" i="4"/>
  <c r="DQ167" i="4"/>
  <c r="DO167" i="4"/>
  <c r="DN167" i="4"/>
  <c r="DM167" i="4"/>
  <c r="DL167" i="4"/>
  <c r="DG167" i="4"/>
  <c r="DE167" i="4"/>
  <c r="DD167" i="4"/>
  <c r="DC167" i="4"/>
  <c r="DB167" i="4"/>
  <c r="CW167" i="4"/>
  <c r="CU167" i="4"/>
  <c r="CT167" i="4"/>
  <c r="CS167" i="4"/>
  <c r="CR167" i="4"/>
  <c r="CM167" i="4"/>
  <c r="CK167" i="4"/>
  <c r="CJ167" i="4"/>
  <c r="CI167" i="4"/>
  <c r="CH167" i="4"/>
  <c r="CC167" i="4"/>
  <c r="CA167" i="4"/>
  <c r="BZ167" i="4"/>
  <c r="BY167" i="4"/>
  <c r="BX167" i="4"/>
  <c r="BS167" i="4"/>
  <c r="BQ167" i="4"/>
  <c r="BP167" i="4"/>
  <c r="BO167" i="4"/>
  <c r="BN167" i="4"/>
  <c r="BI167" i="4"/>
  <c r="BG167" i="4"/>
  <c r="BF167" i="4"/>
  <c r="BE167" i="4"/>
  <c r="BD167" i="4"/>
  <c r="AY167" i="4"/>
  <c r="AW167" i="4"/>
  <c r="AV167" i="4"/>
  <c r="AU167" i="4"/>
  <c r="AT167" i="4"/>
  <c r="AO167" i="4"/>
  <c r="AM167" i="4"/>
  <c r="AL167" i="4"/>
  <c r="AK167" i="4"/>
  <c r="AJ167" i="4"/>
  <c r="AE167" i="4"/>
  <c r="AC167" i="4"/>
  <c r="AB167" i="4"/>
  <c r="AA167" i="4"/>
  <c r="Z167" i="4"/>
  <c r="U167" i="4"/>
  <c r="S167" i="4"/>
  <c r="R167" i="4"/>
  <c r="Q167" i="4"/>
  <c r="P167" i="4"/>
  <c r="EM133" i="4"/>
  <c r="CY133" i="4"/>
  <c r="CE133" i="4"/>
  <c r="W133" i="4"/>
  <c r="CX119" i="4"/>
  <c r="V119" i="4"/>
  <c r="CX118" i="4"/>
  <c r="V118" i="4"/>
  <c r="CX117" i="4"/>
  <c r="V117" i="4"/>
  <c r="EM116" i="4"/>
  <c r="EC116" i="4"/>
  <c r="DS116" i="4"/>
  <c r="DI116" i="4"/>
  <c r="CY116" i="4"/>
  <c r="CO116" i="4"/>
  <c r="CE116" i="4"/>
  <c r="BK116" i="4"/>
  <c r="AQ116" i="4"/>
  <c r="AG116" i="4"/>
  <c r="W116" i="4"/>
  <c r="M116" i="4"/>
  <c r="CX114" i="4"/>
  <c r="V114" i="4"/>
  <c r="CX113" i="4"/>
  <c r="V113" i="4"/>
  <c r="CX112" i="4"/>
  <c r="CY111" i="4" s="1"/>
  <c r="V112" i="4"/>
  <c r="EM111" i="4"/>
  <c r="EC111" i="4"/>
  <c r="DS111" i="4"/>
  <c r="DI111" i="4"/>
  <c r="CO111" i="4"/>
  <c r="CE111" i="4"/>
  <c r="BK111" i="4"/>
  <c r="AG111" i="4"/>
  <c r="W111" i="4"/>
  <c r="M111" i="4"/>
  <c r="V109" i="4"/>
  <c r="EM101" i="4"/>
  <c r="EC101" i="4"/>
  <c r="DS101" i="4"/>
  <c r="DI101" i="4"/>
  <c r="CY101" i="4"/>
  <c r="CO101" i="4"/>
  <c r="CE101" i="4"/>
  <c r="BK101" i="4"/>
  <c r="AQ101" i="4"/>
  <c r="AG101" i="4"/>
  <c r="W101" i="4"/>
  <c r="M101" i="4"/>
  <c r="EC99" i="4"/>
  <c r="DS99" i="4"/>
  <c r="DI99" i="4"/>
  <c r="CY99" i="4"/>
  <c r="CO99" i="4"/>
  <c r="BU99" i="4"/>
  <c r="BA99" i="4"/>
  <c r="AQ99" i="4"/>
  <c r="AG99" i="4"/>
  <c r="W99" i="4"/>
  <c r="M99" i="4"/>
  <c r="EM96" i="4"/>
  <c r="EC96" i="4"/>
  <c r="CY96" i="4"/>
  <c r="CO96" i="4"/>
  <c r="BU96" i="4"/>
  <c r="AQ96" i="4"/>
  <c r="W96" i="4"/>
  <c r="AZ94" i="4"/>
  <c r="AG94" i="4"/>
  <c r="EM87" i="4"/>
  <c r="EC87" i="4"/>
  <c r="DS87" i="4"/>
  <c r="CY87" i="4"/>
  <c r="CO87" i="4"/>
  <c r="CE87" i="4"/>
  <c r="BU87" i="4"/>
  <c r="AQ87" i="4"/>
  <c r="AG87" i="4"/>
  <c r="W87" i="4"/>
  <c r="M87" i="4"/>
  <c r="EM85" i="4"/>
  <c r="EC85" i="4"/>
  <c r="DS85" i="4"/>
  <c r="DI85" i="4"/>
  <c r="CO85" i="4"/>
  <c r="CE85" i="4"/>
  <c r="BU85" i="4"/>
  <c r="BA85" i="4"/>
  <c r="AQ85" i="4"/>
  <c r="AG85" i="4"/>
  <c r="EM83" i="4"/>
  <c r="EC83" i="4"/>
  <c r="DS83" i="4"/>
  <c r="DI83" i="4"/>
  <c r="CY83" i="4"/>
  <c r="CO83" i="4"/>
  <c r="CE83" i="4"/>
  <c r="BU83" i="4"/>
  <c r="BA83" i="4"/>
  <c r="AQ83" i="4"/>
  <c r="AG83" i="4"/>
  <c r="W83" i="4"/>
  <c r="M83" i="4"/>
  <c r="EM79" i="4"/>
  <c r="EC79" i="4"/>
  <c r="DS79" i="4"/>
  <c r="DI79" i="4"/>
  <c r="CY79" i="4"/>
  <c r="CO79" i="4"/>
  <c r="CE79" i="4"/>
  <c r="BU79" i="4"/>
  <c r="BK79" i="4"/>
  <c r="BA79" i="4"/>
  <c r="AQ79" i="4"/>
  <c r="AG79" i="4"/>
  <c r="M79" i="4"/>
  <c r="EC76" i="4"/>
  <c r="DS76" i="4"/>
  <c r="DI76" i="4"/>
  <c r="CY76" i="4"/>
  <c r="CO76" i="4"/>
  <c r="CE76" i="4"/>
  <c r="BU76" i="4"/>
  <c r="BK76" i="4"/>
  <c r="BA76" i="4"/>
  <c r="AQ76" i="4"/>
  <c r="AG76" i="4"/>
  <c r="M76" i="4"/>
  <c r="EM68" i="4"/>
  <c r="EC68" i="4"/>
  <c r="DS68" i="4"/>
  <c r="DI68" i="4"/>
  <c r="CY68" i="4"/>
  <c r="CE68" i="4"/>
  <c r="BU68" i="4"/>
  <c r="AQ68" i="4"/>
  <c r="AG68" i="4"/>
  <c r="W68" i="4"/>
  <c r="EM66" i="4"/>
  <c r="EC66" i="4"/>
  <c r="DS66" i="4"/>
  <c r="DI66" i="4"/>
  <c r="CY66" i="4"/>
  <c r="CO66" i="4"/>
  <c r="BU66" i="4"/>
  <c r="BA66" i="4"/>
  <c r="AQ66" i="4"/>
  <c r="AG66" i="4"/>
  <c r="W66" i="4"/>
  <c r="M66" i="4"/>
  <c r="EM63" i="4"/>
  <c r="EC63" i="4"/>
  <c r="DS63" i="4"/>
  <c r="DI63" i="4"/>
  <c r="CY63" i="4"/>
  <c r="CO63" i="4"/>
  <c r="CE63" i="4"/>
  <c r="BU63" i="4"/>
  <c r="BK63" i="4"/>
  <c r="BA63" i="4"/>
  <c r="AQ63" i="4"/>
  <c r="AG63" i="4"/>
  <c r="W63" i="4"/>
  <c r="M63" i="4"/>
  <c r="EM62" i="4"/>
  <c r="EC62" i="4"/>
  <c r="DS62" i="4"/>
  <c r="DI62" i="4"/>
  <c r="CY62" i="4"/>
  <c r="CP62" i="4"/>
  <c r="CE62" i="4"/>
  <c r="BU62" i="4"/>
  <c r="BK62" i="4"/>
  <c r="BA62" i="4"/>
  <c r="W62" i="4"/>
  <c r="M62" i="4"/>
  <c r="EM61" i="4"/>
  <c r="EC61" i="4"/>
  <c r="DS61" i="4"/>
  <c r="DI61" i="4"/>
  <c r="CY61" i="4"/>
  <c r="CO61" i="4"/>
  <c r="CE61" i="4"/>
  <c r="BU61" i="4"/>
  <c r="BK61" i="4"/>
  <c r="BA61" i="4"/>
  <c r="AG61" i="4"/>
  <c r="M61" i="4"/>
  <c r="EM59" i="4"/>
  <c r="EC59" i="4"/>
  <c r="DS59" i="4"/>
  <c r="DI59" i="4"/>
  <c r="CY59" i="4"/>
  <c r="CO59" i="4"/>
  <c r="CE59" i="4"/>
  <c r="BU59" i="4"/>
  <c r="BK59" i="4"/>
  <c r="BA59" i="4"/>
  <c r="AQ59" i="4"/>
  <c r="AG59" i="4"/>
  <c r="W59" i="4"/>
  <c r="M59" i="4"/>
  <c r="DS58" i="4"/>
  <c r="DS57" i="4"/>
  <c r="CO57" i="4"/>
  <c r="CE57" i="4"/>
  <c r="BU57" i="4"/>
  <c r="BA57" i="4"/>
  <c r="AQ57" i="4"/>
  <c r="EM56" i="4"/>
  <c r="DS56" i="4"/>
  <c r="CE56" i="4"/>
  <c r="CE50" i="4"/>
  <c r="EM47" i="4"/>
  <c r="EC47" i="4"/>
  <c r="DS47" i="4"/>
  <c r="DI47" i="4"/>
  <c r="CY47" i="4"/>
  <c r="CO47" i="4"/>
  <c r="CE47" i="4"/>
  <c r="BU47" i="4"/>
  <c r="BK47" i="4"/>
  <c r="BA47" i="4"/>
  <c r="AQ47" i="4"/>
  <c r="W47" i="4"/>
  <c r="BJ41" i="4"/>
  <c r="AG41" i="4"/>
  <c r="DS32" i="4"/>
  <c r="BK32" i="4"/>
  <c r="BA32" i="4"/>
  <c r="AQ32" i="4"/>
  <c r="AG32" i="4"/>
  <c r="M32" i="4"/>
  <c r="BK30" i="4"/>
  <c r="EC28" i="4"/>
  <c r="DS28" i="4"/>
  <c r="BK28" i="4"/>
  <c r="AP20" i="4"/>
  <c r="EF122" i="3"/>
  <c r="N311" i="7" s="1"/>
  <c r="EE122" i="3"/>
  <c r="DX122" i="3"/>
  <c r="P310" i="7" s="1"/>
  <c r="DL122" i="3"/>
  <c r="N309" i="7" s="1"/>
  <c r="DD122" i="3"/>
  <c r="P308" i="7" s="1"/>
  <c r="CR122" i="3"/>
  <c r="CQ122" i="3"/>
  <c r="CI122" i="3"/>
  <c r="CH122" i="3"/>
  <c r="N306" i="7" s="1"/>
  <c r="AU122" i="3"/>
  <c r="O302" i="7" s="1"/>
  <c r="E169" i="16" s="1"/>
  <c r="AT122" i="3"/>
  <c r="N302" i="7" s="1"/>
  <c r="D169" i="16" s="1"/>
  <c r="AB122" i="3"/>
  <c r="P300" i="7" s="1"/>
  <c r="EQ121" i="3"/>
  <c r="J312" i="7" s="1"/>
  <c r="EP121" i="3"/>
  <c r="I312" i="7" s="1"/>
  <c r="EO121" i="3"/>
  <c r="DW121" i="3"/>
  <c r="J310" i="7" s="1"/>
  <c r="DB121" i="3"/>
  <c r="I308" i="7" s="1"/>
  <c r="CT121" i="3"/>
  <c r="K307" i="7" s="1"/>
  <c r="CS121" i="3"/>
  <c r="J307" i="7" s="1"/>
  <c r="CG121" i="3"/>
  <c r="BF121" i="3"/>
  <c r="K303" i="7" s="1"/>
  <c r="BE121" i="3"/>
  <c r="J303" i="7" s="1"/>
  <c r="AS121" i="3"/>
  <c r="R121" i="3"/>
  <c r="K299" i="7" s="1"/>
  <c r="Q121" i="3"/>
  <c r="J299" i="7" s="1"/>
  <c r="P121" i="3"/>
  <c r="I299" i="7" s="1"/>
  <c r="O121" i="3"/>
  <c r="EH120" i="3"/>
  <c r="F311" i="7" s="1"/>
  <c r="DD120" i="3"/>
  <c r="CR120" i="3"/>
  <c r="BP120" i="3"/>
  <c r="BD120" i="3"/>
  <c r="D303" i="7" s="1"/>
  <c r="AB120" i="3"/>
  <c r="AA120" i="3"/>
  <c r="Z120" i="3"/>
  <c r="EF115" i="3"/>
  <c r="N274" i="7" s="1"/>
  <c r="EE115" i="3"/>
  <c r="M274" i="7" s="1"/>
  <c r="DN115" i="3"/>
  <c r="P272" i="7" s="1"/>
  <c r="DM115" i="3"/>
  <c r="O272" i="7" s="1"/>
  <c r="CQ115" i="3"/>
  <c r="CH115" i="3"/>
  <c r="N269" i="7" s="1"/>
  <c r="BD115" i="3"/>
  <c r="N266" i="7" s="1"/>
  <c r="BC115" i="3"/>
  <c r="AV115" i="3"/>
  <c r="P265" i="7" s="1"/>
  <c r="F149" i="16" s="1"/>
  <c r="O115" i="3"/>
  <c r="EQ114" i="3"/>
  <c r="J275" i="7" s="1"/>
  <c r="EP114" i="3"/>
  <c r="I275" i="7" s="1"/>
  <c r="CS114" i="3"/>
  <c r="J270" i="7" s="1"/>
  <c r="BO114" i="3"/>
  <c r="J267" i="7" s="1"/>
  <c r="BN114" i="3"/>
  <c r="I267" i="7" s="1"/>
  <c r="Z114" i="3"/>
  <c r="I263" i="7" s="1"/>
  <c r="Q114" i="3"/>
  <c r="J262" i="7" s="1"/>
  <c r="DW113" i="3"/>
  <c r="DU113" i="3"/>
  <c r="CR113" i="3"/>
  <c r="CQ113" i="3"/>
  <c r="BY113" i="3"/>
  <c r="BF113" i="3"/>
  <c r="F266" i="7" s="1"/>
  <c r="BE113" i="3"/>
  <c r="E266" i="7" s="1"/>
  <c r="BC113" i="3"/>
  <c r="AT113" i="3"/>
  <c r="AB113" i="3"/>
  <c r="O113" i="3"/>
  <c r="AA109" i="3"/>
  <c r="T6" i="7" s="1"/>
  <c r="EQ108" i="3"/>
  <c r="O162" i="7" s="1"/>
  <c r="EP108" i="3"/>
  <c r="N162" i="7" s="1"/>
  <c r="EO108" i="3"/>
  <c r="M162" i="7" s="1"/>
  <c r="DN108" i="3"/>
  <c r="P159" i="7" s="1"/>
  <c r="DM108" i="3"/>
  <c r="O159" i="7" s="1"/>
  <c r="DK108" i="3"/>
  <c r="DA108" i="3"/>
  <c r="M158" i="7" s="1"/>
  <c r="CS108" i="3"/>
  <c r="CI108" i="3"/>
  <c r="O156" i="7" s="1"/>
  <c r="CG108" i="3"/>
  <c r="BZ108" i="3"/>
  <c r="P155" i="7" s="1"/>
  <c r="BY108" i="3"/>
  <c r="O155" i="7" s="1"/>
  <c r="AU108" i="3"/>
  <c r="O152" i="7" s="1"/>
  <c r="E87" i="16" s="1"/>
  <c r="AL108" i="3"/>
  <c r="P151" i="7" s="1"/>
  <c r="AK108" i="3"/>
  <c r="O151" i="7" s="1"/>
  <c r="AI108" i="3"/>
  <c r="R108" i="3"/>
  <c r="P149" i="7" s="1"/>
  <c r="Q108" i="3"/>
  <c r="O149" i="7" s="1"/>
  <c r="P108" i="3"/>
  <c r="N149" i="7" s="1"/>
  <c r="O108" i="3"/>
  <c r="EO107" i="3"/>
  <c r="DX107" i="3"/>
  <c r="K160" i="7" s="1"/>
  <c r="DV107" i="3"/>
  <c r="I160" i="7" s="1"/>
  <c r="DU107" i="3"/>
  <c r="H160" i="7" s="1"/>
  <c r="DL107" i="3"/>
  <c r="I159" i="7" s="1"/>
  <c r="DK107" i="3"/>
  <c r="DO107" i="3" s="1"/>
  <c r="CT107" i="3"/>
  <c r="K157" i="7" s="1"/>
  <c r="CR107" i="3"/>
  <c r="I157" i="7" s="1"/>
  <c r="CQ107" i="3"/>
  <c r="CJ107" i="3"/>
  <c r="K156" i="7" s="1"/>
  <c r="BZ107" i="3"/>
  <c r="K155" i="7" s="1"/>
  <c r="BO107" i="3"/>
  <c r="BN107" i="3"/>
  <c r="BF107" i="3"/>
  <c r="K153" i="7" s="1"/>
  <c r="AV107" i="3"/>
  <c r="K152" i="7" s="1"/>
  <c r="F86" i="16" s="1"/>
  <c r="AU107" i="3"/>
  <c r="J152" i="7" s="1"/>
  <c r="E86" i="16" s="1"/>
  <c r="AT107" i="3"/>
  <c r="I152" i="7" s="1"/>
  <c r="D86" i="16" s="1"/>
  <c r="AB107" i="3"/>
  <c r="K150" i="7" s="1"/>
  <c r="AA107" i="3"/>
  <c r="J150" i="7" s="1"/>
  <c r="Z107" i="3"/>
  <c r="I150" i="7" s="1"/>
  <c r="P107" i="3"/>
  <c r="I149" i="7" s="1"/>
  <c r="DW106" i="3"/>
  <c r="DV106" i="3"/>
  <c r="DU106" i="3"/>
  <c r="DB106" i="3"/>
  <c r="D158" i="7" s="1"/>
  <c r="CI106" i="3"/>
  <c r="E156" i="7" s="1"/>
  <c r="CH106" i="3"/>
  <c r="D156" i="7" s="1"/>
  <c r="BZ106" i="3"/>
  <c r="BY106" i="3"/>
  <c r="BW106" i="3"/>
  <c r="C155" i="7" s="1"/>
  <c r="BM106" i="3"/>
  <c r="BF106" i="3"/>
  <c r="BE106" i="3"/>
  <c r="AU106" i="3"/>
  <c r="AA106" i="3"/>
  <c r="E150" i="7" s="1"/>
  <c r="Y106" i="3"/>
  <c r="EF101" i="3"/>
  <c r="AF17" i="5" s="1"/>
  <c r="EE101" i="3"/>
  <c r="AE17" i="5" s="1"/>
  <c r="DU101" i="3"/>
  <c r="AE16" i="5" s="1"/>
  <c r="DM101" i="3"/>
  <c r="AG15" i="5" s="1"/>
  <c r="DA101" i="3"/>
  <c r="AE14" i="5" s="1"/>
  <c r="CT101" i="3"/>
  <c r="AH13" i="5" s="1"/>
  <c r="CS101" i="3"/>
  <c r="AG13" i="5" s="1"/>
  <c r="CL101" i="3"/>
  <c r="BR101" i="3"/>
  <c r="BP101" i="3"/>
  <c r="AH10" i="5" s="1"/>
  <c r="BF101" i="3"/>
  <c r="AH9" i="5" s="1"/>
  <c r="BD101" i="3"/>
  <c r="AF9" i="5" s="1"/>
  <c r="AL101" i="3"/>
  <c r="AH7" i="5" s="1"/>
  <c r="AJ101" i="3"/>
  <c r="AF7" i="5" s="1"/>
  <c r="AI101" i="3"/>
  <c r="AE7" i="5" s="1"/>
  <c r="AA101" i="3"/>
  <c r="AG6" i="5" s="1"/>
  <c r="Z101" i="3"/>
  <c r="AF6" i="5" s="1"/>
  <c r="ET100" i="3"/>
  <c r="EO122" i="3" s="1"/>
  <c r="M312" i="7" s="1"/>
  <c r="ER100" i="3"/>
  <c r="ER122" i="3" s="1"/>
  <c r="P312" i="7" s="1"/>
  <c r="EQ100" i="3"/>
  <c r="EQ122" i="3" s="1"/>
  <c r="O312" i="7" s="1"/>
  <c r="EP100" i="3"/>
  <c r="EP122" i="3" s="1"/>
  <c r="N312" i="7" s="1"/>
  <c r="EO100" i="3"/>
  <c r="EJ100" i="3"/>
  <c r="EH100" i="3"/>
  <c r="EH122" i="3" s="1"/>
  <c r="P311" i="7" s="1"/>
  <c r="EG100" i="3"/>
  <c r="EF100" i="3"/>
  <c r="EE100" i="3"/>
  <c r="DZ100" i="3"/>
  <c r="DX100" i="3"/>
  <c r="DW100" i="3"/>
  <c r="DW122" i="3" s="1"/>
  <c r="O310" i="7" s="1"/>
  <c r="DV100" i="3"/>
  <c r="DV122" i="3" s="1"/>
  <c r="N310" i="7" s="1"/>
  <c r="DU100" i="3"/>
  <c r="DU122" i="3" s="1"/>
  <c r="M310" i="7" s="1"/>
  <c r="DP100" i="3"/>
  <c r="DN100" i="3"/>
  <c r="DN122" i="3" s="1"/>
  <c r="P309" i="7" s="1"/>
  <c r="DM100" i="3"/>
  <c r="DM122" i="3" s="1"/>
  <c r="O309" i="7" s="1"/>
  <c r="DL100" i="3"/>
  <c r="DK100" i="3"/>
  <c r="DK122" i="3" s="1"/>
  <c r="DF100" i="3"/>
  <c r="DD100" i="3"/>
  <c r="DC100" i="3"/>
  <c r="DC122" i="3" s="1"/>
  <c r="O308" i="7" s="1"/>
  <c r="DB100" i="3"/>
  <c r="DB122" i="3" s="1"/>
  <c r="N308" i="7" s="1"/>
  <c r="DA100" i="3"/>
  <c r="DA122" i="3" s="1"/>
  <c r="M308" i="7" s="1"/>
  <c r="CV100" i="3"/>
  <c r="CT100" i="3"/>
  <c r="CT122" i="3" s="1"/>
  <c r="P307" i="7" s="1"/>
  <c r="CS100" i="3"/>
  <c r="CS122" i="3" s="1"/>
  <c r="O307" i="7" s="1"/>
  <c r="CR100" i="3"/>
  <c r="CQ100" i="3"/>
  <c r="CL100" i="3"/>
  <c r="CJ100" i="3"/>
  <c r="CJ122" i="3" s="1"/>
  <c r="P306" i="7" s="1"/>
  <c r="CI100" i="3"/>
  <c r="CH100" i="3"/>
  <c r="CG100" i="3"/>
  <c r="CG122" i="3" s="1"/>
  <c r="CB100" i="3"/>
  <c r="BZ122" i="3" s="1"/>
  <c r="P305" i="7" s="1"/>
  <c r="BZ100" i="3"/>
  <c r="BY100" i="3"/>
  <c r="BY122" i="3" s="1"/>
  <c r="O305" i="7" s="1"/>
  <c r="BX100" i="3"/>
  <c r="BX122" i="3" s="1"/>
  <c r="N305" i="7" s="1"/>
  <c r="BW100" i="3"/>
  <c r="BR100" i="3"/>
  <c r="BP100" i="3"/>
  <c r="BP122" i="3" s="1"/>
  <c r="P304" i="7" s="1"/>
  <c r="BO100" i="3"/>
  <c r="BO122" i="3" s="1"/>
  <c r="O304" i="7" s="1"/>
  <c r="BN100" i="3"/>
  <c r="BN122" i="3" s="1"/>
  <c r="BM100" i="3"/>
  <c r="BM122" i="3" s="1"/>
  <c r="M304" i="7" s="1"/>
  <c r="BH100" i="3"/>
  <c r="BF100" i="3"/>
  <c r="BF122" i="3" s="1"/>
  <c r="P303" i="7" s="1"/>
  <c r="BE100" i="3"/>
  <c r="BD100" i="3"/>
  <c r="BD122" i="3" s="1"/>
  <c r="N303" i="7" s="1"/>
  <c r="BC100" i="3"/>
  <c r="BC122" i="3" s="1"/>
  <c r="AX100" i="3"/>
  <c r="AV100" i="3"/>
  <c r="AV122" i="3" s="1"/>
  <c r="P302" i="7" s="1"/>
  <c r="F169" i="16" s="1"/>
  <c r="AU100" i="3"/>
  <c r="AT100" i="3"/>
  <c r="AS100" i="3"/>
  <c r="AS122" i="3" s="1"/>
  <c r="M302" i="7" s="1"/>
  <c r="AN100" i="3"/>
  <c r="AL100" i="3"/>
  <c r="AL122" i="3" s="1"/>
  <c r="P301" i="7" s="1"/>
  <c r="AK100" i="3"/>
  <c r="AK122" i="3" s="1"/>
  <c r="O301" i="7" s="1"/>
  <c r="AJ100" i="3"/>
  <c r="AJ122" i="3" s="1"/>
  <c r="N301" i="7" s="1"/>
  <c r="AI100" i="3"/>
  <c r="AI122" i="3" s="1"/>
  <c r="AD100" i="3"/>
  <c r="AB100" i="3"/>
  <c r="AA100" i="3"/>
  <c r="AA122" i="3" s="1"/>
  <c r="O300" i="7" s="1"/>
  <c r="Z100" i="3"/>
  <c r="Z122" i="3" s="1"/>
  <c r="N300" i="7" s="1"/>
  <c r="Y100" i="3"/>
  <c r="Y122" i="3" s="1"/>
  <c r="T100" i="3"/>
  <c r="P122" i="3" s="1"/>
  <c r="N299" i="7" s="1"/>
  <c r="R100" i="3"/>
  <c r="R122" i="3" s="1"/>
  <c r="P299" i="7" s="1"/>
  <c r="Q100" i="3"/>
  <c r="Q122" i="3" s="1"/>
  <c r="O299" i="7" s="1"/>
  <c r="P100" i="3"/>
  <c r="O100" i="3"/>
  <c r="O122" i="3" s="1"/>
  <c r="M299" i="7" s="1"/>
  <c r="ET99" i="3"/>
  <c r="ER99" i="3"/>
  <c r="ER121" i="3" s="1"/>
  <c r="EQ99" i="3"/>
  <c r="EQ101" i="3" s="1"/>
  <c r="AG18" i="5" s="1"/>
  <c r="EP99" i="3"/>
  <c r="EO99" i="3"/>
  <c r="EJ99" i="3"/>
  <c r="EH99" i="3"/>
  <c r="EH121" i="3" s="1"/>
  <c r="K311" i="7" s="1"/>
  <c r="EG99" i="3"/>
  <c r="EG121" i="3" s="1"/>
  <c r="J311" i="7" s="1"/>
  <c r="EF99" i="3"/>
  <c r="EF121" i="3" s="1"/>
  <c r="I311" i="7" s="1"/>
  <c r="EE99" i="3"/>
  <c r="DZ99" i="3"/>
  <c r="DX99" i="3"/>
  <c r="DW99" i="3"/>
  <c r="DV99" i="3"/>
  <c r="DV121" i="3" s="1"/>
  <c r="I310" i="7" s="1"/>
  <c r="DU99" i="3"/>
  <c r="DP99" i="3"/>
  <c r="DN99" i="3"/>
  <c r="DN121" i="3" s="1"/>
  <c r="K309" i="7" s="1"/>
  <c r="DM99" i="3"/>
  <c r="DL99" i="3"/>
  <c r="DL121" i="3" s="1"/>
  <c r="I309" i="7" s="1"/>
  <c r="DK99" i="3"/>
  <c r="DK121" i="3" s="1"/>
  <c r="H309" i="7" s="1"/>
  <c r="DF99" i="3"/>
  <c r="DC121" i="3" s="1"/>
  <c r="J308" i="7" s="1"/>
  <c r="DD99" i="3"/>
  <c r="DD121" i="3" s="1"/>
  <c r="K308" i="7" s="1"/>
  <c r="DC99" i="3"/>
  <c r="DB99" i="3"/>
  <c r="DA99" i="3"/>
  <c r="DA121" i="3" s="1"/>
  <c r="CV99" i="3"/>
  <c r="CT99" i="3"/>
  <c r="CS99" i="3"/>
  <c r="CR99" i="3"/>
  <c r="CR121" i="3" s="1"/>
  <c r="CQ99" i="3"/>
  <c r="CQ121" i="3" s="1"/>
  <c r="CL99" i="3"/>
  <c r="CJ99" i="3"/>
  <c r="CJ121" i="3" s="1"/>
  <c r="K306" i="7" s="1"/>
  <c r="CI99" i="3"/>
  <c r="CI121" i="3" s="1"/>
  <c r="J306" i="7" s="1"/>
  <c r="CH99" i="3"/>
  <c r="CH121" i="3" s="1"/>
  <c r="I306" i="7" s="1"/>
  <c r="CG99" i="3"/>
  <c r="CG101" i="3" s="1"/>
  <c r="AE12" i="5" s="1"/>
  <c r="CB99" i="3"/>
  <c r="BZ99" i="3"/>
  <c r="BZ121" i="3" s="1"/>
  <c r="K305" i="7" s="1"/>
  <c r="BY99" i="3"/>
  <c r="BY121" i="3" s="1"/>
  <c r="J305" i="7" s="1"/>
  <c r="BX99" i="3"/>
  <c r="BX121" i="3" s="1"/>
  <c r="I305" i="7" s="1"/>
  <c r="BW99" i="3"/>
  <c r="BW121" i="3" s="1"/>
  <c r="H305" i="7" s="1"/>
  <c r="BR99" i="3"/>
  <c r="BP99" i="3"/>
  <c r="BP121" i="3" s="1"/>
  <c r="K304" i="7" s="1"/>
  <c r="BO99" i="3"/>
  <c r="BN99" i="3"/>
  <c r="BM99" i="3"/>
  <c r="BM121" i="3" s="1"/>
  <c r="BH99" i="3"/>
  <c r="BF99" i="3"/>
  <c r="BE99" i="3"/>
  <c r="BD99" i="3"/>
  <c r="BD121" i="3" s="1"/>
  <c r="I303" i="7" s="1"/>
  <c r="BC99" i="3"/>
  <c r="AX99" i="3"/>
  <c r="AX101" i="3" s="1"/>
  <c r="AV99" i="3"/>
  <c r="AU99" i="3"/>
  <c r="AU121" i="3" s="1"/>
  <c r="J302" i="7" s="1"/>
  <c r="E168" i="16" s="1"/>
  <c r="AT99" i="3"/>
  <c r="AT121" i="3" s="1"/>
  <c r="I302" i="7" s="1"/>
  <c r="D168" i="16" s="1"/>
  <c r="AS99" i="3"/>
  <c r="AN99" i="3"/>
  <c r="AL99" i="3"/>
  <c r="AL121" i="3" s="1"/>
  <c r="K301" i="7" s="1"/>
  <c r="AK99" i="3"/>
  <c r="AJ99" i="3"/>
  <c r="AJ121" i="3" s="1"/>
  <c r="I301" i="7" s="1"/>
  <c r="AI99" i="3"/>
  <c r="AI121" i="3" s="1"/>
  <c r="AD99" i="3"/>
  <c r="AA121" i="3" s="1"/>
  <c r="J300" i="7" s="1"/>
  <c r="AB99" i="3"/>
  <c r="AB121" i="3" s="1"/>
  <c r="K300" i="7" s="1"/>
  <c r="AA99" i="3"/>
  <c r="Z99" i="3"/>
  <c r="Z121" i="3" s="1"/>
  <c r="I300" i="7" s="1"/>
  <c r="Y99" i="3"/>
  <c r="Y121" i="3" s="1"/>
  <c r="T99" i="3"/>
  <c r="R99" i="3"/>
  <c r="R101" i="3" s="1"/>
  <c r="AH5" i="5" s="1"/>
  <c r="Q99" i="3"/>
  <c r="P99" i="3"/>
  <c r="O99" i="3"/>
  <c r="ET98" i="3"/>
  <c r="ET101" i="3" s="1"/>
  <c r="ER98" i="3"/>
  <c r="ER120" i="3" s="1"/>
  <c r="EQ98" i="3"/>
  <c r="EQ120" i="3" s="1"/>
  <c r="E312" i="7" s="1"/>
  <c r="EP98" i="3"/>
  <c r="EP120" i="3" s="1"/>
  <c r="D312" i="7" s="1"/>
  <c r="EO98" i="3"/>
  <c r="EJ98" i="3"/>
  <c r="EH98" i="3"/>
  <c r="EH101" i="3" s="1"/>
  <c r="AH17" i="5" s="1"/>
  <c r="EG98" i="3"/>
  <c r="EG120" i="3" s="1"/>
  <c r="EF98" i="3"/>
  <c r="EE98" i="3"/>
  <c r="DZ98" i="3"/>
  <c r="DX98" i="3"/>
  <c r="DX120" i="3" s="1"/>
  <c r="F310" i="7" s="1"/>
  <c r="DW98" i="3"/>
  <c r="DV98" i="3"/>
  <c r="DU98" i="3"/>
  <c r="DU120" i="3" s="1"/>
  <c r="DP98" i="3"/>
  <c r="DP101" i="3" s="1"/>
  <c r="DN98" i="3"/>
  <c r="DM98" i="3"/>
  <c r="DL98" i="3"/>
  <c r="DL120" i="3" s="1"/>
  <c r="DK98" i="3"/>
  <c r="DF98" i="3"/>
  <c r="DD98" i="3"/>
  <c r="DC98" i="3"/>
  <c r="DB98" i="3"/>
  <c r="DA98" i="3"/>
  <c r="CV98" i="3"/>
  <c r="CV101" i="3" s="1"/>
  <c r="CT98" i="3"/>
  <c r="CT120" i="3" s="1"/>
  <c r="F307" i="7" s="1"/>
  <c r="CS98" i="3"/>
  <c r="CR98" i="3"/>
  <c r="CQ98" i="3"/>
  <c r="CL98" i="3"/>
  <c r="CJ98" i="3"/>
  <c r="CJ101" i="3" s="1"/>
  <c r="AH12" i="5" s="1"/>
  <c r="CI98" i="3"/>
  <c r="CI120" i="3" s="1"/>
  <c r="CH98" i="3"/>
  <c r="CH120" i="3" s="1"/>
  <c r="CG98" i="3"/>
  <c r="CG120" i="3" s="1"/>
  <c r="C306" i="7" s="1"/>
  <c r="CB98" i="3"/>
  <c r="BZ98" i="3"/>
  <c r="BY98" i="3"/>
  <c r="BX98" i="3"/>
  <c r="BX101" i="3" s="1"/>
  <c r="AF11" i="5" s="1"/>
  <c r="BW98" i="3"/>
  <c r="BW120" i="3" s="1"/>
  <c r="BR98" i="3"/>
  <c r="BP98" i="3"/>
  <c r="BO98" i="3"/>
  <c r="BO120" i="3" s="1"/>
  <c r="BN98" i="3"/>
  <c r="BN120" i="3" s="1"/>
  <c r="D304" i="7" s="1"/>
  <c r="BM98" i="3"/>
  <c r="BH98" i="3"/>
  <c r="BF98" i="3"/>
  <c r="BF120" i="3" s="1"/>
  <c r="F303" i="7" s="1"/>
  <c r="BE98" i="3"/>
  <c r="BD98" i="3"/>
  <c r="BC98" i="3"/>
  <c r="AX98" i="3"/>
  <c r="AV98" i="3"/>
  <c r="AV120" i="3" s="1"/>
  <c r="F302" i="7" s="1"/>
  <c r="F167" i="16" s="1"/>
  <c r="AU98" i="3"/>
  <c r="AT98" i="3"/>
  <c r="AS98" i="3"/>
  <c r="AN98" i="3"/>
  <c r="AL98" i="3"/>
  <c r="AK98" i="3"/>
  <c r="AK120" i="3" s="1"/>
  <c r="E301" i="7" s="1"/>
  <c r="AJ98" i="3"/>
  <c r="AJ120" i="3" s="1"/>
  <c r="D301" i="7" s="1"/>
  <c r="AI98" i="3"/>
  <c r="AD98" i="3"/>
  <c r="AB98" i="3"/>
  <c r="AA98" i="3"/>
  <c r="Z98" i="3"/>
  <c r="Y98" i="3"/>
  <c r="Y120" i="3" s="1"/>
  <c r="T98" i="3"/>
  <c r="T101" i="3" s="1"/>
  <c r="R98" i="3"/>
  <c r="R120" i="3" s="1"/>
  <c r="F299" i="7" s="1"/>
  <c r="Q98" i="3"/>
  <c r="P98" i="3"/>
  <c r="O98" i="3"/>
  <c r="ER94" i="3"/>
  <c r="AD18" i="5" s="1"/>
  <c r="EE94" i="3"/>
  <c r="AA17" i="5" s="1"/>
  <c r="CT94" i="3"/>
  <c r="AD13" i="5" s="1"/>
  <c r="CH94" i="3"/>
  <c r="AB12" i="5" s="1"/>
  <c r="BP94" i="3"/>
  <c r="AD10" i="5" s="1"/>
  <c r="BO94" i="3"/>
  <c r="AC10" i="5" s="1"/>
  <c r="AJ94" i="3"/>
  <c r="T94" i="3"/>
  <c r="ET93" i="3"/>
  <c r="ER115" i="3" s="1"/>
  <c r="P275" i="7" s="1"/>
  <c r="ER93" i="3"/>
  <c r="EQ93" i="3"/>
  <c r="EQ115" i="3" s="1"/>
  <c r="O275" i="7" s="1"/>
  <c r="EP93" i="3"/>
  <c r="EO93" i="3"/>
  <c r="EO115" i="3" s="1"/>
  <c r="EJ93" i="3"/>
  <c r="EH93" i="3"/>
  <c r="EG93" i="3"/>
  <c r="EF93" i="3"/>
  <c r="EE93" i="3"/>
  <c r="DZ93" i="3"/>
  <c r="DX93" i="3"/>
  <c r="DX115" i="3" s="1"/>
  <c r="P273" i="7" s="1"/>
  <c r="DW93" i="3"/>
  <c r="DW115" i="3" s="1"/>
  <c r="O273" i="7" s="1"/>
  <c r="DV93" i="3"/>
  <c r="DU93" i="3"/>
  <c r="DP93" i="3"/>
  <c r="DN93" i="3"/>
  <c r="DM93" i="3"/>
  <c r="DL93" i="3"/>
  <c r="DL115" i="3" s="1"/>
  <c r="N272" i="7" s="1"/>
  <c r="DK93" i="3"/>
  <c r="DK94" i="3" s="1"/>
  <c r="AA15" i="5" s="1"/>
  <c r="DF93" i="3"/>
  <c r="DD93" i="3"/>
  <c r="DC93" i="3"/>
  <c r="DB93" i="3"/>
  <c r="DA93" i="3"/>
  <c r="CV93" i="3"/>
  <c r="CT93" i="3"/>
  <c r="CT115" i="3" s="1"/>
  <c r="P270" i="7" s="1"/>
  <c r="CS93" i="3"/>
  <c r="CS115" i="3" s="1"/>
  <c r="O270" i="7" s="1"/>
  <c r="CR93" i="3"/>
  <c r="CR115" i="3" s="1"/>
  <c r="N270" i="7" s="1"/>
  <c r="CQ93" i="3"/>
  <c r="CL93" i="3"/>
  <c r="CJ93" i="3"/>
  <c r="CJ115" i="3" s="1"/>
  <c r="P269" i="7" s="1"/>
  <c r="CI93" i="3"/>
  <c r="CI115" i="3" s="1"/>
  <c r="O269" i="7" s="1"/>
  <c r="CH93" i="3"/>
  <c r="CG93" i="3"/>
  <c r="CG115" i="3" s="1"/>
  <c r="CB93" i="3"/>
  <c r="CB94" i="3" s="1"/>
  <c r="BZ93" i="3"/>
  <c r="BZ115" i="3" s="1"/>
  <c r="P268" i="7" s="1"/>
  <c r="BY93" i="3"/>
  <c r="BX93" i="3"/>
  <c r="BW93" i="3"/>
  <c r="BR93" i="3"/>
  <c r="BP115" i="3" s="1"/>
  <c r="P267" i="7" s="1"/>
  <c r="BP93" i="3"/>
  <c r="BO93" i="3"/>
  <c r="BO115" i="3" s="1"/>
  <c r="O267" i="7" s="1"/>
  <c r="BN93" i="3"/>
  <c r="BN115" i="3" s="1"/>
  <c r="N267" i="7" s="1"/>
  <c r="BM93" i="3"/>
  <c r="BM115" i="3" s="1"/>
  <c r="M267" i="7" s="1"/>
  <c r="BH93" i="3"/>
  <c r="BF93" i="3"/>
  <c r="BE93" i="3"/>
  <c r="BD93" i="3"/>
  <c r="BC93" i="3"/>
  <c r="AX93" i="3"/>
  <c r="AV93" i="3"/>
  <c r="AV94" i="3" s="1"/>
  <c r="AD8" i="5" s="1"/>
  <c r="AU93" i="3"/>
  <c r="AU115" i="3" s="1"/>
  <c r="O265" i="7" s="1"/>
  <c r="E149" i="16" s="1"/>
  <c r="AT93" i="3"/>
  <c r="AS93" i="3"/>
  <c r="AN93" i="3"/>
  <c r="AL93" i="3"/>
  <c r="AL115" i="3" s="1"/>
  <c r="P264" i="7" s="1"/>
  <c r="AK93" i="3"/>
  <c r="AK115" i="3" s="1"/>
  <c r="O264" i="7" s="1"/>
  <c r="AJ93" i="3"/>
  <c r="AJ115" i="3" s="1"/>
  <c r="N264" i="7" s="1"/>
  <c r="AI93" i="3"/>
  <c r="AI115" i="3" s="1"/>
  <c r="AD93" i="3"/>
  <c r="AB115" i="3" s="1"/>
  <c r="P263" i="7" s="1"/>
  <c r="AB93" i="3"/>
  <c r="AA93" i="3"/>
  <c r="Z93" i="3"/>
  <c r="Y93" i="3"/>
  <c r="T93" i="3"/>
  <c r="R93" i="3"/>
  <c r="R115" i="3" s="1"/>
  <c r="P262" i="7" s="1"/>
  <c r="Q93" i="3"/>
  <c r="P93" i="3"/>
  <c r="P115" i="3" s="1"/>
  <c r="N262" i="7" s="1"/>
  <c r="O93" i="3"/>
  <c r="ET92" i="3"/>
  <c r="ER92" i="3"/>
  <c r="ER114" i="3" s="1"/>
  <c r="K275" i="7" s="1"/>
  <c r="EQ92" i="3"/>
  <c r="EP92" i="3"/>
  <c r="EO92" i="3"/>
  <c r="EO114" i="3" s="1"/>
  <c r="EJ92" i="3"/>
  <c r="EH92" i="3"/>
  <c r="EH114" i="3" s="1"/>
  <c r="K274" i="7" s="1"/>
  <c r="EG92" i="3"/>
  <c r="EF92" i="3"/>
  <c r="EE92" i="3"/>
  <c r="DZ92" i="3"/>
  <c r="DZ94" i="3" s="1"/>
  <c r="DX92" i="3"/>
  <c r="DW92" i="3"/>
  <c r="DW114" i="3" s="1"/>
  <c r="J273" i="7" s="1"/>
  <c r="DV92" i="3"/>
  <c r="DV114" i="3" s="1"/>
  <c r="I273" i="7" s="1"/>
  <c r="DU92" i="3"/>
  <c r="DU114" i="3" s="1"/>
  <c r="H273" i="7" s="1"/>
  <c r="DP92" i="3"/>
  <c r="DN92" i="3"/>
  <c r="DM92" i="3"/>
  <c r="DL92" i="3"/>
  <c r="DL114" i="3" s="1"/>
  <c r="I272" i="7" s="1"/>
  <c r="DK92" i="3"/>
  <c r="DK114" i="3" s="1"/>
  <c r="DF92" i="3"/>
  <c r="DD92" i="3"/>
  <c r="DD114" i="3" s="1"/>
  <c r="K271" i="7" s="1"/>
  <c r="DC92" i="3"/>
  <c r="DC114" i="3" s="1"/>
  <c r="J271" i="7" s="1"/>
  <c r="DB92" i="3"/>
  <c r="DB114" i="3" s="1"/>
  <c r="I271" i="7" s="1"/>
  <c r="DA92" i="3"/>
  <c r="CV92" i="3"/>
  <c r="CT92" i="3"/>
  <c r="CT114" i="3" s="1"/>
  <c r="K270" i="7" s="1"/>
  <c r="CS92" i="3"/>
  <c r="CR92" i="3"/>
  <c r="CR114" i="3" s="1"/>
  <c r="I270" i="7" s="1"/>
  <c r="CQ92" i="3"/>
  <c r="CQ114" i="3" s="1"/>
  <c r="CL92" i="3"/>
  <c r="CG114" i="3" s="1"/>
  <c r="CJ92" i="3"/>
  <c r="CI92" i="3"/>
  <c r="CH92" i="3"/>
  <c r="CG92" i="3"/>
  <c r="CB92" i="3"/>
  <c r="BZ92" i="3"/>
  <c r="BZ114" i="3" s="1"/>
  <c r="K268" i="7" s="1"/>
  <c r="BY92" i="3"/>
  <c r="BY114" i="3" s="1"/>
  <c r="J268" i="7" s="1"/>
  <c r="BX92" i="3"/>
  <c r="BX114" i="3" s="1"/>
  <c r="I268" i="7" s="1"/>
  <c r="BW92" i="3"/>
  <c r="BW114" i="3" s="1"/>
  <c r="H268" i="7" s="1"/>
  <c r="BR92" i="3"/>
  <c r="BP92" i="3"/>
  <c r="BP114" i="3" s="1"/>
  <c r="K267" i="7" s="1"/>
  <c r="BO92" i="3"/>
  <c r="BN92" i="3"/>
  <c r="BM92" i="3"/>
  <c r="BM114" i="3" s="1"/>
  <c r="BH92" i="3"/>
  <c r="BF92" i="3"/>
  <c r="BF114" i="3" s="1"/>
  <c r="K266" i="7" s="1"/>
  <c r="BE92" i="3"/>
  <c r="BD92" i="3"/>
  <c r="BC92" i="3"/>
  <c r="AX92" i="3"/>
  <c r="AX94" i="3" s="1"/>
  <c r="AV92" i="3"/>
  <c r="AV114" i="3" s="1"/>
  <c r="K265" i="7" s="1"/>
  <c r="F148" i="16" s="1"/>
  <c r="AU92" i="3"/>
  <c r="AU114" i="3" s="1"/>
  <c r="J265" i="7" s="1"/>
  <c r="E148" i="16" s="1"/>
  <c r="AT92" i="3"/>
  <c r="AT114" i="3" s="1"/>
  <c r="I265" i="7" s="1"/>
  <c r="D148" i="16" s="1"/>
  <c r="AS92" i="3"/>
  <c r="AS114" i="3" s="1"/>
  <c r="AN92" i="3"/>
  <c r="AI114" i="3" s="1"/>
  <c r="H264" i="7" s="1"/>
  <c r="AL92" i="3"/>
  <c r="AK92" i="3"/>
  <c r="AJ92" i="3"/>
  <c r="AJ114" i="3" s="1"/>
  <c r="I264" i="7" s="1"/>
  <c r="AI92" i="3"/>
  <c r="AD92" i="3"/>
  <c r="AB92" i="3"/>
  <c r="AB114" i="3" s="1"/>
  <c r="K263" i="7" s="1"/>
  <c r="AA92" i="3"/>
  <c r="AA114" i="3" s="1"/>
  <c r="J263" i="7" s="1"/>
  <c r="Z92" i="3"/>
  <c r="Y92" i="3"/>
  <c r="T92" i="3"/>
  <c r="R92" i="3"/>
  <c r="Q92" i="3"/>
  <c r="P92" i="3"/>
  <c r="P114" i="3" s="1"/>
  <c r="I262" i="7" s="1"/>
  <c r="O92" i="3"/>
  <c r="O114" i="3" s="1"/>
  <c r="ET91" i="3"/>
  <c r="ET94" i="3" s="1"/>
  <c r="ER91" i="3"/>
  <c r="EQ91" i="3"/>
  <c r="EP91" i="3"/>
  <c r="EO91" i="3"/>
  <c r="EO113" i="3" s="1"/>
  <c r="EJ91" i="3"/>
  <c r="EH91" i="3"/>
  <c r="EH113" i="3" s="1"/>
  <c r="EG91" i="3"/>
  <c r="EG94" i="3" s="1"/>
  <c r="AC17" i="5" s="1"/>
  <c r="EF91" i="3"/>
  <c r="EF113" i="3" s="1"/>
  <c r="EE91" i="3"/>
  <c r="EE113" i="3" s="1"/>
  <c r="DZ91" i="3"/>
  <c r="DX91" i="3"/>
  <c r="DX113" i="3" s="1"/>
  <c r="F273" i="7" s="1"/>
  <c r="DW91" i="3"/>
  <c r="DV91" i="3"/>
  <c r="DU91" i="3"/>
  <c r="DP91" i="3"/>
  <c r="DP94" i="3" s="1"/>
  <c r="DN91" i="3"/>
  <c r="DN113" i="3" s="1"/>
  <c r="DM91" i="3"/>
  <c r="DM94" i="3" s="1"/>
  <c r="AC15" i="5" s="1"/>
  <c r="DL91" i="3"/>
  <c r="DK91" i="3"/>
  <c r="DF91" i="3"/>
  <c r="DD91" i="3"/>
  <c r="DC91" i="3"/>
  <c r="DC94" i="3" s="1"/>
  <c r="AC14" i="5" s="1"/>
  <c r="DB91" i="3"/>
  <c r="DB113" i="3" s="1"/>
  <c r="D271" i="7" s="1"/>
  <c r="DA91" i="3"/>
  <c r="DA94" i="3" s="1"/>
  <c r="AA14" i="5" s="1"/>
  <c r="CV91" i="3"/>
  <c r="CV94" i="3" s="1"/>
  <c r="CT91" i="3"/>
  <c r="CS91" i="3"/>
  <c r="CR91" i="3"/>
  <c r="CQ91" i="3"/>
  <c r="CL91" i="3"/>
  <c r="CL94" i="3" s="1"/>
  <c r="CJ91" i="3"/>
  <c r="CJ113" i="3" s="1"/>
  <c r="CI91" i="3"/>
  <c r="CI113" i="3" s="1"/>
  <c r="CH91" i="3"/>
  <c r="CG91" i="3"/>
  <c r="CB91" i="3"/>
  <c r="BZ91" i="3"/>
  <c r="BY91" i="3"/>
  <c r="BX91" i="3"/>
  <c r="BX113" i="3" s="1"/>
  <c r="BW91" i="3"/>
  <c r="BW94" i="3" s="1"/>
  <c r="AA11" i="5" s="1"/>
  <c r="BR91" i="3"/>
  <c r="BM113" i="3" s="1"/>
  <c r="BP91" i="3"/>
  <c r="BO91" i="3"/>
  <c r="BN91" i="3"/>
  <c r="BM91" i="3"/>
  <c r="BH91" i="3"/>
  <c r="BF91" i="3"/>
  <c r="BE91" i="3"/>
  <c r="BE94" i="3" s="1"/>
  <c r="AC9" i="5" s="1"/>
  <c r="BD91" i="3"/>
  <c r="BD113" i="3" s="1"/>
  <c r="BC91" i="3"/>
  <c r="BC94" i="3" s="1"/>
  <c r="AA9" i="5" s="1"/>
  <c r="AX91" i="3"/>
  <c r="AV91" i="3"/>
  <c r="AV113" i="3" s="1"/>
  <c r="F265" i="7" s="1"/>
  <c r="F147" i="16" s="1"/>
  <c r="AU91" i="3"/>
  <c r="AT91" i="3"/>
  <c r="AS91" i="3"/>
  <c r="AS94" i="3" s="1"/>
  <c r="AA8" i="5" s="1"/>
  <c r="AN91" i="3"/>
  <c r="AN94" i="3" s="1"/>
  <c r="AL91" i="3"/>
  <c r="AL94" i="3" s="1"/>
  <c r="AD7" i="5" s="1"/>
  <c r="AK91" i="3"/>
  <c r="AK94" i="3" s="1"/>
  <c r="AJ91" i="3"/>
  <c r="AI91" i="3"/>
  <c r="AD91" i="3"/>
  <c r="AB91" i="3"/>
  <c r="AA91" i="3"/>
  <c r="AA113" i="3" s="1"/>
  <c r="Z91" i="3"/>
  <c r="Z113" i="3" s="1"/>
  <c r="Y91" i="3"/>
  <c r="Y113" i="3" s="1"/>
  <c r="T91" i="3"/>
  <c r="R91" i="3"/>
  <c r="Q91" i="3"/>
  <c r="P91" i="3"/>
  <c r="O91" i="3"/>
  <c r="ET87" i="3"/>
  <c r="ER87" i="3"/>
  <c r="EQ87" i="3"/>
  <c r="EP87" i="3"/>
  <c r="DX87" i="3"/>
  <c r="DU87" i="3"/>
  <c r="DP87" i="3"/>
  <c r="DL87" i="3"/>
  <c r="DC87" i="3"/>
  <c r="CI87" i="3"/>
  <c r="CH87" i="3"/>
  <c r="CG87" i="3"/>
  <c r="CB87" i="3"/>
  <c r="BN87" i="3"/>
  <c r="AX87" i="3"/>
  <c r="AS87" i="3"/>
  <c r="AN87" i="3"/>
  <c r="R87" i="3"/>
  <c r="Q87" i="3"/>
  <c r="ET86" i="3"/>
  <c r="ER86" i="3"/>
  <c r="ER108" i="3" s="1"/>
  <c r="P162" i="7" s="1"/>
  <c r="EQ86" i="3"/>
  <c r="EP86" i="3"/>
  <c r="EO86" i="3"/>
  <c r="EJ86" i="3"/>
  <c r="EH86" i="3"/>
  <c r="EH108" i="3" s="1"/>
  <c r="P161" i="7" s="1"/>
  <c r="EG86" i="3"/>
  <c r="EG108" i="3" s="1"/>
  <c r="O161" i="7" s="1"/>
  <c r="EF86" i="3"/>
  <c r="EF108" i="3" s="1"/>
  <c r="N161" i="7" s="1"/>
  <c r="EE86" i="3"/>
  <c r="DZ86" i="3"/>
  <c r="DZ87" i="3" s="1"/>
  <c r="DX86" i="3"/>
  <c r="DW86" i="3"/>
  <c r="DW108" i="3" s="1"/>
  <c r="O160" i="7" s="1"/>
  <c r="DV86" i="3"/>
  <c r="DV108" i="3" s="1"/>
  <c r="N160" i="7" s="1"/>
  <c r="DU86" i="3"/>
  <c r="DU108" i="3" s="1"/>
  <c r="M160" i="7" s="1"/>
  <c r="DP86" i="3"/>
  <c r="DN86" i="3"/>
  <c r="DM86" i="3"/>
  <c r="DL86" i="3"/>
  <c r="DL108" i="3" s="1"/>
  <c r="N159" i="7" s="1"/>
  <c r="DK86" i="3"/>
  <c r="DF86" i="3"/>
  <c r="DD86" i="3"/>
  <c r="DD108" i="3" s="1"/>
  <c r="P158" i="7" s="1"/>
  <c r="DC86" i="3"/>
  <c r="DC108" i="3" s="1"/>
  <c r="O158" i="7" s="1"/>
  <c r="DB86" i="3"/>
  <c r="DB108" i="3" s="1"/>
  <c r="N158" i="7" s="1"/>
  <c r="DA86" i="3"/>
  <c r="CV86" i="3"/>
  <c r="CT86" i="3"/>
  <c r="CT108" i="3" s="1"/>
  <c r="CS86" i="3"/>
  <c r="CR86" i="3"/>
  <c r="CR108" i="3" s="1"/>
  <c r="N157" i="7" s="1"/>
  <c r="CQ86" i="3"/>
  <c r="CQ108" i="3" s="1"/>
  <c r="M157" i="7" s="1"/>
  <c r="CL86" i="3"/>
  <c r="CJ86" i="3"/>
  <c r="CJ108" i="3" s="1"/>
  <c r="P156" i="7" s="1"/>
  <c r="CI86" i="3"/>
  <c r="CH86" i="3"/>
  <c r="CH108" i="3" s="1"/>
  <c r="N156" i="7" s="1"/>
  <c r="CG86" i="3"/>
  <c r="CB86" i="3"/>
  <c r="BZ86" i="3"/>
  <c r="BY86" i="3"/>
  <c r="BX86" i="3"/>
  <c r="BX108" i="3" s="1"/>
  <c r="N155" i="7" s="1"/>
  <c r="BW86" i="3"/>
  <c r="BW108" i="3" s="1"/>
  <c r="M155" i="7" s="1"/>
  <c r="BR86" i="3"/>
  <c r="BP86" i="3"/>
  <c r="BP108" i="3" s="1"/>
  <c r="P154" i="7" s="1"/>
  <c r="BO86" i="3"/>
  <c r="BO108" i="3" s="1"/>
  <c r="BN86" i="3"/>
  <c r="BN108" i="3" s="1"/>
  <c r="N154" i="7" s="1"/>
  <c r="BM86" i="3"/>
  <c r="BM108" i="3" s="1"/>
  <c r="BH86" i="3"/>
  <c r="BC108" i="3" s="1"/>
  <c r="BF86" i="3"/>
  <c r="BF108" i="3" s="1"/>
  <c r="P153" i="7" s="1"/>
  <c r="BE86" i="3"/>
  <c r="BE108" i="3" s="1"/>
  <c r="O153" i="7" s="1"/>
  <c r="BD86" i="3"/>
  <c r="BC86" i="3"/>
  <c r="AX86" i="3"/>
  <c r="AV108" i="3" s="1"/>
  <c r="P152" i="7" s="1"/>
  <c r="F87" i="16" s="1"/>
  <c r="AV86" i="3"/>
  <c r="AU86" i="3"/>
  <c r="AT86" i="3"/>
  <c r="AT108" i="3" s="1"/>
  <c r="N152" i="7" s="1"/>
  <c r="D87" i="16" s="1"/>
  <c r="AS86" i="3"/>
  <c r="AS108" i="3" s="1"/>
  <c r="AN86" i="3"/>
  <c r="AL86" i="3"/>
  <c r="AK86" i="3"/>
  <c r="AJ86" i="3"/>
  <c r="AJ108" i="3" s="1"/>
  <c r="N151" i="7" s="1"/>
  <c r="AI86" i="3"/>
  <c r="AD86" i="3"/>
  <c r="Y108" i="3" s="1"/>
  <c r="AB86" i="3"/>
  <c r="AB108" i="3" s="1"/>
  <c r="P150" i="7" s="1"/>
  <c r="AA86" i="3"/>
  <c r="AA108" i="3" s="1"/>
  <c r="O150" i="7" s="1"/>
  <c r="Z86" i="3"/>
  <c r="Z108" i="3" s="1"/>
  <c r="N150" i="7" s="1"/>
  <c r="Y86" i="3"/>
  <c r="T86" i="3"/>
  <c r="R86" i="3"/>
  <c r="Q86" i="3"/>
  <c r="P86" i="3"/>
  <c r="O86" i="3"/>
  <c r="ET85" i="3"/>
  <c r="ER85" i="3"/>
  <c r="ER107" i="3" s="1"/>
  <c r="K162" i="7" s="1"/>
  <c r="EQ85" i="3"/>
  <c r="EQ107" i="3" s="1"/>
  <c r="J162" i="7" s="1"/>
  <c r="EP85" i="3"/>
  <c r="EP107" i="3" s="1"/>
  <c r="I162" i="7" s="1"/>
  <c r="EO85" i="3"/>
  <c r="EJ85" i="3"/>
  <c r="EH85" i="3"/>
  <c r="EH107" i="3" s="1"/>
  <c r="K161" i="7" s="1"/>
  <c r="EG85" i="3"/>
  <c r="EG87" i="3" s="1"/>
  <c r="EF85" i="3"/>
  <c r="EF107" i="3" s="1"/>
  <c r="I161" i="7" s="1"/>
  <c r="EE85" i="3"/>
  <c r="EE107" i="3" s="1"/>
  <c r="DZ85" i="3"/>
  <c r="DX85" i="3"/>
  <c r="DW85" i="3"/>
  <c r="DW107" i="3" s="1"/>
  <c r="J160" i="7" s="1"/>
  <c r="DV85" i="3"/>
  <c r="DU85" i="3"/>
  <c r="DP85" i="3"/>
  <c r="DN85" i="3"/>
  <c r="DN107" i="3" s="1"/>
  <c r="K159" i="7" s="1"/>
  <c r="DM85" i="3"/>
  <c r="DM107" i="3" s="1"/>
  <c r="J159" i="7" s="1"/>
  <c r="DL85" i="3"/>
  <c r="DK85" i="3"/>
  <c r="DK87" i="3" s="1"/>
  <c r="DF85" i="3"/>
  <c r="DD107" i="3" s="1"/>
  <c r="K158" i="7" s="1"/>
  <c r="DD85" i="3"/>
  <c r="DC85" i="3"/>
  <c r="DC107" i="3" s="1"/>
  <c r="J158" i="7" s="1"/>
  <c r="DB85" i="3"/>
  <c r="DB107" i="3" s="1"/>
  <c r="I158" i="7" s="1"/>
  <c r="DA85" i="3"/>
  <c r="DA107" i="3" s="1"/>
  <c r="H158" i="7" s="1"/>
  <c r="CV85" i="3"/>
  <c r="CT85" i="3"/>
  <c r="CT87" i="3" s="1"/>
  <c r="CS85" i="3"/>
  <c r="CS87" i="3" s="1"/>
  <c r="CR85" i="3"/>
  <c r="CQ85" i="3"/>
  <c r="CL85" i="3"/>
  <c r="CL87" i="3" s="1"/>
  <c r="CJ85" i="3"/>
  <c r="CI85" i="3"/>
  <c r="CI107" i="3" s="1"/>
  <c r="J156" i="7" s="1"/>
  <c r="CH85" i="3"/>
  <c r="CH107" i="3" s="1"/>
  <c r="I156" i="7" s="1"/>
  <c r="CG85" i="3"/>
  <c r="CG107" i="3" s="1"/>
  <c r="H156" i="7" s="1"/>
  <c r="CB85" i="3"/>
  <c r="BZ85" i="3"/>
  <c r="BY85" i="3"/>
  <c r="BY107" i="3" s="1"/>
  <c r="J155" i="7" s="1"/>
  <c r="BX85" i="3"/>
  <c r="BX107" i="3" s="1"/>
  <c r="I155" i="7" s="1"/>
  <c r="BW85" i="3"/>
  <c r="BW87" i="3" s="1"/>
  <c r="BR85" i="3"/>
  <c r="BP85" i="3"/>
  <c r="BP107" i="3" s="1"/>
  <c r="K154" i="7" s="1"/>
  <c r="BO85" i="3"/>
  <c r="BN85" i="3"/>
  <c r="BM85" i="3"/>
  <c r="BM107" i="3" s="1"/>
  <c r="BH85" i="3"/>
  <c r="BF85" i="3"/>
  <c r="BF87" i="3" s="1"/>
  <c r="BE85" i="3"/>
  <c r="BE107" i="3" s="1"/>
  <c r="J153" i="7" s="1"/>
  <c r="BD85" i="3"/>
  <c r="BD107" i="3" s="1"/>
  <c r="I153" i="7" s="1"/>
  <c r="BC85" i="3"/>
  <c r="BC107" i="3" s="1"/>
  <c r="AX85" i="3"/>
  <c r="AV85" i="3"/>
  <c r="AV87" i="3" s="1"/>
  <c r="AU85" i="3"/>
  <c r="AT85" i="3"/>
  <c r="AS85" i="3"/>
  <c r="AS107" i="3" s="1"/>
  <c r="H152" i="7" s="1"/>
  <c r="AN85" i="3"/>
  <c r="AJ107" i="3" s="1"/>
  <c r="AL85" i="3"/>
  <c r="AL107" i="3" s="1"/>
  <c r="K151" i="7" s="1"/>
  <c r="AK85" i="3"/>
  <c r="AK107" i="3" s="1"/>
  <c r="J151" i="7" s="1"/>
  <c r="AJ85" i="3"/>
  <c r="AJ87" i="3" s="1"/>
  <c r="AI85" i="3"/>
  <c r="AI87" i="3" s="1"/>
  <c r="AD85" i="3"/>
  <c r="AB85" i="3"/>
  <c r="AA85" i="3"/>
  <c r="Z85" i="3"/>
  <c r="Y85" i="3"/>
  <c r="Y107" i="3" s="1"/>
  <c r="H150" i="7" s="1"/>
  <c r="T85" i="3"/>
  <c r="R85" i="3"/>
  <c r="R107" i="3" s="1"/>
  <c r="K149" i="7" s="1"/>
  <c r="Q85" i="3"/>
  <c r="Q107" i="3" s="1"/>
  <c r="J149" i="7" s="1"/>
  <c r="P85" i="3"/>
  <c r="O85" i="3"/>
  <c r="O107" i="3" s="1"/>
  <c r="ET84" i="3"/>
  <c r="EO106" i="3" s="1"/>
  <c r="ER84" i="3"/>
  <c r="ER106" i="3" s="1"/>
  <c r="EQ84" i="3"/>
  <c r="EQ106" i="3" s="1"/>
  <c r="EP84" i="3"/>
  <c r="EP106" i="3" s="1"/>
  <c r="EO84" i="3"/>
  <c r="EJ84" i="3"/>
  <c r="EH84" i="3"/>
  <c r="EG84" i="3"/>
  <c r="EF84" i="3"/>
  <c r="EF87" i="3" s="1"/>
  <c r="EE84" i="3"/>
  <c r="DZ84" i="3"/>
  <c r="DX84" i="3"/>
  <c r="DX106" i="3" s="1"/>
  <c r="F160" i="7" s="1"/>
  <c r="DW84" i="3"/>
  <c r="DV84" i="3"/>
  <c r="DU84" i="3"/>
  <c r="DP84" i="3"/>
  <c r="DN84" i="3"/>
  <c r="DM84" i="3"/>
  <c r="DL84" i="3"/>
  <c r="DL106" i="3" s="1"/>
  <c r="D159" i="7" s="1"/>
  <c r="DK84" i="3"/>
  <c r="DK106" i="3" s="1"/>
  <c r="C159" i="7" s="1"/>
  <c r="DF84" i="3"/>
  <c r="DD84" i="3"/>
  <c r="DD106" i="3" s="1"/>
  <c r="DC84" i="3"/>
  <c r="DC106" i="3" s="1"/>
  <c r="DB84" i="3"/>
  <c r="DA84" i="3"/>
  <c r="DA87" i="3" s="1"/>
  <c r="CV84" i="3"/>
  <c r="CV87" i="3" s="1"/>
  <c r="CT84" i="3"/>
  <c r="CT106" i="3" s="1"/>
  <c r="F157" i="7" s="1"/>
  <c r="CS84" i="3"/>
  <c r="CS106" i="3" s="1"/>
  <c r="CR84" i="3"/>
  <c r="CQ84" i="3"/>
  <c r="CL84" i="3"/>
  <c r="CJ84" i="3"/>
  <c r="CI84" i="3"/>
  <c r="CH84" i="3"/>
  <c r="CG84" i="3"/>
  <c r="CG106" i="3" s="1"/>
  <c r="CB84" i="3"/>
  <c r="BZ84" i="3"/>
  <c r="BY84" i="3"/>
  <c r="BX84" i="3"/>
  <c r="BW84" i="3"/>
  <c r="BR84" i="3"/>
  <c r="BR87" i="3" s="1"/>
  <c r="BP84" i="3"/>
  <c r="BO84" i="3"/>
  <c r="BO106" i="3" s="1"/>
  <c r="BN84" i="3"/>
  <c r="BN106" i="3" s="1"/>
  <c r="BN109" i="3" s="1"/>
  <c r="S10" i="7" s="1"/>
  <c r="BM84" i="3"/>
  <c r="BH84" i="3"/>
  <c r="BF84" i="3"/>
  <c r="BE84" i="3"/>
  <c r="BD84" i="3"/>
  <c r="BC84" i="3"/>
  <c r="AX84" i="3"/>
  <c r="AV84" i="3"/>
  <c r="AV106" i="3" s="1"/>
  <c r="F152" i="7" s="1"/>
  <c r="F85" i="16" s="1"/>
  <c r="AU84" i="3"/>
  <c r="AT84" i="3"/>
  <c r="AT106" i="3" s="1"/>
  <c r="AS84" i="3"/>
  <c r="AS106" i="3" s="1"/>
  <c r="AN84" i="3"/>
  <c r="AL84" i="3"/>
  <c r="AL87" i="3" s="1"/>
  <c r="AK84" i="3"/>
  <c r="AK87" i="3" s="1"/>
  <c r="AJ84" i="3"/>
  <c r="AJ106" i="3" s="1"/>
  <c r="D151" i="7" s="1"/>
  <c r="AI84" i="3"/>
  <c r="AI106" i="3" s="1"/>
  <c r="AD84" i="3"/>
  <c r="AB84" i="3"/>
  <c r="AA84" i="3"/>
  <c r="AA87" i="3" s="1"/>
  <c r="Z84" i="3"/>
  <c r="Z106" i="3" s="1"/>
  <c r="D150" i="7" s="1"/>
  <c r="Y84" i="3"/>
  <c r="Y87" i="3" s="1"/>
  <c r="T84" i="3"/>
  <c r="P106" i="3" s="1"/>
  <c r="R84" i="3"/>
  <c r="R106" i="3" s="1"/>
  <c r="F149" i="7" s="1"/>
  <c r="Q84" i="3"/>
  <c r="Q106" i="3" s="1"/>
  <c r="Q109" i="3" s="1"/>
  <c r="T5" i="7" s="1"/>
  <c r="P84" i="3"/>
  <c r="O84" i="3"/>
  <c r="ET79" i="3"/>
  <c r="ER79" i="3"/>
  <c r="EQ79" i="3"/>
  <c r="EP79" i="3"/>
  <c r="EO79" i="3"/>
  <c r="EJ79" i="3"/>
  <c r="EH79" i="3"/>
  <c r="EG79" i="3"/>
  <c r="EF79" i="3"/>
  <c r="EE79" i="3"/>
  <c r="DZ79" i="3"/>
  <c r="DX79" i="3"/>
  <c r="DW79" i="3"/>
  <c r="DV79" i="3"/>
  <c r="DU79" i="3"/>
  <c r="DP79" i="3"/>
  <c r="DN79" i="3"/>
  <c r="DM79" i="3"/>
  <c r="DL79" i="3"/>
  <c r="DK79" i="3"/>
  <c r="DF79" i="3"/>
  <c r="DD79" i="3"/>
  <c r="DC79" i="3"/>
  <c r="DB79" i="3"/>
  <c r="DA79" i="3"/>
  <c r="CV79" i="3"/>
  <c r="CT79" i="3"/>
  <c r="CS79" i="3"/>
  <c r="CR79" i="3"/>
  <c r="CQ79" i="3"/>
  <c r="CL79" i="3"/>
  <c r="CJ79" i="3"/>
  <c r="CI79" i="3"/>
  <c r="CH79" i="3"/>
  <c r="CG79" i="3"/>
  <c r="CB79" i="3"/>
  <c r="BZ79" i="3"/>
  <c r="BY79" i="3"/>
  <c r="BX79" i="3"/>
  <c r="BW79" i="3"/>
  <c r="BR79" i="3"/>
  <c r="BP79" i="3"/>
  <c r="BO79" i="3"/>
  <c r="BN79" i="3"/>
  <c r="BM79" i="3"/>
  <c r="BH79" i="3"/>
  <c r="BF79" i="3"/>
  <c r="BE79" i="3"/>
  <c r="BD79" i="3"/>
  <c r="BC79" i="3"/>
  <c r="AX79" i="3"/>
  <c r="AV79" i="3"/>
  <c r="AU79" i="3"/>
  <c r="AT79" i="3"/>
  <c r="AS79" i="3"/>
  <c r="AN79" i="3"/>
  <c r="AL79" i="3"/>
  <c r="AK79" i="3"/>
  <c r="AJ79" i="3"/>
  <c r="AI79" i="3"/>
  <c r="AD79" i="3"/>
  <c r="AB79" i="3"/>
  <c r="AA79" i="3"/>
  <c r="Z79" i="3"/>
  <c r="Y79" i="3"/>
  <c r="T79" i="3"/>
  <c r="R79" i="3"/>
  <c r="Q79" i="3"/>
  <c r="P79" i="3"/>
  <c r="O79" i="3"/>
  <c r="ET78" i="3"/>
  <c r="ER78" i="3"/>
  <c r="EQ78" i="3"/>
  <c r="EP78" i="3"/>
  <c r="EO78" i="3"/>
  <c r="EJ78" i="3"/>
  <c r="EH78" i="3"/>
  <c r="EG78" i="3"/>
  <c r="EF78" i="3"/>
  <c r="EE78" i="3"/>
  <c r="DZ78" i="3"/>
  <c r="DX78" i="3"/>
  <c r="DW78" i="3"/>
  <c r="DV78" i="3"/>
  <c r="DU78" i="3"/>
  <c r="DP78" i="3"/>
  <c r="DN78" i="3"/>
  <c r="DM78" i="3"/>
  <c r="DL78" i="3"/>
  <c r="DK78" i="3"/>
  <c r="DF78" i="3"/>
  <c r="DD78" i="3"/>
  <c r="DC78" i="3"/>
  <c r="DB78" i="3"/>
  <c r="DA78" i="3"/>
  <c r="CV78" i="3"/>
  <c r="CT78" i="3"/>
  <c r="CS78" i="3"/>
  <c r="CR78" i="3"/>
  <c r="CQ78" i="3"/>
  <c r="CL78" i="3"/>
  <c r="CJ78" i="3"/>
  <c r="CI78" i="3"/>
  <c r="CH78" i="3"/>
  <c r="CG78" i="3"/>
  <c r="CB78" i="3"/>
  <c r="BZ78" i="3"/>
  <c r="BY78" i="3"/>
  <c r="BX78" i="3"/>
  <c r="BW78" i="3"/>
  <c r="BR78" i="3"/>
  <c r="BP78" i="3"/>
  <c r="BO78" i="3"/>
  <c r="BN78" i="3"/>
  <c r="BM78" i="3"/>
  <c r="BH78" i="3"/>
  <c r="BF78" i="3"/>
  <c r="BE78" i="3"/>
  <c r="BD78" i="3"/>
  <c r="BC78" i="3"/>
  <c r="AX78" i="3"/>
  <c r="AV78" i="3"/>
  <c r="AU78" i="3"/>
  <c r="AT78" i="3"/>
  <c r="AS78" i="3"/>
  <c r="AN78" i="3"/>
  <c r="AL78" i="3"/>
  <c r="AK78" i="3"/>
  <c r="AJ78" i="3"/>
  <c r="AI78" i="3"/>
  <c r="AD78" i="3"/>
  <c r="AB78" i="3"/>
  <c r="AA78" i="3"/>
  <c r="Z78" i="3"/>
  <c r="Y78" i="3"/>
  <c r="T78" i="3"/>
  <c r="R78" i="3"/>
  <c r="Q78" i="3"/>
  <c r="P78" i="3"/>
  <c r="O78" i="3"/>
  <c r="ET77" i="3"/>
  <c r="ER77" i="3"/>
  <c r="EQ77" i="3"/>
  <c r="EP77" i="3"/>
  <c r="EO77" i="3"/>
  <c r="EJ77" i="3"/>
  <c r="EH77" i="3"/>
  <c r="EG77" i="3"/>
  <c r="EF77" i="3"/>
  <c r="EE77" i="3"/>
  <c r="DZ77" i="3"/>
  <c r="DX77" i="3"/>
  <c r="DW77" i="3"/>
  <c r="DV77" i="3"/>
  <c r="DU77" i="3"/>
  <c r="DP77" i="3"/>
  <c r="DN77" i="3"/>
  <c r="DM77" i="3"/>
  <c r="DL77" i="3"/>
  <c r="DK77" i="3"/>
  <c r="DF77" i="3"/>
  <c r="DD77" i="3"/>
  <c r="DC77" i="3"/>
  <c r="DB77" i="3"/>
  <c r="DA77" i="3"/>
  <c r="CV77" i="3"/>
  <c r="CT77" i="3"/>
  <c r="CS77" i="3"/>
  <c r="CR77" i="3"/>
  <c r="CQ77" i="3"/>
  <c r="CL77" i="3"/>
  <c r="CJ77" i="3"/>
  <c r="CI77" i="3"/>
  <c r="CH77" i="3"/>
  <c r="CG77" i="3"/>
  <c r="CB77" i="3"/>
  <c r="BZ77" i="3"/>
  <c r="BY77" i="3"/>
  <c r="BX77" i="3"/>
  <c r="BW77" i="3"/>
  <c r="BR77" i="3"/>
  <c r="BP77" i="3"/>
  <c r="BO77" i="3"/>
  <c r="BN77" i="3"/>
  <c r="BM77" i="3"/>
  <c r="BH77" i="3"/>
  <c r="BF77" i="3"/>
  <c r="BE77" i="3"/>
  <c r="BD77" i="3"/>
  <c r="BC77" i="3"/>
  <c r="AX77" i="3"/>
  <c r="AV77" i="3"/>
  <c r="AU77" i="3"/>
  <c r="AT77" i="3"/>
  <c r="AS77" i="3"/>
  <c r="AN77" i="3"/>
  <c r="AL77" i="3"/>
  <c r="AK77" i="3"/>
  <c r="AJ77" i="3"/>
  <c r="AI77" i="3"/>
  <c r="AD77" i="3"/>
  <c r="AB77" i="3"/>
  <c r="AA77" i="3"/>
  <c r="Z77" i="3"/>
  <c r="Y77" i="3"/>
  <c r="T77" i="3"/>
  <c r="R77" i="3"/>
  <c r="Q77" i="3"/>
  <c r="P77" i="3"/>
  <c r="O77" i="3"/>
  <c r="ET76" i="3"/>
  <c r="ER76" i="3"/>
  <c r="R18" i="5" s="1"/>
  <c r="EQ76" i="3"/>
  <c r="Q18" i="5" s="1"/>
  <c r="EP76" i="3"/>
  <c r="P18" i="5" s="1"/>
  <c r="EO76" i="3"/>
  <c r="O18" i="5" s="1"/>
  <c r="EJ76" i="3"/>
  <c r="EH76" i="3"/>
  <c r="R17" i="5" s="1"/>
  <c r="EG76" i="3"/>
  <c r="Q17" i="5" s="1"/>
  <c r="EF76" i="3"/>
  <c r="P17" i="5" s="1"/>
  <c r="EE76" i="3"/>
  <c r="O17" i="5" s="1"/>
  <c r="DZ76" i="3"/>
  <c r="DX76" i="3"/>
  <c r="R16" i="5" s="1"/>
  <c r="DW76" i="3"/>
  <c r="Q16" i="5" s="1"/>
  <c r="DV76" i="3"/>
  <c r="P16" i="5" s="1"/>
  <c r="DU76" i="3"/>
  <c r="O16" i="5" s="1"/>
  <c r="DP76" i="3"/>
  <c r="DN76" i="3"/>
  <c r="DM76" i="3"/>
  <c r="Q15" i="5" s="1"/>
  <c r="DL76" i="3"/>
  <c r="P15" i="5" s="1"/>
  <c r="DK76" i="3"/>
  <c r="O15" i="5" s="1"/>
  <c r="DF76" i="3"/>
  <c r="DD76" i="3"/>
  <c r="R14" i="5" s="1"/>
  <c r="DC76" i="3"/>
  <c r="Q14" i="5" s="1"/>
  <c r="DB76" i="3"/>
  <c r="P14" i="5" s="1"/>
  <c r="DA76" i="3"/>
  <c r="O14" i="5" s="1"/>
  <c r="CV76" i="3"/>
  <c r="CT76" i="3"/>
  <c r="CS76" i="3"/>
  <c r="Q13" i="5" s="1"/>
  <c r="CR76" i="3"/>
  <c r="P13" i="5" s="1"/>
  <c r="CQ76" i="3"/>
  <c r="O13" i="5" s="1"/>
  <c r="CL76" i="3"/>
  <c r="CJ76" i="3"/>
  <c r="CI76" i="3"/>
  <c r="Q12" i="5" s="1"/>
  <c r="CH76" i="3"/>
  <c r="P12" i="5" s="1"/>
  <c r="CG76" i="3"/>
  <c r="O12" i="5" s="1"/>
  <c r="CB76" i="3"/>
  <c r="BZ76" i="3"/>
  <c r="R11" i="5" s="1"/>
  <c r="BY76" i="3"/>
  <c r="Q11" i="5" s="1"/>
  <c r="BX76" i="3"/>
  <c r="P11" i="5" s="1"/>
  <c r="BW76" i="3"/>
  <c r="O11" i="5" s="1"/>
  <c r="BR76" i="3"/>
  <c r="BP76" i="3"/>
  <c r="R10" i="5" s="1"/>
  <c r="BO76" i="3"/>
  <c r="Q10" i="5" s="1"/>
  <c r="BN76" i="3"/>
  <c r="P10" i="5" s="1"/>
  <c r="BM76" i="3"/>
  <c r="O10" i="5" s="1"/>
  <c r="BH76" i="3"/>
  <c r="BF76" i="3"/>
  <c r="R9" i="5" s="1"/>
  <c r="BE76" i="3"/>
  <c r="Q9" i="5" s="1"/>
  <c r="BD76" i="3"/>
  <c r="P9" i="5" s="1"/>
  <c r="BC76" i="3"/>
  <c r="O9" i="5" s="1"/>
  <c r="AX76" i="3"/>
  <c r="AV76" i="3"/>
  <c r="R8" i="5" s="1"/>
  <c r="AU76" i="3"/>
  <c r="Q8" i="5" s="1"/>
  <c r="AT76" i="3"/>
  <c r="P8" i="5" s="1"/>
  <c r="AS76" i="3"/>
  <c r="O8" i="5" s="1"/>
  <c r="AN76" i="3"/>
  <c r="AL76" i="3"/>
  <c r="R7" i="5" s="1"/>
  <c r="AK76" i="3"/>
  <c r="Q7" i="5" s="1"/>
  <c r="AJ76" i="3"/>
  <c r="P7" i="5" s="1"/>
  <c r="AI76" i="3"/>
  <c r="O7" i="5" s="1"/>
  <c r="AD76" i="3"/>
  <c r="AB76" i="3"/>
  <c r="AA76" i="3"/>
  <c r="Q6" i="5" s="1"/>
  <c r="Z76" i="3"/>
  <c r="P6" i="5" s="1"/>
  <c r="Y76" i="3"/>
  <c r="O6" i="5" s="1"/>
  <c r="T76" i="3"/>
  <c r="R76" i="3"/>
  <c r="Q76" i="3"/>
  <c r="Q5" i="5" s="1"/>
  <c r="P76" i="3"/>
  <c r="P5" i="5" s="1"/>
  <c r="O76" i="3"/>
  <c r="O5" i="5" s="1"/>
  <c r="EL67" i="3"/>
  <c r="EB67" i="3"/>
  <c r="DR67" i="3"/>
  <c r="DH67" i="3"/>
  <c r="CX67" i="3"/>
  <c r="CN67" i="3"/>
  <c r="BT67" i="3"/>
  <c r="BL67" i="3"/>
  <c r="BJ67" i="3"/>
  <c r="AZ67" i="3"/>
  <c r="AP67" i="3"/>
  <c r="AF67" i="3"/>
  <c r="V67" i="3"/>
  <c r="L67" i="3"/>
  <c r="DR55" i="3"/>
  <c r="CD55" i="3"/>
  <c r="BT55" i="3"/>
  <c r="BJ55" i="3"/>
  <c r="AZ55" i="3"/>
  <c r="AP55" i="3"/>
  <c r="EL53" i="3"/>
  <c r="EB53" i="3"/>
  <c r="DR53" i="3"/>
  <c r="DH53" i="3"/>
  <c r="CX53" i="3"/>
  <c r="CN53" i="3"/>
  <c r="CD53" i="3"/>
  <c r="BT53" i="3"/>
  <c r="BJ53" i="3"/>
  <c r="AP53" i="3"/>
  <c r="AF53" i="3"/>
  <c r="V53" i="3"/>
  <c r="L53" i="3"/>
  <c r="DR49" i="3"/>
  <c r="CD49" i="3"/>
  <c r="BT49" i="3"/>
  <c r="EB47" i="3"/>
  <c r="DR47" i="3"/>
  <c r="CD47" i="3"/>
  <c r="BT47" i="3"/>
  <c r="AZ47" i="3"/>
  <c r="AP47" i="3"/>
  <c r="EB45" i="3"/>
  <c r="DR45" i="3"/>
  <c r="DH45" i="3"/>
  <c r="CX45" i="3"/>
  <c r="CN45" i="3"/>
  <c r="CD45" i="3"/>
  <c r="BT45" i="3"/>
  <c r="BJ45" i="3"/>
  <c r="AP45" i="3"/>
  <c r="AF45" i="3"/>
  <c r="V45" i="3"/>
  <c r="L45" i="3"/>
  <c r="EB43" i="3"/>
  <c r="DR43" i="3"/>
  <c r="DH43" i="3"/>
  <c r="CX43" i="3"/>
  <c r="CN43" i="3"/>
  <c r="CD43" i="3"/>
  <c r="BT43" i="3"/>
  <c r="BJ43" i="3"/>
  <c r="AP43" i="3"/>
  <c r="AF43" i="3"/>
  <c r="V43" i="3"/>
  <c r="L43" i="3"/>
  <c r="EB38" i="3"/>
  <c r="DR38" i="3"/>
  <c r="CX38" i="3"/>
  <c r="CN38" i="3"/>
  <c r="CD38" i="3"/>
  <c r="BT38" i="3"/>
  <c r="BJ38" i="3"/>
  <c r="AZ38" i="3"/>
  <c r="AP38" i="3"/>
  <c r="AF38" i="3"/>
  <c r="V38" i="3"/>
  <c r="L38" i="3"/>
  <c r="EB36" i="3"/>
  <c r="DR36" i="3"/>
  <c r="CX36" i="3"/>
  <c r="CN36" i="3"/>
  <c r="CD36" i="3"/>
  <c r="BT36" i="3"/>
  <c r="BJ36" i="3"/>
  <c r="AZ36" i="3"/>
  <c r="AP36" i="3"/>
  <c r="AF36" i="3"/>
  <c r="V36" i="3"/>
  <c r="L36" i="3"/>
  <c r="EL30" i="3"/>
  <c r="EB30" i="3"/>
  <c r="DR30" i="3"/>
  <c r="DH30" i="3"/>
  <c r="CX30" i="3"/>
  <c r="CD30" i="3"/>
  <c r="BJ30" i="3"/>
  <c r="AZ30" i="3"/>
  <c r="AF30" i="3"/>
  <c r="V30" i="3"/>
  <c r="L30" i="3"/>
  <c r="EL29" i="3"/>
  <c r="EB29" i="3"/>
  <c r="DR29" i="3"/>
  <c r="DH29" i="3"/>
  <c r="CX29" i="3"/>
  <c r="CN29" i="3"/>
  <c r="CD29" i="3"/>
  <c r="BT29" i="3"/>
  <c r="BJ29" i="3"/>
  <c r="AZ29" i="3"/>
  <c r="AP29" i="3"/>
  <c r="AF29" i="3"/>
  <c r="V29" i="3"/>
  <c r="L29" i="3"/>
  <c r="EL28" i="3"/>
  <c r="EB28" i="3"/>
  <c r="DR28" i="3"/>
  <c r="DH28" i="3"/>
  <c r="CX28" i="3"/>
  <c r="CN28" i="3"/>
  <c r="CD28" i="3"/>
  <c r="BT28" i="3"/>
  <c r="BJ28" i="3"/>
  <c r="AZ28" i="3"/>
  <c r="AP28" i="3"/>
  <c r="AF28" i="3"/>
  <c r="V28" i="3"/>
  <c r="L28" i="3"/>
  <c r="EL27" i="3"/>
  <c r="EB27" i="3"/>
  <c r="DR27" i="3"/>
  <c r="DH27" i="3"/>
  <c r="CX27" i="3"/>
  <c r="CN27" i="3"/>
  <c r="CD27" i="3"/>
  <c r="BT27" i="3"/>
  <c r="BJ27" i="3"/>
  <c r="AZ27" i="3"/>
  <c r="AP27" i="3"/>
  <c r="AF27" i="3"/>
  <c r="V27" i="3"/>
  <c r="L27" i="3"/>
  <c r="EM25" i="3"/>
  <c r="DI25" i="3"/>
  <c r="W25" i="3"/>
  <c r="M25" i="3"/>
  <c r="EL19" i="3"/>
  <c r="EB19" i="3"/>
  <c r="DR19" i="3"/>
  <c r="DH19" i="3"/>
  <c r="CX19" i="3"/>
  <c r="CN19" i="3"/>
  <c r="CD19" i="3"/>
  <c r="BT19" i="3"/>
  <c r="BJ19" i="3"/>
  <c r="AZ19" i="3"/>
  <c r="AP19" i="3"/>
  <c r="AF19" i="3"/>
  <c r="V19" i="3"/>
  <c r="L19" i="3"/>
  <c r="EL17" i="3"/>
  <c r="EB17" i="3"/>
  <c r="DR17" i="3"/>
  <c r="DH17" i="3"/>
  <c r="CX17" i="3"/>
  <c r="CN17" i="3"/>
  <c r="CD17" i="3"/>
  <c r="BT17" i="3"/>
  <c r="BJ17" i="3"/>
  <c r="AZ17" i="3"/>
  <c r="AF17" i="3"/>
  <c r="V17" i="3"/>
  <c r="L17" i="3"/>
  <c r="EL16" i="3"/>
  <c r="EB16" i="3"/>
  <c r="DR16" i="3"/>
  <c r="DH16" i="3"/>
  <c r="CX16" i="3"/>
  <c r="CN16" i="3"/>
  <c r="CD16" i="3"/>
  <c r="BJ16" i="3"/>
  <c r="AZ16" i="3"/>
  <c r="AP16" i="3"/>
  <c r="AF16" i="3"/>
  <c r="V16" i="3"/>
  <c r="L16" i="3"/>
  <c r="EL15" i="3"/>
  <c r="EB15" i="3"/>
  <c r="DR15" i="3"/>
  <c r="DH15" i="3"/>
  <c r="CX15" i="3"/>
  <c r="CN15" i="3"/>
  <c r="CD15" i="3"/>
  <c r="BT15" i="3"/>
  <c r="BJ15" i="3"/>
  <c r="AZ15" i="3"/>
  <c r="AP15" i="3"/>
  <c r="AF15" i="3"/>
  <c r="V15" i="3"/>
  <c r="L15" i="3"/>
  <c r="EL10" i="3"/>
  <c r="EB10" i="3"/>
  <c r="DR10" i="3"/>
  <c r="DH10" i="3"/>
  <c r="CX10" i="3"/>
  <c r="CN10" i="3"/>
  <c r="CD10" i="3"/>
  <c r="BT10" i="3"/>
  <c r="BJ10" i="3"/>
  <c r="AZ10" i="3"/>
  <c r="AP10" i="3"/>
  <c r="AF10" i="3"/>
  <c r="V10" i="3"/>
  <c r="L10" i="3"/>
  <c r="BS4" i="3"/>
  <c r="AK3" i="3"/>
  <c r="EE113" i="2"/>
  <c r="AB198" i="7" s="1"/>
  <c r="DL113" i="2"/>
  <c r="AC196" i="7" s="1"/>
  <c r="CQ113" i="2"/>
  <c r="CJ113" i="2"/>
  <c r="AE193" i="7" s="1"/>
  <c r="CI113" i="2"/>
  <c r="AD193" i="7" s="1"/>
  <c r="CH113" i="2"/>
  <c r="AC193" i="7" s="1"/>
  <c r="BD113" i="2"/>
  <c r="AC190" i="7" s="1"/>
  <c r="BC113" i="2"/>
  <c r="AB190" i="7" s="1"/>
  <c r="AK113" i="2"/>
  <c r="AD188" i="7" s="1"/>
  <c r="O113" i="2"/>
  <c r="EP112" i="2"/>
  <c r="X199" i="7" s="1"/>
  <c r="EG112" i="2"/>
  <c r="Y198" i="7" s="1"/>
  <c r="DM112" i="2"/>
  <c r="Y196" i="7" s="1"/>
  <c r="DL112" i="2"/>
  <c r="X196" i="7" s="1"/>
  <c r="DB112" i="2"/>
  <c r="X195" i="7" s="1"/>
  <c r="CS112" i="2"/>
  <c r="BZ112" i="2"/>
  <c r="Z192" i="7" s="1"/>
  <c r="BN112" i="2"/>
  <c r="X191" i="7" s="1"/>
  <c r="AV112" i="2"/>
  <c r="Z189" i="7" s="1"/>
  <c r="F108" i="16" s="1"/>
  <c r="AU112" i="2"/>
  <c r="Y189" i="7" s="1"/>
  <c r="E108" i="16" s="1"/>
  <c r="Z112" i="2"/>
  <c r="X187" i="7" s="1"/>
  <c r="Q112" i="2"/>
  <c r="Y186" i="7" s="1"/>
  <c r="EE111" i="2"/>
  <c r="DX111" i="2"/>
  <c r="U197" i="7" s="1"/>
  <c r="DD111" i="2"/>
  <c r="U195" i="7" s="1"/>
  <c r="CS111" i="2"/>
  <c r="T194" i="7" s="1"/>
  <c r="CQ111" i="2"/>
  <c r="BZ111" i="2"/>
  <c r="U192" i="7" s="1"/>
  <c r="BY111" i="2"/>
  <c r="T192" i="7" s="1"/>
  <c r="BX111" i="2"/>
  <c r="S192" i="7" s="1"/>
  <c r="BW111" i="2"/>
  <c r="AU111" i="2"/>
  <c r="T189" i="7" s="1"/>
  <c r="E107" i="16" s="1"/>
  <c r="AS111" i="2"/>
  <c r="Q111" i="2"/>
  <c r="T186" i="7" s="1"/>
  <c r="DD110" i="2"/>
  <c r="P195" i="7" s="1"/>
  <c r="DB110" i="2"/>
  <c r="N195" i="7" s="1"/>
  <c r="BZ110" i="2"/>
  <c r="P192" i="7" s="1"/>
  <c r="BX110" i="2"/>
  <c r="N192" i="7" s="1"/>
  <c r="BW110" i="2"/>
  <c r="BP110" i="2"/>
  <c r="P191" i="7" s="1"/>
  <c r="BE110" i="2"/>
  <c r="O190" i="7" s="1"/>
  <c r="Z110" i="2"/>
  <c r="N187" i="7" s="1"/>
  <c r="P110" i="2"/>
  <c r="N186" i="7" s="1"/>
  <c r="EH109" i="2"/>
  <c r="K198" i="7" s="1"/>
  <c r="EF109" i="2"/>
  <c r="I198" i="7" s="1"/>
  <c r="EE109" i="2"/>
  <c r="DM109" i="2"/>
  <c r="J196" i="7" s="1"/>
  <c r="CI109" i="2"/>
  <c r="J193" i="7" s="1"/>
  <c r="CH109" i="2"/>
  <c r="I193" i="7" s="1"/>
  <c r="CG109" i="2"/>
  <c r="H193" i="7" s="1"/>
  <c r="BF109" i="2"/>
  <c r="K190" i="7" s="1"/>
  <c r="BD109" i="2"/>
  <c r="I190" i="7" s="1"/>
  <c r="BC109" i="2"/>
  <c r="AK109" i="2"/>
  <c r="J188" i="7" s="1"/>
  <c r="EQ108" i="2"/>
  <c r="E199" i="7" s="1"/>
  <c r="EP108" i="2"/>
  <c r="EO108" i="2"/>
  <c r="DN108" i="2"/>
  <c r="F196" i="7" s="1"/>
  <c r="DL108" i="2"/>
  <c r="CT108" i="2"/>
  <c r="F194" i="7" s="1"/>
  <c r="CS108" i="2"/>
  <c r="CR108" i="2"/>
  <c r="CQ108" i="2"/>
  <c r="BO108" i="2"/>
  <c r="BN108" i="2"/>
  <c r="AV108" i="2"/>
  <c r="F189" i="7" s="1"/>
  <c r="F104" i="16" s="1"/>
  <c r="AL108" i="2"/>
  <c r="F188" i="7" s="1"/>
  <c r="AI108" i="2"/>
  <c r="R108" i="2"/>
  <c r="F186" i="7" s="1"/>
  <c r="Q108" i="2"/>
  <c r="P108" i="2"/>
  <c r="DW104" i="2"/>
  <c r="DV104" i="2"/>
  <c r="DD104" i="2"/>
  <c r="DC104" i="2"/>
  <c r="DB104" i="2"/>
  <c r="BZ104" i="2"/>
  <c r="F118" i="7" s="1"/>
  <c r="BY104" i="2"/>
  <c r="E118" i="7" s="1"/>
  <c r="AT104" i="2"/>
  <c r="AB104" i="2"/>
  <c r="AA104" i="2"/>
  <c r="R104" i="2"/>
  <c r="P5" i="7" s="1"/>
  <c r="O104" i="2"/>
  <c r="EO100" i="2"/>
  <c r="EH100" i="2"/>
  <c r="F17" i="7" s="1"/>
  <c r="EG100" i="2"/>
  <c r="E17" i="7" s="1"/>
  <c r="DN100" i="2"/>
  <c r="DM100" i="2"/>
  <c r="DB100" i="2"/>
  <c r="D47" i="7" s="1"/>
  <c r="CJ100" i="2"/>
  <c r="F45" i="7" s="1"/>
  <c r="BW100" i="2"/>
  <c r="BM100" i="2"/>
  <c r="BE100" i="2"/>
  <c r="AL100" i="2"/>
  <c r="F7" i="7" s="1"/>
  <c r="Z100" i="2"/>
  <c r="DX95" i="2"/>
  <c r="CV95" i="2"/>
  <c r="ET94" i="2"/>
  <c r="ER94" i="2"/>
  <c r="ER113" i="2" s="1"/>
  <c r="AE199" i="7" s="1"/>
  <c r="EQ94" i="2"/>
  <c r="EQ113" i="2" s="1"/>
  <c r="AD199" i="7" s="1"/>
  <c r="EP94" i="2"/>
  <c r="EP113" i="2" s="1"/>
  <c r="AC199" i="7" s="1"/>
  <c r="EO94" i="2"/>
  <c r="EO113" i="2" s="1"/>
  <c r="EJ94" i="2"/>
  <c r="EH94" i="2"/>
  <c r="EG94" i="2"/>
  <c r="EG113" i="2" s="1"/>
  <c r="AD198" i="7" s="1"/>
  <c r="EF94" i="2"/>
  <c r="EF113" i="2" s="1"/>
  <c r="AC198" i="7" s="1"/>
  <c r="EE94" i="2"/>
  <c r="DZ94" i="2"/>
  <c r="DV113" i="2" s="1"/>
  <c r="AC197" i="7" s="1"/>
  <c r="DX94" i="2"/>
  <c r="DX113" i="2" s="1"/>
  <c r="AE197" i="7" s="1"/>
  <c r="DW94" i="2"/>
  <c r="DW113" i="2" s="1"/>
  <c r="AD197" i="7" s="1"/>
  <c r="DV94" i="2"/>
  <c r="DU94" i="2"/>
  <c r="DP94" i="2"/>
  <c r="DM113" i="2" s="1"/>
  <c r="AD196" i="7" s="1"/>
  <c r="DN94" i="2"/>
  <c r="DN113" i="2" s="1"/>
  <c r="AE196" i="7" s="1"/>
  <c r="DM94" i="2"/>
  <c r="DL94" i="2"/>
  <c r="DK94" i="2"/>
  <c r="DK113" i="2" s="1"/>
  <c r="AB196" i="7" s="1"/>
  <c r="DF94" i="2"/>
  <c r="DB113" i="2" s="1"/>
  <c r="AC195" i="7" s="1"/>
  <c r="DD94" i="2"/>
  <c r="DD113" i="2" s="1"/>
  <c r="AE195" i="7" s="1"/>
  <c r="DC94" i="2"/>
  <c r="DB94" i="2"/>
  <c r="DA94" i="2"/>
  <c r="DA113" i="2" s="1"/>
  <c r="CV94" i="2"/>
  <c r="CT94" i="2"/>
  <c r="CT113" i="2" s="1"/>
  <c r="AE194" i="7" s="1"/>
  <c r="CS94" i="2"/>
  <c r="CS113" i="2" s="1"/>
  <c r="AD194" i="7" s="1"/>
  <c r="CR94" i="2"/>
  <c r="CR113" i="2" s="1"/>
  <c r="AC194" i="7" s="1"/>
  <c r="CQ94" i="2"/>
  <c r="CL94" i="2"/>
  <c r="CJ94" i="2"/>
  <c r="CI94" i="2"/>
  <c r="CH94" i="2"/>
  <c r="CG94" i="2"/>
  <c r="CG113" i="2" s="1"/>
  <c r="CB94" i="2"/>
  <c r="BW113" i="2" s="1"/>
  <c r="BZ94" i="2"/>
  <c r="BZ113" i="2" s="1"/>
  <c r="AE192" i="7" s="1"/>
  <c r="BY94" i="2"/>
  <c r="BX94" i="2"/>
  <c r="BW94" i="2"/>
  <c r="BR94" i="2"/>
  <c r="BP113" i="2" s="1"/>
  <c r="AE191" i="7" s="1"/>
  <c r="BP94" i="2"/>
  <c r="BO94" i="2"/>
  <c r="BO113" i="2" s="1"/>
  <c r="AD191" i="7" s="1"/>
  <c r="BN94" i="2"/>
  <c r="BN113" i="2" s="1"/>
  <c r="AC191" i="7" s="1"/>
  <c r="BM94" i="2"/>
  <c r="BM113" i="2" s="1"/>
  <c r="AB191" i="7" s="1"/>
  <c r="BH94" i="2"/>
  <c r="BF94" i="2"/>
  <c r="BE94" i="2"/>
  <c r="BE113" i="2" s="1"/>
  <c r="AD190" i="7" s="1"/>
  <c r="BD94" i="2"/>
  <c r="BC94" i="2"/>
  <c r="AX94" i="2"/>
  <c r="AV94" i="2"/>
  <c r="AV113" i="2" s="1"/>
  <c r="AE189" i="7" s="1"/>
  <c r="F109" i="16" s="1"/>
  <c r="AU94" i="2"/>
  <c r="AU113" i="2" s="1"/>
  <c r="AD189" i="7" s="1"/>
  <c r="E109" i="16" s="1"/>
  <c r="AT94" i="2"/>
  <c r="AS94" i="2"/>
  <c r="AN94" i="2"/>
  <c r="AL94" i="2"/>
  <c r="AL113" i="2" s="1"/>
  <c r="AE188" i="7" s="1"/>
  <c r="AK94" i="2"/>
  <c r="AJ94" i="2"/>
  <c r="AJ113" i="2" s="1"/>
  <c r="AC188" i="7" s="1"/>
  <c r="AI94" i="2"/>
  <c r="AI113" i="2" s="1"/>
  <c r="AD94" i="2"/>
  <c r="Y113" i="2" s="1"/>
  <c r="AB94" i="2"/>
  <c r="AA94" i="2"/>
  <c r="Z94" i="2"/>
  <c r="Y94" i="2"/>
  <c r="T94" i="2"/>
  <c r="R94" i="2"/>
  <c r="R113" i="2" s="1"/>
  <c r="AE186" i="7" s="1"/>
  <c r="Q94" i="2"/>
  <c r="Q113" i="2" s="1"/>
  <c r="AD186" i="7" s="1"/>
  <c r="P94" i="2"/>
  <c r="P113" i="2" s="1"/>
  <c r="AC186" i="7" s="1"/>
  <c r="O94" i="2"/>
  <c r="ET93" i="2"/>
  <c r="ER93" i="2"/>
  <c r="ER112" i="2" s="1"/>
  <c r="Z199" i="7" s="1"/>
  <c r="EQ93" i="2"/>
  <c r="EQ112" i="2" s="1"/>
  <c r="Y199" i="7" s="1"/>
  <c r="EP93" i="2"/>
  <c r="EO93" i="2"/>
  <c r="EO112" i="2" s="1"/>
  <c r="EJ93" i="2"/>
  <c r="EE112" i="2" s="1"/>
  <c r="EH93" i="2"/>
  <c r="EH112" i="2" s="1"/>
  <c r="Z198" i="7" s="1"/>
  <c r="EG93" i="2"/>
  <c r="EF93" i="2"/>
  <c r="EE93" i="2"/>
  <c r="DZ93" i="2"/>
  <c r="DX112" i="2" s="1"/>
  <c r="Z197" i="7" s="1"/>
  <c r="DX93" i="2"/>
  <c r="DW93" i="2"/>
  <c r="DW112" i="2" s="1"/>
  <c r="Y197" i="7" s="1"/>
  <c r="DV93" i="2"/>
  <c r="DV112" i="2" s="1"/>
  <c r="X197" i="7" s="1"/>
  <c r="DU93" i="2"/>
  <c r="DU112" i="2" s="1"/>
  <c r="DP93" i="2"/>
  <c r="DN93" i="2"/>
  <c r="DM93" i="2"/>
  <c r="DL93" i="2"/>
  <c r="DK93" i="2"/>
  <c r="DK112" i="2" s="1"/>
  <c r="W196" i="7" s="1"/>
  <c r="DF93" i="2"/>
  <c r="DD93" i="2"/>
  <c r="DD112" i="2" s="1"/>
  <c r="Z195" i="7" s="1"/>
  <c r="DC93" i="2"/>
  <c r="DC112" i="2" s="1"/>
  <c r="Y195" i="7" s="1"/>
  <c r="DB93" i="2"/>
  <c r="DA93" i="2"/>
  <c r="CV93" i="2"/>
  <c r="CT93" i="2"/>
  <c r="CT112" i="2" s="1"/>
  <c r="Z194" i="7" s="1"/>
  <c r="CS93" i="2"/>
  <c r="CR93" i="2"/>
  <c r="CR112" i="2" s="1"/>
  <c r="X194" i="7" s="1"/>
  <c r="CQ93" i="2"/>
  <c r="CQ112" i="2" s="1"/>
  <c r="W194" i="7" s="1"/>
  <c r="CL93" i="2"/>
  <c r="CH112" i="2" s="1"/>
  <c r="X193" i="7" s="1"/>
  <c r="CJ93" i="2"/>
  <c r="CI93" i="2"/>
  <c r="CH93" i="2"/>
  <c r="CG93" i="2"/>
  <c r="CB93" i="2"/>
  <c r="BZ93" i="2"/>
  <c r="BY93" i="2"/>
  <c r="BY112" i="2" s="1"/>
  <c r="Y192" i="7" s="1"/>
  <c r="BX93" i="2"/>
  <c r="BX112" i="2" s="1"/>
  <c r="X192" i="7" s="1"/>
  <c r="BW93" i="2"/>
  <c r="BW112" i="2" s="1"/>
  <c r="BR93" i="2"/>
  <c r="BP93" i="2"/>
  <c r="BP112" i="2" s="1"/>
  <c r="Z191" i="7" s="1"/>
  <c r="BO93" i="2"/>
  <c r="BO112" i="2" s="1"/>
  <c r="Y191" i="7" s="1"/>
  <c r="BN93" i="2"/>
  <c r="BM93" i="2"/>
  <c r="BM112" i="2" s="1"/>
  <c r="BH93" i="2"/>
  <c r="BC112" i="2" s="1"/>
  <c r="BF93" i="2"/>
  <c r="BF112" i="2" s="1"/>
  <c r="Z190" i="7" s="1"/>
  <c r="BE93" i="2"/>
  <c r="BD93" i="2"/>
  <c r="BC93" i="2"/>
  <c r="AX93" i="2"/>
  <c r="AV93" i="2"/>
  <c r="AU93" i="2"/>
  <c r="AT93" i="2"/>
  <c r="AT112" i="2" s="1"/>
  <c r="X189" i="7" s="1"/>
  <c r="D108" i="16" s="1"/>
  <c r="AS93" i="2"/>
  <c r="AS112" i="2" s="1"/>
  <c r="AN93" i="2"/>
  <c r="AL93" i="2"/>
  <c r="AK93" i="2"/>
  <c r="AK112" i="2" s="1"/>
  <c r="Y188" i="7" s="1"/>
  <c r="AJ93" i="2"/>
  <c r="AJ112" i="2" s="1"/>
  <c r="X188" i="7" s="1"/>
  <c r="AI93" i="2"/>
  <c r="AI112" i="2" s="1"/>
  <c r="AD93" i="2"/>
  <c r="AB93" i="2"/>
  <c r="AB112" i="2" s="1"/>
  <c r="Z187" i="7" s="1"/>
  <c r="AA93" i="2"/>
  <c r="AA112" i="2" s="1"/>
  <c r="Y187" i="7" s="1"/>
  <c r="Z93" i="2"/>
  <c r="Y93" i="2"/>
  <c r="T93" i="2"/>
  <c r="R93" i="2"/>
  <c r="R112" i="2" s="1"/>
  <c r="Z186" i="7" s="1"/>
  <c r="Q93" i="2"/>
  <c r="P93" i="2"/>
  <c r="P112" i="2" s="1"/>
  <c r="X186" i="7" s="1"/>
  <c r="O93" i="2"/>
  <c r="O112" i="2" s="1"/>
  <c r="ET92" i="2"/>
  <c r="ER111" i="2" s="1"/>
  <c r="U199" i="7" s="1"/>
  <c r="ER92" i="2"/>
  <c r="EQ92" i="2"/>
  <c r="EP92" i="2"/>
  <c r="EO92" i="2"/>
  <c r="EJ92" i="2"/>
  <c r="EH92" i="2"/>
  <c r="EH111" i="2" s="1"/>
  <c r="U198" i="7" s="1"/>
  <c r="EG92" i="2"/>
  <c r="EG111" i="2" s="1"/>
  <c r="T198" i="7" s="1"/>
  <c r="EF92" i="2"/>
  <c r="EF111" i="2" s="1"/>
  <c r="S198" i="7" s="1"/>
  <c r="EE92" i="2"/>
  <c r="DZ92" i="2"/>
  <c r="DX92" i="2"/>
  <c r="DW92" i="2"/>
  <c r="DW111" i="2" s="1"/>
  <c r="T197" i="7" s="1"/>
  <c r="DV92" i="2"/>
  <c r="DV111" i="2" s="1"/>
  <c r="S197" i="7" s="1"/>
  <c r="DU92" i="2"/>
  <c r="DU111" i="2" s="1"/>
  <c r="DP92" i="2"/>
  <c r="DM111" i="2" s="1"/>
  <c r="T196" i="7" s="1"/>
  <c r="DN92" i="2"/>
  <c r="DN111" i="2" s="1"/>
  <c r="U196" i="7" s="1"/>
  <c r="DM92" i="2"/>
  <c r="DL92" i="2"/>
  <c r="DK92" i="2"/>
  <c r="DF92" i="2"/>
  <c r="DD92" i="2"/>
  <c r="DC92" i="2"/>
  <c r="DC111" i="2" s="1"/>
  <c r="T195" i="7" s="1"/>
  <c r="DB92" i="2"/>
  <c r="DB111" i="2" s="1"/>
  <c r="S195" i="7" s="1"/>
  <c r="DA92" i="2"/>
  <c r="DA95" i="2" s="1"/>
  <c r="CV92" i="2"/>
  <c r="CT92" i="2"/>
  <c r="CS92" i="2"/>
  <c r="CR92" i="2"/>
  <c r="CR111" i="2" s="1"/>
  <c r="S194" i="7" s="1"/>
  <c r="CQ92" i="2"/>
  <c r="CL92" i="2"/>
  <c r="CH111" i="2" s="1"/>
  <c r="S193" i="7" s="1"/>
  <c r="CJ92" i="2"/>
  <c r="CJ111" i="2" s="1"/>
  <c r="U193" i="7" s="1"/>
  <c r="CI92" i="2"/>
  <c r="CI111" i="2" s="1"/>
  <c r="T193" i="7" s="1"/>
  <c r="CH92" i="2"/>
  <c r="CG92" i="2"/>
  <c r="CB92" i="2"/>
  <c r="BZ92" i="2"/>
  <c r="BY92" i="2"/>
  <c r="BX92" i="2"/>
  <c r="BW92" i="2"/>
  <c r="BR92" i="2"/>
  <c r="BN111" i="2" s="1"/>
  <c r="S191" i="7" s="1"/>
  <c r="BP92" i="2"/>
  <c r="BO92" i="2"/>
  <c r="BN92" i="2"/>
  <c r="BM92" i="2"/>
  <c r="BH92" i="2"/>
  <c r="BF92" i="2"/>
  <c r="BF111" i="2" s="1"/>
  <c r="U190" i="7" s="1"/>
  <c r="BE92" i="2"/>
  <c r="BE111" i="2" s="1"/>
  <c r="T190" i="7" s="1"/>
  <c r="BD92" i="2"/>
  <c r="BD111" i="2" s="1"/>
  <c r="BC92" i="2"/>
  <c r="BC111" i="2" s="1"/>
  <c r="R190" i="7" s="1"/>
  <c r="AX92" i="2"/>
  <c r="AV92" i="2"/>
  <c r="AV111" i="2" s="1"/>
  <c r="U189" i="7" s="1"/>
  <c r="F107" i="16" s="1"/>
  <c r="AU92" i="2"/>
  <c r="AT92" i="2"/>
  <c r="AT111" i="2" s="1"/>
  <c r="S189" i="7" s="1"/>
  <c r="D107" i="16" s="1"/>
  <c r="AS92" i="2"/>
  <c r="AN92" i="2"/>
  <c r="AK111" i="2" s="1"/>
  <c r="T188" i="7" s="1"/>
  <c r="AL92" i="2"/>
  <c r="AL111" i="2" s="1"/>
  <c r="U188" i="7" s="1"/>
  <c r="AK92" i="2"/>
  <c r="AJ92" i="2"/>
  <c r="AI92" i="2"/>
  <c r="AD92" i="2"/>
  <c r="AB111" i="2" s="1"/>
  <c r="U187" i="7" s="1"/>
  <c r="AB92" i="2"/>
  <c r="AA92" i="2"/>
  <c r="AA111" i="2" s="1"/>
  <c r="T187" i="7" s="1"/>
  <c r="Z92" i="2"/>
  <c r="Z111" i="2" s="1"/>
  <c r="S187" i="7" s="1"/>
  <c r="Y92" i="2"/>
  <c r="Y95" i="2" s="1"/>
  <c r="T92" i="2"/>
  <c r="O111" i="2" s="1"/>
  <c r="R92" i="2"/>
  <c r="Q92" i="2"/>
  <c r="P92" i="2"/>
  <c r="P111" i="2" s="1"/>
  <c r="S186" i="7" s="1"/>
  <c r="O92" i="2"/>
  <c r="ET91" i="2"/>
  <c r="EP110" i="2" s="1"/>
  <c r="N199" i="7" s="1"/>
  <c r="ER91" i="2"/>
  <c r="ER110" i="2" s="1"/>
  <c r="P199" i="7" s="1"/>
  <c r="EQ91" i="2"/>
  <c r="EQ110" i="2" s="1"/>
  <c r="O199" i="7" s="1"/>
  <c r="EP91" i="2"/>
  <c r="EO91" i="2"/>
  <c r="EJ91" i="2"/>
  <c r="EH91" i="2"/>
  <c r="EH110" i="2" s="1"/>
  <c r="P198" i="7" s="1"/>
  <c r="EG91" i="2"/>
  <c r="EG110" i="2" s="1"/>
  <c r="O198" i="7" s="1"/>
  <c r="EF91" i="2"/>
  <c r="EF110" i="2" s="1"/>
  <c r="N198" i="7" s="1"/>
  <c r="EE91" i="2"/>
  <c r="EE110" i="2" s="1"/>
  <c r="DZ91" i="2"/>
  <c r="DU110" i="2" s="1"/>
  <c r="DX91" i="2"/>
  <c r="DW91" i="2"/>
  <c r="DV91" i="2"/>
  <c r="DU91" i="2"/>
  <c r="DP91" i="2"/>
  <c r="DN91" i="2"/>
  <c r="DN110" i="2" s="1"/>
  <c r="P196" i="7" s="1"/>
  <c r="DM91" i="2"/>
  <c r="DM110" i="2" s="1"/>
  <c r="O196" i="7" s="1"/>
  <c r="DL91" i="2"/>
  <c r="DL110" i="2" s="1"/>
  <c r="N196" i="7" s="1"/>
  <c r="DK91" i="2"/>
  <c r="DK110" i="2" s="1"/>
  <c r="M196" i="7" s="1"/>
  <c r="DF91" i="2"/>
  <c r="DD91" i="2"/>
  <c r="DC91" i="2"/>
  <c r="DC110" i="2" s="1"/>
  <c r="O195" i="7" s="1"/>
  <c r="DB91" i="2"/>
  <c r="DA91" i="2"/>
  <c r="DA110" i="2" s="1"/>
  <c r="CV91" i="2"/>
  <c r="CS110" i="2" s="1"/>
  <c r="O194" i="7" s="1"/>
  <c r="CT91" i="2"/>
  <c r="CT110" i="2" s="1"/>
  <c r="P194" i="7" s="1"/>
  <c r="CS91" i="2"/>
  <c r="CR91" i="2"/>
  <c r="CQ91" i="2"/>
  <c r="CL91" i="2"/>
  <c r="CJ110" i="2" s="1"/>
  <c r="P193" i="7" s="1"/>
  <c r="CJ91" i="2"/>
  <c r="CI91" i="2"/>
  <c r="CI110" i="2" s="1"/>
  <c r="O193" i="7" s="1"/>
  <c r="CH91" i="2"/>
  <c r="CH95" i="2" s="1"/>
  <c r="CG91" i="2"/>
  <c r="CG110" i="2" s="1"/>
  <c r="CB91" i="2"/>
  <c r="BZ91" i="2"/>
  <c r="BY91" i="2"/>
  <c r="BY110" i="2" s="1"/>
  <c r="O192" i="7" s="1"/>
  <c r="BX91" i="2"/>
  <c r="BW91" i="2"/>
  <c r="BR91" i="2"/>
  <c r="BM110" i="2" s="1"/>
  <c r="BP91" i="2"/>
  <c r="BP95" i="2" s="1"/>
  <c r="BO91" i="2"/>
  <c r="BO110" i="2" s="1"/>
  <c r="O191" i="7" s="1"/>
  <c r="BN91" i="2"/>
  <c r="BM91" i="2"/>
  <c r="BH91" i="2"/>
  <c r="BF91" i="2"/>
  <c r="BF110" i="2" s="1"/>
  <c r="P190" i="7" s="1"/>
  <c r="BE91" i="2"/>
  <c r="BD91" i="2"/>
  <c r="BD110" i="2" s="1"/>
  <c r="N190" i="7" s="1"/>
  <c r="BC91" i="2"/>
  <c r="BC110" i="2" s="1"/>
  <c r="AX91" i="2"/>
  <c r="AU110" i="2" s="1"/>
  <c r="O189" i="7" s="1"/>
  <c r="E106" i="16" s="1"/>
  <c r="AV91" i="2"/>
  <c r="AU91" i="2"/>
  <c r="AT91" i="2"/>
  <c r="AS91" i="2"/>
  <c r="AN91" i="2"/>
  <c r="AL91" i="2"/>
  <c r="AL110" i="2" s="1"/>
  <c r="P188" i="7" s="1"/>
  <c r="AK91" i="2"/>
  <c r="AK110" i="2" s="1"/>
  <c r="AJ91" i="2"/>
  <c r="AJ110" i="2" s="1"/>
  <c r="N188" i="7" s="1"/>
  <c r="AI91" i="2"/>
  <c r="AI110" i="2" s="1"/>
  <c r="M188" i="7" s="1"/>
  <c r="AD91" i="2"/>
  <c r="AB91" i="2"/>
  <c r="AB110" i="2" s="1"/>
  <c r="P187" i="7" s="1"/>
  <c r="AA91" i="2"/>
  <c r="AA110" i="2" s="1"/>
  <c r="O187" i="7" s="1"/>
  <c r="Z91" i="2"/>
  <c r="Y91" i="2"/>
  <c r="Y110" i="2" s="1"/>
  <c r="T91" i="2"/>
  <c r="T95" i="2" s="1"/>
  <c r="R91" i="2"/>
  <c r="R110" i="2" s="1"/>
  <c r="P186" i="7" s="1"/>
  <c r="Q91" i="2"/>
  <c r="P91" i="2"/>
  <c r="O91" i="2"/>
  <c r="ET90" i="2"/>
  <c r="ER109" i="2" s="1"/>
  <c r="K199" i="7" s="1"/>
  <c r="ER90" i="2"/>
  <c r="EQ90" i="2"/>
  <c r="EQ109" i="2" s="1"/>
  <c r="J199" i="7" s="1"/>
  <c r="EP90" i="2"/>
  <c r="EP109" i="2" s="1"/>
  <c r="I199" i="7" s="1"/>
  <c r="EO90" i="2"/>
  <c r="EO109" i="2" s="1"/>
  <c r="H199" i="7" s="1"/>
  <c r="EJ90" i="2"/>
  <c r="EH90" i="2"/>
  <c r="EG90" i="2"/>
  <c r="EG109" i="2" s="1"/>
  <c r="J198" i="7" s="1"/>
  <c r="EF90" i="2"/>
  <c r="EE90" i="2"/>
  <c r="DZ90" i="2"/>
  <c r="DU109" i="2" s="1"/>
  <c r="DX90" i="2"/>
  <c r="DX109" i="2" s="1"/>
  <c r="K197" i="7" s="1"/>
  <c r="DW90" i="2"/>
  <c r="DW109" i="2" s="1"/>
  <c r="J197" i="7" s="1"/>
  <c r="DV90" i="2"/>
  <c r="DU90" i="2"/>
  <c r="DP90" i="2"/>
  <c r="DN90" i="2"/>
  <c r="DN95" i="2" s="1"/>
  <c r="DM90" i="2"/>
  <c r="DL90" i="2"/>
  <c r="DL109" i="2" s="1"/>
  <c r="I196" i="7" s="1"/>
  <c r="DK90" i="2"/>
  <c r="DK95" i="2" s="1"/>
  <c r="DF90" i="2"/>
  <c r="DC109" i="2" s="1"/>
  <c r="J195" i="7" s="1"/>
  <c r="DD90" i="2"/>
  <c r="DC90" i="2"/>
  <c r="DB90" i="2"/>
  <c r="DA90" i="2"/>
  <c r="CV90" i="2"/>
  <c r="CT90" i="2"/>
  <c r="CT109" i="2" s="1"/>
  <c r="CS90" i="2"/>
  <c r="CS95" i="2" s="1"/>
  <c r="CR90" i="2"/>
  <c r="CR109" i="2" s="1"/>
  <c r="I194" i="7" s="1"/>
  <c r="CQ90" i="2"/>
  <c r="CQ109" i="2" s="1"/>
  <c r="H194" i="7" s="1"/>
  <c r="CL90" i="2"/>
  <c r="CJ90" i="2"/>
  <c r="CJ109" i="2" s="1"/>
  <c r="CI90" i="2"/>
  <c r="CI95" i="2" s="1"/>
  <c r="CH90" i="2"/>
  <c r="CG90" i="2"/>
  <c r="CG95" i="2" s="1"/>
  <c r="CB90" i="2"/>
  <c r="BX109" i="2" s="1"/>
  <c r="I192" i="7" s="1"/>
  <c r="BZ90" i="2"/>
  <c r="BZ109" i="2" s="1"/>
  <c r="K192" i="7" s="1"/>
  <c r="BY90" i="2"/>
  <c r="BX90" i="2"/>
  <c r="BW90" i="2"/>
  <c r="BR90" i="2"/>
  <c r="BR95" i="2" s="1"/>
  <c r="BP90" i="2"/>
  <c r="BO90" i="2"/>
  <c r="BO109" i="2" s="1"/>
  <c r="J191" i="7" s="1"/>
  <c r="BN90" i="2"/>
  <c r="BN95" i="2" s="1"/>
  <c r="BM90" i="2"/>
  <c r="BM109" i="2" s="1"/>
  <c r="H191" i="7" s="1"/>
  <c r="BH90" i="2"/>
  <c r="BF90" i="2"/>
  <c r="BE90" i="2"/>
  <c r="BE109" i="2" s="1"/>
  <c r="J190" i="7" s="1"/>
  <c r="BD90" i="2"/>
  <c r="BC90" i="2"/>
  <c r="AX90" i="2"/>
  <c r="AS109" i="2" s="1"/>
  <c r="AV90" i="2"/>
  <c r="AV95" i="2" s="1"/>
  <c r="AU90" i="2"/>
  <c r="AU109" i="2" s="1"/>
  <c r="J189" i="7" s="1"/>
  <c r="E105" i="16" s="1"/>
  <c r="AT90" i="2"/>
  <c r="AS90" i="2"/>
  <c r="AN90" i="2"/>
  <c r="AL90" i="2"/>
  <c r="AL95" i="2" s="1"/>
  <c r="AK90" i="2"/>
  <c r="AJ90" i="2"/>
  <c r="AJ109" i="2" s="1"/>
  <c r="I188" i="7" s="1"/>
  <c r="AI90" i="2"/>
  <c r="AI95" i="2" s="1"/>
  <c r="AD90" i="2"/>
  <c r="AA109" i="2" s="1"/>
  <c r="J187" i="7" s="1"/>
  <c r="AB90" i="2"/>
  <c r="AA90" i="2"/>
  <c r="Z90" i="2"/>
  <c r="Y90" i="2"/>
  <c r="Y109" i="2" s="1"/>
  <c r="T90" i="2"/>
  <c r="R90" i="2"/>
  <c r="R109" i="2" s="1"/>
  <c r="K186" i="7" s="1"/>
  <c r="Q90" i="2"/>
  <c r="Q109" i="2" s="1"/>
  <c r="J186" i="7" s="1"/>
  <c r="P90" i="2"/>
  <c r="P109" i="2" s="1"/>
  <c r="I186" i="7" s="1"/>
  <c r="O90" i="2"/>
  <c r="O109" i="2" s="1"/>
  <c r="H186" i="7" s="1"/>
  <c r="ET89" i="2"/>
  <c r="ER89" i="2"/>
  <c r="ER108" i="2" s="1"/>
  <c r="F199" i="7" s="1"/>
  <c r="EQ89" i="2"/>
  <c r="EQ95" i="2" s="1"/>
  <c r="EP89" i="2"/>
  <c r="EO89" i="2"/>
  <c r="EJ89" i="2"/>
  <c r="EJ95" i="2" s="1"/>
  <c r="EH89" i="2"/>
  <c r="EH108" i="2" s="1"/>
  <c r="F198" i="7" s="1"/>
  <c r="EG89" i="2"/>
  <c r="EF89" i="2"/>
  <c r="EE89" i="2"/>
  <c r="DZ89" i="2"/>
  <c r="DX108" i="2" s="1"/>
  <c r="DX89" i="2"/>
  <c r="DW89" i="2"/>
  <c r="DV89" i="2"/>
  <c r="DV95" i="2" s="1"/>
  <c r="DU89" i="2"/>
  <c r="DU108" i="2" s="1"/>
  <c r="C197" i="7" s="1"/>
  <c r="DP89" i="2"/>
  <c r="DN89" i="2"/>
  <c r="DM89" i="2"/>
  <c r="DM108" i="2" s="1"/>
  <c r="DL89" i="2"/>
  <c r="DL95" i="2" s="1"/>
  <c r="DK89" i="2"/>
  <c r="DF89" i="2"/>
  <c r="DA108" i="2" s="1"/>
  <c r="DD89" i="2"/>
  <c r="DD95" i="2" s="1"/>
  <c r="DC89" i="2"/>
  <c r="DC108" i="2" s="1"/>
  <c r="DB89" i="2"/>
  <c r="DA89" i="2"/>
  <c r="CV89" i="2"/>
  <c r="CT89" i="2"/>
  <c r="CT95" i="2" s="1"/>
  <c r="CS89" i="2"/>
  <c r="CR89" i="2"/>
  <c r="CQ89" i="2"/>
  <c r="CQ95" i="2" s="1"/>
  <c r="CL89" i="2"/>
  <c r="CI108" i="2" s="1"/>
  <c r="CJ89" i="2"/>
  <c r="CI89" i="2"/>
  <c r="CH89" i="2"/>
  <c r="CG89" i="2"/>
  <c r="CG108" i="2" s="1"/>
  <c r="CB89" i="2"/>
  <c r="BZ89" i="2"/>
  <c r="BY89" i="2"/>
  <c r="BY95" i="2" s="1"/>
  <c r="BX89" i="2"/>
  <c r="BX108" i="2" s="1"/>
  <c r="D192" i="7" s="1"/>
  <c r="BW89" i="2"/>
  <c r="BR89" i="2"/>
  <c r="BP89" i="2"/>
  <c r="BP108" i="2" s="1"/>
  <c r="F191" i="7" s="1"/>
  <c r="BO89" i="2"/>
  <c r="BO95" i="2" s="1"/>
  <c r="BN89" i="2"/>
  <c r="BM89" i="2"/>
  <c r="BH89" i="2"/>
  <c r="BH95" i="2" s="1"/>
  <c r="BF89" i="2"/>
  <c r="BF108" i="2" s="1"/>
  <c r="F190" i="7" s="1"/>
  <c r="BE89" i="2"/>
  <c r="BD89" i="2"/>
  <c r="BC89" i="2"/>
  <c r="AX89" i="2"/>
  <c r="AV89" i="2"/>
  <c r="AU89" i="2"/>
  <c r="AU108" i="2" s="1"/>
  <c r="AT89" i="2"/>
  <c r="AT95" i="2" s="1"/>
  <c r="AS89" i="2"/>
  <c r="AS108" i="2" s="1"/>
  <c r="C189" i="7" s="1"/>
  <c r="AN89" i="2"/>
  <c r="AL89" i="2"/>
  <c r="AK89" i="2"/>
  <c r="AK108" i="2" s="1"/>
  <c r="E188" i="7" s="1"/>
  <c r="AJ89" i="2"/>
  <c r="AJ108" i="2" s="1"/>
  <c r="AI89" i="2"/>
  <c r="AD89" i="2"/>
  <c r="AB89" i="2"/>
  <c r="AB95" i="2" s="1"/>
  <c r="AA89" i="2"/>
  <c r="AA108" i="2" s="1"/>
  <c r="Z89" i="2"/>
  <c r="Y89" i="2"/>
  <c r="T89" i="2"/>
  <c r="R89" i="2"/>
  <c r="R95" i="2" s="1"/>
  <c r="Q89" i="2"/>
  <c r="P89" i="2"/>
  <c r="O89" i="2"/>
  <c r="O95" i="2" s="1"/>
  <c r="ET85" i="2"/>
  <c r="EQ104" i="2" s="1"/>
  <c r="ER85" i="2"/>
  <c r="EQ85" i="2"/>
  <c r="EP85" i="2"/>
  <c r="EO85" i="2"/>
  <c r="EO104" i="2" s="1"/>
  <c r="EJ85" i="2"/>
  <c r="EH85" i="2"/>
  <c r="EH104" i="2" s="1"/>
  <c r="EG85" i="2"/>
  <c r="EG104" i="2" s="1"/>
  <c r="EF85" i="2"/>
  <c r="EF104" i="2" s="1"/>
  <c r="EE85" i="2"/>
  <c r="EE104" i="2" s="1"/>
  <c r="DZ85" i="2"/>
  <c r="DX85" i="2"/>
  <c r="DX104" i="2" s="1"/>
  <c r="DW85" i="2"/>
  <c r="DV85" i="2"/>
  <c r="DU85" i="2"/>
  <c r="DU104" i="2" s="1"/>
  <c r="DP85" i="2"/>
  <c r="DL104" i="2" s="1"/>
  <c r="DN85" i="2"/>
  <c r="DN104" i="2" s="1"/>
  <c r="P15" i="7" s="1"/>
  <c r="DM85" i="2"/>
  <c r="DL85" i="2"/>
  <c r="DK85" i="2"/>
  <c r="DF85" i="2"/>
  <c r="DD85" i="2"/>
  <c r="DC85" i="2"/>
  <c r="DB85" i="2"/>
  <c r="DA85" i="2"/>
  <c r="DA104" i="2" s="1"/>
  <c r="CV85" i="2"/>
  <c r="CT104" i="2" s="1"/>
  <c r="CT85" i="2"/>
  <c r="CS85" i="2"/>
  <c r="CS104" i="2" s="1"/>
  <c r="E120" i="7" s="1"/>
  <c r="CR85" i="2"/>
  <c r="CR104" i="2" s="1"/>
  <c r="CQ85" i="2"/>
  <c r="CL85" i="2"/>
  <c r="CG104" i="2" s="1"/>
  <c r="CJ85" i="2"/>
  <c r="CJ104" i="2" s="1"/>
  <c r="CI85" i="2"/>
  <c r="CI104" i="2" s="1"/>
  <c r="CH85" i="2"/>
  <c r="CG85" i="2"/>
  <c r="CB85" i="2"/>
  <c r="BZ85" i="2"/>
  <c r="BY85" i="2"/>
  <c r="BX85" i="2"/>
  <c r="BX104" i="2" s="1"/>
  <c r="BW85" i="2"/>
  <c r="BW104" i="2" s="1"/>
  <c r="BR85" i="2"/>
  <c r="BO104" i="2" s="1"/>
  <c r="BP85" i="2"/>
  <c r="BO85" i="2"/>
  <c r="BN85" i="2"/>
  <c r="BM85" i="2"/>
  <c r="BM104" i="2" s="1"/>
  <c r="BH85" i="2"/>
  <c r="BF85" i="2"/>
  <c r="BF104" i="2" s="1"/>
  <c r="BE85" i="2"/>
  <c r="BE104" i="2" s="1"/>
  <c r="BD85" i="2"/>
  <c r="BD104" i="2" s="1"/>
  <c r="BC85" i="2"/>
  <c r="BC104" i="2" s="1"/>
  <c r="AX85" i="2"/>
  <c r="AV85" i="2"/>
  <c r="AV104" i="2" s="1"/>
  <c r="AU85" i="2"/>
  <c r="AU104" i="2" s="1"/>
  <c r="AT85" i="2"/>
  <c r="AS85" i="2"/>
  <c r="AS104" i="2" s="1"/>
  <c r="AN85" i="2"/>
  <c r="AJ104" i="2" s="1"/>
  <c r="AL85" i="2"/>
  <c r="AL104" i="2" s="1"/>
  <c r="AK85" i="2"/>
  <c r="AJ85" i="2"/>
  <c r="AI85" i="2"/>
  <c r="AD85" i="2"/>
  <c r="AB85" i="2"/>
  <c r="AA85" i="2"/>
  <c r="Z85" i="2"/>
  <c r="Z104" i="2" s="1"/>
  <c r="Y85" i="2"/>
  <c r="Y104" i="2" s="1"/>
  <c r="T85" i="2"/>
  <c r="R85" i="2"/>
  <c r="Q85" i="2"/>
  <c r="Q104" i="2" s="1"/>
  <c r="O5" i="7" s="1"/>
  <c r="P85" i="2"/>
  <c r="P104" i="2" s="1"/>
  <c r="O85" i="2"/>
  <c r="ET81" i="2"/>
  <c r="ER81" i="2"/>
  <c r="ER100" i="2" s="1"/>
  <c r="EQ81" i="2"/>
  <c r="EQ100" i="2" s="1"/>
  <c r="EP81" i="2"/>
  <c r="EO81" i="2"/>
  <c r="EJ81" i="2"/>
  <c r="EH81" i="2"/>
  <c r="EG81" i="2"/>
  <c r="EF81" i="2"/>
  <c r="EE81" i="2"/>
  <c r="EE100" i="2" s="1"/>
  <c r="DZ81" i="2"/>
  <c r="DW100" i="2" s="1"/>
  <c r="DX81" i="2"/>
  <c r="DW81" i="2"/>
  <c r="DV81" i="2"/>
  <c r="DU81" i="2"/>
  <c r="DP81" i="2"/>
  <c r="DN81" i="2"/>
  <c r="DM81" i="2"/>
  <c r="DL81" i="2"/>
  <c r="DK81" i="2"/>
  <c r="DK100" i="2" s="1"/>
  <c r="DF81" i="2"/>
  <c r="DD81" i="2"/>
  <c r="DD100" i="2" s="1"/>
  <c r="F47" i="7" s="1"/>
  <c r="DC81" i="2"/>
  <c r="DC100" i="2" s="1"/>
  <c r="DB81" i="2"/>
  <c r="DA81" i="2"/>
  <c r="DA100" i="2" s="1"/>
  <c r="CV81" i="2"/>
  <c r="CR100" i="2" s="1"/>
  <c r="CT81" i="2"/>
  <c r="CT100" i="2" s="1"/>
  <c r="CS81" i="2"/>
  <c r="CR81" i="2"/>
  <c r="CQ81" i="2"/>
  <c r="CL81" i="2"/>
  <c r="CJ81" i="2"/>
  <c r="CI81" i="2"/>
  <c r="CI100" i="2" s="1"/>
  <c r="CH81" i="2"/>
  <c r="CG81" i="2"/>
  <c r="CG100" i="2" s="1"/>
  <c r="CB81" i="2"/>
  <c r="BZ100" i="2" s="1"/>
  <c r="BZ81" i="2"/>
  <c r="BY81" i="2"/>
  <c r="BY100" i="2" s="1"/>
  <c r="BX81" i="2"/>
  <c r="BW81" i="2"/>
  <c r="BR81" i="2"/>
  <c r="BP81" i="2"/>
  <c r="BP100" i="2" s="1"/>
  <c r="BO81" i="2"/>
  <c r="BO100" i="2" s="1"/>
  <c r="BN81" i="2"/>
  <c r="BM81" i="2"/>
  <c r="BH81" i="2"/>
  <c r="BF81" i="2"/>
  <c r="BF100" i="2" s="1"/>
  <c r="BE81" i="2"/>
  <c r="BD81" i="2"/>
  <c r="BC81" i="2"/>
  <c r="BC100" i="2" s="1"/>
  <c r="AX81" i="2"/>
  <c r="AU100" i="2" s="1"/>
  <c r="AV81" i="2"/>
  <c r="AU81" i="2"/>
  <c r="AT81" i="2"/>
  <c r="AS81" i="2"/>
  <c r="AN81" i="2"/>
  <c r="AL81" i="2"/>
  <c r="AK81" i="2"/>
  <c r="AK100" i="2" s="1"/>
  <c r="AJ81" i="2"/>
  <c r="AI81" i="2"/>
  <c r="AI100" i="2" s="1"/>
  <c r="AD81" i="2"/>
  <c r="AB81" i="2"/>
  <c r="AB100" i="2" s="1"/>
  <c r="F6" i="7" s="1"/>
  <c r="AA81" i="2"/>
  <c r="AA100" i="2" s="1"/>
  <c r="Z81" i="2"/>
  <c r="Y81" i="2"/>
  <c r="Y100" i="2" s="1"/>
  <c r="T81" i="2"/>
  <c r="P100" i="2" s="1"/>
  <c r="R81" i="2"/>
  <c r="R100" i="2" s="1"/>
  <c r="Q81" i="2"/>
  <c r="P81" i="2"/>
  <c r="O81" i="2"/>
  <c r="ET76" i="2"/>
  <c r="ER76" i="2"/>
  <c r="EQ76" i="2"/>
  <c r="EP76" i="2"/>
  <c r="EO76" i="2"/>
  <c r="EJ76" i="2"/>
  <c r="EH76" i="2"/>
  <c r="EG76" i="2"/>
  <c r="EF76" i="2"/>
  <c r="EE76" i="2"/>
  <c r="DZ76" i="2"/>
  <c r="DX76" i="2"/>
  <c r="DW76" i="2"/>
  <c r="DV76" i="2"/>
  <c r="DU76" i="2"/>
  <c r="DP76" i="2"/>
  <c r="DN76" i="2"/>
  <c r="DM76" i="2"/>
  <c r="DL76" i="2"/>
  <c r="DK76" i="2"/>
  <c r="DF76" i="2"/>
  <c r="DD76" i="2"/>
  <c r="DC76" i="2"/>
  <c r="DB76" i="2"/>
  <c r="DA76" i="2"/>
  <c r="CV76" i="2"/>
  <c r="CT76" i="2"/>
  <c r="CS76" i="2"/>
  <c r="CR76" i="2"/>
  <c r="CQ76" i="2"/>
  <c r="CL76" i="2"/>
  <c r="CJ76" i="2"/>
  <c r="CI76" i="2"/>
  <c r="CH76" i="2"/>
  <c r="CG76" i="2"/>
  <c r="CB76" i="2"/>
  <c r="BZ76" i="2"/>
  <c r="BY76" i="2"/>
  <c r="BX76" i="2"/>
  <c r="BW76" i="2"/>
  <c r="BR76" i="2"/>
  <c r="BP76" i="2"/>
  <c r="BO76" i="2"/>
  <c r="BN76" i="2"/>
  <c r="BM76" i="2"/>
  <c r="BH76" i="2"/>
  <c r="BF76" i="2"/>
  <c r="BE76" i="2"/>
  <c r="BD76" i="2"/>
  <c r="BC76" i="2"/>
  <c r="AX76" i="2"/>
  <c r="AV76" i="2"/>
  <c r="AU76" i="2"/>
  <c r="AT76" i="2"/>
  <c r="AS76" i="2"/>
  <c r="AN76" i="2"/>
  <c r="AL76" i="2"/>
  <c r="AK76" i="2"/>
  <c r="AJ76" i="2"/>
  <c r="AI76" i="2"/>
  <c r="AD76" i="2"/>
  <c r="AB76" i="2"/>
  <c r="AA76" i="2"/>
  <c r="Z76" i="2"/>
  <c r="Y76" i="2"/>
  <c r="T76" i="2"/>
  <c r="R76" i="2"/>
  <c r="Q76" i="2"/>
  <c r="P76" i="2"/>
  <c r="O76" i="2"/>
  <c r="ET75" i="2"/>
  <c r="ER75" i="2"/>
  <c r="EQ75" i="2"/>
  <c r="U18" i="5" s="1"/>
  <c r="EP75" i="2"/>
  <c r="EO75" i="2"/>
  <c r="S18" i="5" s="1"/>
  <c r="EJ75" i="2"/>
  <c r="EH75" i="2"/>
  <c r="V17" i="5" s="1"/>
  <c r="EG75" i="2"/>
  <c r="U17" i="5" s="1"/>
  <c r="EF75" i="2"/>
  <c r="T17" i="5" s="1"/>
  <c r="EE75" i="2"/>
  <c r="S17" i="5" s="1"/>
  <c r="DZ75" i="2"/>
  <c r="DX75" i="2"/>
  <c r="DW75" i="2"/>
  <c r="U16" i="5" s="1"/>
  <c r="DV75" i="2"/>
  <c r="T16" i="5" s="1"/>
  <c r="DU75" i="2"/>
  <c r="S16" i="5" s="1"/>
  <c r="DP75" i="2"/>
  <c r="DN75" i="2"/>
  <c r="V15" i="5" s="1"/>
  <c r="DM75" i="2"/>
  <c r="U15" i="5" s="1"/>
  <c r="DL75" i="2"/>
  <c r="T15" i="5" s="1"/>
  <c r="DK75" i="2"/>
  <c r="S15" i="5" s="1"/>
  <c r="DF75" i="2"/>
  <c r="DD75" i="2"/>
  <c r="V14" i="5" s="1"/>
  <c r="DC75" i="2"/>
  <c r="U14" i="5" s="1"/>
  <c r="DB75" i="2"/>
  <c r="T14" i="5" s="1"/>
  <c r="DA75" i="2"/>
  <c r="S14" i="5" s="1"/>
  <c r="CV75" i="2"/>
  <c r="CT75" i="2"/>
  <c r="V13" i="5" s="1"/>
  <c r="CS75" i="2"/>
  <c r="U13" i="5" s="1"/>
  <c r="CR75" i="2"/>
  <c r="T13" i="5" s="1"/>
  <c r="CQ75" i="2"/>
  <c r="S13" i="5" s="1"/>
  <c r="CL75" i="2"/>
  <c r="CJ75" i="2"/>
  <c r="V12" i="5" s="1"/>
  <c r="CI75" i="2"/>
  <c r="U12" i="5" s="1"/>
  <c r="CH75" i="2"/>
  <c r="T12" i="5" s="1"/>
  <c r="CG75" i="2"/>
  <c r="S12" i="5" s="1"/>
  <c r="CB75" i="2"/>
  <c r="BZ75" i="2"/>
  <c r="BY75" i="2"/>
  <c r="BX75" i="2"/>
  <c r="T11" i="5" s="1"/>
  <c r="BW75" i="2"/>
  <c r="S11" i="5" s="1"/>
  <c r="BR75" i="2"/>
  <c r="BP75" i="2"/>
  <c r="V10" i="5" s="1"/>
  <c r="BO75" i="2"/>
  <c r="U10" i="5" s="1"/>
  <c r="BN75" i="2"/>
  <c r="BM75" i="2"/>
  <c r="S10" i="5" s="1"/>
  <c r="BH75" i="2"/>
  <c r="BF75" i="2"/>
  <c r="V9" i="5" s="1"/>
  <c r="BE75" i="2"/>
  <c r="U9" i="5" s="1"/>
  <c r="BD75" i="2"/>
  <c r="T9" i="5" s="1"/>
  <c r="BC75" i="2"/>
  <c r="S9" i="5" s="1"/>
  <c r="AX75" i="2"/>
  <c r="AV75" i="2"/>
  <c r="AU75" i="2"/>
  <c r="U8" i="5" s="1"/>
  <c r="AT75" i="2"/>
  <c r="T8" i="5" s="1"/>
  <c r="AS75" i="2"/>
  <c r="S8" i="5" s="1"/>
  <c r="AN75" i="2"/>
  <c r="AL75" i="2"/>
  <c r="V7" i="5" s="1"/>
  <c r="AK75" i="2"/>
  <c r="U7" i="5" s="1"/>
  <c r="AJ75" i="2"/>
  <c r="T7" i="5" s="1"/>
  <c r="AI75" i="2"/>
  <c r="S7" i="5" s="1"/>
  <c r="AD75" i="2"/>
  <c r="AB75" i="2"/>
  <c r="V6" i="5" s="1"/>
  <c r="AA75" i="2"/>
  <c r="U6" i="5" s="1"/>
  <c r="Z75" i="2"/>
  <c r="T6" i="5" s="1"/>
  <c r="Y75" i="2"/>
  <c r="T75" i="2"/>
  <c r="R75" i="2"/>
  <c r="V5" i="5" s="1"/>
  <c r="Q75" i="2"/>
  <c r="U5" i="5" s="1"/>
  <c r="P75" i="2"/>
  <c r="T5" i="5" s="1"/>
  <c r="O75" i="2"/>
  <c r="S5" i="5" s="1"/>
  <c r="ET74" i="2"/>
  <c r="ER74" i="2"/>
  <c r="N18" i="5" s="1"/>
  <c r="EQ74" i="2"/>
  <c r="M18" i="5" s="1"/>
  <c r="EP74" i="2"/>
  <c r="L18" i="5" s="1"/>
  <c r="EO74" i="2"/>
  <c r="K18" i="5" s="1"/>
  <c r="EJ74" i="2"/>
  <c r="EH74" i="2"/>
  <c r="N17" i="5" s="1"/>
  <c r="EG74" i="2"/>
  <c r="M17" i="5" s="1"/>
  <c r="EF74" i="2"/>
  <c r="L17" i="5" s="1"/>
  <c r="EE74" i="2"/>
  <c r="K17" i="5" s="1"/>
  <c r="DZ74" i="2"/>
  <c r="DX74" i="2"/>
  <c r="N16" i="5" s="1"/>
  <c r="DW74" i="2"/>
  <c r="M16" i="5" s="1"/>
  <c r="DV74" i="2"/>
  <c r="L16" i="5" s="1"/>
  <c r="DU74" i="2"/>
  <c r="K16" i="5" s="1"/>
  <c r="DP74" i="2"/>
  <c r="DN74" i="2"/>
  <c r="N15" i="5" s="1"/>
  <c r="DM74" i="2"/>
  <c r="DL74" i="2"/>
  <c r="DK74" i="2"/>
  <c r="K15" i="5" s="1"/>
  <c r="DF74" i="2"/>
  <c r="DD74" i="2"/>
  <c r="N14" i="5" s="1"/>
  <c r="DC74" i="2"/>
  <c r="M14" i="5" s="1"/>
  <c r="DB74" i="2"/>
  <c r="L14" i="5" s="1"/>
  <c r="DA74" i="2"/>
  <c r="K14" i="5" s="1"/>
  <c r="CV74" i="2"/>
  <c r="CT74" i="2"/>
  <c r="CS74" i="2"/>
  <c r="M13" i="5" s="1"/>
  <c r="CR74" i="2"/>
  <c r="L13" i="5" s="1"/>
  <c r="CQ74" i="2"/>
  <c r="K13" i="5" s="1"/>
  <c r="CL74" i="2"/>
  <c r="CJ74" i="2"/>
  <c r="N12" i="5" s="1"/>
  <c r="CI74" i="2"/>
  <c r="M12" i="5" s="1"/>
  <c r="CH74" i="2"/>
  <c r="L12" i="5" s="1"/>
  <c r="CG74" i="2"/>
  <c r="K12" i="5" s="1"/>
  <c r="CB74" i="2"/>
  <c r="BZ74" i="2"/>
  <c r="N11" i="5" s="1"/>
  <c r="BY74" i="2"/>
  <c r="M11" i="5" s="1"/>
  <c r="BX74" i="2"/>
  <c r="L11" i="5" s="1"/>
  <c r="BW74" i="2"/>
  <c r="K11" i="5" s="1"/>
  <c r="BR74" i="2"/>
  <c r="BP74" i="2"/>
  <c r="N10" i="5" s="1"/>
  <c r="BO74" i="2"/>
  <c r="M10" i="5" s="1"/>
  <c r="BN74" i="2"/>
  <c r="BM74" i="2"/>
  <c r="BH74" i="2"/>
  <c r="BF74" i="2"/>
  <c r="N9" i="5" s="1"/>
  <c r="BE74" i="2"/>
  <c r="M9" i="5" s="1"/>
  <c r="BD74" i="2"/>
  <c r="L9" i="5" s="1"/>
  <c r="BC74" i="2"/>
  <c r="K9" i="5" s="1"/>
  <c r="AX74" i="2"/>
  <c r="AV74" i="2"/>
  <c r="AU74" i="2"/>
  <c r="M8" i="5" s="1"/>
  <c r="AT74" i="2"/>
  <c r="AS74" i="2"/>
  <c r="K8" i="5" s="1"/>
  <c r="AN74" i="2"/>
  <c r="AL74" i="2"/>
  <c r="N7" i="5" s="1"/>
  <c r="AK74" i="2"/>
  <c r="M7" i="5" s="1"/>
  <c r="AJ74" i="2"/>
  <c r="AI74" i="2"/>
  <c r="K7" i="5" s="1"/>
  <c r="AD74" i="2"/>
  <c r="AB74" i="2"/>
  <c r="AA74" i="2"/>
  <c r="M6" i="5" s="1"/>
  <c r="Z74" i="2"/>
  <c r="L6" i="5" s="1"/>
  <c r="Y74" i="2"/>
  <c r="K6" i="5" s="1"/>
  <c r="K19" i="5" s="1"/>
  <c r="T74" i="2"/>
  <c r="R74" i="2"/>
  <c r="Q74" i="2"/>
  <c r="M5" i="5" s="1"/>
  <c r="P74" i="2"/>
  <c r="L5" i="5" s="1"/>
  <c r="O74" i="2"/>
  <c r="K5" i="5" s="1"/>
  <c r="ET73" i="2"/>
  <c r="ER73" i="2"/>
  <c r="F18" i="5" s="1"/>
  <c r="EQ73" i="2"/>
  <c r="E18" i="5" s="1"/>
  <c r="EP73" i="2"/>
  <c r="EO73" i="2"/>
  <c r="C18" i="5" s="1"/>
  <c r="EJ73" i="2"/>
  <c r="EH73" i="2"/>
  <c r="F17" i="5" s="1"/>
  <c r="EG73" i="2"/>
  <c r="E17" i="5" s="1"/>
  <c r="EF73" i="2"/>
  <c r="D17" i="5" s="1"/>
  <c r="EE73" i="2"/>
  <c r="C17" i="5" s="1"/>
  <c r="DZ73" i="2"/>
  <c r="DX73" i="2"/>
  <c r="F16" i="5" s="1"/>
  <c r="DW73" i="2"/>
  <c r="E16" i="5" s="1"/>
  <c r="DV73" i="2"/>
  <c r="D16" i="5" s="1"/>
  <c r="DU73" i="2"/>
  <c r="C16" i="5" s="1"/>
  <c r="DP73" i="2"/>
  <c r="DN73" i="2"/>
  <c r="F15" i="5" s="1"/>
  <c r="DM73" i="2"/>
  <c r="E15" i="5" s="1"/>
  <c r="DL73" i="2"/>
  <c r="DK73" i="2"/>
  <c r="C15" i="5" s="1"/>
  <c r="DF73" i="2"/>
  <c r="DD73" i="2"/>
  <c r="F14" i="5" s="1"/>
  <c r="DC73" i="2"/>
  <c r="DB73" i="2"/>
  <c r="DA73" i="2"/>
  <c r="CV73" i="2"/>
  <c r="CT73" i="2"/>
  <c r="F13" i="5" s="1"/>
  <c r="CS73" i="2"/>
  <c r="E13" i="5" s="1"/>
  <c r="CR73" i="2"/>
  <c r="D13" i="5" s="1"/>
  <c r="CQ73" i="2"/>
  <c r="CL73" i="2"/>
  <c r="CJ73" i="2"/>
  <c r="CI73" i="2"/>
  <c r="E12" i="5" s="1"/>
  <c r="CH73" i="2"/>
  <c r="D12" i="5" s="1"/>
  <c r="CG73" i="2"/>
  <c r="C12" i="5" s="1"/>
  <c r="CB73" i="2"/>
  <c r="BZ73" i="2"/>
  <c r="F11" i="5" s="1"/>
  <c r="BY73" i="2"/>
  <c r="BX73" i="2"/>
  <c r="D11" i="5" s="1"/>
  <c r="BW73" i="2"/>
  <c r="C11" i="5" s="1"/>
  <c r="BR73" i="2"/>
  <c r="BP73" i="2"/>
  <c r="F10" i="5" s="1"/>
  <c r="AP10" i="5" s="1"/>
  <c r="BO73" i="2"/>
  <c r="E10" i="5" s="1"/>
  <c r="BN73" i="2"/>
  <c r="BM73" i="2"/>
  <c r="C10" i="5" s="1"/>
  <c r="BH73" i="2"/>
  <c r="BF73" i="2"/>
  <c r="F9" i="5" s="1"/>
  <c r="BE73" i="2"/>
  <c r="E9" i="5" s="1"/>
  <c r="BD73" i="2"/>
  <c r="D9" i="5" s="1"/>
  <c r="BC73" i="2"/>
  <c r="C9" i="5" s="1"/>
  <c r="AX73" i="2"/>
  <c r="AV73" i="2"/>
  <c r="F8" i="5" s="1"/>
  <c r="AU73" i="2"/>
  <c r="E8" i="5" s="1"/>
  <c r="AT73" i="2"/>
  <c r="D8" i="5" s="1"/>
  <c r="AS73" i="2"/>
  <c r="C8" i="5" s="1"/>
  <c r="AN73" i="2"/>
  <c r="AL73" i="2"/>
  <c r="F7" i="5" s="1"/>
  <c r="AK73" i="2"/>
  <c r="E7" i="5" s="1"/>
  <c r="AJ73" i="2"/>
  <c r="AJ100" i="2" s="1"/>
  <c r="AI73" i="2"/>
  <c r="C7" i="5" s="1"/>
  <c r="AD73" i="2"/>
  <c r="AB73" i="2"/>
  <c r="F6" i="5" s="1"/>
  <c r="AA73" i="2"/>
  <c r="E6" i="5" s="1"/>
  <c r="Z73" i="2"/>
  <c r="D6" i="5" s="1"/>
  <c r="Y73" i="2"/>
  <c r="C6" i="5" s="1"/>
  <c r="T73" i="2"/>
  <c r="R73" i="2"/>
  <c r="F5" i="5" s="1"/>
  <c r="Q73" i="2"/>
  <c r="E5" i="5" s="1"/>
  <c r="P73" i="2"/>
  <c r="D5" i="5" s="1"/>
  <c r="O73" i="2"/>
  <c r="C5" i="5" s="1"/>
  <c r="EL44" i="2"/>
  <c r="EB44" i="2"/>
  <c r="DR44" i="2"/>
  <c r="DH44" i="2"/>
  <c r="CX44" i="2"/>
  <c r="CN44" i="2"/>
  <c r="CD44" i="2"/>
  <c r="BT44" i="2"/>
  <c r="BJ44" i="2"/>
  <c r="AZ44" i="2"/>
  <c r="AP44" i="2"/>
  <c r="AF44" i="2"/>
  <c r="V44" i="2"/>
  <c r="L44" i="2"/>
  <c r="EL31" i="2"/>
  <c r="EB31" i="2"/>
  <c r="DR31" i="2"/>
  <c r="DH31" i="2"/>
  <c r="CX31" i="2"/>
  <c r="CN31" i="2"/>
  <c r="CD31" i="2"/>
  <c r="BT31" i="2"/>
  <c r="BJ31" i="2"/>
  <c r="AZ31" i="2"/>
  <c r="AP31" i="2"/>
  <c r="AF31" i="2"/>
  <c r="V31" i="2"/>
  <c r="L31" i="2"/>
  <c r="EL29" i="2"/>
  <c r="DH29" i="2"/>
  <c r="CX29" i="2"/>
  <c r="CN29" i="2"/>
  <c r="CD29" i="2"/>
  <c r="BT29" i="2"/>
  <c r="BJ29" i="2"/>
  <c r="AZ29" i="2"/>
  <c r="AP29" i="2"/>
  <c r="AF29" i="2"/>
  <c r="V29" i="2"/>
  <c r="L29" i="2"/>
  <c r="EL27" i="2"/>
  <c r="EB27" i="2"/>
  <c r="DR27" i="2"/>
  <c r="DH27" i="2"/>
  <c r="CX27" i="2"/>
  <c r="CN27" i="2"/>
  <c r="CD27" i="2"/>
  <c r="BT27" i="2"/>
  <c r="BJ27" i="2"/>
  <c r="AZ27" i="2"/>
  <c r="AP27" i="2"/>
  <c r="AF27" i="2"/>
  <c r="V27" i="2"/>
  <c r="L27" i="2"/>
  <c r="EL25" i="2"/>
  <c r="DR25" i="2"/>
  <c r="DH25" i="2"/>
  <c r="CX25" i="2"/>
  <c r="CN25" i="2"/>
  <c r="CD25" i="2"/>
  <c r="BT25" i="2"/>
  <c r="BJ25" i="2"/>
  <c r="AZ25" i="2"/>
  <c r="AP25" i="2"/>
  <c r="AF25" i="2"/>
  <c r="V25" i="2"/>
  <c r="L25" i="2"/>
  <c r="AZ17" i="2"/>
  <c r="EL16" i="2"/>
  <c r="EB16" i="2"/>
  <c r="DR16" i="2"/>
  <c r="CX16" i="2"/>
  <c r="CN16" i="2"/>
  <c r="CD16" i="2"/>
  <c r="AZ16" i="2"/>
  <c r="AP16" i="2"/>
  <c r="AF16" i="2"/>
  <c r="V16" i="2"/>
  <c r="L16" i="2"/>
  <c r="EL14" i="2"/>
  <c r="EB14" i="2"/>
  <c r="DR14" i="2"/>
  <c r="DH14" i="2"/>
  <c r="CX14" i="2"/>
  <c r="CN14" i="2"/>
  <c r="CD14" i="2"/>
  <c r="BT14" i="2"/>
  <c r="AZ14" i="2"/>
  <c r="AP14" i="2"/>
  <c r="V14" i="2"/>
  <c r="L14" i="2"/>
  <c r="F10" i="7" l="1"/>
  <c r="F43" i="7"/>
  <c r="F18" i="7"/>
  <c r="F51" i="7"/>
  <c r="O9" i="7"/>
  <c r="E116" i="7"/>
  <c r="F274" i="7"/>
  <c r="E39" i="7"/>
  <c r="E6" i="7"/>
  <c r="F9" i="7"/>
  <c r="F42" i="7"/>
  <c r="E47" i="7"/>
  <c r="E14" i="7"/>
  <c r="D112" i="7"/>
  <c r="N5" i="7"/>
  <c r="E115" i="7"/>
  <c r="E67" i="16" s="1"/>
  <c r="O8" i="7"/>
  <c r="C117" i="7"/>
  <c r="M10" i="7"/>
  <c r="D120" i="7"/>
  <c r="N13" i="7"/>
  <c r="C125" i="7"/>
  <c r="M18" i="7"/>
  <c r="D188" i="7"/>
  <c r="C193" i="7"/>
  <c r="F197" i="7"/>
  <c r="H187" i="7"/>
  <c r="AC109" i="2"/>
  <c r="AB195" i="7"/>
  <c r="DE113" i="2"/>
  <c r="EO109" i="3"/>
  <c r="C162" i="7"/>
  <c r="ES106" i="3"/>
  <c r="M150" i="7"/>
  <c r="AC108" i="3"/>
  <c r="M154" i="7"/>
  <c r="BQ108" i="3"/>
  <c r="C305" i="7"/>
  <c r="E311" i="7"/>
  <c r="N304" i="7"/>
  <c r="BQ122" i="3"/>
  <c r="M309" i="7"/>
  <c r="DO122" i="3"/>
  <c r="E7" i="7"/>
  <c r="E40" i="7"/>
  <c r="C17" i="7"/>
  <c r="C50" i="7"/>
  <c r="EI100" i="2"/>
  <c r="N7" i="7"/>
  <c r="D114" i="7"/>
  <c r="N15" i="7"/>
  <c r="D122" i="7"/>
  <c r="O188" i="7"/>
  <c r="AK114" i="2"/>
  <c r="Y7" i="7" s="1"/>
  <c r="M198" i="7"/>
  <c r="EI110" i="2"/>
  <c r="S112" i="2"/>
  <c r="W186" i="7"/>
  <c r="W190" i="7"/>
  <c r="D266" i="7"/>
  <c r="E269" i="7"/>
  <c r="CI116" i="3"/>
  <c r="AI12" i="7" s="1"/>
  <c r="EI113" i="3"/>
  <c r="H269" i="7"/>
  <c r="P109" i="3"/>
  <c r="S5" i="7" s="1"/>
  <c r="D149" i="7"/>
  <c r="F162" i="7"/>
  <c r="ER109" i="3"/>
  <c r="U18" i="7" s="1"/>
  <c r="D268" i="7"/>
  <c r="BX116" i="3"/>
  <c r="AH11" i="7" s="1"/>
  <c r="D81" i="7"/>
  <c r="H304" i="7"/>
  <c r="C152" i="7"/>
  <c r="AW106" i="3"/>
  <c r="AS109" i="3"/>
  <c r="E158" i="7"/>
  <c r="DC109" i="3"/>
  <c r="T14" i="7" s="1"/>
  <c r="O154" i="7"/>
  <c r="BO109" i="3"/>
  <c r="T10" i="7" s="1"/>
  <c r="P157" i="7"/>
  <c r="CT109" i="3"/>
  <c r="U13" i="7" s="1"/>
  <c r="H301" i="7"/>
  <c r="BQ106" i="3"/>
  <c r="E19" i="5"/>
  <c r="F44" i="7"/>
  <c r="F11" i="7"/>
  <c r="P13" i="7"/>
  <c r="F120" i="7"/>
  <c r="W192" i="7"/>
  <c r="CA112" i="2"/>
  <c r="M300" i="7"/>
  <c r="AC122" i="3"/>
  <c r="D38" i="7"/>
  <c r="D5" i="7"/>
  <c r="D46" i="7"/>
  <c r="D13" i="7"/>
  <c r="D113" i="7"/>
  <c r="N6" i="7"/>
  <c r="F119" i="7"/>
  <c r="P12" i="7"/>
  <c r="O17" i="7"/>
  <c r="E124" i="7"/>
  <c r="M190" i="7"/>
  <c r="BG110" i="2"/>
  <c r="C263" i="7"/>
  <c r="AC113" i="3"/>
  <c r="C267" i="7"/>
  <c r="C154" i="7"/>
  <c r="BM116" i="3"/>
  <c r="BQ113" i="3"/>
  <c r="I151" i="7"/>
  <c r="AJ109" i="3"/>
  <c r="S7" i="7" s="1"/>
  <c r="M153" i="7"/>
  <c r="BQ114" i="3"/>
  <c r="H267" i="7"/>
  <c r="C275" i="7"/>
  <c r="EO116" i="3"/>
  <c r="H117" i="15"/>
  <c r="V117" i="15" s="1"/>
  <c r="BL190" i="7"/>
  <c r="F19" i="5"/>
  <c r="AM100" i="2"/>
  <c r="AP13" i="5"/>
  <c r="E41" i="7"/>
  <c r="E29" i="16" s="1"/>
  <c r="E8" i="7"/>
  <c r="E49" i="7"/>
  <c r="E16" i="7"/>
  <c r="O10" i="7"/>
  <c r="E117" i="7"/>
  <c r="O18" i="7"/>
  <c r="E125" i="7"/>
  <c r="E193" i="7"/>
  <c r="CI114" i="2"/>
  <c r="Y12" i="7" s="1"/>
  <c r="M197" i="7"/>
  <c r="S190" i="7"/>
  <c r="BG111" i="2"/>
  <c r="W189" i="7"/>
  <c r="AW112" i="2"/>
  <c r="DY112" i="2"/>
  <c r="W197" i="7"/>
  <c r="AC200" i="7"/>
  <c r="AB187" i="7"/>
  <c r="AB199" i="7"/>
  <c r="ES113" i="2"/>
  <c r="M238" i="7"/>
  <c r="Y225" i="7"/>
  <c r="T224" i="4"/>
  <c r="EJ227" i="4"/>
  <c r="AL237" i="7"/>
  <c r="C9" i="7"/>
  <c r="C42" i="7"/>
  <c r="M11" i="7"/>
  <c r="C118" i="7"/>
  <c r="CA104" i="2"/>
  <c r="W198" i="7"/>
  <c r="EI112" i="2"/>
  <c r="AB188" i="7"/>
  <c r="AM113" i="2"/>
  <c r="AB192" i="7"/>
  <c r="F272" i="7"/>
  <c r="H265" i="7"/>
  <c r="AW114" i="3"/>
  <c r="M275" i="7"/>
  <c r="H82" i="7"/>
  <c r="R78" i="7"/>
  <c r="S85" i="7"/>
  <c r="DP238" i="4"/>
  <c r="BG86" i="7"/>
  <c r="C6" i="7"/>
  <c r="C39" i="7"/>
  <c r="AC100" i="2"/>
  <c r="E12" i="7"/>
  <c r="E45" i="7"/>
  <c r="C14" i="7"/>
  <c r="C47" i="7"/>
  <c r="DE100" i="2"/>
  <c r="C115" i="7"/>
  <c r="M8" i="7"/>
  <c r="AW104" i="2"/>
  <c r="F116" i="7"/>
  <c r="P9" i="7"/>
  <c r="D118" i="7"/>
  <c r="N11" i="7"/>
  <c r="M12" i="7"/>
  <c r="C119" i="7"/>
  <c r="C123" i="7"/>
  <c r="M16" i="7"/>
  <c r="DY104" i="2"/>
  <c r="F124" i="7"/>
  <c r="P17" i="7"/>
  <c r="AU114" i="2"/>
  <c r="Y8" i="7" s="1"/>
  <c r="E189" i="7"/>
  <c r="E104" i="16" s="1"/>
  <c r="C195" i="7"/>
  <c r="DE108" i="2"/>
  <c r="H189" i="7"/>
  <c r="K194" i="7"/>
  <c r="H197" i="7"/>
  <c r="M187" i="7"/>
  <c r="AC110" i="2"/>
  <c r="M191" i="7"/>
  <c r="M195" i="7"/>
  <c r="DE110" i="2"/>
  <c r="W191" i="7"/>
  <c r="BQ112" i="2"/>
  <c r="M264" i="7"/>
  <c r="AM115" i="3"/>
  <c r="J19" i="5"/>
  <c r="CV236" i="4"/>
  <c r="H83" i="7"/>
  <c r="C45" i="7"/>
  <c r="C12" i="7"/>
  <c r="N9" i="7"/>
  <c r="D116" i="7"/>
  <c r="M14" i="7"/>
  <c r="C121" i="7"/>
  <c r="E187" i="7"/>
  <c r="BX95" i="2"/>
  <c r="ET95" i="2"/>
  <c r="C43" i="7"/>
  <c r="C10" i="7"/>
  <c r="E113" i="7"/>
  <c r="O6" i="7"/>
  <c r="E123" i="7"/>
  <c r="O16" i="7"/>
  <c r="D191" i="7"/>
  <c r="C199" i="7"/>
  <c r="K163" i="7"/>
  <c r="BH273" i="7"/>
  <c r="E304" i="7"/>
  <c r="H308" i="7"/>
  <c r="DE121" i="3"/>
  <c r="F263" i="7"/>
  <c r="AB116" i="3"/>
  <c r="AJ6" i="7" s="1"/>
  <c r="C273" i="7"/>
  <c r="H302" i="7"/>
  <c r="R123" i="3"/>
  <c r="AO5" i="7" s="1"/>
  <c r="F344" i="7"/>
  <c r="CU216" i="4"/>
  <c r="AT13" i="7" s="1"/>
  <c r="S350" i="7"/>
  <c r="BJ186" i="7"/>
  <c r="BK194" i="7"/>
  <c r="CB95" i="2"/>
  <c r="C51" i="7"/>
  <c r="C18" i="7"/>
  <c r="AT108" i="2"/>
  <c r="E191" i="7"/>
  <c r="D194" i="7"/>
  <c r="DV110" i="2"/>
  <c r="N197" i="7" s="1"/>
  <c r="R189" i="7"/>
  <c r="AW111" i="2"/>
  <c r="DA111" i="2"/>
  <c r="C151" i="7"/>
  <c r="E157" i="7"/>
  <c r="H153" i="7"/>
  <c r="BG107" i="3"/>
  <c r="D263" i="7"/>
  <c r="Z116" i="3"/>
  <c r="AH6" i="7" s="1"/>
  <c r="EF94" i="3"/>
  <c r="AB17" i="5" s="1"/>
  <c r="I163" i="7"/>
  <c r="M149" i="7"/>
  <c r="S108" i="3"/>
  <c r="DB109" i="3"/>
  <c r="S14" i="7" s="1"/>
  <c r="D270" i="7"/>
  <c r="CR116" i="3"/>
  <c r="AH13" i="7" s="1"/>
  <c r="F346" i="7"/>
  <c r="C336" i="7"/>
  <c r="N19" i="5"/>
  <c r="BH307" i="7"/>
  <c r="F46" i="7"/>
  <c r="F13" i="7"/>
  <c r="M6" i="7"/>
  <c r="C113" i="7"/>
  <c r="O12" i="7"/>
  <c r="E119" i="7"/>
  <c r="E195" i="7"/>
  <c r="DC114" i="2"/>
  <c r="Y14" i="7" s="1"/>
  <c r="H118" i="15"/>
  <c r="V118" i="15" s="1"/>
  <c r="AX95" i="2"/>
  <c r="D186" i="7"/>
  <c r="P114" i="2"/>
  <c r="X5" i="7" s="1"/>
  <c r="D196" i="7"/>
  <c r="DA109" i="2"/>
  <c r="AM110" i="2"/>
  <c r="BH156" i="7"/>
  <c r="E160" i="15"/>
  <c r="P160" i="15" s="1"/>
  <c r="BI267" i="7"/>
  <c r="AA94" i="3"/>
  <c r="AC6" i="5" s="1"/>
  <c r="C169" i="16"/>
  <c r="J169" i="16" s="1"/>
  <c r="P169" i="16" s="1"/>
  <c r="E178" i="15"/>
  <c r="P178" i="15" s="1"/>
  <c r="BI302" i="7"/>
  <c r="BI310" i="7"/>
  <c r="D83" i="7"/>
  <c r="F12" i="7"/>
  <c r="F50" i="15"/>
  <c r="R50" i="15" s="1"/>
  <c r="BJ79" i="7"/>
  <c r="BL196" i="7"/>
  <c r="AA95" i="2"/>
  <c r="BC95" i="2"/>
  <c r="DZ95" i="2"/>
  <c r="F15" i="7"/>
  <c r="F48" i="7"/>
  <c r="F113" i="7"/>
  <c r="P6" i="7"/>
  <c r="E121" i="7"/>
  <c r="O14" i="7"/>
  <c r="E186" i="7"/>
  <c r="D199" i="7"/>
  <c r="AI109" i="2"/>
  <c r="BH193" i="7"/>
  <c r="H198" i="7"/>
  <c r="EI109" i="2"/>
  <c r="AS110" i="2"/>
  <c r="R198" i="7"/>
  <c r="EI111" i="2"/>
  <c r="E94" i="15"/>
  <c r="P94" i="15" s="1"/>
  <c r="F269" i="7"/>
  <c r="H262" i="7"/>
  <c r="H270" i="7"/>
  <c r="CU114" i="3"/>
  <c r="Q94" i="3"/>
  <c r="AC5" i="5" s="1"/>
  <c r="Q115" i="3"/>
  <c r="O262" i="7" s="1"/>
  <c r="EP94" i="3"/>
  <c r="AB18" i="5" s="1"/>
  <c r="EP115" i="3"/>
  <c r="N275" i="7" s="1"/>
  <c r="DB94" i="3"/>
  <c r="AB14" i="5" s="1"/>
  <c r="D306" i="7"/>
  <c r="CH123" i="3"/>
  <c r="AM12" i="7" s="1"/>
  <c r="F312" i="7"/>
  <c r="ER123" i="3"/>
  <c r="AO18" i="7" s="1"/>
  <c r="BI299" i="7"/>
  <c r="C150" i="7"/>
  <c r="E273" i="7"/>
  <c r="DW116" i="3"/>
  <c r="AI16" i="7" s="1"/>
  <c r="M262" i="7"/>
  <c r="S115" i="3"/>
  <c r="M270" i="7"/>
  <c r="CU115" i="3"/>
  <c r="D300" i="7"/>
  <c r="Z123" i="3"/>
  <c r="AM6" i="7" s="1"/>
  <c r="DD123" i="3"/>
  <c r="AO14" i="7" s="1"/>
  <c r="F308" i="7"/>
  <c r="E343" i="7"/>
  <c r="CJ216" i="4"/>
  <c r="AS12" i="7" s="1"/>
  <c r="M341" i="7"/>
  <c r="W349" i="7"/>
  <c r="ET214" i="4"/>
  <c r="BH235" i="7"/>
  <c r="AQ233" i="7"/>
  <c r="CV228" i="4"/>
  <c r="AD95" i="2"/>
  <c r="BZ95" i="2"/>
  <c r="DW95" i="2"/>
  <c r="BD95" i="2"/>
  <c r="EE95" i="2"/>
  <c r="AC104" i="2"/>
  <c r="F121" i="7"/>
  <c r="P14" i="7"/>
  <c r="E194" i="7"/>
  <c r="DK109" i="2"/>
  <c r="M192" i="7"/>
  <c r="CA110" i="2"/>
  <c r="DX110" i="2"/>
  <c r="P197" i="7" s="1"/>
  <c r="CG112" i="2"/>
  <c r="CG109" i="3"/>
  <c r="E162" i="7"/>
  <c r="EQ109" i="3"/>
  <c r="T18" i="7" s="1"/>
  <c r="BH158" i="7"/>
  <c r="BF94" i="3"/>
  <c r="AD9" i="5" s="1"/>
  <c r="BR94" i="3"/>
  <c r="C300" i="7"/>
  <c r="Y123" i="3"/>
  <c r="E306" i="7"/>
  <c r="CI123" i="3"/>
  <c r="AN12" i="7" s="1"/>
  <c r="E180" i="15"/>
  <c r="P180" i="15" s="1"/>
  <c r="BI304" i="7"/>
  <c r="AW107" i="3"/>
  <c r="CK107" i="3"/>
  <c r="BH160" i="7"/>
  <c r="CA108" i="3"/>
  <c r="AK113" i="3"/>
  <c r="EG113" i="3"/>
  <c r="M266" i="7"/>
  <c r="AN215" i="4"/>
  <c r="AB338" i="7"/>
  <c r="E227" i="7"/>
  <c r="CV223" i="4"/>
  <c r="W188" i="7"/>
  <c r="AJ95" i="2"/>
  <c r="C44" i="7"/>
  <c r="C11" i="7"/>
  <c r="Y111" i="2"/>
  <c r="DM106" i="3"/>
  <c r="DM87" i="3"/>
  <c r="CS94" i="3"/>
  <c r="AC13" i="5" s="1"/>
  <c r="BX94" i="3"/>
  <c r="AB11" i="5" s="1"/>
  <c r="AN101" i="3"/>
  <c r="AL120" i="3"/>
  <c r="EG101" i="3"/>
  <c r="AG17" i="5" s="1"/>
  <c r="DA113" i="3"/>
  <c r="DM120" i="3"/>
  <c r="H349" i="7"/>
  <c r="ET211" i="4"/>
  <c r="M343" i="7"/>
  <c r="CL212" i="4"/>
  <c r="R337" i="7"/>
  <c r="AV214" i="4"/>
  <c r="Y339" i="7" s="1"/>
  <c r="E191" i="16" s="1"/>
  <c r="AU214" i="4"/>
  <c r="X339" i="7" s="1"/>
  <c r="D191" i="16" s="1"/>
  <c r="AB220" i="4"/>
  <c r="AB196" i="4"/>
  <c r="Y6" i="5" s="1"/>
  <c r="DV220" i="4"/>
  <c r="DV196" i="4"/>
  <c r="W16" i="5" s="1"/>
  <c r="AM16" i="5" s="1"/>
  <c r="H226" i="7"/>
  <c r="H230" i="7"/>
  <c r="DD221" i="4"/>
  <c r="J234" i="7" s="1"/>
  <c r="DC221" i="4"/>
  <c r="I234" i="7" s="1"/>
  <c r="DB221" i="4"/>
  <c r="DW222" i="4"/>
  <c r="N236" i="7" s="1"/>
  <c r="DV222" i="4"/>
  <c r="R226" i="7"/>
  <c r="AD223" i="4"/>
  <c r="AG236" i="7"/>
  <c r="DZ226" i="4"/>
  <c r="BO233" i="7"/>
  <c r="EG229" i="4"/>
  <c r="AW237" i="7" s="1"/>
  <c r="EF229" i="4"/>
  <c r="DY196" i="4"/>
  <c r="Z16" i="5" s="1"/>
  <c r="AD210" i="4"/>
  <c r="C337" i="7"/>
  <c r="CL211" i="4"/>
  <c r="M233" i="7"/>
  <c r="CV222" i="4"/>
  <c r="AG238" i="7"/>
  <c r="ET226" i="4"/>
  <c r="H78" i="7"/>
  <c r="AX236" i="4"/>
  <c r="ET237" i="4"/>
  <c r="AO6" i="5"/>
  <c r="EO111" i="2"/>
  <c r="AK95" i="2"/>
  <c r="D6" i="7"/>
  <c r="D39" i="7"/>
  <c r="CK109" i="2"/>
  <c r="EP111" i="2"/>
  <c r="S199" i="7" s="1"/>
  <c r="BD106" i="3"/>
  <c r="BD87" i="3"/>
  <c r="DN106" i="3"/>
  <c r="DN87" i="3"/>
  <c r="P94" i="3"/>
  <c r="AB5" i="5" s="1"/>
  <c r="AU94" i="3"/>
  <c r="AC8" i="5" s="1"/>
  <c r="AU113" i="3"/>
  <c r="BZ94" i="3"/>
  <c r="AD11" i="5" s="1"/>
  <c r="DL94" i="3"/>
  <c r="AB15" i="5" s="1"/>
  <c r="AS120" i="3"/>
  <c r="AS101" i="3"/>
  <c r="AE8" i="5" s="1"/>
  <c r="DC120" i="3"/>
  <c r="DC101" i="3"/>
  <c r="AG14" i="5" s="1"/>
  <c r="C310" i="7"/>
  <c r="P313" i="7"/>
  <c r="M306" i="7"/>
  <c r="CK122" i="3"/>
  <c r="BW101" i="3"/>
  <c r="AE11" i="5" s="1"/>
  <c r="DK101" i="3"/>
  <c r="AE15" i="5" s="1"/>
  <c r="AL106" i="3"/>
  <c r="DA106" i="3"/>
  <c r="EF106" i="3"/>
  <c r="P163" i="7"/>
  <c r="BD108" i="3"/>
  <c r="N153" i="7" s="1"/>
  <c r="ES108" i="3"/>
  <c r="AV109" i="3"/>
  <c r="U8" i="7" s="1"/>
  <c r="CH109" i="3"/>
  <c r="S12" i="7" s="1"/>
  <c r="DL109" i="3"/>
  <c r="S15" i="7" s="1"/>
  <c r="AS113" i="3"/>
  <c r="DC113" i="3"/>
  <c r="CJ114" i="3"/>
  <c r="K269" i="7" s="1"/>
  <c r="AC120" i="3"/>
  <c r="BX120" i="3"/>
  <c r="DN120" i="3"/>
  <c r="AW122" i="3"/>
  <c r="CG123" i="3"/>
  <c r="DU123" i="3"/>
  <c r="S210" i="4"/>
  <c r="S181" i="4"/>
  <c r="AL5" i="5" s="1"/>
  <c r="AK210" i="4"/>
  <c r="AK181" i="4"/>
  <c r="AJ7" i="5" s="1"/>
  <c r="AJ19" i="5" s="1"/>
  <c r="AY181" i="4"/>
  <c r="AU210" i="4"/>
  <c r="AT210" i="4"/>
  <c r="CR210" i="4"/>
  <c r="CR181" i="4"/>
  <c r="AI13" i="5" s="1"/>
  <c r="DE210" i="4"/>
  <c r="DE181" i="4"/>
  <c r="AL14" i="5" s="1"/>
  <c r="EG210" i="4"/>
  <c r="EK181" i="4"/>
  <c r="BH338" i="7"/>
  <c r="H342" i="7"/>
  <c r="H346" i="7"/>
  <c r="M340" i="7"/>
  <c r="BH212" i="4"/>
  <c r="M348" i="7"/>
  <c r="EJ212" i="4"/>
  <c r="R343" i="7"/>
  <c r="CL213" i="4"/>
  <c r="Q214" i="4"/>
  <c r="X336" i="7" s="1"/>
  <c r="P214" i="4"/>
  <c r="W340" i="7"/>
  <c r="BH214" i="4"/>
  <c r="CT214" i="4"/>
  <c r="Y344" i="7" s="1"/>
  <c r="CS214" i="4"/>
  <c r="X344" i="7" s="1"/>
  <c r="BK348" i="7"/>
  <c r="AB343" i="7"/>
  <c r="CL215" i="4"/>
  <c r="AB347" i="7"/>
  <c r="DZ215" i="4"/>
  <c r="BD181" i="4"/>
  <c r="AI9" i="5" s="1"/>
  <c r="P220" i="4"/>
  <c r="P196" i="4"/>
  <c r="W5" i="5" s="1"/>
  <c r="AC220" i="4"/>
  <c r="AC196" i="4"/>
  <c r="Z6" i="5" s="1"/>
  <c r="AP6" i="5" s="1"/>
  <c r="AU220" i="4"/>
  <c r="AU196" i="4"/>
  <c r="X8" i="5" s="1"/>
  <c r="AN8" i="5" s="1"/>
  <c r="BZ220" i="4"/>
  <c r="BZ196" i="4"/>
  <c r="Y11" i="5" s="1"/>
  <c r="CR220" i="4"/>
  <c r="CR196" i="4"/>
  <c r="W13" i="5" s="1"/>
  <c r="DE220" i="4"/>
  <c r="DE196" i="4"/>
  <c r="Z14" i="5" s="1"/>
  <c r="DW220" i="4"/>
  <c r="DW196" i="4"/>
  <c r="X16" i="5" s="1"/>
  <c r="EK196" i="4"/>
  <c r="R221" i="4"/>
  <c r="J225" i="7" s="1"/>
  <c r="H227" i="7"/>
  <c r="AW221" i="4"/>
  <c r="K228" i="7" s="1"/>
  <c r="F128" i="16" s="1"/>
  <c r="H231" i="7"/>
  <c r="CT221" i="4"/>
  <c r="J233" i="7" s="1"/>
  <c r="H235" i="7"/>
  <c r="DY221" i="4"/>
  <c r="K236" i="7" s="1"/>
  <c r="Q222" i="4"/>
  <c r="N225" i="7" s="1"/>
  <c r="P222" i="4"/>
  <c r="AL222" i="4"/>
  <c r="O227" i="7" s="1"/>
  <c r="M229" i="7"/>
  <c r="BH222" i="4"/>
  <c r="BQ222" i="4"/>
  <c r="DN222" i="4"/>
  <c r="O235" i="7" s="1"/>
  <c r="BI236" i="7"/>
  <c r="ES222" i="4"/>
  <c r="P238" i="7" s="1"/>
  <c r="CI223" i="4"/>
  <c r="S232" i="7" s="1"/>
  <c r="CH223" i="4"/>
  <c r="DD223" i="4"/>
  <c r="T234" i="7" s="1"/>
  <c r="R236" i="7"/>
  <c r="DZ223" i="4"/>
  <c r="EI223" i="4"/>
  <c r="U237" i="7" s="1"/>
  <c r="X239" i="7"/>
  <c r="W226" i="7"/>
  <c r="CT224" i="4"/>
  <c r="Y233" i="7" s="1"/>
  <c r="BK234" i="7"/>
  <c r="DY224" i="4"/>
  <c r="Z236" i="7" s="1"/>
  <c r="CJ225" i="4"/>
  <c r="AD232" i="7" s="1"/>
  <c r="AB234" i="7"/>
  <c r="DF225" i="4"/>
  <c r="DO225" i="4"/>
  <c r="AE235" i="7" s="1"/>
  <c r="AB226" i="4"/>
  <c r="AI226" i="7" s="1"/>
  <c r="AG233" i="7"/>
  <c r="CV226" i="4"/>
  <c r="DE226" i="4"/>
  <c r="AJ234" i="7" s="1"/>
  <c r="R227" i="4"/>
  <c r="AN225" i="7" s="1"/>
  <c r="AL232" i="7"/>
  <c r="CL227" i="4"/>
  <c r="CU227" i="4"/>
  <c r="AO233" i="7" s="1"/>
  <c r="DW227" i="4"/>
  <c r="AM236" i="7" s="1"/>
  <c r="DV227" i="4"/>
  <c r="ER227" i="4"/>
  <c r="AN238" i="7" s="1"/>
  <c r="AQ226" i="7"/>
  <c r="AD228" i="4"/>
  <c r="CK228" i="4"/>
  <c r="AT232" i="7" s="1"/>
  <c r="DM228" i="4"/>
  <c r="AR235" i="7" s="1"/>
  <c r="DL228" i="4"/>
  <c r="EH228" i="4"/>
  <c r="AS237" i="7" s="1"/>
  <c r="AC229" i="4"/>
  <c r="AY226" i="7" s="1"/>
  <c r="DX229" i="4"/>
  <c r="AX236" i="7" s="1"/>
  <c r="BP237" i="7"/>
  <c r="CI205" i="4"/>
  <c r="CW205" i="4"/>
  <c r="H85" i="7"/>
  <c r="M79" i="7"/>
  <c r="BX205" i="4"/>
  <c r="F338" i="7"/>
  <c r="EF210" i="4"/>
  <c r="AX215" i="4"/>
  <c r="AB349" i="7"/>
  <c r="ET215" i="4"/>
  <c r="EG220" i="4"/>
  <c r="AD225" i="4"/>
  <c r="CI226" i="4"/>
  <c r="AH232" i="7" s="1"/>
  <c r="D78" i="7"/>
  <c r="D46" i="16" s="1"/>
  <c r="E149" i="7"/>
  <c r="C156" i="7"/>
  <c r="M193" i="7"/>
  <c r="M311" i="7"/>
  <c r="D15" i="5"/>
  <c r="D19" i="5" s="1"/>
  <c r="DL100" i="2"/>
  <c r="P7" i="7"/>
  <c r="F114" i="7"/>
  <c r="N17" i="7"/>
  <c r="D124" i="7"/>
  <c r="C104" i="16"/>
  <c r="BH199" i="7"/>
  <c r="E15" i="7"/>
  <c r="E48" i="7"/>
  <c r="D121" i="7"/>
  <c r="N14" i="7"/>
  <c r="C194" i="7"/>
  <c r="CQ114" i="2"/>
  <c r="CU108" i="2"/>
  <c r="R192" i="7"/>
  <c r="CA111" i="2"/>
  <c r="BG306" i="7"/>
  <c r="D309" i="7"/>
  <c r="DL123" i="3"/>
  <c r="AM15" i="7" s="1"/>
  <c r="H300" i="7"/>
  <c r="AC121" i="3"/>
  <c r="E153" i="7"/>
  <c r="BE109" i="3"/>
  <c r="T9" i="7" s="1"/>
  <c r="BF123" i="3"/>
  <c r="AO9" i="7" s="1"/>
  <c r="AX211" i="4"/>
  <c r="H339" i="7"/>
  <c r="M77" i="7"/>
  <c r="AN237" i="4"/>
  <c r="AN12" i="5"/>
  <c r="BI274" i="7"/>
  <c r="F304" i="7"/>
  <c r="BP123" i="3"/>
  <c r="AO10" i="7" s="1"/>
  <c r="H299" i="7"/>
  <c r="S121" i="3"/>
  <c r="R344" i="7"/>
  <c r="H77" i="7"/>
  <c r="AM14" i="5"/>
  <c r="AP7" i="5"/>
  <c r="P95" i="2"/>
  <c r="BM95" i="2"/>
  <c r="CR95" i="2"/>
  <c r="EO95" i="2"/>
  <c r="W199" i="7"/>
  <c r="ES112" i="2"/>
  <c r="DC95" i="2"/>
  <c r="AS100" i="2"/>
  <c r="DV108" i="2"/>
  <c r="AL114" i="2"/>
  <c r="Z7" i="7" s="1"/>
  <c r="H275" i="7"/>
  <c r="ES114" i="3"/>
  <c r="EH94" i="3"/>
  <c r="AD17" i="5" s="1"/>
  <c r="CA114" i="3"/>
  <c r="DU116" i="3"/>
  <c r="W342" i="7"/>
  <c r="CB214" i="4"/>
  <c r="AL234" i="7"/>
  <c r="EF95" i="2"/>
  <c r="DE104" i="2"/>
  <c r="ES108" i="2"/>
  <c r="BI157" i="7"/>
  <c r="T87" i="3"/>
  <c r="CU121" i="3"/>
  <c r="BM109" i="3"/>
  <c r="E160" i="7"/>
  <c r="DW109" i="3"/>
  <c r="T16" i="7" s="1"/>
  <c r="O163" i="7"/>
  <c r="DK109" i="3"/>
  <c r="BW113" i="3"/>
  <c r="AW210" i="4"/>
  <c r="AW181" i="4"/>
  <c r="AL8" i="5" s="1"/>
  <c r="E345" i="7"/>
  <c r="DD216" i="4"/>
  <c r="AS14" i="7" s="1"/>
  <c r="EI210" i="4"/>
  <c r="EI181" i="4"/>
  <c r="AL17" i="5" s="1"/>
  <c r="H341" i="7"/>
  <c r="BR211" i="4"/>
  <c r="R346" i="7"/>
  <c r="AB346" i="7"/>
  <c r="BY220" i="4"/>
  <c r="BY196" i="4"/>
  <c r="X11" i="5" s="1"/>
  <c r="AN11" i="5" s="1"/>
  <c r="R235" i="7"/>
  <c r="R347" i="7"/>
  <c r="DZ213" i="4"/>
  <c r="DF228" i="4"/>
  <c r="BI88" i="7"/>
  <c r="BI155" i="7"/>
  <c r="BX100" i="2"/>
  <c r="C112" i="7"/>
  <c r="M5" i="7"/>
  <c r="S104" i="2"/>
  <c r="EI104" i="2"/>
  <c r="AL109" i="2"/>
  <c r="K188" i="7" s="1"/>
  <c r="DK111" i="2"/>
  <c r="C86" i="16"/>
  <c r="J86" i="16" s="1"/>
  <c r="P86" i="16" s="1"/>
  <c r="D91" i="15"/>
  <c r="N91" i="15" s="1"/>
  <c r="BH152" i="7"/>
  <c r="AD94" i="3"/>
  <c r="BM94" i="3"/>
  <c r="AA10" i="5" s="1"/>
  <c r="CR94" i="3"/>
  <c r="AB13" i="5" s="1"/>
  <c r="DF94" i="3"/>
  <c r="DD113" i="3"/>
  <c r="DW94" i="3"/>
  <c r="AC16" i="5" s="1"/>
  <c r="CG94" i="3"/>
  <c r="AA12" i="5" s="1"/>
  <c r="AM12" i="5" s="1"/>
  <c r="EQ94" i="3"/>
  <c r="AC18" i="5" s="1"/>
  <c r="Y115" i="3"/>
  <c r="DA115" i="3"/>
  <c r="C19" i="5"/>
  <c r="AP14" i="5"/>
  <c r="O100" i="2"/>
  <c r="E44" i="7"/>
  <c r="E11" i="7"/>
  <c r="CQ100" i="2"/>
  <c r="AI104" i="2"/>
  <c r="P8" i="7"/>
  <c r="F115" i="7"/>
  <c r="F67" i="16" s="1"/>
  <c r="BN104" i="2"/>
  <c r="BQ104" i="2" s="1"/>
  <c r="DK104" i="2"/>
  <c r="P16" i="7"/>
  <c r="F123" i="7"/>
  <c r="EP104" i="2"/>
  <c r="ES104" i="2" s="1"/>
  <c r="BC108" i="2"/>
  <c r="CH108" i="2"/>
  <c r="E196" i="7"/>
  <c r="DM114" i="2"/>
  <c r="Y15" i="7" s="1"/>
  <c r="EE108" i="2"/>
  <c r="Z109" i="2"/>
  <c r="I187" i="7" s="1"/>
  <c r="BW109" i="2"/>
  <c r="DB109" i="2"/>
  <c r="I195" i="7" s="1"/>
  <c r="O110" i="2"/>
  <c r="AT110" i="2"/>
  <c r="N189" i="7" s="1"/>
  <c r="D106" i="16" s="1"/>
  <c r="CQ110" i="2"/>
  <c r="AI111" i="2"/>
  <c r="Z113" i="2"/>
  <c r="AC187" i="7" s="1"/>
  <c r="Q95" i="2"/>
  <c r="CL95" i="2"/>
  <c r="DM95" i="2"/>
  <c r="EP95" i="2"/>
  <c r="BD100" i="2"/>
  <c r="CQ104" i="2"/>
  <c r="BD108" i="2"/>
  <c r="DD108" i="2"/>
  <c r="BP109" i="2"/>
  <c r="CS109" i="2"/>
  <c r="J194" i="7" s="1"/>
  <c r="DN109" i="2"/>
  <c r="K196" i="7" s="1"/>
  <c r="CH110" i="2"/>
  <c r="N193" i="7" s="1"/>
  <c r="BQ113" i="2"/>
  <c r="ER114" i="2"/>
  <c r="Z18" i="7" s="1"/>
  <c r="CJ106" i="3"/>
  <c r="CK106" i="3" s="1"/>
  <c r="S107" i="3"/>
  <c r="DX108" i="3"/>
  <c r="P160" i="7" s="1"/>
  <c r="CI94" i="3"/>
  <c r="AC12" i="5" s="1"/>
  <c r="DN94" i="3"/>
  <c r="AD15" i="5" s="1"/>
  <c r="AP15" i="5" s="1"/>
  <c r="O101" i="3"/>
  <c r="AE5" i="5" s="1"/>
  <c r="O120" i="3"/>
  <c r="AB101" i="3"/>
  <c r="AH6" i="5" s="1"/>
  <c r="AT101" i="3"/>
  <c r="AF8" i="5" s="1"/>
  <c r="BH101" i="3"/>
  <c r="BY101" i="3"/>
  <c r="AG11" i="5" s="1"/>
  <c r="BY120" i="3"/>
  <c r="CQ101" i="3"/>
  <c r="AE13" i="5" s="1"/>
  <c r="DD101" i="3"/>
  <c r="AH14" i="5" s="1"/>
  <c r="DV101" i="3"/>
  <c r="AF16" i="5" s="1"/>
  <c r="DV120" i="3"/>
  <c r="EJ101" i="3"/>
  <c r="Q101" i="3"/>
  <c r="AG5" i="5" s="1"/>
  <c r="AV121" i="3"/>
  <c r="BN101" i="3"/>
  <c r="AF10" i="5" s="1"/>
  <c r="BN121" i="3"/>
  <c r="I304" i="7" s="1"/>
  <c r="CB101" i="3"/>
  <c r="BH309" i="7"/>
  <c r="DX101" i="3"/>
  <c r="AH16" i="5" s="1"/>
  <c r="AH19" i="5" s="1"/>
  <c r="DX121" i="3"/>
  <c r="K310" i="7" s="1"/>
  <c r="EP101" i="3"/>
  <c r="AF18" i="5" s="1"/>
  <c r="M303" i="7"/>
  <c r="AV101" i="3"/>
  <c r="AH8" i="5" s="1"/>
  <c r="AP8" i="5" s="1"/>
  <c r="DL101" i="3"/>
  <c r="AF15" i="5" s="1"/>
  <c r="AC107" i="3"/>
  <c r="DY107" i="3"/>
  <c r="CI109" i="3"/>
  <c r="T12" i="7" s="1"/>
  <c r="C262" i="7"/>
  <c r="O116" i="3"/>
  <c r="S113" i="3"/>
  <c r="E268" i="7"/>
  <c r="DM113" i="3"/>
  <c r="DX114" i="3"/>
  <c r="BQ115" i="3"/>
  <c r="DK115" i="3"/>
  <c r="AT120" i="3"/>
  <c r="CJ120" i="3"/>
  <c r="EE120" i="3"/>
  <c r="S122" i="3"/>
  <c r="U181" i="4"/>
  <c r="M345" i="7"/>
  <c r="DF212" i="4"/>
  <c r="R339" i="7"/>
  <c r="AX213" i="4"/>
  <c r="BE181" i="4"/>
  <c r="AJ9" i="5" s="1"/>
  <c r="Q220" i="4"/>
  <c r="Q196" i="4"/>
  <c r="X5" i="5" s="1"/>
  <c r="AV231" i="4"/>
  <c r="AD8" i="7" s="1"/>
  <c r="E228" i="7"/>
  <c r="E127" i="16" s="1"/>
  <c r="BN220" i="4"/>
  <c r="BN196" i="4"/>
  <c r="W10" i="5" s="1"/>
  <c r="AM10" i="5" s="1"/>
  <c r="CA220" i="4"/>
  <c r="CS196" i="4"/>
  <c r="X13" i="5" s="1"/>
  <c r="DG196" i="4"/>
  <c r="E236" i="7"/>
  <c r="DX231" i="4"/>
  <c r="AD16" i="7" s="1"/>
  <c r="EP196" i="4"/>
  <c r="W18" i="5" s="1"/>
  <c r="S221" i="4"/>
  <c r="K225" i="7" s="1"/>
  <c r="AK196" i="4"/>
  <c r="X7" i="5" s="1"/>
  <c r="BP221" i="4"/>
  <c r="BP196" i="4"/>
  <c r="Y10" i="5" s="1"/>
  <c r="AO10" i="5" s="1"/>
  <c r="CH196" i="4"/>
  <c r="W12" i="5" s="1"/>
  <c r="CU221" i="4"/>
  <c r="K233" i="7" s="1"/>
  <c r="DM221" i="4"/>
  <c r="I235" i="7" s="1"/>
  <c r="DM196" i="4"/>
  <c r="X15" i="5" s="1"/>
  <c r="M226" i="7"/>
  <c r="AD222" i="4"/>
  <c r="BE222" i="4"/>
  <c r="N229" i="7" s="1"/>
  <c r="BE196" i="4"/>
  <c r="X9" i="5" s="1"/>
  <c r="M230" i="7"/>
  <c r="CJ222" i="4"/>
  <c r="CJ196" i="4"/>
  <c r="Y12" i="5" s="1"/>
  <c r="AO12" i="5" s="1"/>
  <c r="M234" i="7"/>
  <c r="DF222" i="4"/>
  <c r="DO222" i="4"/>
  <c r="P235" i="7" s="1"/>
  <c r="EG222" i="4"/>
  <c r="N237" i="7" s="1"/>
  <c r="EG196" i="4"/>
  <c r="X17" i="5" s="1"/>
  <c r="AN17" i="5" s="1"/>
  <c r="BJ232" i="7"/>
  <c r="R237" i="7"/>
  <c r="W232" i="7"/>
  <c r="CL224" i="4"/>
  <c r="CU224" i="4"/>
  <c r="Z233" i="7" s="1"/>
  <c r="W236" i="7"/>
  <c r="DZ224" i="4"/>
  <c r="BL225" i="7"/>
  <c r="CK225" i="4"/>
  <c r="AE232" i="7" s="1"/>
  <c r="AG225" i="7"/>
  <c r="T226" i="4"/>
  <c r="AC226" i="4"/>
  <c r="AJ226" i="7" s="1"/>
  <c r="S227" i="4"/>
  <c r="AO225" i="7" s="1"/>
  <c r="AQ236" i="7"/>
  <c r="DZ228" i="4"/>
  <c r="EI228" i="4"/>
  <c r="AT237" i="7" s="1"/>
  <c r="AD229" i="4"/>
  <c r="BP234" i="7"/>
  <c r="DY229" i="4"/>
  <c r="AY236" i="7" s="1"/>
  <c r="AV196" i="4"/>
  <c r="Y8" i="5" s="1"/>
  <c r="AO8" i="5" s="1"/>
  <c r="CT196" i="4"/>
  <c r="Y13" i="5" s="1"/>
  <c r="AO13" i="5" s="1"/>
  <c r="ER196" i="4"/>
  <c r="Y18" i="5" s="1"/>
  <c r="AO18" i="5" s="1"/>
  <c r="Z240" i="4"/>
  <c r="C76" i="7"/>
  <c r="AD235" i="4"/>
  <c r="AM235" i="4"/>
  <c r="AM205" i="4"/>
  <c r="D79" i="7"/>
  <c r="CJ235" i="4"/>
  <c r="CJ205" i="4"/>
  <c r="DB240" i="4"/>
  <c r="C84" i="7"/>
  <c r="DO235" i="4"/>
  <c r="DO205" i="4"/>
  <c r="M80" i="7"/>
  <c r="BR237" i="4"/>
  <c r="CA237" i="4"/>
  <c r="P81" i="7" s="1"/>
  <c r="M84" i="7"/>
  <c r="DF237" i="4"/>
  <c r="S238" i="4"/>
  <c r="U75" i="7" s="1"/>
  <c r="CH238" i="4"/>
  <c r="CH205" i="4"/>
  <c r="DV238" i="4"/>
  <c r="EA205" i="4"/>
  <c r="DB205" i="4"/>
  <c r="F349" i="7"/>
  <c r="ES216" i="4"/>
  <c r="AT18" i="7" s="1"/>
  <c r="BX213" i="4"/>
  <c r="R348" i="7"/>
  <c r="EJ213" i="4"/>
  <c r="CR214" i="4"/>
  <c r="AB341" i="7"/>
  <c r="BR215" i="4"/>
  <c r="EP220" i="4"/>
  <c r="BY221" i="4"/>
  <c r="I231" i="7" s="1"/>
  <c r="AM222" i="4"/>
  <c r="P227" i="7" s="1"/>
  <c r="EP228" i="4"/>
  <c r="ET229" i="4"/>
  <c r="EG235" i="4"/>
  <c r="CL237" i="4"/>
  <c r="M82" i="7"/>
  <c r="AN238" i="4"/>
  <c r="D7" i="5"/>
  <c r="O13" i="7"/>
  <c r="F39" i="7"/>
  <c r="C48" i="16"/>
  <c r="J48" i="16" s="1"/>
  <c r="P48" i="16" s="1"/>
  <c r="E49" i="15"/>
  <c r="P49" i="15" s="1"/>
  <c r="BI78" i="7"/>
  <c r="BI162" i="7"/>
  <c r="AV225" i="7"/>
  <c r="D40" i="7"/>
  <c r="D7" i="7"/>
  <c r="F38" i="7"/>
  <c r="F5" i="7"/>
  <c r="E43" i="7"/>
  <c r="E10" i="7"/>
  <c r="E51" i="7"/>
  <c r="E18" i="7"/>
  <c r="H190" i="7"/>
  <c r="BG109" i="2"/>
  <c r="BF114" i="2"/>
  <c r="Z9" i="7" s="1"/>
  <c r="D274" i="7"/>
  <c r="H162" i="7"/>
  <c r="ES107" i="3"/>
  <c r="BI158" i="7"/>
  <c r="C270" i="7"/>
  <c r="CQ116" i="3"/>
  <c r="D307" i="7"/>
  <c r="CR123" i="3"/>
  <c r="AM13" i="7" s="1"/>
  <c r="H306" i="7"/>
  <c r="CK121" i="3"/>
  <c r="EQ123" i="3"/>
  <c r="AN18" i="7" s="1"/>
  <c r="T80" i="7"/>
  <c r="BR238" i="4"/>
  <c r="S19" i="5"/>
  <c r="BG159" i="7"/>
  <c r="D162" i="7"/>
  <c r="EP109" i="3"/>
  <c r="S18" i="7" s="1"/>
  <c r="D181" i="15"/>
  <c r="N181" i="15" s="1"/>
  <c r="BH305" i="7"/>
  <c r="F153" i="7"/>
  <c r="BF109" i="3"/>
  <c r="U9" i="7" s="1"/>
  <c r="C160" i="7"/>
  <c r="DY106" i="3"/>
  <c r="DU109" i="3"/>
  <c r="DE108" i="3"/>
  <c r="M349" i="7"/>
  <c r="W339" i="7"/>
  <c r="AV234" i="7"/>
  <c r="DF229" i="4"/>
  <c r="M87" i="7"/>
  <c r="H161" i="7"/>
  <c r="BL191" i="7"/>
  <c r="AU95" i="2"/>
  <c r="DF95" i="2"/>
  <c r="R197" i="7"/>
  <c r="DY111" i="2"/>
  <c r="AB193" i="7"/>
  <c r="CK113" i="2"/>
  <c r="DO113" i="2"/>
  <c r="R109" i="3"/>
  <c r="U5" i="7" s="1"/>
  <c r="M152" i="7"/>
  <c r="AW108" i="3"/>
  <c r="E263" i="7"/>
  <c r="DU94" i="3"/>
  <c r="AA16" i="5" s="1"/>
  <c r="M269" i="7"/>
  <c r="CK115" i="3"/>
  <c r="D160" i="7"/>
  <c r="DV109" i="3"/>
  <c r="S16" i="7" s="1"/>
  <c r="N163" i="7"/>
  <c r="E300" i="7"/>
  <c r="AA123" i="3"/>
  <c r="AN6" i="7" s="1"/>
  <c r="H312" i="7"/>
  <c r="ES121" i="3"/>
  <c r="DY122" i="3"/>
  <c r="AJ123" i="3"/>
  <c r="AM7" i="7" s="1"/>
  <c r="T210" i="4"/>
  <c r="DZ235" i="4"/>
  <c r="DV240" i="4"/>
  <c r="AM13" i="5"/>
  <c r="O11" i="7"/>
  <c r="F122" i="7"/>
  <c r="BL194" i="7"/>
  <c r="D233" i="7"/>
  <c r="ES100" i="2"/>
  <c r="BY108" i="2"/>
  <c r="DW108" i="2"/>
  <c r="DY108" i="2" s="1"/>
  <c r="BN109" i="2"/>
  <c r="I191" i="7" s="1"/>
  <c r="BC106" i="3"/>
  <c r="BC87" i="3"/>
  <c r="DB120" i="3"/>
  <c r="DB101" i="3"/>
  <c r="AF14" i="5" s="1"/>
  <c r="AK106" i="3"/>
  <c r="H157" i="7"/>
  <c r="M156" i="7"/>
  <c r="CK108" i="3"/>
  <c r="F300" i="7"/>
  <c r="AB123" i="3"/>
  <c r="AO6" i="7" s="1"/>
  <c r="M307" i="7"/>
  <c r="CU122" i="3"/>
  <c r="AJ210" i="4"/>
  <c r="AJ181" i="4"/>
  <c r="AI7" i="5" s="1"/>
  <c r="C347" i="7"/>
  <c r="AB337" i="7"/>
  <c r="BG220" i="4"/>
  <c r="BG196" i="4"/>
  <c r="Z9" i="5" s="1"/>
  <c r="H238" i="7"/>
  <c r="ET221" i="4"/>
  <c r="W238" i="7"/>
  <c r="ET224" i="4"/>
  <c r="AB237" i="7"/>
  <c r="EJ225" i="4"/>
  <c r="R228" i="4"/>
  <c r="AS225" i="7" s="1"/>
  <c r="Q228" i="4"/>
  <c r="AR225" i="7" s="1"/>
  <c r="P228" i="4"/>
  <c r="CA196" i="4"/>
  <c r="Z11" i="5" s="1"/>
  <c r="DZ210" i="4"/>
  <c r="F76" i="7"/>
  <c r="AC240" i="4"/>
  <c r="K6" i="7" s="1"/>
  <c r="H86" i="7"/>
  <c r="DZ236" i="4"/>
  <c r="P11" i="7"/>
  <c r="BK337" i="7"/>
  <c r="AP9" i="5"/>
  <c r="V19" i="5"/>
  <c r="BM111" i="2"/>
  <c r="EH95" i="2"/>
  <c r="AB108" i="2"/>
  <c r="R94" i="3"/>
  <c r="AD5" i="5" s="1"/>
  <c r="AP11" i="5"/>
  <c r="AS95" i="2"/>
  <c r="E9" i="7"/>
  <c r="E42" i="7"/>
  <c r="EF100" i="2"/>
  <c r="D115" i="7"/>
  <c r="D67" i="16" s="1"/>
  <c r="N8" i="7"/>
  <c r="S109" i="2"/>
  <c r="AV109" i="2"/>
  <c r="K189" i="7" s="1"/>
  <c r="F105" i="16" s="1"/>
  <c r="R194" i="7"/>
  <c r="BL198" i="7"/>
  <c r="BX106" i="3"/>
  <c r="BX87" i="3"/>
  <c r="EH106" i="3"/>
  <c r="EH87" i="3"/>
  <c r="H154" i="7"/>
  <c r="BQ107" i="3"/>
  <c r="BO87" i="3"/>
  <c r="Y94" i="3"/>
  <c r="AA6" i="5" s="1"/>
  <c r="BD94" i="3"/>
  <c r="AB9" i="5" s="1"/>
  <c r="CJ94" i="3"/>
  <c r="AD12" i="5" s="1"/>
  <c r="AP12" i="5" s="1"/>
  <c r="DX94" i="3"/>
  <c r="AD16" i="5" s="1"/>
  <c r="AP16" i="5" s="1"/>
  <c r="P101" i="3"/>
  <c r="AF5" i="5" s="1"/>
  <c r="P120" i="3"/>
  <c r="AD101" i="3"/>
  <c r="AU101" i="3"/>
  <c r="AG8" i="5" s="1"/>
  <c r="BM101" i="3"/>
  <c r="AE10" i="5" s="1"/>
  <c r="BM120" i="3"/>
  <c r="BZ101" i="3"/>
  <c r="AH11" i="5" s="1"/>
  <c r="BZ120" i="3"/>
  <c r="CR101" i="3"/>
  <c r="AF13" i="5" s="1"/>
  <c r="DF101" i="3"/>
  <c r="DA120" i="3"/>
  <c r="DW101" i="3"/>
  <c r="AG16" i="5" s="1"/>
  <c r="DW120" i="3"/>
  <c r="EO101" i="3"/>
  <c r="AE18" i="5" s="1"/>
  <c r="EO120" i="3"/>
  <c r="BO101" i="3"/>
  <c r="AG10" i="5" s="1"/>
  <c r="BO121" i="3"/>
  <c r="J304" i="7" s="1"/>
  <c r="DZ101" i="3"/>
  <c r="BI308" i="7"/>
  <c r="BI312" i="7"/>
  <c r="O106" i="3"/>
  <c r="BY109" i="3"/>
  <c r="T11" i="7" s="1"/>
  <c r="E155" i="7"/>
  <c r="BW107" i="3"/>
  <c r="EG107" i="3"/>
  <c r="J161" i="7" s="1"/>
  <c r="M151" i="7"/>
  <c r="AM108" i="3"/>
  <c r="Y109" i="3"/>
  <c r="DX109" i="3"/>
  <c r="U16" i="7" s="1"/>
  <c r="P113" i="3"/>
  <c r="C266" i="7"/>
  <c r="BG113" i="3"/>
  <c r="BZ113" i="3"/>
  <c r="DY114" i="3"/>
  <c r="BY115" i="3"/>
  <c r="O268" i="7" s="1"/>
  <c r="AU120" i="3"/>
  <c r="CK120" i="3"/>
  <c r="EF120" i="3"/>
  <c r="DU121" i="3"/>
  <c r="DE122" i="3"/>
  <c r="ES122" i="3"/>
  <c r="BD123" i="3"/>
  <c r="AM9" i="7" s="1"/>
  <c r="CT123" i="3"/>
  <c r="AO13" i="7" s="1"/>
  <c r="EH123" i="3"/>
  <c r="AO17" i="7" s="1"/>
  <c r="AM181" i="4"/>
  <c r="AL7" i="5" s="1"/>
  <c r="R336" i="7"/>
  <c r="T213" i="4"/>
  <c r="R345" i="7"/>
  <c r="DF213" i="4"/>
  <c r="W346" i="7"/>
  <c r="DD181" i="4"/>
  <c r="AK14" i="5" s="1"/>
  <c r="R220" i="4"/>
  <c r="R196" i="4"/>
  <c r="Y5" i="5" s="1"/>
  <c r="AJ220" i="4"/>
  <c r="AJ196" i="4"/>
  <c r="W7" i="5" s="1"/>
  <c r="AM7" i="5" s="1"/>
  <c r="F228" i="7"/>
  <c r="F127" i="16" s="1"/>
  <c r="BO220" i="4"/>
  <c r="BO196" i="4"/>
  <c r="X10" i="5" s="1"/>
  <c r="E233" i="7"/>
  <c r="DL220" i="4"/>
  <c r="DL196" i="4"/>
  <c r="W15" i="5" s="1"/>
  <c r="F236" i="7"/>
  <c r="EQ196" i="4"/>
  <c r="X18" i="5" s="1"/>
  <c r="EQ220" i="4"/>
  <c r="AL221" i="4"/>
  <c r="J227" i="7" s="1"/>
  <c r="AL196" i="4"/>
  <c r="Y7" i="5" s="1"/>
  <c r="AO7" i="5" s="1"/>
  <c r="H229" i="7"/>
  <c r="CI196" i="4"/>
  <c r="X12" i="5" s="1"/>
  <c r="DN221" i="4"/>
  <c r="J235" i="7" s="1"/>
  <c r="DN196" i="4"/>
  <c r="Y15" i="5" s="1"/>
  <c r="AO15" i="5" s="1"/>
  <c r="EF196" i="4"/>
  <c r="W17" i="5" s="1"/>
  <c r="AM17" i="5" s="1"/>
  <c r="M231" i="7"/>
  <c r="CB222" i="4"/>
  <c r="R225" i="7"/>
  <c r="R238" i="7"/>
  <c r="W237" i="7"/>
  <c r="EJ224" i="4"/>
  <c r="DZ225" i="4"/>
  <c r="AB236" i="7"/>
  <c r="AG235" i="7"/>
  <c r="AV232" i="7"/>
  <c r="AW196" i="4"/>
  <c r="Z8" i="5" s="1"/>
  <c r="CU196" i="4"/>
  <c r="Z13" i="5" s="1"/>
  <c r="ES196" i="4"/>
  <c r="Z18" i="5" s="1"/>
  <c r="AP18" i="5" s="1"/>
  <c r="C81" i="7"/>
  <c r="CB235" i="4"/>
  <c r="CK235" i="4"/>
  <c r="CK205" i="4"/>
  <c r="D84" i="7"/>
  <c r="EH235" i="4"/>
  <c r="EH205" i="4"/>
  <c r="T236" i="4"/>
  <c r="H75" i="7"/>
  <c r="BO237" i="4"/>
  <c r="N80" i="7" s="1"/>
  <c r="BO205" i="4"/>
  <c r="M85" i="7"/>
  <c r="DP237" i="4"/>
  <c r="BH238" i="4"/>
  <c r="EF238" i="4"/>
  <c r="EF205" i="4"/>
  <c r="DC205" i="4"/>
  <c r="DW212" i="4"/>
  <c r="N347" i="7" s="1"/>
  <c r="BY213" i="4"/>
  <c r="S342" i="7" s="1"/>
  <c r="R214" i="4"/>
  <c r="Y336" i="7" s="1"/>
  <c r="DV214" i="4"/>
  <c r="AB344" i="7"/>
  <c r="CV215" i="4"/>
  <c r="CI220" i="4"/>
  <c r="CH221" i="4"/>
  <c r="EJ222" i="4"/>
  <c r="EQ228" i="4"/>
  <c r="AR238" i="7" s="1"/>
  <c r="AO11" i="5"/>
  <c r="E50" i="7"/>
  <c r="H149" i="7"/>
  <c r="AN9" i="5"/>
  <c r="T19" i="5"/>
  <c r="AX237" i="4"/>
  <c r="AN6" i="5"/>
  <c r="U19" i="5"/>
  <c r="BK196" i="7"/>
  <c r="BF95" i="2"/>
  <c r="DU100" i="2"/>
  <c r="BG104" i="2"/>
  <c r="Y108" i="2"/>
  <c r="CU113" i="2"/>
  <c r="BP106" i="3"/>
  <c r="BP109" i="3" s="1"/>
  <c r="U10" i="7" s="1"/>
  <c r="BP87" i="3"/>
  <c r="EE106" i="3"/>
  <c r="EE87" i="3"/>
  <c r="BE87" i="3"/>
  <c r="AI94" i="3"/>
  <c r="AA7" i="5" s="1"/>
  <c r="H272" i="7"/>
  <c r="BE120" i="3"/>
  <c r="BE101" i="3"/>
  <c r="AG9" i="5" s="1"/>
  <c r="M301" i="7"/>
  <c r="AM122" i="3"/>
  <c r="AL113" i="3"/>
  <c r="J313" i="7"/>
  <c r="R210" i="4"/>
  <c r="R181" i="4"/>
  <c r="AK5" i="5" s="1"/>
  <c r="CI210" i="4"/>
  <c r="CM181" i="4"/>
  <c r="BK343" i="7"/>
  <c r="AT220" i="4"/>
  <c r="AT196" i="4"/>
  <c r="W8" i="5" s="1"/>
  <c r="DD220" i="4"/>
  <c r="DD196" i="4"/>
  <c r="Y14" i="5" s="1"/>
  <c r="AO14" i="5" s="1"/>
  <c r="EI220" i="4"/>
  <c r="EI196" i="4"/>
  <c r="Z17" i="5" s="1"/>
  <c r="AP17" i="5" s="1"/>
  <c r="BI231" i="7"/>
  <c r="AA227" i="4"/>
  <c r="AM226" i="7" s="1"/>
  <c r="Z227" i="4"/>
  <c r="AL235" i="7"/>
  <c r="DP227" i="4"/>
  <c r="BP232" i="7"/>
  <c r="Z196" i="4"/>
  <c r="W6" i="5" s="1"/>
  <c r="F227" i="7"/>
  <c r="AM231" i="4"/>
  <c r="AE7" i="7" s="1"/>
  <c r="H159" i="7"/>
  <c r="L19" i="5"/>
  <c r="BZ108" i="2"/>
  <c r="AB186" i="7"/>
  <c r="S113" i="2"/>
  <c r="EO94" i="3"/>
  <c r="AA18" i="5" s="1"/>
  <c r="AN5" i="5"/>
  <c r="AN13" i="5"/>
  <c r="CH100" i="2"/>
  <c r="C188" i="7"/>
  <c r="AI114" i="2"/>
  <c r="AM108" i="2"/>
  <c r="EF108" i="2"/>
  <c r="D10" i="5"/>
  <c r="BN100" i="2"/>
  <c r="BQ100" i="2" s="1"/>
  <c r="AM15" i="5"/>
  <c r="D18" i="5"/>
  <c r="AN18" i="5" s="1"/>
  <c r="EP100" i="2"/>
  <c r="Q100" i="2"/>
  <c r="C40" i="7"/>
  <c r="C7" i="7"/>
  <c r="AV100" i="2"/>
  <c r="CS100" i="2"/>
  <c r="C48" i="7"/>
  <c r="C15" i="7"/>
  <c r="DX100" i="2"/>
  <c r="AK104" i="2"/>
  <c r="M9" i="7"/>
  <c r="C116" i="7"/>
  <c r="BP104" i="2"/>
  <c r="CH104" i="2"/>
  <c r="CK104" i="2" s="1"/>
  <c r="DM104" i="2"/>
  <c r="M17" i="7"/>
  <c r="C124" i="7"/>
  <c r="ER104" i="2"/>
  <c r="Z108" i="2"/>
  <c r="Z95" i="2"/>
  <c r="AN95" i="2"/>
  <c r="BE108" i="2"/>
  <c r="BE95" i="2"/>
  <c r="BW108" i="2"/>
  <c r="BW95" i="2"/>
  <c r="CJ108" i="2"/>
  <c r="CJ95" i="2"/>
  <c r="DB108" i="2"/>
  <c r="DB95" i="2"/>
  <c r="DP95" i="2"/>
  <c r="EG108" i="2"/>
  <c r="EG95" i="2"/>
  <c r="BH186" i="7"/>
  <c r="AB109" i="2"/>
  <c r="K187" i="7" s="1"/>
  <c r="AT109" i="2"/>
  <c r="I189" i="7" s="1"/>
  <c r="D105" i="16" s="1"/>
  <c r="BY109" i="2"/>
  <c r="J192" i="7" s="1"/>
  <c r="BH194" i="7"/>
  <c r="DD109" i="2"/>
  <c r="K195" i="7" s="1"/>
  <c r="DV109" i="2"/>
  <c r="I197" i="7" s="1"/>
  <c r="Q110" i="2"/>
  <c r="O186" i="7" s="1"/>
  <c r="BI188" i="7"/>
  <c r="AV110" i="2"/>
  <c r="P189" i="7" s="1"/>
  <c r="F106" i="16" s="1"/>
  <c r="BN110" i="2"/>
  <c r="N191" i="7" s="1"/>
  <c r="BI196" i="7"/>
  <c r="BP111" i="2"/>
  <c r="U191" i="7" s="1"/>
  <c r="BE112" i="2"/>
  <c r="Y190" i="7" s="1"/>
  <c r="CJ112" i="2"/>
  <c r="Z193" i="7" s="1"/>
  <c r="AB113" i="2"/>
  <c r="AE187" i="7" s="1"/>
  <c r="AT113" i="2"/>
  <c r="AC189" i="7" s="1"/>
  <c r="D109" i="16" s="1"/>
  <c r="BY113" i="2"/>
  <c r="AD192" i="7" s="1"/>
  <c r="DU95" i="2"/>
  <c r="ER95" i="2"/>
  <c r="D123" i="7"/>
  <c r="N16" i="7"/>
  <c r="O108" i="2"/>
  <c r="BM108" i="2"/>
  <c r="DK108" i="2"/>
  <c r="CU109" i="2"/>
  <c r="ES109" i="2"/>
  <c r="DO110" i="2"/>
  <c r="CU112" i="2"/>
  <c r="D152" i="7"/>
  <c r="D85" i="16" s="1"/>
  <c r="AT109" i="3"/>
  <c r="S8" i="7" s="1"/>
  <c r="F158" i="7"/>
  <c r="DD109" i="3"/>
  <c r="U14" i="7" s="1"/>
  <c r="EE108" i="3"/>
  <c r="DB87" i="3"/>
  <c r="BP113" i="3"/>
  <c r="CH113" i="3"/>
  <c r="C274" i="7"/>
  <c r="ER113" i="3"/>
  <c r="BH264" i="7"/>
  <c r="BE114" i="3"/>
  <c r="J266" i="7" s="1"/>
  <c r="D161" i="15"/>
  <c r="N161" i="15" s="1"/>
  <c r="BH268" i="7"/>
  <c r="EG114" i="3"/>
  <c r="J274" i="7" s="1"/>
  <c r="AT115" i="3"/>
  <c r="N265" i="7" s="1"/>
  <c r="D149" i="16" s="1"/>
  <c r="DD115" i="3"/>
  <c r="P271" i="7" s="1"/>
  <c r="DV115" i="3"/>
  <c r="N273" i="7" s="1"/>
  <c r="Z94" i="3"/>
  <c r="AB6" i="5" s="1"/>
  <c r="BN94" i="3"/>
  <c r="AB10" i="5" s="1"/>
  <c r="BC101" i="3"/>
  <c r="AE9" i="5" s="1"/>
  <c r="AM9" i="5" s="1"/>
  <c r="DN101" i="3"/>
  <c r="AH15" i="5" s="1"/>
  <c r="E152" i="7"/>
  <c r="E85" i="16" s="1"/>
  <c r="AU109" i="3"/>
  <c r="T8" i="7" s="1"/>
  <c r="F155" i="7"/>
  <c r="BZ109" i="3"/>
  <c r="U11" i="7" s="1"/>
  <c r="DE107" i="3"/>
  <c r="CU108" i="3"/>
  <c r="DY108" i="3"/>
  <c r="Z109" i="3"/>
  <c r="S6" i="7" s="1"/>
  <c r="R114" i="3"/>
  <c r="K262" i="7" s="1"/>
  <c r="BC120" i="3"/>
  <c r="CQ120" i="3"/>
  <c r="CA121" i="3"/>
  <c r="EP123" i="3"/>
  <c r="AM18" i="7" s="1"/>
  <c r="AO181" i="4"/>
  <c r="Z181" i="4"/>
  <c r="AI6" i="5" s="1"/>
  <c r="DV181" i="4"/>
  <c r="AI16" i="5" s="1"/>
  <c r="EU196" i="4"/>
  <c r="AB205" i="4"/>
  <c r="AT205" i="4"/>
  <c r="AT235" i="4"/>
  <c r="BG205" i="4"/>
  <c r="BG235" i="4"/>
  <c r="BY205" i="4"/>
  <c r="CM205" i="4"/>
  <c r="DD205" i="4"/>
  <c r="DD235" i="4"/>
  <c r="R76" i="7"/>
  <c r="AD238" i="4"/>
  <c r="R84" i="7"/>
  <c r="DF238" i="4"/>
  <c r="DL205" i="4"/>
  <c r="CH210" i="4"/>
  <c r="AN211" i="4"/>
  <c r="BK338" i="7"/>
  <c r="DY216" i="4"/>
  <c r="AT16" i="7" s="1"/>
  <c r="CJ220" i="4"/>
  <c r="CI221" i="4"/>
  <c r="I232" i="7" s="1"/>
  <c r="AT222" i="4"/>
  <c r="DP224" i="4"/>
  <c r="AB227" i="4"/>
  <c r="AN226" i="7" s="1"/>
  <c r="S231" i="4"/>
  <c r="AE5" i="7" s="1"/>
  <c r="F81" i="7"/>
  <c r="CV237" i="4"/>
  <c r="F40" i="7"/>
  <c r="F50" i="7"/>
  <c r="BI160" i="7"/>
  <c r="H237" i="7"/>
  <c r="AO9" i="5"/>
  <c r="AT100" i="2"/>
  <c r="DV100" i="2"/>
  <c r="Z87" i="3"/>
  <c r="CJ87" i="3"/>
  <c r="O94" i="3"/>
  <c r="AA5" i="5" s="1"/>
  <c r="AB94" i="3"/>
  <c r="AD6" i="5" s="1"/>
  <c r="AT94" i="3"/>
  <c r="AB8" i="5" s="1"/>
  <c r="BH94" i="3"/>
  <c r="BY94" i="3"/>
  <c r="AC11" i="5" s="1"/>
  <c r="CQ94" i="3"/>
  <c r="AA13" i="5" s="1"/>
  <c r="DD94" i="3"/>
  <c r="AD14" i="5" s="1"/>
  <c r="DV94" i="3"/>
  <c r="AB16" i="5" s="1"/>
  <c r="EJ94" i="3"/>
  <c r="Q120" i="3"/>
  <c r="AI120" i="3"/>
  <c r="CS120" i="3"/>
  <c r="DK120" i="3"/>
  <c r="AK121" i="3"/>
  <c r="J301" i="7" s="1"/>
  <c r="BC121" i="3"/>
  <c r="DM121" i="3"/>
  <c r="J309" i="7" s="1"/>
  <c r="EE121" i="3"/>
  <c r="BE122" i="3"/>
  <c r="O303" i="7" s="1"/>
  <c r="BW122" i="3"/>
  <c r="BW123" i="3" s="1"/>
  <c r="EG122" i="3"/>
  <c r="O311" i="7" s="1"/>
  <c r="AK101" i="3"/>
  <c r="AG7" i="5" s="1"/>
  <c r="AI107" i="3"/>
  <c r="CS107" i="3"/>
  <c r="J157" i="7" s="1"/>
  <c r="BW109" i="3"/>
  <c r="DV113" i="3"/>
  <c r="AV116" i="3"/>
  <c r="AJ8" i="7" s="1"/>
  <c r="BN123" i="3"/>
  <c r="AM10" i="7" s="1"/>
  <c r="DX123" i="3"/>
  <c r="AO16" i="7" s="1"/>
  <c r="G19" i="5"/>
  <c r="AL210" i="4"/>
  <c r="BN181" i="4"/>
  <c r="AI10" i="5" s="1"/>
  <c r="BN210" i="4"/>
  <c r="CA181" i="4"/>
  <c r="AL11" i="5" s="1"/>
  <c r="CS210" i="4"/>
  <c r="CS181" i="4"/>
  <c r="AJ13" i="5" s="1"/>
  <c r="DG181" i="4"/>
  <c r="DX181" i="4"/>
  <c r="AK16" i="5" s="1"/>
  <c r="EP210" i="4"/>
  <c r="EP181" i="4"/>
  <c r="AI18" i="5" s="1"/>
  <c r="BH343" i="7"/>
  <c r="H347" i="7"/>
  <c r="BI337" i="7"/>
  <c r="AM212" i="4"/>
  <c r="P338" i="7" s="1"/>
  <c r="DO212" i="4"/>
  <c r="P346" i="7" s="1"/>
  <c r="AB213" i="4"/>
  <c r="T337" i="7" s="1"/>
  <c r="BG213" i="4"/>
  <c r="DN213" i="4"/>
  <c r="T346" i="7" s="1"/>
  <c r="ES213" i="4"/>
  <c r="U349" i="7" s="1"/>
  <c r="AD214" i="4"/>
  <c r="AM214" i="4"/>
  <c r="AM216" i="4" s="1"/>
  <c r="AT7" i="7" s="1"/>
  <c r="CJ214" i="4"/>
  <c r="Y343" i="7" s="1"/>
  <c r="BK345" i="7"/>
  <c r="DO214" i="4"/>
  <c r="Z346" i="7" s="1"/>
  <c r="AB215" i="4"/>
  <c r="AD337" i="7" s="1"/>
  <c r="C192" i="16"/>
  <c r="J192" i="16" s="1"/>
  <c r="P192" i="16" s="1"/>
  <c r="H199" i="15"/>
  <c r="V199" i="15" s="1"/>
  <c r="BL339" i="7"/>
  <c r="BQ215" i="4"/>
  <c r="AE341" i="7" s="1"/>
  <c r="DN215" i="4"/>
  <c r="AD346" i="7" s="1"/>
  <c r="BL348" i="7"/>
  <c r="ES215" i="4"/>
  <c r="AE349" i="7" s="1"/>
  <c r="AL181" i="4"/>
  <c r="AK7" i="5" s="1"/>
  <c r="CJ181" i="4"/>
  <c r="AK12" i="5" s="1"/>
  <c r="EH181" i="4"/>
  <c r="AK17" i="5" s="1"/>
  <c r="CH220" i="4"/>
  <c r="Q223" i="4"/>
  <c r="S225" i="7" s="1"/>
  <c r="EQ223" i="4"/>
  <c r="S238" i="7" s="1"/>
  <c r="DB224" i="4"/>
  <c r="EG224" i="4"/>
  <c r="X237" i="7" s="1"/>
  <c r="CR225" i="4"/>
  <c r="CH226" i="4"/>
  <c r="DN211" i="4"/>
  <c r="J346" i="7" s="1"/>
  <c r="DC227" i="4"/>
  <c r="AM234" i="7" s="1"/>
  <c r="AV235" i="4"/>
  <c r="EP236" i="4"/>
  <c r="R19" i="5"/>
  <c r="H19" i="5"/>
  <c r="BO181" i="4"/>
  <c r="AJ10" i="5" s="1"/>
  <c r="BO210" i="4"/>
  <c r="CC181" i="4"/>
  <c r="CT210" i="4"/>
  <c r="CT181" i="4"/>
  <c r="AK13" i="5" s="1"/>
  <c r="DL181" i="4"/>
  <c r="AI15" i="5" s="1"/>
  <c r="DL210" i="4"/>
  <c r="DY181" i="4"/>
  <c r="AL16" i="5" s="1"/>
  <c r="EQ210" i="4"/>
  <c r="EQ181" i="4"/>
  <c r="AJ18" i="5" s="1"/>
  <c r="H340" i="7"/>
  <c r="BH211" i="4"/>
  <c r="EJ211" i="4"/>
  <c r="H348" i="7"/>
  <c r="CB212" i="4"/>
  <c r="BL336" i="7"/>
  <c r="BL345" i="7"/>
  <c r="CK181" i="4"/>
  <c r="AL12" i="5" s="1"/>
  <c r="BD220" i="4"/>
  <c r="EF220" i="4"/>
  <c r="DM223" i="4"/>
  <c r="S235" i="7" s="1"/>
  <c r="DC224" i="4"/>
  <c r="X234" i="7" s="1"/>
  <c r="P225" i="4"/>
  <c r="CS225" i="4"/>
  <c r="AC233" i="7" s="1"/>
  <c r="EP225" i="4"/>
  <c r="EF226" i="4"/>
  <c r="R205" i="4"/>
  <c r="CT205" i="4"/>
  <c r="EQ205" i="4"/>
  <c r="C345" i="7"/>
  <c r="BQ211" i="4"/>
  <c r="K341" i="7" s="1"/>
  <c r="DF214" i="4"/>
  <c r="T215" i="4"/>
  <c r="BJ77" i="7"/>
  <c r="M342" i="7"/>
  <c r="AN16" i="5"/>
  <c r="I19" i="5"/>
  <c r="D337" i="7"/>
  <c r="BP181" i="4"/>
  <c r="AK10" i="5" s="1"/>
  <c r="BP210" i="4"/>
  <c r="CH181" i="4"/>
  <c r="AI12" i="5" s="1"/>
  <c r="CU181" i="4"/>
  <c r="AL13" i="5" s="1"/>
  <c r="DM181" i="4"/>
  <c r="AJ15" i="5" s="1"/>
  <c r="DM210" i="4"/>
  <c r="EA181" i="4"/>
  <c r="ER210" i="4"/>
  <c r="ER181" i="4"/>
  <c r="AK18" i="5" s="1"/>
  <c r="Z211" i="4"/>
  <c r="I340" i="7"/>
  <c r="BE216" i="4"/>
  <c r="AR9" i="7" s="1"/>
  <c r="DB211" i="4"/>
  <c r="AT212" i="4"/>
  <c r="DV212" i="4"/>
  <c r="BX215" i="4"/>
  <c r="P181" i="4"/>
  <c r="AI5" i="5" s="1"/>
  <c r="Z220" i="4"/>
  <c r="BE220" i="4"/>
  <c r="DB220" i="4"/>
  <c r="AT221" i="4"/>
  <c r="CA222" i="4"/>
  <c r="P231" i="7" s="1"/>
  <c r="DX222" i="4"/>
  <c r="O236" i="7" s="1"/>
  <c r="S223" i="4"/>
  <c r="U225" i="7" s="1"/>
  <c r="DN223" i="4"/>
  <c r="T235" i="7" s="1"/>
  <c r="AA224" i="4"/>
  <c r="X226" i="7" s="1"/>
  <c r="DD224" i="4"/>
  <c r="Y234" i="7" s="1"/>
  <c r="Q225" i="4"/>
  <c r="AC225" i="7" s="1"/>
  <c r="DL225" i="4"/>
  <c r="EQ225" i="4"/>
  <c r="AC238" i="7" s="1"/>
  <c r="DB226" i="4"/>
  <c r="CR227" i="4"/>
  <c r="CU228" i="4"/>
  <c r="AT233" i="7" s="1"/>
  <c r="CK229" i="4"/>
  <c r="AY232" i="7" s="1"/>
  <c r="EH229" i="4"/>
  <c r="AX237" i="7" s="1"/>
  <c r="S235" i="4"/>
  <c r="S205" i="4"/>
  <c r="AK235" i="4"/>
  <c r="BP235" i="4"/>
  <c r="BP205" i="4"/>
  <c r="CH235" i="4"/>
  <c r="CU235" i="4"/>
  <c r="CU205" i="4"/>
  <c r="DM235" i="4"/>
  <c r="DM205" i="4"/>
  <c r="ER235" i="4"/>
  <c r="ER205" i="4"/>
  <c r="H76" i="7"/>
  <c r="AD236" i="4"/>
  <c r="AM236" i="4"/>
  <c r="K77" i="7" s="1"/>
  <c r="BE236" i="4"/>
  <c r="I79" i="7" s="1"/>
  <c r="CJ236" i="4"/>
  <c r="J82" i="7" s="1"/>
  <c r="BH84" i="7"/>
  <c r="DO236" i="4"/>
  <c r="K85" i="7" s="1"/>
  <c r="EG236" i="4"/>
  <c r="I87" i="7" s="1"/>
  <c r="AB237" i="4"/>
  <c r="O76" i="7" s="1"/>
  <c r="BG237" i="4"/>
  <c r="P79" i="7" s="1"/>
  <c r="BY237" i="4"/>
  <c r="N81" i="7" s="1"/>
  <c r="DD237" i="4"/>
  <c r="O84" i="7" s="1"/>
  <c r="BI86" i="7"/>
  <c r="EI237" i="4"/>
  <c r="P87" i="7" s="1"/>
  <c r="Q238" i="4"/>
  <c r="S75" i="7" s="1"/>
  <c r="AV238" i="4"/>
  <c r="T78" i="7" s="1"/>
  <c r="E49" i="16" s="1"/>
  <c r="F51" i="15"/>
  <c r="R51" i="15" s="1"/>
  <c r="BJ80" i="7"/>
  <c r="CA238" i="4"/>
  <c r="U81" i="7" s="1"/>
  <c r="CS238" i="4"/>
  <c r="S83" i="7" s="1"/>
  <c r="DX238" i="4"/>
  <c r="T86" i="7" s="1"/>
  <c r="R88" i="7"/>
  <c r="ET238" i="4"/>
  <c r="AK205" i="4"/>
  <c r="AD212" i="4"/>
  <c r="BN214" i="4"/>
  <c r="BF221" i="4"/>
  <c r="J229" i="7" s="1"/>
  <c r="DM226" i="4"/>
  <c r="AH235" i="7" s="1"/>
  <c r="BN236" i="4"/>
  <c r="DF236" i="4"/>
  <c r="T237" i="4"/>
  <c r="M19" i="5"/>
  <c r="O19" i="5"/>
  <c r="O87" i="3"/>
  <c r="AB87" i="3"/>
  <c r="AT87" i="3"/>
  <c r="BH87" i="3"/>
  <c r="BY87" i="3"/>
  <c r="CQ87" i="3"/>
  <c r="DD87" i="3"/>
  <c r="DV87" i="3"/>
  <c r="EJ87" i="3"/>
  <c r="Q113" i="3"/>
  <c r="AI113" i="3"/>
  <c r="BN113" i="3"/>
  <c r="CS113" i="3"/>
  <c r="CU113" i="3" s="1"/>
  <c r="DK113" i="3"/>
  <c r="EP113" i="3"/>
  <c r="ES113" i="3" s="1"/>
  <c r="AK114" i="3"/>
  <c r="BC114" i="3"/>
  <c r="CH114" i="3"/>
  <c r="I269" i="7" s="1"/>
  <c r="DM114" i="3"/>
  <c r="J272" i="7" s="1"/>
  <c r="EE114" i="3"/>
  <c r="EE116" i="3" s="1"/>
  <c r="Z115" i="3"/>
  <c r="N263" i="7" s="1"/>
  <c r="BE115" i="3"/>
  <c r="O266" i="7" s="1"/>
  <c r="BW115" i="3"/>
  <c r="DB115" i="3"/>
  <c r="N271" i="7" s="1"/>
  <c r="EG115" i="3"/>
  <c r="O274" i="7" s="1"/>
  <c r="CH101" i="3"/>
  <c r="AF12" i="5" s="1"/>
  <c r="ER101" i="3"/>
  <c r="AH18" i="5" s="1"/>
  <c r="AB106" i="3"/>
  <c r="CA106" i="3"/>
  <c r="CQ106" i="3"/>
  <c r="EG106" i="3"/>
  <c r="M159" i="7"/>
  <c r="DO108" i="3"/>
  <c r="D265" i="7"/>
  <c r="D147" i="16" s="1"/>
  <c r="AT116" i="3"/>
  <c r="AH8" i="7" s="1"/>
  <c r="AO16" i="5"/>
  <c r="AM18" i="5"/>
  <c r="CR110" i="2"/>
  <c r="N194" i="7" s="1"/>
  <c r="DW110" i="2"/>
  <c r="O197" i="7" s="1"/>
  <c r="EO110" i="2"/>
  <c r="EO114" i="2" s="1"/>
  <c r="R111" i="2"/>
  <c r="U186" i="7" s="1"/>
  <c r="AJ111" i="2"/>
  <c r="S188" i="7" s="1"/>
  <c r="BO111" i="2"/>
  <c r="T191" i="7" s="1"/>
  <c r="CG111" i="2"/>
  <c r="CG114" i="2" s="1"/>
  <c r="CT111" i="2"/>
  <c r="U194" i="7" s="1"/>
  <c r="DL111" i="2"/>
  <c r="S196" i="7" s="1"/>
  <c r="EQ111" i="2"/>
  <c r="T199" i="7" s="1"/>
  <c r="Y112" i="2"/>
  <c r="AL112" i="2"/>
  <c r="Z188" i="7" s="1"/>
  <c r="BD112" i="2"/>
  <c r="X190" i="7" s="1"/>
  <c r="CI112" i="2"/>
  <c r="Y193" i="7" s="1"/>
  <c r="DA112" i="2"/>
  <c r="DN112" i="2"/>
  <c r="Z196" i="7" s="1"/>
  <c r="EF112" i="2"/>
  <c r="X198" i="7" s="1"/>
  <c r="AA113" i="2"/>
  <c r="AD187" i="7" s="1"/>
  <c r="AS113" i="2"/>
  <c r="AS114" i="2" s="1"/>
  <c r="BF113" i="2"/>
  <c r="AE190" i="7" s="1"/>
  <c r="BX113" i="2"/>
  <c r="AC192" i="7" s="1"/>
  <c r="DC113" i="2"/>
  <c r="AD195" i="7" s="1"/>
  <c r="DU113" i="2"/>
  <c r="EH113" i="2"/>
  <c r="AE198" i="7" s="1"/>
  <c r="P19" i="5"/>
  <c r="P87" i="3"/>
  <c r="AD87" i="3"/>
  <c r="AU87" i="3"/>
  <c r="BM87" i="3"/>
  <c r="BZ87" i="3"/>
  <c r="CR87" i="3"/>
  <c r="DF87" i="3"/>
  <c r="DW87" i="3"/>
  <c r="EO87" i="3"/>
  <c r="R113" i="3"/>
  <c r="AJ113" i="3"/>
  <c r="BO113" i="3"/>
  <c r="CG113" i="3"/>
  <c r="CT113" i="3"/>
  <c r="DL113" i="3"/>
  <c r="EQ113" i="3"/>
  <c r="Y114" i="3"/>
  <c r="AL114" i="3"/>
  <c r="K264" i="7" s="1"/>
  <c r="BD114" i="3"/>
  <c r="I266" i="7" s="1"/>
  <c r="CI114" i="3"/>
  <c r="J269" i="7" s="1"/>
  <c r="DA114" i="3"/>
  <c r="DN114" i="3"/>
  <c r="K272" i="7" s="1"/>
  <c r="EF114" i="3"/>
  <c r="I274" i="7" s="1"/>
  <c r="AA115" i="3"/>
  <c r="O263" i="7" s="1"/>
  <c r="AS115" i="3"/>
  <c r="BF115" i="3"/>
  <c r="P266" i="7" s="1"/>
  <c r="BX115" i="3"/>
  <c r="N268" i="7" s="1"/>
  <c r="DC115" i="3"/>
  <c r="O271" i="7" s="1"/>
  <c r="DU115" i="3"/>
  <c r="EH115" i="3"/>
  <c r="P274" i="7" s="1"/>
  <c r="Y101" i="3"/>
  <c r="AE6" i="5" s="1"/>
  <c r="AM6" i="5" s="1"/>
  <c r="CI101" i="3"/>
  <c r="AG12" i="5" s="1"/>
  <c r="CR106" i="3"/>
  <c r="F341" i="7"/>
  <c r="BQ216" i="4"/>
  <c r="AT10" i="7" s="1"/>
  <c r="E346" i="7"/>
  <c r="AA211" i="4"/>
  <c r="I337" i="7" s="1"/>
  <c r="J340" i="7"/>
  <c r="BF216" i="4"/>
  <c r="AS9" i="7" s="1"/>
  <c r="DC211" i="4"/>
  <c r="I345" i="7" s="1"/>
  <c r="P212" i="4"/>
  <c r="AU212" i="4"/>
  <c r="N339" i="7" s="1"/>
  <c r="D189" i="16" s="1"/>
  <c r="CR212" i="4"/>
  <c r="AJ213" i="4"/>
  <c r="AD350" i="7"/>
  <c r="BY215" i="4"/>
  <c r="AC342" i="7" s="1"/>
  <c r="AT181" i="4"/>
  <c r="AI8" i="5" s="1"/>
  <c r="AM8" i="5" s="1"/>
  <c r="AA220" i="4"/>
  <c r="AA196" i="4"/>
  <c r="X6" i="5" s="1"/>
  <c r="AO196" i="4"/>
  <c r="BF220" i="4"/>
  <c r="BF196" i="4"/>
  <c r="Y9" i="5" s="1"/>
  <c r="BX220" i="4"/>
  <c r="BX196" i="4"/>
  <c r="W11" i="5" s="1"/>
  <c r="AM11" i="5" s="1"/>
  <c r="CK220" i="4"/>
  <c r="CK196" i="4"/>
  <c r="Z12" i="5" s="1"/>
  <c r="DC220" i="4"/>
  <c r="DC196" i="4"/>
  <c r="X14" i="5" s="1"/>
  <c r="AN14" i="5" s="1"/>
  <c r="DQ196" i="4"/>
  <c r="EH220" i="4"/>
  <c r="EH196" i="4"/>
  <c r="Y17" i="5" s="1"/>
  <c r="AO17" i="5" s="1"/>
  <c r="P221" i="4"/>
  <c r="AC221" i="4"/>
  <c r="K226" i="7" s="1"/>
  <c r="AU221" i="4"/>
  <c r="I228" i="7" s="1"/>
  <c r="D128" i="16" s="1"/>
  <c r="BZ221" i="4"/>
  <c r="J231" i="7" s="1"/>
  <c r="CR221" i="4"/>
  <c r="DE221" i="4"/>
  <c r="K234" i="7" s="1"/>
  <c r="DW221" i="4"/>
  <c r="I236" i="7" s="1"/>
  <c r="R222" i="4"/>
  <c r="O225" i="7" s="1"/>
  <c r="AJ222" i="4"/>
  <c r="AW222" i="4"/>
  <c r="P228" i="7" s="1"/>
  <c r="F129" i="16" s="1"/>
  <c r="BO222" i="4"/>
  <c r="N230" i="7" s="1"/>
  <c r="CT222" i="4"/>
  <c r="O233" i="7" s="1"/>
  <c r="DL222" i="4"/>
  <c r="DY222" i="4"/>
  <c r="P236" i="7" s="1"/>
  <c r="EQ222" i="4"/>
  <c r="N238" i="7" s="1"/>
  <c r="CJ223" i="4"/>
  <c r="T232" i="7" s="1"/>
  <c r="DB223" i="4"/>
  <c r="DO223" i="4"/>
  <c r="U235" i="7" s="1"/>
  <c r="EG223" i="4"/>
  <c r="S237" i="7" s="1"/>
  <c r="AB224" i="4"/>
  <c r="Y226" i="7" s="1"/>
  <c r="CR224" i="4"/>
  <c r="DE224" i="4"/>
  <c r="Z234" i="7" s="1"/>
  <c r="DW224" i="4"/>
  <c r="X236" i="7" s="1"/>
  <c r="R225" i="4"/>
  <c r="AD225" i="7" s="1"/>
  <c r="CH225" i="4"/>
  <c r="CU225" i="4"/>
  <c r="AE233" i="7" s="1"/>
  <c r="DM225" i="4"/>
  <c r="AC235" i="7" s="1"/>
  <c r="ER225" i="4"/>
  <c r="AD238" i="7" s="1"/>
  <c r="Z226" i="4"/>
  <c r="CK226" i="4"/>
  <c r="AJ232" i="7" s="1"/>
  <c r="DC226" i="4"/>
  <c r="AH234" i="7" s="1"/>
  <c r="EH226" i="4"/>
  <c r="AI237" i="7" s="1"/>
  <c r="P227" i="4"/>
  <c r="AC227" i="4"/>
  <c r="AO226" i="7" s="1"/>
  <c r="CS227" i="4"/>
  <c r="AM233" i="7" s="1"/>
  <c r="DX227" i="4"/>
  <c r="AN236" i="7" s="1"/>
  <c r="EP227" i="4"/>
  <c r="S228" i="4"/>
  <c r="AT225" i="7" s="1"/>
  <c r="CI228" i="4"/>
  <c r="DN228" i="4"/>
  <c r="AS235" i="7" s="1"/>
  <c r="EF228" i="4"/>
  <c r="ES228" i="4"/>
  <c r="AT238" i="7" s="1"/>
  <c r="AA229" i="4"/>
  <c r="AW226" i="7" s="1"/>
  <c r="DD229" i="4"/>
  <c r="AX234" i="7" s="1"/>
  <c r="DV229" i="4"/>
  <c r="EI229" i="4"/>
  <c r="AY237" i="7" s="1"/>
  <c r="U205" i="4"/>
  <c r="AL235" i="4"/>
  <c r="AL205" i="4"/>
  <c r="C79" i="7"/>
  <c r="BQ235" i="4"/>
  <c r="BQ205" i="4"/>
  <c r="CI235" i="4"/>
  <c r="DN235" i="4"/>
  <c r="DN205" i="4"/>
  <c r="EF240" i="4"/>
  <c r="C87" i="7"/>
  <c r="ES235" i="4"/>
  <c r="ES205" i="4"/>
  <c r="BF236" i="4"/>
  <c r="J79" i="7" s="1"/>
  <c r="CB236" i="4"/>
  <c r="H81" i="7"/>
  <c r="CK236" i="4"/>
  <c r="K82" i="7" s="1"/>
  <c r="EH236" i="4"/>
  <c r="J87" i="7" s="1"/>
  <c r="AC237" i="4"/>
  <c r="P76" i="7" s="1"/>
  <c r="BZ237" i="4"/>
  <c r="BI83" i="7"/>
  <c r="DE237" i="4"/>
  <c r="R238" i="4"/>
  <c r="T75" i="7" s="1"/>
  <c r="T89" i="7" s="1"/>
  <c r="AW238" i="4"/>
  <c r="U78" i="7" s="1"/>
  <c r="F49" i="16" s="1"/>
  <c r="CT238" i="4"/>
  <c r="T83" i="7" s="1"/>
  <c r="DY238" i="4"/>
  <c r="U86" i="7" s="1"/>
  <c r="DX210" i="4"/>
  <c r="EJ215" i="4"/>
  <c r="DM220" i="4"/>
  <c r="J89" i="7"/>
  <c r="R81" i="7"/>
  <c r="DV205" i="4"/>
  <c r="EI205" i="4"/>
  <c r="Q19" i="5"/>
  <c r="P205" i="4"/>
  <c r="AC205" i="4"/>
  <c r="AU205" i="4"/>
  <c r="BI205" i="4"/>
  <c r="BZ205" i="4"/>
  <c r="CR205" i="4"/>
  <c r="DE205" i="4"/>
  <c r="DW205" i="4"/>
  <c r="EK205" i="4"/>
  <c r="EI235" i="4"/>
  <c r="Q205" i="4"/>
  <c r="AE205" i="4"/>
  <c r="AV205" i="4"/>
  <c r="BN205" i="4"/>
  <c r="CA205" i="4"/>
  <c r="CS205" i="4"/>
  <c r="DG205" i="4"/>
  <c r="DX205" i="4"/>
  <c r="EP205" i="4"/>
  <c r="P235" i="4"/>
  <c r="BN235" i="4"/>
  <c r="Q210" i="4"/>
  <c r="AV210" i="4"/>
  <c r="BX210" i="4"/>
  <c r="CK210" i="4"/>
  <c r="DC210" i="4"/>
  <c r="EH210" i="4"/>
  <c r="P211" i="4"/>
  <c r="P216" i="4" s="1"/>
  <c r="AC211" i="4"/>
  <c r="K337" i="7" s="1"/>
  <c r="AU211" i="4"/>
  <c r="I339" i="7" s="1"/>
  <c r="D188" i="16" s="1"/>
  <c r="BZ211" i="4"/>
  <c r="CB211" i="4" s="1"/>
  <c r="CR211" i="4"/>
  <c r="DE211" i="4"/>
  <c r="K345" i="7" s="1"/>
  <c r="DW211" i="4"/>
  <c r="I347" i="7" s="1"/>
  <c r="R212" i="4"/>
  <c r="O336" i="7" s="1"/>
  <c r="AJ212" i="4"/>
  <c r="AW212" i="4"/>
  <c r="P339" i="7" s="1"/>
  <c r="F189" i="16" s="1"/>
  <c r="BO212" i="4"/>
  <c r="N341" i="7" s="1"/>
  <c r="CT212" i="4"/>
  <c r="O344" i="7" s="1"/>
  <c r="DL212" i="4"/>
  <c r="DY212" i="4"/>
  <c r="P347" i="7" s="1"/>
  <c r="EQ212" i="4"/>
  <c r="N349" i="7" s="1"/>
  <c r="AL213" i="4"/>
  <c r="T338" i="7" s="1"/>
  <c r="BD213" i="4"/>
  <c r="BD216" i="4" s="1"/>
  <c r="CA213" i="4"/>
  <c r="U342" i="7" s="1"/>
  <c r="CS213" i="4"/>
  <c r="S344" i="7" s="1"/>
  <c r="DX213" i="4"/>
  <c r="T347" i="7" s="1"/>
  <c r="EP213" i="4"/>
  <c r="R235" i="4"/>
  <c r="AJ235" i="4"/>
  <c r="AW235" i="4"/>
  <c r="BO235" i="4"/>
  <c r="CT235" i="4"/>
  <c r="DL235" i="4"/>
  <c r="DY235" i="4"/>
  <c r="EQ235" i="4"/>
  <c r="AL236" i="4"/>
  <c r="J77" i="7" s="1"/>
  <c r="BD236" i="4"/>
  <c r="BQ236" i="4"/>
  <c r="K80" i="7" s="1"/>
  <c r="CI236" i="4"/>
  <c r="I82" i="7" s="1"/>
  <c r="DN236" i="4"/>
  <c r="J85" i="7" s="1"/>
  <c r="EF236" i="4"/>
  <c r="ES236" i="4"/>
  <c r="K88" i="7" s="1"/>
  <c r="AA237" i="4"/>
  <c r="N76" i="7" s="1"/>
  <c r="BF237" i="4"/>
  <c r="O79" i="7" s="1"/>
  <c r="BX237" i="4"/>
  <c r="CK237" i="4"/>
  <c r="P82" i="7" s="1"/>
  <c r="DC237" i="4"/>
  <c r="N84" i="7" s="1"/>
  <c r="EH237" i="4"/>
  <c r="O87" i="7" s="1"/>
  <c r="P238" i="4"/>
  <c r="AC238" i="4"/>
  <c r="U76" i="7" s="1"/>
  <c r="AU238" i="4"/>
  <c r="S78" i="7" s="1"/>
  <c r="D49" i="16" s="1"/>
  <c r="BZ238" i="4"/>
  <c r="T81" i="7" s="1"/>
  <c r="CR238" i="4"/>
  <c r="DE238" i="4"/>
  <c r="U84" i="7" s="1"/>
  <c r="DW238" i="4"/>
  <c r="S86" i="7" s="1"/>
  <c r="AW205" i="4"/>
  <c r="Q235" i="4"/>
  <c r="CR235" i="4"/>
  <c r="EP235" i="4"/>
  <c r="AQ62" i="4"/>
  <c r="AG62" i="4"/>
  <c r="W8" i="7" l="1"/>
  <c r="W18" i="7"/>
  <c r="AB350" i="7"/>
  <c r="AQ9" i="7"/>
  <c r="AQ5" i="7"/>
  <c r="W12" i="7"/>
  <c r="AG17" i="7"/>
  <c r="AL11" i="7"/>
  <c r="E65" i="8"/>
  <c r="E65" i="6"/>
  <c r="DF224" i="4"/>
  <c r="W234" i="7"/>
  <c r="O200" i="7"/>
  <c r="BW114" i="2"/>
  <c r="C192" i="7"/>
  <c r="CA108" i="2"/>
  <c r="F192" i="7"/>
  <c r="BZ114" i="2"/>
  <c r="Z11" i="7" s="1"/>
  <c r="EI231" i="4"/>
  <c r="AE17" i="7" s="1"/>
  <c r="F237" i="7"/>
  <c r="E221" i="8"/>
  <c r="E221" i="6"/>
  <c r="BH272" i="7"/>
  <c r="C187" i="7"/>
  <c r="Y114" i="2"/>
  <c r="AC108" i="2"/>
  <c r="EJ238" i="4"/>
  <c r="R87" i="7"/>
  <c r="BP231" i="7"/>
  <c r="BL235" i="7"/>
  <c r="Y19" i="5"/>
  <c r="BJ336" i="7"/>
  <c r="R6" i="7"/>
  <c r="P123" i="3"/>
  <c r="AM5" i="7" s="1"/>
  <c r="D299" i="7"/>
  <c r="BH154" i="7"/>
  <c r="D93" i="15"/>
  <c r="N93" i="15" s="1"/>
  <c r="CU111" i="2"/>
  <c r="F229" i="7"/>
  <c r="BG231" i="4"/>
  <c r="AE9" i="7" s="1"/>
  <c r="BI307" i="7"/>
  <c r="AK109" i="3"/>
  <c r="T7" i="7" s="1"/>
  <c r="E151" i="7"/>
  <c r="BI87" i="7"/>
  <c r="N350" i="7"/>
  <c r="BG270" i="7"/>
  <c r="EF116" i="3"/>
  <c r="AH17" i="7" s="1"/>
  <c r="EP231" i="4"/>
  <c r="C238" i="7"/>
  <c r="ET220" i="4"/>
  <c r="H6" i="7"/>
  <c r="BJ236" i="7"/>
  <c r="F199" i="15"/>
  <c r="R199" i="15" s="1"/>
  <c r="C190" i="16"/>
  <c r="J190" i="16" s="1"/>
  <c r="P190" i="16" s="1"/>
  <c r="BJ339" i="7"/>
  <c r="D302" i="7"/>
  <c r="D167" i="16" s="1"/>
  <c r="AT123" i="3"/>
  <c r="AM8" i="7" s="1"/>
  <c r="D11" i="16" s="1"/>
  <c r="E305" i="7"/>
  <c r="BY123" i="3"/>
  <c r="AN11" i="7" s="1"/>
  <c r="D9" i="7"/>
  <c r="D42" i="7"/>
  <c r="D193" i="7"/>
  <c r="CH114" i="2"/>
  <c r="X12" i="7" s="1"/>
  <c r="F6" i="16"/>
  <c r="BJ234" i="7"/>
  <c r="BJ346" i="7"/>
  <c r="G202" i="15"/>
  <c r="T202" i="15" s="1"/>
  <c r="BK342" i="7"/>
  <c r="I276" i="7"/>
  <c r="C8" i="7"/>
  <c r="C41" i="7"/>
  <c r="AW100" i="2"/>
  <c r="BI193" i="7"/>
  <c r="BK225" i="7"/>
  <c r="CL223" i="4"/>
  <c r="R232" i="7"/>
  <c r="BL347" i="7"/>
  <c r="C344" i="7"/>
  <c r="CR216" i="4"/>
  <c r="CV210" i="4"/>
  <c r="AL16" i="7"/>
  <c r="F112" i="8"/>
  <c r="F112" i="6"/>
  <c r="BI306" i="7"/>
  <c r="C302" i="7"/>
  <c r="AW120" i="3"/>
  <c r="AS123" i="3"/>
  <c r="R199" i="7"/>
  <c r="ES111" i="2"/>
  <c r="D139" i="15"/>
  <c r="N139" i="15" s="1"/>
  <c r="BH229" i="7"/>
  <c r="DZ221" i="4"/>
  <c r="E159" i="15"/>
  <c r="P159" i="15" s="1"/>
  <c r="BI266" i="7"/>
  <c r="BG300" i="7"/>
  <c r="BG150" i="7"/>
  <c r="BH270" i="7"/>
  <c r="BJ198" i="7"/>
  <c r="DE109" i="2"/>
  <c r="H195" i="7"/>
  <c r="R195" i="7"/>
  <c r="DE111" i="2"/>
  <c r="AT114" i="2"/>
  <c r="X8" i="7" s="1"/>
  <c r="D189" i="7"/>
  <c r="C168" i="16"/>
  <c r="J168" i="16" s="1"/>
  <c r="P168" i="16" s="1"/>
  <c r="D178" i="15"/>
  <c r="N178" i="15" s="1"/>
  <c r="BH302" i="7"/>
  <c r="BN114" i="2"/>
  <c r="X10" i="7" s="1"/>
  <c r="G118" i="15"/>
  <c r="T118" i="15" s="1"/>
  <c r="BK191" i="7"/>
  <c r="BI187" i="7"/>
  <c r="K200" i="7"/>
  <c r="BH82" i="7"/>
  <c r="D158" i="15"/>
  <c r="N158" i="15" s="1"/>
  <c r="C148" i="16"/>
  <c r="J148" i="16" s="1"/>
  <c r="P148" i="16" s="1"/>
  <c r="BH265" i="7"/>
  <c r="BN236" i="7"/>
  <c r="AC113" i="2"/>
  <c r="E4" i="16"/>
  <c r="BG263" i="7"/>
  <c r="P276" i="7"/>
  <c r="CK114" i="3"/>
  <c r="G117" i="15"/>
  <c r="T117" i="15" s="1"/>
  <c r="BK190" i="7"/>
  <c r="CA120" i="3"/>
  <c r="BG193" i="7"/>
  <c r="J200" i="7"/>
  <c r="R240" i="4"/>
  <c r="E75" i="7"/>
  <c r="J5" i="7"/>
  <c r="F343" i="7"/>
  <c r="CK216" i="4"/>
  <c r="AT12" i="7" s="1"/>
  <c r="I89" i="7"/>
  <c r="E347" i="7"/>
  <c r="DX216" i="4"/>
  <c r="AS16" i="7" s="1"/>
  <c r="P84" i="7"/>
  <c r="DE240" i="4"/>
  <c r="K14" i="7" s="1"/>
  <c r="AQ237" i="7"/>
  <c r="EJ228" i="4"/>
  <c r="AL225" i="7"/>
  <c r="T227" i="4"/>
  <c r="AB232" i="7"/>
  <c r="CL225" i="4"/>
  <c r="R234" i="7"/>
  <c r="DF223" i="4"/>
  <c r="M227" i="7"/>
  <c r="AN222" i="4"/>
  <c r="H225" i="7"/>
  <c r="T221" i="4"/>
  <c r="E275" i="7"/>
  <c r="EQ116" i="3"/>
  <c r="AI18" i="7" s="1"/>
  <c r="BI159" i="7"/>
  <c r="J264" i="7"/>
  <c r="AM114" i="3"/>
  <c r="AI239" i="7"/>
  <c r="BJ88" i="7"/>
  <c r="S89" i="7"/>
  <c r="D85" i="7"/>
  <c r="DM240" i="4"/>
  <c r="I15" i="7" s="1"/>
  <c r="S240" i="4"/>
  <c r="K5" i="7"/>
  <c r="F75" i="7"/>
  <c r="AC239" i="7"/>
  <c r="DF220" i="4"/>
  <c r="C234" i="7"/>
  <c r="DB231" i="4"/>
  <c r="M339" i="7"/>
  <c r="AX212" i="4"/>
  <c r="D346" i="7"/>
  <c r="DM216" i="4"/>
  <c r="AR15" i="7" s="1"/>
  <c r="E344" i="7"/>
  <c r="CT216" i="4"/>
  <c r="AS13" i="7" s="1"/>
  <c r="D273" i="7"/>
  <c r="DV116" i="3"/>
  <c r="AH16" i="7" s="1"/>
  <c r="H311" i="7"/>
  <c r="EI121" i="3"/>
  <c r="AA19" i="5"/>
  <c r="BH236" i="7"/>
  <c r="DO231" i="4"/>
  <c r="AE15" i="7" s="1"/>
  <c r="AC216" i="4"/>
  <c r="AT6" i="7" s="1"/>
  <c r="BJ84" i="7"/>
  <c r="EG114" i="2"/>
  <c r="Y17" i="7" s="1"/>
  <c r="E198" i="7"/>
  <c r="O15" i="7"/>
  <c r="E122" i="7"/>
  <c r="BG48" i="7"/>
  <c r="W7" i="7"/>
  <c r="AM114" i="2"/>
  <c r="BF240" i="4"/>
  <c r="J9" i="7" s="1"/>
  <c r="BL344" i="7"/>
  <c r="F82" i="7"/>
  <c r="CK240" i="4"/>
  <c r="K12" i="7" s="1"/>
  <c r="CL229" i="4"/>
  <c r="E140" i="15"/>
  <c r="P140" i="15" s="1"/>
  <c r="BI230" i="7"/>
  <c r="CT231" i="4"/>
  <c r="AD13" i="7" s="1"/>
  <c r="R231" i="4"/>
  <c r="AD5" i="7" s="1"/>
  <c r="E225" i="7"/>
  <c r="K350" i="7"/>
  <c r="H310" i="7"/>
  <c r="DY121" i="3"/>
  <c r="AF19" i="5"/>
  <c r="BJ194" i="7"/>
  <c r="AD215" i="4"/>
  <c r="H16" i="7"/>
  <c r="AA116" i="3"/>
  <c r="AI6" i="7" s="1"/>
  <c r="S111" i="2"/>
  <c r="EJ237" i="4"/>
  <c r="BI82" i="7"/>
  <c r="DW216" i="4"/>
  <c r="AR16" i="7" s="1"/>
  <c r="BI84" i="7"/>
  <c r="CJ240" i="4"/>
  <c r="J12" i="7" s="1"/>
  <c r="E82" i="7"/>
  <c r="AW239" i="7"/>
  <c r="BI233" i="7"/>
  <c r="BI225" i="7"/>
  <c r="K239" i="7"/>
  <c r="BN231" i="4"/>
  <c r="C230" i="7"/>
  <c r="BR220" i="4"/>
  <c r="BE116" i="3"/>
  <c r="AI9" i="7" s="1"/>
  <c r="AG5" i="7"/>
  <c r="AM106" i="3"/>
  <c r="K302" i="7"/>
  <c r="AV123" i="3"/>
  <c r="AO8" i="7" s="1"/>
  <c r="F11" i="16" s="1"/>
  <c r="M186" i="7"/>
  <c r="S110" i="2"/>
  <c r="C190" i="7"/>
  <c r="BC114" i="2"/>
  <c r="BG108" i="2"/>
  <c r="C114" i="7"/>
  <c r="M7" i="7"/>
  <c r="AM104" i="2"/>
  <c r="C38" i="7"/>
  <c r="S100" i="2"/>
  <c r="C5" i="7"/>
  <c r="BJ347" i="7"/>
  <c r="I239" i="7"/>
  <c r="R10" i="7"/>
  <c r="BQ109" i="3"/>
  <c r="CV213" i="4"/>
  <c r="BG156" i="7"/>
  <c r="BN231" i="7"/>
  <c r="BL233" i="7"/>
  <c r="AD224" i="4"/>
  <c r="E138" i="15"/>
  <c r="P138" i="15" s="1"/>
  <c r="BI228" i="7"/>
  <c r="CB221" i="4"/>
  <c r="D236" i="7"/>
  <c r="DW231" i="4"/>
  <c r="AC16" i="7" s="1"/>
  <c r="AU231" i="4"/>
  <c r="AC8" i="7" s="1"/>
  <c r="D228" i="7"/>
  <c r="D127" i="16" s="1"/>
  <c r="BK340" i="7"/>
  <c r="G200" i="15"/>
  <c r="T200" i="15" s="1"/>
  <c r="E200" i="15"/>
  <c r="P200" i="15" s="1"/>
  <c r="BI340" i="7"/>
  <c r="AX210" i="4"/>
  <c r="AT216" i="4"/>
  <c r="C339" i="7"/>
  <c r="AL12" i="7"/>
  <c r="E271" i="7"/>
  <c r="DC116" i="3"/>
  <c r="AI14" i="7" s="1"/>
  <c r="F222" i="8"/>
  <c r="F222" i="6"/>
  <c r="D153" i="7"/>
  <c r="BD109" i="3"/>
  <c r="S9" i="7" s="1"/>
  <c r="BI232" i="7"/>
  <c r="BJ225" i="7"/>
  <c r="AD221" i="4"/>
  <c r="AD213" i="4"/>
  <c r="EI122" i="3"/>
  <c r="C32" i="15"/>
  <c r="L32" i="15" s="1"/>
  <c r="BG44" i="7"/>
  <c r="AL231" i="4"/>
  <c r="AD7" i="7" s="1"/>
  <c r="E274" i="7"/>
  <c r="EG116" i="3"/>
  <c r="AI17" i="7" s="1"/>
  <c r="BO232" i="7"/>
  <c r="BR212" i="4"/>
  <c r="S114" i="3"/>
  <c r="DL114" i="2"/>
  <c r="X15" i="7" s="1"/>
  <c r="DY113" i="3"/>
  <c r="X200" i="7"/>
  <c r="DY109" i="2"/>
  <c r="DA114" i="2"/>
  <c r="DN116" i="3"/>
  <c r="AJ15" i="7" s="1"/>
  <c r="BK198" i="7"/>
  <c r="BL187" i="7"/>
  <c r="AD200" i="7"/>
  <c r="BI300" i="7"/>
  <c r="AM121" i="3"/>
  <c r="R8" i="7"/>
  <c r="AW109" i="3"/>
  <c r="BH269" i="7"/>
  <c r="BK186" i="7"/>
  <c r="BI309" i="7"/>
  <c r="BL195" i="7"/>
  <c r="AJ114" i="2"/>
  <c r="X7" i="7" s="1"/>
  <c r="R83" i="7"/>
  <c r="CV238" i="4"/>
  <c r="C77" i="7"/>
  <c r="AJ240" i="4"/>
  <c r="AN235" i="4"/>
  <c r="F232" i="7"/>
  <c r="CK231" i="4"/>
  <c r="AE12" i="7" s="1"/>
  <c r="CR109" i="3"/>
  <c r="S13" i="7" s="1"/>
  <c r="D157" i="7"/>
  <c r="H266" i="7"/>
  <c r="BG114" i="3"/>
  <c r="M347" i="7"/>
  <c r="DZ212" i="4"/>
  <c r="AB238" i="7"/>
  <c r="ET225" i="4"/>
  <c r="F10" i="16"/>
  <c r="EQ240" i="4"/>
  <c r="I18" i="7" s="1"/>
  <c r="D88" i="7"/>
  <c r="H344" i="7"/>
  <c r="CV211" i="4"/>
  <c r="F52" i="15"/>
  <c r="R52" i="15" s="1"/>
  <c r="BJ81" i="7"/>
  <c r="D272" i="7"/>
  <c r="DL116" i="3"/>
  <c r="AH15" i="7" s="1"/>
  <c r="H345" i="7"/>
  <c r="DF211" i="4"/>
  <c r="DB216" i="4"/>
  <c r="D200" i="15"/>
  <c r="N200" i="15" s="1"/>
  <c r="BH340" i="7"/>
  <c r="Z338" i="7"/>
  <c r="AN214" i="4"/>
  <c r="F264" i="7"/>
  <c r="AL116" i="3"/>
  <c r="AJ7" i="7" s="1"/>
  <c r="DN231" i="4"/>
  <c r="AD15" i="7" s="1"/>
  <c r="EQ231" i="4"/>
  <c r="AC18" i="7" s="1"/>
  <c r="D238" i="7"/>
  <c r="F305" i="7"/>
  <c r="BZ123" i="3"/>
  <c r="AO11" i="7" s="1"/>
  <c r="F161" i="7"/>
  <c r="EH109" i="3"/>
  <c r="U17" i="7" s="1"/>
  <c r="F52" i="7"/>
  <c r="BI345" i="7"/>
  <c r="AG19" i="5"/>
  <c r="P350" i="7"/>
  <c r="BJ344" i="7"/>
  <c r="AN239" i="7"/>
  <c r="BL343" i="7"/>
  <c r="D339" i="7"/>
  <c r="D187" i="16" s="1"/>
  <c r="AU216" i="4"/>
  <c r="AR8" i="7" s="1"/>
  <c r="D161" i="7"/>
  <c r="EF109" i="3"/>
  <c r="S17" i="7" s="1"/>
  <c r="M236" i="7"/>
  <c r="DZ222" i="4"/>
  <c r="BI270" i="7"/>
  <c r="H276" i="7"/>
  <c r="BH262" i="7"/>
  <c r="C107" i="16"/>
  <c r="J107" i="16" s="1"/>
  <c r="P107" i="16" s="1"/>
  <c r="F116" i="15"/>
  <c r="R116" i="15" s="1"/>
  <c r="BJ189" i="7"/>
  <c r="BI264" i="7"/>
  <c r="D140" i="8"/>
  <c r="D140" i="6"/>
  <c r="BI197" i="7"/>
  <c r="E93" i="15"/>
  <c r="P93" i="15" s="1"/>
  <c r="BI154" i="7"/>
  <c r="C73" i="15"/>
  <c r="L73" i="15" s="1"/>
  <c r="CV235" i="4"/>
  <c r="C83" i="7"/>
  <c r="CR240" i="4"/>
  <c r="K89" i="7"/>
  <c r="E237" i="7"/>
  <c r="EH231" i="4"/>
  <c r="AD17" i="7" s="1"/>
  <c r="AB197" i="7"/>
  <c r="DY113" i="2"/>
  <c r="D341" i="7"/>
  <c r="BO216" i="4"/>
  <c r="AR10" i="7" s="1"/>
  <c r="C232" i="7"/>
  <c r="CL220" i="4"/>
  <c r="CH231" i="4"/>
  <c r="AD19" i="5"/>
  <c r="BL193" i="7"/>
  <c r="R16" i="7"/>
  <c r="DY109" i="3"/>
  <c r="E9" i="16"/>
  <c r="BG112" i="7"/>
  <c r="BK199" i="7"/>
  <c r="E265" i="7"/>
  <c r="E147" i="16" s="1"/>
  <c r="AU116" i="3"/>
  <c r="AI8" i="7" s="1"/>
  <c r="C271" i="7"/>
  <c r="DE113" i="3"/>
  <c r="DA116" i="3"/>
  <c r="CS240" i="4"/>
  <c r="I13" i="7" s="1"/>
  <c r="C6" i="15"/>
  <c r="C6" i="16"/>
  <c r="Y239" i="7"/>
  <c r="DY110" i="2"/>
  <c r="AG10" i="7"/>
  <c r="D75" i="7"/>
  <c r="I5" i="7"/>
  <c r="Q240" i="4"/>
  <c r="T238" i="4"/>
  <c r="R75" i="7"/>
  <c r="EJ236" i="4"/>
  <c r="H87" i="7"/>
  <c r="C85" i="7"/>
  <c r="DL240" i="4"/>
  <c r="DP235" i="4"/>
  <c r="D336" i="7"/>
  <c r="Q216" i="4"/>
  <c r="AR5" i="7" s="1"/>
  <c r="AT239" i="7"/>
  <c r="E229" i="7"/>
  <c r="BF231" i="4"/>
  <c r="AD9" i="7" s="1"/>
  <c r="AN213" i="4"/>
  <c r="R338" i="7"/>
  <c r="DN216" i="4"/>
  <c r="AS15" i="7" s="1"/>
  <c r="M273" i="7"/>
  <c r="DY115" i="3"/>
  <c r="H271" i="7"/>
  <c r="DE114" i="3"/>
  <c r="CK113" i="3"/>
  <c r="C269" i="7"/>
  <c r="CG116" i="3"/>
  <c r="E270" i="7"/>
  <c r="CS116" i="3"/>
  <c r="AI13" i="7" s="1"/>
  <c r="W341" i="7"/>
  <c r="BR214" i="4"/>
  <c r="CH240" i="4"/>
  <c r="CL235" i="4"/>
  <c r="C82" i="7"/>
  <c r="AI19" i="5"/>
  <c r="D349" i="7"/>
  <c r="EQ216" i="4"/>
  <c r="AR18" i="7" s="1"/>
  <c r="C349" i="7"/>
  <c r="EP216" i="4"/>
  <c r="ET210" i="4"/>
  <c r="AL216" i="4"/>
  <c r="AS7" i="7" s="1"/>
  <c r="E338" i="7"/>
  <c r="H151" i="7"/>
  <c r="AM107" i="3"/>
  <c r="D16" i="7"/>
  <c r="D49" i="7"/>
  <c r="P89" i="7"/>
  <c r="AX235" i="4"/>
  <c r="C78" i="7"/>
  <c r="AT240" i="4"/>
  <c r="F267" i="7"/>
  <c r="F154" i="7"/>
  <c r="BP116" i="3"/>
  <c r="AJ10" i="7" s="1"/>
  <c r="C191" i="7"/>
  <c r="BM114" i="2"/>
  <c r="BQ108" i="2"/>
  <c r="D195" i="7"/>
  <c r="DB114" i="2"/>
  <c r="X14" i="7" s="1"/>
  <c r="C72" i="15"/>
  <c r="L72" i="15" s="1"/>
  <c r="BG116" i="7"/>
  <c r="D43" i="7"/>
  <c r="D10" i="7"/>
  <c r="EQ114" i="2"/>
  <c r="Y18" i="7" s="1"/>
  <c r="BN234" i="7"/>
  <c r="C228" i="7"/>
  <c r="AX220" i="4"/>
  <c r="AT231" i="4"/>
  <c r="CI216" i="4"/>
  <c r="AR12" i="7" s="1"/>
  <c r="D343" i="7"/>
  <c r="BI301" i="7"/>
  <c r="EE109" i="3"/>
  <c r="EI106" i="3"/>
  <c r="C161" i="7"/>
  <c r="C52" i="15"/>
  <c r="L52" i="15" s="1"/>
  <c r="BG81" i="7"/>
  <c r="DP226" i="4"/>
  <c r="ET223" i="4"/>
  <c r="AW231" i="4"/>
  <c r="AE8" i="7" s="1"/>
  <c r="BK346" i="7"/>
  <c r="E302" i="7"/>
  <c r="E167" i="16" s="1"/>
  <c r="AU123" i="3"/>
  <c r="AN8" i="7" s="1"/>
  <c r="E11" i="16" s="1"/>
  <c r="BC116" i="3"/>
  <c r="H155" i="7"/>
  <c r="CA107" i="3"/>
  <c r="C304" i="7"/>
  <c r="BM123" i="3"/>
  <c r="BQ120" i="3"/>
  <c r="D155" i="7"/>
  <c r="BX109" i="3"/>
  <c r="S11" i="7" s="1"/>
  <c r="D6" i="16"/>
  <c r="F187" i="7"/>
  <c r="AB114" i="2"/>
  <c r="Z6" i="7" s="1"/>
  <c r="AQ225" i="7"/>
  <c r="T228" i="4"/>
  <c r="BK237" i="7"/>
  <c r="BG347" i="7"/>
  <c r="C153" i="7"/>
  <c r="BC109" i="3"/>
  <c r="BG106" i="3"/>
  <c r="E91" i="15"/>
  <c r="P91" i="15" s="1"/>
  <c r="C87" i="16"/>
  <c r="J87" i="16" s="1"/>
  <c r="P87" i="16" s="1"/>
  <c r="BI152" i="7"/>
  <c r="BH161" i="7"/>
  <c r="AX214" i="4"/>
  <c r="BH306" i="7"/>
  <c r="D117" i="15"/>
  <c r="N117" i="15" s="1"/>
  <c r="BH190" i="7"/>
  <c r="W344" i="7"/>
  <c r="CV214" i="4"/>
  <c r="R86" i="7"/>
  <c r="DZ238" i="4"/>
  <c r="E51" i="15"/>
  <c r="P51" i="15" s="1"/>
  <c r="BI80" i="7"/>
  <c r="F85" i="7"/>
  <c r="DO240" i="4"/>
  <c r="K15" i="7" s="1"/>
  <c r="BR222" i="4"/>
  <c r="X19" i="5"/>
  <c r="K273" i="7"/>
  <c r="DX116" i="3"/>
  <c r="AJ16" i="7" s="1"/>
  <c r="BG122" i="3"/>
  <c r="D310" i="7"/>
  <c r="DV123" i="3"/>
  <c r="AM16" i="7" s="1"/>
  <c r="AM5" i="5"/>
  <c r="AM19" i="5" s="1"/>
  <c r="D44" i="7"/>
  <c r="D11" i="7"/>
  <c r="D231" i="7"/>
  <c r="BY231" i="4"/>
  <c r="AC11" i="7" s="1"/>
  <c r="D201" i="15"/>
  <c r="N201" i="15" s="1"/>
  <c r="BH341" i="7"/>
  <c r="R15" i="7"/>
  <c r="BH77" i="7"/>
  <c r="BH299" i="7"/>
  <c r="BI77" i="7"/>
  <c r="BG194" i="7"/>
  <c r="BH191" i="7"/>
  <c r="DW240" i="4"/>
  <c r="I16" i="7" s="1"/>
  <c r="BL349" i="7"/>
  <c r="BH237" i="4"/>
  <c r="N239" i="7"/>
  <c r="AN221" i="4"/>
  <c r="W19" i="5"/>
  <c r="D348" i="7"/>
  <c r="EG216" i="4"/>
  <c r="AR17" i="7" s="1"/>
  <c r="F151" i="7"/>
  <c r="AL109" i="3"/>
  <c r="U7" i="7" s="1"/>
  <c r="DY120" i="3"/>
  <c r="AW108" i="2"/>
  <c r="H234" i="7"/>
  <c r="DF221" i="4"/>
  <c r="C236" i="7"/>
  <c r="DZ220" i="4"/>
  <c r="DV231" i="4"/>
  <c r="BI343" i="7"/>
  <c r="E159" i="7"/>
  <c r="DM109" i="3"/>
  <c r="T15" i="7" s="1"/>
  <c r="DO106" i="3"/>
  <c r="AM112" i="2"/>
  <c r="R12" i="7"/>
  <c r="BI262" i="7"/>
  <c r="H188" i="7"/>
  <c r="AM109" i="2"/>
  <c r="BG113" i="7"/>
  <c r="DO216" i="4"/>
  <c r="AT15" i="7" s="1"/>
  <c r="BI149" i="7"/>
  <c r="CS109" i="3"/>
  <c r="T13" i="7" s="1"/>
  <c r="CR114" i="2"/>
  <c r="X13" i="7" s="1"/>
  <c r="F111" i="8"/>
  <c r="F111" i="6"/>
  <c r="BI195" i="7"/>
  <c r="BG119" i="7"/>
  <c r="C67" i="16"/>
  <c r="J67" i="16" s="1"/>
  <c r="P67" i="16" s="1"/>
  <c r="C71" i="15"/>
  <c r="L71" i="15" s="1"/>
  <c r="BG115" i="7"/>
  <c r="BJ85" i="7"/>
  <c r="BI275" i="7"/>
  <c r="CA113" i="2"/>
  <c r="F6" i="15"/>
  <c r="ET222" i="4"/>
  <c r="BK197" i="7"/>
  <c r="CK110" i="2"/>
  <c r="AP5" i="5"/>
  <c r="AP19" i="5" s="1"/>
  <c r="D160" i="15"/>
  <c r="N160" i="15" s="1"/>
  <c r="BH267" i="7"/>
  <c r="E117" i="15"/>
  <c r="P117" i="15" s="1"/>
  <c r="BI190" i="7"/>
  <c r="G119" i="15"/>
  <c r="T119" i="15" s="1"/>
  <c r="BK192" i="7"/>
  <c r="BQ121" i="3"/>
  <c r="BI198" i="7"/>
  <c r="EG123" i="3"/>
  <c r="AN17" i="7" s="1"/>
  <c r="BI150" i="7"/>
  <c r="DX114" i="2"/>
  <c r="Z16" i="7" s="1"/>
  <c r="M81" i="7"/>
  <c r="CB237" i="4"/>
  <c r="H79" i="7"/>
  <c r="BH236" i="4"/>
  <c r="D345" i="7"/>
  <c r="DC216" i="4"/>
  <c r="AR14" i="7" s="1"/>
  <c r="H17" i="7"/>
  <c r="H263" i="7"/>
  <c r="AC114" i="3"/>
  <c r="BH220" i="4"/>
  <c r="BD231" i="4"/>
  <c r="C229" i="7"/>
  <c r="AV240" i="4"/>
  <c r="J8" i="7" s="1"/>
  <c r="E78" i="7"/>
  <c r="E46" i="16" s="1"/>
  <c r="D344" i="7"/>
  <c r="CS216" i="4"/>
  <c r="AR13" i="7" s="1"/>
  <c r="M346" i="7"/>
  <c r="DP212" i="4"/>
  <c r="E161" i="7"/>
  <c r="EG109" i="3"/>
  <c r="T17" i="7" s="1"/>
  <c r="C341" i="7"/>
  <c r="BN216" i="4"/>
  <c r="BR210" i="4"/>
  <c r="CA109" i="3"/>
  <c r="R11" i="7"/>
  <c r="F79" i="7"/>
  <c r="BG240" i="4"/>
  <c r="K9" i="7" s="1"/>
  <c r="E46" i="7"/>
  <c r="E13" i="7"/>
  <c r="BG188" i="7"/>
  <c r="DD231" i="4"/>
  <c r="AD14" i="7" s="1"/>
  <c r="E234" i="7"/>
  <c r="W347" i="7"/>
  <c r="DZ214" i="4"/>
  <c r="AX239" i="7"/>
  <c r="F268" i="7"/>
  <c r="BZ116" i="3"/>
  <c r="AJ11" i="7" s="1"/>
  <c r="D112" i="8"/>
  <c r="D112" i="6"/>
  <c r="M272" i="7"/>
  <c r="DO115" i="3"/>
  <c r="D125" i="7"/>
  <c r="N18" i="7"/>
  <c r="F271" i="7"/>
  <c r="DD116" i="3"/>
  <c r="AJ14" i="7" s="1"/>
  <c r="AW216" i="4"/>
  <c r="AT8" i="7" s="1"/>
  <c r="F339" i="7"/>
  <c r="F187" i="16" s="1"/>
  <c r="D48" i="7"/>
  <c r="D15" i="7"/>
  <c r="DO100" i="2"/>
  <c r="DP211" i="4"/>
  <c r="C265" i="7"/>
  <c r="AW113" i="3"/>
  <c r="AS116" i="3"/>
  <c r="E309" i="7"/>
  <c r="DM123" i="3"/>
  <c r="AN15" i="7" s="1"/>
  <c r="E264" i="7"/>
  <c r="AK116" i="3"/>
  <c r="AI7" i="7" s="1"/>
  <c r="E119" i="15"/>
  <c r="P119" i="15" s="1"/>
  <c r="BI192" i="7"/>
  <c r="BH301" i="7"/>
  <c r="F86" i="7"/>
  <c r="DY240" i="4"/>
  <c r="K16" i="7" s="1"/>
  <c r="E339" i="7"/>
  <c r="E187" i="16" s="1"/>
  <c r="AV216" i="4"/>
  <c r="AS8" i="7" s="1"/>
  <c r="CI240" i="4"/>
  <c r="I12" i="7" s="1"/>
  <c r="D82" i="7"/>
  <c r="AR232" i="7"/>
  <c r="CL228" i="4"/>
  <c r="BG345" i="7"/>
  <c r="H303" i="7"/>
  <c r="BG121" i="3"/>
  <c r="BJ76" i="7"/>
  <c r="F41" i="7"/>
  <c r="F29" i="16" s="1"/>
  <c r="F8" i="7"/>
  <c r="F19" i="7" s="1"/>
  <c r="BH159" i="7"/>
  <c r="BK236" i="7"/>
  <c r="BP233" i="7"/>
  <c r="D87" i="7"/>
  <c r="EG240" i="4"/>
  <c r="I17" i="7" s="1"/>
  <c r="BK235" i="7"/>
  <c r="O232" i="7"/>
  <c r="CL222" i="4"/>
  <c r="K191" i="7"/>
  <c r="BP114" i="2"/>
  <c r="Z10" i="7" s="1"/>
  <c r="C268" i="7"/>
  <c r="CA113" i="3"/>
  <c r="BW116" i="3"/>
  <c r="AG16" i="7"/>
  <c r="X350" i="7"/>
  <c r="C158" i="7"/>
  <c r="DA109" i="3"/>
  <c r="DE106" i="3"/>
  <c r="BL338" i="7"/>
  <c r="H196" i="7"/>
  <c r="DO109" i="2"/>
  <c r="CJ116" i="3"/>
  <c r="AJ12" i="7" s="1"/>
  <c r="T200" i="7"/>
  <c r="Z19" i="5"/>
  <c r="D92" i="15"/>
  <c r="N92" i="15" s="1"/>
  <c r="BH153" i="7"/>
  <c r="CT114" i="2"/>
  <c r="Z13" i="7" s="1"/>
  <c r="BG39" i="7"/>
  <c r="ES115" i="3"/>
  <c r="C74" i="15"/>
  <c r="L74" i="15" s="1"/>
  <c r="BG118" i="7"/>
  <c r="BG275" i="7"/>
  <c r="C85" i="16"/>
  <c r="J85" i="16" s="1"/>
  <c r="P85" i="16" s="1"/>
  <c r="C91" i="15"/>
  <c r="L91" i="15" s="1"/>
  <c r="BG152" i="7"/>
  <c r="BH187" i="7"/>
  <c r="CT240" i="4"/>
  <c r="J13" i="7" s="1"/>
  <c r="E83" i="7"/>
  <c r="C80" i="7"/>
  <c r="BR235" i="4"/>
  <c r="BN240" i="4"/>
  <c r="ES231" i="4"/>
  <c r="AE18" i="7" s="1"/>
  <c r="AJ239" i="7"/>
  <c r="ES240" i="4"/>
  <c r="K18" i="7" s="1"/>
  <c r="F88" i="7"/>
  <c r="BQ240" i="4"/>
  <c r="K10" i="7" s="1"/>
  <c r="F80" i="7"/>
  <c r="AV236" i="7"/>
  <c r="DZ229" i="4"/>
  <c r="AL238" i="7"/>
  <c r="ET227" i="4"/>
  <c r="AD226" i="4"/>
  <c r="AG226" i="7"/>
  <c r="W233" i="7"/>
  <c r="CV224" i="4"/>
  <c r="M235" i="7"/>
  <c r="DP222" i="4"/>
  <c r="H233" i="7"/>
  <c r="CV221" i="4"/>
  <c r="M344" i="7"/>
  <c r="CV212" i="4"/>
  <c r="E267" i="7"/>
  <c r="E154" i="7"/>
  <c r="BO116" i="3"/>
  <c r="AI10" i="7" s="1"/>
  <c r="AB109" i="3"/>
  <c r="U6" i="7" s="1"/>
  <c r="F150" i="7"/>
  <c r="H274" i="7"/>
  <c r="EI114" i="3"/>
  <c r="D267" i="7"/>
  <c r="D154" i="7"/>
  <c r="BN116" i="3"/>
  <c r="AH10" i="7" s="1"/>
  <c r="BH76" i="7"/>
  <c r="AL233" i="7"/>
  <c r="CV227" i="4"/>
  <c r="U239" i="7"/>
  <c r="AB342" i="7"/>
  <c r="CB215" i="4"/>
  <c r="AD211" i="4"/>
  <c r="H337" i="7"/>
  <c r="E341" i="7"/>
  <c r="BP216" i="4"/>
  <c r="AS10" i="7" s="1"/>
  <c r="AG232" i="7"/>
  <c r="CL226" i="4"/>
  <c r="DZ211" i="4"/>
  <c r="C309" i="7"/>
  <c r="DK123" i="3"/>
  <c r="DO120" i="3"/>
  <c r="D8" i="7"/>
  <c r="D19" i="7" s="1"/>
  <c r="D41" i="7"/>
  <c r="D29" i="16" s="1"/>
  <c r="AX222" i="4"/>
  <c r="M228" i="7"/>
  <c r="C307" i="7"/>
  <c r="CQ123" i="3"/>
  <c r="CU120" i="3"/>
  <c r="DU114" i="2"/>
  <c r="C186" i="7"/>
  <c r="O114" i="2"/>
  <c r="S108" i="2"/>
  <c r="D187" i="7"/>
  <c r="Z114" i="2"/>
  <c r="X6" i="7" s="1"/>
  <c r="D6" i="15"/>
  <c r="BG40" i="7"/>
  <c r="AN10" i="5"/>
  <c r="AN19" i="5" s="1"/>
  <c r="R114" i="2"/>
  <c r="Z5" i="7" s="1"/>
  <c r="AL226" i="7"/>
  <c r="AD227" i="4"/>
  <c r="AK19" i="5"/>
  <c r="BH149" i="7"/>
  <c r="H232" i="7"/>
  <c r="CL221" i="4"/>
  <c r="E87" i="7"/>
  <c r="EH240" i="4"/>
  <c r="J17" i="7" s="1"/>
  <c r="BM234" i="7"/>
  <c r="BJ237" i="7"/>
  <c r="DY231" i="4"/>
  <c r="AE16" i="7" s="1"/>
  <c r="BF116" i="3"/>
  <c r="AJ9" i="7" s="1"/>
  <c r="C159" i="15"/>
  <c r="L159" i="15" s="1"/>
  <c r="BG266" i="7"/>
  <c r="E310" i="7"/>
  <c r="DW123" i="3"/>
  <c r="AN16" i="7" s="1"/>
  <c r="AR239" i="7"/>
  <c r="BI156" i="7"/>
  <c r="BJ197" i="7"/>
  <c r="C191" i="16"/>
  <c r="J191" i="16" s="1"/>
  <c r="P191" i="16" s="1"/>
  <c r="G199" i="15"/>
  <c r="T199" i="15" s="1"/>
  <c r="BK339" i="7"/>
  <c r="BG160" i="7"/>
  <c r="BP224" i="7"/>
  <c r="AN7" i="5"/>
  <c r="ET228" i="4"/>
  <c r="AQ238" i="7"/>
  <c r="BG84" i="7"/>
  <c r="AM240" i="4"/>
  <c r="K7" i="7" s="1"/>
  <c r="F77" i="7"/>
  <c r="BO235" i="7"/>
  <c r="BM224" i="7"/>
  <c r="E139" i="15"/>
  <c r="P139" i="15" s="1"/>
  <c r="BI229" i="7"/>
  <c r="D225" i="7"/>
  <c r="Q231" i="4"/>
  <c r="AC5" i="7" s="1"/>
  <c r="DO121" i="3"/>
  <c r="E272" i="7"/>
  <c r="DM116" i="3"/>
  <c r="AI15" i="7" s="1"/>
  <c r="E179" i="15"/>
  <c r="P179" i="15" s="1"/>
  <c r="BI303" i="7"/>
  <c r="C299" i="7"/>
  <c r="O123" i="3"/>
  <c r="S120" i="3"/>
  <c r="DN114" i="2"/>
  <c r="Z15" i="7" s="1"/>
  <c r="F195" i="7"/>
  <c r="DD114" i="2"/>
  <c r="Z14" i="7" s="1"/>
  <c r="C198" i="7"/>
  <c r="EI108" i="2"/>
  <c r="EE114" i="2"/>
  <c r="M15" i="7"/>
  <c r="C122" i="7"/>
  <c r="DO104" i="2"/>
  <c r="DE115" i="3"/>
  <c r="M271" i="7"/>
  <c r="DO112" i="2"/>
  <c r="Z200" i="7"/>
  <c r="DP215" i="4"/>
  <c r="E112" i="8"/>
  <c r="E112" i="6"/>
  <c r="DF227" i="4"/>
  <c r="D197" i="7"/>
  <c r="DV114" i="2"/>
  <c r="X16" i="7" s="1"/>
  <c r="AN236" i="4"/>
  <c r="Z239" i="7"/>
  <c r="BH300" i="7"/>
  <c r="D118" i="15"/>
  <c r="N118" i="15" s="1"/>
  <c r="AA240" i="4"/>
  <c r="I6" i="7" s="1"/>
  <c r="BH85" i="7"/>
  <c r="DZ227" i="4"/>
  <c r="AL236" i="7"/>
  <c r="BM232" i="7"/>
  <c r="BH226" i="7"/>
  <c r="C233" i="7"/>
  <c r="CR231" i="4"/>
  <c r="CV220" i="4"/>
  <c r="C225" i="7"/>
  <c r="P231" i="4"/>
  <c r="T220" i="4"/>
  <c r="BJ343" i="7"/>
  <c r="D202" i="15"/>
  <c r="N202" i="15" s="1"/>
  <c r="BH342" i="7"/>
  <c r="AK216" i="4"/>
  <c r="AR7" i="7" s="1"/>
  <c r="D338" i="7"/>
  <c r="F309" i="7"/>
  <c r="DN123" i="3"/>
  <c r="AO15" i="7" s="1"/>
  <c r="F7" i="16"/>
  <c r="AB19" i="5"/>
  <c r="C47" i="16"/>
  <c r="J47" i="16" s="1"/>
  <c r="P47" i="16" s="1"/>
  <c r="D49" i="15"/>
  <c r="N49" i="15" s="1"/>
  <c r="BH78" i="7"/>
  <c r="Z216" i="4"/>
  <c r="O313" i="7"/>
  <c r="BX114" i="2"/>
  <c r="X11" i="7" s="1"/>
  <c r="I313" i="7"/>
  <c r="EH114" i="2"/>
  <c r="Z17" i="7" s="1"/>
  <c r="CS114" i="2"/>
  <c r="Y13" i="7" s="1"/>
  <c r="O276" i="7"/>
  <c r="M189" i="7"/>
  <c r="AW110" i="2"/>
  <c r="EP114" i="2"/>
  <c r="X18" i="7" s="1"/>
  <c r="Y200" i="7"/>
  <c r="D111" i="8"/>
  <c r="D111" i="6"/>
  <c r="AA114" i="2"/>
  <c r="Y6" i="7" s="1"/>
  <c r="AE200" i="7"/>
  <c r="BQ110" i="2"/>
  <c r="AW109" i="2"/>
  <c r="E8" i="16"/>
  <c r="AX238" i="4"/>
  <c r="N276" i="7"/>
  <c r="H119" i="15"/>
  <c r="V119" i="15" s="1"/>
  <c r="BL192" i="7"/>
  <c r="BG100" i="2"/>
  <c r="BI237" i="7"/>
  <c r="P200" i="7"/>
  <c r="BG267" i="7"/>
  <c r="BJ190" i="7"/>
  <c r="D180" i="15"/>
  <c r="N180" i="15" s="1"/>
  <c r="BH304" i="7"/>
  <c r="BD116" i="3"/>
  <c r="AH9" i="7" s="1"/>
  <c r="BG125" i="7"/>
  <c r="M265" i="7"/>
  <c r="AW115" i="3"/>
  <c r="H228" i="7"/>
  <c r="AX221" i="4"/>
  <c r="K276" i="7"/>
  <c r="BX216" i="4"/>
  <c r="C342" i="7"/>
  <c r="CB210" i="4"/>
  <c r="AD239" i="7"/>
  <c r="E250" i="8"/>
  <c r="E250" i="6"/>
  <c r="M268" i="7"/>
  <c r="CA115" i="3"/>
  <c r="BE231" i="4"/>
  <c r="AC9" i="7" s="1"/>
  <c r="D229" i="7"/>
  <c r="T225" i="4"/>
  <c r="AB225" i="7"/>
  <c r="S239" i="7"/>
  <c r="N12" i="7"/>
  <c r="D119" i="7"/>
  <c r="C16" i="7"/>
  <c r="C49" i="7"/>
  <c r="DY100" i="2"/>
  <c r="BX240" i="4"/>
  <c r="BI151" i="7"/>
  <c r="BL337" i="7"/>
  <c r="AO239" i="7"/>
  <c r="D237" i="7"/>
  <c r="EG231" i="4"/>
  <c r="AC17" i="7" s="1"/>
  <c r="BH225" i="7"/>
  <c r="BG273" i="7"/>
  <c r="BG123" i="7"/>
  <c r="AG18" i="7"/>
  <c r="J342" i="7"/>
  <c r="BZ216" i="4"/>
  <c r="AS11" i="7" s="1"/>
  <c r="CQ109" i="3"/>
  <c r="C157" i="7"/>
  <c r="CU106" i="3"/>
  <c r="AY239" i="7"/>
  <c r="D269" i="7"/>
  <c r="CH116" i="3"/>
  <c r="AH12" i="7" s="1"/>
  <c r="C196" i="7"/>
  <c r="DK114" i="2"/>
  <c r="DO108" i="2"/>
  <c r="Y350" i="7"/>
  <c r="BO231" i="4"/>
  <c r="AC10" i="7" s="1"/>
  <c r="D230" i="7"/>
  <c r="C312" i="7"/>
  <c r="EO123" i="3"/>
  <c r="ES120" i="3"/>
  <c r="DV216" i="4"/>
  <c r="EI107" i="3"/>
  <c r="H192" i="7"/>
  <c r="CA109" i="2"/>
  <c r="W13" i="7"/>
  <c r="AN15" i="5"/>
  <c r="E50" i="15"/>
  <c r="P50" i="15" s="1"/>
  <c r="BI79" i="7"/>
  <c r="BO225" i="7"/>
  <c r="M225" i="7"/>
  <c r="T222" i="4"/>
  <c r="BH346" i="7"/>
  <c r="BG337" i="7"/>
  <c r="E6" i="16"/>
  <c r="BO240" i="4"/>
  <c r="I10" i="7" s="1"/>
  <c r="D80" i="7"/>
  <c r="M338" i="7"/>
  <c r="AN212" i="4"/>
  <c r="T235" i="4"/>
  <c r="C75" i="7"/>
  <c r="P240" i="4"/>
  <c r="CB238" i="4"/>
  <c r="O81" i="7"/>
  <c r="BZ240" i="4"/>
  <c r="J11" i="7" s="1"/>
  <c r="EJ235" i="4"/>
  <c r="BH235" i="4"/>
  <c r="D234" i="7"/>
  <c r="DC231" i="4"/>
  <c r="AC14" i="7" s="1"/>
  <c r="AJ116" i="3"/>
  <c r="AH7" i="7" s="1"/>
  <c r="D264" i="7"/>
  <c r="U200" i="7"/>
  <c r="D10" i="16"/>
  <c r="C264" i="7"/>
  <c r="AI116" i="3"/>
  <c r="AM113" i="3"/>
  <c r="H80" i="7"/>
  <c r="BR236" i="4"/>
  <c r="DF210" i="4"/>
  <c r="BP240" i="4"/>
  <c r="J10" i="7" s="1"/>
  <c r="E80" i="7"/>
  <c r="AG234" i="7"/>
  <c r="DF226" i="4"/>
  <c r="AC350" i="7"/>
  <c r="T239" i="7"/>
  <c r="BH348" i="7"/>
  <c r="C346" i="7"/>
  <c r="DP210" i="4"/>
  <c r="DL216" i="4"/>
  <c r="AB233" i="7"/>
  <c r="CV225" i="4"/>
  <c r="U340" i="7"/>
  <c r="BG216" i="4"/>
  <c r="AT9" i="7" s="1"/>
  <c r="BH347" i="7"/>
  <c r="E307" i="7"/>
  <c r="CS123" i="3"/>
  <c r="AN13" i="7" s="1"/>
  <c r="AD237" i="4"/>
  <c r="C343" i="7"/>
  <c r="CL210" i="4"/>
  <c r="CH216" i="4"/>
  <c r="E84" i="7"/>
  <c r="DD240" i="4"/>
  <c r="J14" i="7" s="1"/>
  <c r="BG120" i="3"/>
  <c r="C303" i="7"/>
  <c r="BC123" i="3"/>
  <c r="M161" i="7"/>
  <c r="M163" i="7" s="1"/>
  <c r="EI108" i="3"/>
  <c r="EI113" i="2"/>
  <c r="F193" i="7"/>
  <c r="CJ114" i="2"/>
  <c r="Z12" i="7" s="1"/>
  <c r="P18" i="7"/>
  <c r="F125" i="7"/>
  <c r="O7" i="7"/>
  <c r="E114" i="7"/>
  <c r="E38" i="7"/>
  <c r="E5" i="7"/>
  <c r="BQ109" i="2"/>
  <c r="E336" i="7"/>
  <c r="R216" i="4"/>
  <c r="AS5" i="7" s="1"/>
  <c r="E303" i="7"/>
  <c r="BE123" i="3"/>
  <c r="AN9" i="7" s="1"/>
  <c r="BI76" i="7"/>
  <c r="D232" i="7"/>
  <c r="CI231" i="4"/>
  <c r="AC12" i="7" s="1"/>
  <c r="O89" i="7"/>
  <c r="AH239" i="7"/>
  <c r="BJ224" i="7"/>
  <c r="R239" i="7"/>
  <c r="BH221" i="4"/>
  <c r="BJ345" i="7"/>
  <c r="P116" i="3"/>
  <c r="AH5" i="7" s="1"/>
  <c r="D262" i="7"/>
  <c r="D17" i="7"/>
  <c r="D50" i="7"/>
  <c r="R191" i="7"/>
  <c r="BQ111" i="2"/>
  <c r="AS239" i="7"/>
  <c r="BH237" i="7"/>
  <c r="C338" i="7"/>
  <c r="AJ216" i="4"/>
  <c r="AN210" i="4"/>
  <c r="CU107" i="3"/>
  <c r="E197" i="7"/>
  <c r="DW114" i="2"/>
  <c r="Y16" i="7" s="1"/>
  <c r="ET212" i="4"/>
  <c r="DX240" i="4"/>
  <c r="J16" i="7" s="1"/>
  <c r="BJ348" i="7"/>
  <c r="R82" i="7"/>
  <c r="CL238" i="4"/>
  <c r="H14" i="7"/>
  <c r="BK231" i="7"/>
  <c r="C311" i="7"/>
  <c r="EE123" i="3"/>
  <c r="EI120" i="3"/>
  <c r="BY116" i="3"/>
  <c r="AI11" i="7" s="1"/>
  <c r="N313" i="7"/>
  <c r="AE19" i="5"/>
  <c r="AV114" i="2"/>
  <c r="Z8" i="7" s="1"/>
  <c r="D190" i="7"/>
  <c r="BD114" i="2"/>
  <c r="X9" i="7" s="1"/>
  <c r="R188" i="7"/>
  <c r="AM111" i="2"/>
  <c r="N10" i="7"/>
  <c r="D117" i="7"/>
  <c r="C46" i="7"/>
  <c r="C13" i="7"/>
  <c r="CU100" i="2"/>
  <c r="M263" i="7"/>
  <c r="AC115" i="3"/>
  <c r="R196" i="7"/>
  <c r="DO111" i="2"/>
  <c r="BL346" i="7"/>
  <c r="F348" i="7"/>
  <c r="EI216" i="4"/>
  <c r="AT17" i="7" s="1"/>
  <c r="BN233" i="7"/>
  <c r="BY216" i="4"/>
  <c r="AR11" i="7" s="1"/>
  <c r="F119" i="15"/>
  <c r="R119" i="15" s="1"/>
  <c r="BJ192" i="7"/>
  <c r="AU240" i="4"/>
  <c r="I8" i="7" s="1"/>
  <c r="CL214" i="4"/>
  <c r="DP236" i="4"/>
  <c r="BJ235" i="7"/>
  <c r="DP221" i="4"/>
  <c r="J239" i="7"/>
  <c r="F345" i="7"/>
  <c r="DE216" i="4"/>
  <c r="AT14" i="7" s="1"/>
  <c r="AL19" i="5"/>
  <c r="D305" i="7"/>
  <c r="BX123" i="3"/>
  <c r="AM11" i="7" s="1"/>
  <c r="E308" i="7"/>
  <c r="DC123" i="3"/>
  <c r="AN14" i="7" s="1"/>
  <c r="E226" i="7"/>
  <c r="AB231" i="4"/>
  <c r="AD6" i="7" s="1"/>
  <c r="BH349" i="7"/>
  <c r="R187" i="7"/>
  <c r="AC111" i="2"/>
  <c r="BG113" i="2"/>
  <c r="BK349" i="7"/>
  <c r="AC19" i="5"/>
  <c r="BP225" i="7"/>
  <c r="AI109" i="3"/>
  <c r="BO114" i="2"/>
  <c r="Y10" i="7" s="1"/>
  <c r="BH308" i="7"/>
  <c r="E4" i="15"/>
  <c r="BH83" i="7"/>
  <c r="E118" i="15"/>
  <c r="P118" i="15" s="1"/>
  <c r="BI191" i="7"/>
  <c r="C105" i="16"/>
  <c r="J105" i="16" s="1"/>
  <c r="P105" i="16" s="1"/>
  <c r="D116" i="15"/>
  <c r="N116" i="15" s="1"/>
  <c r="BH189" i="7"/>
  <c r="BG47" i="7"/>
  <c r="C49" i="16"/>
  <c r="J49" i="16" s="1"/>
  <c r="P49" i="16" s="1"/>
  <c r="F49" i="15"/>
  <c r="R49" i="15" s="1"/>
  <c r="BJ78" i="7"/>
  <c r="C30" i="15"/>
  <c r="L30" i="15" s="1"/>
  <c r="BG42" i="7"/>
  <c r="BG108" i="3"/>
  <c r="F117" i="15"/>
  <c r="R117" i="15" s="1"/>
  <c r="AO5" i="5"/>
  <c r="AO19" i="5" s="1"/>
  <c r="BY240" i="4"/>
  <c r="I11" i="7" s="1"/>
  <c r="BG162" i="7"/>
  <c r="EH116" i="3"/>
  <c r="AJ17" i="7" s="1"/>
  <c r="EI240" i="4"/>
  <c r="K17" i="7" s="1"/>
  <c r="F87" i="7"/>
  <c r="BD240" i="4"/>
  <c r="AB235" i="7"/>
  <c r="DP225" i="4"/>
  <c r="E299" i="7"/>
  <c r="Q123" i="3"/>
  <c r="AN5" i="7" s="1"/>
  <c r="F275" i="7"/>
  <c r="ER116" i="3"/>
  <c r="AJ18" i="7" s="1"/>
  <c r="EP240" i="4"/>
  <c r="C88" i="7"/>
  <c r="ET235" i="4"/>
  <c r="R349" i="7"/>
  <c r="ET213" i="4"/>
  <c r="DN240" i="4"/>
  <c r="J15" i="7" s="1"/>
  <c r="E85" i="7"/>
  <c r="AL240" i="4"/>
  <c r="J7" i="7" s="1"/>
  <c r="E77" i="7"/>
  <c r="C231" i="7"/>
  <c r="CB220" i="4"/>
  <c r="BX231" i="4"/>
  <c r="D275" i="7"/>
  <c r="EP116" i="3"/>
  <c r="AH18" i="7" s="1"/>
  <c r="BG274" i="7"/>
  <c r="E190" i="7"/>
  <c r="BE114" i="2"/>
  <c r="Y9" i="7" s="1"/>
  <c r="BH75" i="7"/>
  <c r="H89" i="7"/>
  <c r="D311" i="7"/>
  <c r="EF123" i="3"/>
  <c r="AM17" i="7" s="1"/>
  <c r="BL236" i="7"/>
  <c r="D308" i="7"/>
  <c r="DB123" i="3"/>
  <c r="AM14" i="7" s="1"/>
  <c r="BE240" i="4"/>
  <c r="I9" i="7" s="1"/>
  <c r="BG262" i="7"/>
  <c r="D167" i="8"/>
  <c r="D167" i="6"/>
  <c r="D140" i="15"/>
  <c r="N140" i="15" s="1"/>
  <c r="BH230" i="7"/>
  <c r="T214" i="4"/>
  <c r="W336" i="7"/>
  <c r="BJ337" i="7"/>
  <c r="E201" i="15"/>
  <c r="P201" i="15" s="1"/>
  <c r="BI341" i="7"/>
  <c r="D248" i="8"/>
  <c r="D248" i="6"/>
  <c r="BH197" i="7"/>
  <c r="E63" i="8"/>
  <c r="E63" i="6"/>
  <c r="F270" i="7"/>
  <c r="CT116" i="3"/>
  <c r="AJ13" i="7" s="1"/>
  <c r="W195" i="7"/>
  <c r="DE112" i="2"/>
  <c r="R193" i="7"/>
  <c r="CK111" i="2"/>
  <c r="C272" i="7"/>
  <c r="DK116" i="3"/>
  <c r="DO113" i="3"/>
  <c r="CU240" i="4"/>
  <c r="K13" i="7" s="1"/>
  <c r="F83" i="7"/>
  <c r="C226" i="7"/>
  <c r="AD220" i="4"/>
  <c r="Z231" i="4"/>
  <c r="E202" i="15"/>
  <c r="P202" i="15" s="1"/>
  <c r="BI342" i="7"/>
  <c r="D7" i="16"/>
  <c r="P10" i="7"/>
  <c r="F117" i="7"/>
  <c r="BI85" i="7"/>
  <c r="DP214" i="4"/>
  <c r="EI115" i="3"/>
  <c r="H201" i="15"/>
  <c r="V201" i="15" s="1"/>
  <c r="BL341" i="7"/>
  <c r="F156" i="7"/>
  <c r="CJ109" i="3"/>
  <c r="U12" i="7" s="1"/>
  <c r="U19" i="7" s="1"/>
  <c r="DE231" i="4"/>
  <c r="AE14" i="7" s="1"/>
  <c r="F234" i="7"/>
  <c r="F226" i="7"/>
  <c r="AC231" i="4"/>
  <c r="AE6" i="7" s="1"/>
  <c r="BK188" i="7"/>
  <c r="R340" i="7"/>
  <c r="BH213" i="4"/>
  <c r="H336" i="7"/>
  <c r="T211" i="4"/>
  <c r="CU231" i="4"/>
  <c r="AE13" i="7" s="1"/>
  <c r="F78" i="7"/>
  <c r="F46" i="16" s="1"/>
  <c r="AW240" i="4"/>
  <c r="K8" i="7" s="1"/>
  <c r="O350" i="7"/>
  <c r="E348" i="7"/>
  <c r="EH216" i="4"/>
  <c r="AS17" i="7" s="1"/>
  <c r="D235" i="7"/>
  <c r="DM231" i="4"/>
  <c r="AC15" i="7" s="1"/>
  <c r="D52" i="15"/>
  <c r="N52" i="15" s="1"/>
  <c r="BH81" i="7"/>
  <c r="BG87" i="7"/>
  <c r="C50" i="15"/>
  <c r="L50" i="15" s="1"/>
  <c r="BG79" i="7"/>
  <c r="D226" i="7"/>
  <c r="AA231" i="4"/>
  <c r="AC6" i="7" s="1"/>
  <c r="T212" i="4"/>
  <c r="M336" i="7"/>
  <c r="F262" i="7"/>
  <c r="R116" i="3"/>
  <c r="AJ5" i="7" s="1"/>
  <c r="AB189" i="7"/>
  <c r="AB200" i="7" s="1"/>
  <c r="AW113" i="2"/>
  <c r="W187" i="7"/>
  <c r="AC112" i="2"/>
  <c r="M199" i="7"/>
  <c r="ES110" i="2"/>
  <c r="E262" i="7"/>
  <c r="Q116" i="3"/>
  <c r="AI5" i="7" s="1"/>
  <c r="ER231" i="4"/>
  <c r="AD18" i="7" s="1"/>
  <c r="ER240" i="4"/>
  <c r="J18" i="7" s="1"/>
  <c r="E88" i="7"/>
  <c r="D77" i="7"/>
  <c r="AK240" i="4"/>
  <c r="I7" i="7" s="1"/>
  <c r="E349" i="7"/>
  <c r="ER216" i="4"/>
  <c r="AS18" i="7" s="1"/>
  <c r="AA216" i="4"/>
  <c r="AR6" i="7" s="1"/>
  <c r="AG237" i="7"/>
  <c r="EJ226" i="4"/>
  <c r="C237" i="7"/>
  <c r="EJ220" i="4"/>
  <c r="EF231" i="4"/>
  <c r="H88" i="7"/>
  <c r="ET236" i="4"/>
  <c r="M305" i="7"/>
  <c r="CA122" i="3"/>
  <c r="C301" i="7"/>
  <c r="AM120" i="3"/>
  <c r="AI123" i="3"/>
  <c r="CA240" i="4"/>
  <c r="K11" i="7" s="1"/>
  <c r="E232" i="7"/>
  <c r="CJ231" i="4"/>
  <c r="AD12" i="7" s="1"/>
  <c r="DB116" i="3"/>
  <c r="AH14" i="7" s="1"/>
  <c r="E7" i="16"/>
  <c r="J163" i="7"/>
  <c r="BG124" i="7"/>
  <c r="F49" i="7"/>
  <c r="F16" i="7"/>
  <c r="D51" i="7"/>
  <c r="D18" i="7"/>
  <c r="EF114" i="2"/>
  <c r="X17" i="7" s="1"/>
  <c r="D198" i="7"/>
  <c r="D12" i="7"/>
  <c r="D45" i="7"/>
  <c r="BL186" i="7"/>
  <c r="AE239" i="7"/>
  <c r="AK123" i="3"/>
  <c r="AN7" i="7" s="1"/>
  <c r="DO114" i="3"/>
  <c r="AB216" i="4"/>
  <c r="AS6" i="7" s="1"/>
  <c r="DC240" i="4"/>
  <c r="I14" i="7" s="1"/>
  <c r="T223" i="4"/>
  <c r="D138" i="15"/>
  <c r="N138" i="15" s="1"/>
  <c r="BH228" i="7"/>
  <c r="DL231" i="4"/>
  <c r="DP220" i="4"/>
  <c r="C235" i="7"/>
  <c r="C227" i="7"/>
  <c r="AJ231" i="4"/>
  <c r="AN220" i="4"/>
  <c r="C149" i="7"/>
  <c r="O109" i="3"/>
  <c r="S106" i="3"/>
  <c r="C308" i="7"/>
  <c r="DE120" i="3"/>
  <c r="DA123" i="3"/>
  <c r="BH86" i="7"/>
  <c r="AM239" i="7"/>
  <c r="BH157" i="7"/>
  <c r="E192" i="7"/>
  <c r="BY114" i="2"/>
  <c r="Y11" i="7" s="1"/>
  <c r="BH312" i="7"/>
  <c r="BI269" i="7"/>
  <c r="BI349" i="7"/>
  <c r="AG13" i="7"/>
  <c r="CU116" i="3"/>
  <c r="BH162" i="7"/>
  <c r="AB240" i="4"/>
  <c r="J6" i="7" s="1"/>
  <c r="R342" i="7"/>
  <c r="CB213" i="4"/>
  <c r="U89" i="7"/>
  <c r="N89" i="7"/>
  <c r="DF235" i="4"/>
  <c r="BG76" i="7"/>
  <c r="EJ223" i="4"/>
  <c r="J230" i="7"/>
  <c r="BP231" i="4"/>
  <c r="AD10" i="7" s="1"/>
  <c r="F231" i="7"/>
  <c r="CA231" i="4"/>
  <c r="AE11" i="7" s="1"/>
  <c r="F306" i="7"/>
  <c r="CJ123" i="3"/>
  <c r="AO12" i="7" s="1"/>
  <c r="C120" i="7"/>
  <c r="M13" i="7"/>
  <c r="CU104" i="2"/>
  <c r="M194" i="7"/>
  <c r="CU110" i="2"/>
  <c r="S200" i="7"/>
  <c r="CA216" i="4"/>
  <c r="AT11" i="7" s="1"/>
  <c r="DP223" i="4"/>
  <c r="DP213" i="4"/>
  <c r="BH275" i="7"/>
  <c r="AE350" i="7"/>
  <c r="D199" i="15"/>
  <c r="N199" i="15" s="1"/>
  <c r="C188" i="16"/>
  <c r="J188" i="16" s="1"/>
  <c r="P188" i="16" s="1"/>
  <c r="BH339" i="7"/>
  <c r="N200" i="7"/>
  <c r="I200" i="7"/>
  <c r="BI311" i="7"/>
  <c r="C348" i="7"/>
  <c r="EJ210" i="4"/>
  <c r="EF216" i="4"/>
  <c r="DP228" i="4"/>
  <c r="AQ235" i="7"/>
  <c r="BQ231" i="4"/>
  <c r="AE10" i="7" s="1"/>
  <c r="P230" i="7"/>
  <c r="BH234" i="7"/>
  <c r="E231" i="7"/>
  <c r="BZ231" i="4"/>
  <c r="AD11" i="7" s="1"/>
  <c r="BI348" i="7"/>
  <c r="F336" i="7"/>
  <c r="S216" i="4"/>
  <c r="AT5" i="7" s="1"/>
  <c r="F159" i="7"/>
  <c r="DN109" i="3"/>
  <c r="U15" i="7" s="1"/>
  <c r="BM237" i="7"/>
  <c r="EJ229" i="4"/>
  <c r="AV237" i="7"/>
  <c r="BM235" i="7"/>
  <c r="BR221" i="4"/>
  <c r="I350" i="7"/>
  <c r="F301" i="7"/>
  <c r="AL123" i="3"/>
  <c r="AO7" i="7" s="1"/>
  <c r="CA100" i="2"/>
  <c r="BG115" i="3"/>
  <c r="AC123" i="3"/>
  <c r="AL6" i="7"/>
  <c r="W193" i="7"/>
  <c r="CK112" i="2"/>
  <c r="T350" i="7"/>
  <c r="AC106" i="3"/>
  <c r="BH198" i="7"/>
  <c r="Q114" i="2"/>
  <c r="Y5" i="7" s="1"/>
  <c r="CK100" i="2"/>
  <c r="BG151" i="7"/>
  <c r="CS231" i="4"/>
  <c r="AC13" i="7" s="1"/>
  <c r="AW121" i="3"/>
  <c r="BO123" i="3"/>
  <c r="AN10" i="7" s="1"/>
  <c r="BG199" i="7"/>
  <c r="C31" i="15"/>
  <c r="L31" i="15" s="1"/>
  <c r="BG121" i="7"/>
  <c r="CL236" i="4"/>
  <c r="BL188" i="7"/>
  <c r="D4" i="15"/>
  <c r="BL199" i="7"/>
  <c r="C108" i="16"/>
  <c r="J108" i="16" s="1"/>
  <c r="P108" i="16" s="1"/>
  <c r="G116" i="15"/>
  <c r="T116" i="15" s="1"/>
  <c r="BK189" i="7"/>
  <c r="E92" i="15"/>
  <c r="P92" i="15" s="1"/>
  <c r="BI153" i="7"/>
  <c r="Y116" i="3"/>
  <c r="BG112" i="2"/>
  <c r="C181" i="15"/>
  <c r="L181" i="15" s="1"/>
  <c r="R18" i="7"/>
  <c r="ES109" i="3"/>
  <c r="CK108" i="2"/>
  <c r="D4" i="8" l="1"/>
  <c r="D4" i="6"/>
  <c r="C140" i="8"/>
  <c r="C140" i="6"/>
  <c r="F7" i="8"/>
  <c r="F7" i="6"/>
  <c r="C112" i="6"/>
  <c r="C112" i="8"/>
  <c r="F4" i="8"/>
  <c r="F4" i="6"/>
  <c r="F202" i="15"/>
  <c r="R202" i="15" s="1"/>
  <c r="BJ342" i="7"/>
  <c r="BG301" i="7"/>
  <c r="AG15" i="7"/>
  <c r="DO116" i="3"/>
  <c r="C140" i="15"/>
  <c r="L140" i="15" s="1"/>
  <c r="BG230" i="7"/>
  <c r="D250" i="8"/>
  <c r="D250" i="6"/>
  <c r="BM231" i="7"/>
  <c r="BK232" i="7"/>
  <c r="W239" i="7"/>
  <c r="D179" i="15"/>
  <c r="N179" i="15" s="1"/>
  <c r="BH303" i="7"/>
  <c r="F7" i="15"/>
  <c r="BI346" i="7"/>
  <c r="C180" i="15"/>
  <c r="L180" i="15" s="1"/>
  <c r="BG304" i="7"/>
  <c r="C49" i="15"/>
  <c r="L49" i="15" s="1"/>
  <c r="C46" i="16"/>
  <c r="J46" i="16" s="1"/>
  <c r="P46" i="16" s="1"/>
  <c r="BG78" i="7"/>
  <c r="AG12" i="7"/>
  <c r="CK116" i="3"/>
  <c r="BJ338" i="7"/>
  <c r="AR19" i="7"/>
  <c r="E167" i="8"/>
  <c r="E167" i="6"/>
  <c r="F39" i="8"/>
  <c r="F39" i="6"/>
  <c r="BI347" i="7"/>
  <c r="AN240" i="4"/>
  <c r="H7" i="7"/>
  <c r="C7" i="15"/>
  <c r="C7" i="16"/>
  <c r="E140" i="8"/>
  <c r="E140" i="6"/>
  <c r="E7" i="15"/>
  <c r="AB10" i="7"/>
  <c r="BR231" i="4"/>
  <c r="F89" i="7"/>
  <c r="BL231" i="7"/>
  <c r="E136" i="8"/>
  <c r="E136" i="6"/>
  <c r="E200" i="7"/>
  <c r="C167" i="16"/>
  <c r="J167" i="16" s="1"/>
  <c r="P167" i="16" s="1"/>
  <c r="C178" i="15"/>
  <c r="L178" i="15" s="1"/>
  <c r="BG302" i="7"/>
  <c r="BK233" i="7"/>
  <c r="C250" i="8"/>
  <c r="C250" i="6"/>
  <c r="BG305" i="7"/>
  <c r="E248" i="8"/>
  <c r="E248" i="6"/>
  <c r="BG120" i="7"/>
  <c r="BG308" i="7"/>
  <c r="BG272" i="7"/>
  <c r="H18" i="7"/>
  <c r="ET240" i="4"/>
  <c r="D52" i="7"/>
  <c r="AO19" i="7"/>
  <c r="D222" i="8"/>
  <c r="D222" i="6"/>
  <c r="BG338" i="7"/>
  <c r="D169" i="8"/>
  <c r="D169" i="6"/>
  <c r="E350" i="7"/>
  <c r="DP216" i="4"/>
  <c r="AQ15" i="7"/>
  <c r="AG7" i="7"/>
  <c r="AM116" i="3"/>
  <c r="DZ216" i="4"/>
  <c r="AQ16" i="7"/>
  <c r="P19" i="7"/>
  <c r="BG157" i="7"/>
  <c r="BG49" i="7"/>
  <c r="E158" i="15"/>
  <c r="P158" i="15" s="1"/>
  <c r="C149" i="16"/>
  <c r="J149" i="16" s="1"/>
  <c r="P149" i="16" s="1"/>
  <c r="BI265" i="7"/>
  <c r="BG232" i="7"/>
  <c r="BG198" i="7"/>
  <c r="AV239" i="7"/>
  <c r="W5" i="7"/>
  <c r="S114" i="2"/>
  <c r="BM225" i="7"/>
  <c r="BG158" i="7"/>
  <c r="C161" i="15"/>
  <c r="L161" i="15" s="1"/>
  <c r="BG268" i="7"/>
  <c r="BG51" i="7"/>
  <c r="AG8" i="7"/>
  <c r="AW116" i="3"/>
  <c r="F12" i="16"/>
  <c r="BH263" i="7"/>
  <c r="E52" i="15"/>
  <c r="P52" i="15" s="1"/>
  <c r="BI81" i="7"/>
  <c r="M89" i="7"/>
  <c r="BG45" i="7"/>
  <c r="BH233" i="7"/>
  <c r="F9" i="16"/>
  <c r="R17" i="7"/>
  <c r="EI109" i="3"/>
  <c r="C127" i="16"/>
  <c r="J127" i="16" s="1"/>
  <c r="P127" i="16" s="1"/>
  <c r="C137" i="15"/>
  <c r="L137" i="15" s="1"/>
  <c r="BG227" i="7"/>
  <c r="BG82" i="7"/>
  <c r="BG269" i="7"/>
  <c r="D350" i="7"/>
  <c r="BL197" i="7"/>
  <c r="BG117" i="7"/>
  <c r="F247" i="8"/>
  <c r="F247" i="6"/>
  <c r="BG77" i="7"/>
  <c r="J350" i="7"/>
  <c r="D9" i="16"/>
  <c r="D164" i="8"/>
  <c r="D164" i="6"/>
  <c r="F168" i="16"/>
  <c r="K313" i="7"/>
  <c r="F164" i="8"/>
  <c r="F164" i="6"/>
  <c r="BH310" i="7"/>
  <c r="BH311" i="7"/>
  <c r="K19" i="7"/>
  <c r="E169" i="8"/>
  <c r="E169" i="6"/>
  <c r="E6" i="15"/>
  <c r="C29" i="16"/>
  <c r="J29" i="16" s="1"/>
  <c r="P29" i="16" s="1"/>
  <c r="C29" i="15"/>
  <c r="L29" i="15" s="1"/>
  <c r="BG41" i="7"/>
  <c r="CK114" i="2"/>
  <c r="BP236" i="7"/>
  <c r="AS19" i="7"/>
  <c r="BL232" i="7"/>
  <c r="F139" i="8"/>
  <c r="F139" i="6"/>
  <c r="AD231" i="4"/>
  <c r="AB6" i="7"/>
  <c r="M19" i="7"/>
  <c r="N19" i="7"/>
  <c r="BI271" i="7"/>
  <c r="BG186" i="7"/>
  <c r="C200" i="7"/>
  <c r="BN232" i="7"/>
  <c r="CK109" i="3"/>
  <c r="C196" i="8"/>
  <c r="C196" i="6"/>
  <c r="E199" i="15"/>
  <c r="P199" i="15" s="1"/>
  <c r="C189" i="16"/>
  <c r="J189" i="16" s="1"/>
  <c r="P189" i="16" s="1"/>
  <c r="BI339" i="7"/>
  <c r="BK193" i="7"/>
  <c r="BO234" i="7"/>
  <c r="F168" i="8"/>
  <c r="F168" i="6"/>
  <c r="BJ196" i="7"/>
  <c r="AQ11" i="7"/>
  <c r="CB216" i="4"/>
  <c r="EJ240" i="4"/>
  <c r="BJ83" i="7"/>
  <c r="E239" i="7"/>
  <c r="C119" i="15"/>
  <c r="L119" i="15" s="1"/>
  <c r="BG192" i="7"/>
  <c r="BG149" i="7"/>
  <c r="C163" i="7"/>
  <c r="E276" i="7"/>
  <c r="F276" i="7"/>
  <c r="H350" i="7"/>
  <c r="BH336" i="7"/>
  <c r="BG225" i="7"/>
  <c r="E163" i="7"/>
  <c r="C63" i="8"/>
  <c r="C63" i="6"/>
  <c r="AN19" i="7"/>
  <c r="D126" i="7"/>
  <c r="D163" i="7"/>
  <c r="BJ188" i="7"/>
  <c r="AL17" i="7"/>
  <c r="EI123" i="3"/>
  <c r="AH19" i="7"/>
  <c r="C166" i="8"/>
  <c r="C166" i="6"/>
  <c r="E19" i="7"/>
  <c r="AQ12" i="7"/>
  <c r="CL216" i="4"/>
  <c r="C89" i="7"/>
  <c r="BG75" i="7"/>
  <c r="BG310" i="7"/>
  <c r="BG312" i="7"/>
  <c r="BG196" i="7"/>
  <c r="E161" i="15"/>
  <c r="P161" i="15" s="1"/>
  <c r="BI268" i="7"/>
  <c r="F196" i="8"/>
  <c r="F196" i="6"/>
  <c r="F126" i="7"/>
  <c r="BO237" i="7"/>
  <c r="BH231" i="7"/>
  <c r="P239" i="7"/>
  <c r="AL15" i="7"/>
  <c r="DO123" i="3"/>
  <c r="F163" i="7"/>
  <c r="BH232" i="7"/>
  <c r="BN237" i="7"/>
  <c r="X19" i="7"/>
  <c r="F313" i="7"/>
  <c r="BG336" i="7"/>
  <c r="E172" i="8"/>
  <c r="E172" i="6"/>
  <c r="C201" i="15"/>
  <c r="L201" i="15" s="1"/>
  <c r="BG341" i="7"/>
  <c r="E5" i="16"/>
  <c r="C93" i="15"/>
  <c r="L93" i="15" s="1"/>
  <c r="BG109" i="3"/>
  <c r="R9" i="7"/>
  <c r="BH271" i="7"/>
  <c r="F171" i="8"/>
  <c r="F171" i="6"/>
  <c r="BG85" i="7"/>
  <c r="J6" i="16"/>
  <c r="P6" i="16" s="1"/>
  <c r="T6" i="16"/>
  <c r="BG271" i="7"/>
  <c r="BG231" i="7"/>
  <c r="BH345" i="7"/>
  <c r="W9" i="7"/>
  <c r="BG114" i="2"/>
  <c r="D172" i="8"/>
  <c r="D172" i="6"/>
  <c r="AD19" i="7"/>
  <c r="BG233" i="7"/>
  <c r="BI226" i="7"/>
  <c r="BO236" i="7"/>
  <c r="F197" i="8"/>
  <c r="F197" i="6"/>
  <c r="D104" i="16"/>
  <c r="J104" i="16" s="1"/>
  <c r="P104" i="16" s="1"/>
  <c r="C116" i="15"/>
  <c r="L116" i="15" s="1"/>
  <c r="BG189" i="7"/>
  <c r="R350" i="7"/>
  <c r="CA114" i="2"/>
  <c r="W11" i="7"/>
  <c r="M313" i="7"/>
  <c r="T216" i="4"/>
  <c r="ES114" i="2"/>
  <c r="BG236" i="7"/>
  <c r="BK187" i="7"/>
  <c r="F5" i="16"/>
  <c r="BG88" i="7"/>
  <c r="F118" i="15"/>
  <c r="R118" i="15" s="1"/>
  <c r="BJ191" i="7"/>
  <c r="F138" i="8"/>
  <c r="F138" i="6"/>
  <c r="AB13" i="7"/>
  <c r="CV231" i="4"/>
  <c r="DE109" i="3"/>
  <c r="R14" i="7"/>
  <c r="DP231" i="4"/>
  <c r="AB15" i="7"/>
  <c r="AE19" i="7"/>
  <c r="BM233" i="7"/>
  <c r="R13" i="7"/>
  <c r="CU109" i="3"/>
  <c r="C202" i="15"/>
  <c r="L202" i="15" s="1"/>
  <c r="BG342" i="7"/>
  <c r="BN235" i="7"/>
  <c r="BI344" i="7"/>
  <c r="E12" i="16"/>
  <c r="F64" i="6"/>
  <c r="F64" i="8"/>
  <c r="I19" i="7"/>
  <c r="D159" i="15"/>
  <c r="N159" i="15" s="1"/>
  <c r="BH266" i="7"/>
  <c r="BG114" i="7"/>
  <c r="H239" i="7"/>
  <c r="BH224" i="7"/>
  <c r="C4" i="16"/>
  <c r="C4" i="15"/>
  <c r="T19" i="7"/>
  <c r="W6" i="7"/>
  <c r="AC114" i="2"/>
  <c r="D246" i="8"/>
  <c r="D246" i="6"/>
  <c r="D136" i="8"/>
  <c r="D136" i="6"/>
  <c r="R5" i="7"/>
  <c r="S109" i="3"/>
  <c r="AL18" i="7"/>
  <c r="ES123" i="3"/>
  <c r="D221" i="8"/>
  <c r="D221" i="6"/>
  <c r="BH274" i="7"/>
  <c r="C147" i="16"/>
  <c r="J147" i="16" s="1"/>
  <c r="P147" i="16" s="1"/>
  <c r="C158" i="15"/>
  <c r="L158" i="15" s="1"/>
  <c r="BG265" i="7"/>
  <c r="BR216" i="4"/>
  <c r="AQ10" i="7"/>
  <c r="CL240" i="4"/>
  <c r="H12" i="7"/>
  <c r="AV12" i="7" s="1"/>
  <c r="C126" i="7"/>
  <c r="E170" i="8"/>
  <c r="E170" i="6"/>
  <c r="BG344" i="7"/>
  <c r="D196" i="8"/>
  <c r="D196" i="6"/>
  <c r="AD240" i="4"/>
  <c r="BG187" i="7"/>
  <c r="D138" i="8"/>
  <c r="D138" i="6"/>
  <c r="AQ17" i="7"/>
  <c r="EJ216" i="4"/>
  <c r="D64" i="8"/>
  <c r="D64" i="6"/>
  <c r="BH88" i="7"/>
  <c r="M350" i="7"/>
  <c r="BI336" i="7"/>
  <c r="F239" i="7"/>
  <c r="BK195" i="7"/>
  <c r="BK336" i="7"/>
  <c r="W350" i="7"/>
  <c r="E313" i="7"/>
  <c r="R7" i="7"/>
  <c r="AM109" i="3"/>
  <c r="BI263" i="7"/>
  <c r="BG311" i="7"/>
  <c r="E52" i="7"/>
  <c r="CU114" i="2"/>
  <c r="ES116" i="3"/>
  <c r="D166" i="8"/>
  <c r="D166" i="6"/>
  <c r="C160" i="15"/>
  <c r="L160" i="15" s="1"/>
  <c r="AB5" i="7"/>
  <c r="T231" i="4"/>
  <c r="BG122" i="7"/>
  <c r="AG239" i="7"/>
  <c r="AL13" i="7"/>
  <c r="CU123" i="3"/>
  <c r="BG309" i="7"/>
  <c r="H10" i="7"/>
  <c r="BR240" i="4"/>
  <c r="DY116" i="3"/>
  <c r="C350" i="7"/>
  <c r="C138" i="15"/>
  <c r="L138" i="15" s="1"/>
  <c r="BG228" i="7"/>
  <c r="BG154" i="7"/>
  <c r="AB16" i="7"/>
  <c r="DZ231" i="4"/>
  <c r="D165" i="8"/>
  <c r="D165" i="6"/>
  <c r="BJ86" i="7"/>
  <c r="C92" i="15"/>
  <c r="L92" i="15" s="1"/>
  <c r="BG153" i="7"/>
  <c r="BO224" i="7"/>
  <c r="AQ239" i="7"/>
  <c r="C94" i="15"/>
  <c r="L94" i="15" s="1"/>
  <c r="BG155" i="7"/>
  <c r="G201" i="15"/>
  <c r="T201" i="15" s="1"/>
  <c r="BK341" i="7"/>
  <c r="BH87" i="7"/>
  <c r="E10" i="15"/>
  <c r="H6" i="15"/>
  <c r="E10" i="16"/>
  <c r="F63" i="8"/>
  <c r="F63" i="6"/>
  <c r="D12" i="16"/>
  <c r="BH344" i="7"/>
  <c r="W200" i="7"/>
  <c r="W14" i="7"/>
  <c r="DE114" i="2"/>
  <c r="CK123" i="3"/>
  <c r="C19" i="7"/>
  <c r="C117" i="15"/>
  <c r="L117" i="15" s="1"/>
  <c r="BG190" i="7"/>
  <c r="D65" i="8"/>
  <c r="D65" i="6"/>
  <c r="J19" i="7"/>
  <c r="D8" i="16"/>
  <c r="BJ199" i="7"/>
  <c r="D247" i="8"/>
  <c r="D247" i="6"/>
  <c r="D313" i="7"/>
  <c r="CA123" i="3"/>
  <c r="BH216" i="4"/>
  <c r="AG6" i="7"/>
  <c r="AC116" i="3"/>
  <c r="F350" i="7"/>
  <c r="BG234" i="7"/>
  <c r="H9" i="7"/>
  <c r="BH240" i="4"/>
  <c r="E164" i="8"/>
  <c r="E164" i="6"/>
  <c r="BG46" i="7"/>
  <c r="C179" i="15"/>
  <c r="L179" i="15" s="1"/>
  <c r="BG303" i="7"/>
  <c r="F140" i="8"/>
  <c r="F140" i="6"/>
  <c r="F250" i="8"/>
  <c r="F250" i="6"/>
  <c r="E181" i="15"/>
  <c r="P181" i="15" s="1"/>
  <c r="BI305" i="7"/>
  <c r="BM236" i="7"/>
  <c r="C109" i="16"/>
  <c r="J109" i="16" s="1"/>
  <c r="P109" i="16" s="1"/>
  <c r="H116" i="15"/>
  <c r="V116" i="15" s="1"/>
  <c r="BL189" i="7"/>
  <c r="BJ187" i="7"/>
  <c r="R200" i="7"/>
  <c r="BG264" i="7"/>
  <c r="D249" i="8"/>
  <c r="D249" i="6"/>
  <c r="F4" i="16"/>
  <c r="BH188" i="7"/>
  <c r="H200" i="7"/>
  <c r="W10" i="7"/>
  <c r="BQ114" i="2"/>
  <c r="F246" i="8"/>
  <c r="F246" i="6"/>
  <c r="AL239" i="7"/>
  <c r="BN224" i="7"/>
  <c r="AI19" i="7"/>
  <c r="BJ193" i="7"/>
  <c r="DF240" i="4"/>
  <c r="T240" i="4"/>
  <c r="H5" i="7"/>
  <c r="BI224" i="7"/>
  <c r="M239" i="7"/>
  <c r="DO114" i="2"/>
  <c r="W15" i="7"/>
  <c r="E197" i="8"/>
  <c r="E197" i="6"/>
  <c r="W16" i="7"/>
  <c r="DY114" i="2"/>
  <c r="F169" i="8"/>
  <c r="F169" i="6"/>
  <c r="M276" i="7"/>
  <c r="C118" i="15"/>
  <c r="L118" i="15" s="1"/>
  <c r="BG191" i="7"/>
  <c r="BG349" i="7"/>
  <c r="DP240" i="4"/>
  <c r="H15" i="7"/>
  <c r="D89" i="7"/>
  <c r="J276" i="7"/>
  <c r="F136" i="8"/>
  <c r="F136" i="6"/>
  <c r="D137" i="8"/>
  <c r="D137" i="6"/>
  <c r="S19" i="7"/>
  <c r="BG43" i="7"/>
  <c r="BI194" i="7"/>
  <c r="F65" i="8"/>
  <c r="F65" i="6"/>
  <c r="AB7" i="7"/>
  <c r="AN231" i="4"/>
  <c r="E111" i="8"/>
  <c r="E111" i="6"/>
  <c r="AL7" i="7"/>
  <c r="AM123" i="3"/>
  <c r="EJ231" i="4"/>
  <c r="AB17" i="7"/>
  <c r="BI199" i="7"/>
  <c r="E247" i="8"/>
  <c r="E247" i="6"/>
  <c r="F200" i="15"/>
  <c r="R200" i="15" s="1"/>
  <c r="BJ340" i="7"/>
  <c r="C276" i="7"/>
  <c r="CB231" i="4"/>
  <c r="AB11" i="7"/>
  <c r="BJ349" i="7"/>
  <c r="BJ82" i="7"/>
  <c r="E171" i="6"/>
  <c r="E171" i="8"/>
  <c r="E126" i="7"/>
  <c r="BI161" i="7"/>
  <c r="BG343" i="7"/>
  <c r="U350" i="7"/>
  <c r="F137" i="8"/>
  <c r="F137" i="6"/>
  <c r="D197" i="8"/>
  <c r="D197" i="6"/>
  <c r="E222" i="8"/>
  <c r="E222" i="6"/>
  <c r="BG224" i="7"/>
  <c r="C239" i="7"/>
  <c r="AL5" i="7"/>
  <c r="S123" i="3"/>
  <c r="AC19" i="7"/>
  <c r="BN225" i="7"/>
  <c r="BG307" i="7"/>
  <c r="H202" i="15"/>
  <c r="V202" i="15" s="1"/>
  <c r="BL342" i="7"/>
  <c r="BI234" i="7"/>
  <c r="BP235" i="7"/>
  <c r="BK347" i="7"/>
  <c r="BH231" i="4"/>
  <c r="AB9" i="7"/>
  <c r="DO109" i="3"/>
  <c r="BH151" i="7"/>
  <c r="BI273" i="7"/>
  <c r="BQ116" i="3"/>
  <c r="CV240" i="4"/>
  <c r="H13" i="7"/>
  <c r="Z350" i="7"/>
  <c r="BL237" i="7"/>
  <c r="C187" i="16"/>
  <c r="J187" i="16" s="1"/>
  <c r="P187" i="16" s="1"/>
  <c r="BG339" i="7"/>
  <c r="C199" i="15"/>
  <c r="L199" i="15" s="1"/>
  <c r="D168" i="8"/>
  <c r="D168" i="6"/>
  <c r="BJ233" i="7"/>
  <c r="E89" i="7"/>
  <c r="BH195" i="7"/>
  <c r="AL8" i="7"/>
  <c r="AW123" i="3"/>
  <c r="BG237" i="7"/>
  <c r="AM19" i="7"/>
  <c r="E137" i="8"/>
  <c r="E137" i="6"/>
  <c r="F11" i="15"/>
  <c r="D12" i="15"/>
  <c r="AW114" i="2"/>
  <c r="AN216" i="4"/>
  <c r="AQ7" i="7"/>
  <c r="E138" i="8"/>
  <c r="E138" i="6"/>
  <c r="E64" i="8"/>
  <c r="E64" i="6"/>
  <c r="AV16" i="7"/>
  <c r="E116" i="15"/>
  <c r="P116" i="15" s="1"/>
  <c r="C106" i="16"/>
  <c r="J106" i="16" s="1"/>
  <c r="P106" i="16" s="1"/>
  <c r="BI189" i="7"/>
  <c r="BG197" i="7"/>
  <c r="D4" i="16"/>
  <c r="D94" i="15"/>
  <c r="N94" i="15" s="1"/>
  <c r="BH155" i="7"/>
  <c r="ET216" i="4"/>
  <c r="AQ18" i="7"/>
  <c r="AG14" i="7"/>
  <c r="DE116" i="3"/>
  <c r="AB12" i="7"/>
  <c r="CL231" i="4"/>
  <c r="BI235" i="7"/>
  <c r="AQ14" i="7"/>
  <c r="DF216" i="4"/>
  <c r="D63" i="8"/>
  <c r="D63" i="6"/>
  <c r="CV216" i="4"/>
  <c r="AQ13" i="7"/>
  <c r="D170" i="8"/>
  <c r="D170" i="6"/>
  <c r="AJ19" i="7"/>
  <c r="D276" i="7"/>
  <c r="BG346" i="7"/>
  <c r="BH337" i="7"/>
  <c r="BH196" i="7"/>
  <c r="AG9" i="7"/>
  <c r="BG116" i="3"/>
  <c r="S116" i="3"/>
  <c r="DF231" i="4"/>
  <c r="AB14" i="7"/>
  <c r="Y19" i="7"/>
  <c r="AT19" i="7"/>
  <c r="BG348" i="7"/>
  <c r="DE123" i="3"/>
  <c r="AL14" i="7"/>
  <c r="BG226" i="7"/>
  <c r="BL234" i="7"/>
  <c r="D5" i="16"/>
  <c r="F8" i="16"/>
  <c r="O19" i="7"/>
  <c r="AL9" i="7"/>
  <c r="BG123" i="3"/>
  <c r="E166" i="8"/>
  <c r="E166" i="6"/>
  <c r="D51" i="15"/>
  <c r="N51" i="15" s="1"/>
  <c r="BH80" i="7"/>
  <c r="BI338" i="7"/>
  <c r="D119" i="15"/>
  <c r="N119" i="15" s="1"/>
  <c r="BH192" i="7"/>
  <c r="E249" i="8"/>
  <c r="E249" i="6"/>
  <c r="F172" i="8"/>
  <c r="F172" i="6"/>
  <c r="F170" i="8"/>
  <c r="F170" i="6"/>
  <c r="CB240" i="4"/>
  <c r="H11" i="7"/>
  <c r="AV11" i="7" s="1"/>
  <c r="AB239" i="7"/>
  <c r="BL224" i="7"/>
  <c r="E168" i="8"/>
  <c r="E168" i="6"/>
  <c r="C128" i="16"/>
  <c r="J128" i="16" s="1"/>
  <c r="P128" i="16" s="1"/>
  <c r="BH227" i="7"/>
  <c r="D137" i="15"/>
  <c r="N137" i="15" s="1"/>
  <c r="E139" i="8"/>
  <c r="E139" i="6"/>
  <c r="AQ6" i="7"/>
  <c r="AD216" i="4"/>
  <c r="F167" i="8"/>
  <c r="F167" i="6"/>
  <c r="W17" i="7"/>
  <c r="EI114" i="2"/>
  <c r="C313" i="7"/>
  <c r="BG299" i="7"/>
  <c r="D239" i="7"/>
  <c r="D171" i="8"/>
  <c r="D171" i="6"/>
  <c r="H163" i="7"/>
  <c r="Z19" i="7"/>
  <c r="E137" i="15"/>
  <c r="P137" i="15" s="1"/>
  <c r="C129" i="16"/>
  <c r="J129" i="16" s="1"/>
  <c r="P129" i="16" s="1"/>
  <c r="BI227" i="7"/>
  <c r="F166" i="8"/>
  <c r="F166" i="6"/>
  <c r="C51" i="15"/>
  <c r="L51" i="15" s="1"/>
  <c r="BG80" i="7"/>
  <c r="AG11" i="7"/>
  <c r="CA116" i="3"/>
  <c r="BO231" i="7"/>
  <c r="BI272" i="7"/>
  <c r="D50" i="15"/>
  <c r="N50" i="15" s="1"/>
  <c r="BH79" i="7"/>
  <c r="BG50" i="7"/>
  <c r="D200" i="7"/>
  <c r="BG235" i="7"/>
  <c r="H313" i="7"/>
  <c r="BK344" i="7"/>
  <c r="F200" i="7"/>
  <c r="AL10" i="7"/>
  <c r="BQ123" i="3"/>
  <c r="BG161" i="7"/>
  <c r="AB8" i="7"/>
  <c r="AX231" i="4"/>
  <c r="AX240" i="4"/>
  <c r="H8" i="7"/>
  <c r="R89" i="7"/>
  <c r="BJ75" i="7"/>
  <c r="BG195" i="7"/>
  <c r="BG83" i="7"/>
  <c r="O239" i="7"/>
  <c r="D139" i="8"/>
  <c r="D139" i="6"/>
  <c r="AX216" i="4"/>
  <c r="AQ8" i="7"/>
  <c r="C52" i="7"/>
  <c r="BG38" i="7"/>
  <c r="M200" i="7"/>
  <c r="BI186" i="7"/>
  <c r="C139" i="15"/>
  <c r="L139" i="15" s="1"/>
  <c r="BG229" i="7"/>
  <c r="DZ240" i="4"/>
  <c r="BJ195" i="7"/>
  <c r="F4" i="15"/>
  <c r="DY123" i="3"/>
  <c r="BJ231" i="7"/>
  <c r="AB18" i="7"/>
  <c r="ET231" i="4"/>
  <c r="AC109" i="3"/>
  <c r="BJ87" i="7"/>
  <c r="EI116" i="3"/>
  <c r="C8" i="15"/>
  <c r="C8" i="16"/>
  <c r="D163" i="6" l="1"/>
  <c r="D163" i="8"/>
  <c r="C163" i="8"/>
  <c r="C163" i="6"/>
  <c r="E7" i="8"/>
  <c r="E7" i="6"/>
  <c r="E110" i="8"/>
  <c r="E110" i="6"/>
  <c r="C9" i="16"/>
  <c r="C9" i="15"/>
  <c r="D220" i="8"/>
  <c r="D220" i="6"/>
  <c r="C249" i="8"/>
  <c r="C249" i="6"/>
  <c r="D87" i="8"/>
  <c r="D87" i="6"/>
  <c r="C246" i="8"/>
  <c r="C246" i="6"/>
  <c r="AV17" i="7"/>
  <c r="F62" i="8"/>
  <c r="F62" i="6"/>
  <c r="E39" i="8"/>
  <c r="E39" i="6"/>
  <c r="E220" i="8"/>
  <c r="E220" i="6"/>
  <c r="F163" i="8"/>
  <c r="F163" i="6"/>
  <c r="E12" i="15"/>
  <c r="C5" i="15"/>
  <c r="C5" i="16"/>
  <c r="E11" i="15"/>
  <c r="H19" i="7"/>
  <c r="F245" i="8"/>
  <c r="F245" i="6"/>
  <c r="AV5" i="7"/>
  <c r="C169" i="8"/>
  <c r="C169" i="6"/>
  <c r="R19" i="7"/>
  <c r="J4" i="16"/>
  <c r="P4" i="16" s="1"/>
  <c r="T4" i="16"/>
  <c r="D5" i="8"/>
  <c r="D5" i="6"/>
  <c r="D7" i="15"/>
  <c r="H7" i="15" s="1"/>
  <c r="D8" i="6"/>
  <c r="D8" i="8"/>
  <c r="F165" i="6"/>
  <c r="F165" i="8"/>
  <c r="F87" i="8"/>
  <c r="F87" i="6"/>
  <c r="D10" i="8"/>
  <c r="D10" i="6"/>
  <c r="C110" i="8"/>
  <c r="C110" i="6"/>
  <c r="F6" i="8"/>
  <c r="F6" i="6"/>
  <c r="E245" i="8"/>
  <c r="E245" i="6"/>
  <c r="F11" i="8"/>
  <c r="F11" i="6"/>
  <c r="J250" i="8"/>
  <c r="O250" i="8"/>
  <c r="AV15" i="7"/>
  <c r="E10" i="8"/>
  <c r="E10" i="6"/>
  <c r="C171" i="8"/>
  <c r="C171" i="6"/>
  <c r="E5" i="15"/>
  <c r="AV10" i="7"/>
  <c r="C87" i="8"/>
  <c r="C87" i="6"/>
  <c r="C62" i="6"/>
  <c r="C62" i="8"/>
  <c r="D110" i="8"/>
  <c r="D110" i="6"/>
  <c r="E163" i="6"/>
  <c r="E163" i="8"/>
  <c r="C172" i="8"/>
  <c r="C172" i="6"/>
  <c r="F10" i="15"/>
  <c r="D195" i="8"/>
  <c r="D195" i="6"/>
  <c r="AV14" i="7"/>
  <c r="C64" i="8"/>
  <c r="C64" i="6"/>
  <c r="D39" i="8"/>
  <c r="D39" i="6"/>
  <c r="E135" i="8"/>
  <c r="E135" i="6"/>
  <c r="E8" i="15"/>
  <c r="D135" i="8"/>
  <c r="D135" i="6"/>
  <c r="C11" i="16"/>
  <c r="C11" i="15"/>
  <c r="J8" i="16"/>
  <c r="P8" i="16" s="1"/>
  <c r="T8" i="16"/>
  <c r="E8" i="8"/>
  <c r="E8" i="6"/>
  <c r="E87" i="8"/>
  <c r="E87" i="6"/>
  <c r="D7" i="8"/>
  <c r="D7" i="6"/>
  <c r="C197" i="8"/>
  <c r="C197" i="6"/>
  <c r="C65" i="8"/>
  <c r="C65" i="6"/>
  <c r="F135" i="6"/>
  <c r="F135" i="8"/>
  <c r="C221" i="6"/>
  <c r="C221" i="8"/>
  <c r="F8" i="8"/>
  <c r="F8" i="6"/>
  <c r="F12" i="8"/>
  <c r="F12" i="6"/>
  <c r="F249" i="8"/>
  <c r="F249" i="6"/>
  <c r="C195" i="8"/>
  <c r="C195" i="6"/>
  <c r="C170" i="8"/>
  <c r="C170" i="6"/>
  <c r="D5" i="15"/>
  <c r="AV9" i="7"/>
  <c r="E5" i="8"/>
  <c r="E5" i="6"/>
  <c r="D8" i="15"/>
  <c r="O63" i="8"/>
  <c r="J63" i="8"/>
  <c r="O196" i="8"/>
  <c r="J196" i="8"/>
  <c r="E12" i="8"/>
  <c r="E12" i="6"/>
  <c r="C10" i="15"/>
  <c r="H10" i="15" s="1"/>
  <c r="C10" i="16"/>
  <c r="W19" i="7"/>
  <c r="C222" i="8"/>
  <c r="C222" i="6"/>
  <c r="F110" i="8"/>
  <c r="F110" i="6"/>
  <c r="E4" i="8"/>
  <c r="E4" i="6"/>
  <c r="F195" i="8"/>
  <c r="F195" i="6"/>
  <c r="F12" i="15"/>
  <c r="J112" i="8"/>
  <c r="O112" i="8"/>
  <c r="C12" i="16"/>
  <c r="C12" i="15"/>
  <c r="C168" i="8"/>
  <c r="C168" i="6"/>
  <c r="D9" i="8"/>
  <c r="D9" i="6"/>
  <c r="F9" i="8"/>
  <c r="F9" i="6"/>
  <c r="F8" i="15"/>
  <c r="H8" i="15" s="1"/>
  <c r="E11" i="8"/>
  <c r="E11" i="6"/>
  <c r="F221" i="8"/>
  <c r="F221" i="6"/>
  <c r="J7" i="16"/>
  <c r="P7" i="16" s="1"/>
  <c r="T7" i="16"/>
  <c r="D12" i="8"/>
  <c r="D12" i="6"/>
  <c r="AG19" i="7"/>
  <c r="C135" i="8"/>
  <c r="C135" i="6"/>
  <c r="F5" i="8"/>
  <c r="F5" i="6"/>
  <c r="J140" i="8"/>
  <c r="O140" i="8"/>
  <c r="D9" i="15"/>
  <c r="AV8" i="7"/>
  <c r="C39" i="8"/>
  <c r="C39" i="6"/>
  <c r="C111" i="6"/>
  <c r="C111" i="8"/>
  <c r="E62" i="8"/>
  <c r="E62" i="6"/>
  <c r="F248" i="8"/>
  <c r="F248" i="6"/>
  <c r="F9" i="15"/>
  <c r="AQ19" i="7"/>
  <c r="C136" i="8"/>
  <c r="C136" i="6"/>
  <c r="AB19" i="7"/>
  <c r="C220" i="8"/>
  <c r="C220" i="6"/>
  <c r="AV13" i="7"/>
  <c r="F10" i="8"/>
  <c r="F10" i="6"/>
  <c r="D11" i="8"/>
  <c r="D11" i="6"/>
  <c r="D62" i="6"/>
  <c r="D62" i="8"/>
  <c r="C4" i="8"/>
  <c r="C4" i="6"/>
  <c r="H4" i="6" s="1"/>
  <c r="C164" i="8"/>
  <c r="C164" i="6"/>
  <c r="E195" i="8"/>
  <c r="E195" i="6"/>
  <c r="D6" i="6"/>
  <c r="D6" i="8"/>
  <c r="E246" i="8"/>
  <c r="E246" i="6"/>
  <c r="D245" i="8"/>
  <c r="D245" i="6"/>
  <c r="E9" i="15"/>
  <c r="C167" i="8"/>
  <c r="C167" i="6"/>
  <c r="C165" i="8"/>
  <c r="C165" i="6"/>
  <c r="E196" i="8"/>
  <c r="E196" i="6"/>
  <c r="D11" i="15"/>
  <c r="C137" i="8"/>
  <c r="C137" i="6"/>
  <c r="E165" i="8"/>
  <c r="E165" i="6"/>
  <c r="F5" i="15"/>
  <c r="E6" i="8"/>
  <c r="E6" i="6"/>
  <c r="D10" i="15"/>
  <c r="AL19" i="7"/>
  <c r="C138" i="8"/>
  <c r="C138" i="6"/>
  <c r="C139" i="8"/>
  <c r="C139" i="6"/>
  <c r="C245" i="8"/>
  <c r="C245" i="6"/>
  <c r="C247" i="8"/>
  <c r="C247" i="6"/>
  <c r="AV6" i="7"/>
  <c r="H4" i="15"/>
  <c r="C248" i="8"/>
  <c r="C248" i="6"/>
  <c r="E9" i="8"/>
  <c r="E9" i="6"/>
  <c r="F220" i="8"/>
  <c r="F220" i="6"/>
  <c r="O166" i="8"/>
  <c r="J166" i="8"/>
  <c r="C6" i="6"/>
  <c r="H6" i="6" s="1"/>
  <c r="C6" i="8"/>
  <c r="AV18" i="7"/>
  <c r="AV7" i="7"/>
  <c r="J111" i="8" l="1"/>
  <c r="O111" i="8"/>
  <c r="O167" i="8"/>
  <c r="J167" i="8"/>
  <c r="O164" i="8"/>
  <c r="J164" i="8"/>
  <c r="J170" i="8"/>
  <c r="O170" i="8"/>
  <c r="C10" i="6"/>
  <c r="H10" i="6" s="1"/>
  <c r="C10" i="8"/>
  <c r="O65" i="8"/>
  <c r="J65" i="8"/>
  <c r="C11" i="8"/>
  <c r="C11" i="6"/>
  <c r="H11" i="6" s="1"/>
  <c r="J222" i="8"/>
  <c r="O222" i="8"/>
  <c r="C8" i="8"/>
  <c r="C8" i="6"/>
  <c r="H8" i="6" s="1"/>
  <c r="O165" i="8"/>
  <c r="J165" i="8"/>
  <c r="J4" i="8"/>
  <c r="O4" i="8"/>
  <c r="R4" i="8"/>
  <c r="C9" i="8"/>
  <c r="C9" i="6"/>
  <c r="H9" i="6" s="1"/>
  <c r="O136" i="8"/>
  <c r="J136" i="8"/>
  <c r="O64" i="8"/>
  <c r="J64" i="8"/>
  <c r="J110" i="8"/>
  <c r="O110" i="8"/>
  <c r="C5" i="8"/>
  <c r="C5" i="6"/>
  <c r="H5" i="6" s="1"/>
  <c r="O172" i="8"/>
  <c r="J172" i="8"/>
  <c r="J171" i="8"/>
  <c r="O171" i="8"/>
  <c r="C7" i="8"/>
  <c r="C7" i="6"/>
  <c r="H7" i="6" s="1"/>
  <c r="O169" i="8"/>
  <c r="J169" i="8"/>
  <c r="J163" i="8"/>
  <c r="O163" i="8"/>
  <c r="H9" i="15"/>
  <c r="J168" i="8"/>
  <c r="O168" i="8"/>
  <c r="O195" i="8"/>
  <c r="J195" i="8"/>
  <c r="J62" i="8"/>
  <c r="O62" i="8"/>
  <c r="O246" i="8"/>
  <c r="J246" i="8"/>
  <c r="C12" i="8"/>
  <c r="C12" i="6"/>
  <c r="H12" i="6" s="1"/>
  <c r="O248" i="8"/>
  <c r="J248" i="8"/>
  <c r="O139" i="8"/>
  <c r="J139" i="8"/>
  <c r="J138" i="8"/>
  <c r="O138" i="8"/>
  <c r="J220" i="8"/>
  <c r="O220" i="8"/>
  <c r="O221" i="8"/>
  <c r="J221" i="8"/>
  <c r="J39" i="8"/>
  <c r="O39" i="8"/>
  <c r="O135" i="8"/>
  <c r="J135" i="8"/>
  <c r="H11" i="15"/>
  <c r="J87" i="8"/>
  <c r="O87" i="8"/>
  <c r="J5" i="16"/>
  <c r="P5" i="16" s="1"/>
  <c r="T5" i="16"/>
  <c r="O249" i="8"/>
  <c r="J249" i="8"/>
  <c r="O137" i="8"/>
  <c r="J137" i="8"/>
  <c r="J245" i="8"/>
  <c r="O245" i="8"/>
  <c r="O247" i="8"/>
  <c r="J247" i="8"/>
  <c r="H12" i="15"/>
  <c r="J6" i="8"/>
  <c r="O6" i="8"/>
  <c r="R6" i="8"/>
  <c r="J12" i="16"/>
  <c r="P12" i="16" s="1"/>
  <c r="T12" i="16"/>
  <c r="J10" i="16"/>
  <c r="P10" i="16" s="1"/>
  <c r="T10" i="16"/>
  <c r="O197" i="8"/>
  <c r="J197" i="8"/>
  <c r="J11" i="16"/>
  <c r="P11" i="16" s="1"/>
  <c r="T11" i="16"/>
  <c r="H5" i="15"/>
  <c r="J9" i="16"/>
  <c r="P9" i="16" s="1"/>
  <c r="T9" i="16"/>
  <c r="J10" i="8" l="1"/>
  <c r="O10" i="8"/>
  <c r="R10" i="8"/>
  <c r="J5" i="8"/>
  <c r="O5" i="8"/>
  <c r="R5" i="8"/>
  <c r="J8" i="8"/>
  <c r="O8" i="8"/>
  <c r="R8" i="8"/>
  <c r="J9" i="8"/>
  <c r="O9" i="8"/>
  <c r="R9" i="8"/>
  <c r="J12" i="8"/>
  <c r="O12" i="8"/>
  <c r="R12" i="8"/>
  <c r="J7" i="8"/>
  <c r="O7" i="8"/>
  <c r="R7" i="8"/>
  <c r="J11" i="8"/>
  <c r="O11" i="8"/>
  <c r="R1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8" authorId="0" shapeId="0" xr:uid="{00000000-0006-0000-0100-0000A8000000}">
      <text>
        <r>
          <rPr>
            <sz val="11"/>
            <color theme="1"/>
            <rFont val="Calibri"/>
            <family val="2"/>
            <scheme val="minor"/>
          </rPr>
          <t>======
ID#AAAAnftTkWE
Handy Gusman    (2023-01-18 00:05:05)
Berpotensi menjadi ketidaksesuaian, namun dapat diperbaiki segera</t>
        </r>
      </text>
    </comment>
    <comment ref="Q8" authorId="0" shapeId="0" xr:uid="{00000000-0006-0000-0100-0000B8000000}">
      <text>
        <r>
          <rPr>
            <sz val="11"/>
            <color theme="1"/>
            <rFont val="Calibri"/>
            <family val="2"/>
            <scheme val="minor"/>
          </rPr>
          <t>======
ID#AAAAnftTkRk
Handy Gusman    (2023-01-18 00:05:05)
Belum tercapai</t>
        </r>
      </text>
    </comment>
    <comment ref="R8" authorId="0" shapeId="0" xr:uid="{00000000-0006-0000-0100-00003E010000}">
      <text>
        <r>
          <rPr>
            <sz val="11"/>
            <color theme="1"/>
            <rFont val="Calibri"/>
            <family val="2"/>
            <scheme val="minor"/>
          </rPr>
          <t>======
ID#AAAAnftTjmU
Handy Gusman    (2023-01-18 00:05:05)
Menyimpang</t>
        </r>
      </text>
    </comment>
    <comment ref="Z8" authorId="0" shapeId="0" xr:uid="{00000000-0006-0000-0100-000013000000}">
      <text>
        <r>
          <rPr>
            <sz val="11"/>
            <color theme="1"/>
            <rFont val="Calibri"/>
            <family val="2"/>
            <scheme val="minor"/>
          </rPr>
          <t>======
ID#AAAAnftTlBo
Handy Gusman    (2023-01-18 00:05:05)
Berpotensi menjadi ketidaksesuaian, namun dapat diperbaiki segera</t>
        </r>
      </text>
    </comment>
    <comment ref="AA8" authorId="0" shapeId="0" xr:uid="{00000000-0006-0000-0100-000062000000}">
      <text>
        <r>
          <rPr>
            <sz val="11"/>
            <color theme="1"/>
            <rFont val="Calibri"/>
            <family val="2"/>
            <scheme val="minor"/>
          </rPr>
          <t>======
ID#AAAAnftTksg
Handy Gusman    (2023-01-18 00:05:05)
Belum tercapai</t>
        </r>
      </text>
    </comment>
    <comment ref="AB8" authorId="0" shapeId="0" xr:uid="{00000000-0006-0000-0100-00005C000000}">
      <text>
        <r>
          <rPr>
            <sz val="11"/>
            <color theme="1"/>
            <rFont val="Calibri"/>
            <family val="2"/>
            <scheme val="minor"/>
          </rPr>
          <t>======
ID#AAAAnftTkuw
Handy Gusman    (2023-01-18 00:05:05)
Menyimpang</t>
        </r>
      </text>
    </comment>
    <comment ref="AJ8" authorId="0" shapeId="0" xr:uid="{00000000-0006-0000-0100-00005E000000}">
      <text>
        <r>
          <rPr>
            <sz val="11"/>
            <color theme="1"/>
            <rFont val="Calibri"/>
            <family val="2"/>
            <scheme val="minor"/>
          </rPr>
          <t>======
ID#AAAAnftTktw
Handy Gusman    (2023-01-18 00:05:05)
Berpotensi menjadi ketidaksesuaian, namun dapat diperbaiki segera</t>
        </r>
      </text>
    </comment>
    <comment ref="AK8" authorId="0" shapeId="0" xr:uid="{00000000-0006-0000-0100-00001F000000}">
      <text>
        <r>
          <rPr>
            <sz val="11"/>
            <color theme="1"/>
            <rFont val="Calibri"/>
            <family val="2"/>
            <scheme val="minor"/>
          </rPr>
          <t>======
ID#AAAAnftTk98
Handy Gusman    (2023-01-18 00:05:05)
Belum tercapai</t>
        </r>
      </text>
    </comment>
    <comment ref="AL8" authorId="0" shapeId="0" xr:uid="{00000000-0006-0000-0100-00004F000000}">
      <text>
        <r>
          <rPr>
            <sz val="11"/>
            <color theme="1"/>
            <rFont val="Calibri"/>
            <family val="2"/>
            <scheme val="minor"/>
          </rPr>
          <t>======
ID#AAAAnftTkxU
Handy Gusman    (2023-01-18 00:05:05)
Menyimpang</t>
        </r>
      </text>
    </comment>
    <comment ref="AT8" authorId="0" shapeId="0" xr:uid="{00000000-0006-0000-0100-0000E3000000}">
      <text>
        <r>
          <rPr>
            <sz val="11"/>
            <color theme="1"/>
            <rFont val="Calibri"/>
            <family val="2"/>
            <scheme val="minor"/>
          </rPr>
          <t>======
ID#AAAAnftTkBQ
Handy Gusman    (2023-01-18 00:05:05)
Berpotensi menjadi ketidaksesuaian, namun dapat diperbaiki segera</t>
        </r>
      </text>
    </comment>
    <comment ref="AU8" authorId="0" shapeId="0" xr:uid="{00000000-0006-0000-0100-00001B000000}">
      <text>
        <r>
          <rPr>
            <sz val="11"/>
            <color theme="1"/>
            <rFont val="Calibri"/>
            <family val="2"/>
            <scheme val="minor"/>
          </rPr>
          <t>======
ID#AAAAnftTk_4
Handy Gusman    (2023-01-18 00:05:05)
Belum tercapai</t>
        </r>
      </text>
    </comment>
    <comment ref="AV8" authorId="0" shapeId="0" xr:uid="{00000000-0006-0000-0100-000007000000}">
      <text>
        <r>
          <rPr>
            <sz val="11"/>
            <color theme="1"/>
            <rFont val="Calibri"/>
            <family val="2"/>
            <scheme val="minor"/>
          </rPr>
          <t>======
ID#AAAAnftTlHw
Handy Gusman    (2023-01-18 00:05:05)
Menyimpang</t>
        </r>
      </text>
    </comment>
    <comment ref="BD8" authorId="0" shapeId="0" xr:uid="{00000000-0006-0000-0100-00001F010000}">
      <text>
        <r>
          <rPr>
            <sz val="11"/>
            <color theme="1"/>
            <rFont val="Calibri"/>
            <family val="2"/>
            <scheme val="minor"/>
          </rPr>
          <t>======
ID#AAAAnftTjuc
Handy Gusman    (2023-01-18 00:05:05)
Berpotensi menjadi ketidaksesuaian, namun dapat diperbaiki segera</t>
        </r>
      </text>
    </comment>
    <comment ref="BE8" authorId="0" shapeId="0" xr:uid="{00000000-0006-0000-0100-0000D9000000}">
      <text>
        <r>
          <rPr>
            <sz val="11"/>
            <color theme="1"/>
            <rFont val="Calibri"/>
            <family val="2"/>
            <scheme val="minor"/>
          </rPr>
          <t>======
ID#AAAAnftTkEM
Handy Gusman    (2023-01-18 00:05:05)
Belum tercapai</t>
        </r>
      </text>
    </comment>
    <comment ref="BF8" authorId="0" shapeId="0" xr:uid="{00000000-0006-0000-0100-00001C010000}">
      <text>
        <r>
          <rPr>
            <sz val="11"/>
            <color theme="1"/>
            <rFont val="Calibri"/>
            <family val="2"/>
            <scheme val="minor"/>
          </rPr>
          <t>======
ID#AAAAnftTjxo
Handy Gusman    (2023-01-18 00:05:05)
Menyimpang</t>
        </r>
      </text>
    </comment>
    <comment ref="BN8" authorId="0" shapeId="0" xr:uid="{00000000-0006-0000-0100-0000CF000000}">
      <text>
        <r>
          <rPr>
            <sz val="11"/>
            <color theme="1"/>
            <rFont val="Calibri"/>
            <family val="2"/>
            <scheme val="minor"/>
          </rPr>
          <t>======
ID#AAAAnftTkGs
Handy Gusman    (2023-01-18 00:05:05)
Berpotensi menjadi ketidaksesuaian, namun dapat diperbaiki segera</t>
        </r>
      </text>
    </comment>
    <comment ref="BO8" authorId="0" shapeId="0" xr:uid="{00000000-0006-0000-0100-000037000000}">
      <text>
        <r>
          <rPr>
            <sz val="11"/>
            <color theme="1"/>
            <rFont val="Calibri"/>
            <family val="2"/>
            <scheme val="minor"/>
          </rPr>
          <t>======
ID#AAAAnftTk5I
Handy Gusman    (2023-01-18 00:05:05)
Belum tercapai</t>
        </r>
      </text>
    </comment>
    <comment ref="BP8" authorId="0" shapeId="0" xr:uid="{00000000-0006-0000-0100-00008A000000}">
      <text>
        <r>
          <rPr>
            <sz val="11"/>
            <color theme="1"/>
            <rFont val="Calibri"/>
            <family val="2"/>
            <scheme val="minor"/>
          </rPr>
          <t>======
ID#AAAAnftTkd8
Handy Gusman    (2023-01-18 00:05:05)
Menyimpang</t>
        </r>
      </text>
    </comment>
    <comment ref="BX8" authorId="0" shapeId="0" xr:uid="{00000000-0006-0000-0100-000047010000}">
      <text>
        <r>
          <rPr>
            <sz val="11"/>
            <color theme="1"/>
            <rFont val="Calibri"/>
            <family val="2"/>
            <scheme val="minor"/>
          </rPr>
          <t>======
ID#AAAAnftTjkM
Handy Gusman    (2023-01-18 00:05:04)
Berpotensi menjadi ketidaksesuaian, namun dapat diperbaiki segera</t>
        </r>
      </text>
    </comment>
    <comment ref="BY8" authorId="0" shapeId="0" xr:uid="{00000000-0006-0000-0100-0000F5000000}">
      <text>
        <r>
          <rPr>
            <sz val="11"/>
            <color theme="1"/>
            <rFont val="Calibri"/>
            <family val="2"/>
            <scheme val="minor"/>
          </rPr>
          <t>======
ID#AAAAnftTj8c
Handy Gusman    (2023-01-18 00:05:05)
Belum tercapai</t>
        </r>
      </text>
    </comment>
    <comment ref="BZ8" authorId="0" shapeId="0" xr:uid="{00000000-0006-0000-0100-00007D000000}">
      <text>
        <r>
          <rPr>
            <sz val="11"/>
            <color theme="1"/>
            <rFont val="Calibri"/>
            <family val="2"/>
            <scheme val="minor"/>
          </rPr>
          <t>======
ID#AAAAnftTkkQ
Handy Gusman    (2023-01-18 00:05:05)
Menyimpang</t>
        </r>
      </text>
    </comment>
    <comment ref="CH8" authorId="0" shapeId="0" xr:uid="{00000000-0006-0000-0100-0000B0000000}">
      <text>
        <r>
          <rPr>
            <sz val="11"/>
            <color theme="1"/>
            <rFont val="Calibri"/>
            <family val="2"/>
            <scheme val="minor"/>
          </rPr>
          <t>======
ID#AAAAnftTkUA
Handy Gusman    (2023-01-18 00:05:05)
Berpotensi menjadi ketidaksesuaian, namun dapat diperbaiki segera</t>
        </r>
      </text>
    </comment>
    <comment ref="CI8" authorId="0" shapeId="0" xr:uid="{00000000-0006-0000-0100-000041010000}">
      <text>
        <r>
          <rPr>
            <sz val="11"/>
            <color theme="1"/>
            <rFont val="Calibri"/>
            <family val="2"/>
            <scheme val="minor"/>
          </rPr>
          <t>======
ID#AAAAnftTjlw
Handy Gusman    (2023-01-18 00:05:05)
Belum tercapai</t>
        </r>
      </text>
    </comment>
    <comment ref="CJ8" authorId="0" shapeId="0" xr:uid="{00000000-0006-0000-0100-000087000000}">
      <text>
        <r>
          <rPr>
            <sz val="11"/>
            <color theme="1"/>
            <rFont val="Calibri"/>
            <family val="2"/>
            <scheme val="minor"/>
          </rPr>
          <t>======
ID#AAAAnftTkek
Handy Gusman    (2023-01-18 00:05:05)
Menyimpang</t>
        </r>
      </text>
    </comment>
    <comment ref="CR8" authorId="0" shapeId="0" xr:uid="{00000000-0006-0000-0100-000035010000}">
      <text>
        <r>
          <rPr>
            <sz val="11"/>
            <color theme="1"/>
            <rFont val="Calibri"/>
            <family val="2"/>
            <scheme val="minor"/>
          </rPr>
          <t>======
ID#AAAAnftTjos
Handy Gusman    (2023-01-18 00:05:05)
Berpotensi menjadi ketidaksesuaian, namun dapat diperbaiki segera</t>
        </r>
      </text>
    </comment>
    <comment ref="CS8" authorId="0" shapeId="0" xr:uid="{00000000-0006-0000-0100-000023010000}">
      <text>
        <r>
          <rPr>
            <sz val="11"/>
            <color theme="1"/>
            <rFont val="Calibri"/>
            <family val="2"/>
            <scheme val="minor"/>
          </rPr>
          <t>======
ID#AAAAnftTjs0
Handy Gusman    (2023-01-18 00:05:05)
Belum tercapai</t>
        </r>
      </text>
    </comment>
    <comment ref="CT8" authorId="0" shapeId="0" xr:uid="{00000000-0006-0000-0100-0000D8000000}">
      <text>
        <r>
          <rPr>
            <sz val="11"/>
            <color theme="1"/>
            <rFont val="Calibri"/>
            <family val="2"/>
            <scheme val="minor"/>
          </rPr>
          <t>======
ID#AAAAnftTkEg
Handy Gusman    (2023-01-18 00:05:05)
Menyimpang</t>
        </r>
      </text>
    </comment>
    <comment ref="DB8" authorId="0" shapeId="0" xr:uid="{00000000-0006-0000-0100-0000DB000000}">
      <text>
        <r>
          <rPr>
            <sz val="11"/>
            <color theme="1"/>
            <rFont val="Calibri"/>
            <family val="2"/>
            <scheme val="minor"/>
          </rPr>
          <t>======
ID#AAAAnftTkEE
Handy Gusman    (2023-01-18 00:05:05)
Berpotensi menjadi ketidaksesuaian, namun dapat diperbaiki segera</t>
        </r>
      </text>
    </comment>
    <comment ref="DC8" authorId="0" shapeId="0" xr:uid="{00000000-0006-0000-0100-000044000000}">
      <text>
        <r>
          <rPr>
            <sz val="11"/>
            <color theme="1"/>
            <rFont val="Calibri"/>
            <family val="2"/>
            <scheme val="minor"/>
          </rPr>
          <t>======
ID#AAAAnftTk08
Handy Gusman    (2023-01-18 00:05:05)
Belum tercapai</t>
        </r>
      </text>
    </comment>
    <comment ref="DD8" authorId="0" shapeId="0" xr:uid="{00000000-0006-0000-0100-000098000000}">
      <text>
        <r>
          <rPr>
            <sz val="11"/>
            <color theme="1"/>
            <rFont val="Calibri"/>
            <family val="2"/>
            <scheme val="minor"/>
          </rPr>
          <t>======
ID#AAAAnftTkZQ
Handy Gusman    (2023-01-18 00:05:05)
Menyimpang</t>
        </r>
      </text>
    </comment>
    <comment ref="DL8" authorId="0" shapeId="0" xr:uid="{00000000-0006-0000-0100-000022000000}">
      <text>
        <r>
          <rPr>
            <sz val="11"/>
            <color theme="1"/>
            <rFont val="Calibri"/>
            <family val="2"/>
            <scheme val="minor"/>
          </rPr>
          <t>======
ID#AAAAnftTk9o
Handy Gusman    (2023-01-18 00:05:05)
Berpotensi menjadi ketidaksesuaian, namun dapat diperbaiki segera</t>
        </r>
      </text>
    </comment>
    <comment ref="DM8" authorId="0" shapeId="0" xr:uid="{00000000-0006-0000-0100-00007B000000}">
      <text>
        <r>
          <rPr>
            <sz val="11"/>
            <color theme="1"/>
            <rFont val="Calibri"/>
            <family val="2"/>
            <scheme val="minor"/>
          </rPr>
          <t>======
ID#AAAAnftTkkU
Handy Gusman    (2023-01-18 00:05:05)
Belum tercapai</t>
        </r>
      </text>
    </comment>
    <comment ref="DN8" authorId="0" shapeId="0" xr:uid="{00000000-0006-0000-0100-000037010000}">
      <text>
        <r>
          <rPr>
            <sz val="11"/>
            <color theme="1"/>
            <rFont val="Calibri"/>
            <family val="2"/>
            <scheme val="minor"/>
          </rPr>
          <t>======
ID#AAAAnftTjok
Handy Gusman    (2023-01-18 00:05:05)
Menyimpang</t>
        </r>
      </text>
    </comment>
    <comment ref="DV8" authorId="0" shapeId="0" xr:uid="{00000000-0006-0000-0100-000014000000}">
      <text>
        <r>
          <rPr>
            <sz val="11"/>
            <color theme="1"/>
            <rFont val="Calibri"/>
            <family val="2"/>
            <scheme val="minor"/>
          </rPr>
          <t>======
ID#AAAAnftTlBY
Handy Gusman    (2023-01-18 00:05:05)
Berpotensi menjadi ketidaksesuaian, namun dapat diperbaiki segera</t>
        </r>
      </text>
    </comment>
    <comment ref="DW8" authorId="0" shapeId="0" xr:uid="{00000000-0006-0000-0100-0000FF000000}">
      <text>
        <r>
          <rPr>
            <sz val="11"/>
            <color theme="1"/>
            <rFont val="Calibri"/>
            <family val="2"/>
            <scheme val="minor"/>
          </rPr>
          <t>======
ID#AAAAnftTj6M
Handy Gusman    (2023-01-18 00:05:05)
Belum tercapai</t>
        </r>
      </text>
    </comment>
    <comment ref="DX8" authorId="0" shapeId="0" xr:uid="{00000000-0006-0000-0100-0000D6000000}">
      <text>
        <r>
          <rPr>
            <sz val="11"/>
            <color theme="1"/>
            <rFont val="Calibri"/>
            <family val="2"/>
            <scheme val="minor"/>
          </rPr>
          <t>======
ID#AAAAnftTkEs
Handy Gusman    (2023-01-18 00:05:05)
Menyimpang</t>
        </r>
      </text>
    </comment>
    <comment ref="EF8" authorId="0" shapeId="0" xr:uid="{00000000-0006-0000-0100-00000B010000}">
      <text>
        <r>
          <rPr>
            <sz val="11"/>
            <color theme="1"/>
            <rFont val="Calibri"/>
            <family val="2"/>
            <scheme val="minor"/>
          </rPr>
          <t>======
ID#AAAAnftTj2w
Handy Gusman    (2023-01-18 00:05:05)
Berpotensi menjadi ketidaksesuaian, namun dapat diperbaiki segera</t>
        </r>
      </text>
    </comment>
    <comment ref="EG8" authorId="0" shapeId="0" xr:uid="{00000000-0006-0000-0100-00007F000000}">
      <text>
        <r>
          <rPr>
            <sz val="11"/>
            <color theme="1"/>
            <rFont val="Calibri"/>
            <family val="2"/>
            <scheme val="minor"/>
          </rPr>
          <t>======
ID#AAAAnftTkig
Handy Gusman    (2023-01-18 00:05:05)
Belum tercapai</t>
        </r>
      </text>
    </comment>
    <comment ref="EH8" authorId="0" shapeId="0" xr:uid="{00000000-0006-0000-0100-00002C010000}">
      <text>
        <r>
          <rPr>
            <sz val="11"/>
            <color theme="1"/>
            <rFont val="Calibri"/>
            <family val="2"/>
            <scheme val="minor"/>
          </rPr>
          <t>======
ID#AAAAnftTjq0
Handy Gusman    (2023-01-18 00:05:05)
Menyimpang</t>
        </r>
      </text>
    </comment>
    <comment ref="EP8" authorId="0" shapeId="0" xr:uid="{00000000-0006-0000-0100-000031000000}">
      <text>
        <r>
          <rPr>
            <sz val="11"/>
            <color theme="1"/>
            <rFont val="Calibri"/>
            <family val="2"/>
            <scheme val="minor"/>
          </rPr>
          <t>======
ID#AAAAnftTk60
Handy Gusman    (2023-01-18 00:05:05)
Berpotensi menjadi ketidaksesuaian, namun dapat diperbaiki segera</t>
        </r>
      </text>
    </comment>
    <comment ref="EQ8" authorId="0" shapeId="0" xr:uid="{00000000-0006-0000-0100-000047000000}">
      <text>
        <r>
          <rPr>
            <sz val="11"/>
            <color theme="1"/>
            <rFont val="Calibri"/>
            <family val="2"/>
            <scheme val="minor"/>
          </rPr>
          <t>======
ID#AAAAnftTkzs
Handy Gusman    (2023-01-18 00:05:05)
Belum tercapai</t>
        </r>
      </text>
    </comment>
    <comment ref="ER8" authorId="0" shapeId="0" xr:uid="{00000000-0006-0000-0100-0000C8000000}">
      <text>
        <r>
          <rPr>
            <sz val="11"/>
            <color theme="1"/>
            <rFont val="Calibri"/>
            <family val="2"/>
            <scheme val="minor"/>
          </rPr>
          <t>======
ID#AAAAnftTkJs
Handy Gusman    (2023-01-18 00:05:05)
Menyimpang</t>
        </r>
      </text>
    </comment>
    <comment ref="DE49" authorId="0" shapeId="0" xr:uid="{00000000-0006-0000-0100-000003000000}">
      <text>
        <r>
          <rPr>
            <sz val="11"/>
            <color theme="1"/>
            <rFont val="Calibri"/>
            <family val="2"/>
            <scheme val="minor"/>
          </rPr>
          <t>======
ID#AAAAoFS1uIc
Diana Frederica    (2023-01-25 04:01:38)
di perpus terdapat fasilitas artikel jurnal tidak berbayar</t>
        </r>
      </text>
    </comment>
    <comment ref="DE50" authorId="0" shapeId="0" xr:uid="{00000000-0006-0000-0100-000002000000}">
      <text>
        <r>
          <rPr>
            <sz val="11"/>
            <color theme="1"/>
            <rFont val="Calibri"/>
            <family val="2"/>
            <scheme val="minor"/>
          </rPr>
          <t>======
ID#AAAAoFS1uIg
Diana Frederica    (2023-01-25 04:01:51)
di perpus terdapat fasilitas artikel jurnal berbayar</t>
        </r>
      </text>
    </comment>
    <comment ref="CW70" authorId="0" shapeId="0" xr:uid="{00000000-0006-0000-0100-000001000000}">
      <text>
        <r>
          <rPr>
            <sz val="11"/>
            <color theme="1"/>
            <rFont val="Calibri"/>
            <family val="2"/>
            <scheme val="minor"/>
          </rPr>
          <t>======
ID#AAAAoFS1uIo
Diana Frederica    (2023-01-25 05:06:03)
tidak tersedia insentif pelaksana PkM berprestasi di LPPM.</t>
        </r>
      </text>
    </comment>
    <comment ref="P72" authorId="0" shapeId="0" xr:uid="{00000000-0006-0000-0100-00003B010000}">
      <text>
        <r>
          <rPr>
            <sz val="11"/>
            <color theme="1"/>
            <rFont val="Calibri"/>
            <family val="2"/>
            <scheme val="minor"/>
          </rPr>
          <t>======
ID#AAAAnftTjnE
Handy Gusman    (2023-01-18 00:05:05)
Berpotensi menjadi ketidaksesuaian, namun dapat diperbaiki segera</t>
        </r>
      </text>
    </comment>
    <comment ref="Q72" authorId="0" shapeId="0" xr:uid="{00000000-0006-0000-0100-000042000000}">
      <text>
        <r>
          <rPr>
            <sz val="11"/>
            <color theme="1"/>
            <rFont val="Calibri"/>
            <family val="2"/>
            <scheme val="minor"/>
          </rPr>
          <t>======
ID#AAAAnftTk1M
Handy Gusman    (2023-01-18 00:05:05)
Belum tercapai</t>
        </r>
      </text>
    </comment>
    <comment ref="R72" authorId="0" shapeId="0" xr:uid="{00000000-0006-0000-0100-000036010000}">
      <text>
        <r>
          <rPr>
            <sz val="11"/>
            <color theme="1"/>
            <rFont val="Calibri"/>
            <family val="2"/>
            <scheme val="minor"/>
          </rPr>
          <t>======
ID#AAAAnftTjo0
Handy Gusman    (2023-01-18 00:05:05)
Menyimpang</t>
        </r>
      </text>
    </comment>
    <comment ref="Z72" authorId="0" shapeId="0" xr:uid="{00000000-0006-0000-0100-0000C2000000}">
      <text>
        <r>
          <rPr>
            <sz val="11"/>
            <color theme="1"/>
            <rFont val="Calibri"/>
            <family val="2"/>
            <scheme val="minor"/>
          </rPr>
          <t>======
ID#AAAAnftTkME
Handy Gusman    (2023-01-18 00:05:05)
Berpotensi menjadi ketidaksesuaian, namun dapat diperbaiki segera</t>
        </r>
      </text>
    </comment>
    <comment ref="AA72" authorId="0" shapeId="0" xr:uid="{00000000-0006-0000-0100-000038010000}">
      <text>
        <r>
          <rPr>
            <sz val="11"/>
            <color theme="1"/>
            <rFont val="Calibri"/>
            <family val="2"/>
            <scheme val="minor"/>
          </rPr>
          <t>======
ID#AAAAnftTjoU
Handy Gusman    (2023-01-18 00:05:05)
Belum tercapai</t>
        </r>
      </text>
    </comment>
    <comment ref="AB72" authorId="0" shapeId="0" xr:uid="{00000000-0006-0000-0100-00005A000000}">
      <text>
        <r>
          <rPr>
            <sz val="11"/>
            <color theme="1"/>
            <rFont val="Calibri"/>
            <family val="2"/>
            <scheme val="minor"/>
          </rPr>
          <t>======
ID#AAAAnftTkvA
Handy Gusman    (2023-01-18 00:05:05)
Menyimpang</t>
        </r>
      </text>
    </comment>
    <comment ref="AK72" authorId="0" shapeId="0" xr:uid="{00000000-0006-0000-0100-000065000000}">
      <text>
        <r>
          <rPr>
            <sz val="11"/>
            <color theme="1"/>
            <rFont val="Calibri"/>
            <family val="2"/>
            <scheme val="minor"/>
          </rPr>
          <t>======
ID#AAAAnftTkrA
Handy Gusman    (2023-01-18 00:05:05)
Belum tercapai</t>
        </r>
      </text>
    </comment>
    <comment ref="AL72" authorId="0" shapeId="0" xr:uid="{00000000-0006-0000-0100-0000F0000000}">
      <text>
        <r>
          <rPr>
            <sz val="11"/>
            <color theme="1"/>
            <rFont val="Calibri"/>
            <family val="2"/>
            <scheme val="minor"/>
          </rPr>
          <t>======
ID#AAAAnftTj-M
Handy Gusman    (2023-01-18 00:05:05)
Menyimpang</t>
        </r>
      </text>
    </comment>
    <comment ref="AT72" authorId="0" shapeId="0" xr:uid="{00000000-0006-0000-0100-0000A4000000}">
      <text>
        <r>
          <rPr>
            <sz val="11"/>
            <color theme="1"/>
            <rFont val="Calibri"/>
            <family val="2"/>
            <scheme val="minor"/>
          </rPr>
          <t>======
ID#AAAAnftTkW4
Handy Gusman    (2023-01-18 00:05:05)
Berpotensi menjadi ketidaksesuaian, namun dapat diperbaiki segera</t>
        </r>
      </text>
    </comment>
    <comment ref="AU72" authorId="0" shapeId="0" xr:uid="{00000000-0006-0000-0100-000094000000}">
      <text>
        <r>
          <rPr>
            <sz val="11"/>
            <color theme="1"/>
            <rFont val="Calibri"/>
            <family val="2"/>
            <scheme val="minor"/>
          </rPr>
          <t>======
ID#AAAAnftTkZo
Handy Gusman    (2023-01-18 00:05:05)
Belum tercapai</t>
        </r>
      </text>
    </comment>
    <comment ref="AV72" authorId="0" shapeId="0" xr:uid="{00000000-0006-0000-0100-000029010000}">
      <text>
        <r>
          <rPr>
            <sz val="11"/>
            <color theme="1"/>
            <rFont val="Calibri"/>
            <family val="2"/>
            <scheme val="minor"/>
          </rPr>
          <t>======
ID#AAAAnftTjrg
Handy Gusman    (2023-01-18 00:05:05)
Menyimpang</t>
        </r>
      </text>
    </comment>
    <comment ref="BD72" authorId="0" shapeId="0" xr:uid="{00000000-0006-0000-0100-00002D010000}">
      <text>
        <r>
          <rPr>
            <sz val="11"/>
            <color theme="1"/>
            <rFont val="Calibri"/>
            <family val="2"/>
            <scheme val="minor"/>
          </rPr>
          <t>======
ID#AAAAnftTjqk
Handy Gusman    (2023-01-18 00:05:05)
Berpotensi menjadi ketidaksesuaian, namun dapat diperbaiki segera</t>
        </r>
      </text>
    </comment>
    <comment ref="BE72" authorId="0" shapeId="0" xr:uid="{00000000-0006-0000-0100-0000F4000000}">
      <text>
        <r>
          <rPr>
            <sz val="11"/>
            <color theme="1"/>
            <rFont val="Calibri"/>
            <family val="2"/>
            <scheme val="minor"/>
          </rPr>
          <t>======
ID#AAAAnftTj9A
Handy Gusman    (2023-01-18 00:05:05)
Belum tercapai</t>
        </r>
      </text>
    </comment>
    <comment ref="BF72" authorId="0" shapeId="0" xr:uid="{00000000-0006-0000-0100-0000FE000000}">
      <text>
        <r>
          <rPr>
            <sz val="11"/>
            <color theme="1"/>
            <rFont val="Calibri"/>
            <family val="2"/>
            <scheme val="minor"/>
          </rPr>
          <t>======
ID#AAAAnftTj6U
Handy Gusman    (2023-01-18 00:05:05)
Menyimpang</t>
        </r>
      </text>
    </comment>
    <comment ref="BN72" authorId="0" shapeId="0" xr:uid="{00000000-0006-0000-0100-000073000000}">
      <text>
        <r>
          <rPr>
            <sz val="11"/>
            <color theme="1"/>
            <rFont val="Calibri"/>
            <family val="2"/>
            <scheme val="minor"/>
          </rPr>
          <t>======
ID#AAAAnftTkmo
Handy Gusman    (2023-01-18 00:05:05)
Berpotensi menjadi ketidaksesuaian, namun dapat diperbaiki segera</t>
        </r>
      </text>
    </comment>
    <comment ref="BO72" authorId="0" shapeId="0" xr:uid="{00000000-0006-0000-0100-00001A010000}">
      <text>
        <r>
          <rPr>
            <sz val="11"/>
            <color theme="1"/>
            <rFont val="Calibri"/>
            <family val="2"/>
            <scheme val="minor"/>
          </rPr>
          <t>======
ID#AAAAnftTjy0
Handy Gusman    (2023-01-18 00:05:05)
Belum tercapai</t>
        </r>
      </text>
    </comment>
    <comment ref="BP72" authorId="0" shapeId="0" xr:uid="{00000000-0006-0000-0100-0000E1000000}">
      <text>
        <r>
          <rPr>
            <sz val="11"/>
            <color theme="1"/>
            <rFont val="Calibri"/>
            <family val="2"/>
            <scheme val="minor"/>
          </rPr>
          <t>======
ID#AAAAnftTkCE
Handy Gusman    (2023-01-18 00:05:05)
Menyimpang</t>
        </r>
      </text>
    </comment>
    <comment ref="BX72" authorId="0" shapeId="0" xr:uid="{00000000-0006-0000-0100-000032010000}">
      <text>
        <r>
          <rPr>
            <sz val="11"/>
            <color theme="1"/>
            <rFont val="Calibri"/>
            <family val="2"/>
            <scheme val="minor"/>
          </rPr>
          <t>======
ID#AAAAnftTjpM
Handy Gusman    (2023-01-18 00:05:05)
Berpotensi menjadi ketidaksesuaian, namun dapat diperbaiki segera</t>
        </r>
      </text>
    </comment>
    <comment ref="BY72" authorId="0" shapeId="0" xr:uid="{00000000-0006-0000-0100-000014010000}">
      <text>
        <r>
          <rPr>
            <sz val="11"/>
            <color theme="1"/>
            <rFont val="Calibri"/>
            <family val="2"/>
            <scheme val="minor"/>
          </rPr>
          <t>======
ID#AAAAnftTjzY
Handy Gusman    (2023-01-18 00:05:05)
Belum tercapai</t>
        </r>
      </text>
    </comment>
    <comment ref="BZ72" authorId="0" shapeId="0" xr:uid="{00000000-0006-0000-0100-0000B7000000}">
      <text>
        <r>
          <rPr>
            <sz val="11"/>
            <color theme="1"/>
            <rFont val="Calibri"/>
            <family val="2"/>
            <scheme val="minor"/>
          </rPr>
          <t>======
ID#AAAAnftTkR8
Handy Gusman    (2023-01-18 00:05:05)
Menyimpang</t>
        </r>
      </text>
    </comment>
    <comment ref="CH72" authorId="0" shapeId="0" xr:uid="{00000000-0006-0000-0100-000005010000}">
      <text>
        <r>
          <rPr>
            <sz val="11"/>
            <color theme="1"/>
            <rFont val="Calibri"/>
            <family val="2"/>
            <scheme val="minor"/>
          </rPr>
          <t>======
ID#AAAAnftTj5Q
Handy Gusman    (2023-01-18 00:05:05)
Berpotensi menjadi ketidaksesuaian, namun dapat diperbaiki segera</t>
        </r>
      </text>
    </comment>
    <comment ref="CI72" authorId="0" shapeId="0" xr:uid="{00000000-0006-0000-0100-000050010000}">
      <text>
        <r>
          <rPr>
            <sz val="11"/>
            <color theme="1"/>
            <rFont val="Calibri"/>
            <family val="2"/>
            <scheme val="minor"/>
          </rPr>
          <t>======
ID#AAAAnftTjhU
Handy Gusman    (2023-01-18 00:05:04)
Belum tercapai</t>
        </r>
      </text>
    </comment>
    <comment ref="CJ72" authorId="0" shapeId="0" xr:uid="{00000000-0006-0000-0100-0000D3000000}">
      <text>
        <r>
          <rPr>
            <sz val="11"/>
            <color theme="1"/>
            <rFont val="Calibri"/>
            <family val="2"/>
            <scheme val="minor"/>
          </rPr>
          <t>======
ID#AAAAnftTkF8
Handy Gusman    (2023-01-18 00:05:05)
Menyimpang</t>
        </r>
      </text>
    </comment>
    <comment ref="CR72" authorId="0" shapeId="0" xr:uid="{00000000-0006-0000-0100-000045010000}">
      <text>
        <r>
          <rPr>
            <sz val="11"/>
            <color theme="1"/>
            <rFont val="Calibri"/>
            <family val="2"/>
            <scheme val="minor"/>
          </rPr>
          <t>======
ID#AAAAnftTjkg
Handy Gusman    (2023-01-18 00:05:04)
Berpotensi menjadi ketidaksesuaian, namun dapat diperbaiki segera</t>
        </r>
      </text>
    </comment>
    <comment ref="CS72" authorId="0" shapeId="0" xr:uid="{00000000-0006-0000-0100-000051010000}">
      <text>
        <r>
          <rPr>
            <sz val="11"/>
            <color theme="1"/>
            <rFont val="Calibri"/>
            <family val="2"/>
            <scheme val="minor"/>
          </rPr>
          <t>======
ID#AAAAnftTjg8
Handy Gusman    (2023-01-18 00:05:04)
Belum tercapai</t>
        </r>
      </text>
    </comment>
    <comment ref="CT72" authorId="0" shapeId="0" xr:uid="{00000000-0006-0000-0100-00008E000000}">
      <text>
        <r>
          <rPr>
            <sz val="11"/>
            <color theme="1"/>
            <rFont val="Calibri"/>
            <family val="2"/>
            <scheme val="minor"/>
          </rPr>
          <t>======
ID#AAAAnftTkck
Handy Gusman    (2023-01-18 00:05:05)
Menyimpang</t>
        </r>
      </text>
    </comment>
    <comment ref="DB72" authorId="0" shapeId="0" xr:uid="{00000000-0006-0000-0100-00008D000000}">
      <text>
        <r>
          <rPr>
            <sz val="11"/>
            <color theme="1"/>
            <rFont val="Calibri"/>
            <family val="2"/>
            <scheme val="minor"/>
          </rPr>
          <t>======
ID#AAAAnftTkdk
Handy Gusman    (2023-01-18 00:05:05)
Berpotensi menjadi ketidaksesuaian, namun dapat diperbaiki segera</t>
        </r>
      </text>
    </comment>
    <comment ref="DC72" authorId="0" shapeId="0" xr:uid="{00000000-0006-0000-0100-000046000000}">
      <text>
        <r>
          <rPr>
            <sz val="11"/>
            <color theme="1"/>
            <rFont val="Calibri"/>
            <family val="2"/>
            <scheme val="minor"/>
          </rPr>
          <t>======
ID#AAAAnftTkz0
Handy Gusman    (2023-01-18 00:05:05)
Belum tercapai</t>
        </r>
      </text>
    </comment>
    <comment ref="DD72" authorId="0" shapeId="0" xr:uid="{00000000-0006-0000-0100-0000ED000000}">
      <text>
        <r>
          <rPr>
            <sz val="11"/>
            <color theme="1"/>
            <rFont val="Calibri"/>
            <family val="2"/>
            <scheme val="minor"/>
          </rPr>
          <t>======
ID#AAAAnftTj-4
Handy Gusman    (2023-01-18 00:05:05)
Menyimpang</t>
        </r>
      </text>
    </comment>
    <comment ref="DL72" authorId="0" shapeId="0" xr:uid="{00000000-0006-0000-0100-00000D000000}">
      <text>
        <r>
          <rPr>
            <sz val="11"/>
            <color theme="1"/>
            <rFont val="Calibri"/>
            <family val="2"/>
            <scheme val="minor"/>
          </rPr>
          <t>======
ID#AAAAnftTlEc
Handy Gusman    (2023-01-18 00:05:05)
Berpotensi menjadi ketidaksesuaian, namun dapat diperbaiki segera</t>
        </r>
      </text>
    </comment>
    <comment ref="DM72" authorId="0" shapeId="0" xr:uid="{00000000-0006-0000-0100-0000BE000000}">
      <text>
        <r>
          <rPr>
            <sz val="11"/>
            <color theme="1"/>
            <rFont val="Calibri"/>
            <family val="2"/>
            <scheme val="minor"/>
          </rPr>
          <t>======
ID#AAAAnftTkPI
Handy Gusman    (2023-01-18 00:05:05)
Belum tercapai</t>
        </r>
      </text>
    </comment>
    <comment ref="DN72" authorId="0" shapeId="0" xr:uid="{00000000-0006-0000-0100-00009C000000}">
      <text>
        <r>
          <rPr>
            <sz val="11"/>
            <color theme="1"/>
            <rFont val="Calibri"/>
            <family val="2"/>
            <scheme val="minor"/>
          </rPr>
          <t>======
ID#AAAAnftTkYU
Handy Gusman    (2023-01-18 00:05:05)
Menyimpang</t>
        </r>
      </text>
    </comment>
    <comment ref="DV72" authorId="0" shapeId="0" xr:uid="{00000000-0006-0000-0100-0000B3000000}">
      <text>
        <r>
          <rPr>
            <sz val="11"/>
            <color theme="1"/>
            <rFont val="Calibri"/>
            <family val="2"/>
            <scheme val="minor"/>
          </rPr>
          <t>======
ID#AAAAnftTkTI
Handy Gusman    (2023-01-18 00:05:05)
Berpotensi menjadi ketidaksesuaian, namun dapat diperbaiki segera</t>
        </r>
      </text>
    </comment>
    <comment ref="DW72" authorId="0" shapeId="0" xr:uid="{00000000-0006-0000-0100-0000A2000000}">
      <text>
        <r>
          <rPr>
            <sz val="11"/>
            <color theme="1"/>
            <rFont val="Calibri"/>
            <family val="2"/>
            <scheme val="minor"/>
          </rPr>
          <t>======
ID#AAAAnftTkXE
Handy Gusman    (2023-01-18 00:05:05)
Belum tercapai</t>
        </r>
      </text>
    </comment>
    <comment ref="DX72" authorId="0" shapeId="0" xr:uid="{00000000-0006-0000-0100-00000C010000}">
      <text>
        <r>
          <rPr>
            <sz val="11"/>
            <color theme="1"/>
            <rFont val="Calibri"/>
            <family val="2"/>
            <scheme val="minor"/>
          </rPr>
          <t>======
ID#AAAAnftTj2k
Handy Gusman    (2023-01-18 00:05:05)
Menyimpang</t>
        </r>
      </text>
    </comment>
    <comment ref="EF72" authorId="0" shapeId="0" xr:uid="{00000000-0006-0000-0100-000006000000}">
      <text>
        <r>
          <rPr>
            <sz val="11"/>
            <color theme="1"/>
            <rFont val="Calibri"/>
            <family val="2"/>
            <scheme val="minor"/>
          </rPr>
          <t>======
ID#AAAAnftTlIU
Handy Gusman    (2023-01-18 00:05:05)
Berpotensi menjadi ketidaksesuaian, namun dapat diperbaiki segera</t>
        </r>
      </text>
    </comment>
    <comment ref="EG72" authorId="0" shapeId="0" xr:uid="{00000000-0006-0000-0100-000078000000}">
      <text>
        <r>
          <rPr>
            <sz val="11"/>
            <color theme="1"/>
            <rFont val="Calibri"/>
            <family val="2"/>
            <scheme val="minor"/>
          </rPr>
          <t>======
ID#AAAAnftTklY
Handy Gusman    (2023-01-18 00:05:05)
Belum tercapai</t>
        </r>
      </text>
    </comment>
    <comment ref="EH72" authorId="0" shapeId="0" xr:uid="{00000000-0006-0000-0100-0000AE000000}">
      <text>
        <r>
          <rPr>
            <sz val="11"/>
            <color theme="1"/>
            <rFont val="Calibri"/>
            <family val="2"/>
            <scheme val="minor"/>
          </rPr>
          <t>======
ID#AAAAnftTkUc
Handy Gusman    (2023-01-18 00:05:05)
Menyimpang</t>
        </r>
      </text>
    </comment>
    <comment ref="EP72" authorId="0" shapeId="0" xr:uid="{00000000-0006-0000-0100-00008F000000}">
      <text>
        <r>
          <rPr>
            <sz val="11"/>
            <color theme="1"/>
            <rFont val="Calibri"/>
            <family val="2"/>
            <scheme val="minor"/>
          </rPr>
          <t>======
ID#AAAAnftTkb0
Handy Gusman    (2023-01-18 00:05:05)
Berpotensi menjadi ketidaksesuaian, namun dapat diperbaiki segera</t>
        </r>
      </text>
    </comment>
    <comment ref="EQ72" authorId="0" shapeId="0" xr:uid="{00000000-0006-0000-0100-00003F010000}">
      <text>
        <r>
          <rPr>
            <sz val="11"/>
            <color theme="1"/>
            <rFont val="Calibri"/>
            <family val="2"/>
            <scheme val="minor"/>
          </rPr>
          <t>======
ID#AAAAnftTjmA
Handy Gusman    (2023-01-18 00:05:05)
Belum tercapai</t>
        </r>
      </text>
    </comment>
    <comment ref="ER72" authorId="0" shapeId="0" xr:uid="{00000000-0006-0000-0100-000040010000}">
      <text>
        <r>
          <rPr>
            <sz val="11"/>
            <color theme="1"/>
            <rFont val="Calibri"/>
            <family val="2"/>
            <scheme val="minor"/>
          </rPr>
          <t>======
ID#AAAAnftTjl0
Handy Gusman    (2023-01-18 00:05:05)
Menyimpang</t>
        </r>
      </text>
    </comment>
    <comment ref="P80" authorId="0" shapeId="0" xr:uid="{00000000-0006-0000-0100-000043010000}">
      <text>
        <r>
          <rPr>
            <sz val="11"/>
            <color theme="1"/>
            <rFont val="Calibri"/>
            <family val="2"/>
            <scheme val="minor"/>
          </rPr>
          <t>======
ID#AAAAnftTjlE
Handy Gusman    (2023-01-18 00:05:05)
Berpotensi menjadi ketidaksesuaian, namun dapat diperbaiki segera</t>
        </r>
      </text>
    </comment>
    <comment ref="Q80" authorId="0" shapeId="0" xr:uid="{00000000-0006-0000-0100-0000AB000000}">
      <text>
        <r>
          <rPr>
            <sz val="11"/>
            <color theme="1"/>
            <rFont val="Calibri"/>
            <family val="2"/>
            <scheme val="minor"/>
          </rPr>
          <t>======
ID#AAAAnftTkVM
Handy Gusman    (2023-01-18 00:05:05)
Belum tercapai</t>
        </r>
      </text>
    </comment>
    <comment ref="R80" authorId="0" shapeId="0" xr:uid="{00000000-0006-0000-0100-00004A000000}">
      <text>
        <r>
          <rPr>
            <sz val="11"/>
            <color theme="1"/>
            <rFont val="Calibri"/>
            <family val="2"/>
            <scheme val="minor"/>
          </rPr>
          <t>======
ID#AAAAnftTkyY
Handy Gusman    (2023-01-18 00:05:05)
Menyimpang</t>
        </r>
      </text>
    </comment>
    <comment ref="Z80" authorId="0" shapeId="0" xr:uid="{00000000-0006-0000-0100-000059000000}">
      <text>
        <r>
          <rPr>
            <sz val="11"/>
            <color theme="1"/>
            <rFont val="Calibri"/>
            <family val="2"/>
            <scheme val="minor"/>
          </rPr>
          <t>======
ID#AAAAnftTkvI
Handy Gusman    (2023-01-18 00:05:05)
Berpotensi menjadi ketidaksesuaian, namun dapat diperbaiki segera</t>
        </r>
      </text>
    </comment>
    <comment ref="AA80" authorId="0" shapeId="0" xr:uid="{00000000-0006-0000-0100-000091000000}">
      <text>
        <r>
          <rPr>
            <sz val="11"/>
            <color theme="1"/>
            <rFont val="Calibri"/>
            <family val="2"/>
            <scheme val="minor"/>
          </rPr>
          <t>======
ID#AAAAnftTkbY
Handy Gusman    (2023-01-18 00:05:05)
Belum tercapai</t>
        </r>
      </text>
    </comment>
    <comment ref="AB80" authorId="0" shapeId="0" xr:uid="{00000000-0006-0000-0100-0000EE000000}">
      <text>
        <r>
          <rPr>
            <sz val="11"/>
            <color theme="1"/>
            <rFont val="Calibri"/>
            <family val="2"/>
            <scheme val="minor"/>
          </rPr>
          <t>======
ID#AAAAnftTj-8
Handy Gusman    (2023-01-18 00:05:05)
Menyimpang</t>
        </r>
      </text>
    </comment>
    <comment ref="AJ80" authorId="0" shapeId="0" xr:uid="{00000000-0006-0000-0100-00001B010000}">
      <text>
        <r>
          <rPr>
            <sz val="11"/>
            <color theme="1"/>
            <rFont val="Calibri"/>
            <family val="2"/>
            <scheme val="minor"/>
          </rPr>
          <t>======
ID#AAAAnftTjyQ
Handy Gusman    (2023-01-18 00:05:05)
Berpotensi menjadi ketidaksesuaian, namun dapat diperbaiki segera</t>
        </r>
      </text>
    </comment>
    <comment ref="AK80" authorId="0" shapeId="0" xr:uid="{00000000-0006-0000-0100-000050000000}">
      <text>
        <r>
          <rPr>
            <sz val="11"/>
            <color theme="1"/>
            <rFont val="Calibri"/>
            <family val="2"/>
            <scheme val="minor"/>
          </rPr>
          <t>======
ID#AAAAnftTkwo
Handy Gusman    (2023-01-18 00:05:05)
Belum tercapai</t>
        </r>
      </text>
    </comment>
    <comment ref="AL80" authorId="0" shapeId="0" xr:uid="{00000000-0006-0000-0100-000048000000}">
      <text>
        <r>
          <rPr>
            <sz val="11"/>
            <color theme="1"/>
            <rFont val="Calibri"/>
            <family val="2"/>
            <scheme val="minor"/>
          </rPr>
          <t>======
ID#AAAAnftTkzE
Handy Gusman    (2023-01-18 00:05:05)
Menyimpang</t>
        </r>
      </text>
    </comment>
    <comment ref="AT80" authorId="0" shapeId="0" xr:uid="{00000000-0006-0000-0100-000069000000}">
      <text>
        <r>
          <rPr>
            <sz val="11"/>
            <color theme="1"/>
            <rFont val="Calibri"/>
            <family val="2"/>
            <scheme val="minor"/>
          </rPr>
          <t>======
ID#AAAAnftTkow
Handy Gusman    (2023-01-18 00:05:05)
Berpotensi menjadi ketidaksesuaian, namun dapat diperbaiki segera</t>
        </r>
      </text>
    </comment>
    <comment ref="AU80" authorId="0" shapeId="0" xr:uid="{00000000-0006-0000-0100-000033000000}">
      <text>
        <r>
          <rPr>
            <sz val="11"/>
            <color theme="1"/>
            <rFont val="Calibri"/>
            <family val="2"/>
            <scheme val="minor"/>
          </rPr>
          <t>======
ID#AAAAnftTk6M
Handy Gusman    (2023-01-18 00:05:05)
Belum tercapai</t>
        </r>
      </text>
    </comment>
    <comment ref="AV80" authorId="0" shapeId="0" xr:uid="{00000000-0006-0000-0100-000081000000}">
      <text>
        <r>
          <rPr>
            <sz val="11"/>
            <color theme="1"/>
            <rFont val="Calibri"/>
            <family val="2"/>
            <scheme val="minor"/>
          </rPr>
          <t>======
ID#AAAAnftTkh4
Handy Gusman    (2023-01-18 00:05:05)
Menyimpang</t>
        </r>
      </text>
    </comment>
    <comment ref="BD80" authorId="0" shapeId="0" xr:uid="{00000000-0006-0000-0100-00006B000000}">
      <text>
        <r>
          <rPr>
            <sz val="11"/>
            <color theme="1"/>
            <rFont val="Calibri"/>
            <family val="2"/>
            <scheme val="minor"/>
          </rPr>
          <t>======
ID#AAAAnftTkog
Handy Gusman    (2023-01-18 00:05:05)
Berpotensi menjadi ketidaksesuaian, namun dapat diperbaiki segera</t>
        </r>
      </text>
    </comment>
    <comment ref="BE80" authorId="0" shapeId="0" xr:uid="{00000000-0006-0000-0100-00004B000000}">
      <text>
        <r>
          <rPr>
            <sz val="11"/>
            <color theme="1"/>
            <rFont val="Calibri"/>
            <family val="2"/>
            <scheme val="minor"/>
          </rPr>
          <t>======
ID#AAAAnftTkyM
Handy Gusman    (2023-01-18 00:05:05)
Belum tercapai</t>
        </r>
      </text>
    </comment>
    <comment ref="BF80" authorId="0" shapeId="0" xr:uid="{00000000-0006-0000-0100-0000E0000000}">
      <text>
        <r>
          <rPr>
            <sz val="11"/>
            <color theme="1"/>
            <rFont val="Calibri"/>
            <family val="2"/>
            <scheme val="minor"/>
          </rPr>
          <t>======
ID#AAAAnftTkCA
Handy Gusman    (2023-01-18 00:05:05)
Menyimpang</t>
        </r>
      </text>
    </comment>
    <comment ref="BN80" authorId="0" shapeId="0" xr:uid="{00000000-0006-0000-0100-00005F000000}">
      <text>
        <r>
          <rPr>
            <sz val="11"/>
            <color theme="1"/>
            <rFont val="Calibri"/>
            <family val="2"/>
            <scheme val="minor"/>
          </rPr>
          <t>======
ID#AAAAnftTktk
Handy Gusman    (2023-01-18 00:05:05)
Berpotensi menjadi ketidaksesuaian, namun dapat diperbaiki segera</t>
        </r>
      </text>
    </comment>
    <comment ref="BO80" authorId="0" shapeId="0" xr:uid="{00000000-0006-0000-0100-00009F000000}">
      <text>
        <r>
          <rPr>
            <sz val="11"/>
            <color theme="1"/>
            <rFont val="Calibri"/>
            <family val="2"/>
            <scheme val="minor"/>
          </rPr>
          <t>======
ID#AAAAnftTkXo
Handy Gusman    (2023-01-18 00:05:05)
Belum tercapai</t>
        </r>
      </text>
    </comment>
    <comment ref="BP80" authorId="0" shapeId="0" xr:uid="{00000000-0006-0000-0100-00004E000000}">
      <text>
        <r>
          <rPr>
            <sz val="11"/>
            <color theme="1"/>
            <rFont val="Calibri"/>
            <family val="2"/>
            <scheme val="minor"/>
          </rPr>
          <t>======
ID#AAAAnftTkxQ
Handy Gusman    (2023-01-18 00:05:05)
Menyimpang</t>
        </r>
      </text>
    </comment>
    <comment ref="BX80" authorId="0" shapeId="0" xr:uid="{00000000-0006-0000-0100-00003D000000}">
      <text>
        <r>
          <rPr>
            <sz val="11"/>
            <color theme="1"/>
            <rFont val="Calibri"/>
            <family val="2"/>
            <scheme val="minor"/>
          </rPr>
          <t>======
ID#AAAAnftTk3Q
Handy Gusman    (2023-01-18 00:05:05)
Berpotensi menjadi ketidaksesuaian, namun dapat diperbaiki segera</t>
        </r>
      </text>
    </comment>
    <comment ref="BY80" authorId="0" shapeId="0" xr:uid="{00000000-0006-0000-0100-0000CD000000}">
      <text>
        <r>
          <rPr>
            <sz val="11"/>
            <color theme="1"/>
            <rFont val="Calibri"/>
            <family val="2"/>
            <scheme val="minor"/>
          </rPr>
          <t>======
ID#AAAAnftTkIM
Handy Gusman    (2023-01-18 00:05:05)
Belum tercapai</t>
        </r>
      </text>
    </comment>
    <comment ref="BZ80" authorId="0" shapeId="0" xr:uid="{00000000-0006-0000-0100-000036000000}">
      <text>
        <r>
          <rPr>
            <sz val="11"/>
            <color theme="1"/>
            <rFont val="Calibri"/>
            <family val="2"/>
            <scheme val="minor"/>
          </rPr>
          <t>======
ID#AAAAnftTk5Q
Handy Gusman    (2023-01-18 00:05:05)
Menyimpang</t>
        </r>
      </text>
    </comment>
    <comment ref="CH80" authorId="0" shapeId="0" xr:uid="{00000000-0006-0000-0100-000003010000}">
      <text>
        <r>
          <rPr>
            <sz val="11"/>
            <color theme="1"/>
            <rFont val="Calibri"/>
            <family val="2"/>
            <scheme val="minor"/>
          </rPr>
          <t>======
ID#AAAAnftTj5s
Handy Gusman    (2023-01-18 00:05:05)
Berpotensi menjadi ketidaksesuaian, namun dapat diperbaiki segera</t>
        </r>
      </text>
    </comment>
    <comment ref="CI80" authorId="0" shapeId="0" xr:uid="{00000000-0006-0000-0100-0000C9000000}">
      <text>
        <r>
          <rPr>
            <sz val="11"/>
            <color theme="1"/>
            <rFont val="Calibri"/>
            <family val="2"/>
            <scheme val="minor"/>
          </rPr>
          <t>======
ID#AAAAnftTkJ0
Handy Gusman    (2023-01-18 00:05:05)
Belum tercapai</t>
        </r>
      </text>
    </comment>
    <comment ref="CJ80" authorId="0" shapeId="0" xr:uid="{00000000-0006-0000-0100-000049010000}">
      <text>
        <r>
          <rPr>
            <sz val="11"/>
            <color theme="1"/>
            <rFont val="Calibri"/>
            <family val="2"/>
            <scheme val="minor"/>
          </rPr>
          <t>======
ID#AAAAnftTjjY
Handy Gusman    (2023-01-18 00:05:04)
Menyimpang</t>
        </r>
      </text>
    </comment>
    <comment ref="CR80" authorId="0" shapeId="0" xr:uid="{00000000-0006-0000-0100-000092000000}">
      <text>
        <r>
          <rPr>
            <sz val="11"/>
            <color theme="1"/>
            <rFont val="Calibri"/>
            <family val="2"/>
            <scheme val="minor"/>
          </rPr>
          <t>======
ID#AAAAnftTkbE
Handy Gusman    (2023-01-18 00:05:05)
Berpotensi menjadi ketidaksesuaian, namun dapat diperbaiki segera</t>
        </r>
      </text>
    </comment>
    <comment ref="CS80" authorId="0" shapeId="0" xr:uid="{00000000-0006-0000-0100-00000E010000}">
      <text>
        <r>
          <rPr>
            <sz val="11"/>
            <color theme="1"/>
            <rFont val="Calibri"/>
            <family val="2"/>
            <scheme val="minor"/>
          </rPr>
          <t>======
ID#AAAAnftTj2M
Handy Gusman    (2023-01-18 00:05:05)
Belum tercapai</t>
        </r>
      </text>
    </comment>
    <comment ref="CT80" authorId="0" shapeId="0" xr:uid="{00000000-0006-0000-0100-000006010000}">
      <text>
        <r>
          <rPr>
            <sz val="11"/>
            <color theme="1"/>
            <rFont val="Calibri"/>
            <family val="2"/>
            <scheme val="minor"/>
          </rPr>
          <t>======
ID#AAAAnftTj4k
Handy Gusman    (2023-01-18 00:05:05)
Menyimpang</t>
        </r>
      </text>
    </comment>
    <comment ref="DB80" authorId="0" shapeId="0" xr:uid="{00000000-0006-0000-0100-0000E8000000}">
      <text>
        <r>
          <rPr>
            <sz val="11"/>
            <color theme="1"/>
            <rFont val="Calibri"/>
            <family val="2"/>
            <scheme val="minor"/>
          </rPr>
          <t>======
ID#AAAAnftTkAA
Handy Gusman    (2023-01-18 00:05:05)
Berpotensi menjadi ketidaksesuaian, namun dapat diperbaiki segera</t>
        </r>
      </text>
    </comment>
    <comment ref="DC80" authorId="0" shapeId="0" xr:uid="{00000000-0006-0000-0100-000089000000}">
      <text>
        <r>
          <rPr>
            <sz val="11"/>
            <color theme="1"/>
            <rFont val="Calibri"/>
            <family val="2"/>
            <scheme val="minor"/>
          </rPr>
          <t>======
ID#AAAAnftTkd4
Handy Gusman    (2023-01-18 00:05:05)
Belum tercapai</t>
        </r>
      </text>
    </comment>
    <comment ref="DD80" authorId="0" shapeId="0" xr:uid="{00000000-0006-0000-0100-000018000000}">
      <text>
        <r>
          <rPr>
            <sz val="11"/>
            <color theme="1"/>
            <rFont val="Calibri"/>
            <family val="2"/>
            <scheme val="minor"/>
          </rPr>
          <t>======
ID#AAAAnftTlA0
Handy Gusman    (2023-01-18 00:05:05)
Menyimpang</t>
        </r>
      </text>
    </comment>
    <comment ref="DL80" authorId="0" shapeId="0" xr:uid="{00000000-0006-0000-0100-0000CC000000}">
      <text>
        <r>
          <rPr>
            <sz val="11"/>
            <color theme="1"/>
            <rFont val="Calibri"/>
            <family val="2"/>
            <scheme val="minor"/>
          </rPr>
          <t>======
ID#AAAAnftTkIc
Handy Gusman    (2023-01-18 00:05:05)
Berpotensi menjadi ketidaksesuaian, namun dapat diperbaiki segera</t>
        </r>
      </text>
    </comment>
    <comment ref="DM80" authorId="0" shapeId="0" xr:uid="{00000000-0006-0000-0100-000019010000}">
      <text>
        <r>
          <rPr>
            <sz val="11"/>
            <color theme="1"/>
            <rFont val="Calibri"/>
            <family val="2"/>
            <scheme val="minor"/>
          </rPr>
          <t>======
ID#AAAAnftTjys
Handy Gusman    (2023-01-18 00:05:05)
Belum tercapai</t>
        </r>
      </text>
    </comment>
    <comment ref="DN80" authorId="0" shapeId="0" xr:uid="{00000000-0006-0000-0100-000020000000}">
      <text>
        <r>
          <rPr>
            <sz val="11"/>
            <color theme="1"/>
            <rFont val="Calibri"/>
            <family val="2"/>
            <scheme val="minor"/>
          </rPr>
          <t>======
ID#AAAAnftTk-E
Handy Gusman    (2023-01-18 00:05:05)
Menyimpang</t>
        </r>
      </text>
    </comment>
    <comment ref="DV80" authorId="0" shapeId="0" xr:uid="{00000000-0006-0000-0100-0000E5000000}">
      <text>
        <r>
          <rPr>
            <sz val="11"/>
            <color theme="1"/>
            <rFont val="Calibri"/>
            <family val="2"/>
            <scheme val="minor"/>
          </rPr>
          <t>======
ID#AAAAnftTkAw
Handy Gusman    (2023-01-18 00:05:05)
Berpotensi menjadi ketidaksesuaian, namun dapat diperbaiki segera</t>
        </r>
      </text>
    </comment>
    <comment ref="DW80" authorId="0" shapeId="0" xr:uid="{00000000-0006-0000-0100-0000D0000000}">
      <text>
        <r>
          <rPr>
            <sz val="11"/>
            <color theme="1"/>
            <rFont val="Calibri"/>
            <family val="2"/>
            <scheme val="minor"/>
          </rPr>
          <t>======
ID#AAAAnftTkG0
Handy Gusman    (2023-01-18 00:05:05)
Belum tercapai</t>
        </r>
      </text>
    </comment>
    <comment ref="DX80" authorId="0" shapeId="0" xr:uid="{00000000-0006-0000-0100-00001E000000}">
      <text>
        <r>
          <rPr>
            <sz val="11"/>
            <color theme="1"/>
            <rFont val="Calibri"/>
            <family val="2"/>
            <scheme val="minor"/>
          </rPr>
          <t>======
ID#AAAAnftTk-Q
Handy Gusman    (2023-01-18 00:05:05)
Menyimpang</t>
        </r>
      </text>
    </comment>
    <comment ref="EF80" authorId="0" shapeId="0" xr:uid="{00000000-0006-0000-0100-00001D000000}">
      <text>
        <r>
          <rPr>
            <sz val="11"/>
            <color theme="1"/>
            <rFont val="Calibri"/>
            <family val="2"/>
            <scheme val="minor"/>
          </rPr>
          <t>======
ID#AAAAnftTk-Y
Handy Gusman    (2023-01-18 00:05:05)
Berpotensi menjadi ketidaksesuaian, namun dapat diperbaiki segera</t>
        </r>
      </text>
    </comment>
    <comment ref="EG80" authorId="0" shapeId="0" xr:uid="{00000000-0006-0000-0100-00004C000000}">
      <text>
        <r>
          <rPr>
            <sz val="11"/>
            <color theme="1"/>
            <rFont val="Calibri"/>
            <family val="2"/>
            <scheme val="minor"/>
          </rPr>
          <t>======
ID#AAAAnftTkyE
Handy Gusman    (2023-01-18 00:05:05)
Belum tercapai</t>
        </r>
      </text>
    </comment>
    <comment ref="EH80" authorId="0" shapeId="0" xr:uid="{00000000-0006-0000-0100-0000A5000000}">
      <text>
        <r>
          <rPr>
            <sz val="11"/>
            <color theme="1"/>
            <rFont val="Calibri"/>
            <family val="2"/>
            <scheme val="minor"/>
          </rPr>
          <t>======
ID#AAAAnftTkW8
Handy Gusman    (2023-01-18 00:05:05)
Menyimpang</t>
        </r>
      </text>
    </comment>
    <comment ref="EP80" authorId="0" shapeId="0" xr:uid="{00000000-0006-0000-0100-00003C010000}">
      <text>
        <r>
          <rPr>
            <sz val="11"/>
            <color theme="1"/>
            <rFont val="Calibri"/>
            <family val="2"/>
            <scheme val="minor"/>
          </rPr>
          <t>======
ID#AAAAnftTjm4
Handy Gusman    (2023-01-18 00:05:05)
Berpotensi menjadi ketidaksesuaian, namun dapat diperbaiki segera</t>
        </r>
      </text>
    </comment>
    <comment ref="EQ80" authorId="0" shapeId="0" xr:uid="{00000000-0006-0000-0100-000008000000}">
      <text>
        <r>
          <rPr>
            <sz val="11"/>
            <color theme="1"/>
            <rFont val="Calibri"/>
            <family val="2"/>
            <scheme val="minor"/>
          </rPr>
          <t>======
ID#AAAAnftTlHs
Handy Gusman    (2023-01-18 00:05:05)
Belum tercapai</t>
        </r>
      </text>
    </comment>
    <comment ref="ER80" authorId="0" shapeId="0" xr:uid="{00000000-0006-0000-0100-000052000000}">
      <text>
        <r>
          <rPr>
            <sz val="11"/>
            <color theme="1"/>
            <rFont val="Calibri"/>
            <family val="2"/>
            <scheme val="minor"/>
          </rPr>
          <t>======
ID#AAAAnftTkwc
Handy Gusman    (2023-01-18 00:05:05)
Menyimpang</t>
        </r>
      </text>
    </comment>
    <comment ref="P84" authorId="0" shapeId="0" xr:uid="{00000000-0006-0000-0100-000009000000}">
      <text>
        <r>
          <rPr>
            <sz val="11"/>
            <color theme="1"/>
            <rFont val="Calibri"/>
            <family val="2"/>
            <scheme val="minor"/>
          </rPr>
          <t>======
ID#AAAAnftTlGc
Handy Gusman    (2023-01-18 00:05:05)
Berpotensi menjadi ketidaksesuaian, namun dapat diperbaiki segera</t>
        </r>
      </text>
    </comment>
    <comment ref="Q84" authorId="0" shapeId="0" xr:uid="{00000000-0006-0000-0100-000004010000}">
      <text>
        <r>
          <rPr>
            <sz val="11"/>
            <color theme="1"/>
            <rFont val="Calibri"/>
            <family val="2"/>
            <scheme val="minor"/>
          </rPr>
          <t>======
ID#AAAAnftTj5k
Handy Gusman    (2023-01-18 00:05:05)
Belum tercapai</t>
        </r>
      </text>
    </comment>
    <comment ref="R84" authorId="0" shapeId="0" xr:uid="{00000000-0006-0000-0100-00003E000000}">
      <text>
        <r>
          <rPr>
            <sz val="11"/>
            <color theme="1"/>
            <rFont val="Calibri"/>
            <family val="2"/>
            <scheme val="minor"/>
          </rPr>
          <t>======
ID#AAAAnftTk3U
Handy Gusman    (2023-01-18 00:05:05)
Menyimpang</t>
        </r>
      </text>
    </comment>
    <comment ref="Z84" authorId="0" shapeId="0" xr:uid="{00000000-0006-0000-0100-00006C000000}">
      <text>
        <r>
          <rPr>
            <sz val="11"/>
            <color theme="1"/>
            <rFont val="Calibri"/>
            <family val="2"/>
            <scheme val="minor"/>
          </rPr>
          <t>======
ID#AAAAnftTkoM
Handy Gusman    (2023-01-18 00:05:05)
Berpotensi menjadi ketidaksesuaian, namun dapat diperbaiki segera</t>
        </r>
      </text>
    </comment>
    <comment ref="AA84" authorId="0" shapeId="0" xr:uid="{00000000-0006-0000-0100-00002C000000}">
      <text>
        <r>
          <rPr>
            <sz val="11"/>
            <color theme="1"/>
            <rFont val="Calibri"/>
            <family val="2"/>
            <scheme val="minor"/>
          </rPr>
          <t>======
ID#AAAAnftTk7g
Handy Gusman    (2023-01-18 00:05:05)
Belum tercapai</t>
        </r>
      </text>
    </comment>
    <comment ref="AB84" authorId="0" shapeId="0" xr:uid="{00000000-0006-0000-0100-0000C5000000}">
      <text>
        <r>
          <rPr>
            <sz val="11"/>
            <color theme="1"/>
            <rFont val="Calibri"/>
            <family val="2"/>
            <scheme val="minor"/>
          </rPr>
          <t>======
ID#AAAAnftTkK4
Handy Gusman    (2023-01-18 00:05:05)
Menyimpang</t>
        </r>
      </text>
    </comment>
    <comment ref="AJ84" authorId="0" shapeId="0" xr:uid="{00000000-0006-0000-0100-00004C010000}">
      <text>
        <r>
          <rPr>
            <sz val="11"/>
            <color theme="1"/>
            <rFont val="Calibri"/>
            <family val="2"/>
            <scheme val="minor"/>
          </rPr>
          <t>======
ID#AAAAnftTjiE
Handy Gusman    (2023-01-18 00:05:04)
Berpotensi menjadi ketidaksesuaian, namun dapat diperbaiki segera</t>
        </r>
      </text>
    </comment>
    <comment ref="AK84" authorId="0" shapeId="0" xr:uid="{00000000-0006-0000-0100-000086000000}">
      <text>
        <r>
          <rPr>
            <sz val="11"/>
            <color theme="1"/>
            <rFont val="Calibri"/>
            <family val="2"/>
            <scheme val="minor"/>
          </rPr>
          <t>======
ID#AAAAnftTkgg
Handy Gusman    (2023-01-18 00:05:05)
Belum tercapai</t>
        </r>
      </text>
    </comment>
    <comment ref="AL84" authorId="0" shapeId="0" xr:uid="{00000000-0006-0000-0100-00004D010000}">
      <text>
        <r>
          <rPr>
            <sz val="11"/>
            <color theme="1"/>
            <rFont val="Calibri"/>
            <family val="2"/>
            <scheme val="minor"/>
          </rPr>
          <t>======
ID#AAAAnftTjh4
Handy Gusman    (2023-01-18 00:05:04)
Menyimpang</t>
        </r>
      </text>
    </comment>
    <comment ref="AT84" authorId="0" shapeId="0" xr:uid="{00000000-0006-0000-0100-0000BC000000}">
      <text>
        <r>
          <rPr>
            <sz val="11"/>
            <color theme="1"/>
            <rFont val="Calibri"/>
            <family val="2"/>
            <scheme val="minor"/>
          </rPr>
          <t>======
ID#AAAAnftTkQM
Handy Gusman    (2023-01-18 00:05:05)
Berpotensi menjadi ketidaksesuaian, namun dapat diperbaiki segera</t>
        </r>
      </text>
    </comment>
    <comment ref="AU84" authorId="0" shapeId="0" xr:uid="{00000000-0006-0000-0100-0000E2000000}">
      <text>
        <r>
          <rPr>
            <sz val="11"/>
            <color theme="1"/>
            <rFont val="Calibri"/>
            <family val="2"/>
            <scheme val="minor"/>
          </rPr>
          <t>======
ID#AAAAnftTkBw
Handy Gusman    (2023-01-18 00:05:05)
Belum tercapai</t>
        </r>
      </text>
    </comment>
    <comment ref="AV84" authorId="0" shapeId="0" xr:uid="{00000000-0006-0000-0100-000025010000}">
      <text>
        <r>
          <rPr>
            <sz val="11"/>
            <color theme="1"/>
            <rFont val="Calibri"/>
            <family val="2"/>
            <scheme val="minor"/>
          </rPr>
          <t>======
ID#AAAAnftTjsQ
Handy Gusman    (2023-01-18 00:05:05)
Menyimpang</t>
        </r>
      </text>
    </comment>
    <comment ref="BD84" authorId="0" shapeId="0" xr:uid="{00000000-0006-0000-0100-0000F8000000}">
      <text>
        <r>
          <rPr>
            <sz val="11"/>
            <color theme="1"/>
            <rFont val="Calibri"/>
            <family val="2"/>
            <scheme val="minor"/>
          </rPr>
          <t>======
ID#AAAAnftTj7U
Handy Gusman    (2023-01-18 00:05:05)
Berpotensi menjadi ketidaksesuaian, namun dapat diperbaiki segera</t>
        </r>
      </text>
    </comment>
    <comment ref="BE84" authorId="0" shapeId="0" xr:uid="{00000000-0006-0000-0100-00002D000000}">
      <text>
        <r>
          <rPr>
            <sz val="11"/>
            <color theme="1"/>
            <rFont val="Calibri"/>
            <family val="2"/>
            <scheme val="minor"/>
          </rPr>
          <t>======
ID#AAAAnftTk7k
Handy Gusman    (2023-01-18 00:05:05)
Belum tercapai</t>
        </r>
      </text>
    </comment>
    <comment ref="BF84" authorId="0" shapeId="0" xr:uid="{00000000-0006-0000-0100-0000F2000000}">
      <text>
        <r>
          <rPr>
            <sz val="11"/>
            <color theme="1"/>
            <rFont val="Calibri"/>
            <family val="2"/>
            <scheme val="minor"/>
          </rPr>
          <t>======
ID#AAAAnftTj9Y
Handy Gusman    (2023-01-18 00:05:05)
Menyimpang</t>
        </r>
      </text>
    </comment>
    <comment ref="BN84" authorId="0" shapeId="0" xr:uid="{00000000-0006-0000-0100-000093000000}">
      <text>
        <r>
          <rPr>
            <sz val="11"/>
            <color theme="1"/>
            <rFont val="Calibri"/>
            <family val="2"/>
            <scheme val="minor"/>
          </rPr>
          <t>======
ID#AAAAnftTkaY
Handy Gusman    (2023-01-18 00:05:05)
Berpotensi menjadi ketidaksesuaian, namun dapat diperbaiki segera</t>
        </r>
      </text>
    </comment>
    <comment ref="BO84" authorId="0" shapeId="0" xr:uid="{00000000-0006-0000-0100-000021000000}">
      <text>
        <r>
          <rPr>
            <sz val="11"/>
            <color theme="1"/>
            <rFont val="Calibri"/>
            <family val="2"/>
            <scheme val="minor"/>
          </rPr>
          <t>======
ID#AAAAnftTk90
Handy Gusman    (2023-01-18 00:05:05)
Belum tercapai</t>
        </r>
      </text>
    </comment>
    <comment ref="BP84" authorId="0" shapeId="0" xr:uid="{00000000-0006-0000-0100-000074000000}">
      <text>
        <r>
          <rPr>
            <sz val="11"/>
            <color theme="1"/>
            <rFont val="Calibri"/>
            <family val="2"/>
            <scheme val="minor"/>
          </rPr>
          <t>======
ID#AAAAnftTkmI
Handy Gusman    (2023-01-18 00:05:05)
Menyimpang</t>
        </r>
      </text>
    </comment>
    <comment ref="BX84" authorId="0" shapeId="0" xr:uid="{00000000-0006-0000-0100-000077000000}">
      <text>
        <r>
          <rPr>
            <sz val="11"/>
            <color theme="1"/>
            <rFont val="Calibri"/>
            <family val="2"/>
            <scheme val="minor"/>
          </rPr>
          <t>======
ID#AAAAnftTklg
Handy Gusman    (2023-01-18 00:05:05)
Berpotensi menjadi ketidaksesuaian, namun dapat diperbaiki segera</t>
        </r>
      </text>
    </comment>
    <comment ref="BY84" authorId="0" shapeId="0" xr:uid="{00000000-0006-0000-0100-000011000000}">
      <text>
        <r>
          <rPr>
            <sz val="11"/>
            <color theme="1"/>
            <rFont val="Calibri"/>
            <family val="2"/>
            <scheme val="minor"/>
          </rPr>
          <t>======
ID#AAAAnftTlDU
Handy Gusman    (2023-01-18 00:05:05)
Belum tercapai</t>
        </r>
      </text>
    </comment>
    <comment ref="BZ84" authorId="0" shapeId="0" xr:uid="{00000000-0006-0000-0100-00006E000000}">
      <text>
        <r>
          <rPr>
            <sz val="11"/>
            <color theme="1"/>
            <rFont val="Calibri"/>
            <family val="2"/>
            <scheme val="minor"/>
          </rPr>
          <t>======
ID#AAAAnftTknc
Handy Gusman    (2023-01-18 00:05:05)
Menyimpang</t>
        </r>
      </text>
    </comment>
    <comment ref="CH84" authorId="0" shapeId="0" xr:uid="{00000000-0006-0000-0100-00004D000000}">
      <text>
        <r>
          <rPr>
            <sz val="11"/>
            <color theme="1"/>
            <rFont val="Calibri"/>
            <family val="2"/>
            <scheme val="minor"/>
          </rPr>
          <t>======
ID#AAAAnftTkxs
Handy Gusman    (2023-01-18 00:05:05)
Berpotensi menjadi ketidaksesuaian, namun dapat diperbaiki segera</t>
        </r>
      </text>
    </comment>
    <comment ref="CI84" authorId="0" shapeId="0" xr:uid="{00000000-0006-0000-0100-0000A1000000}">
      <text>
        <r>
          <rPr>
            <sz val="11"/>
            <color theme="1"/>
            <rFont val="Calibri"/>
            <family val="2"/>
            <scheme val="minor"/>
          </rPr>
          <t>======
ID#AAAAnftTkXY
Handy Gusman    (2023-01-18 00:05:05)
Belum tercapai</t>
        </r>
      </text>
    </comment>
    <comment ref="CJ84" authorId="0" shapeId="0" xr:uid="{00000000-0006-0000-0100-000031010000}">
      <text>
        <r>
          <rPr>
            <sz val="11"/>
            <color theme="1"/>
            <rFont val="Calibri"/>
            <family val="2"/>
            <scheme val="minor"/>
          </rPr>
          <t>======
ID#AAAAnftTjpY
Handy Gusman    (2023-01-18 00:05:05)
Menyimpang</t>
        </r>
      </text>
    </comment>
    <comment ref="CR84" authorId="0" shapeId="0" xr:uid="{00000000-0006-0000-0100-00000B000000}">
      <text>
        <r>
          <rPr>
            <sz val="11"/>
            <color theme="1"/>
            <rFont val="Calibri"/>
            <family val="2"/>
            <scheme val="minor"/>
          </rPr>
          <t>======
ID#AAAAnftTlFQ
Handy Gusman    (2023-01-18 00:05:05)
Berpotensi menjadi ketidaksesuaian, namun dapat diperbaiki segera</t>
        </r>
      </text>
    </comment>
    <comment ref="CS84" authorId="0" shapeId="0" xr:uid="{00000000-0006-0000-0100-000033010000}">
      <text>
        <r>
          <rPr>
            <sz val="11"/>
            <color theme="1"/>
            <rFont val="Calibri"/>
            <family val="2"/>
            <scheme val="minor"/>
          </rPr>
          <t>======
ID#AAAAnftTjpQ
Handy Gusman    (2023-01-18 00:05:05)
Belum tercapai</t>
        </r>
      </text>
    </comment>
    <comment ref="CT84" authorId="0" shapeId="0" xr:uid="{00000000-0006-0000-0100-000071000000}">
      <text>
        <r>
          <rPr>
            <sz val="11"/>
            <color theme="1"/>
            <rFont val="Calibri"/>
            <family val="2"/>
            <scheme val="minor"/>
          </rPr>
          <t>======
ID#AAAAnftTkm0
Handy Gusman    (2023-01-18 00:05:05)
Menyimpang</t>
        </r>
      </text>
    </comment>
    <comment ref="DB84" authorId="0" shapeId="0" xr:uid="{00000000-0006-0000-0100-0000DF000000}">
      <text>
        <r>
          <rPr>
            <sz val="11"/>
            <color theme="1"/>
            <rFont val="Calibri"/>
            <family val="2"/>
            <scheme val="minor"/>
          </rPr>
          <t>======
ID#AAAAnftTkC8
Handy Gusman    (2023-01-18 00:05:05)
Berpotensi menjadi ketidaksesuaian, namun dapat diperbaiki segera</t>
        </r>
      </text>
    </comment>
    <comment ref="DC84" authorId="0" shapeId="0" xr:uid="{00000000-0006-0000-0100-0000D2000000}">
      <text>
        <r>
          <rPr>
            <sz val="11"/>
            <color theme="1"/>
            <rFont val="Calibri"/>
            <family val="2"/>
            <scheme val="minor"/>
          </rPr>
          <t>======
ID#AAAAnftTkGY
Handy Gusman    (2023-01-18 00:05:05)
Belum tercapai</t>
        </r>
      </text>
    </comment>
    <comment ref="DD84" authorId="0" shapeId="0" xr:uid="{00000000-0006-0000-0100-000082000000}">
      <text>
        <r>
          <rPr>
            <sz val="11"/>
            <color theme="1"/>
            <rFont val="Calibri"/>
            <family val="2"/>
            <scheme val="minor"/>
          </rPr>
          <t>======
ID#AAAAnftTkhE
Handy Gusman    (2023-01-18 00:05:05)
Menyimpang</t>
        </r>
      </text>
    </comment>
    <comment ref="DL84" authorId="0" shapeId="0" xr:uid="{00000000-0006-0000-0100-0000DC000000}">
      <text>
        <r>
          <rPr>
            <sz val="11"/>
            <color theme="1"/>
            <rFont val="Calibri"/>
            <family val="2"/>
            <scheme val="minor"/>
          </rPr>
          <t>======
ID#AAAAnftTkDY
Handy Gusman    (2023-01-18 00:05:05)
Berpotensi menjadi ketidaksesuaian, namun dapat diperbaiki segera</t>
        </r>
      </text>
    </comment>
    <comment ref="DM84" authorId="0" shapeId="0" xr:uid="{00000000-0006-0000-0100-0000CE000000}">
      <text>
        <r>
          <rPr>
            <sz val="11"/>
            <color theme="1"/>
            <rFont val="Calibri"/>
            <family val="2"/>
            <scheme val="minor"/>
          </rPr>
          <t>======
ID#AAAAnftTkHo
Handy Gusman    (2023-01-18 00:05:05)
Belum tercapai</t>
        </r>
      </text>
    </comment>
    <comment ref="DN84" authorId="0" shapeId="0" xr:uid="{00000000-0006-0000-0100-000061000000}">
      <text>
        <r>
          <rPr>
            <sz val="11"/>
            <color theme="1"/>
            <rFont val="Calibri"/>
            <family val="2"/>
            <scheme val="minor"/>
          </rPr>
          <t>======
ID#AAAAnftTktA
Handy Gusman    (2023-01-18 00:05:05)
Menyimpang</t>
        </r>
      </text>
    </comment>
    <comment ref="DV84" authorId="0" shapeId="0" xr:uid="{00000000-0006-0000-0100-000039010000}">
      <text>
        <r>
          <rPr>
            <sz val="11"/>
            <color theme="1"/>
            <rFont val="Calibri"/>
            <family val="2"/>
            <scheme val="minor"/>
          </rPr>
          <t>======
ID#AAAAnftTjoA
Handy Gusman    (2023-01-18 00:05:05)
Berpotensi menjadi ketidaksesuaian, namun dapat diperbaiki segera</t>
        </r>
      </text>
    </comment>
    <comment ref="DW84" authorId="0" shapeId="0" xr:uid="{00000000-0006-0000-0100-000008010000}">
      <text>
        <r>
          <rPr>
            <sz val="11"/>
            <color theme="1"/>
            <rFont val="Calibri"/>
            <family val="2"/>
            <scheme val="minor"/>
          </rPr>
          <t>======
ID#AAAAnftTj4s
Handy Gusman    (2023-01-18 00:05:05)
Belum tercapai</t>
        </r>
      </text>
    </comment>
    <comment ref="DX84" authorId="0" shapeId="0" xr:uid="{00000000-0006-0000-0100-0000CB000000}">
      <text>
        <r>
          <rPr>
            <sz val="11"/>
            <color theme="1"/>
            <rFont val="Calibri"/>
            <family val="2"/>
            <scheme val="minor"/>
          </rPr>
          <t>======
ID#AAAAnftTkI0
Handy Gusman    (2023-01-18 00:05:05)
Menyimpang</t>
        </r>
      </text>
    </comment>
    <comment ref="EF84" authorId="0" shapeId="0" xr:uid="{00000000-0006-0000-0100-0000D7000000}">
      <text>
        <r>
          <rPr>
            <sz val="11"/>
            <color theme="1"/>
            <rFont val="Calibri"/>
            <family val="2"/>
            <scheme val="minor"/>
          </rPr>
          <t>======
ID#AAAAnftTkEc
Handy Gusman    (2023-01-18 00:05:05)
Berpotensi menjadi ketidaksesuaian, namun dapat diperbaiki segera</t>
        </r>
      </text>
    </comment>
    <comment ref="EG84" authorId="0" shapeId="0" xr:uid="{00000000-0006-0000-0100-000016010000}">
      <text>
        <r>
          <rPr>
            <sz val="11"/>
            <color theme="1"/>
            <rFont val="Calibri"/>
            <family val="2"/>
            <scheme val="minor"/>
          </rPr>
          <t>======
ID#AAAAnftTjzM
Handy Gusman    (2023-01-18 00:05:05)
Belum tercapai</t>
        </r>
      </text>
    </comment>
    <comment ref="EH84" authorId="0" shapeId="0" xr:uid="{00000000-0006-0000-0100-000054000000}">
      <text>
        <r>
          <rPr>
            <sz val="11"/>
            <color theme="1"/>
            <rFont val="Calibri"/>
            <family val="2"/>
            <scheme val="minor"/>
          </rPr>
          <t>======
ID#AAAAnftTkwQ
Handy Gusman    (2023-01-18 00:05:05)
Menyimpang</t>
        </r>
      </text>
    </comment>
    <comment ref="EP84" authorId="0" shapeId="0" xr:uid="{00000000-0006-0000-0100-000048010000}">
      <text>
        <r>
          <rPr>
            <sz val="11"/>
            <color theme="1"/>
            <rFont val="Calibri"/>
            <family val="2"/>
            <scheme val="minor"/>
          </rPr>
          <t>======
ID#AAAAnftTjj4
Handy Gusman    (2023-01-18 00:05:04)
Berpotensi menjadi ketidaksesuaian, namun dapat diperbaiki segera</t>
        </r>
      </text>
    </comment>
    <comment ref="EQ84" authorId="0" shapeId="0" xr:uid="{00000000-0006-0000-0100-000057000000}">
      <text>
        <r>
          <rPr>
            <sz val="11"/>
            <color theme="1"/>
            <rFont val="Calibri"/>
            <family val="2"/>
            <scheme val="minor"/>
          </rPr>
          <t>======
ID#AAAAnftTkvM
Handy Gusman    (2023-01-18 00:05:05)
Belum tercapai</t>
        </r>
      </text>
    </comment>
    <comment ref="ER84" authorId="0" shapeId="0" xr:uid="{00000000-0006-0000-0100-00007C000000}">
      <text>
        <r>
          <rPr>
            <sz val="11"/>
            <color theme="1"/>
            <rFont val="Calibri"/>
            <family val="2"/>
            <scheme val="minor"/>
          </rPr>
          <t>======
ID#AAAAnftTkkE
Handy Gusman    (2023-01-18 00:05:05)
Menyimpang</t>
        </r>
      </text>
    </comment>
    <comment ref="P88" authorId="0" shapeId="0" xr:uid="{00000000-0006-0000-0100-000079000000}">
      <text>
        <r>
          <rPr>
            <sz val="11"/>
            <color theme="1"/>
            <rFont val="Calibri"/>
            <family val="2"/>
            <scheme val="minor"/>
          </rPr>
          <t>======
ID#AAAAnftTklI
Handy Gusman    (2023-01-18 00:05:05)
Berpotensi menjadi ketidaksesuaian, namun dapat diperbaiki segera</t>
        </r>
      </text>
    </comment>
    <comment ref="Q88" authorId="0" shapeId="0" xr:uid="{00000000-0006-0000-0100-000030010000}">
      <text>
        <r>
          <rPr>
            <sz val="11"/>
            <color theme="1"/>
            <rFont val="Calibri"/>
            <family val="2"/>
            <scheme val="minor"/>
          </rPr>
          <t>======
ID#AAAAnftTjpo
Handy Gusman    (2023-01-18 00:05:05)
Belum tercapai</t>
        </r>
      </text>
    </comment>
    <comment ref="R88" authorId="0" shapeId="0" xr:uid="{00000000-0006-0000-0100-000088000000}">
      <text>
        <r>
          <rPr>
            <sz val="11"/>
            <color theme="1"/>
            <rFont val="Calibri"/>
            <family val="2"/>
            <scheme val="minor"/>
          </rPr>
          <t>======
ID#AAAAnftTkeg
Handy Gusman    (2023-01-18 00:05:05)
Menyimpang</t>
        </r>
      </text>
    </comment>
    <comment ref="Z88" authorId="0" shapeId="0" xr:uid="{00000000-0006-0000-0100-0000AF000000}">
      <text>
        <r>
          <rPr>
            <sz val="11"/>
            <color theme="1"/>
            <rFont val="Calibri"/>
            <family val="2"/>
            <scheme val="minor"/>
          </rPr>
          <t>======
ID#AAAAnftTkUU
Handy Gusman    (2023-01-18 00:05:05)
Berpotensi menjadi ketidaksesuaian, namun dapat diperbaiki segera</t>
        </r>
      </text>
    </comment>
    <comment ref="AA88" authorId="0" shapeId="0" xr:uid="{00000000-0006-0000-0100-00002A010000}">
      <text>
        <r>
          <rPr>
            <sz val="11"/>
            <color theme="1"/>
            <rFont val="Calibri"/>
            <family val="2"/>
            <scheme val="minor"/>
          </rPr>
          <t>======
ID#AAAAnftTjrY
Handy Gusman    (2023-01-18 00:05:05)
Belum tercapai</t>
        </r>
      </text>
    </comment>
    <comment ref="AB88" authorId="0" shapeId="0" xr:uid="{00000000-0006-0000-0100-000027010000}">
      <text>
        <r>
          <rPr>
            <sz val="11"/>
            <color theme="1"/>
            <rFont val="Calibri"/>
            <family val="2"/>
            <scheme val="minor"/>
          </rPr>
          <t>======
ID#AAAAnftTjr4
Handy Gusman    (2023-01-18 00:05:05)
Menyimpang</t>
        </r>
      </text>
    </comment>
    <comment ref="AJ88" authorId="0" shapeId="0" xr:uid="{00000000-0006-0000-0100-00000F010000}">
      <text>
        <r>
          <rPr>
            <sz val="11"/>
            <color theme="1"/>
            <rFont val="Calibri"/>
            <family val="2"/>
            <scheme val="minor"/>
          </rPr>
          <t>======
ID#AAAAnftTj1w
Handy Gusman    (2023-01-18 00:05:05)
Berpotensi menjadi ketidaksesuaian, namun dapat diperbaiki segera</t>
        </r>
      </text>
    </comment>
    <comment ref="AK88" authorId="0" shapeId="0" xr:uid="{00000000-0006-0000-0100-000064000000}">
      <text>
        <r>
          <rPr>
            <sz val="11"/>
            <color theme="1"/>
            <rFont val="Calibri"/>
            <family val="2"/>
            <scheme val="minor"/>
          </rPr>
          <t>======
ID#AAAAnftTkrY
Handy Gusman    (2023-01-18 00:05:05)
Belum tercapai</t>
        </r>
      </text>
    </comment>
    <comment ref="AL88" authorId="0" shapeId="0" xr:uid="{00000000-0006-0000-0100-000009010000}">
      <text>
        <r>
          <rPr>
            <sz val="11"/>
            <color theme="1"/>
            <rFont val="Calibri"/>
            <family val="2"/>
            <scheme val="minor"/>
          </rPr>
          <t>======
ID#AAAAnftTj4I
Handy Gusman    (2023-01-18 00:05:05)
Menyimpang</t>
        </r>
      </text>
    </comment>
    <comment ref="AT88" authorId="0" shapeId="0" xr:uid="{00000000-0006-0000-0100-00009A000000}">
      <text>
        <r>
          <rPr>
            <sz val="11"/>
            <color theme="1"/>
            <rFont val="Calibri"/>
            <family val="2"/>
            <scheme val="minor"/>
          </rPr>
          <t>======
ID#AAAAnftTkZA
Handy Gusman    (2023-01-18 00:05:05)
Berpotensi menjadi ketidaksesuaian, namun dapat diperbaiki segera</t>
        </r>
      </text>
    </comment>
    <comment ref="AU88" authorId="0" shapeId="0" xr:uid="{00000000-0006-0000-0100-00003F000000}">
      <text>
        <r>
          <rPr>
            <sz val="11"/>
            <color theme="1"/>
            <rFont val="Calibri"/>
            <family val="2"/>
            <scheme val="minor"/>
          </rPr>
          <t>======
ID#AAAAnftTk24
Handy Gusman    (2023-01-18 00:05:05)
Belum tercapai</t>
        </r>
      </text>
    </comment>
    <comment ref="AV88" authorId="0" shapeId="0" xr:uid="{00000000-0006-0000-0100-00005D000000}">
      <text>
        <r>
          <rPr>
            <sz val="11"/>
            <color theme="1"/>
            <rFont val="Calibri"/>
            <family val="2"/>
            <scheme val="minor"/>
          </rPr>
          <t>======
ID#AAAAnftTkuU
Handy Gusman    (2023-01-18 00:05:05)
Menyimpang</t>
        </r>
      </text>
    </comment>
    <comment ref="BD88" authorId="0" shapeId="0" xr:uid="{00000000-0006-0000-0100-000040000000}">
      <text>
        <r>
          <rPr>
            <sz val="11"/>
            <color theme="1"/>
            <rFont val="Calibri"/>
            <family val="2"/>
            <scheme val="minor"/>
          </rPr>
          <t>======
ID#AAAAnftTk2E
Handy Gusman    (2023-01-18 00:05:05)
Berpotensi menjadi ketidaksesuaian, namun dapat diperbaiki segera</t>
        </r>
      </text>
    </comment>
    <comment ref="BE88" authorId="0" shapeId="0" xr:uid="{00000000-0006-0000-0100-000019000000}">
      <text>
        <r>
          <rPr>
            <sz val="11"/>
            <color theme="1"/>
            <rFont val="Calibri"/>
            <family val="2"/>
            <scheme val="minor"/>
          </rPr>
          <t>======
ID#AAAAnftTlAc
Handy Gusman    (2023-01-18 00:05:05)
Belum tercapai</t>
        </r>
      </text>
    </comment>
    <comment ref="BF88" authorId="0" shapeId="0" xr:uid="{00000000-0006-0000-0100-0000C1000000}">
      <text>
        <r>
          <rPr>
            <sz val="11"/>
            <color theme="1"/>
            <rFont val="Calibri"/>
            <family val="2"/>
            <scheme val="minor"/>
          </rPr>
          <t>======
ID#AAAAnftTkOU
Handy Gusman    (2023-01-18 00:05:05)
Menyimpang</t>
        </r>
      </text>
    </comment>
    <comment ref="BN88" authorId="0" shapeId="0" xr:uid="{00000000-0006-0000-0100-00009E000000}">
      <text>
        <r>
          <rPr>
            <sz val="11"/>
            <color theme="1"/>
            <rFont val="Calibri"/>
            <family val="2"/>
            <scheme val="minor"/>
          </rPr>
          <t>======
ID#AAAAnftTkX4
Handy Gusman    (2023-01-18 00:05:05)
Berpotensi menjadi ketidaksesuaian, namun dapat diperbaiki segera</t>
        </r>
      </text>
    </comment>
    <comment ref="BO88" authorId="0" shapeId="0" xr:uid="{00000000-0006-0000-0100-000095000000}">
      <text>
        <r>
          <rPr>
            <sz val="11"/>
            <color theme="1"/>
            <rFont val="Calibri"/>
            <family val="2"/>
            <scheme val="minor"/>
          </rPr>
          <t>======
ID#AAAAnftTkZk
Handy Gusman    (2023-01-18 00:05:05)
Belum tercapai</t>
        </r>
      </text>
    </comment>
    <comment ref="BP88" authorId="0" shapeId="0" xr:uid="{00000000-0006-0000-0100-000038000000}">
      <text>
        <r>
          <rPr>
            <sz val="11"/>
            <color theme="1"/>
            <rFont val="Calibri"/>
            <family val="2"/>
            <scheme val="minor"/>
          </rPr>
          <t>======
ID#AAAAnftTk4w
Handy Gusman    (2023-01-18 00:05:05)
Menyimpang</t>
        </r>
      </text>
    </comment>
    <comment ref="BX88" authorId="0" shapeId="0" xr:uid="{00000000-0006-0000-0100-000046010000}">
      <text>
        <r>
          <rPr>
            <sz val="11"/>
            <color theme="1"/>
            <rFont val="Calibri"/>
            <family val="2"/>
            <scheme val="minor"/>
          </rPr>
          <t>======
ID#AAAAnftTjkQ
Handy Gusman    (2023-01-18 00:05:04)
Berpotensi menjadi ketidaksesuaian, namun dapat diperbaiki segera</t>
        </r>
      </text>
    </comment>
    <comment ref="BY88" authorId="0" shapeId="0" xr:uid="{00000000-0006-0000-0100-0000D1000000}">
      <text>
        <r>
          <rPr>
            <sz val="11"/>
            <color theme="1"/>
            <rFont val="Calibri"/>
            <family val="2"/>
            <scheme val="minor"/>
          </rPr>
          <t>======
ID#AAAAnftTkG4
Handy Gusman    (2023-01-18 00:05:05)
Belum tercapai</t>
        </r>
      </text>
    </comment>
    <comment ref="BZ88" authorId="0" shapeId="0" xr:uid="{00000000-0006-0000-0100-000085000000}">
      <text>
        <r>
          <rPr>
            <sz val="11"/>
            <color theme="1"/>
            <rFont val="Calibri"/>
            <family val="2"/>
            <scheme val="minor"/>
          </rPr>
          <t>======
ID#AAAAnftTkgw
Handy Gusman    (2023-01-18 00:05:05)
Menyimpang</t>
        </r>
      </text>
    </comment>
    <comment ref="CH88" authorId="0" shapeId="0" xr:uid="{00000000-0006-0000-0100-0000FD000000}">
      <text>
        <r>
          <rPr>
            <sz val="11"/>
            <color theme="1"/>
            <rFont val="Calibri"/>
            <family val="2"/>
            <scheme val="minor"/>
          </rPr>
          <t>======
ID#AAAAnftTj6Q
Handy Gusman    (2023-01-18 00:05:05)
Berpotensi menjadi ketidaksesuaian, namun dapat diperbaiki segera</t>
        </r>
      </text>
    </comment>
    <comment ref="CI88" authorId="0" shapeId="0" xr:uid="{00000000-0006-0000-0100-000034000000}">
      <text>
        <r>
          <rPr>
            <sz val="11"/>
            <color theme="1"/>
            <rFont val="Calibri"/>
            <family val="2"/>
            <scheme val="minor"/>
          </rPr>
          <t>======
ID#AAAAnftTk58
Handy Gusman    (2023-01-18 00:05:05)
Belum tercapai</t>
        </r>
      </text>
    </comment>
    <comment ref="CJ88" authorId="0" shapeId="0" xr:uid="{00000000-0006-0000-0100-000043000000}">
      <text>
        <r>
          <rPr>
            <sz val="11"/>
            <color theme="1"/>
            <rFont val="Calibri"/>
            <family val="2"/>
            <scheme val="minor"/>
          </rPr>
          <t>======
ID#AAAAnftTk1E
Handy Gusman    (2023-01-18 00:05:05)
Menyimpang</t>
        </r>
      </text>
    </comment>
    <comment ref="CR88" authorId="0" shapeId="0" xr:uid="{00000000-0006-0000-0100-0000B4000000}">
      <text>
        <r>
          <rPr>
            <sz val="11"/>
            <color theme="1"/>
            <rFont val="Calibri"/>
            <family val="2"/>
            <scheme val="minor"/>
          </rPr>
          <t>======
ID#AAAAnftTkS8
Handy Gusman    (2023-01-18 00:05:05)
Berpotensi menjadi ketidaksesuaian, namun dapat diperbaiki segera</t>
        </r>
      </text>
    </comment>
    <comment ref="CS88" authorId="0" shapeId="0" xr:uid="{00000000-0006-0000-0100-000024010000}">
      <text>
        <r>
          <rPr>
            <sz val="11"/>
            <color theme="1"/>
            <rFont val="Calibri"/>
            <family val="2"/>
            <scheme val="minor"/>
          </rPr>
          <t>======
ID#AAAAnftTjsU
Handy Gusman    (2023-01-18 00:05:05)
Belum tercapai</t>
        </r>
      </text>
    </comment>
    <comment ref="CT88" authorId="0" shapeId="0" xr:uid="{00000000-0006-0000-0100-0000BB000000}">
      <text>
        <r>
          <rPr>
            <sz val="11"/>
            <color theme="1"/>
            <rFont val="Calibri"/>
            <family val="2"/>
            <scheme val="minor"/>
          </rPr>
          <t>======
ID#AAAAnftTkQQ
Handy Gusman    (2023-01-18 00:05:05)
Menyimpang</t>
        </r>
      </text>
    </comment>
    <comment ref="DB88" authorId="0" shapeId="0" xr:uid="{00000000-0006-0000-0100-00000A010000}">
      <text>
        <r>
          <rPr>
            <sz val="11"/>
            <color theme="1"/>
            <rFont val="Calibri"/>
            <family val="2"/>
            <scheme val="minor"/>
          </rPr>
          <t>======
ID#AAAAnftTj3c
Handy Gusman    (2023-01-18 00:05:05)
Berpotensi menjadi ketidaksesuaian, namun dapat diperbaiki segera</t>
        </r>
      </text>
    </comment>
    <comment ref="DC88" authorId="0" shapeId="0" xr:uid="{00000000-0006-0000-0100-000012010000}">
      <text>
        <r>
          <rPr>
            <sz val="11"/>
            <color theme="1"/>
            <rFont val="Calibri"/>
            <family val="2"/>
            <scheme val="minor"/>
          </rPr>
          <t>======
ID#AAAAnftTj0I
Handy Gusman    (2023-01-18 00:05:05)
Belum tercapai</t>
        </r>
      </text>
    </comment>
    <comment ref="DD88" authorId="0" shapeId="0" xr:uid="{00000000-0006-0000-0100-0000F3000000}">
      <text>
        <r>
          <rPr>
            <sz val="11"/>
            <color theme="1"/>
            <rFont val="Calibri"/>
            <family val="2"/>
            <scheme val="minor"/>
          </rPr>
          <t>======
ID#AAAAnftTj9g
Handy Gusman    (2023-01-18 00:05:05)
Menyimpang</t>
        </r>
      </text>
    </comment>
    <comment ref="DL88" authorId="0" shapeId="0" xr:uid="{00000000-0006-0000-0100-0000EB000000}">
      <text>
        <r>
          <rPr>
            <sz val="11"/>
            <color theme="1"/>
            <rFont val="Calibri"/>
            <family val="2"/>
            <scheme val="minor"/>
          </rPr>
          <t>======
ID#AAAAnftTj_E
Handy Gusman    (2023-01-18 00:05:05)
Berpotensi menjadi ketidaksesuaian, namun dapat diperbaiki segera</t>
        </r>
      </text>
    </comment>
    <comment ref="DM88" authorId="0" shapeId="0" xr:uid="{00000000-0006-0000-0100-0000F6000000}">
      <text>
        <r>
          <rPr>
            <sz val="11"/>
            <color theme="1"/>
            <rFont val="Calibri"/>
            <family val="2"/>
            <scheme val="minor"/>
          </rPr>
          <t>======
ID#AAAAnftTj8Q
Handy Gusman    (2023-01-18 00:05:05)
Belum tercapai</t>
        </r>
      </text>
    </comment>
    <comment ref="DN88" authorId="0" shapeId="0" xr:uid="{00000000-0006-0000-0100-000080000000}">
      <text>
        <r>
          <rPr>
            <sz val="11"/>
            <color theme="1"/>
            <rFont val="Calibri"/>
            <family val="2"/>
            <scheme val="minor"/>
          </rPr>
          <t>======
ID#AAAAnftTkhw
Handy Gusman    (2023-01-18 00:05:05)
Menyimpang</t>
        </r>
      </text>
    </comment>
    <comment ref="DV88" authorId="0" shapeId="0" xr:uid="{00000000-0006-0000-0100-0000BA000000}">
      <text>
        <r>
          <rPr>
            <sz val="11"/>
            <color theme="1"/>
            <rFont val="Calibri"/>
            <family val="2"/>
            <scheme val="minor"/>
          </rPr>
          <t>======
ID#AAAAnftTkQw
Handy Gusman    (2023-01-18 00:05:05)
Berpotensi menjadi ketidaksesuaian, namun dapat diperbaiki segera</t>
        </r>
      </text>
    </comment>
    <comment ref="DW88" authorId="0" shapeId="0" xr:uid="{00000000-0006-0000-0100-00002E000000}">
      <text>
        <r>
          <rPr>
            <sz val="11"/>
            <color theme="1"/>
            <rFont val="Calibri"/>
            <family val="2"/>
            <scheme val="minor"/>
          </rPr>
          <t>======
ID#AAAAnftTk7Y
Handy Gusman    (2023-01-18 00:05:05)
Belum tercapai</t>
        </r>
      </text>
    </comment>
    <comment ref="DX88" authorId="0" shapeId="0" xr:uid="{00000000-0006-0000-0100-000097000000}">
      <text>
        <r>
          <rPr>
            <sz val="11"/>
            <color theme="1"/>
            <rFont val="Calibri"/>
            <family val="2"/>
            <scheme val="minor"/>
          </rPr>
          <t>======
ID#AAAAnftTkZg
Handy Gusman    (2023-01-18 00:05:05)
Menyimpang</t>
        </r>
      </text>
    </comment>
    <comment ref="EF88" authorId="0" shapeId="0" xr:uid="{00000000-0006-0000-0100-000055000000}">
      <text>
        <r>
          <rPr>
            <sz val="11"/>
            <color theme="1"/>
            <rFont val="Calibri"/>
            <family val="2"/>
            <scheme val="minor"/>
          </rPr>
          <t>======
ID#AAAAnftTkwU
Handy Gusman    (2023-01-18 00:05:05)
Berpotensi menjadi ketidaksesuaian, namun dapat diperbaiki segera</t>
        </r>
      </text>
    </comment>
    <comment ref="EG88" authorId="0" shapeId="0" xr:uid="{00000000-0006-0000-0100-000056000000}">
      <text>
        <r>
          <rPr>
            <sz val="11"/>
            <color theme="1"/>
            <rFont val="Calibri"/>
            <family val="2"/>
            <scheme val="minor"/>
          </rPr>
          <t>======
ID#AAAAnftTkvY
Handy Gusman    (2023-01-18 00:05:05)
Belum tercapai</t>
        </r>
      </text>
    </comment>
    <comment ref="EH88" authorId="0" shapeId="0" xr:uid="{00000000-0006-0000-0100-000010010000}">
      <text>
        <r>
          <rPr>
            <sz val="11"/>
            <color theme="1"/>
            <rFont val="Calibri"/>
            <family val="2"/>
            <scheme val="minor"/>
          </rPr>
          <t>======
ID#AAAAnftTj10
Handy Gusman    (2023-01-18 00:05:05)
Menyimpang</t>
        </r>
      </text>
    </comment>
    <comment ref="EP88" authorId="0" shapeId="0" xr:uid="{00000000-0006-0000-0100-00003A010000}">
      <text>
        <r>
          <rPr>
            <sz val="11"/>
            <color theme="1"/>
            <rFont val="Calibri"/>
            <family val="2"/>
            <scheme val="minor"/>
          </rPr>
          <t>======
ID#AAAAnftTjnk
Handy Gusman    (2023-01-18 00:05:05)
Berpotensi menjadi ketidaksesuaian, namun dapat diperbaiki segera</t>
        </r>
      </text>
    </comment>
    <comment ref="EQ88" authorId="0" shapeId="0" xr:uid="{00000000-0006-0000-0100-00003D010000}">
      <text>
        <r>
          <rPr>
            <sz val="11"/>
            <color theme="1"/>
            <rFont val="Calibri"/>
            <family val="2"/>
            <scheme val="minor"/>
          </rPr>
          <t>======
ID#AAAAnftTjmw
Handy Gusman    (2023-01-18 00:05:05)
Belum tercapai</t>
        </r>
      </text>
    </comment>
    <comment ref="ER88" authorId="0" shapeId="0" xr:uid="{00000000-0006-0000-0100-00002F000000}">
      <text>
        <r>
          <rPr>
            <sz val="11"/>
            <color theme="1"/>
            <rFont val="Calibri"/>
            <family val="2"/>
            <scheme val="minor"/>
          </rPr>
          <t>======
ID#AAAAnftTk7I
Handy Gusman    (2023-01-18 00:05:05)
Menyimpang</t>
        </r>
      </text>
    </comment>
    <comment ref="P99" authorId="0" shapeId="0" xr:uid="{00000000-0006-0000-0100-000063000000}">
      <text>
        <r>
          <rPr>
            <sz val="11"/>
            <color theme="1"/>
            <rFont val="Calibri"/>
            <family val="2"/>
            <scheme val="minor"/>
          </rPr>
          <t>======
ID#AAAAnftTkrk
Handy Gusman    (2023-01-18 00:05:05)
Berpotensi menjadi ketidaksesuaian, namun dapat diperbaiki segera</t>
        </r>
      </text>
    </comment>
    <comment ref="Q99" authorId="0" shapeId="0" xr:uid="{00000000-0006-0000-0100-0000E6000000}">
      <text>
        <r>
          <rPr>
            <sz val="11"/>
            <color theme="1"/>
            <rFont val="Calibri"/>
            <family val="2"/>
            <scheme val="minor"/>
          </rPr>
          <t>======
ID#AAAAnftTkAY
Handy Gusman    (2023-01-18 00:05:05)
Belum tercapai</t>
        </r>
      </text>
    </comment>
    <comment ref="R99" authorId="0" shapeId="0" xr:uid="{00000000-0006-0000-0100-000021010000}">
      <text>
        <r>
          <rPr>
            <sz val="11"/>
            <color theme="1"/>
            <rFont val="Calibri"/>
            <family val="2"/>
            <scheme val="minor"/>
          </rPr>
          <t>======
ID#AAAAnftTjt4
Handy Gusman    (2023-01-18 00:05:05)
Menyimpang</t>
        </r>
      </text>
    </comment>
    <comment ref="Z99" authorId="0" shapeId="0" xr:uid="{00000000-0006-0000-0100-000004000000}">
      <text>
        <r>
          <rPr>
            <sz val="11"/>
            <color theme="1"/>
            <rFont val="Calibri"/>
            <family val="2"/>
            <scheme val="minor"/>
          </rPr>
          <t>======
ID#AAAAnftTlI4
Handy Gusman    (2023-01-18 00:05:05)
Berpotensi menjadi ketidaksesuaian, namun dapat diperbaiki segera</t>
        </r>
      </text>
    </comment>
    <comment ref="AA99" authorId="0" shapeId="0" xr:uid="{00000000-0006-0000-0100-00002B000000}">
      <text>
        <r>
          <rPr>
            <sz val="11"/>
            <color theme="1"/>
            <rFont val="Calibri"/>
            <family val="2"/>
            <scheme val="minor"/>
          </rPr>
          <t>======
ID#AAAAnftTk7o
Handy Gusman    (2023-01-18 00:05:05)
Belum tercapai</t>
        </r>
      </text>
    </comment>
    <comment ref="AB99" authorId="0" shapeId="0" xr:uid="{00000000-0006-0000-0100-0000F1000000}">
      <text>
        <r>
          <rPr>
            <sz val="11"/>
            <color theme="1"/>
            <rFont val="Calibri"/>
            <family val="2"/>
            <scheme val="minor"/>
          </rPr>
          <t>======
ID#AAAAnftTj9o
Handy Gusman    (2023-01-18 00:05:05)
Menyimpang</t>
        </r>
      </text>
    </comment>
    <comment ref="AJ99" authorId="0" shapeId="0" xr:uid="{00000000-0006-0000-0100-000045000000}">
      <text>
        <r>
          <rPr>
            <sz val="11"/>
            <color theme="1"/>
            <rFont val="Calibri"/>
            <family val="2"/>
            <scheme val="minor"/>
          </rPr>
          <t>======
ID#AAAAnftTk0E
Handy Gusman    (2023-01-18 00:05:05)
Berpotensi menjadi ketidaksesuaian, namun dapat diperbaiki segera</t>
        </r>
      </text>
    </comment>
    <comment ref="AK99" authorId="0" shapeId="0" xr:uid="{00000000-0006-0000-0100-000012000000}">
      <text>
        <r>
          <rPr>
            <sz val="11"/>
            <color theme="1"/>
            <rFont val="Calibri"/>
            <family val="2"/>
            <scheme val="minor"/>
          </rPr>
          <t>======
ID#AAAAnftTlCM
Handy Gusman    (2023-01-18 00:05:05)
Belum tercapai</t>
        </r>
      </text>
    </comment>
    <comment ref="AL99" authorId="0" shapeId="0" xr:uid="{00000000-0006-0000-0100-0000CA000000}">
      <text>
        <r>
          <rPr>
            <sz val="11"/>
            <color theme="1"/>
            <rFont val="Calibri"/>
            <family val="2"/>
            <scheme val="minor"/>
          </rPr>
          <t>======
ID#AAAAnftTkIs
Handy Gusman    (2023-01-18 00:05:05)
Menyimpang</t>
        </r>
      </text>
    </comment>
    <comment ref="AT99" authorId="0" shapeId="0" xr:uid="{00000000-0006-0000-0100-00008B000000}">
      <text>
        <r>
          <rPr>
            <sz val="11"/>
            <color theme="1"/>
            <rFont val="Calibri"/>
            <family val="2"/>
            <scheme val="minor"/>
          </rPr>
          <t>======
ID#AAAAnftTkdo
Handy Gusman    (2023-01-18 00:05:05)
Berpotensi menjadi ketidaksesuaian, namun dapat diperbaiki segera</t>
        </r>
      </text>
    </comment>
    <comment ref="AU99" authorId="0" shapeId="0" xr:uid="{00000000-0006-0000-0100-00005B000000}">
      <text>
        <r>
          <rPr>
            <sz val="11"/>
            <color theme="1"/>
            <rFont val="Calibri"/>
            <family val="2"/>
            <scheme val="minor"/>
          </rPr>
          <t>======
ID#AAAAnftTku0
Handy Gusman    (2023-01-18 00:05:05)
Belum tercapai</t>
        </r>
      </text>
    </comment>
    <comment ref="AV99" authorId="0" shapeId="0" xr:uid="{00000000-0006-0000-0100-000041000000}">
      <text>
        <r>
          <rPr>
            <sz val="11"/>
            <color theme="1"/>
            <rFont val="Calibri"/>
            <family val="2"/>
            <scheme val="minor"/>
          </rPr>
          <t>======
ID#AAAAnftTk1w
Handy Gusman    (2023-01-18 00:05:05)
Menyimpang</t>
        </r>
      </text>
    </comment>
    <comment ref="BD99" authorId="0" shapeId="0" xr:uid="{00000000-0006-0000-0100-0000A3000000}">
      <text>
        <r>
          <rPr>
            <sz val="11"/>
            <color theme="1"/>
            <rFont val="Calibri"/>
            <family val="2"/>
            <scheme val="minor"/>
          </rPr>
          <t>======
ID#AAAAnftTkW0
Handy Gusman    (2023-01-18 00:05:05)
Berpotensi menjadi ketidaksesuaian, namun dapat diperbaiki segera</t>
        </r>
      </text>
    </comment>
    <comment ref="BE99" authorId="0" shapeId="0" xr:uid="{00000000-0006-0000-0100-0000A7000000}">
      <text>
        <r>
          <rPr>
            <sz val="11"/>
            <color theme="1"/>
            <rFont val="Calibri"/>
            <family val="2"/>
            <scheme val="minor"/>
          </rPr>
          <t>======
ID#AAAAnftTkWg
Handy Gusman    (2023-01-18 00:05:05)
Belum tercapai</t>
        </r>
      </text>
    </comment>
    <comment ref="BF99" authorId="0" shapeId="0" xr:uid="{00000000-0006-0000-0100-0000FB000000}">
      <text>
        <r>
          <rPr>
            <sz val="11"/>
            <color theme="1"/>
            <rFont val="Calibri"/>
            <family val="2"/>
            <scheme val="minor"/>
          </rPr>
          <t>======
ID#AAAAnftTj60
Handy Gusman    (2023-01-18 00:05:05)
Menyimpang</t>
        </r>
      </text>
    </comment>
    <comment ref="BN99" authorId="0" shapeId="0" xr:uid="{00000000-0006-0000-0100-00004E010000}">
      <text>
        <r>
          <rPr>
            <sz val="11"/>
            <color theme="1"/>
            <rFont val="Calibri"/>
            <family val="2"/>
            <scheme val="minor"/>
          </rPr>
          <t>======
ID#AAAAnftTjhk
Handy Gusman    (2023-01-18 00:05:04)
Berpotensi menjadi ketidaksesuaian, namun dapat diperbaiki segera</t>
        </r>
      </text>
    </comment>
    <comment ref="BO99" authorId="0" shapeId="0" xr:uid="{00000000-0006-0000-0100-00003C000000}">
      <text>
        <r>
          <rPr>
            <sz val="11"/>
            <color theme="1"/>
            <rFont val="Calibri"/>
            <family val="2"/>
            <scheme val="minor"/>
          </rPr>
          <t>======
ID#AAAAnftTk4M
Handy Gusman    (2023-01-18 00:05:05)
Belum tercapai</t>
        </r>
      </text>
    </comment>
    <comment ref="BP99" authorId="0" shapeId="0" xr:uid="{00000000-0006-0000-0100-000024000000}">
      <text>
        <r>
          <rPr>
            <sz val="11"/>
            <color theme="1"/>
            <rFont val="Calibri"/>
            <family val="2"/>
            <scheme val="minor"/>
          </rPr>
          <t>======
ID#AAAAnftTk9Q
Handy Gusman    (2023-01-18 00:05:05)
Menyimpang</t>
        </r>
      </text>
    </comment>
    <comment ref="BX99" authorId="0" shapeId="0" xr:uid="{00000000-0006-0000-0100-0000EA000000}">
      <text>
        <r>
          <rPr>
            <sz val="11"/>
            <color theme="1"/>
            <rFont val="Calibri"/>
            <family val="2"/>
            <scheme val="minor"/>
          </rPr>
          <t>======
ID#AAAAnftTj_k
Handy Gusman    (2023-01-18 00:05:05)
Berpotensi menjadi ketidaksesuaian, namun dapat diperbaiki segera</t>
        </r>
      </text>
    </comment>
    <comment ref="BY99" authorId="0" shapeId="0" xr:uid="{00000000-0006-0000-0100-00001D010000}">
      <text>
        <r>
          <rPr>
            <sz val="11"/>
            <color theme="1"/>
            <rFont val="Calibri"/>
            <family val="2"/>
            <scheme val="minor"/>
          </rPr>
          <t>======
ID#AAAAnftTjxM
Handy Gusman    (2023-01-18 00:05:05)
Belum tercapai</t>
        </r>
      </text>
    </comment>
    <comment ref="BZ99" authorId="0" shapeId="0" xr:uid="{00000000-0006-0000-0100-000013010000}">
      <text>
        <r>
          <rPr>
            <sz val="11"/>
            <color theme="1"/>
            <rFont val="Calibri"/>
            <family val="2"/>
            <scheme val="minor"/>
          </rPr>
          <t>======
ID#AAAAnftTjzo
Handy Gusman    (2023-01-18 00:05:05)
Menyimpang</t>
        </r>
      </text>
    </comment>
    <comment ref="CH99" authorId="0" shapeId="0" xr:uid="{00000000-0006-0000-0100-000015000000}">
      <text>
        <r>
          <rPr>
            <sz val="11"/>
            <color theme="1"/>
            <rFont val="Calibri"/>
            <family val="2"/>
            <scheme val="minor"/>
          </rPr>
          <t>======
ID#AAAAnftTlBc
Handy Gusman    (2023-01-18 00:05:05)
Berpotensi menjadi ketidaksesuaian, namun dapat diperbaiki segera</t>
        </r>
      </text>
    </comment>
    <comment ref="CI99" authorId="0" shapeId="0" xr:uid="{00000000-0006-0000-0100-000002010000}">
      <text>
        <r>
          <rPr>
            <sz val="11"/>
            <color theme="1"/>
            <rFont val="Calibri"/>
            <family val="2"/>
            <scheme val="minor"/>
          </rPr>
          <t>======
ID#AAAAnftTj5o
Handy Gusman    (2023-01-18 00:05:05)
Belum tercapai</t>
        </r>
      </text>
    </comment>
    <comment ref="CJ99" authorId="0" shapeId="0" xr:uid="{00000000-0006-0000-0100-00002F010000}">
      <text>
        <r>
          <rPr>
            <sz val="11"/>
            <color theme="1"/>
            <rFont val="Calibri"/>
            <family val="2"/>
            <scheme val="minor"/>
          </rPr>
          <t>======
ID#AAAAnftTjqU
Handy Gusman    (2023-01-18 00:05:05)
Menyimpang</t>
        </r>
      </text>
    </comment>
    <comment ref="CR99" authorId="0" shapeId="0" xr:uid="{00000000-0006-0000-0100-000067000000}">
      <text>
        <r>
          <rPr>
            <sz val="11"/>
            <color theme="1"/>
            <rFont val="Calibri"/>
            <family val="2"/>
            <scheme val="minor"/>
          </rPr>
          <t>======
ID#AAAAnftTko8
Handy Gusman    (2023-01-18 00:05:05)
Berpotensi menjadi ketidaksesuaian, namun dapat diperbaiki segera</t>
        </r>
      </text>
    </comment>
    <comment ref="CS99" authorId="0" shapeId="0" xr:uid="{00000000-0006-0000-0100-0000D5000000}">
      <text>
        <r>
          <rPr>
            <sz val="11"/>
            <color theme="1"/>
            <rFont val="Calibri"/>
            <family val="2"/>
            <scheme val="minor"/>
          </rPr>
          <t>======
ID#AAAAnftTkFk
Handy Gusman    (2023-01-18 00:05:05)
Belum tercapai</t>
        </r>
      </text>
    </comment>
    <comment ref="CT99" authorId="0" shapeId="0" xr:uid="{00000000-0006-0000-0100-0000EF000000}">
      <text>
        <r>
          <rPr>
            <sz val="11"/>
            <color theme="1"/>
            <rFont val="Calibri"/>
            <family val="2"/>
            <scheme val="minor"/>
          </rPr>
          <t>======
ID#AAAAnftTj-s
Handy Gusman    (2023-01-18 00:05:05)
Menyimpang</t>
        </r>
      </text>
    </comment>
    <comment ref="DB99" authorId="0" shapeId="0" xr:uid="{00000000-0006-0000-0100-000029000000}">
      <text>
        <r>
          <rPr>
            <sz val="11"/>
            <color theme="1"/>
            <rFont val="Calibri"/>
            <family val="2"/>
            <scheme val="minor"/>
          </rPr>
          <t>======
ID#AAAAnftTk8E
Handy Gusman    (2023-01-18 00:05:05)
Berpotensi menjadi ketidaksesuaian, namun dapat diperbaiki segera</t>
        </r>
      </text>
    </comment>
    <comment ref="DC99" authorId="0" shapeId="0" xr:uid="{00000000-0006-0000-0100-0000A6000000}">
      <text>
        <r>
          <rPr>
            <sz val="11"/>
            <color theme="1"/>
            <rFont val="Calibri"/>
            <family val="2"/>
            <scheme val="minor"/>
          </rPr>
          <t>======
ID#AAAAnftTkWw
Handy Gusman    (2023-01-18 00:05:05)
Belum tercapai</t>
        </r>
      </text>
    </comment>
    <comment ref="DD99" authorId="0" shapeId="0" xr:uid="{00000000-0006-0000-0100-000072000000}">
      <text>
        <r>
          <rPr>
            <sz val="11"/>
            <color theme="1"/>
            <rFont val="Calibri"/>
            <family val="2"/>
            <scheme val="minor"/>
          </rPr>
          <t>======
ID#AAAAnftTkmg
Handy Gusman    (2023-01-18 00:05:05)
Menyimpang</t>
        </r>
      </text>
    </comment>
    <comment ref="DL99" authorId="0" shapeId="0" xr:uid="{00000000-0006-0000-0100-00003B000000}">
      <text>
        <r>
          <rPr>
            <sz val="11"/>
            <color theme="1"/>
            <rFont val="Calibri"/>
            <family val="2"/>
            <scheme val="minor"/>
          </rPr>
          <t>======
ID#AAAAnftTk4U
Handy Gusman    (2023-01-18 00:05:05)
Berpotensi menjadi ketidaksesuaian, namun dapat diperbaiki segera</t>
        </r>
      </text>
    </comment>
    <comment ref="DM99" authorId="0" shapeId="0" xr:uid="{00000000-0006-0000-0100-000022010000}">
      <text>
        <r>
          <rPr>
            <sz val="11"/>
            <color theme="1"/>
            <rFont val="Calibri"/>
            <family val="2"/>
            <scheme val="minor"/>
          </rPr>
          <t>======
ID#AAAAnftTjs8
Handy Gusman    (2023-01-18 00:05:05)
Belum tercapai</t>
        </r>
      </text>
    </comment>
    <comment ref="DN99" authorId="0" shapeId="0" xr:uid="{00000000-0006-0000-0100-000066000000}">
      <text>
        <r>
          <rPr>
            <sz val="11"/>
            <color theme="1"/>
            <rFont val="Calibri"/>
            <family val="2"/>
            <scheme val="minor"/>
          </rPr>
          <t>======
ID#AAAAnftTkpI
Handy Gusman    (2023-01-18 00:05:05)
Menyimpang</t>
        </r>
      </text>
    </comment>
    <comment ref="DV99" authorId="0" shapeId="0" xr:uid="{00000000-0006-0000-0100-000025000000}">
      <text>
        <r>
          <rPr>
            <sz val="11"/>
            <color theme="1"/>
            <rFont val="Calibri"/>
            <family val="2"/>
            <scheme val="minor"/>
          </rPr>
          <t>======
ID#AAAAnftTk88
Handy Gusman    (2023-01-18 00:05:05)
Berpotensi menjadi ketidaksesuaian, namun dapat diperbaiki segera</t>
        </r>
      </text>
    </comment>
    <comment ref="DW99" authorId="0" shapeId="0" xr:uid="{00000000-0006-0000-0100-000035000000}">
      <text>
        <r>
          <rPr>
            <sz val="11"/>
            <color theme="1"/>
            <rFont val="Calibri"/>
            <family val="2"/>
            <scheme val="minor"/>
          </rPr>
          <t>======
ID#AAAAnftTk5M
Handy Gusman    (2023-01-18 00:05:05)
Belum tercapai</t>
        </r>
      </text>
    </comment>
    <comment ref="DX99" authorId="0" shapeId="0" xr:uid="{00000000-0006-0000-0100-000070000000}">
      <text>
        <r>
          <rPr>
            <sz val="11"/>
            <color theme="1"/>
            <rFont val="Calibri"/>
            <family val="2"/>
            <scheme val="minor"/>
          </rPr>
          <t>======
ID#AAAAnftTknU
Handy Gusman    (2023-01-18 00:05:05)
Menyimpang</t>
        </r>
      </text>
    </comment>
    <comment ref="EF99" authorId="0" shapeId="0" xr:uid="{00000000-0006-0000-0100-000075000000}">
      <text>
        <r>
          <rPr>
            <sz val="11"/>
            <color theme="1"/>
            <rFont val="Calibri"/>
            <family val="2"/>
            <scheme val="minor"/>
          </rPr>
          <t>======
ID#AAAAnftTkl4
Handy Gusman    (2023-01-18 00:05:05)
Berpotensi menjadi ketidaksesuaian, namun dapat diperbaiki segera</t>
        </r>
      </text>
    </comment>
    <comment ref="EG99" authorId="0" shapeId="0" xr:uid="{00000000-0006-0000-0100-000044010000}">
      <text>
        <r>
          <rPr>
            <sz val="11"/>
            <color theme="1"/>
            <rFont val="Calibri"/>
            <family val="2"/>
            <scheme val="minor"/>
          </rPr>
          <t>======
ID#AAAAnftTjkc
Handy Gusman    (2023-01-18 00:05:04)
Belum tercapai</t>
        </r>
      </text>
    </comment>
    <comment ref="EH99" authorId="0" shapeId="0" xr:uid="{00000000-0006-0000-0100-000030000000}">
      <text>
        <r>
          <rPr>
            <sz val="11"/>
            <color theme="1"/>
            <rFont val="Calibri"/>
            <family val="2"/>
            <scheme val="minor"/>
          </rPr>
          <t>======
ID#AAAAnftTk6w
Handy Gusman    (2023-01-18 00:05:05)
Menyimpang</t>
        </r>
      </text>
    </comment>
    <comment ref="EP99" authorId="0" shapeId="0" xr:uid="{00000000-0006-0000-0100-0000F7000000}">
      <text>
        <r>
          <rPr>
            <sz val="11"/>
            <color theme="1"/>
            <rFont val="Calibri"/>
            <family val="2"/>
            <scheme val="minor"/>
          </rPr>
          <t>======
ID#AAAAnftTj8E
Handy Gusman    (2023-01-18 00:05:05)
Berpotensi menjadi ketidaksesuaian, namun dapat diperbaiki segera</t>
        </r>
      </text>
    </comment>
    <comment ref="EQ99" authorId="0" shapeId="0" xr:uid="{00000000-0006-0000-0100-0000B1000000}">
      <text>
        <r>
          <rPr>
            <sz val="11"/>
            <color theme="1"/>
            <rFont val="Calibri"/>
            <family val="2"/>
            <scheme val="minor"/>
          </rPr>
          <t>======
ID#AAAAnftTkT8
Handy Gusman    (2023-01-18 00:05:05)
Belum tercapai</t>
        </r>
      </text>
    </comment>
    <comment ref="ER99" authorId="0" shapeId="0" xr:uid="{00000000-0006-0000-0100-0000C4000000}">
      <text>
        <r>
          <rPr>
            <sz val="11"/>
            <color theme="1"/>
            <rFont val="Calibri"/>
            <family val="2"/>
            <scheme val="minor"/>
          </rPr>
          <t>======
ID#AAAAnftTkLM
Handy Gusman    (2023-01-18 00:05:05)
Menyimpang</t>
        </r>
      </text>
    </comment>
    <comment ref="P103" authorId="0" shapeId="0" xr:uid="{00000000-0006-0000-0100-00001E010000}">
      <text>
        <r>
          <rPr>
            <sz val="11"/>
            <color theme="1"/>
            <rFont val="Calibri"/>
            <family val="2"/>
            <scheme val="minor"/>
          </rPr>
          <t>======
ID#AAAAnftTjwo
Handy Gusman    (2023-01-18 00:05:05)
Berpotensi menjadi ketidaksesuaian, namun dapat diperbaiki segera</t>
        </r>
      </text>
    </comment>
    <comment ref="Q103" authorId="0" shapeId="0" xr:uid="{00000000-0006-0000-0100-00001A000000}">
      <text>
        <r>
          <rPr>
            <sz val="11"/>
            <color theme="1"/>
            <rFont val="Calibri"/>
            <family val="2"/>
            <scheme val="minor"/>
          </rPr>
          <t>======
ID#AAAAnftTlAE
Handy Gusman    (2023-01-18 00:05:05)
Belum tercapai</t>
        </r>
      </text>
    </comment>
    <comment ref="R103" authorId="0" shapeId="0" xr:uid="{00000000-0006-0000-0100-000023000000}">
      <text>
        <r>
          <rPr>
            <sz val="11"/>
            <color theme="1"/>
            <rFont val="Calibri"/>
            <family val="2"/>
            <scheme val="minor"/>
          </rPr>
          <t>======
ID#AAAAnftTk9Y
Handy Gusman    (2023-01-18 00:05:05)
Menyimpang</t>
        </r>
      </text>
    </comment>
    <comment ref="Z103" authorId="0" shapeId="0" xr:uid="{00000000-0006-0000-0100-0000EC000000}">
      <text>
        <r>
          <rPr>
            <sz val="11"/>
            <color theme="1"/>
            <rFont val="Calibri"/>
            <family val="2"/>
            <scheme val="minor"/>
          </rPr>
          <t>======
ID#AAAAnftTj-w
Handy Gusman    (2023-01-18 00:05:05)
Berpotensi menjadi ketidaksesuaian, namun dapat diperbaiki segera</t>
        </r>
      </text>
    </comment>
    <comment ref="AA103" authorId="0" shapeId="0" xr:uid="{00000000-0006-0000-0100-0000E9000000}">
      <text>
        <r>
          <rPr>
            <sz val="11"/>
            <color theme="1"/>
            <rFont val="Calibri"/>
            <family val="2"/>
            <scheme val="minor"/>
          </rPr>
          <t>======
ID#AAAAnftTj_o
Handy Gusman    (2023-01-18 00:05:05)
Belum tercapai</t>
        </r>
      </text>
    </comment>
    <comment ref="AB103" authorId="0" shapeId="0" xr:uid="{00000000-0006-0000-0100-00009D000000}">
      <text>
        <r>
          <rPr>
            <sz val="11"/>
            <color theme="1"/>
            <rFont val="Calibri"/>
            <family val="2"/>
            <scheme val="minor"/>
          </rPr>
          <t>======
ID#AAAAnftTkYA
Handy Gusman    (2023-01-18 00:05:05)
Menyimpang</t>
        </r>
      </text>
    </comment>
    <comment ref="AJ103" authorId="0" shapeId="0" xr:uid="{00000000-0006-0000-0100-00004A010000}">
      <text>
        <r>
          <rPr>
            <sz val="11"/>
            <color theme="1"/>
            <rFont val="Calibri"/>
            <family val="2"/>
            <scheme val="minor"/>
          </rPr>
          <t>======
ID#AAAAnftTji4
Handy Gusman    (2023-01-18 00:05:04)
Berpotensi menjadi ketidaksesuaian, namun dapat diperbaiki segera</t>
        </r>
      </text>
    </comment>
    <comment ref="AK103" authorId="0" shapeId="0" xr:uid="{00000000-0006-0000-0100-000028010000}">
      <text>
        <r>
          <rPr>
            <sz val="11"/>
            <color theme="1"/>
            <rFont val="Calibri"/>
            <family val="2"/>
            <scheme val="minor"/>
          </rPr>
          <t>======
ID#AAAAnftTjrc
Handy Gusman    (2023-01-18 00:05:05)
Belum tercapai</t>
        </r>
      </text>
    </comment>
    <comment ref="AL103" authorId="0" shapeId="0" xr:uid="{00000000-0006-0000-0100-000010000000}">
      <text>
        <r>
          <rPr>
            <sz val="11"/>
            <color theme="1"/>
            <rFont val="Calibri"/>
            <family val="2"/>
            <scheme val="minor"/>
          </rPr>
          <t>======
ID#AAAAnftTlDI
Handy Gusman    (2023-01-18 00:05:05)
Menyimpang</t>
        </r>
      </text>
    </comment>
    <comment ref="AT103" authorId="0" shapeId="0" xr:uid="{00000000-0006-0000-0100-00006D000000}">
      <text>
        <r>
          <rPr>
            <sz val="11"/>
            <color theme="1"/>
            <rFont val="Calibri"/>
            <family val="2"/>
            <scheme val="minor"/>
          </rPr>
          <t>======
ID#AAAAnftTknw
Handy Gusman    (2023-01-18 00:05:05)
Berpotensi menjadi ketidaksesuaian, namun dapat diperbaiki segera</t>
        </r>
      </text>
    </comment>
    <comment ref="AU103" authorId="0" shapeId="0" xr:uid="{00000000-0006-0000-0100-000017000000}">
      <text>
        <r>
          <rPr>
            <sz val="11"/>
            <color theme="1"/>
            <rFont val="Calibri"/>
            <family val="2"/>
            <scheme val="minor"/>
          </rPr>
          <t>======
ID#AAAAnftTlA4
Handy Gusman    (2023-01-18 00:05:05)
Belum tercapai</t>
        </r>
      </text>
    </comment>
    <comment ref="AV103" authorId="0" shapeId="0" xr:uid="{00000000-0006-0000-0100-00006A000000}">
      <text>
        <r>
          <rPr>
            <sz val="11"/>
            <color theme="1"/>
            <rFont val="Calibri"/>
            <family val="2"/>
            <scheme val="minor"/>
          </rPr>
          <t>======
ID#AAAAnftTkoo
Handy Gusman    (2023-01-18 00:05:05)
Menyimpang</t>
        </r>
      </text>
    </comment>
    <comment ref="BD103" authorId="0" shapeId="0" xr:uid="{00000000-0006-0000-0100-000053000000}">
      <text>
        <r>
          <rPr>
            <sz val="11"/>
            <color theme="1"/>
            <rFont val="Calibri"/>
            <family val="2"/>
            <scheme val="minor"/>
          </rPr>
          <t>======
ID#AAAAnftTkwY
Handy Gusman    (2023-01-18 00:05:05)
Berpotensi menjadi ketidaksesuaian, namun dapat diperbaiki segera</t>
        </r>
      </text>
    </comment>
    <comment ref="BE103" authorId="0" shapeId="0" xr:uid="{00000000-0006-0000-0100-000005000000}">
      <text>
        <r>
          <rPr>
            <sz val="11"/>
            <color theme="1"/>
            <rFont val="Calibri"/>
            <family val="2"/>
            <scheme val="minor"/>
          </rPr>
          <t>======
ID#AAAAnftTlIc
Handy Gusman    (2023-01-18 00:05:05)
Belum tercapai</t>
        </r>
      </text>
    </comment>
    <comment ref="BF103" authorId="0" shapeId="0" xr:uid="{00000000-0006-0000-0100-0000C0000000}">
      <text>
        <r>
          <rPr>
            <sz val="11"/>
            <color theme="1"/>
            <rFont val="Calibri"/>
            <family val="2"/>
            <scheme val="minor"/>
          </rPr>
          <t>======
ID#AAAAnftTkOc
Handy Gusman    (2023-01-18 00:05:05)
Menyimpang</t>
        </r>
      </text>
    </comment>
    <comment ref="BN103" authorId="0" shapeId="0" xr:uid="{00000000-0006-0000-0100-0000DA000000}">
      <text>
        <r>
          <rPr>
            <sz val="11"/>
            <color theme="1"/>
            <rFont val="Calibri"/>
            <family val="2"/>
            <scheme val="minor"/>
          </rPr>
          <t>======
ID#AAAAnftTkEQ
Handy Gusman    (2023-01-18 00:05:05)
Berpotensi menjadi ketidaksesuaian, namun dapat diperbaiki segera</t>
        </r>
      </text>
    </comment>
    <comment ref="BO103" authorId="0" shapeId="0" xr:uid="{00000000-0006-0000-0100-0000BD000000}">
      <text>
        <r>
          <rPr>
            <sz val="11"/>
            <color theme="1"/>
            <rFont val="Calibri"/>
            <family val="2"/>
            <scheme val="minor"/>
          </rPr>
          <t>======
ID#AAAAnftTkPs
Handy Gusman    (2023-01-18 00:05:05)
Belum tercapai</t>
        </r>
      </text>
    </comment>
    <comment ref="BP103" authorId="0" shapeId="0" xr:uid="{00000000-0006-0000-0100-000015010000}">
      <text>
        <r>
          <rPr>
            <sz val="11"/>
            <color theme="1"/>
            <rFont val="Calibri"/>
            <family val="2"/>
            <scheme val="minor"/>
          </rPr>
          <t>======
ID#AAAAnftTjzQ
Handy Gusman    (2023-01-18 00:05:05)
Menyimpang</t>
        </r>
      </text>
    </comment>
    <comment ref="BX103" authorId="0" shapeId="0" xr:uid="{00000000-0006-0000-0100-00007A000000}">
      <text>
        <r>
          <rPr>
            <sz val="11"/>
            <color theme="1"/>
            <rFont val="Calibri"/>
            <family val="2"/>
            <scheme val="minor"/>
          </rPr>
          <t>======
ID#AAAAnftTkk4
Handy Gusman    (2023-01-18 00:05:05)
Berpotensi menjadi ketidaksesuaian, namun dapat diperbaiki segera</t>
        </r>
      </text>
    </comment>
    <comment ref="BY103" authorId="0" shapeId="0" xr:uid="{00000000-0006-0000-0100-0000FC000000}">
      <text>
        <r>
          <rPr>
            <sz val="11"/>
            <color theme="1"/>
            <rFont val="Calibri"/>
            <family val="2"/>
            <scheme val="minor"/>
          </rPr>
          <t>======
ID#AAAAnftTj6o
Handy Gusman    (2023-01-18 00:05:05)
Belum tercapai</t>
        </r>
      </text>
    </comment>
    <comment ref="BZ103" authorId="0" shapeId="0" xr:uid="{00000000-0006-0000-0100-000099000000}">
      <text>
        <r>
          <rPr>
            <sz val="11"/>
            <color theme="1"/>
            <rFont val="Calibri"/>
            <family val="2"/>
            <scheme val="minor"/>
          </rPr>
          <t>======
ID#AAAAnftTkY8
Handy Gusman    (2023-01-18 00:05:05)
Menyimpang</t>
        </r>
      </text>
    </comment>
    <comment ref="CH103" authorId="0" shapeId="0" xr:uid="{00000000-0006-0000-0100-0000D4000000}">
      <text>
        <r>
          <rPr>
            <sz val="11"/>
            <color theme="1"/>
            <rFont val="Calibri"/>
            <family val="2"/>
            <scheme val="minor"/>
          </rPr>
          <t>======
ID#AAAAnftTkGA
Handy Gusman    (2023-01-18 00:05:05)
Berpotensi menjadi ketidaksesuaian, namun dapat diperbaiki segera</t>
        </r>
      </text>
    </comment>
    <comment ref="CI103" authorId="0" shapeId="0" xr:uid="{00000000-0006-0000-0100-0000B9000000}">
      <text>
        <r>
          <rPr>
            <sz val="11"/>
            <color theme="1"/>
            <rFont val="Calibri"/>
            <family val="2"/>
            <scheme val="minor"/>
          </rPr>
          <t>======
ID#AAAAnftTkRM
Handy Gusman    (2023-01-18 00:05:05)
Belum tercapai</t>
        </r>
      </text>
    </comment>
    <comment ref="CJ103" authorId="0" shapeId="0" xr:uid="{00000000-0006-0000-0100-000090000000}">
      <text>
        <r>
          <rPr>
            <sz val="11"/>
            <color theme="1"/>
            <rFont val="Calibri"/>
            <family val="2"/>
            <scheme val="minor"/>
          </rPr>
          <t>======
ID#AAAAnftTkbg
Handy Gusman    (2023-01-18 00:05:05)
Menyimpang</t>
        </r>
      </text>
    </comment>
    <comment ref="CR103" authorId="0" shapeId="0" xr:uid="{00000000-0006-0000-0100-0000A9000000}">
      <text>
        <r>
          <rPr>
            <sz val="11"/>
            <color theme="1"/>
            <rFont val="Calibri"/>
            <family val="2"/>
            <scheme val="minor"/>
          </rPr>
          <t>======
ID#AAAAnftTkVc
Handy Gusman    (2023-01-18 00:05:05)
Berpotensi menjadi ketidaksesuaian, namun dapat diperbaiki segera</t>
        </r>
      </text>
    </comment>
    <comment ref="CS103" authorId="0" shapeId="0" xr:uid="{00000000-0006-0000-0100-0000BF000000}">
      <text>
        <r>
          <rPr>
            <sz val="11"/>
            <color theme="1"/>
            <rFont val="Calibri"/>
            <family val="2"/>
            <scheme val="minor"/>
          </rPr>
          <t>======
ID#AAAAnftTkO0
Handy Gusman    (2023-01-18 00:05:05)
Belum tercapai</t>
        </r>
      </text>
    </comment>
    <comment ref="CT103" authorId="0" shapeId="0" xr:uid="{00000000-0006-0000-0100-000028000000}">
      <text>
        <r>
          <rPr>
            <sz val="11"/>
            <color theme="1"/>
            <rFont val="Calibri"/>
            <family val="2"/>
            <scheme val="minor"/>
          </rPr>
          <t>======
ID#AAAAnftTk8I
Handy Gusman    (2023-01-18 00:05:05)
Menyimpang</t>
        </r>
      </text>
    </comment>
    <comment ref="DB103" authorId="0" shapeId="0" xr:uid="{00000000-0006-0000-0100-000084000000}">
      <text>
        <r>
          <rPr>
            <sz val="11"/>
            <color theme="1"/>
            <rFont val="Calibri"/>
            <family val="2"/>
            <scheme val="minor"/>
          </rPr>
          <t>======
ID#AAAAnftTkhA
Handy Gusman    (2023-01-18 00:05:05)
Berpotensi menjadi ketidaksesuaian, namun dapat diperbaiki segera</t>
        </r>
      </text>
    </comment>
    <comment ref="DC103" authorId="0" shapeId="0" xr:uid="{00000000-0006-0000-0100-0000B2000000}">
      <text>
        <r>
          <rPr>
            <sz val="11"/>
            <color theme="1"/>
            <rFont val="Calibri"/>
            <family val="2"/>
            <scheme val="minor"/>
          </rPr>
          <t>======
ID#AAAAnftTkT0
Handy Gusman    (2023-01-18 00:05:05)
Belum tercapai</t>
        </r>
      </text>
    </comment>
    <comment ref="DD103" authorId="0" shapeId="0" xr:uid="{00000000-0006-0000-0100-000016000000}">
      <text>
        <r>
          <rPr>
            <sz val="11"/>
            <color theme="1"/>
            <rFont val="Calibri"/>
            <family val="2"/>
            <scheme val="minor"/>
          </rPr>
          <t>======
ID#AAAAnftTlA8
Handy Gusman    (2023-01-18 00:05:05)
Menyimpang</t>
        </r>
      </text>
    </comment>
    <comment ref="DL103" authorId="0" shapeId="0" xr:uid="{00000000-0006-0000-0100-00000A000000}">
      <text>
        <r>
          <rPr>
            <sz val="11"/>
            <color theme="1"/>
            <rFont val="Calibri"/>
            <family val="2"/>
            <scheme val="minor"/>
          </rPr>
          <t>======
ID#AAAAnftTlGE
Handy Gusman    (2023-01-18 00:05:05)
Berpotensi menjadi ketidaksesuaian, namun dapat diperbaiki segera</t>
        </r>
      </text>
    </comment>
    <comment ref="DM103" authorId="0" shapeId="0" xr:uid="{00000000-0006-0000-0100-0000B6000000}">
      <text>
        <r>
          <rPr>
            <sz val="11"/>
            <color theme="1"/>
            <rFont val="Calibri"/>
            <family val="2"/>
            <scheme val="minor"/>
          </rPr>
          <t>======
ID#AAAAnftTkSI
Handy Gusman    (2023-01-18 00:05:05)
Belum tercapai</t>
        </r>
      </text>
    </comment>
    <comment ref="DN103" authorId="0" shapeId="0" xr:uid="{00000000-0006-0000-0100-000083000000}">
      <text>
        <r>
          <rPr>
            <sz val="11"/>
            <color theme="1"/>
            <rFont val="Calibri"/>
            <family val="2"/>
            <scheme val="minor"/>
          </rPr>
          <t>======
ID#AAAAnftTkg4
Handy Gusman    (2023-01-18 00:05:05)
Menyimpang</t>
        </r>
      </text>
    </comment>
    <comment ref="DV103" authorId="0" shapeId="0" xr:uid="{00000000-0006-0000-0100-00004F010000}">
      <text>
        <r>
          <rPr>
            <sz val="11"/>
            <color theme="1"/>
            <rFont val="Calibri"/>
            <family val="2"/>
            <scheme val="minor"/>
          </rPr>
          <t>======
ID#AAAAnftTjhY
Handy Gusman    (2023-01-18 00:05:04)
Berpotensi menjadi ketidaksesuaian, namun dapat diperbaiki segera</t>
        </r>
      </text>
    </comment>
    <comment ref="DW103" authorId="0" shapeId="0" xr:uid="{00000000-0006-0000-0100-0000C7000000}">
      <text>
        <r>
          <rPr>
            <sz val="11"/>
            <color theme="1"/>
            <rFont val="Calibri"/>
            <family val="2"/>
            <scheme val="minor"/>
          </rPr>
          <t>======
ID#AAAAnftTkKU
Handy Gusman    (2023-01-18 00:05:05)
Belum tercapai</t>
        </r>
      </text>
    </comment>
    <comment ref="DX103" authorId="0" shapeId="0" xr:uid="{00000000-0006-0000-0100-000026000000}">
      <text>
        <r>
          <rPr>
            <sz val="11"/>
            <color theme="1"/>
            <rFont val="Calibri"/>
            <family val="2"/>
            <scheme val="minor"/>
          </rPr>
          <t>======
ID#AAAAnftTk80
Handy Gusman    (2023-01-18 00:05:05)
Menyimpang</t>
        </r>
      </text>
    </comment>
    <comment ref="EF103" authorId="0" shapeId="0" xr:uid="{00000000-0006-0000-0100-0000FA000000}">
      <text>
        <r>
          <rPr>
            <sz val="11"/>
            <color theme="1"/>
            <rFont val="Calibri"/>
            <family val="2"/>
            <scheme val="minor"/>
          </rPr>
          <t>======
ID#AAAAnftTj64
Handy Gusman    (2023-01-18 00:05:05)
Berpotensi menjadi ketidaksesuaian, namun dapat diperbaiki segera</t>
        </r>
      </text>
    </comment>
    <comment ref="EG103" authorId="0" shapeId="0" xr:uid="{00000000-0006-0000-0100-000096000000}">
      <text>
        <r>
          <rPr>
            <sz val="11"/>
            <color theme="1"/>
            <rFont val="Calibri"/>
            <family val="2"/>
            <scheme val="minor"/>
          </rPr>
          <t>======
ID#AAAAnftTkZc
Handy Gusman    (2023-01-18 00:05:05)
Belum tercapai</t>
        </r>
      </text>
    </comment>
    <comment ref="EH103" authorId="0" shapeId="0" xr:uid="{00000000-0006-0000-0100-000000010000}">
      <text>
        <r>
          <rPr>
            <sz val="11"/>
            <color theme="1"/>
            <rFont val="Calibri"/>
            <family val="2"/>
            <scheme val="minor"/>
          </rPr>
          <t>======
ID#AAAAnftTj54
Handy Gusman    (2023-01-18 00:05:05)
Menyimpang</t>
        </r>
      </text>
    </comment>
    <comment ref="EP103" authorId="0" shapeId="0" xr:uid="{00000000-0006-0000-0100-000058000000}">
      <text>
        <r>
          <rPr>
            <sz val="11"/>
            <color theme="1"/>
            <rFont val="Calibri"/>
            <family val="2"/>
            <scheme val="minor"/>
          </rPr>
          <t>======
ID#AAAAnftTkvQ
Handy Gusman    (2023-01-18 00:05:05)
Berpotensi menjadi ketidaksesuaian, namun dapat diperbaiki segera</t>
        </r>
      </text>
    </comment>
    <comment ref="EQ103" authorId="0" shapeId="0" xr:uid="{00000000-0006-0000-0100-00004B010000}">
      <text>
        <r>
          <rPr>
            <sz val="11"/>
            <color theme="1"/>
            <rFont val="Calibri"/>
            <family val="2"/>
            <scheme val="minor"/>
          </rPr>
          <t>======
ID#AAAAnftTjiw
Handy Gusman    (2023-01-18 00:05:04)
Belum tercapai</t>
        </r>
      </text>
    </comment>
    <comment ref="ER103" authorId="0" shapeId="0" xr:uid="{00000000-0006-0000-0100-00007E000000}">
      <text>
        <r>
          <rPr>
            <sz val="11"/>
            <color theme="1"/>
            <rFont val="Calibri"/>
            <family val="2"/>
            <scheme val="minor"/>
          </rPr>
          <t>======
ID#AAAAnftTkjI
Handy Gusman    (2023-01-18 00:05:05)
Menyimpang</t>
        </r>
      </text>
    </comment>
    <comment ref="P107" authorId="0" shapeId="0" xr:uid="{00000000-0006-0000-0100-000039000000}">
      <text>
        <r>
          <rPr>
            <sz val="11"/>
            <color theme="1"/>
            <rFont val="Calibri"/>
            <family val="2"/>
            <scheme val="minor"/>
          </rPr>
          <t>======
ID#AAAAnftTk4k
Handy Gusman    (2023-01-18 00:05:05)
Berpotensi menjadi ketidaksesuaian, namun dapat diperbaiki segera</t>
        </r>
      </text>
    </comment>
    <comment ref="Q107" authorId="0" shapeId="0" xr:uid="{00000000-0006-0000-0100-00001C000000}">
      <text>
        <r>
          <rPr>
            <sz val="11"/>
            <color theme="1"/>
            <rFont val="Calibri"/>
            <family val="2"/>
            <scheme val="minor"/>
          </rPr>
          <t>======
ID#AAAAnftTk-4
Handy Gusman    (2023-01-18 00:05:05)
Belum tercapai</t>
        </r>
      </text>
    </comment>
    <comment ref="R107" authorId="0" shapeId="0" xr:uid="{00000000-0006-0000-0100-00009B000000}">
      <text>
        <r>
          <rPr>
            <sz val="11"/>
            <color theme="1"/>
            <rFont val="Calibri"/>
            <family val="2"/>
            <scheme val="minor"/>
          </rPr>
          <t>======
ID#AAAAnftTkZE
Handy Gusman    (2023-01-18 00:05:05)
Menyimpang</t>
        </r>
      </text>
    </comment>
    <comment ref="Z107" authorId="0" shapeId="0" xr:uid="{00000000-0006-0000-0100-0000B5000000}">
      <text>
        <r>
          <rPr>
            <sz val="11"/>
            <color theme="1"/>
            <rFont val="Calibri"/>
            <family val="2"/>
            <scheme val="minor"/>
          </rPr>
          <t>======
ID#AAAAnftTkSs
Handy Gusman    (2023-01-18 00:05:05)
Berpotensi menjadi ketidaksesuaian, namun dapat diperbaiki segera</t>
        </r>
      </text>
    </comment>
    <comment ref="AA107" authorId="0" shapeId="0" xr:uid="{00000000-0006-0000-0100-00003A000000}">
      <text>
        <r>
          <rPr>
            <sz val="11"/>
            <color theme="1"/>
            <rFont val="Calibri"/>
            <family val="2"/>
            <scheme val="minor"/>
          </rPr>
          <t>======
ID#AAAAnftTk4g
Handy Gusman    (2023-01-18 00:05:05)
Belum tercapai</t>
        </r>
      </text>
    </comment>
    <comment ref="AB107" authorId="0" shapeId="0" xr:uid="{00000000-0006-0000-0100-000068000000}">
      <text>
        <r>
          <rPr>
            <sz val="11"/>
            <color theme="1"/>
            <rFont val="Calibri"/>
            <family val="2"/>
            <scheme val="minor"/>
          </rPr>
          <t>======
ID#AAAAnftTko0
Handy Gusman    (2023-01-18 00:05:05)
Menyimpang</t>
        </r>
      </text>
    </comment>
    <comment ref="AJ107" authorId="0" shapeId="0" xr:uid="{00000000-0006-0000-0100-000042010000}">
      <text>
        <r>
          <rPr>
            <sz val="11"/>
            <color theme="1"/>
            <rFont val="Calibri"/>
            <family val="2"/>
            <scheme val="minor"/>
          </rPr>
          <t>======
ID#AAAAnftTjlk
Handy Gusman    (2023-01-18 00:05:05)
Berpotensi menjadi ketidaksesuaian, namun dapat diperbaiki segera</t>
        </r>
      </text>
    </comment>
    <comment ref="AK107" authorId="0" shapeId="0" xr:uid="{00000000-0006-0000-0100-000060000000}">
      <text>
        <r>
          <rPr>
            <sz val="11"/>
            <color theme="1"/>
            <rFont val="Calibri"/>
            <family val="2"/>
            <scheme val="minor"/>
          </rPr>
          <t>======
ID#AAAAnftTktM
Handy Gusman    (2023-01-18 00:05:05)
Belum tercapai</t>
        </r>
      </text>
    </comment>
    <comment ref="AL107" authorId="0" shapeId="0" xr:uid="{00000000-0006-0000-0100-00002B010000}">
      <text>
        <r>
          <rPr>
            <sz val="11"/>
            <color theme="1"/>
            <rFont val="Calibri"/>
            <family val="2"/>
            <scheme val="minor"/>
          </rPr>
          <t>======
ID#AAAAnftTjq4
Handy Gusman    (2023-01-18 00:05:05)
Menyimpang</t>
        </r>
      </text>
    </comment>
    <comment ref="AT107" authorId="0" shapeId="0" xr:uid="{00000000-0006-0000-0100-000017010000}">
      <text>
        <r>
          <rPr>
            <sz val="11"/>
            <color theme="1"/>
            <rFont val="Calibri"/>
            <family val="2"/>
            <scheme val="minor"/>
          </rPr>
          <t>======
ID#AAAAnftTjy4
Handy Gusman    (2023-01-18 00:05:05)
Berpotensi menjadi ketidaksesuaian, namun dapat diperbaiki segera</t>
        </r>
      </text>
    </comment>
    <comment ref="AU107" authorId="0" shapeId="0" xr:uid="{00000000-0006-0000-0100-000076000000}">
      <text>
        <r>
          <rPr>
            <sz val="11"/>
            <color theme="1"/>
            <rFont val="Calibri"/>
            <family val="2"/>
            <scheme val="minor"/>
          </rPr>
          <t>======
ID#AAAAnftTkl8
Handy Gusman    (2023-01-18 00:05:05)
Belum tercapai</t>
        </r>
      </text>
    </comment>
    <comment ref="AV107" authorId="0" shapeId="0" xr:uid="{00000000-0006-0000-0100-000011010000}">
      <text>
        <r>
          <rPr>
            <sz val="11"/>
            <color theme="1"/>
            <rFont val="Calibri"/>
            <family val="2"/>
            <scheme val="minor"/>
          </rPr>
          <t>======
ID#AAAAnftTj0k
Handy Gusman    (2023-01-18 00:05:05)
Menyimpang</t>
        </r>
      </text>
    </comment>
    <comment ref="BD107" authorId="0" shapeId="0" xr:uid="{00000000-0006-0000-0100-000018010000}">
      <text>
        <r>
          <rPr>
            <sz val="11"/>
            <color theme="1"/>
            <rFont val="Calibri"/>
            <family val="2"/>
            <scheme val="minor"/>
          </rPr>
          <t>======
ID#AAAAnftTjy8
Handy Gusman    (2023-01-18 00:05:05)
Berpotensi menjadi ketidaksesuaian, namun dapat diperbaiki segera</t>
        </r>
      </text>
    </comment>
    <comment ref="BE107" authorId="0" shapeId="0" xr:uid="{00000000-0006-0000-0100-00008C000000}">
      <text>
        <r>
          <rPr>
            <sz val="11"/>
            <color theme="1"/>
            <rFont val="Calibri"/>
            <family val="2"/>
            <scheme val="minor"/>
          </rPr>
          <t>======
ID#AAAAnftTkds
Handy Gusman    (2023-01-18 00:05:05)
Belum tercapai</t>
        </r>
      </text>
    </comment>
    <comment ref="BF107" authorId="0" shapeId="0" xr:uid="{00000000-0006-0000-0100-0000AA000000}">
      <text>
        <r>
          <rPr>
            <sz val="11"/>
            <color theme="1"/>
            <rFont val="Calibri"/>
            <family val="2"/>
            <scheme val="minor"/>
          </rPr>
          <t>======
ID#AAAAnftTkVg
Handy Gusman    (2023-01-18 00:05:05)
Menyimpang</t>
        </r>
      </text>
    </comment>
    <comment ref="BN107" authorId="0" shapeId="0" xr:uid="{00000000-0006-0000-0100-00000C000000}">
      <text>
        <r>
          <rPr>
            <sz val="11"/>
            <color theme="1"/>
            <rFont val="Calibri"/>
            <family val="2"/>
            <scheme val="minor"/>
          </rPr>
          <t>======
ID#AAAAnftTlEg
Handy Gusman    (2023-01-18 00:05:05)
Berpotensi menjadi ketidaksesuaian, namun dapat diperbaiki segera</t>
        </r>
      </text>
    </comment>
    <comment ref="BO107" authorId="0" shapeId="0" xr:uid="{00000000-0006-0000-0100-0000DE000000}">
      <text>
        <r>
          <rPr>
            <sz val="11"/>
            <color theme="1"/>
            <rFont val="Calibri"/>
            <family val="2"/>
            <scheme val="minor"/>
          </rPr>
          <t>======
ID#AAAAnftTkDA
Handy Gusman    (2023-01-18 00:05:05)
Belum tercapai</t>
        </r>
      </text>
    </comment>
    <comment ref="BP107" authorId="0" shapeId="0" xr:uid="{00000000-0006-0000-0100-0000AD000000}">
      <text>
        <r>
          <rPr>
            <sz val="11"/>
            <color theme="1"/>
            <rFont val="Calibri"/>
            <family val="2"/>
            <scheme val="minor"/>
          </rPr>
          <t>======
ID#AAAAnftTkUo
Handy Gusman    (2023-01-18 00:05:05)
Menyimpang</t>
        </r>
      </text>
    </comment>
    <comment ref="BX107" authorId="0" shapeId="0" xr:uid="{00000000-0006-0000-0100-00002E010000}">
      <text>
        <r>
          <rPr>
            <sz val="11"/>
            <color theme="1"/>
            <rFont val="Calibri"/>
            <family val="2"/>
            <scheme val="minor"/>
          </rPr>
          <t>======
ID#AAAAnftTjqY
Handy Gusman    (2023-01-18 00:05:05)
Berpotensi menjadi ketidaksesuaian, namun dapat diperbaiki segera</t>
        </r>
      </text>
    </comment>
    <comment ref="BY107" authorId="0" shapeId="0" xr:uid="{00000000-0006-0000-0100-0000A0000000}">
      <text>
        <r>
          <rPr>
            <sz val="11"/>
            <color theme="1"/>
            <rFont val="Calibri"/>
            <family val="2"/>
            <scheme val="minor"/>
          </rPr>
          <t>======
ID#AAAAnftTkX0
Handy Gusman    (2023-01-18 00:05:05)
Belum tercapai</t>
        </r>
      </text>
    </comment>
    <comment ref="BZ107" authorId="0" shapeId="0" xr:uid="{00000000-0006-0000-0100-0000AC000000}">
      <text>
        <r>
          <rPr>
            <sz val="11"/>
            <color theme="1"/>
            <rFont val="Calibri"/>
            <family val="2"/>
            <scheme val="minor"/>
          </rPr>
          <t>======
ID#AAAAnftTkUs
Handy Gusman    (2023-01-18 00:05:05)
Menyimpang</t>
        </r>
      </text>
    </comment>
    <comment ref="CH107" authorId="0" shapeId="0" xr:uid="{00000000-0006-0000-0100-0000C3000000}">
      <text>
        <r>
          <rPr>
            <sz val="11"/>
            <color theme="1"/>
            <rFont val="Calibri"/>
            <family val="2"/>
            <scheme val="minor"/>
          </rPr>
          <t>======
ID#AAAAnftTkLI
Handy Gusman    (2023-01-18 00:05:05)
Berpotensi menjadi ketidaksesuaian, namun dapat diperbaiki segera</t>
        </r>
      </text>
    </comment>
    <comment ref="CI107" authorId="0" shapeId="0" xr:uid="{00000000-0006-0000-0100-000001010000}">
      <text>
        <r>
          <rPr>
            <sz val="11"/>
            <color theme="1"/>
            <rFont val="Calibri"/>
            <family val="2"/>
            <scheme val="minor"/>
          </rPr>
          <t>======
ID#AAAAnftTj58
Handy Gusman    (2023-01-18 00:05:05)
Belum tercapai</t>
        </r>
      </text>
    </comment>
    <comment ref="CJ107" authorId="0" shapeId="0" xr:uid="{00000000-0006-0000-0100-000052010000}">
      <text>
        <r>
          <rPr>
            <sz val="11"/>
            <color theme="1"/>
            <rFont val="Calibri"/>
            <family val="2"/>
            <scheme val="minor"/>
          </rPr>
          <t>======
ID#AAAAnftTjgs
Handy Gusman    (2023-01-18 00:05:04)
Menyimpang</t>
        </r>
      </text>
    </comment>
    <comment ref="CR107" authorId="0" shapeId="0" xr:uid="{00000000-0006-0000-0100-00000D010000}">
      <text>
        <r>
          <rPr>
            <sz val="11"/>
            <color theme="1"/>
            <rFont val="Calibri"/>
            <family val="2"/>
            <scheme val="minor"/>
          </rPr>
          <t>======
ID#AAAAnftTj2c
Handy Gusman    (2023-01-18 00:05:05)
Berpotensi menjadi ketidaksesuaian, namun dapat diperbaiki segera</t>
        </r>
      </text>
    </comment>
    <comment ref="CS107" authorId="0" shapeId="0" xr:uid="{00000000-0006-0000-0100-00000F000000}">
      <text>
        <r>
          <rPr>
            <sz val="11"/>
            <color theme="1"/>
            <rFont val="Calibri"/>
            <family val="2"/>
            <scheme val="minor"/>
          </rPr>
          <t>======
ID#AAAAnftTlDw
Handy Gusman    (2023-01-18 00:05:05)
Belum tercapai</t>
        </r>
      </text>
    </comment>
    <comment ref="CT107" authorId="0" shapeId="0" xr:uid="{00000000-0006-0000-0100-0000F9000000}">
      <text>
        <r>
          <rPr>
            <sz val="11"/>
            <color theme="1"/>
            <rFont val="Calibri"/>
            <family val="2"/>
            <scheme val="minor"/>
          </rPr>
          <t>======
ID#AAAAnftTj7I
Handy Gusman    (2023-01-18 00:05:05)
Menyimpang</t>
        </r>
      </text>
    </comment>
    <comment ref="DB107" authorId="0" shapeId="0" xr:uid="{00000000-0006-0000-0100-0000DD000000}">
      <text>
        <r>
          <rPr>
            <sz val="11"/>
            <color theme="1"/>
            <rFont val="Calibri"/>
            <family val="2"/>
            <scheme val="minor"/>
          </rPr>
          <t>======
ID#AAAAnftTkDg
Handy Gusman    (2023-01-18 00:05:05)
Berpotensi menjadi ketidaksesuaian, namun dapat diperbaiki segera</t>
        </r>
      </text>
    </comment>
    <comment ref="DC107" authorId="0" shapeId="0" xr:uid="{00000000-0006-0000-0100-0000C6000000}">
      <text>
        <r>
          <rPr>
            <sz val="11"/>
            <color theme="1"/>
            <rFont val="Calibri"/>
            <family val="2"/>
            <scheme val="minor"/>
          </rPr>
          <t>======
ID#AAAAnftTkK8
Handy Gusman    (2023-01-18 00:05:05)
Belum tercapai</t>
        </r>
      </text>
    </comment>
    <comment ref="DD107" authorId="0" shapeId="0" xr:uid="{00000000-0006-0000-0100-000051000000}">
      <text>
        <r>
          <rPr>
            <sz val="11"/>
            <color theme="1"/>
            <rFont val="Calibri"/>
            <family val="2"/>
            <scheme val="minor"/>
          </rPr>
          <t>======
ID#AAAAnftTkws
Handy Gusman    (2023-01-18 00:05:05)
Menyimpang</t>
        </r>
      </text>
    </comment>
    <comment ref="DL107" authorId="0" shapeId="0" xr:uid="{00000000-0006-0000-0100-000032000000}">
      <text>
        <r>
          <rPr>
            <sz val="11"/>
            <color theme="1"/>
            <rFont val="Calibri"/>
            <family val="2"/>
            <scheme val="minor"/>
          </rPr>
          <t>======
ID#AAAAnftTk6Y
Handy Gusman    (2023-01-18 00:05:05)
Berpotensi menjadi ketidaksesuaian, namun dapat diperbaiki segera</t>
        </r>
      </text>
    </comment>
    <comment ref="DM107" authorId="0" shapeId="0" xr:uid="{00000000-0006-0000-0100-000049000000}">
      <text>
        <r>
          <rPr>
            <sz val="11"/>
            <color theme="1"/>
            <rFont val="Calibri"/>
            <family val="2"/>
            <scheme val="minor"/>
          </rPr>
          <t>======
ID#AAAAnftTkyQ
Handy Gusman    (2023-01-18 00:05:05)
Belum tercapai</t>
        </r>
      </text>
    </comment>
    <comment ref="DN107" authorId="0" shapeId="0" xr:uid="{00000000-0006-0000-0100-0000E7000000}">
      <text>
        <r>
          <rPr>
            <sz val="11"/>
            <color theme="1"/>
            <rFont val="Calibri"/>
            <family val="2"/>
            <scheme val="minor"/>
          </rPr>
          <t>======
ID#AAAAnftTj_8
Handy Gusman    (2023-01-18 00:05:05)
Menyimpang</t>
        </r>
      </text>
    </comment>
    <comment ref="DV107" authorId="0" shapeId="0" xr:uid="{00000000-0006-0000-0100-00000E000000}">
      <text>
        <r>
          <rPr>
            <sz val="11"/>
            <color theme="1"/>
            <rFont val="Calibri"/>
            <family val="2"/>
            <scheme val="minor"/>
          </rPr>
          <t>======
ID#AAAAnftTlD4
Handy Gusman    (2023-01-18 00:05:05)
Berpotensi menjadi ketidaksesuaian, namun dapat diperbaiki segera</t>
        </r>
      </text>
    </comment>
    <comment ref="DW107" authorId="0" shapeId="0" xr:uid="{00000000-0006-0000-0100-00006F000000}">
      <text>
        <r>
          <rPr>
            <sz val="11"/>
            <color theme="1"/>
            <rFont val="Calibri"/>
            <family val="2"/>
            <scheme val="minor"/>
          </rPr>
          <t>======
ID#AAAAnftTkng
Handy Gusman    (2023-01-18 00:05:05)
Belum tercapai</t>
        </r>
      </text>
    </comment>
    <comment ref="DX107" authorId="0" shapeId="0" xr:uid="{00000000-0006-0000-0100-000027000000}">
      <text>
        <r>
          <rPr>
            <sz val="11"/>
            <color theme="1"/>
            <rFont val="Calibri"/>
            <family val="2"/>
            <scheme val="minor"/>
          </rPr>
          <t>======
ID#AAAAnftTk8U
Handy Gusman    (2023-01-18 00:05:05)
Menyimpang</t>
        </r>
      </text>
    </comment>
    <comment ref="EF107" authorId="0" shapeId="0" xr:uid="{00000000-0006-0000-0100-0000E4000000}">
      <text>
        <r>
          <rPr>
            <sz val="11"/>
            <color theme="1"/>
            <rFont val="Calibri"/>
            <family val="2"/>
            <scheme val="minor"/>
          </rPr>
          <t>======
ID#AAAAnftTkA8
Handy Gusman    (2023-01-18 00:05:05)
Berpotensi menjadi ketidaksesuaian, namun dapat diperbaiki segera</t>
        </r>
      </text>
    </comment>
    <comment ref="EG107" authorId="0" shapeId="0" xr:uid="{00000000-0006-0000-0100-00002A000000}">
      <text>
        <r>
          <rPr>
            <sz val="11"/>
            <color theme="1"/>
            <rFont val="Calibri"/>
            <family val="2"/>
            <scheme val="minor"/>
          </rPr>
          <t>======
ID#AAAAnftTk74
Handy Gusman    (2023-01-18 00:05:05)
Belum tercapai</t>
        </r>
      </text>
    </comment>
    <comment ref="EH107" authorId="0" shapeId="0" xr:uid="{00000000-0006-0000-0100-000026010000}">
      <text>
        <r>
          <rPr>
            <sz val="11"/>
            <color theme="1"/>
            <rFont val="Calibri"/>
            <family val="2"/>
            <scheme val="minor"/>
          </rPr>
          <t>======
ID#AAAAnftTjr8
Handy Gusman    (2023-01-18 00:05:05)
Menyimpang</t>
        </r>
      </text>
    </comment>
    <comment ref="EP107" authorId="0" shapeId="0" xr:uid="{00000000-0006-0000-0100-000007010000}">
      <text>
        <r>
          <rPr>
            <sz val="11"/>
            <color theme="1"/>
            <rFont val="Calibri"/>
            <family val="2"/>
            <scheme val="minor"/>
          </rPr>
          <t>======
ID#AAAAnftTj4o
Handy Gusman    (2023-01-18 00:05:05)
Berpotensi menjadi ketidaksesuaian, namun dapat diperbaiki segera</t>
        </r>
      </text>
    </comment>
    <comment ref="EQ107" authorId="0" shapeId="0" xr:uid="{00000000-0006-0000-0100-000034010000}">
      <text>
        <r>
          <rPr>
            <sz val="11"/>
            <color theme="1"/>
            <rFont val="Calibri"/>
            <family val="2"/>
            <scheme val="minor"/>
          </rPr>
          <t>======
ID#AAAAnftTjow
Handy Gusman    (2023-01-18 00:05:05)
Belum tercapai</t>
        </r>
      </text>
    </comment>
    <comment ref="ER107" authorId="0" shapeId="0" xr:uid="{00000000-0006-0000-0100-000020010000}">
      <text>
        <r>
          <rPr>
            <sz val="11"/>
            <color theme="1"/>
            <rFont val="Calibri"/>
            <family val="2"/>
            <scheme val="minor"/>
          </rPr>
          <t>======
ID#AAAAnftTjug
Handy Gusman    (2023-01-18 00:05:05)
Menyimpang</t>
        </r>
      </text>
    </comment>
  </commentList>
  <extLst>
    <ext xmlns:r="http://schemas.openxmlformats.org/officeDocument/2006/relationships" uri="GoogleSheetsCustomDataVersion1">
      <go:sheetsCustomData xmlns:go="http://customooxmlschemas.google.com/" r:id="rId1" roundtripDataSignature="AMtx7mijrzJINyNl9qb4RdL35I8ZXimaX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P8" authorId="0" shapeId="0" xr:uid="{00000000-0006-0000-0200-00003B010000}">
      <text>
        <r>
          <rPr>
            <sz val="11"/>
            <color theme="1"/>
            <rFont val="Calibri"/>
            <family val="2"/>
            <scheme val="minor"/>
          </rPr>
          <t>======
ID#AAAAnftTjh0
Handy Gusman    (2023-01-18 00:05:04)
Berpotensi menjadi ketidaksesuaian, namun dapat diperbaiki segera</t>
        </r>
      </text>
    </comment>
    <comment ref="Q8" authorId="0" shapeId="0" xr:uid="{00000000-0006-0000-0200-000046000000}">
      <text>
        <r>
          <rPr>
            <sz val="11"/>
            <color theme="1"/>
            <rFont val="Calibri"/>
            <family val="2"/>
            <scheme val="minor"/>
          </rPr>
          <t>======
ID#AAAAnftTkxo
Handy Gusman    (2023-01-18 00:05:05)
Belum tercapai</t>
        </r>
      </text>
    </comment>
    <comment ref="R8" authorId="0" shapeId="0" xr:uid="{00000000-0006-0000-0200-0000A6000000}">
      <text>
        <r>
          <rPr>
            <sz val="11"/>
            <color theme="1"/>
            <rFont val="Calibri"/>
            <family val="2"/>
            <scheme val="minor"/>
          </rPr>
          <t>======
ID#AAAAnftTkVA
Handy Gusman    (2023-01-18 00:05:05)
Menyimpang</t>
        </r>
      </text>
    </comment>
    <comment ref="Z8" authorId="0" shapeId="0" xr:uid="{00000000-0006-0000-0200-00008A000000}">
      <text>
        <r>
          <rPr>
            <sz val="11"/>
            <color theme="1"/>
            <rFont val="Calibri"/>
            <family val="2"/>
            <scheme val="minor"/>
          </rPr>
          <t>======
ID#AAAAnftTkec
Handy Gusman    (2023-01-18 00:05:05)
Berpotensi menjadi ketidaksesuaian, namun dapat diperbaiki segera</t>
        </r>
      </text>
    </comment>
    <comment ref="AA8" authorId="0" shapeId="0" xr:uid="{00000000-0006-0000-0200-0000E3000000}">
      <text>
        <r>
          <rPr>
            <sz val="11"/>
            <color theme="1"/>
            <rFont val="Calibri"/>
            <family val="2"/>
            <scheme val="minor"/>
          </rPr>
          <t>======
ID#AAAAnftTj-U
Handy Gusman    (2023-01-18 00:05:05)
Belum tercapai</t>
        </r>
      </text>
    </comment>
    <comment ref="AB8" authorId="0" shapeId="0" xr:uid="{00000000-0006-0000-0200-0000A5000000}">
      <text>
        <r>
          <rPr>
            <sz val="11"/>
            <color theme="1"/>
            <rFont val="Calibri"/>
            <family val="2"/>
            <scheme val="minor"/>
          </rPr>
          <t>======
ID#AAAAnftTkVQ
Handy Gusman    (2023-01-18 00:05:05)
Menyimpang</t>
        </r>
      </text>
    </comment>
    <comment ref="AJ8" authorId="0" shapeId="0" xr:uid="{00000000-0006-0000-0200-000002010000}">
      <text>
        <r>
          <rPr>
            <sz val="11"/>
            <color theme="1"/>
            <rFont val="Calibri"/>
            <family val="2"/>
            <scheme val="minor"/>
          </rPr>
          <t>======
ID#AAAAnftTj0E
Handy Gusman    (2023-01-18 00:05:05)
Berpotensi menjadi ketidaksesuaian, namun dapat diperbaiki segera</t>
        </r>
      </text>
    </comment>
    <comment ref="AK8" authorId="0" shapeId="0" xr:uid="{00000000-0006-0000-0200-000032010000}">
      <text>
        <r>
          <rPr>
            <sz val="11"/>
            <color theme="1"/>
            <rFont val="Calibri"/>
            <family val="2"/>
            <scheme val="minor"/>
          </rPr>
          <t>======
ID#AAAAnftTjkU
Handy Gusman    (2023-01-18 00:05:04)
Belum tercapai</t>
        </r>
      </text>
    </comment>
    <comment ref="AL8" authorId="0" shapeId="0" xr:uid="{00000000-0006-0000-0200-000029010000}">
      <text>
        <r>
          <rPr>
            <sz val="11"/>
            <color theme="1"/>
            <rFont val="Calibri"/>
            <family val="2"/>
            <scheme val="minor"/>
          </rPr>
          <t>======
ID#AAAAnftTjmM
Handy Gusman    (2023-01-18 00:05:05)
Menyimpang</t>
        </r>
      </text>
    </comment>
    <comment ref="AT8" authorId="0" shapeId="0" xr:uid="{00000000-0006-0000-0200-000089000000}">
      <text>
        <r>
          <rPr>
            <sz val="11"/>
            <color theme="1"/>
            <rFont val="Calibri"/>
            <family val="2"/>
            <scheme val="minor"/>
          </rPr>
          <t>======
ID#AAAAnftTkfA
Handy Gusman    (2023-01-18 00:05:05)
Berpotensi menjadi ketidaksesuaian, namun dapat diperbaiki segera</t>
        </r>
      </text>
    </comment>
    <comment ref="AU8" authorId="0" shapeId="0" xr:uid="{00000000-0006-0000-0200-000031000000}">
      <text>
        <r>
          <rPr>
            <sz val="11"/>
            <color theme="1"/>
            <rFont val="Calibri"/>
            <family val="2"/>
            <scheme val="minor"/>
          </rPr>
          <t>======
ID#AAAAnftTk5c
Handy Gusman    (2023-01-18 00:05:05)
Belum tercapai</t>
        </r>
      </text>
    </comment>
    <comment ref="AV8" authorId="0" shapeId="0" xr:uid="{00000000-0006-0000-0200-000038010000}">
      <text>
        <r>
          <rPr>
            <sz val="11"/>
            <color theme="1"/>
            <rFont val="Calibri"/>
            <family val="2"/>
            <scheme val="minor"/>
          </rPr>
          <t>======
ID#AAAAnftTjig
Handy Gusman    (2023-01-18 00:05:04)
Menyimpang</t>
        </r>
      </text>
    </comment>
    <comment ref="BD8" authorId="0" shapeId="0" xr:uid="{00000000-0006-0000-0200-0000CC000000}">
      <text>
        <r>
          <rPr>
            <sz val="11"/>
            <color theme="1"/>
            <rFont val="Calibri"/>
            <family val="2"/>
            <scheme val="minor"/>
          </rPr>
          <t>======
ID#AAAAnftTkGg
Handy Gusman    (2023-01-18 00:05:05)
Berpotensi menjadi ketidaksesuaian, namun dapat diperbaiki segera</t>
        </r>
      </text>
    </comment>
    <comment ref="BE8" authorId="0" shapeId="0" xr:uid="{00000000-0006-0000-0200-000078000000}">
      <text>
        <r>
          <rPr>
            <sz val="11"/>
            <color theme="1"/>
            <rFont val="Calibri"/>
            <family val="2"/>
            <scheme val="minor"/>
          </rPr>
          <t>======
ID#AAAAnftTkjY
Handy Gusman    (2023-01-18 00:05:05)
Belum tercapai</t>
        </r>
      </text>
    </comment>
    <comment ref="BF8" authorId="0" shapeId="0" xr:uid="{00000000-0006-0000-0200-0000A0000000}">
      <text>
        <r>
          <rPr>
            <sz val="11"/>
            <color theme="1"/>
            <rFont val="Calibri"/>
            <family val="2"/>
            <scheme val="minor"/>
          </rPr>
          <t>======
ID#AAAAnftTkXk
Handy Gusman    (2023-01-18 00:05:05)
Menyimpang</t>
        </r>
      </text>
    </comment>
    <comment ref="BN8" authorId="0" shapeId="0" xr:uid="{00000000-0006-0000-0200-000009000000}">
      <text>
        <r>
          <rPr>
            <sz val="11"/>
            <color theme="1"/>
            <rFont val="Calibri"/>
            <family val="2"/>
            <scheme val="minor"/>
          </rPr>
          <t>======
ID#AAAAnftTlIE
Handy Gusman    (2023-01-18 00:05:05)
Berpotensi menjadi ketidaksesuaian, namun dapat diperbaiki segera</t>
        </r>
      </text>
    </comment>
    <comment ref="BO8" authorId="0" shapeId="0" xr:uid="{00000000-0006-0000-0200-000023010000}">
      <text>
        <r>
          <rPr>
            <sz val="11"/>
            <color theme="1"/>
            <rFont val="Calibri"/>
            <family val="2"/>
            <scheme val="minor"/>
          </rPr>
          <t>======
ID#AAAAnftTjoI
Handy Gusman    (2023-01-18 00:05:05)
Belum tercapai</t>
        </r>
      </text>
    </comment>
    <comment ref="BP8" authorId="0" shapeId="0" xr:uid="{00000000-0006-0000-0200-000028010000}">
      <text>
        <r>
          <rPr>
            <sz val="11"/>
            <color theme="1"/>
            <rFont val="Calibri"/>
            <family val="2"/>
            <scheme val="minor"/>
          </rPr>
          <t>======
ID#AAAAnftTjnM
Handy Gusman    (2023-01-18 00:05:05)
Menyimpang</t>
        </r>
      </text>
    </comment>
    <comment ref="BX8" authorId="0" shapeId="0" xr:uid="{00000000-0006-0000-0200-0000FE000000}">
      <text>
        <r>
          <rPr>
            <sz val="11"/>
            <color theme="1"/>
            <rFont val="Calibri"/>
            <family val="2"/>
            <scheme val="minor"/>
          </rPr>
          <t>======
ID#AAAAnftTj1Q
Handy Gusman    (2023-01-18 00:05:05)
Berpotensi menjadi ketidaksesuaian, namun dapat diperbaiki segera</t>
        </r>
      </text>
    </comment>
    <comment ref="BY8" authorId="0" shapeId="0" xr:uid="{00000000-0006-0000-0200-00003F000000}">
      <text>
        <r>
          <rPr>
            <sz val="11"/>
            <color theme="1"/>
            <rFont val="Calibri"/>
            <family val="2"/>
            <scheme val="minor"/>
          </rPr>
          <t>======
ID#AAAAnftTk0U
Handy Gusman    (2023-01-18 00:05:05)
Belum tercapai</t>
        </r>
      </text>
    </comment>
    <comment ref="BZ8" authorId="0" shapeId="0" xr:uid="{00000000-0006-0000-0200-00009B000000}">
      <text>
        <r>
          <rPr>
            <sz val="11"/>
            <color theme="1"/>
            <rFont val="Calibri"/>
            <family val="2"/>
            <scheme val="minor"/>
          </rPr>
          <t>======
ID#AAAAnftTkYo
Handy Gusman    (2023-01-18 00:05:05)
Menyimpang</t>
        </r>
      </text>
    </comment>
    <comment ref="CH8" authorId="0" shapeId="0" xr:uid="{00000000-0006-0000-0200-000053000000}">
      <text>
        <r>
          <rPr>
            <sz val="11"/>
            <color theme="1"/>
            <rFont val="Calibri"/>
            <family val="2"/>
            <scheme val="minor"/>
          </rPr>
          <t>======
ID#AAAAnftTkuc
Handy Gusman    (2023-01-18 00:05:05)
Berpotensi menjadi ketidaksesuaian, namun dapat diperbaiki segera</t>
        </r>
      </text>
    </comment>
    <comment ref="CI8" authorId="0" shapeId="0" xr:uid="{00000000-0006-0000-0200-000087000000}">
      <text>
        <r>
          <rPr>
            <sz val="11"/>
            <color theme="1"/>
            <rFont val="Calibri"/>
            <family val="2"/>
            <scheme val="minor"/>
          </rPr>
          <t>======
ID#AAAAnftTkfU
Handy Gusman    (2023-01-18 00:05:05)
Belum tercapai</t>
        </r>
      </text>
    </comment>
    <comment ref="CJ8" authorId="0" shapeId="0" xr:uid="{00000000-0006-0000-0200-00007F000000}">
      <text>
        <r>
          <rPr>
            <sz val="11"/>
            <color theme="1"/>
            <rFont val="Calibri"/>
            <family val="2"/>
            <scheme val="minor"/>
          </rPr>
          <t>======
ID#AAAAnftTkhY
Handy Gusman    (2023-01-18 00:05:05)
Menyimpang</t>
        </r>
      </text>
    </comment>
    <comment ref="CR8" authorId="0" shapeId="0" xr:uid="{00000000-0006-0000-0200-000048000000}">
      <text>
        <r>
          <rPr>
            <sz val="11"/>
            <color theme="1"/>
            <rFont val="Calibri"/>
            <family val="2"/>
            <scheme val="minor"/>
          </rPr>
          <t>======
ID#AAAAnftTkxM
Handy Gusman    (2023-01-18 00:05:05)
Berpotensi menjadi ketidaksesuaian, namun dapat diperbaiki segera</t>
        </r>
      </text>
    </comment>
    <comment ref="CS8" authorId="0" shapeId="0" xr:uid="{00000000-0006-0000-0200-000011010000}">
      <text>
        <r>
          <rPr>
            <sz val="11"/>
            <color theme="1"/>
            <rFont val="Calibri"/>
            <family val="2"/>
            <scheme val="minor"/>
          </rPr>
          <t>======
ID#AAAAnftTjwM
Handy Gusman    (2023-01-18 00:05:05)
Belum tercapai</t>
        </r>
      </text>
    </comment>
    <comment ref="CT8" authorId="0" shapeId="0" xr:uid="{00000000-0006-0000-0200-00000B000000}">
      <text>
        <r>
          <rPr>
            <sz val="11"/>
            <color theme="1"/>
            <rFont val="Calibri"/>
            <family val="2"/>
            <scheme val="minor"/>
          </rPr>
          <t>======
ID#AAAAnftTlFk
Handy Gusman    (2023-01-18 00:05:05)
Menyimpang</t>
        </r>
      </text>
    </comment>
    <comment ref="DB8" authorId="0" shapeId="0" xr:uid="{00000000-0006-0000-0200-00003B000000}">
      <text>
        <r>
          <rPr>
            <sz val="11"/>
            <color theme="1"/>
            <rFont val="Calibri"/>
            <family val="2"/>
            <scheme val="minor"/>
          </rPr>
          <t>======
ID#AAAAnftTk1g
Handy Gusman    (2023-01-18 00:05:05)
Berpotensi menjadi ketidaksesuaian, namun dapat diperbaiki segera</t>
        </r>
      </text>
    </comment>
    <comment ref="DC8" authorId="0" shapeId="0" xr:uid="{00000000-0006-0000-0200-000037000000}">
      <text>
        <r>
          <rPr>
            <sz val="11"/>
            <color theme="1"/>
            <rFont val="Calibri"/>
            <family val="2"/>
            <scheme val="minor"/>
          </rPr>
          <t>======
ID#AAAAnftTk28
Handy Gusman    (2023-01-18 00:05:05)
Belum tercapai</t>
        </r>
      </text>
    </comment>
    <comment ref="DD8" authorId="0" shapeId="0" xr:uid="{00000000-0006-0000-0200-00001D010000}">
      <text>
        <r>
          <rPr>
            <sz val="11"/>
            <color theme="1"/>
            <rFont val="Calibri"/>
            <family val="2"/>
            <scheme val="minor"/>
          </rPr>
          <t>======
ID#AAAAnftTjtI
Handy Gusman    (2023-01-18 00:05:05)
Menyimpang</t>
        </r>
      </text>
    </comment>
    <comment ref="DL8" authorId="0" shapeId="0" xr:uid="{00000000-0006-0000-0200-000013010000}">
      <text>
        <r>
          <rPr>
            <sz val="11"/>
            <color theme="1"/>
            <rFont val="Calibri"/>
            <family val="2"/>
            <scheme val="minor"/>
          </rPr>
          <t>======
ID#AAAAnftTjv8
Handy Gusman    (2023-01-18 00:05:05)
Berpotensi menjadi ketidaksesuaian, namun dapat diperbaiki segera</t>
        </r>
      </text>
    </comment>
    <comment ref="DM8" authorId="0" shapeId="0" xr:uid="{00000000-0006-0000-0200-000082000000}">
      <text>
        <r>
          <rPr>
            <sz val="11"/>
            <color theme="1"/>
            <rFont val="Calibri"/>
            <family val="2"/>
            <scheme val="minor"/>
          </rPr>
          <t>======
ID#AAAAnftTkgE
Handy Gusman    (2023-01-18 00:05:05)
Belum tercapai</t>
        </r>
      </text>
    </comment>
    <comment ref="DN8" authorId="0" shapeId="0" xr:uid="{00000000-0006-0000-0200-0000B4000000}">
      <text>
        <r>
          <rPr>
            <sz val="11"/>
            <color theme="1"/>
            <rFont val="Calibri"/>
            <family val="2"/>
            <scheme val="minor"/>
          </rPr>
          <t>======
ID#AAAAnftTkPM
Handy Gusman    (2023-01-18 00:05:05)
Menyimpang</t>
        </r>
      </text>
    </comment>
    <comment ref="DV8" authorId="0" shapeId="0" xr:uid="{00000000-0006-0000-0200-0000D7000000}">
      <text>
        <r>
          <rPr>
            <sz val="11"/>
            <color theme="1"/>
            <rFont val="Calibri"/>
            <family val="2"/>
            <scheme val="minor"/>
          </rPr>
          <t>======
ID#AAAAnftTkCQ
Handy Gusman    (2023-01-18 00:05:05)
Berpotensi menjadi ketidaksesuaian, namun dapat diperbaiki segera</t>
        </r>
      </text>
    </comment>
    <comment ref="DW8" authorId="0" shapeId="0" xr:uid="{00000000-0006-0000-0200-000094000000}">
      <text>
        <r>
          <rPr>
            <sz val="11"/>
            <color theme="1"/>
            <rFont val="Calibri"/>
            <family val="2"/>
            <scheme val="minor"/>
          </rPr>
          <t>======
ID#AAAAnftTkbM
Handy Gusman    (2023-01-18 00:05:05)
Belum tercapai</t>
        </r>
      </text>
    </comment>
    <comment ref="DX8" authorId="0" shapeId="0" xr:uid="{00000000-0006-0000-0200-000075000000}">
      <text>
        <r>
          <rPr>
            <sz val="11"/>
            <color theme="1"/>
            <rFont val="Calibri"/>
            <family val="2"/>
            <scheme val="minor"/>
          </rPr>
          <t>======
ID#AAAAnftTkkc
Handy Gusman    (2023-01-18 00:05:05)
Menyimpang</t>
        </r>
      </text>
    </comment>
    <comment ref="EF8" authorId="0" shapeId="0" xr:uid="{00000000-0006-0000-0200-00003A010000}">
      <text>
        <r>
          <rPr>
            <sz val="11"/>
            <color theme="1"/>
            <rFont val="Calibri"/>
            <family val="2"/>
            <scheme val="minor"/>
          </rPr>
          <t>======
ID#AAAAnftTjiI
Handy Gusman    (2023-01-18 00:05:04)
Berpotensi menjadi ketidaksesuaian, namun dapat diperbaiki segera</t>
        </r>
      </text>
    </comment>
    <comment ref="EG8" authorId="0" shapeId="0" xr:uid="{00000000-0006-0000-0200-00007E000000}">
      <text>
        <r>
          <rPr>
            <sz val="11"/>
            <color theme="1"/>
            <rFont val="Calibri"/>
            <family val="2"/>
            <scheme val="minor"/>
          </rPr>
          <t>======
ID#AAAAnftTkiI
Handy Gusman    (2023-01-18 00:05:05)
Belum tercapai</t>
        </r>
      </text>
    </comment>
    <comment ref="EH8" authorId="0" shapeId="0" xr:uid="{00000000-0006-0000-0200-000005010000}">
      <text>
        <r>
          <rPr>
            <sz val="11"/>
            <color theme="1"/>
            <rFont val="Calibri"/>
            <family val="2"/>
            <scheme val="minor"/>
          </rPr>
          <t>======
ID#AAAAnftTjyY
Handy Gusman    (2023-01-18 00:05:05)
Menyimpang</t>
        </r>
      </text>
    </comment>
    <comment ref="EP8" authorId="0" shapeId="0" xr:uid="{00000000-0006-0000-0200-0000D2000000}">
      <text>
        <r>
          <rPr>
            <sz val="11"/>
            <color theme="1"/>
            <rFont val="Calibri"/>
            <family val="2"/>
            <scheme val="minor"/>
          </rPr>
          <t>======
ID#AAAAnftTkFE
Handy Gusman    (2023-01-18 00:05:05)
Berpotensi menjadi ketidaksesuaian, namun dapat diperbaiki segera</t>
        </r>
      </text>
    </comment>
    <comment ref="EQ8" authorId="0" shapeId="0" xr:uid="{00000000-0006-0000-0200-0000D9000000}">
      <text>
        <r>
          <rPr>
            <sz val="11"/>
            <color theme="1"/>
            <rFont val="Calibri"/>
            <family val="2"/>
            <scheme val="minor"/>
          </rPr>
          <t>======
ID#AAAAnftTkCI
Handy Gusman    (2023-01-18 00:05:05)
Belum tercapai</t>
        </r>
      </text>
    </comment>
    <comment ref="ER8" authorId="0" shapeId="0" xr:uid="{00000000-0006-0000-0200-000096000000}">
      <text>
        <r>
          <rPr>
            <sz val="11"/>
            <color theme="1"/>
            <rFont val="Calibri"/>
            <family val="2"/>
            <scheme val="minor"/>
          </rPr>
          <t>======
ID#AAAAnftTkao
Handy Gusman    (2023-01-18 00:05:05)
Menyimpang</t>
        </r>
      </text>
    </comment>
    <comment ref="DE17" authorId="0" shapeId="0" xr:uid="{00000000-0006-0000-0200-000004000000}">
      <text>
        <r>
          <rPr>
            <sz val="11"/>
            <color theme="1"/>
            <rFont val="Calibri"/>
            <family val="2"/>
            <scheme val="minor"/>
          </rPr>
          <t>======
ID#AAAAoFS1uIs
Diana Frederica    (2023-01-25 05:59:00)
kurang kata "maksimal"</t>
        </r>
      </text>
    </comment>
    <comment ref="DE25" authorId="0" shapeId="0" xr:uid="{00000000-0006-0000-0200-000003000000}">
      <text>
        <r>
          <rPr>
            <sz val="11"/>
            <color theme="1"/>
            <rFont val="Calibri"/>
            <family val="2"/>
            <scheme val="minor"/>
          </rPr>
          <t>======
ID#AAAAoFS1uI4
Diana Frederica    (2023-01-25 06:54:01)
Apakah maksudnya maksimal 25?</t>
        </r>
      </text>
    </comment>
    <comment ref="DE41" authorId="0" shapeId="0" xr:uid="{00000000-0006-0000-0200-000002000000}">
      <text>
        <r>
          <rPr>
            <sz val="11"/>
            <color theme="1"/>
            <rFont val="Calibri"/>
            <family val="2"/>
            <scheme val="minor"/>
          </rPr>
          <t>======
ID#AAAAoFS1uJE
Diana Frederica    (2023-01-25 07:01:47)
apakah terdapat 8 kelompok PkM?</t>
        </r>
      </text>
    </comment>
    <comment ref="DE69" authorId="0" shapeId="0" xr:uid="{00000000-0006-0000-0200-000001000000}">
      <text>
        <r>
          <rPr>
            <sz val="11"/>
            <color theme="1"/>
            <rFont val="Calibri"/>
            <family val="2"/>
            <scheme val="minor"/>
          </rPr>
          <t>======
ID#AAAAoHe-c4I
Diana Frederica    (2023-01-25 10:36:18)
di temuan pada standar 5.4 prodi informatika dikatakan belum lengkap dan tidak sesuai.</t>
        </r>
      </text>
    </comment>
    <comment ref="P75" authorId="0" shapeId="0" xr:uid="{00000000-0006-0000-0200-0000CB000000}">
      <text>
        <r>
          <rPr>
            <sz val="11"/>
            <color theme="1"/>
            <rFont val="Calibri"/>
            <family val="2"/>
            <scheme val="minor"/>
          </rPr>
          <t>======
ID#AAAAnftTkHA
Handy Gusman    (2023-01-18 00:05:05)
Berpotensi menjadi ketidaksesuaian, namun dapat diperbaiki segera</t>
        </r>
      </text>
    </comment>
    <comment ref="Q75" authorId="0" shapeId="0" xr:uid="{00000000-0006-0000-0200-000044000000}">
      <text>
        <r>
          <rPr>
            <sz val="11"/>
            <color theme="1"/>
            <rFont val="Calibri"/>
            <family val="2"/>
            <scheme val="minor"/>
          </rPr>
          <t>======
ID#AAAAnftTkyk
Handy Gusman    (2023-01-18 00:05:05)
Belum tercapai</t>
        </r>
      </text>
    </comment>
    <comment ref="R75" authorId="0" shapeId="0" xr:uid="{00000000-0006-0000-0200-000030000000}">
      <text>
        <r>
          <rPr>
            <sz val="11"/>
            <color theme="1"/>
            <rFont val="Calibri"/>
            <family val="2"/>
            <scheme val="minor"/>
          </rPr>
          <t>======
ID#AAAAnftTk5Y
Handy Gusman    (2023-01-18 00:05:05)
Menyimpang</t>
        </r>
      </text>
    </comment>
    <comment ref="Z75" authorId="0" shapeId="0" xr:uid="{00000000-0006-0000-0200-00003C000000}">
      <text>
        <r>
          <rPr>
            <sz val="11"/>
            <color theme="1"/>
            <rFont val="Calibri"/>
            <family val="2"/>
            <scheme val="minor"/>
          </rPr>
          <t>======
ID#AAAAnftTk1A
Handy Gusman    (2023-01-18 00:05:05)
Berpotensi menjadi ketidaksesuaian, namun dapat diperbaiki segera</t>
        </r>
      </text>
    </comment>
    <comment ref="AA75" authorId="0" shapeId="0" xr:uid="{00000000-0006-0000-0200-000065000000}">
      <text>
        <r>
          <rPr>
            <sz val="11"/>
            <color theme="1"/>
            <rFont val="Calibri"/>
            <family val="2"/>
            <scheme val="minor"/>
          </rPr>
          <t>======
ID#AAAAnftTkqc
Handy Gusman    (2023-01-18 00:05:05)
Belum tercapai</t>
        </r>
      </text>
    </comment>
    <comment ref="AB75" authorId="0" shapeId="0" xr:uid="{00000000-0006-0000-0200-00002F000000}">
      <text>
        <r>
          <rPr>
            <sz val="11"/>
            <color theme="1"/>
            <rFont val="Calibri"/>
            <family val="2"/>
            <scheme val="minor"/>
          </rPr>
          <t>======
ID#AAAAnftTk5g
Handy Gusman    (2023-01-18 00:05:05)
Menyimpang</t>
        </r>
      </text>
    </comment>
    <comment ref="AJ75" authorId="0" shapeId="0" xr:uid="{00000000-0006-0000-0200-000033000000}">
      <text>
        <r>
          <rPr>
            <sz val="11"/>
            <color theme="1"/>
            <rFont val="Calibri"/>
            <family val="2"/>
            <scheme val="minor"/>
          </rPr>
          <t>======
ID#AAAAnftTk38
Handy Gusman    (2023-01-18 00:05:05)
Berpotensi menjadi ketidaksesuaian, namun dapat diperbaiki segera</t>
        </r>
      </text>
    </comment>
    <comment ref="AK75" authorId="0" shapeId="0" xr:uid="{00000000-0006-0000-0200-00001D000000}">
      <text>
        <r>
          <rPr>
            <sz val="11"/>
            <color theme="1"/>
            <rFont val="Calibri"/>
            <family val="2"/>
            <scheme val="minor"/>
          </rPr>
          <t>======
ID#AAAAnftTk_I
Handy Gusman    (2023-01-18 00:05:05)
Belum tercapai</t>
        </r>
      </text>
    </comment>
    <comment ref="AL75" authorId="0" shapeId="0" xr:uid="{00000000-0006-0000-0200-00003D010000}">
      <text>
        <r>
          <rPr>
            <sz val="11"/>
            <color theme="1"/>
            <rFont val="Calibri"/>
            <family val="2"/>
            <scheme val="minor"/>
          </rPr>
          <t>======
ID#AAAAnftTjhM
Handy Gusman    (2023-01-18 00:05:04)
Menyimpang</t>
        </r>
      </text>
    </comment>
    <comment ref="AT75" authorId="0" shapeId="0" xr:uid="{00000000-0006-0000-0200-000051000000}">
      <text>
        <r>
          <rPr>
            <sz val="11"/>
            <color theme="1"/>
            <rFont val="Calibri"/>
            <family val="2"/>
            <scheme val="minor"/>
          </rPr>
          <t>======
ID#AAAAnftTkvs
Handy Gusman    (2023-01-18 00:05:05)
Berpotensi menjadi ketidaksesuaian, namun dapat diperbaiki segera</t>
        </r>
      </text>
    </comment>
    <comment ref="AU75" authorId="0" shapeId="0" xr:uid="{00000000-0006-0000-0200-0000E8000000}">
      <text>
        <r>
          <rPr>
            <sz val="11"/>
            <color theme="1"/>
            <rFont val="Calibri"/>
            <family val="2"/>
            <scheme val="minor"/>
          </rPr>
          <t>======
ID#AAAAnftTj9c
Handy Gusman    (2023-01-18 00:05:05)
Belum tercapai</t>
        </r>
      </text>
    </comment>
    <comment ref="AV75" authorId="0" shapeId="0" xr:uid="{00000000-0006-0000-0200-0000FA000000}">
      <text>
        <r>
          <rPr>
            <sz val="11"/>
            <color theme="1"/>
            <rFont val="Calibri"/>
            <family val="2"/>
            <scheme val="minor"/>
          </rPr>
          <t>======
ID#AAAAnftTj3E
Handy Gusman    (2023-01-18 00:05:05)
Menyimpang</t>
        </r>
      </text>
    </comment>
    <comment ref="BD75" authorId="0" shapeId="0" xr:uid="{00000000-0006-0000-0200-00002C010000}">
      <text>
        <r>
          <rPr>
            <sz val="11"/>
            <color theme="1"/>
            <rFont val="Calibri"/>
            <family val="2"/>
            <scheme val="minor"/>
          </rPr>
          <t>======
ID#AAAAnftTjlQ
Handy Gusman    (2023-01-18 00:05:05)
Berpotensi menjadi ketidaksesuaian, namun dapat diperbaiki segera</t>
        </r>
      </text>
    </comment>
    <comment ref="BE75" authorId="0" shapeId="0" xr:uid="{00000000-0006-0000-0200-000091000000}">
      <text>
        <r>
          <rPr>
            <sz val="11"/>
            <color theme="1"/>
            <rFont val="Calibri"/>
            <family val="2"/>
            <scheme val="minor"/>
          </rPr>
          <t>======
ID#AAAAnftTkcU
Handy Gusman    (2023-01-18 00:05:05)
Belum tercapai</t>
        </r>
      </text>
    </comment>
    <comment ref="BF75" authorId="0" shapeId="0" xr:uid="{00000000-0006-0000-0200-000035000000}">
      <text>
        <r>
          <rPr>
            <sz val="11"/>
            <color theme="1"/>
            <rFont val="Calibri"/>
            <family val="2"/>
            <scheme val="minor"/>
          </rPr>
          <t>======
ID#AAAAnftTk3c
Handy Gusman    (2023-01-18 00:05:05)
Menyimpang</t>
        </r>
      </text>
    </comment>
    <comment ref="BN75" authorId="0" shapeId="0" xr:uid="{00000000-0006-0000-0200-000074000000}">
      <text>
        <r>
          <rPr>
            <sz val="11"/>
            <color theme="1"/>
            <rFont val="Calibri"/>
            <family val="2"/>
            <scheme val="minor"/>
          </rPr>
          <t>======
ID#AAAAnftTkko
Handy Gusman    (2023-01-18 00:05:05)
Berpotensi menjadi ketidaksesuaian, namun dapat diperbaiki segera</t>
        </r>
      </text>
    </comment>
    <comment ref="BO75" authorId="0" shapeId="0" xr:uid="{00000000-0006-0000-0200-0000C2000000}">
      <text>
        <r>
          <rPr>
            <sz val="11"/>
            <color theme="1"/>
            <rFont val="Calibri"/>
            <family val="2"/>
            <scheme val="minor"/>
          </rPr>
          <t>======
ID#AAAAnftTkJU
Handy Gusman    (2023-01-18 00:05:05)
Belum tercapai</t>
        </r>
      </text>
    </comment>
    <comment ref="BP75" authorId="0" shapeId="0" xr:uid="{00000000-0006-0000-0200-0000C4000000}">
      <text>
        <r>
          <rPr>
            <sz val="11"/>
            <color theme="1"/>
            <rFont val="Calibri"/>
            <family val="2"/>
            <scheme val="minor"/>
          </rPr>
          <t>======
ID#AAAAnftTkJI
Handy Gusman    (2023-01-18 00:05:05)
Menyimpang</t>
        </r>
      </text>
    </comment>
    <comment ref="BX75" authorId="0" shapeId="0" xr:uid="{00000000-0006-0000-0200-000013000000}">
      <text>
        <r>
          <rPr>
            <sz val="11"/>
            <color theme="1"/>
            <rFont val="Calibri"/>
            <family val="2"/>
            <scheme val="minor"/>
          </rPr>
          <t>======
ID#AAAAnftTlBw
Handy Gusman    (2023-01-18 00:05:05)
Berpotensi menjadi ketidaksesuaian, namun dapat diperbaiki segera</t>
        </r>
      </text>
    </comment>
    <comment ref="BY75" authorId="0" shapeId="0" xr:uid="{00000000-0006-0000-0200-0000CA000000}">
      <text>
        <r>
          <rPr>
            <sz val="11"/>
            <color theme="1"/>
            <rFont val="Calibri"/>
            <family val="2"/>
            <scheme val="minor"/>
          </rPr>
          <t>======
ID#AAAAnftTkHY
Handy Gusman    (2023-01-18 00:05:05)
Belum tercapai</t>
        </r>
      </text>
    </comment>
    <comment ref="BZ75" authorId="0" shapeId="0" xr:uid="{00000000-0006-0000-0200-00007D000000}">
      <text>
        <r>
          <rPr>
            <sz val="11"/>
            <color theme="1"/>
            <rFont val="Calibri"/>
            <family val="2"/>
            <scheme val="minor"/>
          </rPr>
          <t>======
ID#AAAAnftTkiU
Handy Gusman    (2023-01-18 00:05:05)
Menyimpang</t>
        </r>
      </text>
    </comment>
    <comment ref="CH75" authorId="0" shapeId="0" xr:uid="{00000000-0006-0000-0200-0000F9000000}">
      <text>
        <r>
          <rPr>
            <sz val="11"/>
            <color theme="1"/>
            <rFont val="Calibri"/>
            <family val="2"/>
            <scheme val="minor"/>
          </rPr>
          <t>======
ID#AAAAnftTj3g
Handy Gusman    (2023-01-18 00:05:05)
Berpotensi menjadi ketidaksesuaian, namun dapat diperbaiki segera</t>
        </r>
      </text>
    </comment>
    <comment ref="CI75" authorId="0" shapeId="0" xr:uid="{00000000-0006-0000-0200-0000B5000000}">
      <text>
        <r>
          <rPr>
            <sz val="11"/>
            <color theme="1"/>
            <rFont val="Calibri"/>
            <family val="2"/>
            <scheme val="minor"/>
          </rPr>
          <t>======
ID#AAAAnftTkPQ
Handy Gusman    (2023-01-18 00:05:05)
Belum tercapai</t>
        </r>
      </text>
    </comment>
    <comment ref="CJ75" authorId="0" shapeId="0" xr:uid="{00000000-0006-0000-0200-00001A000000}">
      <text>
        <r>
          <rPr>
            <sz val="11"/>
            <color theme="1"/>
            <rFont val="Calibri"/>
            <family val="2"/>
            <scheme val="minor"/>
          </rPr>
          <t>======
ID#AAAAnftTk_s
Handy Gusman    (2023-01-18 00:05:05)
Menyimpang</t>
        </r>
      </text>
    </comment>
    <comment ref="CR75" authorId="0" shapeId="0" xr:uid="{00000000-0006-0000-0200-000015010000}">
      <text>
        <r>
          <rPr>
            <sz val="11"/>
            <color theme="1"/>
            <rFont val="Calibri"/>
            <family val="2"/>
            <scheme val="minor"/>
          </rPr>
          <t>======
ID#AAAAnftTjvE
Handy Gusman    (2023-01-18 00:05:05)
Berpotensi menjadi ketidaksesuaian, namun dapat diperbaiki segera</t>
        </r>
      </text>
    </comment>
    <comment ref="CS75" authorId="0" shapeId="0" xr:uid="{00000000-0006-0000-0200-000092000000}">
      <text>
        <r>
          <rPr>
            <sz val="11"/>
            <color theme="1"/>
            <rFont val="Calibri"/>
            <family val="2"/>
            <scheme val="minor"/>
          </rPr>
          <t>======
ID#AAAAnftTkbs
Handy Gusman    (2023-01-18 00:05:05)
Belum tercapai</t>
        </r>
      </text>
    </comment>
    <comment ref="CT75" authorId="0" shapeId="0" xr:uid="{00000000-0006-0000-0200-000007010000}">
      <text>
        <r>
          <rPr>
            <sz val="11"/>
            <color theme="1"/>
            <rFont val="Calibri"/>
            <family val="2"/>
            <scheme val="minor"/>
          </rPr>
          <t>======
ID#AAAAnftTjx8
Handy Gusman    (2023-01-18 00:05:05)
Menyimpang</t>
        </r>
      </text>
    </comment>
    <comment ref="DB75" authorId="0" shapeId="0" xr:uid="{00000000-0006-0000-0200-0000E7000000}">
      <text>
        <r>
          <rPr>
            <sz val="11"/>
            <color theme="1"/>
            <rFont val="Calibri"/>
            <family val="2"/>
            <scheme val="minor"/>
          </rPr>
          <t>======
ID#AAAAnftTj9s
Handy Gusman    (2023-01-18 00:05:05)
Berpotensi menjadi ketidaksesuaian, namun dapat diperbaiki segera</t>
        </r>
      </text>
    </comment>
    <comment ref="DC75" authorId="0" shapeId="0" xr:uid="{00000000-0006-0000-0200-000027010000}">
      <text>
        <r>
          <rPr>
            <sz val="11"/>
            <color theme="1"/>
            <rFont val="Calibri"/>
            <family val="2"/>
            <scheme val="minor"/>
          </rPr>
          <t>======
ID#AAAAnftTjnI
Handy Gusman    (2023-01-18 00:05:05)
Belum tercapai</t>
        </r>
      </text>
    </comment>
    <comment ref="DD75" authorId="0" shapeId="0" xr:uid="{00000000-0006-0000-0200-000019010000}">
      <text>
        <r>
          <rPr>
            <sz val="11"/>
            <color theme="1"/>
            <rFont val="Calibri"/>
            <family val="2"/>
            <scheme val="minor"/>
          </rPr>
          <t>======
ID#AAAAnftTjt0
Handy Gusman    (2023-01-18 00:05:05)
Menyimpang</t>
        </r>
      </text>
    </comment>
    <comment ref="DL75" authorId="0" shapeId="0" xr:uid="{00000000-0006-0000-0200-000008010000}">
      <text>
        <r>
          <rPr>
            <sz val="11"/>
            <color theme="1"/>
            <rFont val="Calibri"/>
            <family val="2"/>
            <scheme val="minor"/>
          </rPr>
          <t>======
ID#AAAAnftTjyA
Handy Gusman    (2023-01-18 00:05:05)
Berpotensi menjadi ketidaksesuaian, namun dapat diperbaiki segera</t>
        </r>
      </text>
    </comment>
    <comment ref="DM75" authorId="0" shapeId="0" xr:uid="{00000000-0006-0000-0200-000042000000}">
      <text>
        <r>
          <rPr>
            <sz val="11"/>
            <color theme="1"/>
            <rFont val="Calibri"/>
            <family val="2"/>
            <scheme val="minor"/>
          </rPr>
          <t>======
ID#AAAAnftTkzI
Handy Gusman    (2023-01-18 00:05:05)
Belum tercapai</t>
        </r>
      </text>
    </comment>
    <comment ref="DN75" authorId="0" shapeId="0" xr:uid="{00000000-0006-0000-0200-00001A010000}">
      <text>
        <r>
          <rPr>
            <sz val="11"/>
            <color theme="1"/>
            <rFont val="Calibri"/>
            <family val="2"/>
            <scheme val="minor"/>
          </rPr>
          <t>======
ID#AAAAnftTjto
Handy Gusman    (2023-01-18 00:05:05)
Menyimpang</t>
        </r>
      </text>
    </comment>
    <comment ref="DV75" authorId="0" shapeId="0" xr:uid="{00000000-0006-0000-0200-000080000000}">
      <text>
        <r>
          <rPr>
            <sz val="11"/>
            <color theme="1"/>
            <rFont val="Calibri"/>
            <family val="2"/>
            <scheme val="minor"/>
          </rPr>
          <t>======
ID#AAAAnftTkgo
Handy Gusman    (2023-01-18 00:05:05)
Berpotensi menjadi ketidaksesuaian, namun dapat diperbaiki segera</t>
        </r>
      </text>
    </comment>
    <comment ref="DW75" authorId="0" shapeId="0" xr:uid="{00000000-0006-0000-0200-00008E000000}">
      <text>
        <r>
          <rPr>
            <sz val="11"/>
            <color theme="1"/>
            <rFont val="Calibri"/>
            <family val="2"/>
            <scheme val="minor"/>
          </rPr>
          <t>======
ID#AAAAnftTkcs
Handy Gusman    (2023-01-18 00:05:05)
Belum tercapai</t>
        </r>
      </text>
    </comment>
    <comment ref="DX75" authorId="0" shapeId="0" xr:uid="{00000000-0006-0000-0200-0000E1000000}">
      <text>
        <r>
          <rPr>
            <sz val="11"/>
            <color theme="1"/>
            <rFont val="Calibri"/>
            <family val="2"/>
            <scheme val="minor"/>
          </rPr>
          <t>======
ID#AAAAnftTj_c
Handy Gusman    (2023-01-18 00:05:05)
Menyimpang</t>
        </r>
      </text>
    </comment>
    <comment ref="EF75" authorId="0" shapeId="0" xr:uid="{00000000-0006-0000-0200-0000A9000000}">
      <text>
        <r>
          <rPr>
            <sz val="11"/>
            <color theme="1"/>
            <rFont val="Calibri"/>
            <family val="2"/>
            <scheme val="minor"/>
          </rPr>
          <t>======
ID#AAAAnftTkTo
Handy Gusman    (2023-01-18 00:05:05)
Berpotensi menjadi ketidaksesuaian, namun dapat diperbaiki segera</t>
        </r>
      </text>
    </comment>
    <comment ref="EG75" authorId="0" shapeId="0" xr:uid="{00000000-0006-0000-0200-000039000000}">
      <text>
        <r>
          <rPr>
            <sz val="11"/>
            <color theme="1"/>
            <rFont val="Calibri"/>
            <family val="2"/>
            <scheme val="minor"/>
          </rPr>
          <t>======
ID#AAAAnftTk2A
Handy Gusman    (2023-01-18 00:05:05)
Belum tercapai</t>
        </r>
      </text>
    </comment>
    <comment ref="EH75" authorId="0" shapeId="0" xr:uid="{00000000-0006-0000-0200-00002F010000}">
      <text>
        <r>
          <rPr>
            <sz val="11"/>
            <color theme="1"/>
            <rFont val="Calibri"/>
            <family val="2"/>
            <scheme val="minor"/>
          </rPr>
          <t>======
ID#AAAAnftTjk0
Handy Gusman    (2023-01-18 00:05:04)
Menyimpang</t>
        </r>
      </text>
    </comment>
    <comment ref="P83" authorId="0" shapeId="0" xr:uid="{00000000-0006-0000-0200-000062000000}">
      <text>
        <r>
          <rPr>
            <sz val="11"/>
            <color theme="1"/>
            <rFont val="Calibri"/>
            <family val="2"/>
            <scheme val="minor"/>
          </rPr>
          <t>======
ID#AAAAnftTkrc
Handy Gusman    (2023-01-18 00:05:05)
Berpotensi menjadi ketidaksesuaian, namun dapat diperbaiki segera</t>
        </r>
      </text>
    </comment>
    <comment ref="Q83" authorId="0" shapeId="0" xr:uid="{00000000-0006-0000-0200-000073000000}">
      <text>
        <r>
          <rPr>
            <sz val="11"/>
            <color theme="1"/>
            <rFont val="Calibri"/>
            <family val="2"/>
            <scheme val="minor"/>
          </rPr>
          <t>======
ID#AAAAnftTkkk
Handy Gusman    (2023-01-18 00:05:05)
Belum tercapai</t>
        </r>
      </text>
    </comment>
    <comment ref="R83" authorId="0" shapeId="0" xr:uid="{00000000-0006-0000-0200-000016000000}">
      <text>
        <r>
          <rPr>
            <sz val="11"/>
            <color theme="1"/>
            <rFont val="Calibri"/>
            <family val="2"/>
            <scheme val="minor"/>
          </rPr>
          <t>======
ID#AAAAnftTlAM
Handy Gusman    (2023-01-18 00:05:05)
Menyimpang</t>
        </r>
      </text>
    </comment>
    <comment ref="Z83" authorId="0" shapeId="0" xr:uid="{00000000-0006-0000-0200-0000B8000000}">
      <text>
        <r>
          <rPr>
            <sz val="11"/>
            <color theme="1"/>
            <rFont val="Calibri"/>
            <family val="2"/>
            <scheme val="minor"/>
          </rPr>
          <t>======
ID#AAAAnftTkOk
Handy Gusman    (2023-01-18 00:05:05)
Berpotensi menjadi ketidaksesuaian, namun dapat diperbaiki segera</t>
        </r>
      </text>
    </comment>
    <comment ref="AA83" authorId="0" shapeId="0" xr:uid="{00000000-0006-0000-0200-000054000000}">
      <text>
        <r>
          <rPr>
            <sz val="11"/>
            <color theme="1"/>
            <rFont val="Calibri"/>
            <family val="2"/>
            <scheme val="minor"/>
          </rPr>
          <t>======
ID#AAAAnftTkuM
Handy Gusman    (2023-01-18 00:05:05)
Belum tercapai</t>
        </r>
      </text>
    </comment>
    <comment ref="AB83" authorId="0" shapeId="0" xr:uid="{00000000-0006-0000-0200-000084000000}">
      <text>
        <r>
          <rPr>
            <sz val="11"/>
            <color theme="1"/>
            <rFont val="Calibri"/>
            <family val="2"/>
            <scheme val="minor"/>
          </rPr>
          <t>======
ID#AAAAnftTkfw
Handy Gusman    (2023-01-18 00:05:05)
Menyimpang</t>
        </r>
      </text>
    </comment>
    <comment ref="AJ83" authorId="0" shapeId="0" xr:uid="{00000000-0006-0000-0200-0000FC000000}">
      <text>
        <r>
          <rPr>
            <sz val="11"/>
            <color theme="1"/>
            <rFont val="Calibri"/>
            <family val="2"/>
            <scheme val="minor"/>
          </rPr>
          <t>======
ID#AAAAnftTj2Y
Handy Gusman    (2023-01-18 00:05:05)
Berpotensi menjadi ketidaksesuaian, namun dapat diperbaiki segera</t>
        </r>
      </text>
    </comment>
    <comment ref="AK83" authorId="0" shapeId="0" xr:uid="{00000000-0006-0000-0200-000035010000}">
      <text>
        <r>
          <rPr>
            <sz val="11"/>
            <color theme="1"/>
            <rFont val="Calibri"/>
            <family val="2"/>
            <scheme val="minor"/>
          </rPr>
          <t>======
ID#AAAAnftTji8
Handy Gusman    (2023-01-18 00:05:04)
Belum tercapai</t>
        </r>
      </text>
    </comment>
    <comment ref="AL83" authorId="0" shapeId="0" xr:uid="{00000000-0006-0000-0200-000020000000}">
      <text>
        <r>
          <rPr>
            <sz val="11"/>
            <color theme="1"/>
            <rFont val="Calibri"/>
            <family val="2"/>
            <scheme val="minor"/>
          </rPr>
          <t>======
ID#AAAAnftTk-M
Handy Gusman    (2023-01-18 00:05:05)
Menyimpang</t>
        </r>
      </text>
    </comment>
    <comment ref="AT83" authorId="0" shapeId="0" xr:uid="{00000000-0006-0000-0200-00002E010000}">
      <text>
        <r>
          <rPr>
            <sz val="11"/>
            <color theme="1"/>
            <rFont val="Calibri"/>
            <family val="2"/>
            <scheme val="minor"/>
          </rPr>
          <t>======
ID#AAAAnftTjk4
Handy Gusman    (2023-01-18 00:05:04)
Berpotensi menjadi ketidaksesuaian, namun dapat diperbaiki segera</t>
        </r>
      </text>
    </comment>
    <comment ref="AU83" authorId="0" shapeId="0" xr:uid="{00000000-0006-0000-0200-00006C000000}">
      <text>
        <r>
          <rPr>
            <sz val="11"/>
            <color theme="1"/>
            <rFont val="Calibri"/>
            <family val="2"/>
            <scheme val="minor"/>
          </rPr>
          <t>======
ID#AAAAnftTknM
Handy Gusman    (2023-01-18 00:05:05)
Belum tercapai</t>
        </r>
      </text>
    </comment>
    <comment ref="AV83" authorId="0" shapeId="0" xr:uid="{00000000-0006-0000-0200-000057000000}">
      <text>
        <r>
          <rPr>
            <sz val="11"/>
            <color theme="1"/>
            <rFont val="Calibri"/>
            <family val="2"/>
            <scheme val="minor"/>
          </rPr>
          <t>======
ID#AAAAnftTkuA
Handy Gusman    (2023-01-18 00:05:05)
Menyimpang</t>
        </r>
      </text>
    </comment>
    <comment ref="BD83" authorId="0" shapeId="0" xr:uid="{00000000-0006-0000-0200-000037010000}">
      <text>
        <r>
          <rPr>
            <sz val="11"/>
            <color theme="1"/>
            <rFont val="Calibri"/>
            <family val="2"/>
            <scheme val="minor"/>
          </rPr>
          <t>======
ID#AAAAnftTjik
Handy Gusman    (2023-01-18 00:05:04)
Berpotensi menjadi ketidaksesuaian, namun dapat diperbaiki segera</t>
        </r>
      </text>
    </comment>
    <comment ref="BE83" authorId="0" shapeId="0" xr:uid="{00000000-0006-0000-0200-00004B000000}">
      <text>
        <r>
          <rPr>
            <sz val="11"/>
            <color theme="1"/>
            <rFont val="Calibri"/>
            <family val="2"/>
            <scheme val="minor"/>
          </rPr>
          <t>======
ID#AAAAnftTkwE
Handy Gusman    (2023-01-18 00:05:05)
Belum tercapai</t>
        </r>
      </text>
    </comment>
    <comment ref="BF83" authorId="0" shapeId="0" xr:uid="{00000000-0006-0000-0200-0000C3000000}">
      <text>
        <r>
          <rPr>
            <sz val="11"/>
            <color theme="1"/>
            <rFont val="Calibri"/>
            <family val="2"/>
            <scheme val="minor"/>
          </rPr>
          <t>======
ID#AAAAnftTkJE
Handy Gusman    (2023-01-18 00:05:05)
Menyimpang</t>
        </r>
      </text>
    </comment>
    <comment ref="BN83" authorId="0" shapeId="0" xr:uid="{00000000-0006-0000-0200-0000F7000000}">
      <text>
        <r>
          <rPr>
            <sz val="11"/>
            <color theme="1"/>
            <rFont val="Calibri"/>
            <family val="2"/>
            <scheme val="minor"/>
          </rPr>
          <t>======
ID#AAAAnftTj4A
Handy Gusman    (2023-01-18 00:05:05)
Berpotensi menjadi ketidaksesuaian, namun dapat diperbaiki segera</t>
        </r>
      </text>
    </comment>
    <comment ref="BO83" authorId="0" shapeId="0" xr:uid="{00000000-0006-0000-0200-0000D0000000}">
      <text>
        <r>
          <rPr>
            <sz val="11"/>
            <color theme="1"/>
            <rFont val="Calibri"/>
            <family val="2"/>
            <scheme val="minor"/>
          </rPr>
          <t>======
ID#AAAAnftTkFo
Handy Gusman    (2023-01-18 00:05:05)
Belum tercapai</t>
        </r>
      </text>
    </comment>
    <comment ref="BP83" authorId="0" shapeId="0" xr:uid="{00000000-0006-0000-0200-00006F000000}">
      <text>
        <r>
          <rPr>
            <sz val="11"/>
            <color theme="1"/>
            <rFont val="Calibri"/>
            <family val="2"/>
            <scheme val="minor"/>
          </rPr>
          <t>======
ID#AAAAnftTkmw
Handy Gusman    (2023-01-18 00:05:05)
Menyimpang</t>
        </r>
      </text>
    </comment>
    <comment ref="BX83" authorId="0" shapeId="0" xr:uid="{00000000-0006-0000-0200-00008D000000}">
      <text>
        <r>
          <rPr>
            <sz val="11"/>
            <color theme="1"/>
            <rFont val="Calibri"/>
            <family val="2"/>
            <scheme val="minor"/>
          </rPr>
          <t>======
ID#AAAAnftTkdI
Handy Gusman    (2023-01-18 00:05:05)
Berpotensi menjadi ketidaksesuaian, namun dapat diperbaiki segera</t>
        </r>
      </text>
    </comment>
    <comment ref="BY83" authorId="0" shapeId="0" xr:uid="{00000000-0006-0000-0200-000055000000}">
      <text>
        <r>
          <rPr>
            <sz val="11"/>
            <color theme="1"/>
            <rFont val="Calibri"/>
            <family val="2"/>
            <scheme val="minor"/>
          </rPr>
          <t>======
ID#AAAAnftTkuQ
Handy Gusman    (2023-01-18 00:05:05)
Belum tercapai</t>
        </r>
      </text>
    </comment>
    <comment ref="BZ83" authorId="0" shapeId="0" xr:uid="{00000000-0006-0000-0200-0000B9000000}">
      <text>
        <r>
          <rPr>
            <sz val="11"/>
            <color theme="1"/>
            <rFont val="Calibri"/>
            <family val="2"/>
            <scheme val="minor"/>
          </rPr>
          <t>======
ID#AAAAnftTkOM
Handy Gusman    (2023-01-18 00:05:05)
Menyimpang</t>
        </r>
      </text>
    </comment>
    <comment ref="CH83" authorId="0" shapeId="0" xr:uid="{00000000-0006-0000-0200-000022000000}">
      <text>
        <r>
          <rPr>
            <sz val="11"/>
            <color theme="1"/>
            <rFont val="Calibri"/>
            <family val="2"/>
            <scheme val="minor"/>
          </rPr>
          <t>======
ID#AAAAnftTk94
Handy Gusman    (2023-01-18 00:05:05)
Berpotensi menjadi ketidaksesuaian, namun dapat diperbaiki segera</t>
        </r>
      </text>
    </comment>
    <comment ref="CI83" authorId="0" shapeId="0" xr:uid="{00000000-0006-0000-0200-00009A000000}">
      <text>
        <r>
          <rPr>
            <sz val="11"/>
            <color theme="1"/>
            <rFont val="Calibri"/>
            <family val="2"/>
            <scheme val="minor"/>
          </rPr>
          <t>======
ID#AAAAnftTkaM
Handy Gusman    (2023-01-18 00:05:05)
Belum tercapai</t>
        </r>
      </text>
    </comment>
    <comment ref="CJ83" authorId="0" shapeId="0" xr:uid="{00000000-0006-0000-0200-000010010000}">
      <text>
        <r>
          <rPr>
            <sz val="11"/>
            <color theme="1"/>
            <rFont val="Calibri"/>
            <family val="2"/>
            <scheme val="minor"/>
          </rPr>
          <t>======
ID#AAAAnftTjwk
Handy Gusman    (2023-01-18 00:05:05)
Menyimpang</t>
        </r>
      </text>
    </comment>
    <comment ref="CR83" authorId="0" shapeId="0" xr:uid="{00000000-0006-0000-0200-00002C000000}">
      <text>
        <r>
          <rPr>
            <sz val="11"/>
            <color theme="1"/>
            <rFont val="Calibri"/>
            <family val="2"/>
            <scheme val="minor"/>
          </rPr>
          <t>======
ID#AAAAnftTk68
Handy Gusman    (2023-01-18 00:05:05)
Berpotensi menjadi ketidaksesuaian, namun dapat diperbaiki segera</t>
        </r>
      </text>
    </comment>
    <comment ref="CS83" authorId="0" shapeId="0" xr:uid="{00000000-0006-0000-0200-000031010000}">
      <text>
        <r>
          <rPr>
            <sz val="11"/>
            <color theme="1"/>
            <rFont val="Calibri"/>
            <family val="2"/>
            <scheme val="minor"/>
          </rPr>
          <t>======
ID#AAAAnftTjkY
Handy Gusman    (2023-01-18 00:05:04)
Belum tercapai</t>
        </r>
      </text>
    </comment>
    <comment ref="CT83" authorId="0" shapeId="0" xr:uid="{00000000-0006-0000-0200-000026010000}">
      <text>
        <r>
          <rPr>
            <sz val="11"/>
            <color theme="1"/>
            <rFont val="Calibri"/>
            <family val="2"/>
            <scheme val="minor"/>
          </rPr>
          <t>======
ID#AAAAnftTjnU
Handy Gusman    (2023-01-18 00:05:05)
Menyimpang</t>
        </r>
      </text>
    </comment>
    <comment ref="DB83" authorId="0" shapeId="0" xr:uid="{00000000-0006-0000-0200-00004E000000}">
      <text>
        <r>
          <rPr>
            <sz val="11"/>
            <color theme="1"/>
            <rFont val="Calibri"/>
            <family val="2"/>
            <scheme val="minor"/>
          </rPr>
          <t>======
ID#AAAAnftTkvw
Handy Gusman    (2023-01-18 00:05:05)
Berpotensi menjadi ketidaksesuaian, namun dapat diperbaiki segera</t>
        </r>
      </text>
    </comment>
    <comment ref="DC83" authorId="0" shapeId="0" xr:uid="{00000000-0006-0000-0200-0000A2000000}">
      <text>
        <r>
          <rPr>
            <sz val="11"/>
            <color theme="1"/>
            <rFont val="Calibri"/>
            <family val="2"/>
            <scheme val="minor"/>
          </rPr>
          <t>======
ID#AAAAnftTkXU
Handy Gusman    (2023-01-18 00:05:05)
Belum tercapai</t>
        </r>
      </text>
    </comment>
    <comment ref="DD83" authorId="0" shapeId="0" xr:uid="{00000000-0006-0000-0200-000029000000}">
      <text>
        <r>
          <rPr>
            <sz val="11"/>
            <color theme="1"/>
            <rFont val="Calibri"/>
            <family val="2"/>
            <scheme val="minor"/>
          </rPr>
          <t>======
ID#AAAAnftTk78
Handy Gusman    (2023-01-18 00:05:05)
Menyimpang</t>
        </r>
      </text>
    </comment>
    <comment ref="DL83" authorId="0" shapeId="0" xr:uid="{00000000-0006-0000-0200-00001E010000}">
      <text>
        <r>
          <rPr>
            <sz val="11"/>
            <color theme="1"/>
            <rFont val="Calibri"/>
            <family val="2"/>
            <scheme val="minor"/>
          </rPr>
          <t>======
ID#AAAAnftTjro
Handy Gusman    (2023-01-18 00:05:05)
Berpotensi menjadi ketidaksesuaian, namun dapat diperbaiki segera</t>
        </r>
      </text>
    </comment>
    <comment ref="DM83" authorId="0" shapeId="0" xr:uid="{00000000-0006-0000-0200-0000EA000000}">
      <text>
        <r>
          <rPr>
            <sz val="11"/>
            <color theme="1"/>
            <rFont val="Calibri"/>
            <family val="2"/>
            <scheme val="minor"/>
          </rPr>
          <t>======
ID#AAAAnftTj8s
Handy Gusman    (2023-01-18 00:05:05)
Belum tercapai</t>
        </r>
      </text>
    </comment>
    <comment ref="DN83" authorId="0" shapeId="0" xr:uid="{00000000-0006-0000-0200-000021010000}">
      <text>
        <r>
          <rPr>
            <sz val="11"/>
            <color theme="1"/>
            <rFont val="Calibri"/>
            <family val="2"/>
            <scheme val="minor"/>
          </rPr>
          <t>======
ID#AAAAnftTjqI
Handy Gusman    (2023-01-18 00:05:05)
Menyimpang</t>
        </r>
      </text>
    </comment>
    <comment ref="DV83" authorId="0" shapeId="0" xr:uid="{00000000-0006-0000-0200-0000A8000000}">
      <text>
        <r>
          <rPr>
            <sz val="11"/>
            <color theme="1"/>
            <rFont val="Calibri"/>
            <family val="2"/>
            <scheme val="minor"/>
          </rPr>
          <t>======
ID#AAAAnftTkUQ
Handy Gusman    (2023-01-18 00:05:05)
Berpotensi menjadi ketidaksesuaian, namun dapat diperbaiki segera</t>
        </r>
      </text>
    </comment>
    <comment ref="DW83" authorId="0" shapeId="0" xr:uid="{00000000-0006-0000-0200-0000AC000000}">
      <text>
        <r>
          <rPr>
            <sz val="11"/>
            <color theme="1"/>
            <rFont val="Calibri"/>
            <family val="2"/>
            <scheme val="minor"/>
          </rPr>
          <t>======
ID#AAAAnftTkR4
Handy Gusman    (2023-01-18 00:05:05)
Belum tercapai</t>
        </r>
      </text>
    </comment>
    <comment ref="DX83" authorId="0" shapeId="0" xr:uid="{00000000-0006-0000-0200-0000A7000000}">
      <text>
        <r>
          <rPr>
            <sz val="11"/>
            <color theme="1"/>
            <rFont val="Calibri"/>
            <family val="2"/>
            <scheme val="minor"/>
          </rPr>
          <t>======
ID#AAAAnftTkUM
Handy Gusman    (2023-01-18 00:05:05)
Menyimpang</t>
        </r>
      </text>
    </comment>
    <comment ref="EF83" authorId="0" shapeId="0" xr:uid="{00000000-0006-0000-0200-0000C9000000}">
      <text>
        <r>
          <rPr>
            <sz val="11"/>
            <color theme="1"/>
            <rFont val="Calibri"/>
            <family val="2"/>
            <scheme val="minor"/>
          </rPr>
          <t>======
ID#AAAAnftTkHk
Handy Gusman    (2023-01-18 00:05:05)
Berpotensi menjadi ketidaksesuaian, namun dapat diperbaiki segera</t>
        </r>
      </text>
    </comment>
    <comment ref="EG83" authorId="0" shapeId="0" xr:uid="{00000000-0006-0000-0200-00005B000000}">
      <text>
        <r>
          <rPr>
            <sz val="11"/>
            <color theme="1"/>
            <rFont val="Calibri"/>
            <family val="2"/>
            <scheme val="minor"/>
          </rPr>
          <t>======
ID#AAAAnftTksk
Handy Gusman    (2023-01-18 00:05:05)
Belum tercapai</t>
        </r>
      </text>
    </comment>
    <comment ref="EH83" authorId="0" shapeId="0" xr:uid="{00000000-0006-0000-0200-0000C8000000}">
      <text>
        <r>
          <rPr>
            <sz val="11"/>
            <color theme="1"/>
            <rFont val="Calibri"/>
            <family val="2"/>
            <scheme val="minor"/>
          </rPr>
          <t>======
ID#AAAAnftTkHg
Handy Gusman    (2023-01-18 00:05:05)
Menyimpang</t>
        </r>
      </text>
    </comment>
    <comment ref="P90" authorId="0" shapeId="0" xr:uid="{00000000-0006-0000-0200-000077000000}">
      <text>
        <r>
          <rPr>
            <sz val="11"/>
            <color theme="1"/>
            <rFont val="Calibri"/>
            <family val="2"/>
            <scheme val="minor"/>
          </rPr>
          <t>======
ID#AAAAnftTkjw
Handy Gusman    (2023-01-18 00:05:05)
Berpotensi menjadi ketidaksesuaian, namun dapat diperbaiki segera</t>
        </r>
      </text>
    </comment>
    <comment ref="Q90" authorId="0" shapeId="0" xr:uid="{00000000-0006-0000-0200-0000D8000000}">
      <text>
        <r>
          <rPr>
            <sz val="11"/>
            <color theme="1"/>
            <rFont val="Calibri"/>
            <family val="2"/>
            <scheme val="minor"/>
          </rPr>
          <t>======
ID#AAAAnftTkCU
Handy Gusman    (2023-01-18 00:05:05)
Belum tercapai</t>
        </r>
      </text>
    </comment>
    <comment ref="R90" authorId="0" shapeId="0" xr:uid="{00000000-0006-0000-0200-0000EE000000}">
      <text>
        <r>
          <rPr>
            <sz val="11"/>
            <color theme="1"/>
            <rFont val="Calibri"/>
            <family val="2"/>
            <scheme val="minor"/>
          </rPr>
          <t>======
ID#AAAAnftTj7Y
Handy Gusman    (2023-01-18 00:05:05)
Menyimpang</t>
        </r>
      </text>
    </comment>
    <comment ref="Z90" authorId="0" shapeId="0" xr:uid="{00000000-0006-0000-0200-0000AA000000}">
      <text>
        <r>
          <rPr>
            <sz val="11"/>
            <color theme="1"/>
            <rFont val="Calibri"/>
            <family val="2"/>
            <scheme val="minor"/>
          </rPr>
          <t>======
ID#AAAAnftTkTU
Handy Gusman    (2023-01-18 00:05:05)
Berpotensi menjadi ketidaksesuaian, namun dapat diperbaiki segera</t>
        </r>
      </text>
    </comment>
    <comment ref="AA90" authorId="0" shapeId="0" xr:uid="{00000000-0006-0000-0200-000034010000}">
      <text>
        <r>
          <rPr>
            <sz val="11"/>
            <color theme="1"/>
            <rFont val="Calibri"/>
            <family val="2"/>
            <scheme val="minor"/>
          </rPr>
          <t>======
ID#AAAAnftTjjI
Handy Gusman    (2023-01-18 00:05:04)
Belum tercapai</t>
        </r>
      </text>
    </comment>
    <comment ref="AB90" authorId="0" shapeId="0" xr:uid="{00000000-0006-0000-0200-000032000000}">
      <text>
        <r>
          <rPr>
            <sz val="11"/>
            <color theme="1"/>
            <rFont val="Calibri"/>
            <family val="2"/>
            <scheme val="minor"/>
          </rPr>
          <t>======
ID#AAAAnftTk4A
Handy Gusman    (2023-01-18 00:05:05)
Menyimpang</t>
        </r>
      </text>
    </comment>
    <comment ref="AJ90" authorId="0" shapeId="0" xr:uid="{00000000-0006-0000-0200-0000DA000000}">
      <text>
        <r>
          <rPr>
            <sz val="11"/>
            <color theme="1"/>
            <rFont val="Calibri"/>
            <family val="2"/>
            <scheme val="minor"/>
          </rPr>
          <t>======
ID#AAAAnftTkBY
Handy Gusman    (2023-01-18 00:05:05)
Berpotensi menjadi ketidaksesuaian, namun dapat diperbaiki segera</t>
        </r>
      </text>
    </comment>
    <comment ref="AK90" authorId="0" shapeId="0" xr:uid="{00000000-0006-0000-0200-00004A000000}">
      <text>
        <r>
          <rPr>
            <sz val="11"/>
            <color theme="1"/>
            <rFont val="Calibri"/>
            <family val="2"/>
            <scheme val="minor"/>
          </rPr>
          <t>======
ID#AAAAnftTkwg
Handy Gusman    (2023-01-18 00:05:05)
Belum tercapai</t>
        </r>
      </text>
    </comment>
    <comment ref="AL90" authorId="0" shapeId="0" xr:uid="{00000000-0006-0000-0200-000049000000}">
      <text>
        <r>
          <rPr>
            <sz val="11"/>
            <color theme="1"/>
            <rFont val="Calibri"/>
            <family val="2"/>
            <scheme val="minor"/>
          </rPr>
          <t>======
ID#AAAAnftTkww
Handy Gusman    (2023-01-18 00:05:05)
Menyimpang</t>
        </r>
      </text>
    </comment>
    <comment ref="AT90" authorId="0" shapeId="0" xr:uid="{00000000-0006-0000-0200-00007A000000}">
      <text>
        <r>
          <rPr>
            <sz val="11"/>
            <color theme="1"/>
            <rFont val="Calibri"/>
            <family val="2"/>
            <scheme val="minor"/>
          </rPr>
          <t>======
ID#AAAAnftTkjM
Handy Gusman    (2023-01-18 00:05:05)
Berpotensi menjadi ketidaksesuaian, namun dapat diperbaiki segera</t>
        </r>
      </text>
    </comment>
    <comment ref="AU90" authorId="0" shapeId="0" xr:uid="{00000000-0006-0000-0200-000069000000}">
      <text>
        <r>
          <rPr>
            <sz val="11"/>
            <color theme="1"/>
            <rFont val="Calibri"/>
            <family val="2"/>
            <scheme val="minor"/>
          </rPr>
          <t>======
ID#AAAAnftTkok
Handy Gusman    (2023-01-18 00:05:05)
Belum tercapai</t>
        </r>
      </text>
    </comment>
    <comment ref="AV90" authorId="0" shapeId="0" xr:uid="{00000000-0006-0000-0200-000026000000}">
      <text>
        <r>
          <rPr>
            <sz val="11"/>
            <color theme="1"/>
            <rFont val="Calibri"/>
            <family val="2"/>
            <scheme val="minor"/>
          </rPr>
          <t>======
ID#AAAAnftTk84
Handy Gusman    (2023-01-18 00:05:05)
Menyimpang</t>
        </r>
      </text>
    </comment>
    <comment ref="BD90" authorId="0" shapeId="0" xr:uid="{00000000-0006-0000-0200-000060000000}">
      <text>
        <r>
          <rPr>
            <sz val="11"/>
            <color theme="1"/>
            <rFont val="Calibri"/>
            <family val="2"/>
            <scheme val="minor"/>
          </rPr>
          <t>======
ID#AAAAnftTkr4
Handy Gusman    (2023-01-18 00:05:05)
Berpotensi menjadi ketidaksesuaian, namun dapat diperbaiki segera</t>
        </r>
      </text>
    </comment>
    <comment ref="BE90" authorId="0" shapeId="0" xr:uid="{00000000-0006-0000-0200-000036000000}">
      <text>
        <r>
          <rPr>
            <sz val="11"/>
            <color theme="1"/>
            <rFont val="Calibri"/>
            <family val="2"/>
            <scheme val="minor"/>
          </rPr>
          <t>======
ID#AAAAnftTk3A
Handy Gusman    (2023-01-18 00:05:05)
Belum tercapai</t>
        </r>
      </text>
    </comment>
    <comment ref="BF90" authorId="0" shapeId="0" xr:uid="{00000000-0006-0000-0200-000067000000}">
      <text>
        <r>
          <rPr>
            <sz val="11"/>
            <color theme="1"/>
            <rFont val="Calibri"/>
            <family val="2"/>
            <scheme val="minor"/>
          </rPr>
          <t>======
ID#AAAAnftTkpU
Handy Gusman    (2023-01-18 00:05:05)
Menyimpang</t>
        </r>
      </text>
    </comment>
    <comment ref="BN90" authorId="0" shapeId="0" xr:uid="{00000000-0006-0000-0200-0000DE000000}">
      <text>
        <r>
          <rPr>
            <sz val="11"/>
            <color theme="1"/>
            <rFont val="Calibri"/>
            <family val="2"/>
            <scheme val="minor"/>
          </rPr>
          <t>======
ID#AAAAnftTkAg
Handy Gusman    (2023-01-18 00:05:05)
Berpotensi menjadi ketidaksesuaian, namun dapat diperbaiki segera</t>
        </r>
      </text>
    </comment>
    <comment ref="BO90" authorId="0" shapeId="0" xr:uid="{00000000-0006-0000-0200-00005C000000}">
      <text>
        <r>
          <rPr>
            <sz val="11"/>
            <color theme="1"/>
            <rFont val="Calibri"/>
            <family val="2"/>
            <scheme val="minor"/>
          </rPr>
          <t>======
ID#AAAAnftTksQ
Handy Gusman    (2023-01-18 00:05:05)
Belum tercapai</t>
        </r>
      </text>
    </comment>
    <comment ref="BP90" authorId="0" shapeId="0" xr:uid="{00000000-0006-0000-0200-0000D5000000}">
      <text>
        <r>
          <rPr>
            <sz val="11"/>
            <color theme="1"/>
            <rFont val="Calibri"/>
            <family val="2"/>
            <scheme val="minor"/>
          </rPr>
          <t>======
ID#AAAAnftTkDU
Handy Gusman    (2023-01-18 00:05:05)
Menyimpang</t>
        </r>
      </text>
    </comment>
    <comment ref="BX90" authorId="0" shapeId="0" xr:uid="{00000000-0006-0000-0200-000015000000}">
      <text>
        <r>
          <rPr>
            <sz val="11"/>
            <color theme="1"/>
            <rFont val="Calibri"/>
            <family val="2"/>
            <scheme val="minor"/>
          </rPr>
          <t>======
ID#AAAAnftTlAo
Handy Gusman    (2023-01-18 00:05:05)
Berpotensi menjadi ketidaksesuaian, namun dapat diperbaiki segera</t>
        </r>
      </text>
    </comment>
    <comment ref="BY90" authorId="0" shapeId="0" xr:uid="{00000000-0006-0000-0200-0000A3000000}">
      <text>
        <r>
          <rPr>
            <sz val="11"/>
            <color theme="1"/>
            <rFont val="Calibri"/>
            <family val="2"/>
            <scheme val="minor"/>
          </rPr>
          <t>======
ID#AAAAnftTkV4
Handy Gusman    (2023-01-18 00:05:05)
Belum tercapai</t>
        </r>
      </text>
    </comment>
    <comment ref="BZ90" authorId="0" shapeId="0" xr:uid="{00000000-0006-0000-0200-00000A000000}">
      <text>
        <r>
          <rPr>
            <sz val="11"/>
            <color theme="1"/>
            <rFont val="Calibri"/>
            <family val="2"/>
            <scheme val="minor"/>
          </rPr>
          <t>======
ID#AAAAnftTlGg
Handy Gusman    (2023-01-18 00:05:05)
Menyimpang</t>
        </r>
      </text>
    </comment>
    <comment ref="CH90" authorId="0" shapeId="0" xr:uid="{00000000-0006-0000-0200-0000C6000000}">
      <text>
        <r>
          <rPr>
            <sz val="11"/>
            <color theme="1"/>
            <rFont val="Calibri"/>
            <family val="2"/>
            <scheme val="minor"/>
          </rPr>
          <t>======
ID#AAAAnftTkIA
Handy Gusman    (2023-01-18 00:05:05)
Berpotensi menjadi ketidaksesuaian, namun dapat diperbaiki segera</t>
        </r>
      </text>
    </comment>
    <comment ref="CI90" authorId="0" shapeId="0" xr:uid="{00000000-0006-0000-0200-00006E000000}">
      <text>
        <r>
          <rPr>
            <sz val="11"/>
            <color theme="1"/>
            <rFont val="Calibri"/>
            <family val="2"/>
            <scheme val="minor"/>
          </rPr>
          <t>======
ID#AAAAnftTkm8
Handy Gusman    (2023-01-18 00:05:05)
Belum tercapai</t>
        </r>
      </text>
    </comment>
    <comment ref="CJ90" authorId="0" shapeId="0" xr:uid="{00000000-0006-0000-0200-00003E000000}">
      <text>
        <r>
          <rPr>
            <sz val="11"/>
            <color theme="1"/>
            <rFont val="Calibri"/>
            <family val="2"/>
            <scheme val="minor"/>
          </rPr>
          <t>======
ID#AAAAnftTk0o
Handy Gusman    (2023-01-18 00:05:05)
Menyimpang</t>
        </r>
      </text>
    </comment>
    <comment ref="CR90" authorId="0" shapeId="0" xr:uid="{00000000-0006-0000-0200-0000BE000000}">
      <text>
        <r>
          <rPr>
            <sz val="11"/>
            <color theme="1"/>
            <rFont val="Calibri"/>
            <family val="2"/>
            <scheme val="minor"/>
          </rPr>
          <t>======
ID#AAAAnftTkKs
Handy Gusman    (2023-01-18 00:05:05)
Berpotensi menjadi ketidaksesuaian, namun dapat diperbaiki segera</t>
        </r>
      </text>
    </comment>
    <comment ref="CS90" authorId="0" shapeId="0" xr:uid="{00000000-0006-0000-0200-00001F000000}">
      <text>
        <r>
          <rPr>
            <sz val="11"/>
            <color theme="1"/>
            <rFont val="Calibri"/>
            <family val="2"/>
            <scheme val="minor"/>
          </rPr>
          <t>======
ID#AAAAnftTk-g
Handy Gusman    (2023-01-18 00:05:05)
Belum tercapai</t>
        </r>
      </text>
    </comment>
    <comment ref="CT90" authorId="0" shapeId="0" xr:uid="{00000000-0006-0000-0200-00000B010000}">
      <text>
        <r>
          <rPr>
            <sz val="11"/>
            <color theme="1"/>
            <rFont val="Calibri"/>
            <family val="2"/>
            <scheme val="minor"/>
          </rPr>
          <t>======
ID#AAAAnftTjxk
Handy Gusman    (2023-01-18 00:05:05)
Menyimpang</t>
        </r>
      </text>
    </comment>
    <comment ref="DB90" authorId="0" shapeId="0" xr:uid="{00000000-0006-0000-0200-000011000000}">
      <text>
        <r>
          <rPr>
            <sz val="11"/>
            <color theme="1"/>
            <rFont val="Calibri"/>
            <family val="2"/>
            <scheme val="minor"/>
          </rPr>
          <t>======
ID#AAAAnftTlDM
Handy Gusman    (2023-01-18 00:05:05)
Berpotensi menjadi ketidaksesuaian, namun dapat diperbaiki segera</t>
        </r>
      </text>
    </comment>
    <comment ref="DC90" authorId="0" shapeId="0" xr:uid="{00000000-0006-0000-0200-000097000000}">
      <text>
        <r>
          <rPr>
            <sz val="11"/>
            <color theme="1"/>
            <rFont val="Calibri"/>
            <family val="2"/>
            <scheme val="minor"/>
          </rPr>
          <t>======
ID#AAAAnftTkaQ
Handy Gusman    (2023-01-18 00:05:05)
Belum tercapai</t>
        </r>
      </text>
    </comment>
    <comment ref="DD90" authorId="0" shapeId="0" xr:uid="{00000000-0006-0000-0200-000009010000}">
      <text>
        <r>
          <rPr>
            <sz val="11"/>
            <color theme="1"/>
            <rFont val="Calibri"/>
            <family val="2"/>
            <scheme val="minor"/>
          </rPr>
          <t>======
ID#AAAAnftTjxs
Handy Gusman    (2023-01-18 00:05:05)
Menyimpang</t>
        </r>
      </text>
    </comment>
    <comment ref="DL90" authorId="0" shapeId="0" xr:uid="{00000000-0006-0000-0200-00000F010000}">
      <text>
        <r>
          <rPr>
            <sz val="11"/>
            <color theme="1"/>
            <rFont val="Calibri"/>
            <family val="2"/>
            <scheme val="minor"/>
          </rPr>
          <t>======
ID#AAAAnftTjw4
Handy Gusman    (2023-01-18 00:05:05)
Berpotensi menjadi ketidaksesuaian, namun dapat diperbaiki segera</t>
        </r>
      </text>
    </comment>
    <comment ref="DM90" authorId="0" shapeId="0" xr:uid="{00000000-0006-0000-0200-00001B000000}">
      <text>
        <r>
          <rPr>
            <sz val="11"/>
            <color theme="1"/>
            <rFont val="Calibri"/>
            <family val="2"/>
            <scheme val="minor"/>
          </rPr>
          <t>======
ID#AAAAnftTk_k
Handy Gusman    (2023-01-18 00:05:05)
Belum tercapai</t>
        </r>
      </text>
    </comment>
    <comment ref="DN90" authorId="0" shapeId="0" xr:uid="{00000000-0006-0000-0200-0000BA000000}">
      <text>
        <r>
          <rPr>
            <sz val="11"/>
            <color theme="1"/>
            <rFont val="Calibri"/>
            <family val="2"/>
            <scheme val="minor"/>
          </rPr>
          <t>======
ID#AAAAnftTkNs
Handy Gusman    (2023-01-18 00:05:05)
Menyimpang</t>
        </r>
      </text>
    </comment>
    <comment ref="DV90" authorId="0" shapeId="0" xr:uid="{00000000-0006-0000-0200-0000F4000000}">
      <text>
        <r>
          <rPr>
            <sz val="11"/>
            <color theme="1"/>
            <rFont val="Calibri"/>
            <family val="2"/>
            <scheme val="minor"/>
          </rPr>
          <t>======
ID#AAAAnftTj4Y
Handy Gusman    (2023-01-18 00:05:05)
Berpotensi menjadi ketidaksesuaian, namun dapat diperbaiki segera</t>
        </r>
      </text>
    </comment>
    <comment ref="DW90" authorId="0" shapeId="0" xr:uid="{00000000-0006-0000-0200-000036010000}">
      <text>
        <r>
          <rPr>
            <sz val="11"/>
            <color theme="1"/>
            <rFont val="Calibri"/>
            <family val="2"/>
            <scheme val="minor"/>
          </rPr>
          <t>======
ID#AAAAnftTjis
Handy Gusman    (2023-01-18 00:05:04)
Belum tercapai</t>
        </r>
      </text>
    </comment>
    <comment ref="DX90" authorId="0" shapeId="0" xr:uid="{00000000-0006-0000-0200-000056000000}">
      <text>
        <r>
          <rPr>
            <sz val="11"/>
            <color theme="1"/>
            <rFont val="Calibri"/>
            <family val="2"/>
            <scheme val="minor"/>
          </rPr>
          <t>======
ID#AAAAnftTkuE
Handy Gusman    (2023-01-18 00:05:05)
Menyimpang</t>
        </r>
      </text>
    </comment>
    <comment ref="EF90" authorId="0" shapeId="0" xr:uid="{00000000-0006-0000-0200-000001010000}">
      <text>
        <r>
          <rPr>
            <sz val="11"/>
            <color theme="1"/>
            <rFont val="Calibri"/>
            <family val="2"/>
            <scheme val="minor"/>
          </rPr>
          <t>======
ID#AAAAnftTj0g
Handy Gusman    (2023-01-18 00:05:05)
Berpotensi menjadi ketidaksesuaian, namun dapat diperbaiki segera</t>
        </r>
      </text>
    </comment>
    <comment ref="EG90" authorId="0" shapeId="0" xr:uid="{00000000-0006-0000-0200-00006B000000}">
      <text>
        <r>
          <rPr>
            <sz val="11"/>
            <color theme="1"/>
            <rFont val="Calibri"/>
            <family val="2"/>
            <scheme val="minor"/>
          </rPr>
          <t>======
ID#AAAAnftTknI
Handy Gusman    (2023-01-18 00:05:05)
Belum tercapai</t>
        </r>
      </text>
    </comment>
    <comment ref="EH90" authorId="0" shapeId="0" xr:uid="{00000000-0006-0000-0200-000043000000}">
      <text>
        <r>
          <rPr>
            <sz val="11"/>
            <color theme="1"/>
            <rFont val="Calibri"/>
            <family val="2"/>
            <scheme val="minor"/>
          </rPr>
          <t>======
ID#AAAAnftTkyw
Handy Gusman    (2023-01-18 00:05:05)
Menyimpang</t>
        </r>
      </text>
    </comment>
    <comment ref="P97" authorId="0" shapeId="0" xr:uid="{00000000-0006-0000-0200-0000B2000000}">
      <text>
        <r>
          <rPr>
            <sz val="11"/>
            <color theme="1"/>
            <rFont val="Calibri"/>
            <family val="2"/>
            <scheme val="minor"/>
          </rPr>
          <t>======
ID#AAAAnftTkPc
Handy Gusman    (2023-01-18 00:05:05)
Berpotensi menjadi ketidaksesuaian, namun dapat diperbaiki segera</t>
        </r>
      </text>
    </comment>
    <comment ref="Q97" authorId="0" shapeId="0" xr:uid="{00000000-0006-0000-0200-00001C000000}">
      <text>
        <r>
          <rPr>
            <sz val="11"/>
            <color theme="1"/>
            <rFont val="Calibri"/>
            <family val="2"/>
            <scheme val="minor"/>
          </rPr>
          <t>======
ID#AAAAnftTk_Q
Handy Gusman    (2023-01-18 00:05:05)
Belum tercapai</t>
        </r>
      </text>
    </comment>
    <comment ref="R97" authorId="0" shapeId="0" xr:uid="{00000000-0006-0000-0200-000028000000}">
      <text>
        <r>
          <rPr>
            <sz val="11"/>
            <color theme="1"/>
            <rFont val="Calibri"/>
            <family val="2"/>
            <scheme val="minor"/>
          </rPr>
          <t>======
ID#AAAAnftTk8M
Handy Gusman    (2023-01-18 00:05:05)
Menyimpang</t>
        </r>
      </text>
    </comment>
    <comment ref="Z97" authorId="0" shapeId="0" xr:uid="{00000000-0006-0000-0200-000072000000}">
      <text>
        <r>
          <rPr>
            <sz val="11"/>
            <color theme="1"/>
            <rFont val="Calibri"/>
            <family val="2"/>
            <scheme val="minor"/>
          </rPr>
          <t>======
ID#AAAAnftTkks
Handy Gusman    (2023-01-18 00:05:05)
Berpotensi menjadi ketidaksesuaian, namun dapat diperbaiki segera</t>
        </r>
      </text>
    </comment>
    <comment ref="AA97" authorId="0" shapeId="0" xr:uid="{00000000-0006-0000-0200-00008C000000}">
      <text>
        <r>
          <rPr>
            <sz val="11"/>
            <color theme="1"/>
            <rFont val="Calibri"/>
            <family val="2"/>
            <scheme val="minor"/>
          </rPr>
          <t>======
ID#AAAAnftTkdw
Handy Gusman    (2023-01-18 00:05:05)
Belum tercapai</t>
        </r>
      </text>
    </comment>
    <comment ref="AB97" authorId="0" shapeId="0" xr:uid="{00000000-0006-0000-0200-000040000000}">
      <text>
        <r>
          <rPr>
            <sz val="11"/>
            <color theme="1"/>
            <rFont val="Calibri"/>
            <family val="2"/>
            <scheme val="minor"/>
          </rPr>
          <t>======
ID#AAAAnftTkzw
Handy Gusman    (2023-01-18 00:05:05)
Menyimpang</t>
        </r>
      </text>
    </comment>
    <comment ref="AJ97" authorId="0" shapeId="0" xr:uid="{00000000-0006-0000-0200-000066000000}">
      <text>
        <r>
          <rPr>
            <sz val="11"/>
            <color theme="1"/>
            <rFont val="Calibri"/>
            <family val="2"/>
            <scheme val="minor"/>
          </rPr>
          <t>======
ID#AAAAnftTkpc
Handy Gusman    (2023-01-18 00:05:05)
Berpotensi menjadi ketidaksesuaian, namun dapat diperbaiki segera</t>
        </r>
      </text>
    </comment>
    <comment ref="AK97" authorId="0" shapeId="0" xr:uid="{00000000-0006-0000-0200-000070000000}">
      <text>
        <r>
          <rPr>
            <sz val="11"/>
            <color theme="1"/>
            <rFont val="Calibri"/>
            <family val="2"/>
            <scheme val="minor"/>
          </rPr>
          <t>======
ID#AAAAnftTkmY
Handy Gusman    (2023-01-18 00:05:05)
Belum tercapai</t>
        </r>
      </text>
    </comment>
    <comment ref="AL97" authorId="0" shapeId="0" xr:uid="{00000000-0006-0000-0200-0000C0000000}">
      <text>
        <r>
          <rPr>
            <sz val="11"/>
            <color theme="1"/>
            <rFont val="Calibri"/>
            <family val="2"/>
            <scheme val="minor"/>
          </rPr>
          <t>======
ID#AAAAnftTkKA
Handy Gusman    (2023-01-18 00:05:05)
Menyimpang</t>
        </r>
      </text>
    </comment>
    <comment ref="AT97" authorId="0" shapeId="0" xr:uid="{00000000-0006-0000-0200-000041000000}">
      <text>
        <r>
          <rPr>
            <sz val="11"/>
            <color theme="1"/>
            <rFont val="Calibri"/>
            <family val="2"/>
            <scheme val="minor"/>
          </rPr>
          <t>======
ID#AAAAnftTkzU
Handy Gusman    (2023-01-18 00:05:05)
Berpotensi menjadi ketidaksesuaian, namun dapat diperbaiki segera</t>
        </r>
      </text>
    </comment>
    <comment ref="AU97" authorId="0" shapeId="0" xr:uid="{00000000-0006-0000-0200-0000B0000000}">
      <text>
        <r>
          <rPr>
            <sz val="11"/>
            <color theme="1"/>
            <rFont val="Calibri"/>
            <family val="2"/>
            <scheme val="minor"/>
          </rPr>
          <t>======
ID#AAAAnftTkPw
Handy Gusman    (2023-01-18 00:05:05)
Belum tercapai</t>
        </r>
      </text>
    </comment>
    <comment ref="AV97" authorId="0" shapeId="0" xr:uid="{00000000-0006-0000-0200-000017000000}">
      <text>
        <r>
          <rPr>
            <sz val="11"/>
            <color theme="1"/>
            <rFont val="Calibri"/>
            <family val="2"/>
            <scheme val="minor"/>
          </rPr>
          <t>======
ID#AAAAnftTlAQ
Handy Gusman    (2023-01-18 00:05:05)
Menyimpang</t>
        </r>
      </text>
    </comment>
    <comment ref="BD97" authorId="0" shapeId="0" xr:uid="{00000000-0006-0000-0200-000085000000}">
      <text>
        <r>
          <rPr>
            <sz val="11"/>
            <color theme="1"/>
            <rFont val="Calibri"/>
            <family val="2"/>
            <scheme val="minor"/>
          </rPr>
          <t>======
ID#AAAAnftTkf0
Handy Gusman    (2023-01-18 00:05:05)
Berpotensi menjadi ketidaksesuaian, namun dapat diperbaiki segera</t>
        </r>
      </text>
    </comment>
    <comment ref="BE97" authorId="0" shapeId="0" xr:uid="{00000000-0006-0000-0200-00000C010000}">
      <text>
        <r>
          <rPr>
            <sz val="11"/>
            <color theme="1"/>
            <rFont val="Calibri"/>
            <family val="2"/>
            <scheme val="minor"/>
          </rPr>
          <t>======
ID#AAAAnftTjxQ
Handy Gusman    (2023-01-18 00:05:05)
Belum tercapai</t>
        </r>
      </text>
    </comment>
    <comment ref="BF97" authorId="0" shapeId="0" xr:uid="{00000000-0006-0000-0200-00001C010000}">
      <text>
        <r>
          <rPr>
            <sz val="11"/>
            <color theme="1"/>
            <rFont val="Calibri"/>
            <family val="2"/>
            <scheme val="minor"/>
          </rPr>
          <t>======
ID#AAAAnftTjtM
Handy Gusman    (2023-01-18 00:05:05)
Menyimpang</t>
        </r>
      </text>
    </comment>
    <comment ref="BN97" authorId="0" shapeId="0" xr:uid="{00000000-0006-0000-0200-00002E000000}">
      <text>
        <r>
          <rPr>
            <sz val="11"/>
            <color theme="1"/>
            <rFont val="Calibri"/>
            <family val="2"/>
            <scheme val="minor"/>
          </rPr>
          <t>======
ID#AAAAnftTk5o
Handy Gusman    (2023-01-18 00:05:05)
Berpotensi menjadi ketidaksesuaian, namun dapat diperbaiki segera</t>
        </r>
      </text>
    </comment>
    <comment ref="BO97" authorId="0" shapeId="0" xr:uid="{00000000-0006-0000-0200-0000EF000000}">
      <text>
        <r>
          <rPr>
            <sz val="11"/>
            <color theme="1"/>
            <rFont val="Calibri"/>
            <family val="2"/>
            <scheme val="minor"/>
          </rPr>
          <t>======
ID#AAAAnftTj7A
Handy Gusman    (2023-01-18 00:05:05)
Belum tercapai</t>
        </r>
      </text>
    </comment>
    <comment ref="BP97" authorId="0" shapeId="0" xr:uid="{00000000-0006-0000-0200-0000D6000000}">
      <text>
        <r>
          <rPr>
            <sz val="11"/>
            <color theme="1"/>
            <rFont val="Calibri"/>
            <family val="2"/>
            <scheme val="minor"/>
          </rPr>
          <t>======
ID#AAAAnftTkDI
Handy Gusman    (2023-01-18 00:05:05)
Menyimpang</t>
        </r>
      </text>
    </comment>
    <comment ref="BX97" authorId="0" shapeId="0" xr:uid="{00000000-0006-0000-0200-000061000000}">
      <text>
        <r>
          <rPr>
            <sz val="11"/>
            <color theme="1"/>
            <rFont val="Calibri"/>
            <family val="2"/>
            <scheme val="minor"/>
          </rPr>
          <t>======
ID#AAAAnftTkrg
Handy Gusman    (2023-01-18 00:05:05)
Berpotensi menjadi ketidaksesuaian, namun dapat diperbaiki segera</t>
        </r>
      </text>
    </comment>
    <comment ref="BY97" authorId="0" shapeId="0" xr:uid="{00000000-0006-0000-0200-000099000000}">
      <text>
        <r>
          <rPr>
            <sz val="11"/>
            <color theme="1"/>
            <rFont val="Calibri"/>
            <family val="2"/>
            <scheme val="minor"/>
          </rPr>
          <t>======
ID#AAAAnftTkac
Handy Gusman    (2023-01-18 00:05:05)
Belum tercapai</t>
        </r>
      </text>
    </comment>
    <comment ref="BZ97" authorId="0" shapeId="0" xr:uid="{00000000-0006-0000-0200-00000D000000}">
      <text>
        <r>
          <rPr>
            <sz val="11"/>
            <color theme="1"/>
            <rFont val="Calibri"/>
            <family val="2"/>
            <scheme val="minor"/>
          </rPr>
          <t>======
ID#AAAAnftTlE4
Handy Gusman    (2023-01-18 00:05:05)
Menyimpang</t>
        </r>
      </text>
    </comment>
    <comment ref="CH97" authorId="0" shapeId="0" xr:uid="{00000000-0006-0000-0200-0000AE000000}">
      <text>
        <r>
          <rPr>
            <sz val="11"/>
            <color theme="1"/>
            <rFont val="Calibri"/>
            <family val="2"/>
            <scheme val="minor"/>
          </rPr>
          <t>======
ID#AAAAnftTkQ0
Handy Gusman    (2023-01-18 00:05:05)
Berpotensi menjadi ketidaksesuaian, namun dapat diperbaiki segera</t>
        </r>
      </text>
    </comment>
    <comment ref="CI97" authorId="0" shapeId="0" xr:uid="{00000000-0006-0000-0200-000071000000}">
      <text>
        <r>
          <rPr>
            <sz val="11"/>
            <color theme="1"/>
            <rFont val="Calibri"/>
            <family val="2"/>
            <scheme val="minor"/>
          </rPr>
          <t>======
ID#AAAAnftTkls
Handy Gusman    (2023-01-18 00:05:05)
Belum tercapai</t>
        </r>
      </text>
    </comment>
    <comment ref="CJ97" authorId="0" shapeId="0" xr:uid="{00000000-0006-0000-0200-00003D000000}">
      <text>
        <r>
          <rPr>
            <sz val="11"/>
            <color theme="1"/>
            <rFont val="Calibri"/>
            <family val="2"/>
            <scheme val="minor"/>
          </rPr>
          <t>======
ID#AAAAnftTk00
Handy Gusman    (2023-01-18 00:05:05)
Menyimpang</t>
        </r>
      </text>
    </comment>
    <comment ref="CR97" authorId="0" shapeId="0" xr:uid="{00000000-0006-0000-0200-00002A010000}">
      <text>
        <r>
          <rPr>
            <sz val="11"/>
            <color theme="1"/>
            <rFont val="Calibri"/>
            <family val="2"/>
            <scheme val="minor"/>
          </rPr>
          <t>======
ID#AAAAnftTjmE
Handy Gusman    (2023-01-18 00:05:05)
Berpotensi menjadi ketidaksesuaian, namun dapat diperbaiki segera</t>
        </r>
      </text>
    </comment>
    <comment ref="CS97" authorId="0" shapeId="0" xr:uid="{00000000-0006-0000-0200-000018010000}">
      <text>
        <r>
          <rPr>
            <sz val="11"/>
            <color theme="1"/>
            <rFont val="Calibri"/>
            <family val="2"/>
            <scheme val="minor"/>
          </rPr>
          <t>======
ID#AAAAnftTjuU
Handy Gusman    (2023-01-18 00:05:05)
Belum tercapai</t>
        </r>
      </text>
    </comment>
    <comment ref="CT97" authorId="0" shapeId="0" xr:uid="{00000000-0006-0000-0200-00002A000000}">
      <text>
        <r>
          <rPr>
            <sz val="11"/>
            <color theme="1"/>
            <rFont val="Calibri"/>
            <family val="2"/>
            <scheme val="minor"/>
          </rPr>
          <t>======
ID#AAAAnftTk7w
Handy Gusman    (2023-01-18 00:05:05)
Menyimpang</t>
        </r>
      </text>
    </comment>
    <comment ref="DB97" authorId="0" shapeId="0" xr:uid="{00000000-0006-0000-0200-000017010000}">
      <text>
        <r>
          <rPr>
            <sz val="11"/>
            <color theme="1"/>
            <rFont val="Calibri"/>
            <family val="2"/>
            <scheme val="minor"/>
          </rPr>
          <t>======
ID#AAAAnftTju8
Handy Gusman    (2023-01-18 00:05:05)
Berpotensi menjadi ketidaksesuaian, namun dapat diperbaiki segera</t>
        </r>
      </text>
    </comment>
    <comment ref="DC97" authorId="0" shapeId="0" xr:uid="{00000000-0006-0000-0200-000081000000}">
      <text>
        <r>
          <rPr>
            <sz val="11"/>
            <color theme="1"/>
            <rFont val="Calibri"/>
            <family val="2"/>
            <scheme val="minor"/>
          </rPr>
          <t>======
ID#AAAAnftTkgk
Handy Gusman    (2023-01-18 00:05:05)
Belum tercapai</t>
        </r>
      </text>
    </comment>
    <comment ref="DD97" authorId="0" shapeId="0" xr:uid="{00000000-0006-0000-0200-00002B010000}">
      <text>
        <r>
          <rPr>
            <sz val="11"/>
            <color theme="1"/>
            <rFont val="Calibri"/>
            <family val="2"/>
            <scheme val="minor"/>
          </rPr>
          <t>======
ID#AAAAnftTjlU
Handy Gusman    (2023-01-18 00:05:05)
Menyimpang</t>
        </r>
      </text>
    </comment>
    <comment ref="DL97" authorId="0" shapeId="0" xr:uid="{00000000-0006-0000-0200-000047000000}">
      <text>
        <r>
          <rPr>
            <sz val="11"/>
            <color theme="1"/>
            <rFont val="Calibri"/>
            <family val="2"/>
            <scheme val="minor"/>
          </rPr>
          <t>======
ID#AAAAnftTkxY
Handy Gusman    (2023-01-18 00:05:05)
Berpotensi menjadi ketidaksesuaian, namun dapat diperbaiki segera</t>
        </r>
      </text>
    </comment>
    <comment ref="DM97" authorId="0" shapeId="0" xr:uid="{00000000-0006-0000-0200-000006000000}">
      <text>
        <r>
          <rPr>
            <sz val="11"/>
            <color theme="1"/>
            <rFont val="Calibri"/>
            <family val="2"/>
            <scheme val="minor"/>
          </rPr>
          <t>======
ID#AAAAnftTlJk
Handy Gusman    (2023-01-18 00:05:05)
Belum tercapai</t>
        </r>
      </text>
    </comment>
    <comment ref="DN97" authorId="0" shapeId="0" xr:uid="{00000000-0006-0000-0200-000038000000}">
      <text>
        <r>
          <rPr>
            <sz val="11"/>
            <color theme="1"/>
            <rFont val="Calibri"/>
            <family val="2"/>
            <scheme val="minor"/>
          </rPr>
          <t>======
ID#AAAAnftTk2I
Handy Gusman    (2023-01-18 00:05:05)
Menyimpang</t>
        </r>
      </text>
    </comment>
    <comment ref="DV97" authorId="0" shapeId="0" xr:uid="{00000000-0006-0000-0200-000020010000}">
      <text>
        <r>
          <rPr>
            <sz val="11"/>
            <color theme="1"/>
            <rFont val="Calibri"/>
            <family val="2"/>
            <scheme val="minor"/>
          </rPr>
          <t>======
ID#AAAAnftTjqQ
Handy Gusman    (2023-01-18 00:05:05)
Berpotensi menjadi ketidaksesuaian, namun dapat diperbaiki segera</t>
        </r>
      </text>
    </comment>
    <comment ref="DW97" authorId="0" shapeId="0" xr:uid="{00000000-0006-0000-0200-00006D000000}">
      <text>
        <r>
          <rPr>
            <sz val="11"/>
            <color theme="1"/>
            <rFont val="Calibri"/>
            <family val="2"/>
            <scheme val="minor"/>
          </rPr>
          <t>======
ID#AAAAnftTknQ
Handy Gusman    (2023-01-18 00:05:05)
Belum tercapai</t>
        </r>
      </text>
    </comment>
    <comment ref="DX97" authorId="0" shapeId="0" xr:uid="{00000000-0006-0000-0200-0000B6000000}">
      <text>
        <r>
          <rPr>
            <sz val="11"/>
            <color theme="1"/>
            <rFont val="Calibri"/>
            <family val="2"/>
            <scheme val="minor"/>
          </rPr>
          <t>======
ID#AAAAnftTkO4
Handy Gusman    (2023-01-18 00:05:05)
Menyimpang</t>
        </r>
      </text>
    </comment>
    <comment ref="EF97" authorId="0" shapeId="0" xr:uid="{00000000-0006-0000-0200-000058000000}">
      <text>
        <r>
          <rPr>
            <sz val="11"/>
            <color theme="1"/>
            <rFont val="Calibri"/>
            <family val="2"/>
            <scheme val="minor"/>
          </rPr>
          <t>======
ID#AAAAnftTkts
Handy Gusman    (2023-01-18 00:05:05)
Berpotensi menjadi ketidaksesuaian, namun dapat diperbaiki segera</t>
        </r>
      </text>
    </comment>
    <comment ref="EG97" authorId="0" shapeId="0" xr:uid="{00000000-0006-0000-0200-000039010000}">
      <text>
        <r>
          <rPr>
            <sz val="11"/>
            <color theme="1"/>
            <rFont val="Calibri"/>
            <family val="2"/>
            <scheme val="minor"/>
          </rPr>
          <t>======
ID#AAAAnftTjiQ
Handy Gusman    (2023-01-18 00:05:04)
Belum tercapai</t>
        </r>
      </text>
    </comment>
    <comment ref="EH97" authorId="0" shapeId="0" xr:uid="{00000000-0006-0000-0200-00004D000000}">
      <text>
        <r>
          <rPr>
            <sz val="11"/>
            <color theme="1"/>
            <rFont val="Calibri"/>
            <family val="2"/>
            <scheme val="minor"/>
          </rPr>
          <t>======
ID#AAAAnftTkwA
Handy Gusman    (2023-01-18 00:05:05)
Menyimpang</t>
        </r>
      </text>
    </comment>
    <comment ref="P105" authorId="0" shapeId="0" xr:uid="{00000000-0006-0000-0200-0000A4000000}">
      <text>
        <r>
          <rPr>
            <sz val="11"/>
            <color theme="1"/>
            <rFont val="Calibri"/>
            <family val="2"/>
            <scheme val="minor"/>
          </rPr>
          <t>======
ID#AAAAnftTkVk
Handy Gusman    (2023-01-18 00:05:05)
Berpotensi menjadi ketidaksesuaian, namun dapat diperbaiki segera</t>
        </r>
      </text>
    </comment>
    <comment ref="Q105" authorId="0" shapeId="0" xr:uid="{00000000-0006-0000-0200-00004F000000}">
      <text>
        <r>
          <rPr>
            <sz val="11"/>
            <color theme="1"/>
            <rFont val="Calibri"/>
            <family val="2"/>
            <scheme val="minor"/>
          </rPr>
          <t>======
ID#AAAAnftTkv0
Handy Gusman    (2023-01-18 00:05:05)
Belum tercapai</t>
        </r>
      </text>
    </comment>
    <comment ref="R105" authorId="0" shapeId="0" xr:uid="{00000000-0006-0000-0200-0000BB000000}">
      <text>
        <r>
          <rPr>
            <sz val="11"/>
            <color theme="1"/>
            <rFont val="Calibri"/>
            <family val="2"/>
            <scheme val="minor"/>
          </rPr>
          <t>======
ID#AAAAnftTkNw
Handy Gusman    (2023-01-18 00:05:05)
Menyimpang</t>
        </r>
      </text>
    </comment>
    <comment ref="Z105" authorId="0" shapeId="0" xr:uid="{00000000-0006-0000-0200-000045000000}">
      <text>
        <r>
          <rPr>
            <sz val="11"/>
            <color theme="1"/>
            <rFont val="Calibri"/>
            <family val="2"/>
            <scheme val="minor"/>
          </rPr>
          <t>======
ID#AAAAnftTkxw
Handy Gusman    (2023-01-18 00:05:05)
Berpotensi menjadi ketidaksesuaian, namun dapat diperbaiki segera</t>
        </r>
      </text>
    </comment>
    <comment ref="AA105" authorId="0" shapeId="0" xr:uid="{00000000-0006-0000-0200-000012010000}">
      <text>
        <r>
          <rPr>
            <sz val="11"/>
            <color theme="1"/>
            <rFont val="Calibri"/>
            <family val="2"/>
            <scheme val="minor"/>
          </rPr>
          <t>======
ID#AAAAnftTjwQ
Handy Gusman    (2023-01-18 00:05:05)
Belum tercapai</t>
        </r>
      </text>
    </comment>
    <comment ref="AB105" authorId="0" shapeId="0" xr:uid="{00000000-0006-0000-0200-0000B1000000}">
      <text>
        <r>
          <rPr>
            <sz val="11"/>
            <color theme="1"/>
            <rFont val="Calibri"/>
            <family val="2"/>
            <scheme val="minor"/>
          </rPr>
          <t>======
ID#AAAAnftTkP4
Handy Gusman    (2023-01-18 00:05:05)
Menyimpang</t>
        </r>
      </text>
    </comment>
    <comment ref="AJ105" authorId="0" shapeId="0" xr:uid="{00000000-0006-0000-0200-000004010000}">
      <text>
        <r>
          <rPr>
            <sz val="11"/>
            <color theme="1"/>
            <rFont val="Calibri"/>
            <family val="2"/>
            <scheme val="minor"/>
          </rPr>
          <t>======
ID#AAAAnftTjyc
Handy Gusman    (2023-01-18 00:05:05)
Berpotensi menjadi ketidaksesuaian, namun dapat diperbaiki segera</t>
        </r>
      </text>
    </comment>
    <comment ref="AK105" authorId="0" shapeId="0" xr:uid="{00000000-0006-0000-0200-00007C000000}">
      <text>
        <r>
          <rPr>
            <sz val="11"/>
            <color theme="1"/>
            <rFont val="Calibri"/>
            <family val="2"/>
            <scheme val="minor"/>
          </rPr>
          <t>======
ID#AAAAnftTkio
Handy Gusman    (2023-01-18 00:05:05)
Belum tercapai</t>
        </r>
      </text>
    </comment>
    <comment ref="AL105" authorId="0" shapeId="0" xr:uid="{00000000-0006-0000-0200-0000E9000000}">
      <text>
        <r>
          <rPr>
            <sz val="11"/>
            <color theme="1"/>
            <rFont val="Calibri"/>
            <family val="2"/>
            <scheme val="minor"/>
          </rPr>
          <t>======
ID#AAAAnftTj9M
Handy Gusman    (2023-01-18 00:05:05)
Menyimpang</t>
        </r>
      </text>
    </comment>
    <comment ref="AT105" authorId="0" shapeId="0" xr:uid="{00000000-0006-0000-0200-0000DF000000}">
      <text>
        <r>
          <rPr>
            <sz val="11"/>
            <color theme="1"/>
            <rFont val="Calibri"/>
            <family val="2"/>
            <scheme val="minor"/>
          </rPr>
          <t>======
ID#AAAAnftTj_0
Handy Gusman    (2023-01-18 00:05:05)
Berpotensi menjadi ketidaksesuaian, namun dapat diperbaiki segera</t>
        </r>
      </text>
    </comment>
    <comment ref="AU105" authorId="0" shapeId="0" xr:uid="{00000000-0006-0000-0200-00003A000000}">
      <text>
        <r>
          <rPr>
            <sz val="11"/>
            <color theme="1"/>
            <rFont val="Calibri"/>
            <family val="2"/>
            <scheme val="minor"/>
          </rPr>
          <t>======
ID#AAAAnftTk18
Handy Gusman    (2023-01-18 00:05:05)
Belum tercapai</t>
        </r>
      </text>
    </comment>
    <comment ref="AV105" authorId="0" shapeId="0" xr:uid="{00000000-0006-0000-0200-0000ED000000}">
      <text>
        <r>
          <rPr>
            <sz val="11"/>
            <color theme="1"/>
            <rFont val="Calibri"/>
            <family val="2"/>
            <scheme val="minor"/>
          </rPr>
          <t>======
ID#AAAAnftTj7c
Handy Gusman    (2023-01-18 00:05:05)
Menyimpang</t>
        </r>
      </text>
    </comment>
    <comment ref="BD105" authorId="0" shapeId="0" xr:uid="{00000000-0006-0000-0200-0000EC000000}">
      <text>
        <r>
          <rPr>
            <sz val="11"/>
            <color theme="1"/>
            <rFont val="Calibri"/>
            <family val="2"/>
            <scheme val="minor"/>
          </rPr>
          <t>======
ID#AAAAnftTj7k
Handy Gusman    (2023-01-18 00:05:05)
Berpotensi menjadi ketidaksesuaian, namun dapat diperbaiki segera</t>
        </r>
      </text>
    </comment>
    <comment ref="BE105" authorId="0" shapeId="0" xr:uid="{00000000-0006-0000-0200-0000E2000000}">
      <text>
        <r>
          <rPr>
            <sz val="11"/>
            <color theme="1"/>
            <rFont val="Calibri"/>
            <family val="2"/>
            <scheme val="minor"/>
          </rPr>
          <t>======
ID#AAAAnftTj-k
Handy Gusman    (2023-01-18 00:05:05)
Belum tercapai</t>
        </r>
      </text>
    </comment>
    <comment ref="BF105" authorId="0" shapeId="0" xr:uid="{00000000-0006-0000-0200-00000A010000}">
      <text>
        <r>
          <rPr>
            <sz val="11"/>
            <color theme="1"/>
            <rFont val="Calibri"/>
            <family val="2"/>
            <scheme val="minor"/>
          </rPr>
          <t>======
ID#AAAAnftTjxw
Handy Gusman    (2023-01-18 00:05:05)
Menyimpang</t>
        </r>
      </text>
    </comment>
    <comment ref="BN105" authorId="0" shapeId="0" xr:uid="{00000000-0006-0000-0200-00005F000000}">
      <text>
        <r>
          <rPr>
            <sz val="11"/>
            <color theme="1"/>
            <rFont val="Calibri"/>
            <family val="2"/>
            <scheme val="minor"/>
          </rPr>
          <t>======
ID#AAAAnftTkro
Handy Gusman    (2023-01-18 00:05:05)
Berpotensi menjadi ketidaksesuaian, namun dapat diperbaiki segera</t>
        </r>
      </text>
    </comment>
    <comment ref="BO105" authorId="0" shapeId="0" xr:uid="{00000000-0006-0000-0200-0000AD000000}">
      <text>
        <r>
          <rPr>
            <sz val="11"/>
            <color theme="1"/>
            <rFont val="Calibri"/>
            <family val="2"/>
            <scheme val="minor"/>
          </rPr>
          <t>======
ID#AAAAnftTkRc
Handy Gusman    (2023-01-18 00:05:05)
Belum tercapai</t>
        </r>
      </text>
    </comment>
    <comment ref="BP105" authorId="0" shapeId="0" xr:uid="{00000000-0006-0000-0200-0000EB000000}">
      <text>
        <r>
          <rPr>
            <sz val="11"/>
            <color theme="1"/>
            <rFont val="Calibri"/>
            <family val="2"/>
            <scheme val="minor"/>
          </rPr>
          <t>======
ID#AAAAnftTj8I
Handy Gusman    (2023-01-18 00:05:05)
Menyimpang</t>
        </r>
      </text>
    </comment>
    <comment ref="BX105" authorId="0" shapeId="0" xr:uid="{00000000-0006-0000-0200-0000E5000000}">
      <text>
        <r>
          <rPr>
            <sz val="11"/>
            <color theme="1"/>
            <rFont val="Calibri"/>
            <family val="2"/>
            <scheme val="minor"/>
          </rPr>
          <t>======
ID#AAAAnftTj94
Handy Gusman    (2023-01-18 00:05:05)
Berpotensi menjadi ketidaksesuaian, namun dapat diperbaiki segera</t>
        </r>
      </text>
    </comment>
    <comment ref="BY105" authorId="0" shapeId="0" xr:uid="{00000000-0006-0000-0200-00003F010000}">
      <text>
        <r>
          <rPr>
            <sz val="11"/>
            <color theme="1"/>
            <rFont val="Calibri"/>
            <family val="2"/>
            <scheme val="minor"/>
          </rPr>
          <t>======
ID#AAAAnftTjfk
Handy Gusman    (2023-01-18 00:05:04)
Belum tercapai</t>
        </r>
      </text>
    </comment>
    <comment ref="BZ105" authorId="0" shapeId="0" xr:uid="{00000000-0006-0000-0200-000007000000}">
      <text>
        <r>
          <rPr>
            <sz val="11"/>
            <color theme="1"/>
            <rFont val="Calibri"/>
            <family val="2"/>
            <scheme val="minor"/>
          </rPr>
          <t>======
ID#AAAAnftTlI0
Handy Gusman    (2023-01-18 00:05:05)
Menyimpang</t>
        </r>
      </text>
    </comment>
    <comment ref="CH105" authorId="0" shapeId="0" xr:uid="{00000000-0006-0000-0200-000090000000}">
      <text>
        <r>
          <rPr>
            <sz val="11"/>
            <color theme="1"/>
            <rFont val="Calibri"/>
            <family val="2"/>
            <scheme val="minor"/>
          </rPr>
          <t>======
ID#AAAAnftTkcg
Handy Gusman    (2023-01-18 00:05:05)
Berpotensi menjadi ketidaksesuaian, namun dapat diperbaiki segera</t>
        </r>
      </text>
    </comment>
    <comment ref="CI105" authorId="0" shapeId="0" xr:uid="{00000000-0006-0000-0200-000005000000}">
      <text>
        <r>
          <rPr>
            <sz val="11"/>
            <color theme="1"/>
            <rFont val="Calibri"/>
            <family val="2"/>
            <scheme val="minor"/>
          </rPr>
          <t>======
ID#AAAAnftTlJo
Handy Gusman    (2023-01-18 00:05:05)
Belum tercapai</t>
        </r>
      </text>
    </comment>
    <comment ref="CJ105" authorId="0" shapeId="0" xr:uid="{00000000-0006-0000-0200-0000CD000000}">
      <text>
        <r>
          <rPr>
            <sz val="11"/>
            <color theme="1"/>
            <rFont val="Calibri"/>
            <family val="2"/>
            <scheme val="minor"/>
          </rPr>
          <t>======
ID#AAAAnftTkGk
Handy Gusman    (2023-01-18 00:05:05)
Menyimpang</t>
        </r>
      </text>
    </comment>
    <comment ref="CR105" authorId="0" shapeId="0" xr:uid="{00000000-0006-0000-0200-00004C000000}">
      <text>
        <r>
          <rPr>
            <sz val="11"/>
            <color theme="1"/>
            <rFont val="Calibri"/>
            <family val="2"/>
            <scheme val="minor"/>
          </rPr>
          <t>======
ID#AAAAnftTkwI
Handy Gusman    (2023-01-18 00:05:05)
Berpotensi menjadi ketidaksesuaian, namun dapat diperbaiki segera</t>
        </r>
      </text>
    </comment>
    <comment ref="CS105" authorId="0" shapeId="0" xr:uid="{00000000-0006-0000-0200-000088000000}">
      <text>
        <r>
          <rPr>
            <sz val="11"/>
            <color theme="1"/>
            <rFont val="Calibri"/>
            <family val="2"/>
            <scheme val="minor"/>
          </rPr>
          <t>======
ID#AAAAnftTkfY
Handy Gusman    (2023-01-18 00:05:05)
Belum tercapai</t>
        </r>
      </text>
    </comment>
    <comment ref="CT105" authorId="0" shapeId="0" xr:uid="{00000000-0006-0000-0200-00000E010000}">
      <text>
        <r>
          <rPr>
            <sz val="11"/>
            <color theme="1"/>
            <rFont val="Calibri"/>
            <family val="2"/>
            <scheme val="minor"/>
          </rPr>
          <t>======
ID#AAAAnftTjxY
Handy Gusman    (2023-01-18 00:05:05)
Menyimpang</t>
        </r>
      </text>
    </comment>
    <comment ref="DB105" authorId="0" shapeId="0" xr:uid="{00000000-0006-0000-0200-000098000000}">
      <text>
        <r>
          <rPr>
            <sz val="11"/>
            <color theme="1"/>
            <rFont val="Calibri"/>
            <family val="2"/>
            <scheme val="minor"/>
          </rPr>
          <t>======
ID#AAAAnftTkaU
Handy Gusman    (2023-01-18 00:05:05)
Berpotensi menjadi ketidaksesuaian, namun dapat diperbaiki segera</t>
        </r>
      </text>
    </comment>
    <comment ref="DC105" authorId="0" shapeId="0" xr:uid="{00000000-0006-0000-0200-0000B3000000}">
      <text>
        <r>
          <rPr>
            <sz val="11"/>
            <color theme="1"/>
            <rFont val="Calibri"/>
            <family val="2"/>
            <scheme val="minor"/>
          </rPr>
          <t>======
ID#AAAAnftTkPo
Handy Gusman    (2023-01-18 00:05:05)
Belum tercapai</t>
        </r>
      </text>
    </comment>
    <comment ref="DD105" authorId="0" shapeId="0" xr:uid="{00000000-0006-0000-0200-00003E010000}">
      <text>
        <r>
          <rPr>
            <sz val="11"/>
            <color theme="1"/>
            <rFont val="Calibri"/>
            <family val="2"/>
            <scheme val="minor"/>
          </rPr>
          <t>======
ID#AAAAnftTjhE
Handy Gusman    (2023-01-18 00:05:04)
Menyimpang</t>
        </r>
      </text>
    </comment>
    <comment ref="DL105" authorId="0" shapeId="0" xr:uid="{00000000-0006-0000-0200-00005D000000}">
      <text>
        <r>
          <rPr>
            <sz val="11"/>
            <color theme="1"/>
            <rFont val="Calibri"/>
            <family val="2"/>
            <scheme val="minor"/>
          </rPr>
          <t>======
ID#AAAAnftTksA
Handy Gusman    (2023-01-18 00:05:05)
Berpotensi menjadi ketidaksesuaian, namun dapat diperbaiki segera</t>
        </r>
      </text>
    </comment>
    <comment ref="DM105" authorId="0" shapeId="0" xr:uid="{00000000-0006-0000-0200-0000C7000000}">
      <text>
        <r>
          <rPr>
            <sz val="11"/>
            <color theme="1"/>
            <rFont val="Calibri"/>
            <family val="2"/>
            <scheme val="minor"/>
          </rPr>
          <t>======
ID#AAAAnftTkIE
Handy Gusman    (2023-01-18 00:05:05)
Belum tercapai</t>
        </r>
      </text>
    </comment>
    <comment ref="DN105" authorId="0" shapeId="0" xr:uid="{00000000-0006-0000-0200-00005A000000}">
      <text>
        <r>
          <rPr>
            <sz val="11"/>
            <color theme="1"/>
            <rFont val="Calibri"/>
            <family val="2"/>
            <scheme val="minor"/>
          </rPr>
          <t>======
ID#AAAAnftTktI
Handy Gusman    (2023-01-18 00:05:05)
Menyimpang</t>
        </r>
      </text>
    </comment>
    <comment ref="DV105" authorId="0" shapeId="0" xr:uid="{00000000-0006-0000-0200-000079000000}">
      <text>
        <r>
          <rPr>
            <sz val="11"/>
            <color theme="1"/>
            <rFont val="Calibri"/>
            <family val="2"/>
            <scheme val="minor"/>
          </rPr>
          <t>======
ID#AAAAnftTkjQ
Handy Gusman    (2023-01-18 00:05:05)
Berpotensi menjadi ketidaksesuaian, namun dapat diperbaiki segera</t>
        </r>
      </text>
    </comment>
    <comment ref="DW105" authorId="0" shapeId="0" xr:uid="{00000000-0006-0000-0200-0000E4000000}">
      <text>
        <r>
          <rPr>
            <sz val="11"/>
            <color theme="1"/>
            <rFont val="Calibri"/>
            <family val="2"/>
            <scheme val="minor"/>
          </rPr>
          <t>======
ID#AAAAnftTj-Y
Handy Gusman    (2023-01-18 00:05:05)
Belum tercapai</t>
        </r>
      </text>
    </comment>
    <comment ref="DX105" authorId="0" shapeId="0" xr:uid="{00000000-0006-0000-0200-00000F000000}">
      <text>
        <r>
          <rPr>
            <sz val="11"/>
            <color theme="1"/>
            <rFont val="Calibri"/>
            <family val="2"/>
            <scheme val="minor"/>
          </rPr>
          <t>======
ID#AAAAnftTlEM
Handy Gusman    (2023-01-18 00:05:05)
Menyimpang</t>
        </r>
      </text>
    </comment>
    <comment ref="EF105" authorId="0" shapeId="0" xr:uid="{00000000-0006-0000-0200-000034000000}">
      <text>
        <r>
          <rPr>
            <sz val="11"/>
            <color theme="1"/>
            <rFont val="Calibri"/>
            <family val="2"/>
            <scheme val="minor"/>
          </rPr>
          <t>======
ID#AAAAnftTk3s
Handy Gusman    (2023-01-18 00:05:05)
Berpotensi menjadi ketidaksesuaian, namun dapat diperbaiki segera</t>
        </r>
      </text>
    </comment>
    <comment ref="EG105" authorId="0" shapeId="0" xr:uid="{00000000-0006-0000-0200-000019000000}">
      <text>
        <r>
          <rPr>
            <sz val="11"/>
            <color theme="1"/>
            <rFont val="Calibri"/>
            <family val="2"/>
            <scheme val="minor"/>
          </rPr>
          <t>======
ID#AAAAnftTk_w
Handy Gusman    (2023-01-18 00:05:05)
Belum tercapai</t>
        </r>
      </text>
    </comment>
    <comment ref="EH105" authorId="0" shapeId="0" xr:uid="{00000000-0006-0000-0200-00009F000000}">
      <text>
        <r>
          <rPr>
            <sz val="11"/>
            <color theme="1"/>
            <rFont val="Calibri"/>
            <family val="2"/>
            <scheme val="minor"/>
          </rPr>
          <t>======
ID#AAAAnftTkXw
Handy Gusman    (2023-01-18 00:05:05)
Menyimpang</t>
        </r>
      </text>
    </comment>
    <comment ref="P112" authorId="0" shapeId="0" xr:uid="{00000000-0006-0000-0200-000022010000}">
      <text>
        <r>
          <rPr>
            <sz val="11"/>
            <color theme="1"/>
            <rFont val="Calibri"/>
            <family val="2"/>
            <scheme val="minor"/>
          </rPr>
          <t>======
ID#AAAAnftTjp4
Handy Gusman    (2023-01-18 00:05:05)
Berpotensi menjadi ketidaksesuaian, namun dapat diperbaiki segera</t>
        </r>
      </text>
    </comment>
    <comment ref="Q112" authorId="0" shapeId="0" xr:uid="{00000000-0006-0000-0200-0000FB000000}">
      <text>
        <r>
          <rPr>
            <sz val="11"/>
            <color theme="1"/>
            <rFont val="Calibri"/>
            <family val="2"/>
            <scheme val="minor"/>
          </rPr>
          <t>======
ID#AAAAnftTj20
Handy Gusman    (2023-01-18 00:05:05)
Belum tercapai</t>
        </r>
      </text>
    </comment>
    <comment ref="R112" authorId="0" shapeId="0" xr:uid="{00000000-0006-0000-0200-00002D010000}">
      <text>
        <r>
          <rPr>
            <sz val="11"/>
            <color theme="1"/>
            <rFont val="Calibri"/>
            <family val="2"/>
            <scheme val="minor"/>
          </rPr>
          <t>======
ID#AAAAnftTjlM
Handy Gusman    (2023-01-18 00:05:05)
Menyimpang</t>
        </r>
      </text>
    </comment>
    <comment ref="Z112" authorId="0" shapeId="0" xr:uid="{00000000-0006-0000-0200-00000C000000}">
      <text>
        <r>
          <rPr>
            <sz val="11"/>
            <color theme="1"/>
            <rFont val="Calibri"/>
            <family val="2"/>
            <scheme val="minor"/>
          </rPr>
          <t>======
ID#AAAAnftTlFE
Handy Gusman    (2023-01-18 00:05:05)
Berpotensi menjadi ketidaksesuaian, namun dapat diperbaiki segera</t>
        </r>
      </text>
    </comment>
    <comment ref="AA112" authorId="0" shapeId="0" xr:uid="{00000000-0006-0000-0200-0000E6000000}">
      <text>
        <r>
          <rPr>
            <sz val="11"/>
            <color theme="1"/>
            <rFont val="Calibri"/>
            <family val="2"/>
            <scheme val="minor"/>
          </rPr>
          <t>======
ID#AAAAnftTj98
Handy Gusman    (2023-01-18 00:05:05)
Belum tercapai</t>
        </r>
      </text>
    </comment>
    <comment ref="AB112" authorId="0" shapeId="0" xr:uid="{00000000-0006-0000-0200-0000BF000000}">
      <text>
        <r>
          <rPr>
            <sz val="11"/>
            <color theme="1"/>
            <rFont val="Calibri"/>
            <family val="2"/>
            <scheme val="minor"/>
          </rPr>
          <t>======
ID#AAAAnftTkKo
Handy Gusman    (2023-01-18 00:05:05)
Menyimpang</t>
        </r>
      </text>
    </comment>
    <comment ref="AJ112" authorId="0" shapeId="0" xr:uid="{00000000-0006-0000-0200-000006010000}">
      <text>
        <r>
          <rPr>
            <sz val="11"/>
            <color theme="1"/>
            <rFont val="Calibri"/>
            <family val="2"/>
            <scheme val="minor"/>
          </rPr>
          <t>======
ID#AAAAnftTjyI
Handy Gusman    (2023-01-18 00:05:05)
Berpotensi menjadi ketidaksesuaian, namun dapat diperbaiki segera</t>
        </r>
      </text>
    </comment>
    <comment ref="AK112" authorId="0" shapeId="0" xr:uid="{00000000-0006-0000-0200-000008000000}">
      <text>
        <r>
          <rPr>
            <sz val="11"/>
            <color theme="1"/>
            <rFont val="Calibri"/>
            <family val="2"/>
            <scheme val="minor"/>
          </rPr>
          <t>======
ID#AAAAnftTlIM
Handy Gusman    (2023-01-18 00:05:05)
Belum tercapai</t>
        </r>
      </text>
    </comment>
    <comment ref="AL112" authorId="0" shapeId="0" xr:uid="{00000000-0006-0000-0200-0000DB000000}">
      <text>
        <r>
          <rPr>
            <sz val="11"/>
            <color theme="1"/>
            <rFont val="Calibri"/>
            <family val="2"/>
            <scheme val="minor"/>
          </rPr>
          <t>======
ID#AAAAnftTkBg
Handy Gusman    (2023-01-18 00:05:05)
Menyimpang</t>
        </r>
      </text>
    </comment>
    <comment ref="AT112" authorId="0" shapeId="0" xr:uid="{00000000-0006-0000-0200-000064000000}">
      <text>
        <r>
          <rPr>
            <sz val="11"/>
            <color theme="1"/>
            <rFont val="Calibri"/>
            <family val="2"/>
            <scheme val="minor"/>
          </rPr>
          <t>======
ID#AAAAnftTkqY
Handy Gusman    (2023-01-18 00:05:05)
Berpotensi menjadi ketidaksesuaian, namun dapat diperbaiki segera</t>
        </r>
      </text>
    </comment>
    <comment ref="AU112" authorId="0" shapeId="0" xr:uid="{00000000-0006-0000-0200-00008F000000}">
      <text>
        <r>
          <rPr>
            <sz val="11"/>
            <color theme="1"/>
            <rFont val="Calibri"/>
            <family val="2"/>
            <scheme val="minor"/>
          </rPr>
          <t>======
ID#AAAAnftTkc0
Handy Gusman    (2023-01-18 00:05:05)
Belum tercapai</t>
        </r>
      </text>
    </comment>
    <comment ref="AV112" authorId="0" shapeId="0" xr:uid="{00000000-0006-0000-0200-000095000000}">
      <text>
        <r>
          <rPr>
            <sz val="11"/>
            <color theme="1"/>
            <rFont val="Calibri"/>
            <family val="2"/>
            <scheme val="minor"/>
          </rPr>
          <t>======
ID#AAAAnftTka0
Handy Gusman    (2023-01-18 00:05:05)
Menyimpang</t>
        </r>
      </text>
    </comment>
    <comment ref="BD112" authorId="0" shapeId="0" xr:uid="{00000000-0006-0000-0200-0000F0000000}">
      <text>
        <r>
          <rPr>
            <sz val="11"/>
            <color theme="1"/>
            <rFont val="Calibri"/>
            <family val="2"/>
            <scheme val="minor"/>
          </rPr>
          <t>======
ID#AAAAnftTj6s
Handy Gusman    (2023-01-18 00:05:05)
Berpotensi menjadi ketidaksesuaian, namun dapat diperbaiki segera</t>
        </r>
      </text>
    </comment>
    <comment ref="BE112" authorId="0" shapeId="0" xr:uid="{00000000-0006-0000-0200-0000D3000000}">
      <text>
        <r>
          <rPr>
            <sz val="11"/>
            <color theme="1"/>
            <rFont val="Calibri"/>
            <family val="2"/>
            <scheme val="minor"/>
          </rPr>
          <t>======
ID#AAAAnftTkDs
Handy Gusman    (2023-01-18 00:05:05)
Belum tercapai</t>
        </r>
      </text>
    </comment>
    <comment ref="BF112" authorId="0" shapeId="0" xr:uid="{00000000-0006-0000-0200-000014000000}">
      <text>
        <r>
          <rPr>
            <sz val="11"/>
            <color theme="1"/>
            <rFont val="Calibri"/>
            <family val="2"/>
            <scheme val="minor"/>
          </rPr>
          <t>======
ID#AAAAnftTlBM
Handy Gusman    (2023-01-18 00:05:05)
Menyimpang</t>
        </r>
      </text>
    </comment>
    <comment ref="BN112" authorId="0" shapeId="0" xr:uid="{00000000-0006-0000-0200-00002B000000}">
      <text>
        <r>
          <rPr>
            <sz val="11"/>
            <color theme="1"/>
            <rFont val="Calibri"/>
            <family val="2"/>
            <scheme val="minor"/>
          </rPr>
          <t>======
ID#AAAAnftTk70
Handy Gusman    (2023-01-18 00:05:05)
Berpotensi menjadi ketidaksesuaian, namun dapat diperbaiki segera</t>
        </r>
      </text>
    </comment>
    <comment ref="BO112" authorId="0" shapeId="0" xr:uid="{00000000-0006-0000-0200-00009D000000}">
      <text>
        <r>
          <rPr>
            <sz val="11"/>
            <color theme="1"/>
            <rFont val="Calibri"/>
            <family val="2"/>
            <scheme val="minor"/>
          </rPr>
          <t>======
ID#AAAAnftTkYw
Handy Gusman    (2023-01-18 00:05:05)
Belum tercapai</t>
        </r>
      </text>
    </comment>
    <comment ref="BP112" authorId="0" shapeId="0" xr:uid="{00000000-0006-0000-0200-00000E000000}">
      <text>
        <r>
          <rPr>
            <sz val="11"/>
            <color theme="1"/>
            <rFont val="Calibri"/>
            <family val="2"/>
            <scheme val="minor"/>
          </rPr>
          <t>======
ID#AAAAnftTlEQ
Handy Gusman    (2023-01-18 00:05:05)
Menyimpang</t>
        </r>
      </text>
    </comment>
    <comment ref="BX112" authorId="0" shapeId="0" xr:uid="{00000000-0006-0000-0200-000068000000}">
      <text>
        <r>
          <rPr>
            <sz val="11"/>
            <color theme="1"/>
            <rFont val="Calibri"/>
            <family val="2"/>
            <scheme val="minor"/>
          </rPr>
          <t>======
ID#AAAAnftTkpM
Handy Gusman    (2023-01-18 00:05:05)
Berpotensi menjadi ketidaksesuaian, namun dapat diperbaiki segera</t>
        </r>
      </text>
    </comment>
    <comment ref="BY112" authorId="0" shapeId="0" xr:uid="{00000000-0006-0000-0200-0000DD000000}">
      <text>
        <r>
          <rPr>
            <sz val="11"/>
            <color theme="1"/>
            <rFont val="Calibri"/>
            <family val="2"/>
            <scheme val="minor"/>
          </rPr>
          <t>======
ID#AAAAnftTkA4
Handy Gusman    (2023-01-18 00:05:05)
Belum tercapai</t>
        </r>
      </text>
    </comment>
    <comment ref="BZ112" authorId="0" shapeId="0" xr:uid="{00000000-0006-0000-0200-0000D4000000}">
      <text>
        <r>
          <rPr>
            <sz val="11"/>
            <color theme="1"/>
            <rFont val="Calibri"/>
            <family val="2"/>
            <scheme val="minor"/>
          </rPr>
          <t>======
ID#AAAAnftTkDo
Handy Gusman    (2023-01-18 00:05:05)
Menyimpang</t>
        </r>
      </text>
    </comment>
    <comment ref="CH112" authorId="0" shapeId="0" xr:uid="{00000000-0006-0000-0200-0000DC000000}">
      <text>
        <r>
          <rPr>
            <sz val="11"/>
            <color theme="1"/>
            <rFont val="Calibri"/>
            <family val="2"/>
            <scheme val="minor"/>
          </rPr>
          <t>======
ID#AAAAnftTkBE
Handy Gusman    (2023-01-18 00:05:05)
Berpotensi menjadi ketidaksesuaian, namun dapat diperbaiki segera</t>
        </r>
      </text>
    </comment>
    <comment ref="CI112" authorId="0" shapeId="0" xr:uid="{00000000-0006-0000-0200-0000E0000000}">
      <text>
        <r>
          <rPr>
            <sz val="11"/>
            <color theme="1"/>
            <rFont val="Calibri"/>
            <family val="2"/>
            <scheme val="minor"/>
          </rPr>
          <t>======
ID#AAAAnftTj_Y
Handy Gusman    (2023-01-18 00:05:05)
Belum tercapai</t>
        </r>
      </text>
    </comment>
    <comment ref="CJ112" authorId="0" shapeId="0" xr:uid="{00000000-0006-0000-0200-0000F5000000}">
      <text>
        <r>
          <rPr>
            <sz val="11"/>
            <color theme="1"/>
            <rFont val="Calibri"/>
            <family val="2"/>
            <scheme val="minor"/>
          </rPr>
          <t>======
ID#AAAAnftTj4M
Handy Gusman    (2023-01-18 00:05:05)
Menyimpang</t>
        </r>
      </text>
    </comment>
    <comment ref="CR112" authorId="0" shapeId="0" xr:uid="{00000000-0006-0000-0200-0000AB000000}">
      <text>
        <r>
          <rPr>
            <sz val="11"/>
            <color theme="1"/>
            <rFont val="Calibri"/>
            <family val="2"/>
            <scheme val="minor"/>
          </rPr>
          <t>======
ID#AAAAnftTkSM
Handy Gusman    (2023-01-18 00:05:05)
Berpotensi menjadi ketidaksesuaian, namun dapat diperbaiki segera</t>
        </r>
      </text>
    </comment>
    <comment ref="CS112" authorId="0" shapeId="0" xr:uid="{00000000-0006-0000-0200-000024000000}">
      <text>
        <r>
          <rPr>
            <sz val="11"/>
            <color theme="1"/>
            <rFont val="Calibri"/>
            <family val="2"/>
            <scheme val="minor"/>
          </rPr>
          <t>======
ID#AAAAnftTk9g
Handy Gusman    (2023-01-18 00:05:05)
Belum tercapai</t>
        </r>
      </text>
    </comment>
    <comment ref="CT112" authorId="0" shapeId="0" xr:uid="{00000000-0006-0000-0200-0000FF000000}">
      <text>
        <r>
          <rPr>
            <sz val="11"/>
            <color theme="1"/>
            <rFont val="Calibri"/>
            <family val="2"/>
            <scheme val="minor"/>
          </rPr>
          <t>======
ID#AAAAnftTj1c
Handy Gusman    (2023-01-18 00:05:05)
Menyimpang</t>
        </r>
      </text>
    </comment>
    <comment ref="DB112" authorId="0" shapeId="0" xr:uid="{00000000-0006-0000-0200-00009C000000}">
      <text>
        <r>
          <rPr>
            <sz val="11"/>
            <color theme="1"/>
            <rFont val="Calibri"/>
            <family val="2"/>
            <scheme val="minor"/>
          </rPr>
          <t>======
ID#AAAAnftTkYs
Handy Gusman    (2023-01-18 00:05:05)
Berpotensi menjadi ketidaksesuaian, namun dapat diperbaiki segera</t>
        </r>
      </text>
    </comment>
    <comment ref="DC112" authorId="0" shapeId="0" xr:uid="{00000000-0006-0000-0200-000050000000}">
      <text>
        <r>
          <rPr>
            <sz val="11"/>
            <color theme="1"/>
            <rFont val="Calibri"/>
            <family val="2"/>
            <scheme val="minor"/>
          </rPr>
          <t>======
ID#AAAAnftTkvg
Handy Gusman    (2023-01-18 00:05:05)
Belum tercapai</t>
        </r>
      </text>
    </comment>
    <comment ref="DD112" authorId="0" shapeId="0" xr:uid="{00000000-0006-0000-0200-000059000000}">
      <text>
        <r>
          <rPr>
            <sz val="11"/>
            <color theme="1"/>
            <rFont val="Calibri"/>
            <family val="2"/>
            <scheme val="minor"/>
          </rPr>
          <t>======
ID#AAAAnftTktg
Handy Gusman    (2023-01-18 00:05:05)
Menyimpang</t>
        </r>
      </text>
    </comment>
    <comment ref="DL112" authorId="0" shapeId="0" xr:uid="{00000000-0006-0000-0200-000016010000}">
      <text>
        <r>
          <rPr>
            <sz val="11"/>
            <color theme="1"/>
            <rFont val="Calibri"/>
            <family val="2"/>
            <scheme val="minor"/>
          </rPr>
          <t>======
ID#AAAAnftTju0
Handy Gusman    (2023-01-18 00:05:05)
Berpotensi menjadi ketidaksesuaian, namun dapat diperbaiki segera</t>
        </r>
      </text>
    </comment>
    <comment ref="DM112" authorId="0" shapeId="0" xr:uid="{00000000-0006-0000-0200-00008B000000}">
      <text>
        <r>
          <rPr>
            <sz val="11"/>
            <color theme="1"/>
            <rFont val="Calibri"/>
            <family val="2"/>
            <scheme val="minor"/>
          </rPr>
          <t>======
ID#AAAAnftTkeY
Handy Gusman    (2023-01-18 00:05:05)
Belum tercapai</t>
        </r>
      </text>
    </comment>
    <comment ref="DN112" authorId="0" shapeId="0" xr:uid="{00000000-0006-0000-0200-000027000000}">
      <text>
        <r>
          <rPr>
            <sz val="11"/>
            <color theme="1"/>
            <rFont val="Calibri"/>
            <family val="2"/>
            <scheme val="minor"/>
          </rPr>
          <t>======
ID#AAAAnftTk8Y
Handy Gusman    (2023-01-18 00:05:05)
Menyimpang</t>
        </r>
      </text>
    </comment>
    <comment ref="DV112" authorId="0" shapeId="0" xr:uid="{00000000-0006-0000-0200-0000F2000000}">
      <text>
        <r>
          <rPr>
            <sz val="11"/>
            <color theme="1"/>
            <rFont val="Calibri"/>
            <family val="2"/>
            <scheme val="minor"/>
          </rPr>
          <t>======
ID#AAAAnftTj40
Handy Gusman    (2023-01-18 00:05:05)
Berpotensi menjadi ketidaksesuaian, namun dapat diperbaiki segera</t>
        </r>
      </text>
    </comment>
    <comment ref="DW112" authorId="0" shapeId="0" xr:uid="{00000000-0006-0000-0200-0000F3000000}">
      <text>
        <r>
          <rPr>
            <sz val="11"/>
            <color theme="1"/>
            <rFont val="Calibri"/>
            <family val="2"/>
            <scheme val="minor"/>
          </rPr>
          <t>======
ID#AAAAnftTj4g
Handy Gusman    (2023-01-18 00:05:05)
Belum tercapai</t>
        </r>
      </text>
    </comment>
    <comment ref="DX112" authorId="0" shapeId="0" xr:uid="{00000000-0006-0000-0200-000076000000}">
      <text>
        <r>
          <rPr>
            <sz val="11"/>
            <color theme="1"/>
            <rFont val="Calibri"/>
            <family val="2"/>
            <scheme val="minor"/>
          </rPr>
          <t>======
ID#AAAAnftTkjk
Handy Gusman    (2023-01-18 00:05:05)
Menyimpang</t>
        </r>
      </text>
    </comment>
    <comment ref="EF112" authorId="0" shapeId="0" xr:uid="{00000000-0006-0000-0200-00000D010000}">
      <text>
        <r>
          <rPr>
            <sz val="11"/>
            <color theme="1"/>
            <rFont val="Calibri"/>
            <family val="2"/>
            <scheme val="minor"/>
          </rPr>
          <t>======
ID#AAAAnftTjxU
Handy Gusman    (2023-01-18 00:05:05)
Berpotensi menjadi ketidaksesuaian, namun dapat diperbaiki segera</t>
        </r>
      </text>
    </comment>
    <comment ref="EG112" authorId="0" shapeId="0" xr:uid="{00000000-0006-0000-0200-00003C010000}">
      <text>
        <r>
          <rPr>
            <sz val="11"/>
            <color theme="1"/>
            <rFont val="Calibri"/>
            <family val="2"/>
            <scheme val="minor"/>
          </rPr>
          <t>======
ID#AAAAnftTjhQ
Handy Gusman    (2023-01-18 00:05:04)
Belum tercapai</t>
        </r>
      </text>
    </comment>
    <comment ref="EH112" authorId="0" shapeId="0" xr:uid="{00000000-0006-0000-0200-00001B010000}">
      <text>
        <r>
          <rPr>
            <sz val="11"/>
            <color theme="1"/>
            <rFont val="Calibri"/>
            <family val="2"/>
            <scheme val="minor"/>
          </rPr>
          <t>======
ID#AAAAnftTjtc
Handy Gusman    (2023-01-18 00:05:05)
Menyimpang</t>
        </r>
      </text>
    </comment>
    <comment ref="P119" authorId="0" shapeId="0" xr:uid="{00000000-0006-0000-0200-000083000000}">
      <text>
        <r>
          <rPr>
            <sz val="11"/>
            <color theme="1"/>
            <rFont val="Calibri"/>
            <family val="2"/>
            <scheme val="minor"/>
          </rPr>
          <t>======
ID#AAAAnftTkf8
Handy Gusman    (2023-01-18 00:05:05)
Berpotensi menjadi ketidaksesuaian, namun dapat diperbaiki segera</t>
        </r>
      </text>
    </comment>
    <comment ref="Q119" authorId="0" shapeId="0" xr:uid="{00000000-0006-0000-0200-000014010000}">
      <text>
        <r>
          <rPr>
            <sz val="11"/>
            <color theme="1"/>
            <rFont val="Calibri"/>
            <family val="2"/>
            <scheme val="minor"/>
          </rPr>
          <t>======
ID#AAAAnftTjvc
Handy Gusman    (2023-01-18 00:05:05)
Belum tercapai</t>
        </r>
      </text>
    </comment>
    <comment ref="R119" authorId="0" shapeId="0" xr:uid="{00000000-0006-0000-0200-0000C1000000}">
      <text>
        <r>
          <rPr>
            <sz val="11"/>
            <color theme="1"/>
            <rFont val="Calibri"/>
            <family val="2"/>
            <scheme val="minor"/>
          </rPr>
          <t>======
ID#AAAAnftTkJg
Handy Gusman    (2023-01-18 00:05:05)
Menyimpang</t>
        </r>
      </text>
    </comment>
    <comment ref="Z119" authorId="0" shapeId="0" xr:uid="{00000000-0006-0000-0200-0000BD000000}">
      <text>
        <r>
          <rPr>
            <sz val="11"/>
            <color theme="1"/>
            <rFont val="Calibri"/>
            <family val="2"/>
            <scheme val="minor"/>
          </rPr>
          <t>======
ID#AAAAnftTkMM
Handy Gusman    (2023-01-18 00:05:05)
Berpotensi menjadi ketidaksesuaian, namun dapat diperbaiki segera</t>
        </r>
      </text>
    </comment>
    <comment ref="AA119" authorId="0" shapeId="0" xr:uid="{00000000-0006-0000-0200-00006A000000}">
      <text>
        <r>
          <rPr>
            <sz val="11"/>
            <color theme="1"/>
            <rFont val="Calibri"/>
            <family val="2"/>
            <scheme val="minor"/>
          </rPr>
          <t>======
ID#AAAAnftTkn0
Handy Gusman    (2023-01-18 00:05:05)
Belum tercapai</t>
        </r>
      </text>
    </comment>
    <comment ref="AB119" authorId="0" shapeId="0" xr:uid="{00000000-0006-0000-0200-0000CE000000}">
      <text>
        <r>
          <rPr>
            <sz val="11"/>
            <color theme="1"/>
            <rFont val="Calibri"/>
            <family val="2"/>
            <scheme val="minor"/>
          </rPr>
          <t>======
ID#AAAAnftTkGU
Handy Gusman    (2023-01-18 00:05:05)
Menyimpang</t>
        </r>
      </text>
    </comment>
    <comment ref="AJ119" authorId="0" shapeId="0" xr:uid="{00000000-0006-0000-0200-0000FD000000}">
      <text>
        <r>
          <rPr>
            <sz val="11"/>
            <color theme="1"/>
            <rFont val="Calibri"/>
            <family val="2"/>
            <scheme val="minor"/>
          </rPr>
          <t>======
ID#AAAAnftTj14
Handy Gusman    (2023-01-18 00:05:05)
Berpotensi menjadi ketidaksesuaian, namun dapat diperbaiki segera</t>
        </r>
      </text>
    </comment>
    <comment ref="AK119" authorId="0" shapeId="0" xr:uid="{00000000-0006-0000-0200-000030010000}">
      <text>
        <r>
          <rPr>
            <sz val="11"/>
            <color theme="1"/>
            <rFont val="Calibri"/>
            <family val="2"/>
            <scheme val="minor"/>
          </rPr>
          <t>======
ID#AAAAnftTjks
Handy Gusman    (2023-01-18 00:05:04)
Belum tercapai</t>
        </r>
      </text>
    </comment>
    <comment ref="AL119" authorId="0" shapeId="0" xr:uid="{00000000-0006-0000-0200-0000F1000000}">
      <text>
        <r>
          <rPr>
            <sz val="11"/>
            <color theme="1"/>
            <rFont val="Calibri"/>
            <family val="2"/>
            <scheme val="minor"/>
          </rPr>
          <t>======
ID#AAAAnftTj6Y
Handy Gusman    (2023-01-18 00:05:05)
Menyimpang</t>
        </r>
      </text>
    </comment>
    <comment ref="AT119" authorId="0" shapeId="0" xr:uid="{00000000-0006-0000-0200-000000010000}">
      <text>
        <r>
          <rPr>
            <sz val="11"/>
            <color theme="1"/>
            <rFont val="Calibri"/>
            <family val="2"/>
            <scheme val="minor"/>
          </rPr>
          <t>======
ID#AAAAnftTj1M
Handy Gusman    (2023-01-18 00:05:05)
Berpotensi menjadi ketidaksesuaian, namun dapat diperbaiki segera</t>
        </r>
      </text>
    </comment>
    <comment ref="AU119" authorId="0" shapeId="0" xr:uid="{00000000-0006-0000-0200-0000F8000000}">
      <text>
        <r>
          <rPr>
            <sz val="11"/>
            <color theme="1"/>
            <rFont val="Calibri"/>
            <family val="2"/>
            <scheme val="minor"/>
          </rPr>
          <t>======
ID#AAAAnftTj3k
Handy Gusman    (2023-01-18 00:05:05)
Belum tercapai</t>
        </r>
      </text>
    </comment>
    <comment ref="AV119" authorId="0" shapeId="0" xr:uid="{00000000-0006-0000-0200-0000AF000000}">
      <text>
        <r>
          <rPr>
            <sz val="11"/>
            <color theme="1"/>
            <rFont val="Calibri"/>
            <family val="2"/>
            <scheme val="minor"/>
          </rPr>
          <t>======
ID#AAAAnftTkQ4
Handy Gusman    (2023-01-18 00:05:05)
Menyimpang</t>
        </r>
      </text>
    </comment>
    <comment ref="BD119" authorId="0" shapeId="0" xr:uid="{00000000-0006-0000-0200-0000B7000000}">
      <text>
        <r>
          <rPr>
            <sz val="11"/>
            <color theme="1"/>
            <rFont val="Calibri"/>
            <family val="2"/>
            <scheme val="minor"/>
          </rPr>
          <t>======
ID#AAAAnftTkOw
Handy Gusman    (2023-01-18 00:05:05)
Berpotensi menjadi ketidaksesuaian, namun dapat diperbaiki segera</t>
        </r>
      </text>
    </comment>
    <comment ref="BE119" authorId="0" shapeId="0" xr:uid="{00000000-0006-0000-0200-000023000000}">
      <text>
        <r>
          <rPr>
            <sz val="11"/>
            <color theme="1"/>
            <rFont val="Calibri"/>
            <family val="2"/>
            <scheme val="minor"/>
          </rPr>
          <t>======
ID#AAAAnftTk9k
Handy Gusman    (2023-01-18 00:05:05)
Belum tercapai</t>
        </r>
      </text>
    </comment>
    <comment ref="BF119" authorId="0" shapeId="0" xr:uid="{00000000-0006-0000-0200-0000C5000000}">
      <text>
        <r>
          <rPr>
            <sz val="11"/>
            <color theme="1"/>
            <rFont val="Calibri"/>
            <family val="2"/>
            <scheme val="minor"/>
          </rPr>
          <t>======
ID#AAAAnftTkIY
Handy Gusman    (2023-01-18 00:05:05)
Menyimpang</t>
        </r>
      </text>
    </comment>
    <comment ref="BN119" authorId="0" shapeId="0" xr:uid="{00000000-0006-0000-0200-00001E000000}">
      <text>
        <r>
          <rPr>
            <sz val="11"/>
            <color theme="1"/>
            <rFont val="Calibri"/>
            <family val="2"/>
            <scheme val="minor"/>
          </rPr>
          <t>======
ID#AAAAnftTk-0
Handy Gusman    (2023-01-18 00:05:05)
Berpotensi menjadi ketidaksesuaian, namun dapat diperbaiki segera</t>
        </r>
      </text>
    </comment>
    <comment ref="BO119" authorId="0" shapeId="0" xr:uid="{00000000-0006-0000-0200-000012000000}">
      <text>
        <r>
          <rPr>
            <sz val="11"/>
            <color theme="1"/>
            <rFont val="Calibri"/>
            <family val="2"/>
            <scheme val="minor"/>
          </rPr>
          <t>======
ID#AAAAnftTlCU
Handy Gusman    (2023-01-18 00:05:05)
Belum tercapai</t>
        </r>
      </text>
    </comment>
    <comment ref="BP119" authorId="0" shapeId="0" xr:uid="{00000000-0006-0000-0200-000010000000}">
      <text>
        <r>
          <rPr>
            <sz val="11"/>
            <color theme="1"/>
            <rFont val="Calibri"/>
            <family val="2"/>
            <scheme val="minor"/>
          </rPr>
          <t>======
ID#AAAAnftTlDo
Handy Gusman    (2023-01-18 00:05:05)
Menyimpang</t>
        </r>
      </text>
    </comment>
    <comment ref="BX119" authorId="0" shapeId="0" xr:uid="{00000000-0006-0000-0200-000018000000}">
      <text>
        <r>
          <rPr>
            <sz val="11"/>
            <color theme="1"/>
            <rFont val="Calibri"/>
            <family val="2"/>
            <scheme val="minor"/>
          </rPr>
          <t>======
ID#AAAAnftTk_0
Handy Gusman    (2023-01-18 00:05:05)
Berpotensi menjadi ketidaksesuaian, namun dapat diperbaiki segera</t>
        </r>
      </text>
    </comment>
    <comment ref="BY119" authorId="0" shapeId="0" xr:uid="{00000000-0006-0000-0200-00009E000000}">
      <text>
        <r>
          <rPr>
            <sz val="11"/>
            <color theme="1"/>
            <rFont val="Calibri"/>
            <family val="2"/>
            <scheme val="minor"/>
          </rPr>
          <t>======
ID#AAAAnftTkYY
Handy Gusman    (2023-01-18 00:05:05)
Belum tercapai</t>
        </r>
      </text>
    </comment>
    <comment ref="BZ119" authorId="0" shapeId="0" xr:uid="{00000000-0006-0000-0200-0000CF000000}">
      <text>
        <r>
          <rPr>
            <sz val="11"/>
            <color theme="1"/>
            <rFont val="Calibri"/>
            <family val="2"/>
            <scheme val="minor"/>
          </rPr>
          <t>======
ID#AAAAnftTkFs
Handy Gusman    (2023-01-18 00:05:05)
Menyimpang</t>
        </r>
      </text>
    </comment>
    <comment ref="CH119" authorId="0" shapeId="0" xr:uid="{00000000-0006-0000-0200-00007B000000}">
      <text>
        <r>
          <rPr>
            <sz val="11"/>
            <color theme="1"/>
            <rFont val="Calibri"/>
            <family val="2"/>
            <scheme val="minor"/>
          </rPr>
          <t>======
ID#AAAAnftTki0
Handy Gusman    (2023-01-18 00:05:05)
Berpotensi menjadi ketidaksesuaian, namun dapat diperbaiki segera</t>
        </r>
      </text>
    </comment>
    <comment ref="CI119" authorId="0" shapeId="0" xr:uid="{00000000-0006-0000-0200-000093000000}">
      <text>
        <r>
          <rPr>
            <sz val="11"/>
            <color theme="1"/>
            <rFont val="Calibri"/>
            <family val="2"/>
            <scheme val="minor"/>
          </rPr>
          <t>======
ID#AAAAnftTkbQ
Handy Gusman    (2023-01-18 00:05:05)
Belum tercapai</t>
        </r>
      </text>
    </comment>
    <comment ref="CJ119" authorId="0" shapeId="0" xr:uid="{00000000-0006-0000-0200-0000A1000000}">
      <text>
        <r>
          <rPr>
            <sz val="11"/>
            <color theme="1"/>
            <rFont val="Calibri"/>
            <family val="2"/>
            <scheme val="minor"/>
          </rPr>
          <t>======
ID#AAAAnftTkXM
Handy Gusman    (2023-01-18 00:05:05)
Menyimpang</t>
        </r>
      </text>
    </comment>
    <comment ref="CR119" authorId="0" shapeId="0" xr:uid="{00000000-0006-0000-0200-000086000000}">
      <text>
        <r>
          <rPr>
            <sz val="11"/>
            <color theme="1"/>
            <rFont val="Calibri"/>
            <family val="2"/>
            <scheme val="minor"/>
          </rPr>
          <t>======
ID#AAAAnftTkfg
Handy Gusman    (2023-01-18 00:05:05)
Berpotensi menjadi ketidaksesuaian, namun dapat diperbaiki segera</t>
        </r>
      </text>
    </comment>
    <comment ref="CS119" authorId="0" shapeId="0" xr:uid="{00000000-0006-0000-0200-000025010000}">
      <text>
        <r>
          <rPr>
            <sz val="11"/>
            <color theme="1"/>
            <rFont val="Calibri"/>
            <family val="2"/>
            <scheme val="minor"/>
          </rPr>
          <t>======
ID#AAAAnftTjnw
Handy Gusman    (2023-01-18 00:05:05)
Belum tercapai</t>
        </r>
      </text>
    </comment>
    <comment ref="CT119" authorId="0" shapeId="0" xr:uid="{00000000-0006-0000-0200-000052000000}">
      <text>
        <r>
          <rPr>
            <sz val="11"/>
            <color theme="1"/>
            <rFont val="Calibri"/>
            <family val="2"/>
            <scheme val="minor"/>
          </rPr>
          <t>======
ID#AAAAnftTkuk
Handy Gusman    (2023-01-18 00:05:05)
Menyimpang</t>
        </r>
      </text>
    </comment>
    <comment ref="DB119" authorId="0" shapeId="0" xr:uid="{00000000-0006-0000-0200-000033010000}">
      <text>
        <r>
          <rPr>
            <sz val="11"/>
            <color theme="1"/>
            <rFont val="Calibri"/>
            <family val="2"/>
            <scheme val="minor"/>
          </rPr>
          <t>======
ID#AAAAnftTjjk
Handy Gusman    (2023-01-18 00:05:04)
Berpotensi menjadi ketidaksesuaian, namun dapat diperbaiki segera</t>
        </r>
      </text>
    </comment>
    <comment ref="DC119" authorId="0" shapeId="0" xr:uid="{00000000-0006-0000-0200-00002D000000}">
      <text>
        <r>
          <rPr>
            <sz val="11"/>
            <color theme="1"/>
            <rFont val="Calibri"/>
            <family val="2"/>
            <scheme val="minor"/>
          </rPr>
          <t>======
ID#AAAAnftTk5k
Handy Gusman    (2023-01-18 00:05:05)
Belum tercapai</t>
        </r>
      </text>
    </comment>
    <comment ref="DD119" authorId="0" shapeId="0" xr:uid="{00000000-0006-0000-0200-000024010000}">
      <text>
        <r>
          <rPr>
            <sz val="11"/>
            <color theme="1"/>
            <rFont val="Calibri"/>
            <family val="2"/>
            <scheme val="minor"/>
          </rPr>
          <t>======
ID#AAAAnftTjoM
Handy Gusman    (2023-01-18 00:05:05)
Menyimpang</t>
        </r>
      </text>
    </comment>
    <comment ref="DL119" authorId="0" shapeId="0" xr:uid="{00000000-0006-0000-0200-000021000000}">
      <text>
        <r>
          <rPr>
            <sz val="11"/>
            <color theme="1"/>
            <rFont val="Calibri"/>
            <family val="2"/>
            <scheme val="minor"/>
          </rPr>
          <t>======
ID#AAAAnftTk-A
Handy Gusman    (2023-01-18 00:05:05)
Berpotensi menjadi ketidaksesuaian, namun dapat diperbaiki segera</t>
        </r>
      </text>
    </comment>
    <comment ref="DM119" authorId="0" shapeId="0" xr:uid="{00000000-0006-0000-0200-00001F010000}">
      <text>
        <r>
          <rPr>
            <sz val="11"/>
            <color theme="1"/>
            <rFont val="Calibri"/>
            <family val="2"/>
            <scheme val="minor"/>
          </rPr>
          <t>======
ID#AAAAnftTjrQ
Handy Gusman    (2023-01-18 00:05:05)
Belum tercapai</t>
        </r>
      </text>
    </comment>
    <comment ref="DN119" authorId="0" shapeId="0" xr:uid="{00000000-0006-0000-0200-000003010000}">
      <text>
        <r>
          <rPr>
            <sz val="11"/>
            <color theme="1"/>
            <rFont val="Calibri"/>
            <family val="2"/>
            <scheme val="minor"/>
          </rPr>
          <t>======
ID#AAAAnftTjzE
Handy Gusman    (2023-01-18 00:05:05)
Menyimpang</t>
        </r>
      </text>
    </comment>
    <comment ref="DV119" authorId="0" shapeId="0" xr:uid="{00000000-0006-0000-0200-0000F6000000}">
      <text>
        <r>
          <rPr>
            <sz val="11"/>
            <color theme="1"/>
            <rFont val="Calibri"/>
            <family val="2"/>
            <scheme val="minor"/>
          </rPr>
          <t>======
ID#AAAAnftTj4Q
Handy Gusman    (2023-01-18 00:05:05)
Berpotensi menjadi ketidaksesuaian, namun dapat diperbaiki segera</t>
        </r>
      </text>
    </comment>
    <comment ref="DW119" authorId="0" shapeId="0" xr:uid="{00000000-0006-0000-0200-000063000000}">
      <text>
        <r>
          <rPr>
            <sz val="11"/>
            <color theme="1"/>
            <rFont val="Calibri"/>
            <family val="2"/>
            <scheme val="minor"/>
          </rPr>
          <t>======
ID#AAAAnftTkqs
Handy Gusman    (2023-01-18 00:05:05)
Belum tercapai</t>
        </r>
      </text>
    </comment>
    <comment ref="DX119" authorId="0" shapeId="0" xr:uid="{00000000-0006-0000-0200-000025000000}">
      <text>
        <r>
          <rPr>
            <sz val="11"/>
            <color theme="1"/>
            <rFont val="Calibri"/>
            <family val="2"/>
            <scheme val="minor"/>
          </rPr>
          <t>======
ID#AAAAnftTk8s
Handy Gusman    (2023-01-18 00:05:05)
Menyimpang</t>
        </r>
      </text>
    </comment>
    <comment ref="EF119" authorId="0" shapeId="0" xr:uid="{00000000-0006-0000-0200-00005E000000}">
      <text>
        <r>
          <rPr>
            <sz val="11"/>
            <color theme="1"/>
            <rFont val="Calibri"/>
            <family val="2"/>
            <scheme val="minor"/>
          </rPr>
          <t>======
ID#AAAAnftTksE
Handy Gusman    (2023-01-18 00:05:05)
Berpotensi menjadi ketidaksesuaian, namun dapat diperbaiki segera</t>
        </r>
      </text>
    </comment>
    <comment ref="EG119" authorId="0" shapeId="0" xr:uid="{00000000-0006-0000-0200-0000BC000000}">
      <text>
        <r>
          <rPr>
            <sz val="11"/>
            <color theme="1"/>
            <rFont val="Calibri"/>
            <family val="2"/>
            <scheme val="minor"/>
          </rPr>
          <t>======
ID#AAAAnftTkMc
Handy Gusman    (2023-01-18 00:05:05)
Belum tercapai</t>
        </r>
      </text>
    </comment>
    <comment ref="EH119" authorId="0" shapeId="0" xr:uid="{00000000-0006-0000-0200-0000D1000000}">
      <text>
        <r>
          <rPr>
            <sz val="11"/>
            <color theme="1"/>
            <rFont val="Calibri"/>
            <family val="2"/>
            <scheme val="minor"/>
          </rPr>
          <t>======
ID#AAAAnftTkFg
Handy Gusman    (2023-01-18 00:05:05)
Menyimpang</t>
        </r>
      </text>
    </comment>
  </commentList>
  <extLst>
    <ext xmlns:r="http://schemas.openxmlformats.org/officeDocument/2006/relationships" uri="GoogleSheetsCustomDataVersion1">
      <go:sheetsCustomData xmlns:go="http://customooxmlschemas.google.com/" r:id="rId1" roundtripDataSignature="AMtx7mhMJJwq2b35upA8KOk3dikMl9Syw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Q8" authorId="0" shapeId="0" xr:uid="{00000000-0006-0000-0300-0000B3000000}">
      <text>
        <r>
          <rPr>
            <sz val="11"/>
            <color theme="1"/>
            <rFont val="Calibri"/>
            <family val="2"/>
            <scheme val="minor"/>
          </rPr>
          <t>======
ID#AAAAnftTkQY
Handy Gusman    (2023-01-18 00:05:05)
Berpotensi menjadi ketidaksesuaian, namun dapat diperbaiki segera</t>
        </r>
      </text>
    </comment>
    <comment ref="R8" authorId="0" shapeId="0" xr:uid="{00000000-0006-0000-0300-000020000000}">
      <text>
        <r>
          <rPr>
            <sz val="11"/>
            <color theme="1"/>
            <rFont val="Calibri"/>
            <family val="2"/>
            <scheme val="minor"/>
          </rPr>
          <t>======
ID#AAAAnftTk-U
Handy Gusman    (2023-01-18 00:05:05)
Belum tercapai</t>
        </r>
      </text>
    </comment>
    <comment ref="S8" authorId="0" shapeId="0" xr:uid="{00000000-0006-0000-0300-000074000000}">
      <text>
        <r>
          <rPr>
            <sz val="11"/>
            <color theme="1"/>
            <rFont val="Calibri"/>
            <family val="2"/>
            <scheme val="minor"/>
          </rPr>
          <t>======
ID#AAAAnftTkiA
Handy Gusman    (2023-01-18 00:05:05)
Menyimpang</t>
        </r>
      </text>
    </comment>
    <comment ref="AA8" authorId="0" shapeId="0" xr:uid="{00000000-0006-0000-0300-0000C5000000}">
      <text>
        <r>
          <rPr>
            <sz val="11"/>
            <color theme="1"/>
            <rFont val="Calibri"/>
            <family val="2"/>
            <scheme val="minor"/>
          </rPr>
          <t>======
ID#AAAAnftTkMY
Handy Gusman    (2023-01-18 00:05:05)
Berpotensi menjadi ketidaksesuaian, namun dapat diperbaiki segera</t>
        </r>
      </text>
    </comment>
    <comment ref="AB8" authorId="0" shapeId="0" xr:uid="{00000000-0006-0000-0300-0000A8000000}">
      <text>
        <r>
          <rPr>
            <sz val="11"/>
            <color theme="1"/>
            <rFont val="Calibri"/>
            <family val="2"/>
            <scheme val="minor"/>
          </rPr>
          <t>======
ID#AAAAnftTkTE
Handy Gusman    (2023-01-18 00:05:05)
Belum tercapai</t>
        </r>
      </text>
    </comment>
    <comment ref="AC8" authorId="0" shapeId="0" xr:uid="{00000000-0006-0000-0300-000066000000}">
      <text>
        <r>
          <rPr>
            <sz val="11"/>
            <color theme="1"/>
            <rFont val="Calibri"/>
            <family val="2"/>
            <scheme val="minor"/>
          </rPr>
          <t>======
ID#AAAAnftTkn4
Handy Gusman    (2023-01-18 00:05:05)
Menyimpang</t>
        </r>
      </text>
    </comment>
    <comment ref="AK8" authorId="0" shapeId="0" xr:uid="{00000000-0006-0000-0300-0000D7000000}">
      <text>
        <r>
          <rPr>
            <sz val="11"/>
            <color theme="1"/>
            <rFont val="Calibri"/>
            <family val="2"/>
            <scheme val="minor"/>
          </rPr>
          <t>======
ID#AAAAnftTkGQ
Handy Gusman    (2023-01-18 00:05:05)
Berpotensi menjadi ketidaksesuaian, namun dapat diperbaiki segera</t>
        </r>
      </text>
    </comment>
    <comment ref="AL8" authorId="0" shapeId="0" xr:uid="{00000000-0006-0000-0300-0000F2000000}">
      <text>
        <r>
          <rPr>
            <sz val="11"/>
            <color theme="1"/>
            <rFont val="Calibri"/>
            <family val="2"/>
            <scheme val="minor"/>
          </rPr>
          <t>======
ID#AAAAnftTj9Q
Handy Gusman    (2023-01-18 00:05:05)
Belum tercapai</t>
        </r>
      </text>
    </comment>
    <comment ref="AM8" authorId="0" shapeId="0" xr:uid="{00000000-0006-0000-0300-000027010000}">
      <text>
        <r>
          <rPr>
            <sz val="11"/>
            <color theme="1"/>
            <rFont val="Calibri"/>
            <family val="2"/>
            <scheme val="minor"/>
          </rPr>
          <t>======
ID#AAAAnftTjuA
Handy Gusman    (2023-01-18 00:05:05)
Menyimpang</t>
        </r>
      </text>
    </comment>
    <comment ref="AU8" authorId="0" shapeId="0" xr:uid="{00000000-0006-0000-0300-00007F000000}">
      <text>
        <r>
          <rPr>
            <sz val="11"/>
            <color theme="1"/>
            <rFont val="Calibri"/>
            <family val="2"/>
            <scheme val="minor"/>
          </rPr>
          <t>======
ID#AAAAnftTkes
Handy Gusman    (2023-01-18 00:05:05)
Berpotensi menjadi ketidaksesuaian, namun dapat diperbaiki segera</t>
        </r>
      </text>
    </comment>
    <comment ref="AV8" authorId="0" shapeId="0" xr:uid="{00000000-0006-0000-0300-000089000000}">
      <text>
        <r>
          <rPr>
            <sz val="11"/>
            <color theme="1"/>
            <rFont val="Calibri"/>
            <family val="2"/>
            <scheme val="minor"/>
          </rPr>
          <t>======
ID#AAAAnftTkas
Handy Gusman    (2023-01-18 00:05:05)
Belum tercapai</t>
        </r>
      </text>
    </comment>
    <comment ref="AW8" authorId="0" shapeId="0" xr:uid="{00000000-0006-0000-0300-000035000000}">
      <text>
        <r>
          <rPr>
            <sz val="11"/>
            <color theme="1"/>
            <rFont val="Calibri"/>
            <family val="2"/>
            <scheme val="minor"/>
          </rPr>
          <t>======
ID#AAAAnftTk1I
Handy Gusman    (2023-01-18 00:05:05)
Menyimpang</t>
        </r>
      </text>
    </comment>
    <comment ref="BE8" authorId="0" shapeId="0" xr:uid="{00000000-0006-0000-0300-000024000000}">
      <text>
        <r>
          <rPr>
            <sz val="11"/>
            <color theme="1"/>
            <rFont val="Calibri"/>
            <family val="2"/>
            <scheme val="minor"/>
          </rPr>
          <t>======
ID#AAAAnftTk8o
Handy Gusman    (2023-01-18 00:05:05)
Berpotensi menjadi ketidaksesuaian, namun dapat diperbaiki segera</t>
        </r>
      </text>
    </comment>
    <comment ref="BF8" authorId="0" shapeId="0" xr:uid="{00000000-0006-0000-0300-0000DF000000}">
      <text>
        <r>
          <rPr>
            <sz val="11"/>
            <color theme="1"/>
            <rFont val="Calibri"/>
            <family val="2"/>
            <scheme val="minor"/>
          </rPr>
          <t>======
ID#AAAAnftTkD0
Handy Gusman    (2023-01-18 00:05:05)
Belum tercapai</t>
        </r>
      </text>
    </comment>
    <comment ref="BG8" authorId="0" shapeId="0" xr:uid="{00000000-0006-0000-0300-0000AB000000}">
      <text>
        <r>
          <rPr>
            <sz val="11"/>
            <color theme="1"/>
            <rFont val="Calibri"/>
            <family val="2"/>
            <scheme val="minor"/>
          </rPr>
          <t>======
ID#AAAAnftTkSo
Handy Gusman    (2023-01-18 00:05:05)
Menyimpang</t>
        </r>
      </text>
    </comment>
    <comment ref="BO8" authorId="0" shapeId="0" xr:uid="{00000000-0006-0000-0300-00002F000000}">
      <text>
        <r>
          <rPr>
            <sz val="11"/>
            <color theme="1"/>
            <rFont val="Calibri"/>
            <family val="2"/>
            <scheme val="minor"/>
          </rPr>
          <t>======
ID#AAAAnftTk3M
Handy Gusman    (2023-01-18 00:05:05)
Berpotensi menjadi ketidaksesuaian, namun dapat diperbaiki segera</t>
        </r>
      </text>
    </comment>
    <comment ref="BP8" authorId="0" shapeId="0" xr:uid="{00000000-0006-0000-0300-0000E4000000}">
      <text>
        <r>
          <rPr>
            <sz val="11"/>
            <color theme="1"/>
            <rFont val="Calibri"/>
            <family val="2"/>
            <scheme val="minor"/>
          </rPr>
          <t>======
ID#AAAAnftTkCY
Handy Gusman    (2023-01-18 00:05:05)
Belum tercapai</t>
        </r>
      </text>
    </comment>
    <comment ref="BQ8" authorId="0" shapeId="0" xr:uid="{00000000-0006-0000-0300-000006010000}">
      <text>
        <r>
          <rPr>
            <sz val="11"/>
            <color theme="1"/>
            <rFont val="Calibri"/>
            <family val="2"/>
            <scheme val="minor"/>
          </rPr>
          <t>======
ID#AAAAnftTj3o
Handy Gusman    (2023-01-18 00:05:05)
Menyimpang</t>
        </r>
      </text>
    </comment>
    <comment ref="BY8" authorId="0" shapeId="0" xr:uid="{00000000-0006-0000-0300-00000F000000}">
      <text>
        <r>
          <rPr>
            <sz val="11"/>
            <color theme="1"/>
            <rFont val="Calibri"/>
            <family val="2"/>
            <scheme val="minor"/>
          </rPr>
          <t>======
ID#AAAAnftTlEo
Handy Gusman    (2023-01-18 00:05:05)
Berpotensi menjadi ketidaksesuaian, namun dapat diperbaiki segera</t>
        </r>
      </text>
    </comment>
    <comment ref="BZ8" authorId="0" shapeId="0" xr:uid="{00000000-0006-0000-0300-000005010000}">
      <text>
        <r>
          <rPr>
            <sz val="11"/>
            <color theme="1"/>
            <rFont val="Calibri"/>
            <family val="2"/>
            <scheme val="minor"/>
          </rPr>
          <t>======
ID#AAAAnftTj38
Handy Gusman    (2023-01-18 00:05:05)
Belum tercapai</t>
        </r>
      </text>
    </comment>
    <comment ref="CA8" authorId="0" shapeId="0" xr:uid="{00000000-0006-0000-0300-0000EE000000}">
      <text>
        <r>
          <rPr>
            <sz val="11"/>
            <color theme="1"/>
            <rFont val="Calibri"/>
            <family val="2"/>
            <scheme val="minor"/>
          </rPr>
          <t>======
ID#AAAAnftTj_4
Handy Gusman    (2023-01-18 00:05:05)
Menyimpang</t>
        </r>
      </text>
    </comment>
    <comment ref="CI8" authorId="0" shapeId="0" xr:uid="{00000000-0006-0000-0300-00008B000000}">
      <text>
        <r>
          <rPr>
            <sz val="11"/>
            <color theme="1"/>
            <rFont val="Calibri"/>
            <family val="2"/>
            <scheme val="minor"/>
          </rPr>
          <t>======
ID#AAAAnftTkag
Handy Gusman    (2023-01-18 00:05:05)
Berpotensi menjadi ketidaksesuaian, namun dapat diperbaiki segera</t>
        </r>
      </text>
    </comment>
    <comment ref="CJ8" authorId="0" shapeId="0" xr:uid="{00000000-0006-0000-0300-00006B000000}">
      <text>
        <r>
          <rPr>
            <sz val="11"/>
            <color theme="1"/>
            <rFont val="Calibri"/>
            <family val="2"/>
            <scheme val="minor"/>
          </rPr>
          <t>======
ID#AAAAnftTkmc
Handy Gusman    (2023-01-18 00:05:05)
Belum tercapai</t>
        </r>
      </text>
    </comment>
    <comment ref="CK8" authorId="0" shapeId="0" xr:uid="{00000000-0006-0000-0300-00004A010000}">
      <text>
        <r>
          <rPr>
            <sz val="11"/>
            <color theme="1"/>
            <rFont val="Calibri"/>
            <family val="2"/>
            <scheme val="minor"/>
          </rPr>
          <t>======
ID#AAAAnftTjiU
Handy Gusman    (2023-01-18 00:05:04)
Menyimpang</t>
        </r>
      </text>
    </comment>
    <comment ref="CS8" authorId="0" shapeId="0" xr:uid="{00000000-0006-0000-0300-00004D010000}">
      <text>
        <r>
          <rPr>
            <sz val="11"/>
            <color theme="1"/>
            <rFont val="Calibri"/>
            <family val="2"/>
            <scheme val="minor"/>
          </rPr>
          <t>======
ID#AAAAnftTjh8
Handy Gusman    (2023-01-18 00:05:04)
Berpotensi menjadi ketidaksesuaian, namun dapat diperbaiki segera</t>
        </r>
      </text>
    </comment>
    <comment ref="CT8" authorId="0" shapeId="0" xr:uid="{00000000-0006-0000-0300-000029000000}">
      <text>
        <r>
          <rPr>
            <sz val="11"/>
            <color theme="1"/>
            <rFont val="Calibri"/>
            <family val="2"/>
            <scheme val="minor"/>
          </rPr>
          <t>======
ID#AAAAnftTk48
Handy Gusman    (2023-01-18 00:05:05)
Belum tercapai</t>
        </r>
      </text>
    </comment>
    <comment ref="CU8" authorId="0" shapeId="0" xr:uid="{00000000-0006-0000-0300-000096000000}">
      <text>
        <r>
          <rPr>
            <sz val="11"/>
            <color theme="1"/>
            <rFont val="Calibri"/>
            <family val="2"/>
            <scheme val="minor"/>
          </rPr>
          <t>======
ID#AAAAnftTkXc
Handy Gusman    (2023-01-18 00:05:05)
Menyimpang</t>
        </r>
      </text>
    </comment>
    <comment ref="DC8" authorId="0" shapeId="0" xr:uid="{00000000-0006-0000-0300-00008A000000}">
      <text>
        <r>
          <rPr>
            <sz val="11"/>
            <color theme="1"/>
            <rFont val="Calibri"/>
            <family val="2"/>
            <scheme val="minor"/>
          </rPr>
          <t>======
ID#AAAAnftTka4
Handy Gusman    (2023-01-18 00:05:05)
Berpotensi menjadi ketidaksesuaian, namun dapat diperbaiki segera</t>
        </r>
      </text>
    </comment>
    <comment ref="DD8" authorId="0" shapeId="0" xr:uid="{00000000-0006-0000-0300-00004B010000}">
      <text>
        <r>
          <rPr>
            <sz val="11"/>
            <color theme="1"/>
            <rFont val="Calibri"/>
            <family val="2"/>
            <scheme val="minor"/>
          </rPr>
          <t>======
ID#AAAAnftTjiM
Handy Gusman    (2023-01-18 00:05:04)
Belum tercapai</t>
        </r>
      </text>
    </comment>
    <comment ref="DE8" authorId="0" shapeId="0" xr:uid="{00000000-0006-0000-0300-000014000000}">
      <text>
        <r>
          <rPr>
            <sz val="11"/>
            <color theme="1"/>
            <rFont val="Calibri"/>
            <family val="2"/>
            <scheme val="minor"/>
          </rPr>
          <t>======
ID#AAAAnftTlDA
Handy Gusman    (2023-01-18 00:05:05)
Menyimpang</t>
        </r>
      </text>
    </comment>
    <comment ref="DM8" authorId="0" shapeId="0" xr:uid="{00000000-0006-0000-0300-00003F010000}">
      <text>
        <r>
          <rPr>
            <sz val="11"/>
            <color theme="1"/>
            <rFont val="Calibri"/>
            <family val="2"/>
            <scheme val="minor"/>
          </rPr>
          <t>======
ID#AAAAnftTjlg
Handy Gusman    (2023-01-18 00:05:05)
Berpotensi menjadi ketidaksesuaian, namun dapat diperbaiki segera</t>
        </r>
      </text>
    </comment>
    <comment ref="DN8" authorId="0" shapeId="0" xr:uid="{00000000-0006-0000-0300-0000DA000000}">
      <text>
        <r>
          <rPr>
            <sz val="11"/>
            <color theme="1"/>
            <rFont val="Calibri"/>
            <family val="2"/>
            <scheme val="minor"/>
          </rPr>
          <t>======
ID#AAAAnftTkFI
Handy Gusman    (2023-01-18 00:05:05)
Belum tercapai</t>
        </r>
      </text>
    </comment>
    <comment ref="DO8" authorId="0" shapeId="0" xr:uid="{00000000-0006-0000-0300-000063000000}">
      <text>
        <r>
          <rPr>
            <sz val="11"/>
            <color theme="1"/>
            <rFont val="Calibri"/>
            <family val="2"/>
            <scheme val="minor"/>
          </rPr>
          <t>======
ID#AAAAnftTkpk
Handy Gusman    (2023-01-18 00:05:05)
Menyimpang</t>
        </r>
      </text>
    </comment>
    <comment ref="DW8" authorId="0" shapeId="0" xr:uid="{00000000-0006-0000-0300-000037010000}">
      <text>
        <r>
          <rPr>
            <sz val="11"/>
            <color theme="1"/>
            <rFont val="Calibri"/>
            <family val="2"/>
            <scheme val="minor"/>
          </rPr>
          <t>======
ID#AAAAnftTjno
Handy Gusman    (2023-01-18 00:05:05)
Berpotensi menjadi ketidaksesuaian, namun dapat diperbaiki segera</t>
        </r>
      </text>
    </comment>
    <comment ref="DX8" authorId="0" shapeId="0" xr:uid="{00000000-0006-0000-0300-000055000000}">
      <text>
        <r>
          <rPr>
            <sz val="11"/>
            <color theme="1"/>
            <rFont val="Calibri"/>
            <family val="2"/>
            <scheme val="minor"/>
          </rPr>
          <t>======
ID#AAAAnftTksI
Handy Gusman    (2023-01-18 00:05:05)
Belum tercapai</t>
        </r>
      </text>
    </comment>
    <comment ref="DY8" authorId="0" shapeId="0" xr:uid="{00000000-0006-0000-0300-0000CC000000}">
      <text>
        <r>
          <rPr>
            <sz val="11"/>
            <color theme="1"/>
            <rFont val="Calibri"/>
            <family val="2"/>
            <scheme val="minor"/>
          </rPr>
          <t>======
ID#AAAAnftTkKw
Handy Gusman    (2023-01-18 00:05:05)
Menyimpang</t>
        </r>
      </text>
    </comment>
    <comment ref="EG8" authorId="0" shapeId="0" xr:uid="{00000000-0006-0000-0300-000046000000}">
      <text>
        <r>
          <rPr>
            <sz val="11"/>
            <color theme="1"/>
            <rFont val="Calibri"/>
            <family val="2"/>
            <scheme val="minor"/>
          </rPr>
          <t>======
ID#AAAAnftTkwk
Handy Gusman    (2023-01-18 00:05:05)
Berpotensi menjadi ketidaksesuaian, namun dapat diperbaiki segera</t>
        </r>
      </text>
    </comment>
    <comment ref="EH8" authorId="0" shapeId="0" xr:uid="{00000000-0006-0000-0300-000058000000}">
      <text>
        <r>
          <rPr>
            <sz val="11"/>
            <color theme="1"/>
            <rFont val="Calibri"/>
            <family val="2"/>
            <scheme val="minor"/>
          </rPr>
          <t>======
ID#AAAAnftTkrs
Handy Gusman    (2023-01-18 00:05:05)
Belum tercapai</t>
        </r>
      </text>
    </comment>
    <comment ref="EI8" authorId="0" shapeId="0" xr:uid="{00000000-0006-0000-0300-000030000000}">
      <text>
        <r>
          <rPr>
            <sz val="11"/>
            <color theme="1"/>
            <rFont val="Calibri"/>
            <family val="2"/>
            <scheme val="minor"/>
          </rPr>
          <t>======
ID#AAAAnftTk2g
Handy Gusman    (2023-01-18 00:05:05)
Menyimpang</t>
        </r>
      </text>
    </comment>
    <comment ref="EQ8" authorId="0" shapeId="0" xr:uid="{00000000-0006-0000-0300-000009010000}">
      <text>
        <r>
          <rPr>
            <sz val="11"/>
            <color theme="1"/>
            <rFont val="Calibri"/>
            <family val="2"/>
            <scheme val="minor"/>
          </rPr>
          <t>======
ID#AAAAnftTj24
Handy Gusman    (2023-01-18 00:05:05)
Berpotensi menjadi ketidaksesuaian, namun dapat diperbaiki segera</t>
        </r>
      </text>
    </comment>
    <comment ref="ER8" authorId="0" shapeId="0" xr:uid="{00000000-0006-0000-0300-00009A000000}">
      <text>
        <r>
          <rPr>
            <sz val="11"/>
            <color theme="1"/>
            <rFont val="Calibri"/>
            <family val="2"/>
            <scheme val="minor"/>
          </rPr>
          <t>======
ID#AAAAnftTkWc
Handy Gusman    (2023-01-18 00:05:05)
Belum tercapai</t>
        </r>
      </text>
    </comment>
    <comment ref="ES8" authorId="0" shapeId="0" xr:uid="{00000000-0006-0000-0300-0000FD000000}">
      <text>
        <r>
          <rPr>
            <sz val="11"/>
            <color theme="1"/>
            <rFont val="Calibri"/>
            <family val="2"/>
            <scheme val="minor"/>
          </rPr>
          <t>======
ID#AAAAnftTj6A
Handy Gusman    (2023-01-18 00:05:05)
Menyimpang</t>
        </r>
      </text>
    </comment>
    <comment ref="H28" authorId="0" shapeId="0" xr:uid="{00000000-0006-0000-0300-000051010000}">
      <text>
        <r>
          <rPr>
            <sz val="11"/>
            <color theme="1"/>
            <rFont val="Calibri"/>
            <family val="2"/>
            <scheme val="minor"/>
          </rPr>
          <t>======
ID#AAAAnftTka8
Windows User    (2022-04-04 02:03:19)
PMIP</t>
        </r>
      </text>
    </comment>
    <comment ref="H101" authorId="0" shapeId="0" xr:uid="{00000000-0006-0000-0300-000047010000}">
      <text>
        <r>
          <rPr>
            <sz val="11"/>
            <color theme="1"/>
            <rFont val="Calibri"/>
            <family val="2"/>
            <scheme val="minor"/>
          </rPr>
          <t>======
ID#AAAAnftTjjU
Windows User    (2023-01-18 00:05:04)
indikator baru</t>
        </r>
      </text>
    </comment>
    <comment ref="Q166" authorId="0" shapeId="0" xr:uid="{00000000-0006-0000-0300-00002E000000}">
      <text>
        <r>
          <rPr>
            <sz val="11"/>
            <color theme="1"/>
            <rFont val="Calibri"/>
            <family val="2"/>
            <scheme val="minor"/>
          </rPr>
          <t>======
ID#AAAAnftTk3g
Handy Gusman    (2023-01-18 00:05:05)
Berpotensi menjadi ketidaksesuaian, namun dapat diperbaiki segera</t>
        </r>
      </text>
    </comment>
    <comment ref="R166" authorId="0" shapeId="0" xr:uid="{00000000-0006-0000-0300-00009B000000}">
      <text>
        <r>
          <rPr>
            <sz val="11"/>
            <color theme="1"/>
            <rFont val="Calibri"/>
            <family val="2"/>
            <scheme val="minor"/>
          </rPr>
          <t>======
ID#AAAAnftTkWY
Handy Gusman    (2023-01-18 00:05:05)
Belum tercapai</t>
        </r>
      </text>
    </comment>
    <comment ref="S166" authorId="0" shapeId="0" xr:uid="{00000000-0006-0000-0300-000042010000}">
      <text>
        <r>
          <rPr>
            <sz val="11"/>
            <color theme="1"/>
            <rFont val="Calibri"/>
            <family val="2"/>
            <scheme val="minor"/>
          </rPr>
          <t>======
ID#AAAAnftTjkk
Handy Gusman    (2023-01-18 00:05:04)
Menyimpang</t>
        </r>
      </text>
    </comment>
    <comment ref="AA166" authorId="0" shapeId="0" xr:uid="{00000000-0006-0000-0300-00009F000000}">
      <text>
        <r>
          <rPr>
            <sz val="11"/>
            <color theme="1"/>
            <rFont val="Calibri"/>
            <family val="2"/>
            <scheme val="minor"/>
          </rPr>
          <t>======
ID#AAAAnftTkVo
Handy Gusman    (2023-01-18 00:05:05)
Berpotensi menjadi ketidaksesuaian, namun dapat diperbaiki segera</t>
        </r>
      </text>
    </comment>
    <comment ref="AB166" authorId="0" shapeId="0" xr:uid="{00000000-0006-0000-0300-0000B6000000}">
      <text>
        <r>
          <rPr>
            <sz val="11"/>
            <color theme="1"/>
            <rFont val="Calibri"/>
            <family val="2"/>
            <scheme val="minor"/>
          </rPr>
          <t>======
ID#AAAAnftTkP0
Handy Gusman    (2023-01-18 00:05:05)
Belum tercapai</t>
        </r>
      </text>
    </comment>
    <comment ref="AC166" authorId="0" shapeId="0" xr:uid="{00000000-0006-0000-0300-000093000000}">
      <text>
        <r>
          <rPr>
            <sz val="11"/>
            <color theme="1"/>
            <rFont val="Calibri"/>
            <family val="2"/>
            <scheme val="minor"/>
          </rPr>
          <t>======
ID#AAAAnftTkYc
Handy Gusman    (2023-01-18 00:05:05)
Menyimpang</t>
        </r>
      </text>
    </comment>
    <comment ref="AK166" authorId="0" shapeId="0" xr:uid="{00000000-0006-0000-0300-00001F000000}">
      <text>
        <r>
          <rPr>
            <sz val="11"/>
            <color theme="1"/>
            <rFont val="Calibri"/>
            <family val="2"/>
            <scheme val="minor"/>
          </rPr>
          <t>======
ID#AAAAnftTk_E
Handy Gusman    (2023-01-18 00:05:05)
Berpotensi menjadi ketidaksesuaian, namun dapat diperbaiki segera</t>
        </r>
      </text>
    </comment>
    <comment ref="AL166" authorId="0" shapeId="0" xr:uid="{00000000-0006-0000-0300-00002A010000}">
      <text>
        <r>
          <rPr>
            <sz val="11"/>
            <color theme="1"/>
            <rFont val="Calibri"/>
            <family val="2"/>
            <scheme val="minor"/>
          </rPr>
          <t>======
ID#AAAAnftTjsk
Handy Gusman    (2023-01-18 00:05:05)
Belum tercapai</t>
        </r>
      </text>
    </comment>
    <comment ref="AM166" authorId="0" shapeId="0" xr:uid="{00000000-0006-0000-0300-000040010000}">
      <text>
        <r>
          <rPr>
            <sz val="11"/>
            <color theme="1"/>
            <rFont val="Calibri"/>
            <family val="2"/>
            <scheme val="minor"/>
          </rPr>
          <t>======
ID#AAAAnftTjlI
Handy Gusman    (2023-01-18 00:05:05)
Menyimpang</t>
        </r>
      </text>
    </comment>
    <comment ref="AU166" authorId="0" shapeId="0" xr:uid="{00000000-0006-0000-0300-00003B000000}">
      <text>
        <r>
          <rPr>
            <sz val="11"/>
            <color theme="1"/>
            <rFont val="Calibri"/>
            <family val="2"/>
            <scheme val="minor"/>
          </rPr>
          <t>======
ID#AAAAnftTkzk
Handy Gusman    (2023-01-18 00:05:05)
Berpotensi menjadi ketidaksesuaian, namun dapat diperbaiki segera</t>
        </r>
      </text>
    </comment>
    <comment ref="AV166" authorId="0" shapeId="0" xr:uid="{00000000-0006-0000-0300-000050010000}">
      <text>
        <r>
          <rPr>
            <sz val="11"/>
            <color theme="1"/>
            <rFont val="Calibri"/>
            <family val="2"/>
            <scheme val="minor"/>
          </rPr>
          <t>======
ID#AAAAnftTjg0
Handy Gusman    (2023-01-18 00:05:04)
Belum tercapai</t>
        </r>
      </text>
    </comment>
    <comment ref="AW166" authorId="0" shapeId="0" xr:uid="{00000000-0006-0000-0300-0000B7000000}">
      <text>
        <r>
          <rPr>
            <sz val="11"/>
            <color theme="1"/>
            <rFont val="Calibri"/>
            <family val="2"/>
            <scheme val="minor"/>
          </rPr>
          <t>======
ID#AAAAnftTkPA
Handy Gusman    (2023-01-18 00:05:05)
Menyimpang</t>
        </r>
      </text>
    </comment>
    <comment ref="BE166" authorId="0" shapeId="0" xr:uid="{00000000-0006-0000-0300-000046010000}">
      <text>
        <r>
          <rPr>
            <sz val="11"/>
            <color theme="1"/>
            <rFont val="Calibri"/>
            <family val="2"/>
            <scheme val="minor"/>
          </rPr>
          <t>======
ID#AAAAnftTjjc
Handy Gusman    (2023-01-18 00:05:04)
Berpotensi menjadi ketidaksesuaian, namun dapat diperbaiki segera</t>
        </r>
      </text>
    </comment>
    <comment ref="BF166" authorId="0" shapeId="0" xr:uid="{00000000-0006-0000-0300-000021010000}">
      <text>
        <r>
          <rPr>
            <sz val="11"/>
            <color theme="1"/>
            <rFont val="Calibri"/>
            <family val="2"/>
            <scheme val="minor"/>
          </rPr>
          <t>======
ID#AAAAnftTjvU
Handy Gusman    (2023-01-18 00:05:05)
Belum tercapai</t>
        </r>
      </text>
    </comment>
    <comment ref="BG166" authorId="0" shapeId="0" xr:uid="{00000000-0006-0000-0300-000004000000}">
      <text>
        <r>
          <rPr>
            <sz val="11"/>
            <color theme="1"/>
            <rFont val="Calibri"/>
            <family val="2"/>
            <scheme val="minor"/>
          </rPr>
          <t>======
ID#AAAAnftTlIg
Handy Gusman    (2023-01-18 00:05:05)
Menyimpang</t>
        </r>
      </text>
    </comment>
    <comment ref="BO166" authorId="0" shapeId="0" xr:uid="{00000000-0006-0000-0300-0000F9000000}">
      <text>
        <r>
          <rPr>
            <sz val="11"/>
            <color theme="1"/>
            <rFont val="Calibri"/>
            <family val="2"/>
            <scheme val="minor"/>
          </rPr>
          <t>======
ID#AAAAnftTj7o
Handy Gusman    (2023-01-18 00:05:05)
Berpotensi menjadi ketidaksesuaian, namun dapat diperbaiki segera</t>
        </r>
      </text>
    </comment>
    <comment ref="BP166" authorId="0" shapeId="0" xr:uid="{00000000-0006-0000-0300-0000B5000000}">
      <text>
        <r>
          <rPr>
            <sz val="11"/>
            <color theme="1"/>
            <rFont val="Calibri"/>
            <family val="2"/>
            <scheme val="minor"/>
          </rPr>
          <t>======
ID#AAAAnftTkQA
Handy Gusman    (2023-01-18 00:05:05)
Belum tercapai</t>
        </r>
      </text>
    </comment>
    <comment ref="BQ166" authorId="0" shapeId="0" xr:uid="{00000000-0006-0000-0300-0000CF000000}">
      <text>
        <r>
          <rPr>
            <sz val="11"/>
            <color theme="1"/>
            <rFont val="Calibri"/>
            <family val="2"/>
            <scheme val="minor"/>
          </rPr>
          <t>======
ID#AAAAnftTkKM
Handy Gusman    (2023-01-18 00:05:05)
Menyimpang</t>
        </r>
      </text>
    </comment>
    <comment ref="BY166" authorId="0" shapeId="0" xr:uid="{00000000-0006-0000-0300-00003C010000}">
      <text>
        <r>
          <rPr>
            <sz val="11"/>
            <color theme="1"/>
            <rFont val="Calibri"/>
            <family val="2"/>
            <scheme val="minor"/>
          </rPr>
          <t>======
ID#AAAAnftTjm0
Handy Gusman    (2023-01-18 00:05:05)
Berpotensi menjadi ketidaksesuaian, namun dapat diperbaiki segera</t>
        </r>
      </text>
    </comment>
    <comment ref="BZ166" authorId="0" shapeId="0" xr:uid="{00000000-0006-0000-0300-000061000000}">
      <text>
        <r>
          <rPr>
            <sz val="11"/>
            <color theme="1"/>
            <rFont val="Calibri"/>
            <family val="2"/>
            <scheme val="minor"/>
          </rPr>
          <t>======
ID#AAAAnftTkpw
Handy Gusman    (2023-01-18 00:05:05)
Belum tercapai</t>
        </r>
      </text>
    </comment>
    <comment ref="CA166" authorId="0" shapeId="0" xr:uid="{00000000-0006-0000-0300-000043010000}">
      <text>
        <r>
          <rPr>
            <sz val="11"/>
            <color theme="1"/>
            <rFont val="Calibri"/>
            <family val="2"/>
            <scheme val="minor"/>
          </rPr>
          <t>======
ID#AAAAnftTjkA
Handy Gusman    (2023-01-18 00:05:04)
Menyimpang</t>
        </r>
      </text>
    </comment>
    <comment ref="CI166" authorId="0" shapeId="0" xr:uid="{00000000-0006-0000-0300-0000F6000000}">
      <text>
        <r>
          <rPr>
            <sz val="11"/>
            <color theme="1"/>
            <rFont val="Calibri"/>
            <family val="2"/>
            <scheme val="minor"/>
          </rPr>
          <t>======
ID#AAAAnftTj8g
Handy Gusman    (2023-01-18 00:05:05)
Berpotensi menjadi ketidaksesuaian, namun dapat diperbaiki segera</t>
        </r>
      </text>
    </comment>
    <comment ref="CJ166" authorId="0" shapeId="0" xr:uid="{00000000-0006-0000-0300-0000A7000000}">
      <text>
        <r>
          <rPr>
            <sz val="11"/>
            <color theme="1"/>
            <rFont val="Calibri"/>
            <family val="2"/>
            <scheme val="minor"/>
          </rPr>
          <t>======
ID#AAAAnftTkTw
Handy Gusman    (2023-01-18 00:05:05)
Belum tercapai</t>
        </r>
      </text>
    </comment>
    <comment ref="CK166" authorId="0" shapeId="0" xr:uid="{00000000-0006-0000-0300-000086000000}">
      <text>
        <r>
          <rPr>
            <sz val="11"/>
            <color theme="1"/>
            <rFont val="Calibri"/>
            <family val="2"/>
            <scheme val="minor"/>
          </rPr>
          <t>======
ID#AAAAnftTkbc
Handy Gusman    (2023-01-18 00:05:05)
Menyimpang</t>
        </r>
      </text>
    </comment>
    <comment ref="CS166" authorId="0" shapeId="0" xr:uid="{00000000-0006-0000-0300-0000B9000000}">
      <text>
        <r>
          <rPr>
            <sz val="11"/>
            <color theme="1"/>
            <rFont val="Calibri"/>
            <family val="2"/>
            <scheme val="minor"/>
          </rPr>
          <t>======
ID#AAAAnftTkOo
Handy Gusman    (2023-01-18 00:05:05)
Berpotensi menjadi ketidaksesuaian, namun dapat diperbaiki segera</t>
        </r>
      </text>
    </comment>
    <comment ref="CT166" authorId="0" shapeId="0" xr:uid="{00000000-0006-0000-0300-000075000000}">
      <text>
        <r>
          <rPr>
            <sz val="11"/>
            <color theme="1"/>
            <rFont val="Calibri"/>
            <family val="2"/>
            <scheme val="minor"/>
          </rPr>
          <t>======
ID#AAAAnftTkiE
Handy Gusman    (2023-01-18 00:05:05)
Belum tercapai</t>
        </r>
      </text>
    </comment>
    <comment ref="CU166" authorId="0" shapeId="0" xr:uid="{00000000-0006-0000-0300-000067000000}">
      <text>
        <r>
          <rPr>
            <sz val="11"/>
            <color theme="1"/>
            <rFont val="Calibri"/>
            <family val="2"/>
            <scheme val="minor"/>
          </rPr>
          <t>======
ID#AAAAnftTknk
Handy Gusman    (2023-01-18 00:05:05)
Menyimpang</t>
        </r>
      </text>
    </comment>
    <comment ref="DC166" authorId="0" shapeId="0" xr:uid="{00000000-0006-0000-0300-000011000000}">
      <text>
        <r>
          <rPr>
            <sz val="11"/>
            <color theme="1"/>
            <rFont val="Calibri"/>
            <family val="2"/>
            <scheme val="minor"/>
          </rPr>
          <t>======
ID#AAAAnftTlEk
Handy Gusman    (2023-01-18 00:05:05)
Berpotensi menjadi ketidaksesuaian, namun dapat diperbaiki segera</t>
        </r>
      </text>
    </comment>
    <comment ref="DD166" authorId="0" shapeId="0" xr:uid="{00000000-0006-0000-0300-00002D000000}">
      <text>
        <r>
          <rPr>
            <sz val="11"/>
            <color theme="1"/>
            <rFont val="Calibri"/>
            <family val="2"/>
            <scheme val="minor"/>
          </rPr>
          <t>======
ID#AAAAnftTk3Y
Handy Gusman    (2023-01-18 00:05:05)
Belum tercapai</t>
        </r>
      </text>
    </comment>
    <comment ref="DE166" authorId="0" shapeId="0" xr:uid="{00000000-0006-0000-0300-0000AE000000}">
      <text>
        <r>
          <rPr>
            <sz val="11"/>
            <color theme="1"/>
            <rFont val="Calibri"/>
            <family val="2"/>
            <scheme val="minor"/>
          </rPr>
          <t>======
ID#AAAAnftTkSQ
Handy Gusman    (2023-01-18 00:05:05)
Menyimpang</t>
        </r>
      </text>
    </comment>
    <comment ref="DM166" authorId="0" shapeId="0" xr:uid="{00000000-0006-0000-0300-0000E5000000}">
      <text>
        <r>
          <rPr>
            <sz val="11"/>
            <color theme="1"/>
            <rFont val="Calibri"/>
            <family val="2"/>
            <scheme val="minor"/>
          </rPr>
          <t>======
ID#AAAAnftTkCc
Handy Gusman    (2023-01-18 00:05:05)
Berpotensi menjadi ketidaksesuaian, namun dapat diperbaiki segera</t>
        </r>
      </text>
    </comment>
    <comment ref="DO166" authorId="0" shapeId="0" xr:uid="{00000000-0006-0000-0300-000041000000}">
      <text>
        <r>
          <rPr>
            <sz val="11"/>
            <color theme="1"/>
            <rFont val="Calibri"/>
            <family val="2"/>
            <scheme val="minor"/>
          </rPr>
          <t>======
ID#AAAAnftTkyI
Handy Gusman    (2023-01-18 00:05:05)
Menyimpang</t>
        </r>
      </text>
    </comment>
    <comment ref="DW166" authorId="0" shapeId="0" xr:uid="{00000000-0006-0000-0300-00001E010000}">
      <text>
        <r>
          <rPr>
            <sz val="11"/>
            <color theme="1"/>
            <rFont val="Calibri"/>
            <family val="2"/>
            <scheme val="minor"/>
          </rPr>
          <t>======
ID#AAAAnftTjwA
Handy Gusman    (2023-01-18 00:05:05)
Berpotensi menjadi ketidaksesuaian, namun dapat diperbaiki segera</t>
        </r>
      </text>
    </comment>
    <comment ref="DX166" authorId="0" shapeId="0" xr:uid="{00000000-0006-0000-0300-00001B000000}">
      <text>
        <r>
          <rPr>
            <sz val="11"/>
            <color theme="1"/>
            <rFont val="Calibri"/>
            <family val="2"/>
            <scheme val="minor"/>
          </rPr>
          <t>======
ID#AAAAnftTlBA
Handy Gusman    (2023-01-18 00:05:05)
Belum tercapai</t>
        </r>
      </text>
    </comment>
    <comment ref="DY166" authorId="0" shapeId="0" xr:uid="{00000000-0006-0000-0300-0000F0000000}">
      <text>
        <r>
          <rPr>
            <sz val="11"/>
            <color theme="1"/>
            <rFont val="Calibri"/>
            <family val="2"/>
            <scheme val="minor"/>
          </rPr>
          <t>======
ID#AAAAnftTj_Q
Handy Gusman    (2023-01-18 00:05:05)
Menyimpang</t>
        </r>
      </text>
    </comment>
    <comment ref="EG166" authorId="0" shapeId="0" xr:uid="{00000000-0006-0000-0300-00003F000000}">
      <text>
        <r>
          <rPr>
            <sz val="11"/>
            <color theme="1"/>
            <rFont val="Calibri"/>
            <family val="2"/>
            <scheme val="minor"/>
          </rPr>
          <t>======
ID#AAAAnftTkyg
Handy Gusman    (2023-01-18 00:05:05)
Berpotensi menjadi ketidaksesuaian, namun dapat diperbaiki segera</t>
        </r>
      </text>
    </comment>
    <comment ref="EH166" authorId="0" shapeId="0" xr:uid="{00000000-0006-0000-0300-000083000000}">
      <text>
        <r>
          <rPr>
            <sz val="11"/>
            <color theme="1"/>
            <rFont val="Calibri"/>
            <family val="2"/>
            <scheme val="minor"/>
          </rPr>
          <t>======
ID#AAAAnftTkdE
Handy Gusman    (2023-01-18 00:05:05)
Belum tercapai</t>
        </r>
      </text>
    </comment>
    <comment ref="EI166" authorId="0" shapeId="0" xr:uid="{00000000-0006-0000-0300-000070000000}">
      <text>
        <r>
          <rPr>
            <sz val="11"/>
            <color theme="1"/>
            <rFont val="Calibri"/>
            <family val="2"/>
            <scheme val="minor"/>
          </rPr>
          <t>======
ID#AAAAnftTkkI
Handy Gusman    (2023-01-18 00:05:05)
Menyimpang</t>
        </r>
      </text>
    </comment>
    <comment ref="EQ166" authorId="0" shapeId="0" xr:uid="{00000000-0006-0000-0300-0000FA000000}">
      <text>
        <r>
          <rPr>
            <sz val="11"/>
            <color theme="1"/>
            <rFont val="Calibri"/>
            <family val="2"/>
            <scheme val="minor"/>
          </rPr>
          <t>======
ID#AAAAnftTj68
Handy Gusman    (2023-01-18 00:05:05)
Berpotensi menjadi ketidaksesuaian, namun dapat diperbaiki segera</t>
        </r>
      </text>
    </comment>
    <comment ref="ER166" authorId="0" shapeId="0" xr:uid="{00000000-0006-0000-0300-0000A0000000}">
      <text>
        <r>
          <rPr>
            <sz val="11"/>
            <color theme="1"/>
            <rFont val="Calibri"/>
            <family val="2"/>
            <scheme val="minor"/>
          </rPr>
          <t>======
ID#AAAAnftTkVU
Handy Gusman    (2023-01-18 00:05:05)
Belum tercapai</t>
        </r>
      </text>
    </comment>
    <comment ref="ES166" authorId="0" shapeId="0" xr:uid="{00000000-0006-0000-0300-00002D010000}">
      <text>
        <r>
          <rPr>
            <sz val="11"/>
            <color theme="1"/>
            <rFont val="Calibri"/>
            <family val="2"/>
            <scheme val="minor"/>
          </rPr>
          <t>======
ID#AAAAnftTjsM
Handy Gusman    (2023-01-18 00:05:05)
Menyimpang</t>
        </r>
      </text>
    </comment>
    <comment ref="Q174" authorId="0" shapeId="0" xr:uid="{00000000-0006-0000-0300-000014010000}">
      <text>
        <r>
          <rPr>
            <sz val="11"/>
            <color theme="1"/>
            <rFont val="Calibri"/>
            <family val="2"/>
            <scheme val="minor"/>
          </rPr>
          <t>======
ID#AAAAnftTjzA
Handy Gusman    (2023-01-18 00:05:05)
Berpotensi menjadi ketidaksesuaian, namun dapat diperbaiki segera</t>
        </r>
      </text>
    </comment>
    <comment ref="R174" authorId="0" shapeId="0" xr:uid="{00000000-0006-0000-0300-00008E000000}">
      <text>
        <r>
          <rPr>
            <sz val="11"/>
            <color theme="1"/>
            <rFont val="Calibri"/>
            <family val="2"/>
            <scheme val="minor"/>
          </rPr>
          <t>======
ID#AAAAnftTkZ0
Handy Gusman    (2023-01-18 00:05:05)
Belum tercapai</t>
        </r>
      </text>
    </comment>
    <comment ref="S174" authorId="0" shapeId="0" xr:uid="{00000000-0006-0000-0300-000062000000}">
      <text>
        <r>
          <rPr>
            <sz val="11"/>
            <color theme="1"/>
            <rFont val="Calibri"/>
            <family val="2"/>
            <scheme val="minor"/>
          </rPr>
          <t>======
ID#AAAAnftTkp4
Handy Gusman    (2023-01-18 00:05:05)
Menyimpang</t>
        </r>
      </text>
    </comment>
    <comment ref="AA174" authorId="0" shapeId="0" xr:uid="{00000000-0006-0000-0300-0000F7000000}">
      <text>
        <r>
          <rPr>
            <sz val="11"/>
            <color theme="1"/>
            <rFont val="Calibri"/>
            <family val="2"/>
            <scheme val="minor"/>
          </rPr>
          <t>======
ID#AAAAnftTj78
Handy Gusman    (2023-01-18 00:05:05)
Berpotensi menjadi ketidaksesuaian, namun dapat diperbaiki segera</t>
        </r>
      </text>
    </comment>
    <comment ref="AB174" authorId="0" shapeId="0" xr:uid="{00000000-0006-0000-0300-00006A000000}">
      <text>
        <r>
          <rPr>
            <sz val="11"/>
            <color theme="1"/>
            <rFont val="Calibri"/>
            <family val="2"/>
            <scheme val="minor"/>
          </rPr>
          <t>======
ID#AAAAnftTkm4
Handy Gusman    (2023-01-18 00:05:05)
Belum tercapai</t>
        </r>
      </text>
    </comment>
    <comment ref="AC174" authorId="0" shapeId="0" xr:uid="{00000000-0006-0000-0300-0000FF000000}">
      <text>
        <r>
          <rPr>
            <sz val="11"/>
            <color theme="1"/>
            <rFont val="Calibri"/>
            <family val="2"/>
            <scheme val="minor"/>
          </rPr>
          <t>======
ID#AAAAnftTj5w
Handy Gusman    (2023-01-18 00:05:05)
Menyimpang</t>
        </r>
      </text>
    </comment>
    <comment ref="AK174" authorId="0" shapeId="0" xr:uid="{00000000-0006-0000-0300-000090000000}">
      <text>
        <r>
          <rPr>
            <sz val="11"/>
            <color theme="1"/>
            <rFont val="Calibri"/>
            <family val="2"/>
            <scheme val="minor"/>
          </rPr>
          <t>======
ID#AAAAnftTkZU
Handy Gusman    (2023-01-18 00:05:05)
Berpotensi menjadi ketidaksesuaian, namun dapat diperbaiki segera</t>
        </r>
      </text>
    </comment>
    <comment ref="AL174" authorId="0" shapeId="0" xr:uid="{00000000-0006-0000-0300-000029010000}">
      <text>
        <r>
          <rPr>
            <sz val="11"/>
            <color theme="1"/>
            <rFont val="Calibri"/>
            <family val="2"/>
            <scheme val="minor"/>
          </rPr>
          <t>======
ID#AAAAnftTjtU
Handy Gusman    (2023-01-18 00:05:05)
Belum tercapai</t>
        </r>
      </text>
    </comment>
    <comment ref="AM174" authorId="0" shapeId="0" xr:uid="{00000000-0006-0000-0300-0000A1000000}">
      <text>
        <r>
          <rPr>
            <sz val="11"/>
            <color theme="1"/>
            <rFont val="Calibri"/>
            <family val="2"/>
            <scheme val="minor"/>
          </rPr>
          <t>======
ID#AAAAnftTkVE
Handy Gusman    (2023-01-18 00:05:05)
Menyimpang</t>
        </r>
      </text>
    </comment>
    <comment ref="AU174" authorId="0" shapeId="0" xr:uid="{00000000-0006-0000-0300-0000B4000000}">
      <text>
        <r>
          <rPr>
            <sz val="11"/>
            <color theme="1"/>
            <rFont val="Calibri"/>
            <family val="2"/>
            <scheme val="minor"/>
          </rPr>
          <t>======
ID#AAAAnftTkQE
Handy Gusman    (2023-01-18 00:05:05)
Berpotensi menjadi ketidaksesuaian, namun dapat diperbaiki segera</t>
        </r>
      </text>
    </comment>
    <comment ref="AV174" authorId="0" shapeId="0" xr:uid="{00000000-0006-0000-0300-000025000000}">
      <text>
        <r>
          <rPr>
            <sz val="11"/>
            <color theme="1"/>
            <rFont val="Calibri"/>
            <family val="2"/>
            <scheme val="minor"/>
          </rPr>
          <t>======
ID#AAAAnftTk8A
Handy Gusman    (2023-01-18 00:05:05)
Belum tercapai</t>
        </r>
      </text>
    </comment>
    <comment ref="AW174" authorId="0" shapeId="0" xr:uid="{00000000-0006-0000-0300-000003010000}">
      <text>
        <r>
          <rPr>
            <sz val="11"/>
            <color theme="1"/>
            <rFont val="Calibri"/>
            <family val="2"/>
            <scheme val="minor"/>
          </rPr>
          <t>======
ID#AAAAnftTj5A
Handy Gusman    (2023-01-18 00:05:05)
Menyimpang</t>
        </r>
      </text>
    </comment>
    <comment ref="BE174" authorId="0" shapeId="0" xr:uid="{00000000-0006-0000-0300-00003C000000}">
      <text>
        <r>
          <rPr>
            <sz val="11"/>
            <color theme="1"/>
            <rFont val="Calibri"/>
            <family val="2"/>
            <scheme val="minor"/>
          </rPr>
          <t>======
ID#AAAAnftTkzQ
Handy Gusman    (2023-01-18 00:05:05)
Berpotensi menjadi ketidaksesuaian, namun dapat diperbaiki segera</t>
        </r>
      </text>
    </comment>
    <comment ref="BF174" authorId="0" shapeId="0" xr:uid="{00000000-0006-0000-0300-00002F010000}">
      <text>
        <r>
          <rPr>
            <sz val="11"/>
            <color theme="1"/>
            <rFont val="Calibri"/>
            <family val="2"/>
            <scheme val="minor"/>
          </rPr>
          <t>======
ID#AAAAnftTjsE
Handy Gusman    (2023-01-18 00:05:05)
Belum tercapai</t>
        </r>
      </text>
    </comment>
    <comment ref="BG174" authorId="0" shapeId="0" xr:uid="{00000000-0006-0000-0300-000026010000}">
      <text>
        <r>
          <rPr>
            <sz val="11"/>
            <color theme="1"/>
            <rFont val="Calibri"/>
            <family val="2"/>
            <scheme val="minor"/>
          </rPr>
          <t>======
ID#AAAAnftTjuQ
Handy Gusman    (2023-01-18 00:05:05)
Menyimpang</t>
        </r>
      </text>
    </comment>
    <comment ref="BO174" authorId="0" shapeId="0" xr:uid="{00000000-0006-0000-0300-000009000000}">
      <text>
        <r>
          <rPr>
            <sz val="11"/>
            <color theme="1"/>
            <rFont val="Calibri"/>
            <family val="2"/>
            <scheme val="minor"/>
          </rPr>
          <t>======
ID#AAAAnftTlGQ
Handy Gusman    (2023-01-18 00:05:05)
Berpotensi menjadi ketidaksesuaian, namun dapat diperbaiki segera</t>
        </r>
      </text>
    </comment>
    <comment ref="BP174" authorId="0" shapeId="0" xr:uid="{00000000-0006-0000-0300-000042000000}">
      <text>
        <r>
          <rPr>
            <sz val="11"/>
            <color theme="1"/>
            <rFont val="Calibri"/>
            <family val="2"/>
            <scheme val="minor"/>
          </rPr>
          <t>======
ID#AAAAnftTkyA
Handy Gusman    (2023-01-18 00:05:05)
Belum tercapai</t>
        </r>
      </text>
    </comment>
    <comment ref="BQ174" authorId="0" shapeId="0" xr:uid="{00000000-0006-0000-0300-000071000000}">
      <text>
        <r>
          <rPr>
            <sz val="11"/>
            <color theme="1"/>
            <rFont val="Calibri"/>
            <family val="2"/>
            <scheme val="minor"/>
          </rPr>
          <t>======
ID#AAAAnftTkkM
Handy Gusman    (2023-01-18 00:05:05)
Menyimpang</t>
        </r>
      </text>
    </comment>
    <comment ref="BY174" authorId="0" shapeId="0" xr:uid="{00000000-0006-0000-0300-0000BD000000}">
      <text>
        <r>
          <rPr>
            <sz val="11"/>
            <color theme="1"/>
            <rFont val="Calibri"/>
            <family val="2"/>
            <scheme val="minor"/>
          </rPr>
          <t>======
ID#AAAAnftTkNk
Handy Gusman    (2023-01-18 00:05:05)
Berpotensi menjadi ketidaksesuaian, namun dapat diperbaiki segera</t>
        </r>
      </text>
    </comment>
    <comment ref="BZ174" authorId="0" shapeId="0" xr:uid="{00000000-0006-0000-0300-000015000000}">
      <text>
        <r>
          <rPr>
            <sz val="11"/>
            <color theme="1"/>
            <rFont val="Calibri"/>
            <family val="2"/>
            <scheme val="minor"/>
          </rPr>
          <t>======
ID#AAAAnftTlDE
Handy Gusman    (2023-01-18 00:05:05)
Belum tercapai</t>
        </r>
      </text>
    </comment>
    <comment ref="CA174" authorId="0" shapeId="0" xr:uid="{00000000-0006-0000-0300-000001000000}">
      <text>
        <r>
          <rPr>
            <sz val="11"/>
            <color theme="1"/>
            <rFont val="Calibri"/>
            <family val="2"/>
            <scheme val="minor"/>
          </rPr>
          <t>======
ID#AAAAnftTlJc
Handy Gusman    (2023-01-18 00:05:05)
Menyimpang</t>
        </r>
      </text>
    </comment>
    <comment ref="CI174" authorId="0" shapeId="0" xr:uid="{00000000-0006-0000-0300-000027000000}">
      <text>
        <r>
          <rPr>
            <sz val="11"/>
            <color theme="1"/>
            <rFont val="Calibri"/>
            <family val="2"/>
            <scheme val="minor"/>
          </rPr>
          <t>======
ID#AAAAnftTk7A
Handy Gusman    (2023-01-18 00:05:05)
Berpotensi menjadi ketidaksesuaian, namun dapat diperbaiki segera</t>
        </r>
      </text>
    </comment>
    <comment ref="CJ174" authorId="0" shapeId="0" xr:uid="{00000000-0006-0000-0300-0000F1000000}">
      <text>
        <r>
          <rPr>
            <sz val="11"/>
            <color theme="1"/>
            <rFont val="Calibri"/>
            <family val="2"/>
            <scheme val="minor"/>
          </rPr>
          <t>======
ID#AAAAnftTj-c
Handy Gusman    (2023-01-18 00:05:05)
Belum tercapai</t>
        </r>
      </text>
    </comment>
    <comment ref="CK174" authorId="0" shapeId="0" xr:uid="{00000000-0006-0000-0300-000037000000}">
      <text>
        <r>
          <rPr>
            <sz val="11"/>
            <color theme="1"/>
            <rFont val="Calibri"/>
            <family val="2"/>
            <scheme val="minor"/>
          </rPr>
          <t>======
ID#AAAAnftTk0k
Handy Gusman    (2023-01-18 00:05:05)
Menyimpang</t>
        </r>
      </text>
    </comment>
    <comment ref="CS174" authorId="0" shapeId="0" xr:uid="{00000000-0006-0000-0300-00007E000000}">
      <text>
        <r>
          <rPr>
            <sz val="11"/>
            <color theme="1"/>
            <rFont val="Calibri"/>
            <family val="2"/>
            <scheme val="minor"/>
          </rPr>
          <t>======
ID#AAAAnftTke0
Handy Gusman    (2023-01-18 00:05:05)
Berpotensi menjadi ketidaksesuaian, namun dapat diperbaiki segera</t>
        </r>
      </text>
    </comment>
    <comment ref="CT174" authorId="0" shapeId="0" xr:uid="{00000000-0006-0000-0300-0000DC000000}">
      <text>
        <r>
          <rPr>
            <sz val="11"/>
            <color theme="1"/>
            <rFont val="Calibri"/>
            <family val="2"/>
            <scheme val="minor"/>
          </rPr>
          <t>======
ID#AAAAnftTkE0
Handy Gusman    (2023-01-18 00:05:05)
Belum tercapai</t>
        </r>
      </text>
    </comment>
    <comment ref="CU174" authorId="0" shapeId="0" xr:uid="{00000000-0006-0000-0300-000041010000}">
      <text>
        <r>
          <rPr>
            <sz val="11"/>
            <color theme="1"/>
            <rFont val="Calibri"/>
            <family val="2"/>
            <scheme val="minor"/>
          </rPr>
          <t>======
ID#AAAAnftTjkw
Handy Gusman    (2023-01-18 00:05:04)
Menyimpang</t>
        </r>
      </text>
    </comment>
    <comment ref="DC174" authorId="0" shapeId="0" xr:uid="{00000000-0006-0000-0300-000018010000}">
      <text>
        <r>
          <rPr>
            <sz val="11"/>
            <color theme="1"/>
            <rFont val="Calibri"/>
            <family val="2"/>
            <scheme val="minor"/>
          </rPr>
          <t>======
ID#AAAAnftTjyM
Handy Gusman    (2023-01-18 00:05:05)
Berpotensi menjadi ketidaksesuaian, namun dapat diperbaiki segera</t>
        </r>
      </text>
    </comment>
    <comment ref="DD174" authorId="0" shapeId="0" xr:uid="{00000000-0006-0000-0300-000056000000}">
      <text>
        <r>
          <rPr>
            <sz val="11"/>
            <color theme="1"/>
            <rFont val="Calibri"/>
            <family val="2"/>
            <scheme val="minor"/>
          </rPr>
          <t>======
ID#AAAAnftTksM
Handy Gusman    (2023-01-18 00:05:05)
Belum tercapai</t>
        </r>
      </text>
    </comment>
    <comment ref="DE174" authorId="0" shapeId="0" xr:uid="{00000000-0006-0000-0300-000022010000}">
      <text>
        <r>
          <rPr>
            <sz val="11"/>
            <color theme="1"/>
            <rFont val="Calibri"/>
            <family val="2"/>
            <scheme val="minor"/>
          </rPr>
          <t>======
ID#AAAAnftTjvM
Handy Gusman    (2023-01-18 00:05:05)
Menyimpang</t>
        </r>
      </text>
    </comment>
    <comment ref="DM174" authorId="0" shapeId="0" xr:uid="{00000000-0006-0000-0300-0000E1000000}">
      <text>
        <r>
          <rPr>
            <sz val="11"/>
            <color theme="1"/>
            <rFont val="Calibri"/>
            <family val="2"/>
            <scheme val="minor"/>
          </rPr>
          <t>======
ID#AAAAnftTkDQ
Handy Gusman    (2023-01-18 00:05:05)
Berpotensi menjadi ketidaksesuaian, namun dapat diperbaiki segera</t>
        </r>
      </text>
    </comment>
    <comment ref="DN174" authorId="0" shapeId="0" xr:uid="{00000000-0006-0000-0300-000004010000}">
      <text>
        <r>
          <rPr>
            <sz val="11"/>
            <color theme="1"/>
            <rFont val="Calibri"/>
            <family val="2"/>
            <scheme val="minor"/>
          </rPr>
          <t>======
ID#AAAAnftTj4U
Handy Gusman    (2023-01-18 00:05:05)
Belum tercapai</t>
        </r>
      </text>
    </comment>
    <comment ref="DO174" authorId="0" shapeId="0" xr:uid="{00000000-0006-0000-0300-0000A9000000}">
      <text>
        <r>
          <rPr>
            <sz val="11"/>
            <color theme="1"/>
            <rFont val="Calibri"/>
            <family val="2"/>
            <scheme val="minor"/>
          </rPr>
          <t>======
ID#AAAAnftTkS4
Handy Gusman    (2023-01-18 00:05:05)
Menyimpang</t>
        </r>
      </text>
    </comment>
    <comment ref="DW174" authorId="0" shapeId="0" xr:uid="{00000000-0006-0000-0300-00002C010000}">
      <text>
        <r>
          <rPr>
            <sz val="11"/>
            <color theme="1"/>
            <rFont val="Calibri"/>
            <family val="2"/>
            <scheme val="minor"/>
          </rPr>
          <t>======
ID#AAAAnftTjsI
Handy Gusman    (2023-01-18 00:05:05)
Berpotensi menjadi ketidaksesuaian, namun dapat diperbaiki segera</t>
        </r>
      </text>
    </comment>
    <comment ref="DX174" authorId="0" shapeId="0" xr:uid="{00000000-0006-0000-0300-000033010000}">
      <text>
        <r>
          <rPr>
            <sz val="11"/>
            <color theme="1"/>
            <rFont val="Calibri"/>
            <family val="2"/>
            <scheme val="minor"/>
          </rPr>
          <t>======
ID#AAAAnftTjp0
Handy Gusman    (2023-01-18 00:05:05)
Belum tercapai</t>
        </r>
      </text>
    </comment>
    <comment ref="DY174" authorId="0" shapeId="0" xr:uid="{00000000-0006-0000-0300-00000E000000}">
      <text>
        <r>
          <rPr>
            <sz val="11"/>
            <color theme="1"/>
            <rFont val="Calibri"/>
            <family val="2"/>
            <scheme val="minor"/>
          </rPr>
          <t>======
ID#AAAAnftTlFM
Handy Gusman    (2023-01-18 00:05:05)
Menyimpang</t>
        </r>
      </text>
    </comment>
    <comment ref="EG174" authorId="0" shapeId="0" xr:uid="{00000000-0006-0000-0300-00000C000000}">
      <text>
        <r>
          <rPr>
            <sz val="11"/>
            <color theme="1"/>
            <rFont val="Calibri"/>
            <family val="2"/>
            <scheme val="minor"/>
          </rPr>
          <t>======
ID#AAAAnftTlFs
Handy Gusman    (2023-01-18 00:05:05)
Berpotensi menjadi ketidaksesuaian, namun dapat diperbaiki segera</t>
        </r>
      </text>
    </comment>
    <comment ref="EH174" authorId="0" shapeId="0" xr:uid="{00000000-0006-0000-0300-000028010000}">
      <text>
        <r>
          <rPr>
            <sz val="11"/>
            <color theme="1"/>
            <rFont val="Calibri"/>
            <family val="2"/>
            <scheme val="minor"/>
          </rPr>
          <t>======
ID#AAAAnftTjts
Handy Gusman    (2023-01-18 00:05:05)
Belum tercapai</t>
        </r>
      </text>
    </comment>
    <comment ref="EI174" authorId="0" shapeId="0" xr:uid="{00000000-0006-0000-0300-00004E000000}">
      <text>
        <r>
          <rPr>
            <sz val="11"/>
            <color theme="1"/>
            <rFont val="Calibri"/>
            <family val="2"/>
            <scheme val="minor"/>
          </rPr>
          <t>======
ID#AAAAnftTkug
Handy Gusman    (2023-01-18 00:05:05)
Menyimpang</t>
        </r>
      </text>
    </comment>
    <comment ref="EQ174" authorId="0" shapeId="0" xr:uid="{00000000-0006-0000-0300-00009D000000}">
      <text>
        <r>
          <rPr>
            <sz val="11"/>
            <color theme="1"/>
            <rFont val="Calibri"/>
            <family val="2"/>
            <scheme val="minor"/>
          </rPr>
          <t>======
ID#AAAAnftTkVw
Handy Gusman    (2023-01-18 00:05:05)
Berpotensi menjadi ketidaksesuaian, namun dapat diperbaiki segera</t>
        </r>
      </text>
    </comment>
    <comment ref="ER174" authorId="0" shapeId="0" xr:uid="{00000000-0006-0000-0300-00001A010000}">
      <text>
        <r>
          <rPr>
            <sz val="11"/>
            <color theme="1"/>
            <rFont val="Calibri"/>
            <family val="2"/>
            <scheme val="minor"/>
          </rPr>
          <t>======
ID#AAAAnftTjx4
Handy Gusman    (2023-01-18 00:05:05)
Belum tercapai</t>
        </r>
      </text>
    </comment>
    <comment ref="ES174" authorId="0" shapeId="0" xr:uid="{00000000-0006-0000-0300-00003E010000}">
      <text>
        <r>
          <rPr>
            <sz val="11"/>
            <color theme="1"/>
            <rFont val="Calibri"/>
            <family val="2"/>
            <scheme val="minor"/>
          </rPr>
          <t>======
ID#AAAAnftTjl4
Handy Gusman    (2023-01-18 00:05:05)
Menyimpang</t>
        </r>
      </text>
    </comment>
    <comment ref="Q184" authorId="0" shapeId="0" xr:uid="{00000000-0006-0000-0300-00006D000000}">
      <text>
        <r>
          <rPr>
            <sz val="11"/>
            <color theme="1"/>
            <rFont val="Calibri"/>
            <family val="2"/>
            <scheme val="minor"/>
          </rPr>
          <t>======
ID#AAAAnftTklk
Handy Gusman    (2023-01-18 00:05:05)
Berpotensi menjadi ketidaksesuaian, namun dapat diperbaiki segera</t>
        </r>
      </text>
    </comment>
    <comment ref="R184" authorId="0" shapeId="0" xr:uid="{00000000-0006-0000-0300-0000ED000000}">
      <text>
        <r>
          <rPr>
            <sz val="11"/>
            <color theme="1"/>
            <rFont val="Calibri"/>
            <family val="2"/>
            <scheme val="minor"/>
          </rPr>
          <t>======
ID#AAAAnftTkAI
Handy Gusman    (2023-01-18 00:05:05)
Belum tercapai</t>
        </r>
      </text>
    </comment>
    <comment ref="S184" authorId="0" shapeId="0" xr:uid="{00000000-0006-0000-0300-0000E0000000}">
      <text>
        <r>
          <rPr>
            <sz val="11"/>
            <color theme="1"/>
            <rFont val="Calibri"/>
            <family val="2"/>
            <scheme val="minor"/>
          </rPr>
          <t>======
ID#AAAAnftTkDk
Handy Gusman    (2023-01-18 00:05:05)
Menyimpang</t>
        </r>
      </text>
    </comment>
    <comment ref="AA184" authorId="0" shapeId="0" xr:uid="{00000000-0006-0000-0300-00007A000000}">
      <text>
        <r>
          <rPr>
            <sz val="11"/>
            <color theme="1"/>
            <rFont val="Calibri"/>
            <family val="2"/>
            <scheme val="minor"/>
          </rPr>
          <t>======
ID#AAAAnftTkgY
Handy Gusman    (2023-01-18 00:05:05)
Berpotensi menjadi ketidaksesuaian, namun dapat diperbaiki segera</t>
        </r>
      </text>
    </comment>
    <comment ref="AB184" authorId="0" shapeId="0" xr:uid="{00000000-0006-0000-0300-000044010000}">
      <text>
        <r>
          <rPr>
            <sz val="11"/>
            <color theme="1"/>
            <rFont val="Calibri"/>
            <family val="2"/>
            <scheme val="minor"/>
          </rPr>
          <t>======
ID#AAAAnftTjkI
Handy Gusman    (2023-01-18 00:05:04)
Belum tercapai</t>
        </r>
      </text>
    </comment>
    <comment ref="AC184" authorId="0" shapeId="0" xr:uid="{00000000-0006-0000-0300-000095000000}">
      <text>
        <r>
          <rPr>
            <sz val="11"/>
            <color theme="1"/>
            <rFont val="Calibri"/>
            <family val="2"/>
            <scheme val="minor"/>
          </rPr>
          <t>======
ID#AAAAnftTkX8
Handy Gusman    (2023-01-18 00:05:05)
Menyimpang</t>
        </r>
      </text>
    </comment>
    <comment ref="AK184" authorId="0" shapeId="0" xr:uid="{00000000-0006-0000-0300-000085000000}">
      <text>
        <r>
          <rPr>
            <sz val="11"/>
            <color theme="1"/>
            <rFont val="Calibri"/>
            <family val="2"/>
            <scheme val="minor"/>
          </rPr>
          <t>======
ID#AAAAnftTkb4
Handy Gusman    (2023-01-18 00:05:05)
Berpotensi menjadi ketidaksesuaian, namun dapat diperbaiki segera</t>
        </r>
      </text>
    </comment>
    <comment ref="AL184" authorId="0" shapeId="0" xr:uid="{00000000-0006-0000-0300-0000D9000000}">
      <text>
        <r>
          <rPr>
            <sz val="11"/>
            <color theme="1"/>
            <rFont val="Calibri"/>
            <family val="2"/>
            <scheme val="minor"/>
          </rPr>
          <t>======
ID#AAAAnftTkFU
Handy Gusman    (2023-01-18 00:05:05)
Belum tercapai</t>
        </r>
      </text>
    </comment>
    <comment ref="AM184" authorId="0" shapeId="0" xr:uid="{00000000-0006-0000-0300-000022000000}">
      <text>
        <r>
          <rPr>
            <sz val="11"/>
            <color theme="1"/>
            <rFont val="Calibri"/>
            <family val="2"/>
            <scheme val="minor"/>
          </rPr>
          <t>======
ID#AAAAnftTk9M
Handy Gusman    (2023-01-18 00:05:05)
Menyimpang</t>
        </r>
      </text>
    </comment>
    <comment ref="AU184" authorId="0" shapeId="0" xr:uid="{00000000-0006-0000-0300-00002C000000}">
      <text>
        <r>
          <rPr>
            <sz val="11"/>
            <color theme="1"/>
            <rFont val="Calibri"/>
            <family val="2"/>
            <scheme val="minor"/>
          </rPr>
          <t>======
ID#AAAAnftTk30
Handy Gusman    (2023-01-18 00:05:05)
Berpotensi menjadi ketidaksesuaian, namun dapat diperbaiki segera</t>
        </r>
      </text>
    </comment>
    <comment ref="AV184" authorId="0" shapeId="0" xr:uid="{00000000-0006-0000-0300-00007D000000}">
      <text>
        <r>
          <rPr>
            <sz val="11"/>
            <color theme="1"/>
            <rFont val="Calibri"/>
            <family val="2"/>
            <scheme val="minor"/>
          </rPr>
          <t>======
ID#AAAAnftTke4
Handy Gusman    (2023-01-18 00:05:05)
Belum tercapai</t>
        </r>
      </text>
    </comment>
    <comment ref="AW184" authorId="0" shapeId="0" xr:uid="{00000000-0006-0000-0300-00001E000000}">
      <text>
        <r>
          <rPr>
            <sz val="11"/>
            <color theme="1"/>
            <rFont val="Calibri"/>
            <family val="2"/>
            <scheme val="minor"/>
          </rPr>
          <t>======
ID#AAAAnftTk_Y
Handy Gusman    (2023-01-18 00:05:05)
Menyimpang</t>
        </r>
      </text>
    </comment>
    <comment ref="BE184" authorId="0" shapeId="0" xr:uid="{00000000-0006-0000-0300-000031010000}">
      <text>
        <r>
          <rPr>
            <sz val="11"/>
            <color theme="1"/>
            <rFont val="Calibri"/>
            <family val="2"/>
            <scheme val="minor"/>
          </rPr>
          <t>======
ID#AAAAnftTjrU
Handy Gusman    (2023-01-18 00:05:05)
Berpotensi menjadi ketidaksesuaian, namun dapat diperbaiki segera</t>
        </r>
      </text>
    </comment>
    <comment ref="BF184" authorId="0" shapeId="0" xr:uid="{00000000-0006-0000-0300-0000CA000000}">
      <text>
        <r>
          <rPr>
            <sz val="11"/>
            <color theme="1"/>
            <rFont val="Calibri"/>
            <family val="2"/>
            <scheme val="minor"/>
          </rPr>
          <t>======
ID#AAAAnftTkLY
Handy Gusman    (2023-01-18 00:05:05)
Belum tercapai</t>
        </r>
      </text>
    </comment>
    <comment ref="BG184" authorId="0" shapeId="0" xr:uid="{00000000-0006-0000-0300-00000A000000}">
      <text>
        <r>
          <rPr>
            <sz val="11"/>
            <color theme="1"/>
            <rFont val="Calibri"/>
            <family val="2"/>
            <scheme val="minor"/>
          </rPr>
          <t>======
ID#AAAAnftTlGI
Handy Gusman    (2023-01-18 00:05:05)
Menyimpang</t>
        </r>
      </text>
    </comment>
    <comment ref="BO184" authorId="0" shapeId="0" xr:uid="{00000000-0006-0000-0300-000032010000}">
      <text>
        <r>
          <rPr>
            <sz val="11"/>
            <color theme="1"/>
            <rFont val="Calibri"/>
            <family val="2"/>
            <scheme val="minor"/>
          </rPr>
          <t>======
ID#AAAAnftTjrE
Handy Gusman    (2023-01-18 00:05:05)
Berpotensi menjadi ketidaksesuaian, namun dapat diperbaiki segera</t>
        </r>
      </text>
    </comment>
    <comment ref="BP184" authorId="0" shapeId="0" xr:uid="{00000000-0006-0000-0300-000039010000}">
      <text>
        <r>
          <rPr>
            <sz val="11"/>
            <color theme="1"/>
            <rFont val="Calibri"/>
            <family val="2"/>
            <scheme val="minor"/>
          </rPr>
          <t>======
ID#AAAAnftTjng
Handy Gusman    (2023-01-18 00:05:05)
Belum tercapai</t>
        </r>
      </text>
    </comment>
    <comment ref="BQ184" authorId="0" shapeId="0" xr:uid="{00000000-0006-0000-0300-00004D000000}">
      <text>
        <r>
          <rPr>
            <sz val="11"/>
            <color theme="1"/>
            <rFont val="Calibri"/>
            <family val="2"/>
            <scheme val="minor"/>
          </rPr>
          <t>======
ID#AAAAnftTkuo
Handy Gusman    (2023-01-18 00:05:05)
Menyimpang</t>
        </r>
      </text>
    </comment>
    <comment ref="BY184" authorId="0" shapeId="0" xr:uid="{00000000-0006-0000-0300-000005000000}">
      <text>
        <r>
          <rPr>
            <sz val="11"/>
            <color theme="1"/>
            <rFont val="Calibri"/>
            <family val="2"/>
            <scheme val="minor"/>
          </rPr>
          <t>======
ID#AAAAnftTlIk
Handy Gusman    (2023-01-18 00:05:05)
Berpotensi menjadi ketidaksesuaian, namun dapat diperbaiki segera</t>
        </r>
      </text>
    </comment>
    <comment ref="BZ184" authorId="0" shapeId="0" xr:uid="{00000000-0006-0000-0300-0000E9000000}">
      <text>
        <r>
          <rPr>
            <sz val="11"/>
            <color theme="1"/>
            <rFont val="Calibri"/>
            <family val="2"/>
            <scheme val="minor"/>
          </rPr>
          <t>======
ID#AAAAnftTkBU
Handy Gusman    (2023-01-18 00:05:05)
Belum tercapai</t>
        </r>
      </text>
    </comment>
    <comment ref="CA184" authorId="0" shapeId="0" xr:uid="{00000000-0006-0000-0300-0000BA000000}">
      <text>
        <r>
          <rPr>
            <sz val="11"/>
            <color theme="1"/>
            <rFont val="Calibri"/>
            <family val="2"/>
            <scheme val="minor"/>
          </rPr>
          <t>======
ID#AAAAnftTkN8
Handy Gusman    (2023-01-18 00:05:05)
Menyimpang</t>
        </r>
      </text>
    </comment>
    <comment ref="CI184" authorId="0" shapeId="0" xr:uid="{00000000-0006-0000-0300-000034010000}">
      <text>
        <r>
          <rPr>
            <sz val="11"/>
            <color theme="1"/>
            <rFont val="Calibri"/>
            <family val="2"/>
            <scheme val="minor"/>
          </rPr>
          <t>======
ID#AAAAnftTjpE
Handy Gusman    (2023-01-18 00:05:05)
Berpotensi menjadi ketidaksesuaian, namun dapat diperbaiki segera</t>
        </r>
      </text>
    </comment>
    <comment ref="CJ184" authorId="0" shapeId="0" xr:uid="{00000000-0006-0000-0300-0000E6000000}">
      <text>
        <r>
          <rPr>
            <sz val="11"/>
            <color theme="1"/>
            <rFont val="Calibri"/>
            <family val="2"/>
            <scheme val="minor"/>
          </rPr>
          <t>======
ID#AAAAnftTkBs
Handy Gusman    (2023-01-18 00:05:05)
Belum tercapai</t>
        </r>
      </text>
    </comment>
    <comment ref="CK184" authorId="0" shapeId="0" xr:uid="{00000000-0006-0000-0300-00001A000000}">
      <text>
        <r>
          <rPr>
            <sz val="11"/>
            <color theme="1"/>
            <rFont val="Calibri"/>
            <family val="2"/>
            <scheme val="minor"/>
          </rPr>
          <t>======
ID#AAAAnftTlBU
Handy Gusman    (2023-01-18 00:05:05)
Menyimpang</t>
        </r>
      </text>
    </comment>
    <comment ref="CS184" authorId="0" shapeId="0" xr:uid="{00000000-0006-0000-0300-000017010000}">
      <text>
        <r>
          <rPr>
            <sz val="11"/>
            <color theme="1"/>
            <rFont val="Calibri"/>
            <family val="2"/>
            <scheme val="minor"/>
          </rPr>
          <t>======
ID#AAAAnftTjyg
Handy Gusman    (2023-01-18 00:05:05)
Berpotensi menjadi ketidaksesuaian, namun dapat diperbaiki segera</t>
        </r>
      </text>
    </comment>
    <comment ref="CT184" authorId="0" shapeId="0" xr:uid="{00000000-0006-0000-0300-0000B2000000}">
      <text>
        <r>
          <rPr>
            <sz val="11"/>
            <color theme="1"/>
            <rFont val="Calibri"/>
            <family val="2"/>
            <scheme val="minor"/>
          </rPr>
          <t>======
ID#AAAAnftTkQc
Handy Gusman    (2023-01-18 00:05:05)
Belum tercapai</t>
        </r>
      </text>
    </comment>
    <comment ref="CU184" authorId="0" shapeId="0" xr:uid="{00000000-0006-0000-0300-0000E2000000}">
      <text>
        <r>
          <rPr>
            <sz val="11"/>
            <color theme="1"/>
            <rFont val="Calibri"/>
            <family val="2"/>
            <scheme val="minor"/>
          </rPr>
          <t>======
ID#AAAAnftTkC4
Handy Gusman    (2023-01-18 00:05:05)
Menyimpang</t>
        </r>
      </text>
    </comment>
    <comment ref="DC184" authorId="0" shapeId="0" xr:uid="{00000000-0006-0000-0300-0000D2000000}">
      <text>
        <r>
          <rPr>
            <sz val="11"/>
            <color theme="1"/>
            <rFont val="Calibri"/>
            <family val="2"/>
            <scheme val="minor"/>
          </rPr>
          <t>======
ID#AAAAnftTkI4
Handy Gusman    (2023-01-18 00:05:05)
Berpotensi menjadi ketidaksesuaian, namun dapat diperbaiki segera</t>
        </r>
      </text>
    </comment>
    <comment ref="DD184" authorId="0" shapeId="0" xr:uid="{00000000-0006-0000-0300-000032000000}">
      <text>
        <r>
          <rPr>
            <sz val="11"/>
            <color theme="1"/>
            <rFont val="Calibri"/>
            <family val="2"/>
            <scheme val="minor"/>
          </rPr>
          <t>======
ID#AAAAnftTk2Q
Handy Gusman    (2023-01-18 00:05:05)
Belum tercapai</t>
        </r>
      </text>
    </comment>
    <comment ref="DE184" authorId="0" shapeId="0" xr:uid="{00000000-0006-0000-0300-0000F4000000}">
      <text>
        <r>
          <rPr>
            <sz val="11"/>
            <color theme="1"/>
            <rFont val="Calibri"/>
            <family val="2"/>
            <scheme val="minor"/>
          </rPr>
          <t>======
ID#AAAAnftTj9E
Handy Gusman    (2023-01-18 00:05:05)
Menyimpang</t>
        </r>
      </text>
    </comment>
    <comment ref="DM184" authorId="0" shapeId="0" xr:uid="{00000000-0006-0000-0300-000039000000}">
      <text>
        <r>
          <rPr>
            <sz val="11"/>
            <color theme="1"/>
            <rFont val="Calibri"/>
            <family val="2"/>
            <scheme val="minor"/>
          </rPr>
          <t>======
ID#AAAAnftTk0M
Handy Gusman    (2023-01-18 00:05:05)
Berpotensi menjadi ketidaksesuaian, namun dapat diperbaiki segera</t>
        </r>
      </text>
    </comment>
    <comment ref="DN184" authorId="0" shapeId="0" xr:uid="{00000000-0006-0000-0300-000094000000}">
      <text>
        <r>
          <rPr>
            <sz val="11"/>
            <color theme="1"/>
            <rFont val="Calibri"/>
            <family val="2"/>
            <scheme val="minor"/>
          </rPr>
          <t>======
ID#AAAAnftTkYI
Handy Gusman    (2023-01-18 00:05:05)
Belum tercapai</t>
        </r>
      </text>
    </comment>
    <comment ref="DO184" authorId="0" shapeId="0" xr:uid="{00000000-0006-0000-0300-00005B000000}">
      <text>
        <r>
          <rPr>
            <sz val="11"/>
            <color theme="1"/>
            <rFont val="Calibri"/>
            <family val="2"/>
            <scheme val="minor"/>
          </rPr>
          <t>======
ID#AAAAnftTkq0
Handy Gusman    (2023-01-18 00:05:05)
Menyimpang</t>
        </r>
      </text>
    </comment>
    <comment ref="DW184" authorId="0" shapeId="0" xr:uid="{00000000-0006-0000-0300-000036000000}">
      <text>
        <r>
          <rPr>
            <sz val="11"/>
            <color theme="1"/>
            <rFont val="Calibri"/>
            <family val="2"/>
            <scheme val="minor"/>
          </rPr>
          <t>======
ID#AAAAnftTk04
Handy Gusman    (2023-01-18 00:05:05)
Berpotensi menjadi ketidaksesuaian, namun dapat diperbaiki segera</t>
        </r>
      </text>
    </comment>
    <comment ref="DX184" authorId="0" shapeId="0" xr:uid="{00000000-0006-0000-0300-0000D0000000}">
      <text>
        <r>
          <rPr>
            <sz val="11"/>
            <color theme="1"/>
            <rFont val="Calibri"/>
            <family val="2"/>
            <scheme val="minor"/>
          </rPr>
          <t>======
ID#AAAAnftTkJ8
Handy Gusman    (2023-01-18 00:05:05)
Belum tercapai</t>
        </r>
      </text>
    </comment>
    <comment ref="DY184" authorId="0" shapeId="0" xr:uid="{00000000-0006-0000-0300-000092000000}">
      <text>
        <r>
          <rPr>
            <sz val="11"/>
            <color theme="1"/>
            <rFont val="Calibri"/>
            <family val="2"/>
            <scheme val="minor"/>
          </rPr>
          <t>======
ID#AAAAnftTkYk
Handy Gusman    (2023-01-18 00:05:05)
Menyimpang</t>
        </r>
      </text>
    </comment>
    <comment ref="EG184" authorId="0" shapeId="0" xr:uid="{00000000-0006-0000-0300-0000DB000000}">
      <text>
        <r>
          <rPr>
            <sz val="11"/>
            <color theme="1"/>
            <rFont val="Calibri"/>
            <family val="2"/>
            <scheme val="minor"/>
          </rPr>
          <t>======
ID#AAAAnftTkE8
Handy Gusman    (2023-01-18 00:05:05)
Berpotensi menjadi ketidaksesuaian, namun dapat diperbaiki segera</t>
        </r>
      </text>
    </comment>
    <comment ref="EH184" authorId="0" shapeId="0" xr:uid="{00000000-0006-0000-0300-0000A6000000}">
      <text>
        <r>
          <rPr>
            <sz val="11"/>
            <color theme="1"/>
            <rFont val="Calibri"/>
            <family val="2"/>
            <scheme val="minor"/>
          </rPr>
          <t>======
ID#AAAAnftTkTs
Handy Gusman    (2023-01-18 00:05:05)
Belum tercapai</t>
        </r>
      </text>
    </comment>
    <comment ref="EI184" authorId="0" shapeId="0" xr:uid="{00000000-0006-0000-0300-00006E000000}">
      <text>
        <r>
          <rPr>
            <sz val="11"/>
            <color theme="1"/>
            <rFont val="Calibri"/>
            <family val="2"/>
            <scheme val="minor"/>
          </rPr>
          <t>======
ID#AAAAnftTklU
Handy Gusman    (2023-01-18 00:05:05)
Menyimpang</t>
        </r>
      </text>
    </comment>
    <comment ref="EQ184" authorId="0" shapeId="0" xr:uid="{00000000-0006-0000-0300-000038010000}">
      <text>
        <r>
          <rPr>
            <sz val="11"/>
            <color theme="1"/>
            <rFont val="Calibri"/>
            <family val="2"/>
            <scheme val="minor"/>
          </rPr>
          <t>======
ID#AAAAnftTjns
Handy Gusman    (2023-01-18 00:05:05)
Berpotensi menjadi ketidaksesuaian, namun dapat diperbaiki segera</t>
        </r>
      </text>
    </comment>
    <comment ref="ER184" authorId="0" shapeId="0" xr:uid="{00000000-0006-0000-0300-0000C0000000}">
      <text>
        <r>
          <rPr>
            <sz val="11"/>
            <color theme="1"/>
            <rFont val="Calibri"/>
            <family val="2"/>
            <scheme val="minor"/>
          </rPr>
          <t>======
ID#AAAAnftTkNI
Handy Gusman    (2023-01-18 00:05:05)
Belum tercapai</t>
        </r>
      </text>
    </comment>
    <comment ref="ES184" authorId="0" shapeId="0" xr:uid="{00000000-0006-0000-0300-000047000000}">
      <text>
        <r>
          <rPr>
            <sz val="11"/>
            <color theme="1"/>
            <rFont val="Calibri"/>
            <family val="2"/>
            <scheme val="minor"/>
          </rPr>
          <t>======
ID#AAAAnftTkwM
Handy Gusman    (2023-01-18 00:05:05)
Menyimpang</t>
        </r>
      </text>
    </comment>
    <comment ref="Q199" authorId="0" shapeId="0" xr:uid="{00000000-0006-0000-0300-0000C6000000}">
      <text>
        <r>
          <rPr>
            <sz val="11"/>
            <color theme="1"/>
            <rFont val="Calibri"/>
            <family val="2"/>
            <scheme val="minor"/>
          </rPr>
          <t>======
ID#AAAAnftTkMA
Handy Gusman    (2023-01-18 00:05:05)
Berpotensi menjadi ketidaksesuaian, namun dapat diperbaiki segera</t>
        </r>
      </text>
    </comment>
    <comment ref="R199" authorId="0" shapeId="0" xr:uid="{00000000-0006-0000-0300-000048000000}">
      <text>
        <r>
          <rPr>
            <sz val="11"/>
            <color theme="1"/>
            <rFont val="Calibri"/>
            <family val="2"/>
            <scheme val="minor"/>
          </rPr>
          <t>======
ID#AAAAnftTkv8
Handy Gusman    (2023-01-18 00:05:05)
Belum tercapai</t>
        </r>
      </text>
    </comment>
    <comment ref="S199" authorId="0" shapeId="0" xr:uid="{00000000-0006-0000-0300-000020010000}">
      <text>
        <r>
          <rPr>
            <sz val="11"/>
            <color theme="1"/>
            <rFont val="Calibri"/>
            <family val="2"/>
            <scheme val="minor"/>
          </rPr>
          <t>======
ID#AAAAnftTjv0
Handy Gusman    (2023-01-18 00:05:05)
Menyimpang</t>
        </r>
      </text>
    </comment>
    <comment ref="AA199" authorId="0" shapeId="0" xr:uid="{00000000-0006-0000-0300-00003A010000}">
      <text>
        <r>
          <rPr>
            <sz val="11"/>
            <color theme="1"/>
            <rFont val="Calibri"/>
            <family val="2"/>
            <scheme val="minor"/>
          </rPr>
          <t>======
ID#AAAAnftTjnY
Handy Gusman    (2023-01-18 00:05:05)
Berpotensi menjadi ketidaksesuaian, namun dapat diperbaiki segera</t>
        </r>
      </text>
    </comment>
    <comment ref="AB199" authorId="0" shapeId="0" xr:uid="{00000000-0006-0000-0300-00002A000000}">
      <text>
        <r>
          <rPr>
            <sz val="11"/>
            <color theme="1"/>
            <rFont val="Calibri"/>
            <family val="2"/>
            <scheme val="minor"/>
          </rPr>
          <t>======
ID#AAAAnftTk5A
Handy Gusman    (2023-01-18 00:05:05)
Belum tercapai</t>
        </r>
      </text>
    </comment>
    <comment ref="AC199" authorId="0" shapeId="0" xr:uid="{00000000-0006-0000-0300-0000F5000000}">
      <text>
        <r>
          <rPr>
            <sz val="11"/>
            <color theme="1"/>
            <rFont val="Calibri"/>
            <family val="2"/>
            <scheme val="minor"/>
          </rPr>
          <t>======
ID#AAAAnftTj80
Handy Gusman    (2023-01-18 00:05:05)
Menyimpang</t>
        </r>
      </text>
    </comment>
    <comment ref="AK199" authorId="0" shapeId="0" xr:uid="{00000000-0006-0000-0300-0000F8000000}">
      <text>
        <r>
          <rPr>
            <sz val="11"/>
            <color theme="1"/>
            <rFont val="Calibri"/>
            <family val="2"/>
            <scheme val="minor"/>
          </rPr>
          <t>======
ID#AAAAnftTj74
Handy Gusman    (2023-01-18 00:05:05)
Berpotensi menjadi ketidaksesuaian, namun dapat diperbaiki segera</t>
        </r>
      </text>
    </comment>
    <comment ref="AL199" authorId="0" shapeId="0" xr:uid="{00000000-0006-0000-0300-00003E000000}">
      <text>
        <r>
          <rPr>
            <sz val="11"/>
            <color theme="1"/>
            <rFont val="Calibri"/>
            <family val="2"/>
            <scheme val="minor"/>
          </rPr>
          <t>======
ID#AAAAnftTkys
Handy Gusman    (2023-01-18 00:05:05)
Belum tercapai</t>
        </r>
      </text>
    </comment>
    <comment ref="AM199" authorId="0" shapeId="0" xr:uid="{00000000-0006-0000-0300-00000D000000}">
      <text>
        <r>
          <rPr>
            <sz val="11"/>
            <color theme="1"/>
            <rFont val="Calibri"/>
            <family val="2"/>
            <scheme val="minor"/>
          </rPr>
          <t>======
ID#AAAAnftTlFw
Handy Gusman    (2023-01-18 00:05:05)
Menyimpang</t>
        </r>
      </text>
    </comment>
    <comment ref="AU199" authorId="0" shapeId="0" xr:uid="{00000000-0006-0000-0300-000051000000}">
      <text>
        <r>
          <rPr>
            <sz val="11"/>
            <color theme="1"/>
            <rFont val="Calibri"/>
            <family val="2"/>
            <scheme val="minor"/>
          </rPr>
          <t>======
ID#AAAAnftTkt0
Handy Gusman    (2023-01-18 00:05:05)
Berpotensi menjadi ketidaksesuaian, namun dapat diperbaiki segera</t>
        </r>
      </text>
    </comment>
    <comment ref="AV199" authorId="0" shapeId="0" xr:uid="{00000000-0006-0000-0300-0000EB000000}">
      <text>
        <r>
          <rPr>
            <sz val="11"/>
            <color theme="1"/>
            <rFont val="Calibri"/>
            <family val="2"/>
            <scheme val="minor"/>
          </rPr>
          <t>======
ID#AAAAnftTkAs
Handy Gusman    (2023-01-18 00:05:05)
Belum tercapai</t>
        </r>
      </text>
    </comment>
    <comment ref="AW199" authorId="0" shapeId="0" xr:uid="{00000000-0006-0000-0300-0000A2000000}">
      <text>
        <r>
          <rPr>
            <sz val="11"/>
            <color theme="1"/>
            <rFont val="Calibri"/>
            <family val="2"/>
            <scheme val="minor"/>
          </rPr>
          <t>======
ID#AAAAnftTkU0
Handy Gusman    (2023-01-18 00:05:05)
Menyimpang</t>
        </r>
      </text>
    </comment>
    <comment ref="BE199" authorId="0" shapeId="0" xr:uid="{00000000-0006-0000-0300-00003D010000}">
      <text>
        <r>
          <rPr>
            <sz val="11"/>
            <color theme="1"/>
            <rFont val="Calibri"/>
            <family val="2"/>
            <scheme val="minor"/>
          </rPr>
          <t>======
ID#AAAAnftTjmI
Handy Gusman    (2023-01-18 00:05:05)
Berpotensi menjadi ketidaksesuaian, namun dapat diperbaiki segera</t>
        </r>
      </text>
    </comment>
    <comment ref="BF199" authorId="0" shapeId="0" xr:uid="{00000000-0006-0000-0300-0000DE000000}">
      <text>
        <r>
          <rPr>
            <sz val="11"/>
            <color theme="1"/>
            <rFont val="Calibri"/>
            <family val="2"/>
            <scheme val="minor"/>
          </rPr>
          <t>======
ID#AAAAnftTkD4
Handy Gusman    (2023-01-18 00:05:05)
Belum tercapai</t>
        </r>
      </text>
    </comment>
    <comment ref="BG199" authorId="0" shapeId="0" xr:uid="{00000000-0006-0000-0300-00002B000000}">
      <text>
        <r>
          <rPr>
            <sz val="11"/>
            <color theme="1"/>
            <rFont val="Calibri"/>
            <family val="2"/>
            <scheme val="minor"/>
          </rPr>
          <t>======
ID#AAAAnftTk4o
Handy Gusman    (2023-01-18 00:05:05)
Menyimpang</t>
        </r>
      </text>
    </comment>
    <comment ref="BO199" authorId="0" shapeId="0" xr:uid="{00000000-0006-0000-0300-000011010000}">
      <text>
        <r>
          <rPr>
            <sz val="11"/>
            <color theme="1"/>
            <rFont val="Calibri"/>
            <family val="2"/>
            <scheme val="minor"/>
          </rPr>
          <t>======
ID#AAAAnftTj0U
Handy Gusman    (2023-01-18 00:05:05)
Berpotensi menjadi ketidaksesuaian, namun dapat diperbaiki segera</t>
        </r>
      </text>
    </comment>
    <comment ref="BP199" authorId="0" shapeId="0" xr:uid="{00000000-0006-0000-0300-000084000000}">
      <text>
        <r>
          <rPr>
            <sz val="11"/>
            <color theme="1"/>
            <rFont val="Calibri"/>
            <family val="2"/>
            <scheme val="minor"/>
          </rPr>
          <t>======
ID#AAAAnftTkcE
Handy Gusman    (2023-01-18 00:05:05)
Belum tercapai</t>
        </r>
      </text>
    </comment>
    <comment ref="BQ199" authorId="0" shapeId="0" xr:uid="{00000000-0006-0000-0300-00000D010000}">
      <text>
        <r>
          <rPr>
            <sz val="11"/>
            <color theme="1"/>
            <rFont val="Calibri"/>
            <family val="2"/>
            <scheme val="minor"/>
          </rPr>
          <t>======
ID#AAAAnftTj1o
Handy Gusman    (2023-01-18 00:05:05)
Menyimpang</t>
        </r>
      </text>
    </comment>
    <comment ref="BY199" authorId="0" shapeId="0" xr:uid="{00000000-0006-0000-0300-0000AD000000}">
      <text>
        <r>
          <rPr>
            <sz val="11"/>
            <color theme="1"/>
            <rFont val="Calibri"/>
            <family val="2"/>
            <scheme val="minor"/>
          </rPr>
          <t>======
ID#AAAAnftTkSE
Handy Gusman    (2023-01-18 00:05:05)
Berpotensi menjadi ketidaksesuaian, namun dapat diperbaiki segera</t>
        </r>
      </text>
    </comment>
    <comment ref="BZ199" authorId="0" shapeId="0" xr:uid="{00000000-0006-0000-0300-0000B1000000}">
      <text>
        <r>
          <rPr>
            <sz val="11"/>
            <color theme="1"/>
            <rFont val="Calibri"/>
            <family val="2"/>
            <scheme val="minor"/>
          </rPr>
          <t>======
ID#AAAAnftTkQo
Handy Gusman    (2023-01-18 00:05:05)
Belum tercapai</t>
        </r>
      </text>
    </comment>
    <comment ref="CA199" authorId="0" shapeId="0" xr:uid="{00000000-0006-0000-0300-000033000000}">
      <text>
        <r>
          <rPr>
            <sz val="11"/>
            <color theme="1"/>
            <rFont val="Calibri"/>
            <family val="2"/>
            <scheme val="minor"/>
          </rPr>
          <t>======
ID#AAAAnftTk1Q
Handy Gusman    (2023-01-18 00:05:05)
Menyimpang</t>
        </r>
      </text>
    </comment>
    <comment ref="CI199" authorId="0" shapeId="0" xr:uid="{00000000-0006-0000-0300-00008C000000}">
      <text>
        <r>
          <rPr>
            <sz val="11"/>
            <color theme="1"/>
            <rFont val="Calibri"/>
            <family val="2"/>
            <scheme val="minor"/>
          </rPr>
          <t>======
ID#AAAAnftTkak
Handy Gusman    (2023-01-18 00:05:05)
Berpotensi menjadi ketidaksesuaian, namun dapat diperbaiki segera</t>
        </r>
      </text>
    </comment>
    <comment ref="CJ199" authorId="0" shapeId="0" xr:uid="{00000000-0006-0000-0300-0000FB000000}">
      <text>
        <r>
          <rPr>
            <sz val="11"/>
            <color theme="1"/>
            <rFont val="Calibri"/>
            <family val="2"/>
            <scheme val="minor"/>
          </rPr>
          <t>======
ID#AAAAnftTj6w
Handy Gusman    (2023-01-18 00:05:05)
Belum tercapai</t>
        </r>
      </text>
    </comment>
    <comment ref="CK199" authorId="0" shapeId="0" xr:uid="{00000000-0006-0000-0300-000077000000}">
      <text>
        <r>
          <rPr>
            <sz val="11"/>
            <color theme="1"/>
            <rFont val="Calibri"/>
            <family val="2"/>
            <scheme val="minor"/>
          </rPr>
          <t>======
ID#AAAAnftTkhc
Handy Gusman    (2023-01-18 00:05:05)
Menyimpang</t>
        </r>
      </text>
    </comment>
    <comment ref="CS199" authorId="0" shapeId="0" xr:uid="{00000000-0006-0000-0300-0000D6000000}">
      <text>
        <r>
          <rPr>
            <sz val="11"/>
            <color theme="1"/>
            <rFont val="Calibri"/>
            <family val="2"/>
            <scheme val="minor"/>
          </rPr>
          <t>======
ID#AAAAnftTkHM
Handy Gusman    (2023-01-18 00:05:05)
Berpotensi menjadi ketidaksesuaian, namun dapat diperbaiki segera</t>
        </r>
      </text>
    </comment>
    <comment ref="CT199" authorId="0" shapeId="0" xr:uid="{00000000-0006-0000-0300-000000010000}">
      <text>
        <r>
          <rPr>
            <sz val="11"/>
            <color theme="1"/>
            <rFont val="Calibri"/>
            <family val="2"/>
            <scheme val="minor"/>
          </rPr>
          <t>======
ID#AAAAnftTj5g
Handy Gusman    (2023-01-18 00:05:05)
Belum tercapai</t>
        </r>
      </text>
    </comment>
    <comment ref="CU199" authorId="0" shapeId="0" xr:uid="{00000000-0006-0000-0300-0000DD000000}">
      <text>
        <r>
          <rPr>
            <sz val="11"/>
            <color theme="1"/>
            <rFont val="Calibri"/>
            <family val="2"/>
            <scheme val="minor"/>
          </rPr>
          <t>======
ID#AAAAnftTkEk
Handy Gusman    (2023-01-18 00:05:05)
Menyimpang</t>
        </r>
      </text>
    </comment>
    <comment ref="DC199" authorId="0" shapeId="0" xr:uid="{00000000-0006-0000-0300-000040000000}">
      <text>
        <r>
          <rPr>
            <sz val="11"/>
            <color theme="1"/>
            <rFont val="Calibri"/>
            <family val="2"/>
            <scheme val="minor"/>
          </rPr>
          <t>======
ID#AAAAnftTkyc
Handy Gusman    (2023-01-18 00:05:05)
Berpotensi menjadi ketidaksesuaian, namun dapat diperbaiki segera</t>
        </r>
      </text>
    </comment>
    <comment ref="DD199" authorId="0" shapeId="0" xr:uid="{00000000-0006-0000-0300-000007000000}">
      <text>
        <r>
          <rPr>
            <sz val="11"/>
            <color theme="1"/>
            <rFont val="Calibri"/>
            <family val="2"/>
            <scheme val="minor"/>
          </rPr>
          <t>======
ID#AAAAnftTlH4
Handy Gusman    (2023-01-18 00:05:05)
Belum tercapai</t>
        </r>
      </text>
    </comment>
    <comment ref="DE199" authorId="0" shapeId="0" xr:uid="{00000000-0006-0000-0300-000054000000}">
      <text>
        <r>
          <rPr>
            <sz val="11"/>
            <color theme="1"/>
            <rFont val="Calibri"/>
            <family val="2"/>
            <scheme val="minor"/>
          </rPr>
          <t>======
ID#AAAAnftTkso
Handy Gusman    (2023-01-18 00:05:05)
Menyimpang</t>
        </r>
      </text>
    </comment>
    <comment ref="DM199" authorId="0" shapeId="0" xr:uid="{00000000-0006-0000-0300-0000C1000000}">
      <text>
        <r>
          <rPr>
            <sz val="11"/>
            <color theme="1"/>
            <rFont val="Calibri"/>
            <family val="2"/>
            <scheme val="minor"/>
          </rPr>
          <t>======
ID#AAAAnftTkNA
Handy Gusman    (2023-01-18 00:05:05)
Berpotensi menjadi ketidaksesuaian, namun dapat diperbaiki segera</t>
        </r>
      </text>
    </comment>
    <comment ref="DN199" authorId="0" shapeId="0" xr:uid="{00000000-0006-0000-0300-00001D010000}">
      <text>
        <r>
          <rPr>
            <sz val="11"/>
            <color theme="1"/>
            <rFont val="Calibri"/>
            <family val="2"/>
            <scheme val="minor"/>
          </rPr>
          <t>======
ID#AAAAnftTjwU
Handy Gusman    (2023-01-18 00:05:05)
Belum tercapai</t>
        </r>
      </text>
    </comment>
    <comment ref="DO199" authorId="0" shapeId="0" xr:uid="{00000000-0006-0000-0300-000045010000}">
      <text>
        <r>
          <rPr>
            <sz val="11"/>
            <color theme="1"/>
            <rFont val="Calibri"/>
            <family val="2"/>
            <scheme val="minor"/>
          </rPr>
          <t>======
ID#AAAAnftTjjw
Handy Gusman    (2023-01-18 00:05:04)
Menyimpang</t>
        </r>
      </text>
    </comment>
    <comment ref="DW199" authorId="0" shapeId="0" xr:uid="{00000000-0006-0000-0300-0000A3000000}">
      <text>
        <r>
          <rPr>
            <sz val="11"/>
            <color theme="1"/>
            <rFont val="Calibri"/>
            <family val="2"/>
            <scheme val="minor"/>
          </rPr>
          <t>======
ID#AAAAnftTkUg
Handy Gusman    (2023-01-18 00:05:05)
Berpotensi menjadi ketidaksesuaian, namun dapat diperbaiki segera</t>
        </r>
      </text>
    </comment>
    <comment ref="DX199" authorId="0" shapeId="0" xr:uid="{00000000-0006-0000-0300-0000D8000000}">
      <text>
        <r>
          <rPr>
            <sz val="11"/>
            <color theme="1"/>
            <rFont val="Calibri"/>
            <family val="2"/>
            <scheme val="minor"/>
          </rPr>
          <t>======
ID#AAAAnftTkGI
Handy Gusman    (2023-01-18 00:05:05)
Belum tercapai</t>
        </r>
      </text>
    </comment>
    <comment ref="DY199" authorId="0" shapeId="0" xr:uid="{00000000-0006-0000-0300-00000E010000}">
      <text>
        <r>
          <rPr>
            <sz val="11"/>
            <color theme="1"/>
            <rFont val="Calibri"/>
            <family val="2"/>
            <scheme val="minor"/>
          </rPr>
          <t>======
ID#AAAAnftTj1U
Handy Gusman    (2023-01-18 00:05:05)
Menyimpang</t>
        </r>
      </text>
    </comment>
    <comment ref="EG199" authorId="0" shapeId="0" xr:uid="{00000000-0006-0000-0300-000007010000}">
      <text>
        <r>
          <rPr>
            <sz val="11"/>
            <color theme="1"/>
            <rFont val="Calibri"/>
            <family val="2"/>
            <scheme val="minor"/>
          </rPr>
          <t>======
ID#AAAAnftTj3Y
Handy Gusman    (2023-01-18 00:05:05)
Berpotensi menjadi ketidaksesuaian, namun dapat diperbaiki segera</t>
        </r>
      </text>
    </comment>
    <comment ref="EH199" authorId="0" shapeId="0" xr:uid="{00000000-0006-0000-0300-0000CB000000}">
      <text>
        <r>
          <rPr>
            <sz val="11"/>
            <color theme="1"/>
            <rFont val="Calibri"/>
            <family val="2"/>
            <scheme val="minor"/>
          </rPr>
          <t>======
ID#AAAAnftTkLE
Handy Gusman    (2023-01-18 00:05:05)
Belum tercapai</t>
        </r>
      </text>
    </comment>
    <comment ref="EI199" authorId="0" shapeId="0" xr:uid="{00000000-0006-0000-0300-00005A000000}">
      <text>
        <r>
          <rPr>
            <sz val="11"/>
            <color theme="1"/>
            <rFont val="Calibri"/>
            <family val="2"/>
            <scheme val="minor"/>
          </rPr>
          <t>======
ID#AAAAnftTkrE
Handy Gusman    (2023-01-18 00:05:05)
Menyimpang</t>
        </r>
      </text>
    </comment>
    <comment ref="EQ199" authorId="0" shapeId="0" xr:uid="{00000000-0006-0000-0300-0000BF000000}">
      <text>
        <r>
          <rPr>
            <sz val="11"/>
            <color theme="1"/>
            <rFont val="Calibri"/>
            <family val="2"/>
            <scheme val="minor"/>
          </rPr>
          <t>======
ID#AAAAnftTkNE
Handy Gusman    (2023-01-18 00:05:05)
Berpotensi menjadi ketidaksesuaian, namun dapat diperbaiki segera</t>
        </r>
      </text>
    </comment>
    <comment ref="ER199" authorId="0" shapeId="0" xr:uid="{00000000-0006-0000-0300-000079000000}">
      <text>
        <r>
          <rPr>
            <sz val="11"/>
            <color theme="1"/>
            <rFont val="Calibri"/>
            <family val="2"/>
            <scheme val="minor"/>
          </rPr>
          <t>======
ID#AAAAnftTkgs
Handy Gusman    (2023-01-18 00:05:05)
Belum tercapai</t>
        </r>
      </text>
    </comment>
    <comment ref="ES199" authorId="0" shapeId="0" xr:uid="{00000000-0006-0000-0300-000049010000}">
      <text>
        <r>
          <rPr>
            <sz val="11"/>
            <color theme="1"/>
            <rFont val="Calibri"/>
            <family val="2"/>
            <scheme val="minor"/>
          </rPr>
          <t>======
ID#AAAAnftTjic
Handy Gusman    (2023-01-18 00:05:04)
Menyimpang</t>
        </r>
      </text>
    </comment>
    <comment ref="Q209" authorId="0" shapeId="0" xr:uid="{00000000-0006-0000-0300-0000C7000000}">
      <text>
        <r>
          <rPr>
            <sz val="11"/>
            <color theme="1"/>
            <rFont val="Calibri"/>
            <family val="2"/>
            <scheme val="minor"/>
          </rPr>
          <t>======
ID#AAAAnftTkLs
Handy Gusman    (2023-01-18 00:05:05)
Berpotensi menjadi ketidaksesuaian, namun dapat diperbaiki segera</t>
        </r>
      </text>
    </comment>
    <comment ref="R209" authorId="0" shapeId="0" xr:uid="{00000000-0006-0000-0300-000024010000}">
      <text>
        <r>
          <rPr>
            <sz val="11"/>
            <color theme="1"/>
            <rFont val="Calibri"/>
            <family val="2"/>
            <scheme val="minor"/>
          </rPr>
          <t>======
ID#AAAAnftTjuw
Handy Gusman    (2023-01-18 00:05:05)
Belum tercapai</t>
        </r>
      </text>
    </comment>
    <comment ref="S209" authorId="0" shapeId="0" xr:uid="{00000000-0006-0000-0300-000050000000}">
      <text>
        <r>
          <rPr>
            <sz val="11"/>
            <color theme="1"/>
            <rFont val="Calibri"/>
            <family val="2"/>
            <scheme val="minor"/>
          </rPr>
          <t>======
ID#AAAAnftTkt4
Handy Gusman    (2023-01-18 00:05:05)
Menyimpang</t>
        </r>
      </text>
    </comment>
    <comment ref="AA209" authorId="0" shapeId="0" xr:uid="{00000000-0006-0000-0300-00008F000000}">
      <text>
        <r>
          <rPr>
            <sz val="11"/>
            <color theme="1"/>
            <rFont val="Calibri"/>
            <family val="2"/>
            <scheme val="minor"/>
          </rPr>
          <t>======
ID#AAAAnftTkZY
Handy Gusman    (2023-01-18 00:05:05)
Berpotensi menjadi ketidaksesuaian, namun dapat diperbaiki segera</t>
        </r>
      </text>
    </comment>
    <comment ref="AB209" authorId="0" shapeId="0" xr:uid="{00000000-0006-0000-0300-000069000000}">
      <text>
        <r>
          <rPr>
            <sz val="11"/>
            <color theme="1"/>
            <rFont val="Calibri"/>
            <family val="2"/>
            <scheme val="minor"/>
          </rPr>
          <t>======
ID#AAAAnftTknA
Handy Gusman    (2023-01-18 00:05:05)
Belum tercapai</t>
        </r>
      </text>
    </comment>
    <comment ref="AC209" authorId="0" shapeId="0" xr:uid="{00000000-0006-0000-0300-0000BB000000}">
      <text>
        <r>
          <rPr>
            <sz val="11"/>
            <color theme="1"/>
            <rFont val="Calibri"/>
            <family val="2"/>
            <scheme val="minor"/>
          </rPr>
          <t>======
ID#AAAAnftTkN0
Handy Gusman    (2023-01-18 00:05:05)
Menyimpang</t>
        </r>
      </text>
    </comment>
    <comment ref="AK209" authorId="0" shapeId="0" xr:uid="{00000000-0006-0000-0300-00003A000000}">
      <text>
        <r>
          <rPr>
            <sz val="11"/>
            <color theme="1"/>
            <rFont val="Calibri"/>
            <family val="2"/>
            <scheme val="minor"/>
          </rPr>
          <t>======
ID#AAAAnftTk0Q
Handy Gusman    (2023-01-18 00:05:05)
Berpotensi menjadi ketidaksesuaian, namun dapat diperbaiki segera</t>
        </r>
      </text>
    </comment>
    <comment ref="AL209" authorId="0" shapeId="0" xr:uid="{00000000-0006-0000-0300-00004C000000}">
      <text>
        <r>
          <rPr>
            <sz val="11"/>
            <color theme="1"/>
            <rFont val="Calibri"/>
            <family val="2"/>
            <scheme val="minor"/>
          </rPr>
          <t>======
ID#AAAAnftTku4
Handy Gusman    (2023-01-18 00:05:05)
Belum tercapai</t>
        </r>
      </text>
    </comment>
    <comment ref="AM209" authorId="0" shapeId="0" xr:uid="{00000000-0006-0000-0300-000026000000}">
      <text>
        <r>
          <rPr>
            <sz val="11"/>
            <color theme="1"/>
            <rFont val="Calibri"/>
            <family val="2"/>
            <scheme val="minor"/>
          </rPr>
          <t>======
ID#AAAAnftTk7s
Handy Gusman    (2023-01-18 00:05:05)
Menyimpang</t>
        </r>
      </text>
    </comment>
    <comment ref="AU209" authorId="0" shapeId="0" xr:uid="{00000000-0006-0000-0300-000028000000}">
      <text>
        <r>
          <rPr>
            <sz val="11"/>
            <color theme="1"/>
            <rFont val="Calibri"/>
            <family val="2"/>
            <scheme val="minor"/>
          </rPr>
          <t>======
ID#AAAAnftTk6c
Handy Gusman    (2023-01-18 00:05:05)
Berpotensi menjadi ketidaksesuaian, namun dapat diperbaiki segera</t>
        </r>
      </text>
    </comment>
    <comment ref="AV209" authorId="0" shapeId="0" xr:uid="{00000000-0006-0000-0300-00004B000000}">
      <text>
        <r>
          <rPr>
            <sz val="11"/>
            <color theme="1"/>
            <rFont val="Calibri"/>
            <family val="2"/>
            <scheme val="minor"/>
          </rPr>
          <t>======
ID#AAAAnftTkvE
Handy Gusman    (2023-01-18 00:05:05)
Belum tercapai</t>
        </r>
      </text>
    </comment>
    <comment ref="AW209" authorId="0" shapeId="0" xr:uid="{00000000-0006-0000-0300-00000B010000}">
      <text>
        <r>
          <rPr>
            <sz val="11"/>
            <color theme="1"/>
            <rFont val="Calibri"/>
            <family val="2"/>
            <scheme val="minor"/>
          </rPr>
          <t>======
ID#AAAAnftTj2A
Handy Gusman    (2023-01-18 00:05:05)
Menyimpang</t>
        </r>
      </text>
    </comment>
    <comment ref="BE209" authorId="0" shapeId="0" xr:uid="{00000000-0006-0000-0300-000001010000}">
      <text>
        <r>
          <rPr>
            <sz val="11"/>
            <color theme="1"/>
            <rFont val="Calibri"/>
            <family val="2"/>
            <scheme val="minor"/>
          </rPr>
          <t>======
ID#AAAAnftTj5U
Handy Gusman    (2023-01-18 00:05:05)
Berpotensi menjadi ketidaksesuaian, namun dapat diperbaiki segera</t>
        </r>
      </text>
    </comment>
    <comment ref="BF209" authorId="0" shapeId="0" xr:uid="{00000000-0006-0000-0300-000049000000}">
      <text>
        <r>
          <rPr>
            <sz val="11"/>
            <color theme="1"/>
            <rFont val="Calibri"/>
            <family val="2"/>
            <scheme val="minor"/>
          </rPr>
          <t>======
ID#AAAAnftTkvk
Handy Gusman    (2023-01-18 00:05:05)
Belum tercapai</t>
        </r>
      </text>
    </comment>
    <comment ref="BG209" authorId="0" shapeId="0" xr:uid="{00000000-0006-0000-0300-000035010000}">
      <text>
        <r>
          <rPr>
            <sz val="11"/>
            <color theme="1"/>
            <rFont val="Calibri"/>
            <family val="2"/>
            <scheme val="minor"/>
          </rPr>
          <t>======
ID#AAAAnftTjoc
Handy Gusman    (2023-01-18 00:05:05)
Menyimpang</t>
        </r>
      </text>
    </comment>
    <comment ref="BO209" authorId="0" shapeId="0" xr:uid="{00000000-0006-0000-0300-000044000000}">
      <text>
        <r>
          <rPr>
            <sz val="11"/>
            <color theme="1"/>
            <rFont val="Calibri"/>
            <family val="2"/>
            <scheme val="minor"/>
          </rPr>
          <t>======
ID#AAAAnftTkxA
Handy Gusman    (2023-01-18 00:05:05)
Berpotensi menjadi ketidaksesuaian, namun dapat diperbaiki segera</t>
        </r>
      </text>
    </comment>
    <comment ref="BP209" authorId="0" shapeId="0" xr:uid="{00000000-0006-0000-0300-000091000000}">
      <text>
        <r>
          <rPr>
            <sz val="11"/>
            <color theme="1"/>
            <rFont val="Calibri"/>
            <family val="2"/>
            <scheme val="minor"/>
          </rPr>
          <t>======
ID#AAAAnftTkZM
Handy Gusman    (2023-01-18 00:05:05)
Belum tercapai</t>
        </r>
      </text>
    </comment>
    <comment ref="BQ209" authorId="0" shapeId="0" xr:uid="{00000000-0006-0000-0300-000068000000}">
      <text>
        <r>
          <rPr>
            <sz val="11"/>
            <color theme="1"/>
            <rFont val="Calibri"/>
            <family val="2"/>
            <scheme val="minor"/>
          </rPr>
          <t>======
ID#AAAAnftTkno
Handy Gusman    (2023-01-18 00:05:05)
Menyimpang</t>
        </r>
      </text>
    </comment>
    <comment ref="BY209" authorId="0" shapeId="0" xr:uid="{00000000-0006-0000-0300-0000E7000000}">
      <text>
        <r>
          <rPr>
            <sz val="11"/>
            <color theme="1"/>
            <rFont val="Calibri"/>
            <family val="2"/>
            <scheme val="minor"/>
          </rPr>
          <t>======
ID#AAAAnftTkBo
Handy Gusman    (2023-01-18 00:05:05)
Berpotensi menjadi ketidaksesuaian, namun dapat diperbaiki segera</t>
        </r>
      </text>
    </comment>
    <comment ref="BZ209" authorId="0" shapeId="0" xr:uid="{00000000-0006-0000-0300-000015010000}">
      <text>
        <r>
          <rPr>
            <sz val="11"/>
            <color theme="1"/>
            <rFont val="Calibri"/>
            <family val="2"/>
            <scheme val="minor"/>
          </rPr>
          <t>======
ID#AAAAnftTjyo
Handy Gusman    (2023-01-18 00:05:05)
Belum tercapai</t>
        </r>
      </text>
    </comment>
    <comment ref="CA209" authorId="0" shapeId="0" xr:uid="{00000000-0006-0000-0300-000080000000}">
      <text>
        <r>
          <rPr>
            <sz val="11"/>
            <color theme="1"/>
            <rFont val="Calibri"/>
            <family val="2"/>
            <scheme val="minor"/>
          </rPr>
          <t>======
ID#AAAAnftTkeo
Handy Gusman    (2023-01-18 00:05:05)
Menyimpang</t>
        </r>
      </text>
    </comment>
    <comment ref="CI209" authorId="0" shapeId="0" xr:uid="{00000000-0006-0000-0300-000013000000}">
      <text>
        <r>
          <rPr>
            <sz val="11"/>
            <color theme="1"/>
            <rFont val="Calibri"/>
            <family val="2"/>
            <scheme val="minor"/>
          </rPr>
          <t>======
ID#AAAAnftTlDc
Handy Gusman    (2023-01-18 00:05:05)
Berpotensi menjadi ketidaksesuaian, namun dapat diperbaiki segera</t>
        </r>
      </text>
    </comment>
    <comment ref="CJ209" authorId="0" shapeId="0" xr:uid="{00000000-0006-0000-0300-0000C3000000}">
      <text>
        <r>
          <rPr>
            <sz val="11"/>
            <color theme="1"/>
            <rFont val="Calibri"/>
            <family val="2"/>
            <scheme val="minor"/>
          </rPr>
          <t>======
ID#AAAAnftTkMw
Handy Gusman    (2023-01-18 00:05:05)
Belum tercapai</t>
        </r>
      </text>
    </comment>
    <comment ref="CK209" authorId="0" shapeId="0" xr:uid="{00000000-0006-0000-0300-000031000000}">
      <text>
        <r>
          <rPr>
            <sz val="11"/>
            <color theme="1"/>
            <rFont val="Calibri"/>
            <family val="2"/>
            <scheme val="minor"/>
          </rPr>
          <t>======
ID#AAAAnftTk2k
Handy Gusman    (2023-01-18 00:05:05)
Menyimpang</t>
        </r>
      </text>
    </comment>
    <comment ref="CS209" authorId="0" shapeId="0" xr:uid="{00000000-0006-0000-0300-000038000000}">
      <text>
        <r>
          <rPr>
            <sz val="11"/>
            <color theme="1"/>
            <rFont val="Calibri"/>
            <family val="2"/>
            <scheme val="minor"/>
          </rPr>
          <t>======
ID#AAAAnftTk0c
Handy Gusman    (2023-01-18 00:05:05)
Berpotensi menjadi ketidaksesuaian, namun dapat diperbaiki segera</t>
        </r>
      </text>
    </comment>
    <comment ref="CT209" authorId="0" shapeId="0" xr:uid="{00000000-0006-0000-0300-000006000000}">
      <text>
        <r>
          <rPr>
            <sz val="11"/>
            <color theme="1"/>
            <rFont val="Calibri"/>
            <family val="2"/>
            <scheme val="minor"/>
          </rPr>
          <t>======
ID#AAAAnftTlIA
Handy Gusman    (2023-01-18 00:05:05)
Belum tercapai</t>
        </r>
      </text>
    </comment>
    <comment ref="CU209" authorId="0" shapeId="0" xr:uid="{00000000-0006-0000-0300-000099000000}">
      <text>
        <r>
          <rPr>
            <sz val="11"/>
            <color theme="1"/>
            <rFont val="Calibri"/>
            <family val="2"/>
            <scheme val="minor"/>
          </rPr>
          <t>======
ID#AAAAnftTkXI
Handy Gusman    (2023-01-18 00:05:05)
Menyimpang</t>
        </r>
      </text>
    </comment>
    <comment ref="DC209" authorId="0" shapeId="0" xr:uid="{00000000-0006-0000-0300-00003D000000}">
      <text>
        <r>
          <rPr>
            <sz val="11"/>
            <color theme="1"/>
            <rFont val="Calibri"/>
            <family val="2"/>
            <scheme val="minor"/>
          </rPr>
          <t>======
ID#AAAAnftTkzM
Handy Gusman    (2023-01-18 00:05:05)
Berpotensi menjadi ketidaksesuaian, namun dapat diperbaiki segera</t>
        </r>
      </text>
    </comment>
    <comment ref="DD209" authorId="0" shapeId="0" xr:uid="{00000000-0006-0000-0300-000048010000}">
      <text>
        <r>
          <rPr>
            <sz val="11"/>
            <color theme="1"/>
            <rFont val="Calibri"/>
            <family val="2"/>
            <scheme val="minor"/>
          </rPr>
          <t>======
ID#AAAAnftTjio
Handy Gusman    (2023-01-18 00:05:04)
Belum tercapai</t>
        </r>
      </text>
    </comment>
    <comment ref="DE209" authorId="0" shapeId="0" xr:uid="{00000000-0006-0000-0300-000012000000}">
      <text>
        <r>
          <rPr>
            <sz val="11"/>
            <color theme="1"/>
            <rFont val="Calibri"/>
            <family val="2"/>
            <scheme val="minor"/>
          </rPr>
          <t>======
ID#AAAAnftTlEI
Handy Gusman    (2023-01-18 00:05:05)
Menyimpang</t>
        </r>
      </text>
    </comment>
    <comment ref="DM209" authorId="0" shapeId="0" xr:uid="{00000000-0006-0000-0300-0000AA000000}">
      <text>
        <r>
          <rPr>
            <sz val="11"/>
            <color theme="1"/>
            <rFont val="Calibri"/>
            <family val="2"/>
            <scheme val="minor"/>
          </rPr>
          <t>======
ID#AAAAnftTkSk
Handy Gusman    (2023-01-18 00:05:05)
Berpotensi menjadi ketidaksesuaian, namun dapat diperbaiki segera</t>
        </r>
      </text>
    </comment>
    <comment ref="DN209" authorId="0" shapeId="0" xr:uid="{00000000-0006-0000-0300-0000E3000000}">
      <text>
        <r>
          <rPr>
            <sz val="11"/>
            <color theme="1"/>
            <rFont val="Calibri"/>
            <family val="2"/>
            <scheme val="minor"/>
          </rPr>
          <t>======
ID#AAAAnftTkCo
Handy Gusman    (2023-01-18 00:05:05)
Belum tercapai</t>
        </r>
      </text>
    </comment>
    <comment ref="DO209" authorId="0" shapeId="0" xr:uid="{00000000-0006-0000-0300-0000BC000000}">
      <text>
        <r>
          <rPr>
            <sz val="11"/>
            <color theme="1"/>
            <rFont val="Calibri"/>
            <family val="2"/>
            <scheme val="minor"/>
          </rPr>
          <t>======
ID#AAAAnftTkOA
Handy Gusman    (2023-01-18 00:05:05)
Menyimpang</t>
        </r>
      </text>
    </comment>
    <comment ref="DW209" authorId="0" shapeId="0" xr:uid="{00000000-0006-0000-0300-00009E000000}">
      <text>
        <r>
          <rPr>
            <sz val="11"/>
            <color theme="1"/>
            <rFont val="Calibri"/>
            <family val="2"/>
            <scheme val="minor"/>
          </rPr>
          <t>======
ID#AAAAnftTkV0
Handy Gusman    (2023-01-18 00:05:05)
Berpotensi menjadi ketidaksesuaian, namun dapat diperbaiki segera</t>
        </r>
      </text>
    </comment>
    <comment ref="DX209" authorId="0" shapeId="0" xr:uid="{00000000-0006-0000-0300-000098000000}">
      <text>
        <r>
          <rPr>
            <sz val="11"/>
            <color theme="1"/>
            <rFont val="Calibri"/>
            <family val="2"/>
            <scheme val="minor"/>
          </rPr>
          <t>======
ID#AAAAnftTkXQ
Handy Gusman    (2023-01-18 00:05:05)
Belum tercapai</t>
        </r>
      </text>
    </comment>
    <comment ref="DY209" authorId="0" shapeId="0" xr:uid="{00000000-0006-0000-0300-00004F010000}">
      <text>
        <r>
          <rPr>
            <sz val="11"/>
            <color theme="1"/>
            <rFont val="Calibri"/>
            <family val="2"/>
            <scheme val="minor"/>
          </rPr>
          <t>======
ID#AAAAnftTjhc
Handy Gusman    (2023-01-18 00:05:04)
Menyimpang</t>
        </r>
      </text>
    </comment>
    <comment ref="EG209" authorId="0" shapeId="0" xr:uid="{00000000-0006-0000-0300-00008D000000}">
      <text>
        <r>
          <rPr>
            <sz val="11"/>
            <color theme="1"/>
            <rFont val="Calibri"/>
            <family val="2"/>
            <scheme val="minor"/>
          </rPr>
          <t>======
ID#AAAAnftTkZw
Handy Gusman    (2023-01-18 00:05:05)
Berpotensi menjadi ketidaksesuaian, namun dapat diperbaiki segera</t>
        </r>
      </text>
    </comment>
    <comment ref="EH209" authorId="0" shapeId="0" xr:uid="{00000000-0006-0000-0300-000012010000}">
      <text>
        <r>
          <rPr>
            <sz val="11"/>
            <color theme="1"/>
            <rFont val="Calibri"/>
            <family val="2"/>
            <scheme val="minor"/>
          </rPr>
          <t>======
ID#AAAAnftTjz4
Handy Gusman    (2023-01-18 00:05:05)
Belum tercapai</t>
        </r>
      </text>
    </comment>
    <comment ref="EI209" authorId="0" shapeId="0" xr:uid="{00000000-0006-0000-0300-000076000000}">
      <text>
        <r>
          <rPr>
            <sz val="11"/>
            <color theme="1"/>
            <rFont val="Calibri"/>
            <family val="2"/>
            <scheme val="minor"/>
          </rPr>
          <t>======
ID#AAAAnftTkh0
Handy Gusman    (2023-01-18 00:05:05)
Menyimpang</t>
        </r>
      </text>
    </comment>
    <comment ref="EQ209" authorId="0" shapeId="0" xr:uid="{00000000-0006-0000-0300-00000C010000}">
      <text>
        <r>
          <rPr>
            <sz val="11"/>
            <color theme="1"/>
            <rFont val="Calibri"/>
            <family val="2"/>
            <scheme val="minor"/>
          </rPr>
          <t>======
ID#AAAAnftTj18
Handy Gusman    (2023-01-18 00:05:05)
Berpotensi menjadi ketidaksesuaian, namun dapat diperbaiki segera</t>
        </r>
      </text>
    </comment>
    <comment ref="ER209" authorId="0" shapeId="0" xr:uid="{00000000-0006-0000-0300-0000C4000000}">
      <text>
        <r>
          <rPr>
            <sz val="11"/>
            <color theme="1"/>
            <rFont val="Calibri"/>
            <family val="2"/>
            <scheme val="minor"/>
          </rPr>
          <t>======
ID#AAAAnftTkMg
Handy Gusman    (2023-01-18 00:05:05)
Belum tercapai</t>
        </r>
      </text>
    </comment>
    <comment ref="ES209" authorId="0" shapeId="0" xr:uid="{00000000-0006-0000-0300-000052000000}">
      <text>
        <r>
          <rPr>
            <sz val="11"/>
            <color theme="1"/>
            <rFont val="Calibri"/>
            <family val="2"/>
            <scheme val="minor"/>
          </rPr>
          <t>======
ID#AAAAnftTktU
Handy Gusman    (2023-01-18 00:05:05)
Menyimpang</t>
        </r>
      </text>
    </comment>
    <comment ref="Q219" authorId="0" shapeId="0" xr:uid="{00000000-0006-0000-0300-000010000000}">
      <text>
        <r>
          <rPr>
            <sz val="11"/>
            <color theme="1"/>
            <rFont val="Calibri"/>
            <family val="2"/>
            <scheme val="minor"/>
          </rPr>
          <t>======
ID#AAAAnftTlEs
Handy Gusman    (2023-01-18 00:05:05)
Berpotensi menjadi ketidaksesuaian, namun dapat diperbaiki segera</t>
        </r>
      </text>
    </comment>
    <comment ref="R219" authorId="0" shapeId="0" xr:uid="{00000000-0006-0000-0300-0000AF000000}">
      <text>
        <r>
          <rPr>
            <sz val="11"/>
            <color theme="1"/>
            <rFont val="Calibri"/>
            <family val="2"/>
            <scheme val="minor"/>
          </rPr>
          <t>======
ID#AAAAnftTkRE
Handy Gusman    (2023-01-18 00:05:05)
Belum tercapai</t>
        </r>
      </text>
    </comment>
    <comment ref="S219" authorId="0" shapeId="0" xr:uid="{00000000-0006-0000-0300-000082000000}">
      <text>
        <r>
          <rPr>
            <sz val="11"/>
            <color theme="1"/>
            <rFont val="Calibri"/>
            <family val="2"/>
            <scheme val="minor"/>
          </rPr>
          <t>======
ID#AAAAnftTkc4
Handy Gusman    (2023-01-18 00:05:05)
Menyimpang</t>
        </r>
      </text>
    </comment>
    <comment ref="AA219" authorId="0" shapeId="0" xr:uid="{00000000-0006-0000-0300-00000F010000}">
      <text>
        <r>
          <rPr>
            <sz val="11"/>
            <color theme="1"/>
            <rFont val="Calibri"/>
            <family val="2"/>
            <scheme val="minor"/>
          </rPr>
          <t>======
ID#AAAAnftTj1I
Handy Gusman    (2023-01-18 00:05:05)
Berpotensi menjadi ketidaksesuaian, namun dapat diperbaiki segera</t>
        </r>
      </text>
    </comment>
    <comment ref="AB219" authorId="0" shapeId="0" xr:uid="{00000000-0006-0000-0300-00001B010000}">
      <text>
        <r>
          <rPr>
            <sz val="11"/>
            <color theme="1"/>
            <rFont val="Calibri"/>
            <family val="2"/>
            <scheme val="minor"/>
          </rPr>
          <t>======
ID#AAAAnftTjxc
Handy Gusman    (2023-01-18 00:05:05)
Belum tercapai</t>
        </r>
      </text>
    </comment>
    <comment ref="AC219" authorId="0" shapeId="0" xr:uid="{00000000-0006-0000-0300-000064000000}">
      <text>
        <r>
          <rPr>
            <sz val="11"/>
            <color theme="1"/>
            <rFont val="Calibri"/>
            <family val="2"/>
            <scheme val="minor"/>
          </rPr>
          <t>======
ID#AAAAnftTko4
Handy Gusman    (2023-01-18 00:05:05)
Menyimpang</t>
        </r>
      </text>
    </comment>
    <comment ref="AK219" authorId="0" shapeId="0" xr:uid="{00000000-0006-0000-0300-00001C010000}">
      <text>
        <r>
          <rPr>
            <sz val="11"/>
            <color theme="1"/>
            <rFont val="Calibri"/>
            <family val="2"/>
            <scheme val="minor"/>
          </rPr>
          <t>======
ID#AAAAnftTjws
Handy Gusman    (2023-01-18 00:05:05)
Berpotensi menjadi ketidaksesuaian, namun dapat diperbaiki segera</t>
        </r>
      </text>
    </comment>
    <comment ref="AL219" authorId="0" shapeId="0" xr:uid="{00000000-0006-0000-0300-0000CD000000}">
      <text>
        <r>
          <rPr>
            <sz val="11"/>
            <color theme="1"/>
            <rFont val="Calibri"/>
            <family val="2"/>
            <scheme val="minor"/>
          </rPr>
          <t>======
ID#AAAAnftTkKk
Handy Gusman    (2023-01-18 00:05:05)
Belum tercapai</t>
        </r>
      </text>
    </comment>
    <comment ref="AM219" authorId="0" shapeId="0" xr:uid="{00000000-0006-0000-0300-0000D5000000}">
      <text>
        <r>
          <rPr>
            <sz val="11"/>
            <color theme="1"/>
            <rFont val="Calibri"/>
            <family val="2"/>
            <scheme val="minor"/>
          </rPr>
          <t>======
ID#AAAAnftTkH4
Handy Gusman    (2023-01-18 00:05:05)
Menyimpang</t>
        </r>
      </text>
    </comment>
    <comment ref="AU219" authorId="0" shapeId="0" xr:uid="{00000000-0006-0000-0300-000060000000}">
      <text>
        <r>
          <rPr>
            <sz val="11"/>
            <color theme="1"/>
            <rFont val="Calibri"/>
            <family val="2"/>
            <scheme val="minor"/>
          </rPr>
          <t>======
ID#AAAAnftTkqI
Handy Gusman    (2023-01-18 00:05:05)
Berpotensi menjadi ketidaksesuaian, namun dapat diperbaiki segera</t>
        </r>
      </text>
    </comment>
    <comment ref="AV219" authorId="0" shapeId="0" xr:uid="{00000000-0006-0000-0300-00004E010000}">
      <text>
        <r>
          <rPr>
            <sz val="11"/>
            <color theme="1"/>
            <rFont val="Calibri"/>
            <family val="2"/>
            <scheme val="minor"/>
          </rPr>
          <t>======
ID#AAAAnftTjho
Handy Gusman    (2023-01-18 00:05:04)
Belum tercapai</t>
        </r>
      </text>
    </comment>
    <comment ref="AW219" authorId="0" shapeId="0" xr:uid="{00000000-0006-0000-0300-0000CE000000}">
      <text>
        <r>
          <rPr>
            <sz val="11"/>
            <color theme="1"/>
            <rFont val="Calibri"/>
            <family val="2"/>
            <scheme val="minor"/>
          </rPr>
          <t>======
ID#AAAAnftTkKI
Handy Gusman    (2023-01-18 00:05:05)
Menyimpang</t>
        </r>
      </text>
    </comment>
    <comment ref="BE219" authorId="0" shapeId="0" xr:uid="{00000000-0006-0000-0300-000034000000}">
      <text>
        <r>
          <rPr>
            <sz val="11"/>
            <color theme="1"/>
            <rFont val="Calibri"/>
            <family val="2"/>
            <scheme val="minor"/>
          </rPr>
          <t>======
ID#AAAAnftTk1U
Handy Gusman    (2023-01-18 00:05:05)
Berpotensi menjadi ketidaksesuaian, namun dapat diperbaiki segera</t>
        </r>
      </text>
    </comment>
    <comment ref="BF219" authorId="0" shapeId="0" xr:uid="{00000000-0006-0000-0300-000021000000}">
      <text>
        <r>
          <rPr>
            <sz val="11"/>
            <color theme="1"/>
            <rFont val="Calibri"/>
            <family val="2"/>
            <scheme val="minor"/>
          </rPr>
          <t>======
ID#AAAAnftTk9w
Handy Gusman    (2023-01-18 00:05:05)
Belum tercapai</t>
        </r>
      </text>
    </comment>
    <comment ref="BG219" authorId="0" shapeId="0" xr:uid="{00000000-0006-0000-0300-000008000000}">
      <text>
        <r>
          <rPr>
            <sz val="11"/>
            <color theme="1"/>
            <rFont val="Calibri"/>
            <family val="2"/>
            <scheme val="minor"/>
          </rPr>
          <t>======
ID#AAAAnftTlH0
Handy Gusman    (2023-01-18 00:05:05)
Menyimpang</t>
        </r>
      </text>
    </comment>
    <comment ref="BO219" authorId="0" shapeId="0" xr:uid="{00000000-0006-0000-0300-00006C000000}">
      <text>
        <r>
          <rPr>
            <sz val="11"/>
            <color theme="1"/>
            <rFont val="Calibri"/>
            <family val="2"/>
            <scheme val="minor"/>
          </rPr>
          <t>======
ID#AAAAnftTkl0
Handy Gusman    (2023-01-18 00:05:05)
Berpotensi menjadi ketidaksesuaian, namun dapat diperbaiki segera</t>
        </r>
      </text>
    </comment>
    <comment ref="BP219" authorId="0" shapeId="0" xr:uid="{00000000-0006-0000-0300-00001C000000}">
      <text>
        <r>
          <rPr>
            <sz val="11"/>
            <color theme="1"/>
            <rFont val="Calibri"/>
            <family val="2"/>
            <scheme val="minor"/>
          </rPr>
          <t>======
ID#AAAAnftTlAg
Handy Gusman    (2023-01-18 00:05:05)
Belum tercapai</t>
        </r>
      </text>
    </comment>
    <comment ref="BQ219" authorId="0" shapeId="0" xr:uid="{00000000-0006-0000-0300-000017000000}">
      <text>
        <r>
          <rPr>
            <sz val="11"/>
            <color theme="1"/>
            <rFont val="Calibri"/>
            <family val="2"/>
            <scheme val="minor"/>
          </rPr>
          <t>======
ID#AAAAnftTlCo
Handy Gusman    (2023-01-18 00:05:05)
Menyimpang</t>
        </r>
      </text>
    </comment>
    <comment ref="BY219" authorId="0" shapeId="0" xr:uid="{00000000-0006-0000-0300-000036010000}">
      <text>
        <r>
          <rPr>
            <sz val="11"/>
            <color theme="1"/>
            <rFont val="Calibri"/>
            <family val="2"/>
            <scheme val="minor"/>
          </rPr>
          <t>======
ID#AAAAnftTjn8
Handy Gusman    (2023-01-18 00:05:05)
Berpotensi menjadi ketidaksesuaian, namun dapat diperbaiki segera</t>
        </r>
      </text>
    </comment>
    <comment ref="BZ219" authorId="0" shapeId="0" xr:uid="{00000000-0006-0000-0300-000073000000}">
      <text>
        <r>
          <rPr>
            <sz val="11"/>
            <color theme="1"/>
            <rFont val="Calibri"/>
            <family val="2"/>
            <scheme val="minor"/>
          </rPr>
          <t>======
ID#AAAAnftTkjo
Handy Gusman    (2023-01-18 00:05:05)
Belum tercapai</t>
        </r>
      </text>
    </comment>
    <comment ref="CA219" authorId="0" shapeId="0" xr:uid="{00000000-0006-0000-0300-000072000000}">
      <text>
        <r>
          <rPr>
            <sz val="11"/>
            <color theme="1"/>
            <rFont val="Calibri"/>
            <family val="2"/>
            <scheme val="minor"/>
          </rPr>
          <t>======
ID#AAAAnftTkj8
Handy Gusman    (2023-01-18 00:05:05)
Menyimpang</t>
        </r>
      </text>
    </comment>
    <comment ref="CI219" authorId="0" shapeId="0" xr:uid="{00000000-0006-0000-0300-000059000000}">
      <text>
        <r>
          <rPr>
            <sz val="11"/>
            <color theme="1"/>
            <rFont val="Calibri"/>
            <family val="2"/>
            <scheme val="minor"/>
          </rPr>
          <t>======
ID#AAAAnftTkrU
Handy Gusman    (2023-01-18 00:05:05)
Berpotensi menjadi ketidaksesuaian, namun dapat diperbaiki segera</t>
        </r>
      </text>
    </comment>
    <comment ref="CJ219" authorId="0" shapeId="0" xr:uid="{00000000-0006-0000-0300-00001F010000}">
      <text>
        <r>
          <rPr>
            <sz val="11"/>
            <color theme="1"/>
            <rFont val="Calibri"/>
            <family val="2"/>
            <scheme val="minor"/>
          </rPr>
          <t>======
ID#AAAAnftTjvw
Handy Gusman    (2023-01-18 00:05:05)
Belum tercapai</t>
        </r>
      </text>
    </comment>
    <comment ref="CK219" authorId="0" shapeId="0" xr:uid="{00000000-0006-0000-0300-0000EA000000}">
      <text>
        <r>
          <rPr>
            <sz val="11"/>
            <color theme="1"/>
            <rFont val="Calibri"/>
            <family val="2"/>
            <scheme val="minor"/>
          </rPr>
          <t>======
ID#AAAAnftTkA0
Handy Gusman    (2023-01-18 00:05:05)
Menyimpang</t>
        </r>
      </text>
    </comment>
    <comment ref="CS219" authorId="0" shapeId="0" xr:uid="{00000000-0006-0000-0300-0000AC000000}">
      <text>
        <r>
          <rPr>
            <sz val="11"/>
            <color theme="1"/>
            <rFont val="Calibri"/>
            <family val="2"/>
            <scheme val="minor"/>
          </rPr>
          <t>======
ID#AAAAnftTkSg
Handy Gusman    (2023-01-18 00:05:05)
Berpotensi menjadi ketidaksesuaian, namun dapat diperbaiki segera</t>
        </r>
      </text>
    </comment>
    <comment ref="CT219" authorId="0" shapeId="0" xr:uid="{00000000-0006-0000-0300-00002E010000}">
      <text>
        <r>
          <rPr>
            <sz val="11"/>
            <color theme="1"/>
            <rFont val="Calibri"/>
            <family val="2"/>
            <scheme val="minor"/>
          </rPr>
          <t>======
ID#AAAAnftTjsA
Handy Gusman    (2023-01-18 00:05:05)
Belum tercapai</t>
        </r>
      </text>
    </comment>
    <comment ref="CU219" authorId="0" shapeId="0" xr:uid="{00000000-0006-0000-0300-00001D000000}">
      <text>
        <r>
          <rPr>
            <sz val="11"/>
            <color theme="1"/>
            <rFont val="Calibri"/>
            <family val="2"/>
            <scheme val="minor"/>
          </rPr>
          <t>======
ID#AAAAnftTk_8
Handy Gusman    (2023-01-18 00:05:05)
Menyimpang</t>
        </r>
      </text>
    </comment>
    <comment ref="DC219" authorId="0" shapeId="0" xr:uid="{00000000-0006-0000-0300-00000A010000}">
      <text>
        <r>
          <rPr>
            <sz val="11"/>
            <color theme="1"/>
            <rFont val="Calibri"/>
            <family val="2"/>
            <scheme val="minor"/>
          </rPr>
          <t>======
ID#AAAAnftTj2g
Handy Gusman    (2023-01-18 00:05:05)
Berpotensi menjadi ketidaksesuaian, namun dapat diperbaiki segera</t>
        </r>
      </text>
    </comment>
    <comment ref="DD219" authorId="0" shapeId="0" xr:uid="{00000000-0006-0000-0300-00007B000000}">
      <text>
        <r>
          <rPr>
            <sz val="11"/>
            <color theme="1"/>
            <rFont val="Calibri"/>
            <family val="2"/>
            <scheme val="minor"/>
          </rPr>
          <t>======
ID#AAAAnftTkfQ
Handy Gusman    (2023-01-18 00:05:05)
Belum tercapai</t>
        </r>
      </text>
    </comment>
    <comment ref="DE219" authorId="0" shapeId="0" xr:uid="{00000000-0006-0000-0300-0000A4000000}">
      <text>
        <r>
          <rPr>
            <sz val="11"/>
            <color theme="1"/>
            <rFont val="Calibri"/>
            <family val="2"/>
            <scheme val="minor"/>
          </rPr>
          <t>======
ID#AAAAnftTkUE
Handy Gusman    (2023-01-18 00:05:05)
Menyimpang</t>
        </r>
      </text>
    </comment>
    <comment ref="DM219" authorId="0" shapeId="0" xr:uid="{00000000-0006-0000-0300-00006F000000}">
      <text>
        <r>
          <rPr>
            <sz val="11"/>
            <color theme="1"/>
            <rFont val="Calibri"/>
            <family val="2"/>
            <scheme val="minor"/>
          </rPr>
          <t>======
ID#AAAAnftTklE
Handy Gusman    (2023-01-18 00:05:05)
Berpotensi menjadi ketidaksesuaian, namun dapat diperbaiki segera</t>
        </r>
      </text>
    </comment>
    <comment ref="DN219" authorId="0" shapeId="0" xr:uid="{00000000-0006-0000-0300-00002B010000}">
      <text>
        <r>
          <rPr>
            <sz val="11"/>
            <color theme="1"/>
            <rFont val="Calibri"/>
            <family val="2"/>
            <scheme val="minor"/>
          </rPr>
          <t>======
ID#AAAAnftTjso
Handy Gusman    (2023-01-18 00:05:05)
Belum tercapai</t>
        </r>
      </text>
    </comment>
    <comment ref="DO219" authorId="0" shapeId="0" xr:uid="{00000000-0006-0000-0300-000088000000}">
      <text>
        <r>
          <rPr>
            <sz val="11"/>
            <color theme="1"/>
            <rFont val="Calibri"/>
            <family val="2"/>
            <scheme val="minor"/>
          </rPr>
          <t>======
ID#AAAAnftTkaw
Handy Gusman    (2023-01-18 00:05:05)
Menyimpang</t>
        </r>
      </text>
    </comment>
    <comment ref="DW219" authorId="0" shapeId="0" xr:uid="{00000000-0006-0000-0300-000045000000}">
      <text>
        <r>
          <rPr>
            <sz val="11"/>
            <color theme="1"/>
            <rFont val="Calibri"/>
            <family val="2"/>
            <scheme val="minor"/>
          </rPr>
          <t>======
ID#AAAAnftTkxE
Handy Gusman    (2023-01-18 00:05:05)
Berpotensi menjadi ketidaksesuaian, namun dapat diperbaiki segera</t>
        </r>
      </text>
    </comment>
    <comment ref="DX219" authorId="0" shapeId="0" xr:uid="{00000000-0006-0000-0300-000023010000}">
      <text>
        <r>
          <rPr>
            <sz val="11"/>
            <color theme="1"/>
            <rFont val="Calibri"/>
            <family val="2"/>
            <scheme val="minor"/>
          </rPr>
          <t>======
ID#AAAAnftTjus
Handy Gusman    (2023-01-18 00:05:05)
Belum tercapai</t>
        </r>
      </text>
    </comment>
    <comment ref="DY219" authorId="0" shapeId="0" xr:uid="{00000000-0006-0000-0300-0000FE000000}">
      <text>
        <r>
          <rPr>
            <sz val="11"/>
            <color theme="1"/>
            <rFont val="Calibri"/>
            <family val="2"/>
            <scheme val="minor"/>
          </rPr>
          <t>======
ID#AAAAnftTj6I
Handy Gusman    (2023-01-18 00:05:05)
Menyimpang</t>
        </r>
      </text>
    </comment>
    <comment ref="EG219" authorId="0" shapeId="0" xr:uid="{00000000-0006-0000-0300-0000B8000000}">
      <text>
        <r>
          <rPr>
            <sz val="11"/>
            <color theme="1"/>
            <rFont val="Calibri"/>
            <family val="2"/>
            <scheme val="minor"/>
          </rPr>
          <t>======
ID#AAAAnftTkO8
Handy Gusman    (2023-01-18 00:05:05)
Berpotensi menjadi ketidaksesuaian, namun dapat diperbaiki segera</t>
        </r>
      </text>
    </comment>
    <comment ref="EH219" authorId="0" shapeId="0" xr:uid="{00000000-0006-0000-0300-000010010000}">
      <text>
        <r>
          <rPr>
            <sz val="11"/>
            <color theme="1"/>
            <rFont val="Calibri"/>
            <family val="2"/>
            <scheme val="minor"/>
          </rPr>
          <t>======
ID#AAAAnftTj0M
Handy Gusman    (2023-01-18 00:05:05)
Belum tercapai</t>
        </r>
      </text>
    </comment>
    <comment ref="EI219" authorId="0" shapeId="0" xr:uid="{00000000-0006-0000-0300-000057000000}">
      <text>
        <r>
          <rPr>
            <sz val="11"/>
            <color theme="1"/>
            <rFont val="Calibri"/>
            <family val="2"/>
            <scheme val="minor"/>
          </rPr>
          <t>======
ID#AAAAnftTksc
Handy Gusman    (2023-01-18 00:05:05)
Menyimpang</t>
        </r>
      </text>
    </comment>
    <comment ref="EQ219" authorId="0" shapeId="0" xr:uid="{00000000-0006-0000-0300-0000D3000000}">
      <text>
        <r>
          <rPr>
            <sz val="11"/>
            <color theme="1"/>
            <rFont val="Calibri"/>
            <family val="2"/>
            <scheme val="minor"/>
          </rPr>
          <t>======
ID#AAAAnftTkIQ
Handy Gusman    (2023-01-18 00:05:05)
Berpotensi menjadi ketidaksesuaian, namun dapat diperbaiki segera</t>
        </r>
      </text>
    </comment>
    <comment ref="ER219" authorId="0" shapeId="0" xr:uid="{00000000-0006-0000-0300-000053000000}">
      <text>
        <r>
          <rPr>
            <sz val="11"/>
            <color theme="1"/>
            <rFont val="Calibri"/>
            <family val="2"/>
            <scheme val="minor"/>
          </rPr>
          <t>======
ID#AAAAnftTks4
Handy Gusman    (2023-01-18 00:05:05)
Belum tercapai</t>
        </r>
      </text>
    </comment>
    <comment ref="ES219" authorId="0" shapeId="0" xr:uid="{00000000-0006-0000-0300-0000F3000000}">
      <text>
        <r>
          <rPr>
            <sz val="11"/>
            <color theme="1"/>
            <rFont val="Calibri"/>
            <family val="2"/>
            <scheme val="minor"/>
          </rPr>
          <t>======
ID#AAAAnftTj88
Handy Gusman    (2023-01-18 00:05:05)
Menyimpang</t>
        </r>
      </text>
    </comment>
    <comment ref="Q234" authorId="0" shapeId="0" xr:uid="{00000000-0006-0000-0300-00005F000000}">
      <text>
        <r>
          <rPr>
            <sz val="11"/>
            <color theme="1"/>
            <rFont val="Calibri"/>
            <family val="2"/>
            <scheme val="minor"/>
          </rPr>
          <t>======
ID#AAAAnftTkqU
Handy Gusman    (2023-01-18 00:05:05)
Berpotensi menjadi ketidaksesuaian, namun dapat diperbaiki segera</t>
        </r>
      </text>
    </comment>
    <comment ref="R234" authorId="0" shapeId="0" xr:uid="{00000000-0006-0000-0300-00009C000000}">
      <text>
        <r>
          <rPr>
            <sz val="11"/>
            <color theme="1"/>
            <rFont val="Calibri"/>
            <family val="2"/>
            <scheme val="minor"/>
          </rPr>
          <t>======
ID#AAAAnftTkWM
Handy Gusman    (2023-01-18 00:05:05)
Belum tercapai</t>
        </r>
      </text>
    </comment>
    <comment ref="S234" authorId="0" shapeId="0" xr:uid="{00000000-0006-0000-0300-000016010000}">
      <text>
        <r>
          <rPr>
            <sz val="11"/>
            <color theme="1"/>
            <rFont val="Calibri"/>
            <family val="2"/>
            <scheme val="minor"/>
          </rPr>
          <t>======
ID#AAAAnftTjyw
Handy Gusman    (2023-01-18 00:05:05)
Menyimpang</t>
        </r>
      </text>
    </comment>
    <comment ref="AA234" authorId="0" shapeId="0" xr:uid="{00000000-0006-0000-0300-0000C9000000}">
      <text>
        <r>
          <rPr>
            <sz val="11"/>
            <color theme="1"/>
            <rFont val="Calibri"/>
            <family val="2"/>
            <scheme val="minor"/>
          </rPr>
          <t>======
ID#AAAAnftTkLk
Handy Gusman    (2023-01-18 00:05:05)
Berpotensi menjadi ketidaksesuaian, namun dapat diperbaiki segera</t>
        </r>
      </text>
    </comment>
    <comment ref="AB234" authorId="0" shapeId="0" xr:uid="{00000000-0006-0000-0300-00000B000000}">
      <text>
        <r>
          <rPr>
            <sz val="11"/>
            <color theme="1"/>
            <rFont val="Calibri"/>
            <family val="2"/>
            <scheme val="minor"/>
          </rPr>
          <t>======
ID#AAAAnftTlF4
Handy Gusman    (2023-01-18 00:05:05)
Belum tercapai</t>
        </r>
      </text>
    </comment>
    <comment ref="AC234" authorId="0" shapeId="0" xr:uid="{00000000-0006-0000-0300-00007C000000}">
      <text>
        <r>
          <rPr>
            <sz val="11"/>
            <color theme="1"/>
            <rFont val="Calibri"/>
            <family val="2"/>
            <scheme val="minor"/>
          </rPr>
          <t>======
ID#AAAAnftTkfI
Handy Gusman    (2023-01-18 00:05:05)
Menyimpang</t>
        </r>
      </text>
    </comment>
    <comment ref="AK234" authorId="0" shapeId="0" xr:uid="{00000000-0006-0000-0300-00005E000000}">
      <text>
        <r>
          <rPr>
            <sz val="11"/>
            <color theme="1"/>
            <rFont val="Calibri"/>
            <family val="2"/>
            <scheme val="minor"/>
          </rPr>
          <t>======
ID#AAAAnftTkqg
Handy Gusman    (2023-01-18 00:05:05)
Berpotensi menjadi ketidaksesuaian, namun dapat diperbaiki segera</t>
        </r>
      </text>
    </comment>
    <comment ref="AL234" authorId="0" shapeId="0" xr:uid="{00000000-0006-0000-0300-0000BE000000}">
      <text>
        <r>
          <rPr>
            <sz val="11"/>
            <color theme="1"/>
            <rFont val="Calibri"/>
            <family val="2"/>
            <scheme val="minor"/>
          </rPr>
          <t>======
ID#AAAAnftTkNo
Handy Gusman    (2023-01-18 00:05:05)
Belum tercapai</t>
        </r>
      </text>
    </comment>
    <comment ref="AM234" authorId="0" shapeId="0" xr:uid="{00000000-0006-0000-0300-000023000000}">
      <text>
        <r>
          <rPr>
            <sz val="11"/>
            <color theme="1"/>
            <rFont val="Calibri"/>
            <family val="2"/>
            <scheme val="minor"/>
          </rPr>
          <t>======
ID#AAAAnftTk9A
Handy Gusman    (2023-01-18 00:05:05)
Menyimpang</t>
        </r>
      </text>
    </comment>
    <comment ref="AU234" authorId="0" shapeId="0" xr:uid="{00000000-0006-0000-0300-0000EC000000}">
      <text>
        <r>
          <rPr>
            <sz val="11"/>
            <color theme="1"/>
            <rFont val="Calibri"/>
            <family val="2"/>
            <scheme val="minor"/>
          </rPr>
          <t>======
ID#AAAAnftTkAQ
Handy Gusman    (2023-01-18 00:05:05)
Berpotensi menjadi ketidaksesuaian, namun dapat diperbaiki segera</t>
        </r>
      </text>
    </comment>
    <comment ref="AV234" authorId="0" shapeId="0" xr:uid="{00000000-0006-0000-0300-00004F000000}">
      <text>
        <r>
          <rPr>
            <sz val="11"/>
            <color theme="1"/>
            <rFont val="Calibri"/>
            <family val="2"/>
            <scheme val="minor"/>
          </rPr>
          <t>======
ID#AAAAnftTkt8
Handy Gusman    (2023-01-18 00:05:05)
Belum tercapai</t>
        </r>
      </text>
    </comment>
    <comment ref="AW234" authorId="0" shapeId="0" xr:uid="{00000000-0006-0000-0300-00004C010000}">
      <text>
        <r>
          <rPr>
            <sz val="11"/>
            <color theme="1"/>
            <rFont val="Calibri"/>
            <family val="2"/>
            <scheme val="minor"/>
          </rPr>
          <t>======
ID#AAAAnftTjiA
Handy Gusman    (2023-01-18 00:05:04)
Menyimpang</t>
        </r>
      </text>
    </comment>
    <comment ref="BE234" authorId="0" shapeId="0" xr:uid="{00000000-0006-0000-0300-0000B0000000}">
      <text>
        <r>
          <rPr>
            <sz val="11"/>
            <color theme="1"/>
            <rFont val="Calibri"/>
            <family val="2"/>
            <scheme val="minor"/>
          </rPr>
          <t>======
ID#AAAAnftTkQg
Handy Gusman    (2023-01-18 00:05:05)
Berpotensi menjadi ketidaksesuaian, namun dapat diperbaiki segera</t>
        </r>
      </text>
    </comment>
    <comment ref="BF234" authorId="0" shapeId="0" xr:uid="{00000000-0006-0000-0300-000019010000}">
      <text>
        <r>
          <rPr>
            <sz val="11"/>
            <color theme="1"/>
            <rFont val="Calibri"/>
            <family val="2"/>
            <scheme val="minor"/>
          </rPr>
          <t>======
ID#AAAAnftTjx0
Handy Gusman    (2023-01-18 00:05:05)
Belum tercapai</t>
        </r>
      </text>
    </comment>
    <comment ref="BG234" authorId="0" shapeId="0" xr:uid="{00000000-0006-0000-0300-000025010000}">
      <text>
        <r>
          <rPr>
            <sz val="11"/>
            <color theme="1"/>
            <rFont val="Calibri"/>
            <family val="2"/>
            <scheme val="minor"/>
          </rPr>
          <t>======
ID#AAAAnftTjuk
Handy Gusman    (2023-01-18 00:05:05)
Menyimpang</t>
        </r>
      </text>
    </comment>
    <comment ref="BO234" authorId="0" shapeId="0" xr:uid="{00000000-0006-0000-0300-000065000000}">
      <text>
        <r>
          <rPr>
            <sz val="11"/>
            <color theme="1"/>
            <rFont val="Calibri"/>
            <family val="2"/>
            <scheme val="minor"/>
          </rPr>
          <t>======
ID#AAAAnftTkoI
Handy Gusman    (2023-01-18 00:05:05)
Berpotensi menjadi ketidaksesuaian, namun dapat diperbaiki segera</t>
        </r>
      </text>
    </comment>
    <comment ref="BP234" authorId="0" shapeId="0" xr:uid="{00000000-0006-0000-0300-000078000000}">
      <text>
        <r>
          <rPr>
            <sz val="11"/>
            <color theme="1"/>
            <rFont val="Calibri"/>
            <family val="2"/>
            <scheme val="minor"/>
          </rPr>
          <t>======
ID#AAAAnftTkg8
Handy Gusman    (2023-01-18 00:05:05)
Belum tercapai</t>
        </r>
      </text>
    </comment>
    <comment ref="BQ234" authorId="0" shapeId="0" xr:uid="{00000000-0006-0000-0300-0000EF000000}">
      <text>
        <r>
          <rPr>
            <sz val="11"/>
            <color theme="1"/>
            <rFont val="Calibri"/>
            <family val="2"/>
            <scheme val="minor"/>
          </rPr>
          <t>======
ID#AAAAnftTj_s
Handy Gusman    (2023-01-18 00:05:05)
Menyimpang</t>
        </r>
      </text>
    </comment>
    <comment ref="BY234" authorId="0" shapeId="0" xr:uid="{00000000-0006-0000-0300-0000A5000000}">
      <text>
        <r>
          <rPr>
            <sz val="11"/>
            <color theme="1"/>
            <rFont val="Calibri"/>
            <family val="2"/>
            <scheme val="minor"/>
          </rPr>
          <t>======
ID#AAAAnftTkT4
Handy Gusman    (2023-01-18 00:05:05)
Berpotensi menjadi ketidaksesuaian, namun dapat diperbaiki segera</t>
        </r>
      </text>
    </comment>
    <comment ref="BZ234" authorId="0" shapeId="0" xr:uid="{00000000-0006-0000-0300-0000D4000000}">
      <text>
        <r>
          <rPr>
            <sz val="11"/>
            <color theme="1"/>
            <rFont val="Calibri"/>
            <family val="2"/>
            <scheme val="minor"/>
          </rPr>
          <t>======
ID#AAAAnftTkHw
Handy Gusman    (2023-01-18 00:05:05)
Belum tercapai</t>
        </r>
      </text>
    </comment>
    <comment ref="CA234" authorId="0" shapeId="0" xr:uid="{00000000-0006-0000-0300-000018000000}">
      <text>
        <r>
          <rPr>
            <sz val="11"/>
            <color theme="1"/>
            <rFont val="Calibri"/>
            <family val="2"/>
            <scheme val="minor"/>
          </rPr>
          <t>======
ID#AAAAnftTlB8
Handy Gusman    (2023-01-18 00:05:05)
Menyimpang</t>
        </r>
      </text>
    </comment>
    <comment ref="CI234" authorId="0" shapeId="0" xr:uid="{00000000-0006-0000-0300-000008010000}">
      <text>
        <r>
          <rPr>
            <sz val="11"/>
            <color theme="1"/>
            <rFont val="Calibri"/>
            <family val="2"/>
            <scheme val="minor"/>
          </rPr>
          <t>======
ID#AAAAnftTj28
Handy Gusman    (2023-01-18 00:05:05)
Berpotensi menjadi ketidaksesuaian, namun dapat diperbaiki segera</t>
        </r>
      </text>
    </comment>
    <comment ref="CJ234" authorId="0" shapeId="0" xr:uid="{00000000-0006-0000-0300-0000C8000000}">
      <text>
        <r>
          <rPr>
            <sz val="11"/>
            <color theme="1"/>
            <rFont val="Calibri"/>
            <family val="2"/>
            <scheme val="minor"/>
          </rPr>
          <t>======
ID#AAAAnftTkL0
Handy Gusman    (2023-01-18 00:05:05)
Belum tercapai</t>
        </r>
      </text>
    </comment>
    <comment ref="CK234" authorId="0" shapeId="0" xr:uid="{00000000-0006-0000-0300-0000C2000000}">
      <text>
        <r>
          <rPr>
            <sz val="11"/>
            <color theme="1"/>
            <rFont val="Calibri"/>
            <family val="2"/>
            <scheme val="minor"/>
          </rPr>
          <t>======
ID#AAAAnftTkMs
Handy Gusman    (2023-01-18 00:05:05)
Menyimpang</t>
        </r>
      </text>
    </comment>
    <comment ref="CS234" authorId="0" shapeId="0" xr:uid="{00000000-0006-0000-0300-000016000000}">
      <text>
        <r>
          <rPr>
            <sz val="11"/>
            <color theme="1"/>
            <rFont val="Calibri"/>
            <family val="2"/>
            <scheme val="minor"/>
          </rPr>
          <t>======
ID#AAAAnftTlC4
Handy Gusman    (2023-01-18 00:05:05)
Berpotensi menjadi ketidaksesuaian, namun dapat diperbaiki segera</t>
        </r>
      </text>
    </comment>
    <comment ref="CT234" authorId="0" shapeId="0" xr:uid="{00000000-0006-0000-0300-000030010000}">
      <text>
        <r>
          <rPr>
            <sz val="11"/>
            <color theme="1"/>
            <rFont val="Calibri"/>
            <family val="2"/>
            <scheme val="minor"/>
          </rPr>
          <t>======
ID#AAAAnftTjrs
Handy Gusman    (2023-01-18 00:05:05)
Belum tercapai</t>
        </r>
      </text>
    </comment>
    <comment ref="CU234" authorId="0" shapeId="0" xr:uid="{00000000-0006-0000-0300-000097000000}">
      <text>
        <r>
          <rPr>
            <sz val="11"/>
            <color theme="1"/>
            <rFont val="Calibri"/>
            <family val="2"/>
            <scheme val="minor"/>
          </rPr>
          <t>======
ID#AAAAnftTkXg
Handy Gusman    (2023-01-18 00:05:05)
Menyimpang</t>
        </r>
      </text>
    </comment>
    <comment ref="DC234" authorId="0" shapeId="0" xr:uid="{00000000-0006-0000-0300-0000E8000000}">
      <text>
        <r>
          <rPr>
            <sz val="11"/>
            <color theme="1"/>
            <rFont val="Calibri"/>
            <family val="2"/>
            <scheme val="minor"/>
          </rPr>
          <t>======
ID#AAAAnftTkBc
Handy Gusman    (2023-01-18 00:05:05)
Berpotensi menjadi ketidaksesuaian, namun dapat diperbaiki segera</t>
        </r>
      </text>
    </comment>
    <comment ref="DD234" authorId="0" shapeId="0" xr:uid="{00000000-0006-0000-0300-00003B010000}">
      <text>
        <r>
          <rPr>
            <sz val="11"/>
            <color theme="1"/>
            <rFont val="Calibri"/>
            <family val="2"/>
            <scheme val="minor"/>
          </rPr>
          <t>======
ID#AAAAnftTjm8
Handy Gusman    (2023-01-18 00:05:05)
Belum tercapai</t>
        </r>
      </text>
    </comment>
    <comment ref="DE234" authorId="0" shapeId="0" xr:uid="{00000000-0006-0000-0300-00005C000000}">
      <text>
        <r>
          <rPr>
            <sz val="11"/>
            <color theme="1"/>
            <rFont val="Calibri"/>
            <family val="2"/>
            <scheme val="minor"/>
          </rPr>
          <t>======
ID#AAAAnftTkqk
Handy Gusman    (2023-01-18 00:05:05)
Menyimpang</t>
        </r>
      </text>
    </comment>
    <comment ref="DM234" authorId="0" shapeId="0" xr:uid="{00000000-0006-0000-0300-0000FC000000}">
      <text>
        <r>
          <rPr>
            <sz val="11"/>
            <color theme="1"/>
            <rFont val="Calibri"/>
            <family val="2"/>
            <scheme val="minor"/>
          </rPr>
          <t>======
ID#AAAAnftTj6g
Handy Gusman    (2023-01-18 00:05:05)
Berpotensi menjadi ketidaksesuaian, namun dapat diperbaiki segera</t>
        </r>
      </text>
    </comment>
    <comment ref="DN234" authorId="0" shapeId="0" xr:uid="{00000000-0006-0000-0300-000087000000}">
      <text>
        <r>
          <rPr>
            <sz val="11"/>
            <color theme="1"/>
            <rFont val="Calibri"/>
            <family val="2"/>
            <scheme val="minor"/>
          </rPr>
          <t>======
ID#AAAAnftTkbo
Handy Gusman    (2023-01-18 00:05:05)
Belum tercapai</t>
        </r>
      </text>
    </comment>
    <comment ref="DO234" authorId="0" shapeId="0" xr:uid="{00000000-0006-0000-0300-00005D000000}">
      <text>
        <r>
          <rPr>
            <sz val="11"/>
            <color theme="1"/>
            <rFont val="Calibri"/>
            <family val="2"/>
            <scheme val="minor"/>
          </rPr>
          <t>======
ID#AAAAnftTkqw
Handy Gusman    (2023-01-18 00:05:05)
Menyimpang</t>
        </r>
      </text>
    </comment>
    <comment ref="DW234" authorId="0" shapeId="0" xr:uid="{00000000-0006-0000-0300-000002010000}">
      <text>
        <r>
          <rPr>
            <sz val="11"/>
            <color theme="1"/>
            <rFont val="Calibri"/>
            <family val="2"/>
            <scheme val="minor"/>
          </rPr>
          <t>======
ID#AAAAnftTj48
Handy Gusman    (2023-01-18 00:05:05)
Berpotensi menjadi ketidaksesuaian, namun dapat diperbaiki segera</t>
        </r>
      </text>
    </comment>
    <comment ref="DX234" authorId="0" shapeId="0" xr:uid="{00000000-0006-0000-0300-000081000000}">
      <text>
        <r>
          <rPr>
            <sz val="11"/>
            <color theme="1"/>
            <rFont val="Calibri"/>
            <family val="2"/>
            <scheme val="minor"/>
          </rPr>
          <t>======
ID#AAAAnftTkd0
Handy Gusman    (2023-01-18 00:05:05)
Belum tercapai</t>
        </r>
      </text>
    </comment>
    <comment ref="DY234" authorId="0" shapeId="0" xr:uid="{00000000-0006-0000-0300-0000D1000000}">
      <text>
        <r>
          <rPr>
            <sz val="11"/>
            <color theme="1"/>
            <rFont val="Calibri"/>
            <family val="2"/>
            <scheme val="minor"/>
          </rPr>
          <t>======
ID#AAAAnftTkJc
Handy Gusman    (2023-01-18 00:05:05)
Menyimpang</t>
        </r>
      </text>
    </comment>
    <comment ref="EG234" authorId="0" shapeId="0" xr:uid="{00000000-0006-0000-0300-00004A000000}">
      <text>
        <r>
          <rPr>
            <sz val="11"/>
            <color theme="1"/>
            <rFont val="Calibri"/>
            <family val="2"/>
            <scheme val="minor"/>
          </rPr>
          <t>======
ID#AAAAnftTkvo
Handy Gusman    (2023-01-18 00:05:05)
Berpotensi menjadi ketidaksesuaian, namun dapat diperbaiki segera</t>
        </r>
      </text>
    </comment>
    <comment ref="EH234" authorId="0" shapeId="0" xr:uid="{00000000-0006-0000-0300-000002000000}">
      <text>
        <r>
          <rPr>
            <sz val="11"/>
            <color theme="1"/>
            <rFont val="Calibri"/>
            <family val="2"/>
            <scheme val="minor"/>
          </rPr>
          <t>======
ID#AAAAnftTlI8
Handy Gusman    (2023-01-18 00:05:05)
Belum tercapai</t>
        </r>
      </text>
    </comment>
    <comment ref="EI234" authorId="0" shapeId="0" xr:uid="{00000000-0006-0000-0300-000019000000}">
      <text>
        <r>
          <rPr>
            <sz val="11"/>
            <color theme="1"/>
            <rFont val="Calibri"/>
            <family val="2"/>
            <scheme val="minor"/>
          </rPr>
          <t>======
ID#AAAAnftTlB0
Handy Gusman    (2023-01-18 00:05:05)
Menyimpang</t>
        </r>
      </text>
    </comment>
    <comment ref="EQ234" authorId="0" shapeId="0" xr:uid="{00000000-0006-0000-0300-000043000000}">
      <text>
        <r>
          <rPr>
            <sz val="11"/>
            <color theme="1"/>
            <rFont val="Calibri"/>
            <family val="2"/>
            <scheme val="minor"/>
          </rPr>
          <t>======
ID#AAAAnftTkxg
Handy Gusman    (2023-01-18 00:05:05)
Berpotensi menjadi ketidaksesuaian, namun dapat diperbaiki segera</t>
        </r>
      </text>
    </comment>
    <comment ref="ER234" authorId="0" shapeId="0" xr:uid="{00000000-0006-0000-0300-000013010000}">
      <text>
        <r>
          <rPr>
            <sz val="11"/>
            <color theme="1"/>
            <rFont val="Calibri"/>
            <family val="2"/>
            <scheme val="minor"/>
          </rPr>
          <t>======
ID#AAAAnftTjzI
Handy Gusman    (2023-01-18 00:05:05)
Belum tercapai</t>
        </r>
      </text>
    </comment>
    <comment ref="ES234" authorId="0" shapeId="0" xr:uid="{00000000-0006-0000-0300-000003000000}">
      <text>
        <r>
          <rPr>
            <sz val="11"/>
            <color theme="1"/>
            <rFont val="Calibri"/>
            <family val="2"/>
            <scheme val="minor"/>
          </rPr>
          <t>======
ID#AAAAnftTlIs
Handy Gusman    (2023-01-18 00:05:05)
Menyimpang</t>
        </r>
      </text>
    </comment>
  </commentList>
  <extLst>
    <ext xmlns:r="http://schemas.openxmlformats.org/officeDocument/2006/relationships" uri="GoogleSheetsCustomDataVersion1">
      <go:sheetsCustomData xmlns:go="http://customooxmlschemas.google.com/" r:id="rId1" roundtripDataSignature="AMtx7mj4a0eBnWUsYA5ga/bxQgJqEFvcG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400-00001D000000}">
      <text>
        <r>
          <rPr>
            <sz val="11"/>
            <color theme="1"/>
            <rFont val="Calibri"/>
            <family val="2"/>
            <scheme val="minor"/>
          </rPr>
          <t>======
ID#AAAAnftTjsc
Handy Gusman    (2023-01-18 00:05:05)
Berpotensi menjadi ketidaksesuaian, namun dapat diperbaiki segera</t>
        </r>
      </text>
    </comment>
    <comment ref="E4" authorId="0" shapeId="0" xr:uid="{00000000-0006-0000-0400-000009000000}">
      <text>
        <r>
          <rPr>
            <sz val="11"/>
            <color theme="1"/>
            <rFont val="Calibri"/>
            <family val="2"/>
            <scheme val="minor"/>
          </rPr>
          <t>======
ID#AAAAnftTklM
Handy Gusman    (2023-01-18 00:05:05)
Belum tercapai</t>
        </r>
      </text>
    </comment>
    <comment ref="F4" authorId="0" shapeId="0" xr:uid="{00000000-0006-0000-0400-000007000000}">
      <text>
        <r>
          <rPr>
            <sz val="11"/>
            <color theme="1"/>
            <rFont val="Calibri"/>
            <family val="2"/>
            <scheme val="minor"/>
          </rPr>
          <t>======
ID#AAAAnftTkoA
Handy Gusman    (2023-01-18 00:05:05)
Menyimpang</t>
        </r>
      </text>
    </comment>
    <comment ref="H4" authorId="0" shapeId="0" xr:uid="{00000000-0006-0000-0400-00001C000000}">
      <text>
        <r>
          <rPr>
            <sz val="11"/>
            <color theme="1"/>
            <rFont val="Calibri"/>
            <family val="2"/>
            <scheme val="minor"/>
          </rPr>
          <t>======
ID#AAAAnftTjvY
Handy Gusman    (2023-01-18 00:05:05)
Berpotensi menjadi ketidaksesuaian, namun dapat diperbaiki segera</t>
        </r>
      </text>
    </comment>
    <comment ref="I4" authorId="0" shapeId="0" xr:uid="{00000000-0006-0000-0400-000012000000}">
      <text>
        <r>
          <rPr>
            <sz val="11"/>
            <color theme="1"/>
            <rFont val="Calibri"/>
            <family val="2"/>
            <scheme val="minor"/>
          </rPr>
          <t>======
ID#AAAAnftTkOY
Handy Gusman    (2023-01-18 00:05:05)
Belum tercapai</t>
        </r>
      </text>
    </comment>
    <comment ref="J4" authorId="0" shapeId="0" xr:uid="{00000000-0006-0000-0400-00001A000000}">
      <text>
        <r>
          <rPr>
            <sz val="11"/>
            <color theme="1"/>
            <rFont val="Calibri"/>
            <family val="2"/>
            <scheme val="minor"/>
          </rPr>
          <t>======
ID#AAAAnftTj50
Handy Gusman    (2023-01-18 00:05:05)
Menyimpang</t>
        </r>
      </text>
    </comment>
    <comment ref="L4" authorId="0" shapeId="0" xr:uid="{00000000-0006-0000-0400-00000D000000}">
      <text>
        <r>
          <rPr>
            <sz val="11"/>
            <color theme="1"/>
            <rFont val="Calibri"/>
            <family val="2"/>
            <scheme val="minor"/>
          </rPr>
          <t>======
ID#AAAAnftTkh8
Handy Gusman    (2023-01-18 00:05:05)
Berpotensi menjadi ketidaksesuaian, namun dapat diperbaiki segera</t>
        </r>
      </text>
    </comment>
    <comment ref="M4" authorId="0" shapeId="0" xr:uid="{00000000-0006-0000-0400-00000F000000}">
      <text>
        <r>
          <rPr>
            <sz val="11"/>
            <color theme="1"/>
            <rFont val="Calibri"/>
            <family val="2"/>
            <scheme val="minor"/>
          </rPr>
          <t>======
ID#AAAAnftTkSc
Handy Gusman    (2023-01-18 00:05:05)
Belum tercapai</t>
        </r>
      </text>
    </comment>
    <comment ref="N4" authorId="0" shapeId="0" xr:uid="{00000000-0006-0000-0400-000017000000}">
      <text>
        <r>
          <rPr>
            <sz val="11"/>
            <color theme="1"/>
            <rFont val="Calibri"/>
            <family val="2"/>
            <scheme val="minor"/>
          </rPr>
          <t>======
ID#AAAAnftTkFM
Handy Gusman    (2023-01-18 00:05:05)
Menyimpang</t>
        </r>
      </text>
    </comment>
    <comment ref="P4" authorId="0" shapeId="0" xr:uid="{00000000-0006-0000-0400-00001B000000}">
      <text>
        <r>
          <rPr>
            <sz val="11"/>
            <color theme="1"/>
            <rFont val="Calibri"/>
            <family val="2"/>
            <scheme val="minor"/>
          </rPr>
          <t>======
ID#AAAAnftTjwg
Handy Gusman    (2023-01-18 00:05:05)
Berpotensi menjadi ketidaksesuaian, namun dapat diperbaiki segera</t>
        </r>
      </text>
    </comment>
    <comment ref="Q4" authorId="0" shapeId="0" xr:uid="{00000000-0006-0000-0400-00000A000000}">
      <text>
        <r>
          <rPr>
            <sz val="11"/>
            <color theme="1"/>
            <rFont val="Calibri"/>
            <family val="2"/>
            <scheme val="minor"/>
          </rPr>
          <t>======
ID#AAAAnftTkk8
Handy Gusman    (2023-01-18 00:05:05)
Belum tercapai</t>
        </r>
      </text>
    </comment>
    <comment ref="R4" authorId="0" shapeId="0" xr:uid="{00000000-0006-0000-0400-000005000000}">
      <text>
        <r>
          <rPr>
            <sz val="11"/>
            <color theme="1"/>
            <rFont val="Calibri"/>
            <family val="2"/>
            <scheme val="minor"/>
          </rPr>
          <t>======
ID#AAAAnftTk50
Handy Gusman    (2023-01-18 00:05:05)
Menyimpang</t>
        </r>
      </text>
    </comment>
    <comment ref="T4" authorId="0" shapeId="0" xr:uid="{00000000-0006-0000-0400-000015000000}">
      <text>
        <r>
          <rPr>
            <sz val="11"/>
            <color theme="1"/>
            <rFont val="Calibri"/>
            <family val="2"/>
            <scheme val="minor"/>
          </rPr>
          <t>======
ID#AAAAnftTkHc
Handy Gusman    (2023-01-18 00:05:05)
Berpotensi menjadi ketidaksesuaian, namun dapat diperbaiki segera</t>
        </r>
      </text>
    </comment>
    <comment ref="U4" authorId="0" shapeId="0" xr:uid="{00000000-0006-0000-0400-000011000000}">
      <text>
        <r>
          <rPr>
            <sz val="11"/>
            <color theme="1"/>
            <rFont val="Calibri"/>
            <family val="2"/>
            <scheme val="minor"/>
          </rPr>
          <t>======
ID#AAAAnftTkPk
Handy Gusman    (2023-01-18 00:05:05)
Belum tercapai</t>
        </r>
      </text>
    </comment>
    <comment ref="V4" authorId="0" shapeId="0" xr:uid="{00000000-0006-0000-0400-000010000000}">
      <text>
        <r>
          <rPr>
            <sz val="11"/>
            <color theme="1"/>
            <rFont val="Calibri"/>
            <family val="2"/>
            <scheme val="minor"/>
          </rPr>
          <t>======
ID#AAAAnftTkRw
Handy Gusman    (2023-01-18 00:05:05)
Menyimpang</t>
        </r>
      </text>
    </comment>
    <comment ref="X4" authorId="0" shapeId="0" xr:uid="{00000000-0006-0000-0400-000014000000}">
      <text>
        <r>
          <rPr>
            <sz val="11"/>
            <color theme="1"/>
            <rFont val="Calibri"/>
            <family val="2"/>
            <scheme val="minor"/>
          </rPr>
          <t>======
ID#AAAAnftTkH0
Handy Gusman    (2023-01-18 00:05:05)
Berpotensi menjadi ketidaksesuaian, namun dapat diperbaiki segera</t>
        </r>
      </text>
    </comment>
    <comment ref="Y4" authorId="0" shapeId="0" xr:uid="{00000000-0006-0000-0400-00000C000000}">
      <text>
        <r>
          <rPr>
            <sz val="11"/>
            <color theme="1"/>
            <rFont val="Calibri"/>
            <family val="2"/>
            <scheme val="minor"/>
          </rPr>
          <t>======
ID#AAAAnftTkjs
Handy Gusman    (2023-01-18 00:05:05)
Belum tercapai</t>
        </r>
      </text>
    </comment>
    <comment ref="Z4" authorId="0" shapeId="0" xr:uid="{00000000-0006-0000-0400-000008000000}">
      <text>
        <r>
          <rPr>
            <sz val="11"/>
            <color theme="1"/>
            <rFont val="Calibri"/>
            <family val="2"/>
            <scheme val="minor"/>
          </rPr>
          <t>======
ID#AAAAnftTkmk
Handy Gusman    (2023-01-18 00:05:05)
Menyimpang</t>
        </r>
      </text>
    </comment>
    <comment ref="AB4" authorId="0" shapeId="0" xr:uid="{00000000-0006-0000-0400-00000E000000}">
      <text>
        <r>
          <rPr>
            <sz val="11"/>
            <color theme="1"/>
            <rFont val="Calibri"/>
            <family val="2"/>
            <scheme val="minor"/>
          </rPr>
          <t>======
ID#AAAAnftTkeA
Handy Gusman    (2023-01-18 00:05:05)
Berpotensi menjadi ketidaksesuaian, namun dapat diperbaiki segera</t>
        </r>
      </text>
    </comment>
    <comment ref="AC4" authorId="0" shapeId="0" xr:uid="{00000000-0006-0000-0400-000006000000}">
      <text>
        <r>
          <rPr>
            <sz val="11"/>
            <color theme="1"/>
            <rFont val="Calibri"/>
            <family val="2"/>
            <scheme val="minor"/>
          </rPr>
          <t>======
ID#AAAAnftTkr8
Handy Gusman    (2023-01-18 00:05:05)
Belum tercapai</t>
        </r>
      </text>
    </comment>
    <comment ref="AD4" authorId="0" shapeId="0" xr:uid="{00000000-0006-0000-0400-00000B000000}">
      <text>
        <r>
          <rPr>
            <sz val="11"/>
            <color theme="1"/>
            <rFont val="Calibri"/>
            <family val="2"/>
            <scheme val="minor"/>
          </rPr>
          <t>======
ID#AAAAnftTkkw
Handy Gusman    (2023-01-18 00:05:05)
Menyimpang</t>
        </r>
      </text>
    </comment>
    <comment ref="AF4" authorId="0" shapeId="0" xr:uid="{00000000-0006-0000-0400-000019000000}">
      <text>
        <r>
          <rPr>
            <sz val="11"/>
            <color theme="1"/>
            <rFont val="Calibri"/>
            <family val="2"/>
            <scheme val="minor"/>
          </rPr>
          <t>======
ID#AAAAnftTkDE
Handy Gusman    (2023-01-18 00:05:05)
Berpotensi menjadi ketidaksesuaian, namun dapat diperbaiki segera</t>
        </r>
      </text>
    </comment>
    <comment ref="AG4" authorId="0" shapeId="0" xr:uid="{00000000-0006-0000-0400-000003000000}">
      <text>
        <r>
          <rPr>
            <sz val="11"/>
            <color theme="1"/>
            <rFont val="Calibri"/>
            <family val="2"/>
            <scheme val="minor"/>
          </rPr>
          <t>======
ID#AAAAnftTk9s
Handy Gusman    (2023-01-18 00:05:05)
Belum tercapai</t>
        </r>
      </text>
    </comment>
    <comment ref="AH4" authorId="0" shapeId="0" xr:uid="{00000000-0006-0000-0400-000013000000}">
      <text>
        <r>
          <rPr>
            <sz val="11"/>
            <color theme="1"/>
            <rFont val="Calibri"/>
            <family val="2"/>
            <scheme val="minor"/>
          </rPr>
          <t>======
ID#AAAAnftTkI8
Handy Gusman    (2023-01-18 00:05:05)
Menyimpang</t>
        </r>
      </text>
    </comment>
    <comment ref="AJ4" authorId="0" shapeId="0" xr:uid="{00000000-0006-0000-0400-000004000000}">
      <text>
        <r>
          <rPr>
            <sz val="11"/>
            <color theme="1"/>
            <rFont val="Calibri"/>
            <family val="2"/>
            <scheme val="minor"/>
          </rPr>
          <t>======
ID#AAAAnftTk6E
Handy Gusman    (2023-01-18 00:05:05)
Berpotensi menjadi ketidaksesuaian, namun dapat diperbaiki segera</t>
        </r>
      </text>
    </comment>
    <comment ref="AK4" authorId="0" shapeId="0" xr:uid="{00000000-0006-0000-0400-000016000000}">
      <text>
        <r>
          <rPr>
            <sz val="11"/>
            <color theme="1"/>
            <rFont val="Calibri"/>
            <family val="2"/>
            <scheme val="minor"/>
          </rPr>
          <t>======
ID#AAAAnftTkGo
Handy Gusman    (2023-01-18 00:05:05)
Belum tercapai</t>
        </r>
      </text>
    </comment>
    <comment ref="AL4" authorId="0" shapeId="0" xr:uid="{00000000-0006-0000-0400-000002000000}">
      <text>
        <r>
          <rPr>
            <sz val="11"/>
            <color theme="1"/>
            <rFont val="Calibri"/>
            <family val="2"/>
            <scheme val="minor"/>
          </rPr>
          <t>======
ID#AAAAnftTlAw
Handy Gusman    (2023-01-18 00:05:05)
Menyimpang</t>
        </r>
      </text>
    </comment>
    <comment ref="AN4" authorId="0" shapeId="0" xr:uid="{00000000-0006-0000-0400-000018000000}">
      <text>
        <r>
          <rPr>
            <sz val="11"/>
            <color theme="1"/>
            <rFont val="Calibri"/>
            <family val="2"/>
            <scheme val="minor"/>
          </rPr>
          <t>======
ID#AAAAnftTkFQ
Handy Gusman    (2023-01-18 00:05:05)
Berpotensi menjadi ketidaksesuaian, namun dapat diperbaiki segera</t>
        </r>
      </text>
    </comment>
    <comment ref="AO4" authorId="0" shapeId="0" xr:uid="{00000000-0006-0000-0400-00001E000000}">
      <text>
        <r>
          <rPr>
            <sz val="11"/>
            <color theme="1"/>
            <rFont val="Calibri"/>
            <family val="2"/>
            <scheme val="minor"/>
          </rPr>
          <t>======
ID#AAAAnftTjjg
Handy Gusman    (2023-01-18 00:05:04)
Belum tercapai</t>
        </r>
      </text>
    </comment>
    <comment ref="AP4" authorId="0" shapeId="0" xr:uid="{00000000-0006-0000-0400-000001000000}">
      <text>
        <r>
          <rPr>
            <sz val="11"/>
            <color theme="1"/>
            <rFont val="Calibri"/>
            <family val="2"/>
            <scheme val="minor"/>
          </rPr>
          <t>======
ID#AAAAnftTlGM
Handy Gusman    (2023-01-18 00:05:05)
Menyimpang</t>
        </r>
      </text>
    </comment>
  </commentList>
  <extLst>
    <ext xmlns:r="http://schemas.openxmlformats.org/officeDocument/2006/relationships" uri="GoogleSheetsCustomDataVersion1">
      <go:sheetsCustomData xmlns:go="http://customooxmlschemas.google.com/" r:id="rId1" roundtripDataSignature="AMtx7mj5zGjjmDrGMoiCS5A76k9CZ52DS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500-00000B000000}">
      <text>
        <r>
          <rPr>
            <sz val="11"/>
            <color theme="1"/>
            <rFont val="Calibri"/>
            <family val="2"/>
            <scheme val="minor"/>
          </rPr>
          <t>======
ID#AAAAnftTks8
Handy Gusman    (2023-01-18 00:05:05)
Berpotensi menjadi ketidaksesuaian, namun dapat diperbaiki segera</t>
        </r>
      </text>
    </comment>
    <comment ref="E3" authorId="0" shapeId="0" xr:uid="{00000000-0006-0000-0500-000012000000}">
      <text>
        <r>
          <rPr>
            <sz val="11"/>
            <color theme="1"/>
            <rFont val="Calibri"/>
            <family val="2"/>
            <scheme val="minor"/>
          </rPr>
          <t>======
ID#AAAAnftTj-E
Handy Gusman    (2023-01-18 00:05:05)
Belum tercapai</t>
        </r>
      </text>
    </comment>
    <comment ref="F3" authorId="0" shapeId="0" xr:uid="{00000000-0006-0000-0500-000019000000}">
      <text>
        <r>
          <rPr>
            <sz val="11"/>
            <color theme="1"/>
            <rFont val="Calibri"/>
            <family val="2"/>
            <scheme val="minor"/>
          </rPr>
          <t>======
ID#AAAAnftTjr0
Handy Gusman    (2023-01-18 00:05:05)
Menyimpang</t>
        </r>
      </text>
    </comment>
    <comment ref="D38" authorId="0" shapeId="0" xr:uid="{00000000-0006-0000-0500-000005000000}">
      <text>
        <r>
          <rPr>
            <sz val="11"/>
            <color theme="1"/>
            <rFont val="Calibri"/>
            <family val="2"/>
            <scheme val="minor"/>
          </rPr>
          <t>======
ID#AAAAnftTlFI
Handy Gusman    (2023-01-18 00:05:05)
Berpotensi menjadi ketidaksesuaian, namun dapat diperbaiki segera</t>
        </r>
      </text>
    </comment>
    <comment ref="E38" authorId="0" shapeId="0" xr:uid="{00000000-0006-0000-0500-000002000000}">
      <text>
        <r>
          <rPr>
            <sz val="11"/>
            <color theme="1"/>
            <rFont val="Calibri"/>
            <family val="2"/>
            <scheme val="minor"/>
          </rPr>
          <t>======
ID#AAAAnftTlHk
Handy Gusman    (2023-01-18 00:05:05)
Belum tercapai</t>
        </r>
      </text>
    </comment>
    <comment ref="F38" authorId="0" shapeId="0" xr:uid="{00000000-0006-0000-0500-00001B000000}">
      <text>
        <r>
          <rPr>
            <sz val="11"/>
            <color theme="1"/>
            <rFont val="Calibri"/>
            <family val="2"/>
            <scheme val="minor"/>
          </rPr>
          <t>======
ID#AAAAnftTjqw
Handy Gusman    (2023-01-18 00:05:05)
Menyimpang</t>
        </r>
      </text>
    </comment>
    <comment ref="D61" authorId="0" shapeId="0" xr:uid="{00000000-0006-0000-0500-00001A000000}">
      <text>
        <r>
          <rPr>
            <sz val="11"/>
            <color theme="1"/>
            <rFont val="Calibri"/>
            <family val="2"/>
            <scheme val="minor"/>
          </rPr>
          <t>======
ID#AAAAnftTjrA
Handy Gusman    (2023-01-18 00:05:05)
Berpotensi menjadi ketidaksesuaian, namun dapat diperbaiki segera</t>
        </r>
      </text>
    </comment>
    <comment ref="E61" authorId="0" shapeId="0" xr:uid="{00000000-0006-0000-0500-000018000000}">
      <text>
        <r>
          <rPr>
            <sz val="11"/>
            <color theme="1"/>
            <rFont val="Calibri"/>
            <family val="2"/>
            <scheme val="minor"/>
          </rPr>
          <t>======
ID#AAAAnftTjsY
Handy Gusman    (2023-01-18 00:05:05)
Belum tercapai</t>
        </r>
      </text>
    </comment>
    <comment ref="F61" authorId="0" shapeId="0" xr:uid="{00000000-0006-0000-0500-00001C000000}">
      <text>
        <r>
          <rPr>
            <sz val="11"/>
            <color theme="1"/>
            <rFont val="Calibri"/>
            <family val="2"/>
            <scheme val="minor"/>
          </rPr>
          <t>======
ID#AAAAnftTjqg
Handy Gusman    (2023-01-18 00:05:05)
Menyimpang</t>
        </r>
      </text>
    </comment>
    <comment ref="D86" authorId="0" shapeId="0" xr:uid="{00000000-0006-0000-0500-000014000000}">
      <text>
        <r>
          <rPr>
            <sz val="11"/>
            <color theme="1"/>
            <rFont val="Calibri"/>
            <family val="2"/>
            <scheme val="minor"/>
          </rPr>
          <t>======
ID#AAAAnftTj8U
Handy Gusman    (2023-01-18 00:05:05)
Berpotensi menjadi ketidaksesuaian, namun dapat diperbaiki segera</t>
        </r>
      </text>
    </comment>
    <comment ref="E86" authorId="0" shapeId="0" xr:uid="{00000000-0006-0000-0500-000006000000}">
      <text>
        <r>
          <rPr>
            <sz val="11"/>
            <color theme="1"/>
            <rFont val="Calibri"/>
            <family val="2"/>
            <scheme val="minor"/>
          </rPr>
          <t>======
ID#AAAAnftTk6o
Handy Gusman    (2023-01-18 00:05:05)
Belum tercapai</t>
        </r>
      </text>
    </comment>
    <comment ref="F86" authorId="0" shapeId="0" xr:uid="{00000000-0006-0000-0500-00001E000000}">
      <text>
        <r>
          <rPr>
            <sz val="11"/>
            <color theme="1"/>
            <rFont val="Calibri"/>
            <family val="2"/>
            <scheme val="minor"/>
          </rPr>
          <t>======
ID#AAAAnftTjjs
Handy Gusman    (2023-01-18 00:05:04)
Menyimpang</t>
        </r>
      </text>
    </comment>
    <comment ref="D109" authorId="0" shapeId="0" xr:uid="{00000000-0006-0000-0500-000003000000}">
      <text>
        <r>
          <rPr>
            <sz val="11"/>
            <color theme="1"/>
            <rFont val="Calibri"/>
            <family val="2"/>
            <scheme val="minor"/>
          </rPr>
          <t>======
ID#AAAAnftTlGY
Handy Gusman    (2023-01-18 00:05:05)
Berpotensi menjadi ketidaksesuaian, namun dapat diperbaiki segera</t>
        </r>
      </text>
    </comment>
    <comment ref="E109" authorId="0" shapeId="0" xr:uid="{00000000-0006-0000-0500-000010000000}">
      <text>
        <r>
          <rPr>
            <sz val="11"/>
            <color theme="1"/>
            <rFont val="Calibri"/>
            <family val="2"/>
            <scheme val="minor"/>
          </rPr>
          <t>======
ID#AAAAnftTkQk
Handy Gusman    (2023-01-18 00:05:05)
Belum tercapai</t>
        </r>
      </text>
    </comment>
    <comment ref="F109" authorId="0" shapeId="0" xr:uid="{00000000-0006-0000-0500-00000A000000}">
      <text>
        <r>
          <rPr>
            <sz val="11"/>
            <color theme="1"/>
            <rFont val="Calibri"/>
            <family val="2"/>
            <scheme val="minor"/>
          </rPr>
          <t>======
ID#AAAAnftTkw0
Handy Gusman    (2023-01-18 00:05:05)
Menyimpang</t>
        </r>
      </text>
    </comment>
    <comment ref="D134" authorId="0" shapeId="0" xr:uid="{00000000-0006-0000-0500-000001000000}">
      <text>
        <r>
          <rPr>
            <sz val="11"/>
            <color theme="1"/>
            <rFont val="Calibri"/>
            <family val="2"/>
            <scheme val="minor"/>
          </rPr>
          <t>======
ID#AAAAnftTlJU
Handy Gusman    (2023-01-18 00:05:05)
Berpotensi menjadi ketidaksesuaian, namun dapat diperbaiki segera</t>
        </r>
      </text>
    </comment>
    <comment ref="E134" authorId="0" shapeId="0" xr:uid="{00000000-0006-0000-0500-00001D000000}">
      <text>
        <r>
          <rPr>
            <sz val="11"/>
            <color theme="1"/>
            <rFont val="Calibri"/>
            <family val="2"/>
            <scheme val="minor"/>
          </rPr>
          <t>======
ID#AAAAnftTjnA
Handy Gusman    (2023-01-18 00:05:05)
Belum tercapai</t>
        </r>
      </text>
    </comment>
    <comment ref="F134" authorId="0" shapeId="0" xr:uid="{00000000-0006-0000-0500-00000D000000}">
      <text>
        <r>
          <rPr>
            <sz val="11"/>
            <color theme="1"/>
            <rFont val="Calibri"/>
            <family val="2"/>
            <scheme val="minor"/>
          </rPr>
          <t>======
ID#AAAAnftTki4
Handy Gusman    (2023-01-18 00:05:05)
Menyimpang</t>
        </r>
      </text>
    </comment>
    <comment ref="D162" authorId="0" shapeId="0" xr:uid="{00000000-0006-0000-0500-000011000000}">
      <text>
        <r>
          <rPr>
            <sz val="11"/>
            <color theme="1"/>
            <rFont val="Calibri"/>
            <family val="2"/>
            <scheme val="minor"/>
          </rPr>
          <t>======
ID#AAAAnftTkMk
Handy Gusman    (2023-01-18 00:05:05)
Berpotensi menjadi ketidaksesuaian, namun dapat diperbaiki segera</t>
        </r>
      </text>
    </comment>
    <comment ref="E162" authorId="0" shapeId="0" xr:uid="{00000000-0006-0000-0500-000017000000}">
      <text>
        <r>
          <rPr>
            <sz val="11"/>
            <color theme="1"/>
            <rFont val="Calibri"/>
            <family val="2"/>
            <scheme val="minor"/>
          </rPr>
          <t>======
ID#AAAAnftTjuI
Handy Gusman    (2023-01-18 00:05:05)
Belum tercapai</t>
        </r>
      </text>
    </comment>
    <comment ref="F162" authorId="0" shapeId="0" xr:uid="{00000000-0006-0000-0500-000016000000}">
      <text>
        <r>
          <rPr>
            <sz val="11"/>
            <color theme="1"/>
            <rFont val="Calibri"/>
            <family val="2"/>
            <scheme val="minor"/>
          </rPr>
          <t>======
ID#AAAAnftTj0c
Handy Gusman    (2023-01-18 00:05:05)
Menyimpang</t>
        </r>
      </text>
    </comment>
    <comment ref="D194" authorId="0" shapeId="0" xr:uid="{00000000-0006-0000-0500-000008000000}">
      <text>
        <r>
          <rPr>
            <sz val="11"/>
            <color theme="1"/>
            <rFont val="Calibri"/>
            <family val="2"/>
            <scheme val="minor"/>
          </rPr>
          <t>======
ID#AAAAnftTkzo
Handy Gusman    (2023-01-18 00:05:05)
Berpotensi menjadi ketidaksesuaian, namun dapat diperbaiki segera</t>
        </r>
      </text>
    </comment>
    <comment ref="E194" authorId="0" shapeId="0" xr:uid="{00000000-0006-0000-0500-000004000000}">
      <text>
        <r>
          <rPr>
            <sz val="11"/>
            <color theme="1"/>
            <rFont val="Calibri"/>
            <family val="2"/>
            <scheme val="minor"/>
          </rPr>
          <t>======
ID#AAAAnftTlGA
Handy Gusman    (2023-01-18 00:05:05)
Belum tercapai</t>
        </r>
      </text>
    </comment>
    <comment ref="F194" authorId="0" shapeId="0" xr:uid="{00000000-0006-0000-0500-000013000000}">
      <text>
        <r>
          <rPr>
            <sz val="11"/>
            <color theme="1"/>
            <rFont val="Calibri"/>
            <family val="2"/>
            <scheme val="minor"/>
          </rPr>
          <t>======
ID#AAAAnftTj8w
Handy Gusman    (2023-01-18 00:05:05)
Menyimpang</t>
        </r>
      </text>
    </comment>
    <comment ref="D219" authorId="0" shapeId="0" xr:uid="{00000000-0006-0000-0500-000007000000}">
      <text>
        <r>
          <rPr>
            <sz val="11"/>
            <color theme="1"/>
            <rFont val="Calibri"/>
            <family val="2"/>
            <scheme val="minor"/>
          </rPr>
          <t>======
ID#AAAAnftTk3E
Handy Gusman    (2023-01-18 00:05:05)
Berpotensi menjadi ketidaksesuaian, namun dapat diperbaiki segera</t>
        </r>
      </text>
    </comment>
    <comment ref="E219" authorId="0" shapeId="0" xr:uid="{00000000-0006-0000-0500-00000E000000}">
      <text>
        <r>
          <rPr>
            <sz val="11"/>
            <color theme="1"/>
            <rFont val="Calibri"/>
            <family val="2"/>
            <scheme val="minor"/>
          </rPr>
          <t>======
ID#AAAAnftTkfM
Handy Gusman    (2023-01-18 00:05:05)
Belum tercapai</t>
        </r>
      </text>
    </comment>
    <comment ref="F219" authorId="0" shapeId="0" xr:uid="{00000000-0006-0000-0500-000015000000}">
      <text>
        <r>
          <rPr>
            <sz val="11"/>
            <color theme="1"/>
            <rFont val="Calibri"/>
            <family val="2"/>
            <scheme val="minor"/>
          </rPr>
          <t>======
ID#AAAAnftTj5E
Handy Gusman    (2023-01-18 00:05:05)
Menyimpang</t>
        </r>
      </text>
    </comment>
    <comment ref="D244" authorId="0" shapeId="0" xr:uid="{00000000-0006-0000-0500-000009000000}">
      <text>
        <r>
          <rPr>
            <sz val="11"/>
            <color theme="1"/>
            <rFont val="Calibri"/>
            <family val="2"/>
            <scheme val="minor"/>
          </rPr>
          <t>======
ID#AAAAnftTkzg
Handy Gusman    (2023-01-18 00:05:05)
Berpotensi menjadi ketidaksesuaian, namun dapat diperbaiki segera</t>
        </r>
      </text>
    </comment>
    <comment ref="E244" authorId="0" shapeId="0" xr:uid="{00000000-0006-0000-0500-00000C000000}">
      <text>
        <r>
          <rPr>
            <sz val="11"/>
            <color theme="1"/>
            <rFont val="Calibri"/>
            <family val="2"/>
            <scheme val="minor"/>
          </rPr>
          <t>======
ID#AAAAnftTkoY
Handy Gusman    (2023-01-18 00:05:05)
Belum tercapai</t>
        </r>
      </text>
    </comment>
    <comment ref="F244" authorId="0" shapeId="0" xr:uid="{00000000-0006-0000-0500-00000F000000}">
      <text>
        <r>
          <rPr>
            <sz val="11"/>
            <color theme="1"/>
            <rFont val="Calibri"/>
            <family val="2"/>
            <scheme val="minor"/>
          </rPr>
          <t>======
ID#AAAAnftTke8
Handy Gusman    (2023-01-18 00:05:05)
Menyimpang</t>
        </r>
      </text>
    </comment>
  </commentList>
  <extLst>
    <ext xmlns:r="http://schemas.openxmlformats.org/officeDocument/2006/relationships" uri="GoogleSheetsCustomDataVersion1">
      <go:sheetsCustomData xmlns:go="http://customooxmlschemas.google.com/" r:id="rId1" roundtripDataSignature="AMtx7mjT7optUCcR884Ezda15CpT7qjfi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600-000052000000}">
      <text>
        <r>
          <rPr>
            <sz val="11"/>
            <color theme="1"/>
            <rFont val="Calibri"/>
            <family val="2"/>
            <scheme val="minor"/>
          </rPr>
          <t>======
ID#AAAAnftTkYQ
Handy Gusman    (2023-01-18 00:05:05)
Berpotensi menjadi ketidaksesuaian, namun dapat diperbaiki segera</t>
        </r>
      </text>
    </comment>
    <comment ref="E4" authorId="0" shapeId="0" xr:uid="{00000000-0006-0000-0600-00002E000000}">
      <text>
        <r>
          <rPr>
            <sz val="11"/>
            <color theme="1"/>
            <rFont val="Calibri"/>
            <family val="2"/>
            <scheme val="minor"/>
          </rPr>
          <t>======
ID#AAAAnftTkqM
Handy Gusman    (2023-01-18 00:05:05)
Belum tercapai</t>
        </r>
      </text>
    </comment>
    <comment ref="F4" authorId="0" shapeId="0" xr:uid="{00000000-0006-0000-0600-000005000000}">
      <text>
        <r>
          <rPr>
            <sz val="11"/>
            <color theme="1"/>
            <rFont val="Calibri"/>
            <family val="2"/>
            <scheme val="minor"/>
          </rPr>
          <t>======
ID#AAAAnftTlFU
Handy Gusman    (2023-01-18 00:05:05)
Menyimpang</t>
        </r>
      </text>
    </comment>
    <comment ref="I4" authorId="0" shapeId="0" xr:uid="{00000000-0006-0000-0600-00000E000000}">
      <text>
        <r>
          <rPr>
            <sz val="11"/>
            <color theme="1"/>
            <rFont val="Calibri"/>
            <family val="2"/>
            <scheme val="minor"/>
          </rPr>
          <t>======
ID#AAAAnftTlC0
Handy Gusman    (2023-01-18 00:05:05)
Berpotensi menjadi ketidaksesuaian, namun dapat diperbaiki segera</t>
        </r>
      </text>
    </comment>
    <comment ref="J4" authorId="0" shapeId="0" xr:uid="{00000000-0006-0000-0600-000014000000}">
      <text>
        <r>
          <rPr>
            <sz val="11"/>
            <color theme="1"/>
            <rFont val="Calibri"/>
            <family val="2"/>
            <scheme val="minor"/>
          </rPr>
          <t>======
ID#AAAAnftTk-s
Handy Gusman    (2023-01-18 00:05:05)
Belum tercapai</t>
        </r>
      </text>
    </comment>
    <comment ref="K4" authorId="0" shapeId="0" xr:uid="{00000000-0006-0000-0600-00005A000000}">
      <text>
        <r>
          <rPr>
            <sz val="11"/>
            <color theme="1"/>
            <rFont val="Calibri"/>
            <family val="2"/>
            <scheme val="minor"/>
          </rPr>
          <t>======
ID#AAAAnftTkTQ
Handy Gusman    (2023-01-18 00:05:05)
Menyimpang</t>
        </r>
      </text>
    </comment>
    <comment ref="N4" authorId="0" shapeId="0" xr:uid="{00000000-0006-0000-0600-00002F000000}">
      <text>
        <r>
          <rPr>
            <sz val="11"/>
            <color theme="1"/>
            <rFont val="Calibri"/>
            <family val="2"/>
            <scheme val="minor"/>
          </rPr>
          <t>======
ID#AAAAnftTkqE
Handy Gusman    (2023-01-18 00:05:05)
Berpotensi menjadi ketidaksesuaian, namun dapat diperbaiki segera</t>
        </r>
      </text>
    </comment>
    <comment ref="O4" authorId="0" shapeId="0" xr:uid="{00000000-0006-0000-0600-000047000000}">
      <text>
        <r>
          <rPr>
            <sz val="11"/>
            <color theme="1"/>
            <rFont val="Calibri"/>
            <family val="2"/>
            <scheme val="minor"/>
          </rPr>
          <t>======
ID#AAAAnftTkdc
Handy Gusman    (2023-01-18 00:05:05)
Belum tercapai</t>
        </r>
      </text>
    </comment>
    <comment ref="P4" authorId="0" shapeId="0" xr:uid="{00000000-0006-0000-0600-00005C000000}">
      <text>
        <r>
          <rPr>
            <sz val="11"/>
            <color theme="1"/>
            <rFont val="Calibri"/>
            <family val="2"/>
            <scheme val="minor"/>
          </rPr>
          <t>======
ID#AAAAnftTkRU
Handy Gusman    (2023-01-18 00:05:05)
Menyimpang</t>
        </r>
      </text>
    </comment>
    <comment ref="S4" authorId="0" shapeId="0" xr:uid="{00000000-0006-0000-0600-000077000000}">
      <text>
        <r>
          <rPr>
            <sz val="11"/>
            <color theme="1"/>
            <rFont val="Calibri"/>
            <family val="2"/>
            <scheme val="minor"/>
          </rPr>
          <t>======
ID#AAAAnftTj2E
Handy Gusman    (2023-01-18 00:05:05)
Berpotensi menjadi ketidaksesuaian, namun dapat diperbaiki segera</t>
        </r>
      </text>
    </comment>
    <comment ref="T4" authorId="0" shapeId="0" xr:uid="{00000000-0006-0000-0600-00004F000000}">
      <text>
        <r>
          <rPr>
            <sz val="11"/>
            <color theme="1"/>
            <rFont val="Calibri"/>
            <family val="2"/>
            <scheme val="minor"/>
          </rPr>
          <t>======
ID#AAAAnftTkb8
Handy Gusman    (2023-01-18 00:05:05)
Belum tercapai</t>
        </r>
      </text>
    </comment>
    <comment ref="U4" authorId="0" shapeId="0" xr:uid="{00000000-0006-0000-0600-000070000000}">
      <text>
        <r>
          <rPr>
            <sz val="11"/>
            <color theme="1"/>
            <rFont val="Calibri"/>
            <family val="2"/>
            <scheme val="minor"/>
          </rPr>
          <t>======
ID#AAAAnftTj8k
Handy Gusman    (2023-01-18 00:05:05)
Menyimpang</t>
        </r>
      </text>
    </comment>
    <comment ref="X4" authorId="0" shapeId="0" xr:uid="{00000000-0006-0000-0600-000040000000}">
      <text>
        <r>
          <rPr>
            <sz val="11"/>
            <color theme="1"/>
            <rFont val="Calibri"/>
            <family val="2"/>
            <scheme val="minor"/>
          </rPr>
          <t>======
ID#AAAAnftTkhM
Handy Gusman    (2023-01-18 00:05:05)
Berpotensi menjadi ketidaksesuaian, namun dapat diperbaiki segera</t>
        </r>
      </text>
    </comment>
    <comment ref="Y4" authorId="0" shapeId="0" xr:uid="{00000000-0006-0000-0600-00004A000000}">
      <text>
        <r>
          <rPr>
            <sz val="11"/>
            <color theme="1"/>
            <rFont val="Calibri"/>
            <family val="2"/>
            <scheme val="minor"/>
          </rPr>
          <t>======
ID#AAAAnftTkc8
Handy Gusman    (2023-01-18 00:05:05)
Belum tercapai</t>
        </r>
      </text>
    </comment>
    <comment ref="Z4" authorId="0" shapeId="0" xr:uid="{00000000-0006-0000-0600-00004C000000}">
      <text>
        <r>
          <rPr>
            <sz val="11"/>
            <color theme="1"/>
            <rFont val="Calibri"/>
            <family val="2"/>
            <scheme val="minor"/>
          </rPr>
          <t>======
ID#AAAAnftTkco
Handy Gusman    (2023-01-18 00:05:05)
Menyimpang</t>
        </r>
      </text>
    </comment>
    <comment ref="AC4" authorId="0" shapeId="0" xr:uid="{00000000-0006-0000-0600-000003000000}">
      <text>
        <r>
          <rPr>
            <sz val="11"/>
            <color theme="1"/>
            <rFont val="Calibri"/>
            <family val="2"/>
            <scheme val="minor"/>
          </rPr>
          <t>======
ID#AAAAnftTlGU
Handy Gusman    (2023-01-18 00:05:05)
Berpotensi menjadi ketidaksesuaian, namun dapat diperbaiki segera</t>
        </r>
      </text>
    </comment>
    <comment ref="AD4" authorId="0" shapeId="0" xr:uid="{00000000-0006-0000-0600-000074000000}">
      <text>
        <r>
          <rPr>
            <sz val="11"/>
            <color theme="1"/>
            <rFont val="Calibri"/>
            <family val="2"/>
            <scheme val="minor"/>
          </rPr>
          <t>======
ID#AAAAnftTj3U
Handy Gusman    (2023-01-18 00:05:05)
Belum tercapai</t>
        </r>
      </text>
    </comment>
    <comment ref="AE4" authorId="0" shapeId="0" xr:uid="{00000000-0006-0000-0600-000004000000}">
      <text>
        <r>
          <rPr>
            <sz val="11"/>
            <color theme="1"/>
            <rFont val="Calibri"/>
            <family val="2"/>
            <scheme val="minor"/>
          </rPr>
          <t>======
ID#AAAAnftTlF0
Handy Gusman    (2023-01-18 00:05:05)
Menyimpang</t>
        </r>
      </text>
    </comment>
    <comment ref="AH4" authorId="0" shapeId="0" xr:uid="{00000000-0006-0000-0600-000085000000}">
      <text>
        <r>
          <rPr>
            <sz val="11"/>
            <color theme="1"/>
            <rFont val="Calibri"/>
            <family val="2"/>
            <scheme val="minor"/>
          </rPr>
          <t>======
ID#AAAAnftTjoY
Handy Gusman    (2023-01-18 00:05:05)
Berpotensi menjadi ketidaksesuaian, namun dapat diperbaiki segera</t>
        </r>
      </text>
    </comment>
    <comment ref="AI4" authorId="0" shapeId="0" xr:uid="{00000000-0006-0000-0600-000068000000}">
      <text>
        <r>
          <rPr>
            <sz val="11"/>
            <color theme="1"/>
            <rFont val="Calibri"/>
            <family val="2"/>
            <scheme val="minor"/>
          </rPr>
          <t>======
ID#AAAAnftTkCg
Handy Gusman    (2023-01-18 00:05:05)
Belum tercapai</t>
        </r>
      </text>
    </comment>
    <comment ref="AJ4" authorId="0" shapeId="0" xr:uid="{00000000-0006-0000-0600-000039000000}">
      <text>
        <r>
          <rPr>
            <sz val="11"/>
            <color theme="1"/>
            <rFont val="Calibri"/>
            <family val="2"/>
            <scheme val="minor"/>
          </rPr>
          <t>======
ID#AAAAnftTkmA
Handy Gusman    (2023-01-18 00:05:05)
Menyimpang</t>
        </r>
      </text>
    </comment>
    <comment ref="AM4" authorId="0" shapeId="0" xr:uid="{00000000-0006-0000-0600-000090000000}">
      <text>
        <r>
          <rPr>
            <sz val="11"/>
            <color theme="1"/>
            <rFont val="Calibri"/>
            <family val="2"/>
            <scheme val="minor"/>
          </rPr>
          <t>======
ID#AAAAnftTjhg
Handy Gusman    (2023-01-18 00:05:04)
Berpotensi menjadi ketidaksesuaian, namun dapat diperbaiki segera</t>
        </r>
      </text>
    </comment>
    <comment ref="AN4" authorId="0" shapeId="0" xr:uid="{00000000-0006-0000-0600-000034000000}">
      <text>
        <r>
          <rPr>
            <sz val="11"/>
            <color theme="1"/>
            <rFont val="Calibri"/>
            <family val="2"/>
            <scheme val="minor"/>
          </rPr>
          <t>======
ID#AAAAnftTkoc
Handy Gusman    (2023-01-18 00:05:05)
Belum tercapai</t>
        </r>
      </text>
    </comment>
    <comment ref="AO4" authorId="0" shapeId="0" xr:uid="{00000000-0006-0000-0600-00008D000000}">
      <text>
        <r>
          <rPr>
            <sz val="11"/>
            <color theme="1"/>
            <rFont val="Calibri"/>
            <family val="2"/>
            <scheme val="minor"/>
          </rPr>
          <t>======
ID#AAAAnftTjj0
Handy Gusman    (2023-01-18 00:05:04)
Menyimpang</t>
        </r>
      </text>
    </comment>
    <comment ref="AR4" authorId="0" shapeId="0" xr:uid="{00000000-0006-0000-0600-00000C000000}">
      <text>
        <r>
          <rPr>
            <sz val="11"/>
            <color theme="1"/>
            <rFont val="Calibri"/>
            <family val="2"/>
            <scheme val="minor"/>
          </rPr>
          <t>======
ID#AAAAnftTlD0
Handy Gusman    (2023-01-18 00:05:05)
Berpotensi menjadi ketidaksesuaian, namun dapat diperbaiki segera</t>
        </r>
      </text>
    </comment>
    <comment ref="AS4" authorId="0" shapeId="0" xr:uid="{00000000-0006-0000-0600-000025000000}">
      <text>
        <r>
          <rPr>
            <sz val="11"/>
            <color theme="1"/>
            <rFont val="Calibri"/>
            <family val="2"/>
            <scheme val="minor"/>
          </rPr>
          <t>======
ID#AAAAnftTkz4
Handy Gusman    (2023-01-18 00:05:05)
Belum tercapai</t>
        </r>
      </text>
    </comment>
    <comment ref="AT4" authorId="0" shapeId="0" xr:uid="{00000000-0006-0000-0600-000033000000}">
      <text>
        <r>
          <rPr>
            <sz val="11"/>
            <color theme="1"/>
            <rFont val="Calibri"/>
            <family val="2"/>
            <scheme val="minor"/>
          </rPr>
          <t>======
ID#AAAAnftTkpA
Handy Gusman    (2023-01-18 00:05:05)
Menyimpang</t>
        </r>
      </text>
    </comment>
    <comment ref="D37" authorId="0" shapeId="0" xr:uid="{00000000-0006-0000-0600-000050000000}">
      <text>
        <r>
          <rPr>
            <sz val="11"/>
            <color theme="1"/>
            <rFont val="Calibri"/>
            <family val="2"/>
            <scheme val="minor"/>
          </rPr>
          <t>======
ID#AAAAnftTkbA
Handy Gusman    (2023-01-18 00:05:05)
Berpotensi menjadi ketidaksesuaian, namun dapat diperbaiki segera</t>
        </r>
      </text>
    </comment>
    <comment ref="E37" authorId="0" shapeId="0" xr:uid="{00000000-0006-0000-0600-00001C000000}">
      <text>
        <r>
          <rPr>
            <sz val="11"/>
            <color theme="1"/>
            <rFont val="Calibri"/>
            <family val="2"/>
            <scheme val="minor"/>
          </rPr>
          <t>======
ID#AAAAnftTk3k
Handy Gusman    (2023-01-18 00:05:05)
Belum tercapai</t>
        </r>
      </text>
    </comment>
    <comment ref="F37" authorId="0" shapeId="0" xr:uid="{00000000-0006-0000-0600-000084000000}">
      <text>
        <r>
          <rPr>
            <sz val="11"/>
            <color theme="1"/>
            <rFont val="Calibri"/>
            <family val="2"/>
            <scheme val="minor"/>
          </rPr>
          <t>======
ID#AAAAnftTjpI
Handy Gusman    (2023-01-18 00:05:05)
Menyimpang</t>
        </r>
      </text>
    </comment>
    <comment ref="D74" authorId="0" shapeId="0" xr:uid="{00000000-0006-0000-0600-000015000000}">
      <text>
        <r>
          <rPr>
            <sz val="11"/>
            <color theme="1"/>
            <rFont val="Calibri"/>
            <family val="2"/>
            <scheme val="minor"/>
          </rPr>
          <t>======
ID#AAAAnftTk-I
Handy Gusman    (2023-01-18 00:05:05)
Berpotensi menjadi ketidaksesuaian, namun dapat diperbaiki segera</t>
        </r>
      </text>
    </comment>
    <comment ref="E74" authorId="0" shapeId="0" xr:uid="{00000000-0006-0000-0600-000037000000}">
      <text>
        <r>
          <rPr>
            <sz val="11"/>
            <color theme="1"/>
            <rFont val="Calibri"/>
            <family val="2"/>
            <scheme val="minor"/>
          </rPr>
          <t>======
ID#AAAAnftTknY
Handy Gusman    (2023-01-18 00:05:05)
Belum tercapai</t>
        </r>
      </text>
    </comment>
    <comment ref="F74" authorId="0" shapeId="0" xr:uid="{00000000-0006-0000-0600-000063000000}">
      <text>
        <r>
          <rPr>
            <sz val="11"/>
            <color theme="1"/>
            <rFont val="Calibri"/>
            <family val="2"/>
            <scheme val="minor"/>
          </rPr>
          <t>======
ID#AAAAnftTkKQ
Handy Gusman    (2023-01-18 00:05:05)
Menyimpang</t>
        </r>
      </text>
    </comment>
    <comment ref="I74" authorId="0" shapeId="0" xr:uid="{00000000-0006-0000-0600-000035000000}">
      <text>
        <r>
          <rPr>
            <sz val="11"/>
            <color theme="1"/>
            <rFont val="Calibri"/>
            <family val="2"/>
            <scheme val="minor"/>
          </rPr>
          <t>======
ID#AAAAnftTkoQ
Handy Gusman    (2023-01-18 00:05:05)
Berpotensi menjadi ketidaksesuaian, namun dapat diperbaiki segera</t>
        </r>
      </text>
    </comment>
    <comment ref="J74" authorId="0" shapeId="0" xr:uid="{00000000-0006-0000-0600-000079000000}">
      <text>
        <r>
          <rPr>
            <sz val="11"/>
            <color theme="1"/>
            <rFont val="Calibri"/>
            <family val="2"/>
            <scheme val="minor"/>
          </rPr>
          <t>======
ID#AAAAnftTj0Y
Handy Gusman    (2023-01-18 00:05:05)
Belum tercapai</t>
        </r>
      </text>
    </comment>
    <comment ref="K74" authorId="0" shapeId="0" xr:uid="{00000000-0006-0000-0600-000071000000}">
      <text>
        <r>
          <rPr>
            <sz val="11"/>
            <color theme="1"/>
            <rFont val="Calibri"/>
            <family val="2"/>
            <scheme val="minor"/>
          </rPr>
          <t>======
ID#AAAAnftTj8Y
Handy Gusman    (2023-01-18 00:05:05)
Menyimpang</t>
        </r>
      </text>
    </comment>
    <comment ref="N74" authorId="0" shapeId="0" xr:uid="{00000000-0006-0000-0600-000075000000}">
      <text>
        <r>
          <rPr>
            <sz val="11"/>
            <color theme="1"/>
            <rFont val="Calibri"/>
            <family val="2"/>
            <scheme val="minor"/>
          </rPr>
          <t>======
ID#AAAAnftTj2Q
Handy Gusman    (2023-01-18 00:05:05)
Berpotensi menjadi ketidaksesuaian, namun dapat diperbaiki segera</t>
        </r>
      </text>
    </comment>
    <comment ref="O74" authorId="0" shapeId="0" xr:uid="{00000000-0006-0000-0600-00006E000000}">
      <text>
        <r>
          <rPr>
            <sz val="11"/>
            <color theme="1"/>
            <rFont val="Calibri"/>
            <family val="2"/>
            <scheme val="minor"/>
          </rPr>
          <t>======
ID#AAAAnftTj9w
Handy Gusman    (2023-01-18 00:05:05)
Belum tercapai</t>
        </r>
      </text>
    </comment>
    <comment ref="P74" authorId="0" shapeId="0" xr:uid="{00000000-0006-0000-0600-00008F000000}">
      <text>
        <r>
          <rPr>
            <sz val="11"/>
            <color theme="1"/>
            <rFont val="Calibri"/>
            <family val="2"/>
            <scheme val="minor"/>
          </rPr>
          <t>======
ID#AAAAnftTjjM
Handy Gusman    (2023-01-18 00:05:04)
Menyimpang</t>
        </r>
      </text>
    </comment>
    <comment ref="S74" authorId="0" shapeId="0" xr:uid="{00000000-0006-0000-0600-00003F000000}">
      <text>
        <r>
          <rPr>
            <sz val="11"/>
            <color theme="1"/>
            <rFont val="Calibri"/>
            <family val="2"/>
            <scheme val="minor"/>
          </rPr>
          <t>======
ID#AAAAnftTkhg
Handy Gusman    (2023-01-18 00:05:05)
Berpotensi menjadi ketidaksesuaian, namun dapat diperbaiki segera</t>
        </r>
      </text>
    </comment>
    <comment ref="T74" authorId="0" shapeId="0" xr:uid="{00000000-0006-0000-0600-000011000000}">
      <text>
        <r>
          <rPr>
            <sz val="11"/>
            <color theme="1"/>
            <rFont val="Calibri"/>
            <family val="2"/>
            <scheme val="minor"/>
          </rPr>
          <t>======
ID#AAAAnftTlBE
Handy Gusman    (2023-01-18 00:05:05)
Belum tercapai</t>
        </r>
      </text>
    </comment>
    <comment ref="U74" authorId="0" shapeId="0" xr:uid="{00000000-0006-0000-0600-000024000000}">
      <text>
        <r>
          <rPr>
            <sz val="11"/>
            <color theme="1"/>
            <rFont val="Calibri"/>
            <family val="2"/>
            <scheme val="minor"/>
          </rPr>
          <t>======
ID#AAAAnftTk0I
Handy Gusman    (2023-01-18 00:05:05)
Menyimpang</t>
        </r>
      </text>
    </comment>
    <comment ref="X74" authorId="0" shapeId="0" xr:uid="{00000000-0006-0000-0600-00001F000000}">
      <text>
        <r>
          <rPr>
            <sz val="11"/>
            <color theme="1"/>
            <rFont val="Calibri"/>
            <family val="2"/>
            <scheme val="minor"/>
          </rPr>
          <t>======
ID#AAAAnftTk2w
Handy Gusman    (2023-01-18 00:05:05)
Berpotensi menjadi ketidaksesuaian, namun dapat diperbaiki segera</t>
        </r>
      </text>
    </comment>
    <comment ref="Y74" authorId="0" shapeId="0" xr:uid="{00000000-0006-0000-0600-000082000000}">
      <text>
        <r>
          <rPr>
            <sz val="11"/>
            <color theme="1"/>
            <rFont val="Calibri"/>
            <family val="2"/>
            <scheme val="minor"/>
          </rPr>
          <t>======
ID#AAAAnftTjp8
Handy Gusman    (2023-01-18 00:05:05)
Belum tercapai</t>
        </r>
      </text>
    </comment>
    <comment ref="Z74" authorId="0" shapeId="0" xr:uid="{00000000-0006-0000-0600-00006F000000}">
      <text>
        <r>
          <rPr>
            <sz val="11"/>
            <color theme="1"/>
            <rFont val="Calibri"/>
            <family val="2"/>
            <scheme val="minor"/>
          </rPr>
          <t>======
ID#AAAAnftTj90
Handy Gusman    (2023-01-18 00:05:05)
Menyimpang</t>
        </r>
      </text>
    </comment>
    <comment ref="D111" authorId="0" shapeId="0" xr:uid="{00000000-0006-0000-0600-00005B000000}">
      <text>
        <r>
          <rPr>
            <sz val="11"/>
            <color theme="1"/>
            <rFont val="Calibri"/>
            <family val="2"/>
            <scheme val="minor"/>
          </rPr>
          <t>======
ID#AAAAnftTkR0
Handy Gusman    (2023-01-18 00:05:05)
Berpotensi menjadi ketidaksesuaian, namun dapat diperbaiki segera</t>
        </r>
      </text>
    </comment>
    <comment ref="E111" authorId="0" shapeId="0" xr:uid="{00000000-0006-0000-0600-00000F000000}">
      <text>
        <r>
          <rPr>
            <sz val="11"/>
            <color theme="1"/>
            <rFont val="Calibri"/>
            <family val="2"/>
            <scheme val="minor"/>
          </rPr>
          <t>======
ID#AAAAnftTlBs
Handy Gusman    (2023-01-18 00:05:05)
Belum tercapai</t>
        </r>
      </text>
    </comment>
    <comment ref="F111" authorId="0" shapeId="0" xr:uid="{00000000-0006-0000-0600-000056000000}">
      <text>
        <r>
          <rPr>
            <sz val="11"/>
            <color theme="1"/>
            <rFont val="Calibri"/>
            <family val="2"/>
            <scheme val="minor"/>
          </rPr>
          <t>======
ID#AAAAnftTkV8
Handy Gusman    (2023-01-18 00:05:05)
Menyimpang</t>
        </r>
      </text>
    </comment>
    <comment ref="D148" authorId="0" shapeId="0" xr:uid="{00000000-0006-0000-0600-000046000000}">
      <text>
        <r>
          <rPr>
            <sz val="11"/>
            <color theme="1"/>
            <rFont val="Calibri"/>
            <family val="2"/>
            <scheme val="minor"/>
          </rPr>
          <t>======
ID#AAAAnftTkfc
Handy Gusman    (2023-01-18 00:05:05)
Berpotensi menjadi ketidaksesuaian, namun dapat diperbaiki segera</t>
        </r>
      </text>
    </comment>
    <comment ref="E148" authorId="0" shapeId="0" xr:uid="{00000000-0006-0000-0600-000055000000}">
      <text>
        <r>
          <rPr>
            <sz val="11"/>
            <color theme="1"/>
            <rFont val="Calibri"/>
            <family val="2"/>
            <scheme val="minor"/>
          </rPr>
          <t>======
ID#AAAAnftTkWk
Handy Gusman    (2023-01-18 00:05:05)
Belum tercapai</t>
        </r>
      </text>
    </comment>
    <comment ref="F148" authorId="0" shapeId="0" xr:uid="{00000000-0006-0000-0600-00005E000000}">
      <text>
        <r>
          <rPr>
            <sz val="11"/>
            <color theme="1"/>
            <rFont val="Calibri"/>
            <family val="2"/>
            <scheme val="minor"/>
          </rPr>
          <t>======
ID#AAAAnftTkQs
Handy Gusman    (2023-01-18 00:05:05)
Menyimpang</t>
        </r>
      </text>
    </comment>
    <comment ref="I148" authorId="0" shapeId="0" xr:uid="{00000000-0006-0000-0600-00001A000000}">
      <text>
        <r>
          <rPr>
            <sz val="11"/>
            <color theme="1"/>
            <rFont val="Calibri"/>
            <family val="2"/>
            <scheme val="minor"/>
          </rPr>
          <t>======
ID#AAAAnftTk44
Handy Gusman    (2023-01-18 00:05:05)
Berpotensi menjadi ketidaksesuaian, namun dapat diperbaiki segera</t>
        </r>
      </text>
    </comment>
    <comment ref="J148" authorId="0" shapeId="0" xr:uid="{00000000-0006-0000-0600-000073000000}">
      <text>
        <r>
          <rPr>
            <sz val="11"/>
            <color theme="1"/>
            <rFont val="Calibri"/>
            <family val="2"/>
            <scheme val="minor"/>
          </rPr>
          <t>======
ID#AAAAnftTj3Q
Handy Gusman    (2023-01-18 00:05:05)
Belum tercapai</t>
        </r>
      </text>
    </comment>
    <comment ref="K148" authorId="0" shapeId="0" xr:uid="{00000000-0006-0000-0600-000059000000}">
      <text>
        <r>
          <rPr>
            <sz val="11"/>
            <color theme="1"/>
            <rFont val="Calibri"/>
            <family val="2"/>
            <scheme val="minor"/>
          </rPr>
          <t>======
ID#AAAAnftTkTc
Handy Gusman    (2023-01-18 00:05:05)
Menyimpang</t>
        </r>
      </text>
    </comment>
    <comment ref="N148" authorId="0" shapeId="0" xr:uid="{00000000-0006-0000-0600-00004D000000}">
      <text>
        <r>
          <rPr>
            <sz val="11"/>
            <color theme="1"/>
            <rFont val="Calibri"/>
            <family val="2"/>
            <scheme val="minor"/>
          </rPr>
          <t>======
ID#AAAAnftTkcQ
Handy Gusman    (2023-01-18 00:05:05)
Berpotensi menjadi ketidaksesuaian, namun dapat diperbaiki segera</t>
        </r>
      </text>
    </comment>
    <comment ref="O148" authorId="0" shapeId="0" xr:uid="{00000000-0006-0000-0600-000057000000}">
      <text>
        <r>
          <rPr>
            <sz val="11"/>
            <color theme="1"/>
            <rFont val="Calibri"/>
            <family val="2"/>
            <scheme val="minor"/>
          </rPr>
          <t>======
ID#AAAAnftTkU4
Handy Gusman    (2023-01-18 00:05:05)
Belum tercapai</t>
        </r>
      </text>
    </comment>
    <comment ref="P148" authorId="0" shapeId="0" xr:uid="{00000000-0006-0000-0600-00004E000000}">
      <text>
        <r>
          <rPr>
            <sz val="11"/>
            <color theme="1"/>
            <rFont val="Calibri"/>
            <family val="2"/>
            <scheme val="minor"/>
          </rPr>
          <t>======
ID#AAAAnftTkcI
Handy Gusman    (2023-01-18 00:05:05)
Menyimpang</t>
        </r>
      </text>
    </comment>
    <comment ref="D185" authorId="0" shapeId="0" xr:uid="{00000000-0006-0000-0600-000042000000}">
      <text>
        <r>
          <rPr>
            <sz val="11"/>
            <color theme="1"/>
            <rFont val="Calibri"/>
            <family val="2"/>
            <scheme val="minor"/>
          </rPr>
          <t>======
ID#AAAAnftTkgQ
Handy Gusman    (2023-01-18 00:05:05)
Berpotensi menjadi ketidaksesuaian, namun dapat diperbaiki segera</t>
        </r>
      </text>
    </comment>
    <comment ref="E185" authorId="0" shapeId="0" xr:uid="{00000000-0006-0000-0600-00007A000000}">
      <text>
        <r>
          <rPr>
            <sz val="11"/>
            <color theme="1"/>
            <rFont val="Calibri"/>
            <family val="2"/>
            <scheme val="minor"/>
          </rPr>
          <t>======
ID#AAAAnftTjyU
Handy Gusman    (2023-01-18 00:05:05)
Belum tercapai</t>
        </r>
      </text>
    </comment>
    <comment ref="F185" authorId="0" shapeId="0" xr:uid="{00000000-0006-0000-0600-000076000000}">
      <text>
        <r>
          <rPr>
            <sz val="11"/>
            <color theme="1"/>
            <rFont val="Calibri"/>
            <family val="2"/>
            <scheme val="minor"/>
          </rPr>
          <t>======
ID#AAAAnftTj2I
Handy Gusman    (2023-01-18 00:05:05)
Menyimpang</t>
        </r>
      </text>
    </comment>
    <comment ref="I185" authorId="0" shapeId="0" xr:uid="{00000000-0006-0000-0600-00006A000000}">
      <text>
        <r>
          <rPr>
            <sz val="11"/>
            <color theme="1"/>
            <rFont val="Calibri"/>
            <family val="2"/>
            <scheme val="minor"/>
          </rPr>
          <t>======
ID#AAAAnftTkB0
Handy Gusman    (2023-01-18 00:05:05)
Berpotensi menjadi ketidaksesuaian, namun dapat diperbaiki segera</t>
        </r>
      </text>
    </comment>
    <comment ref="J185" authorId="0" shapeId="0" xr:uid="{00000000-0006-0000-0600-000017000000}">
      <text>
        <r>
          <rPr>
            <sz val="11"/>
            <color theme="1"/>
            <rFont val="Calibri"/>
            <family val="2"/>
            <scheme val="minor"/>
          </rPr>
          <t>======
ID#AAAAnftTk9E
Handy Gusman    (2023-01-18 00:05:05)
Belum tercapai</t>
        </r>
      </text>
    </comment>
    <comment ref="K185" authorId="0" shapeId="0" xr:uid="{00000000-0006-0000-0600-00003B000000}">
      <text>
        <r>
          <rPr>
            <sz val="11"/>
            <color theme="1"/>
            <rFont val="Calibri"/>
            <family val="2"/>
            <scheme val="minor"/>
          </rPr>
          <t>======
ID#AAAAnftTkk0
Handy Gusman    (2023-01-18 00:05:05)
Menyimpang</t>
        </r>
      </text>
    </comment>
    <comment ref="N185" authorId="0" shapeId="0" xr:uid="{00000000-0006-0000-0600-00006C000000}">
      <text>
        <r>
          <rPr>
            <sz val="11"/>
            <color theme="1"/>
            <rFont val="Calibri"/>
            <family val="2"/>
            <scheme val="minor"/>
          </rPr>
          <t>======
ID#AAAAnftTkAc
Handy Gusman    (2023-01-18 00:05:05)
Berpotensi menjadi ketidaksesuaian, namun dapat diperbaiki segera</t>
        </r>
      </text>
    </comment>
    <comment ref="O185" authorId="0" shapeId="0" xr:uid="{00000000-0006-0000-0600-00007F000000}">
      <text>
        <r>
          <rPr>
            <sz val="11"/>
            <color theme="1"/>
            <rFont val="Calibri"/>
            <family val="2"/>
            <scheme val="minor"/>
          </rPr>
          <t>======
ID#AAAAnftTjrk
Handy Gusman    (2023-01-18 00:05:05)
Belum tercapai</t>
        </r>
      </text>
    </comment>
    <comment ref="P185" authorId="0" shapeId="0" xr:uid="{00000000-0006-0000-0600-000083000000}">
      <text>
        <r>
          <rPr>
            <sz val="11"/>
            <color theme="1"/>
            <rFont val="Calibri"/>
            <family val="2"/>
            <scheme val="minor"/>
          </rPr>
          <t>======
ID#AAAAnftTjps
Handy Gusman    (2023-01-18 00:05:05)
Menyimpang</t>
        </r>
      </text>
    </comment>
    <comment ref="S185" authorId="0" shapeId="0" xr:uid="{00000000-0006-0000-0600-000081000000}">
      <text>
        <r>
          <rPr>
            <sz val="11"/>
            <color theme="1"/>
            <rFont val="Calibri"/>
            <family val="2"/>
            <scheme val="minor"/>
          </rPr>
          <t>======
ID#AAAAnftTjqA
Handy Gusman    (2023-01-18 00:05:05)
Berpotensi menjadi ketidaksesuaian, namun dapat diperbaiki segera</t>
        </r>
      </text>
    </comment>
    <comment ref="T185" authorId="0" shapeId="0" xr:uid="{00000000-0006-0000-0600-00001E000000}">
      <text>
        <r>
          <rPr>
            <sz val="11"/>
            <color theme="1"/>
            <rFont val="Calibri"/>
            <family val="2"/>
            <scheme val="minor"/>
          </rPr>
          <t>======
ID#AAAAnftTk3I
Handy Gusman    (2023-01-18 00:05:05)
Belum tercapai</t>
        </r>
      </text>
    </comment>
    <comment ref="U185" authorId="0" shapeId="0" xr:uid="{00000000-0006-0000-0600-000048000000}">
      <text>
        <r>
          <rPr>
            <sz val="11"/>
            <color theme="1"/>
            <rFont val="Calibri"/>
            <family val="2"/>
            <scheme val="minor"/>
          </rPr>
          <t>======
ID#AAAAnftTkdQ
Handy Gusman    (2023-01-18 00:05:05)
Menyimpang</t>
        </r>
      </text>
    </comment>
    <comment ref="X185" authorId="0" shapeId="0" xr:uid="{00000000-0006-0000-0600-000051000000}">
      <text>
        <r>
          <rPr>
            <sz val="11"/>
            <color theme="1"/>
            <rFont val="Calibri"/>
            <family val="2"/>
            <scheme val="minor"/>
          </rPr>
          <t>======
ID#AAAAnftTkZs
Handy Gusman    (2023-01-18 00:05:05)
Berpotensi menjadi ketidaksesuaian, namun dapat diperbaiki segera</t>
        </r>
      </text>
    </comment>
    <comment ref="Y185" authorId="0" shapeId="0" xr:uid="{00000000-0006-0000-0600-00008E000000}">
      <text>
        <r>
          <rPr>
            <sz val="11"/>
            <color theme="1"/>
            <rFont val="Calibri"/>
            <family val="2"/>
            <scheme val="minor"/>
          </rPr>
          <t>======
ID#AAAAnftTjjo
Handy Gusman    (2023-01-18 00:05:04)
Belum tercapai</t>
        </r>
      </text>
    </comment>
    <comment ref="Z185" authorId="0" shapeId="0" xr:uid="{00000000-0006-0000-0600-000022000000}">
      <text>
        <r>
          <rPr>
            <sz val="11"/>
            <color theme="1"/>
            <rFont val="Calibri"/>
            <family val="2"/>
            <scheme val="minor"/>
          </rPr>
          <t>======
ID#AAAAnftTk2U
Handy Gusman    (2023-01-18 00:05:05)
Menyimpang</t>
        </r>
      </text>
    </comment>
    <comment ref="AC185" authorId="0" shapeId="0" xr:uid="{00000000-0006-0000-0600-00006D000000}">
      <text>
        <r>
          <rPr>
            <sz val="11"/>
            <color theme="1"/>
            <rFont val="Calibri"/>
            <family val="2"/>
            <scheme val="minor"/>
          </rPr>
          <t>======
ID#AAAAnftTj_g
Handy Gusman    (2023-01-18 00:05:05)
Berpotensi menjadi ketidaksesuaian, namun dapat diperbaiki segera</t>
        </r>
      </text>
    </comment>
    <comment ref="AD185" authorId="0" shapeId="0" xr:uid="{00000000-0006-0000-0600-00002A000000}">
      <text>
        <r>
          <rPr>
            <sz val="11"/>
            <color theme="1"/>
            <rFont val="Calibri"/>
            <family val="2"/>
            <scheme val="minor"/>
          </rPr>
          <t>======
ID#AAAAnftTkw8
Handy Gusman    (2023-01-18 00:05:05)
Belum tercapai</t>
        </r>
      </text>
    </comment>
    <comment ref="AE185" authorId="0" shapeId="0" xr:uid="{00000000-0006-0000-0600-000041000000}">
      <text>
        <r>
          <rPr>
            <sz val="11"/>
            <color theme="1"/>
            <rFont val="Calibri"/>
            <family val="2"/>
            <scheme val="minor"/>
          </rPr>
          <t>======
ID#AAAAnftTkhI
Handy Gusman    (2023-01-18 00:05:05)
Menyimpang</t>
        </r>
      </text>
    </comment>
    <comment ref="D224" authorId="0" shapeId="0" xr:uid="{00000000-0006-0000-0600-000010000000}">
      <text>
        <r>
          <rPr>
            <sz val="11"/>
            <color theme="1"/>
            <rFont val="Calibri"/>
            <family val="2"/>
            <scheme val="minor"/>
          </rPr>
          <t>======
ID#AAAAnftTlBQ
Handy Gusman    (2023-01-18 00:05:05)
Berpotensi menjadi ketidaksesuaian, namun dapat diperbaiki segera</t>
        </r>
      </text>
    </comment>
    <comment ref="E224" authorId="0" shapeId="0" xr:uid="{00000000-0006-0000-0600-000062000000}">
      <text>
        <r>
          <rPr>
            <sz val="11"/>
            <color theme="1"/>
            <rFont val="Calibri"/>
            <family val="2"/>
            <scheme val="minor"/>
          </rPr>
          <t>======
ID#AAAAnftTkK0
Handy Gusman    (2023-01-18 00:05:05)
Belum tercapai</t>
        </r>
      </text>
    </comment>
    <comment ref="F224" authorId="0" shapeId="0" xr:uid="{00000000-0006-0000-0600-00007B000000}">
      <text>
        <r>
          <rPr>
            <sz val="11"/>
            <color theme="1"/>
            <rFont val="Calibri"/>
            <family val="2"/>
            <scheme val="minor"/>
          </rPr>
          <t>======
ID#AAAAnftTjvg
Handy Gusman    (2023-01-18 00:05:05)
Menyimpang</t>
        </r>
      </text>
    </comment>
    <comment ref="I224" authorId="0" shapeId="0" xr:uid="{00000000-0006-0000-0600-000016000000}">
      <text>
        <r>
          <rPr>
            <sz val="11"/>
            <color theme="1"/>
            <rFont val="Calibri"/>
            <family val="2"/>
            <scheme val="minor"/>
          </rPr>
          <t>======
ID#AAAAnftTk9I
Handy Gusman    (2023-01-18 00:05:05)
Berpotensi menjadi ketidaksesuaian, namun dapat diperbaiki segera</t>
        </r>
      </text>
    </comment>
    <comment ref="J224" authorId="0" shapeId="0" xr:uid="{00000000-0006-0000-0600-000061000000}">
      <text>
        <r>
          <rPr>
            <sz val="11"/>
            <color theme="1"/>
            <rFont val="Calibri"/>
            <family val="2"/>
            <scheme val="minor"/>
          </rPr>
          <t>======
ID#AAAAnftTkM0
Handy Gusman    (2023-01-18 00:05:05)
Belum tercapai</t>
        </r>
      </text>
    </comment>
    <comment ref="K224" authorId="0" shapeId="0" xr:uid="{00000000-0006-0000-0600-000021000000}">
      <text>
        <r>
          <rPr>
            <sz val="11"/>
            <color theme="1"/>
            <rFont val="Calibri"/>
            <family val="2"/>
            <scheme val="minor"/>
          </rPr>
          <t>======
ID#AAAAnftTk2Y
Handy Gusman    (2023-01-18 00:05:05)
Menyimpang</t>
        </r>
      </text>
    </comment>
    <comment ref="N224" authorId="0" shapeId="0" xr:uid="{00000000-0006-0000-0600-000007000000}">
      <text>
        <r>
          <rPr>
            <sz val="11"/>
            <color theme="1"/>
            <rFont val="Calibri"/>
            <family val="2"/>
            <scheme val="minor"/>
          </rPr>
          <t>======
ID#AAAAnftTlE0
Handy Gusman    (2023-01-18 00:05:05)
Berpotensi menjadi ketidaksesuaian, namun dapat diperbaiki segera</t>
        </r>
      </text>
    </comment>
    <comment ref="O224" authorId="0" shapeId="0" xr:uid="{00000000-0006-0000-0600-00003A000000}">
      <text>
        <r>
          <rPr>
            <sz val="11"/>
            <color theme="1"/>
            <rFont val="Calibri"/>
            <family val="2"/>
            <scheme val="minor"/>
          </rPr>
          <t>======
ID#AAAAnftTklc
Handy Gusman    (2023-01-18 00:05:05)
Belum tercapai</t>
        </r>
      </text>
    </comment>
    <comment ref="P224" authorId="0" shapeId="0" xr:uid="{00000000-0006-0000-0600-000018000000}">
      <text>
        <r>
          <rPr>
            <sz val="11"/>
            <color theme="1"/>
            <rFont val="Calibri"/>
            <family val="2"/>
            <scheme val="minor"/>
          </rPr>
          <t>======
ID#AAAAnftTk7E
Handy Gusman    (2023-01-18 00:05:05)
Menyimpang</t>
        </r>
      </text>
    </comment>
    <comment ref="S224" authorId="0" shapeId="0" xr:uid="{00000000-0006-0000-0600-000029000000}">
      <text>
        <r>
          <rPr>
            <sz val="11"/>
            <color theme="1"/>
            <rFont val="Calibri"/>
            <family val="2"/>
            <scheme val="minor"/>
          </rPr>
          <t>======
ID#AAAAnftTkyo
Handy Gusman    (2023-01-18 00:05:05)
Berpotensi menjadi ketidaksesuaian, namun dapat diperbaiki segera</t>
        </r>
      </text>
    </comment>
    <comment ref="T224" authorId="0" shapeId="0" xr:uid="{00000000-0006-0000-0600-000006000000}">
      <text>
        <r>
          <rPr>
            <sz val="11"/>
            <color theme="1"/>
            <rFont val="Calibri"/>
            <family val="2"/>
            <scheme val="minor"/>
          </rPr>
          <t>======
ID#AAAAnftTlFA
Handy Gusman    (2023-01-18 00:05:05)
Belum tercapai</t>
        </r>
      </text>
    </comment>
    <comment ref="U224" authorId="0" shapeId="0" xr:uid="{00000000-0006-0000-0600-000028000000}">
      <text>
        <r>
          <rPr>
            <sz val="11"/>
            <color theme="1"/>
            <rFont val="Calibri"/>
            <family val="2"/>
            <scheme val="minor"/>
          </rPr>
          <t>======
ID#AAAAnftTky8
Handy Gusman    (2023-01-18 00:05:05)
Menyimpang</t>
        </r>
      </text>
    </comment>
    <comment ref="X224" authorId="0" shapeId="0" xr:uid="{00000000-0006-0000-0600-000044000000}">
      <text>
        <r>
          <rPr>
            <sz val="11"/>
            <color theme="1"/>
            <rFont val="Calibri"/>
            <family val="2"/>
            <scheme val="minor"/>
          </rPr>
          <t>======
ID#AAAAnftTkfo
Handy Gusman    (2023-01-18 00:05:05)
Berpotensi menjadi ketidaksesuaian, namun dapat diperbaiki segera</t>
        </r>
      </text>
    </comment>
    <comment ref="Y224" authorId="0" shapeId="0" xr:uid="{00000000-0006-0000-0600-000030000000}">
      <text>
        <r>
          <rPr>
            <sz val="11"/>
            <color theme="1"/>
            <rFont val="Calibri"/>
            <family val="2"/>
            <scheme val="minor"/>
          </rPr>
          <t>======
ID#AAAAnftTkp0
Handy Gusman    (2023-01-18 00:05:05)
Belum tercapai</t>
        </r>
      </text>
    </comment>
    <comment ref="Z224" authorId="0" shapeId="0" xr:uid="{00000000-0006-0000-0600-000060000000}">
      <text>
        <r>
          <rPr>
            <sz val="11"/>
            <color theme="1"/>
            <rFont val="Calibri"/>
            <family val="2"/>
            <scheme val="minor"/>
          </rPr>
          <t>======
ID#AAAAnftTkPg
Handy Gusman    (2023-01-18 00:05:05)
Menyimpang</t>
        </r>
      </text>
    </comment>
    <comment ref="AC224" authorId="0" shapeId="0" xr:uid="{00000000-0006-0000-0600-000026000000}">
      <text>
        <r>
          <rPr>
            <sz val="11"/>
            <color theme="1"/>
            <rFont val="Calibri"/>
            <family val="2"/>
            <scheme val="minor"/>
          </rPr>
          <t>======
ID#AAAAnftTkzA
Handy Gusman    (2023-01-18 00:05:05)
Berpotensi menjadi ketidaksesuaian, namun dapat diperbaiki segera</t>
        </r>
      </text>
    </comment>
    <comment ref="AD224" authorId="0" shapeId="0" xr:uid="{00000000-0006-0000-0600-00005D000000}">
      <text>
        <r>
          <rPr>
            <sz val="11"/>
            <color theme="1"/>
            <rFont val="Calibri"/>
            <family val="2"/>
            <scheme val="minor"/>
          </rPr>
          <t>======
ID#AAAAnftTkRI
Handy Gusman    (2023-01-18 00:05:05)
Belum tercapai</t>
        </r>
      </text>
    </comment>
    <comment ref="AE224" authorId="0" shapeId="0" xr:uid="{00000000-0006-0000-0600-00007C000000}">
      <text>
        <r>
          <rPr>
            <sz val="11"/>
            <color theme="1"/>
            <rFont val="Calibri"/>
            <family val="2"/>
            <scheme val="minor"/>
          </rPr>
          <t>======
ID#AAAAnftTjtw
Handy Gusman    (2023-01-18 00:05:05)
Menyimpang</t>
        </r>
      </text>
    </comment>
    <comment ref="AH224" authorId="0" shapeId="0" xr:uid="{00000000-0006-0000-0600-000087000000}">
      <text>
        <r>
          <rPr>
            <sz val="11"/>
            <color theme="1"/>
            <rFont val="Calibri"/>
            <family val="2"/>
            <scheme val="minor"/>
          </rPr>
          <t>======
ID#AAAAnftTjms
Handy Gusman    (2023-01-18 00:05:05)
Berpotensi menjadi ketidaksesuaian, namun dapat diperbaiki segera</t>
        </r>
      </text>
    </comment>
    <comment ref="AI224" authorId="0" shapeId="0" xr:uid="{00000000-0006-0000-0600-000031000000}">
      <text>
        <r>
          <rPr>
            <sz val="11"/>
            <color theme="1"/>
            <rFont val="Calibri"/>
            <family val="2"/>
            <scheme val="minor"/>
          </rPr>
          <t>======
ID#AAAAnftTkpg
Handy Gusman    (2023-01-18 00:05:05)
Belum tercapai</t>
        </r>
      </text>
    </comment>
    <comment ref="AJ224" authorId="0" shapeId="0" xr:uid="{00000000-0006-0000-0600-00000D000000}">
      <text>
        <r>
          <rPr>
            <sz val="11"/>
            <color theme="1"/>
            <rFont val="Calibri"/>
            <family val="2"/>
            <scheme val="minor"/>
          </rPr>
          <t>======
ID#AAAAnftTlDs
Handy Gusman    (2023-01-18 00:05:05)
Menyimpang</t>
        </r>
      </text>
    </comment>
    <comment ref="AM224" authorId="0" shapeId="0" xr:uid="{00000000-0006-0000-0600-00007D000000}">
      <text>
        <r>
          <rPr>
            <sz val="11"/>
            <color theme="1"/>
            <rFont val="Calibri"/>
            <family val="2"/>
            <scheme val="minor"/>
          </rPr>
          <t>======
ID#AAAAnftTjtY
Handy Gusman    (2023-01-18 00:05:05)
Berpotensi menjadi ketidaksesuaian, namun dapat diperbaiki segera</t>
        </r>
      </text>
    </comment>
    <comment ref="AN224" authorId="0" shapeId="0" xr:uid="{00000000-0006-0000-0600-00003E000000}">
      <text>
        <r>
          <rPr>
            <sz val="11"/>
            <color theme="1"/>
            <rFont val="Calibri"/>
            <family val="2"/>
            <scheme val="minor"/>
          </rPr>
          <t>======
ID#AAAAnftTkiQ
Handy Gusman    (2023-01-18 00:05:05)
Belum tercapai</t>
        </r>
      </text>
    </comment>
    <comment ref="AO224" authorId="0" shapeId="0" xr:uid="{00000000-0006-0000-0600-000088000000}">
      <text>
        <r>
          <rPr>
            <sz val="11"/>
            <color theme="1"/>
            <rFont val="Calibri"/>
            <family val="2"/>
            <scheme val="minor"/>
          </rPr>
          <t>======
ID#AAAAnftTjmk
Handy Gusman    (2023-01-18 00:05:05)
Menyimpang</t>
        </r>
      </text>
    </comment>
    <comment ref="AR224" authorId="0" shapeId="0" xr:uid="{00000000-0006-0000-0600-000008000000}">
      <text>
        <r>
          <rPr>
            <sz val="11"/>
            <color theme="1"/>
            <rFont val="Calibri"/>
            <family val="2"/>
            <scheme val="minor"/>
          </rPr>
          <t>======
ID#AAAAnftTlE8
Handy Gusman    (2023-01-18 00:05:05)
Berpotensi menjadi ketidaksesuaian, namun dapat diperbaiki segera</t>
        </r>
      </text>
    </comment>
    <comment ref="AS224" authorId="0" shapeId="0" xr:uid="{00000000-0006-0000-0600-00002C000000}">
      <text>
        <r>
          <rPr>
            <sz val="11"/>
            <color theme="1"/>
            <rFont val="Calibri"/>
            <family val="2"/>
            <scheme val="minor"/>
          </rPr>
          <t>======
ID#AAAAnftTkrQ
Handy Gusman    (2023-01-18 00:05:05)
Belum tercapai</t>
        </r>
      </text>
    </comment>
    <comment ref="AT224" authorId="0" shapeId="0" xr:uid="{00000000-0006-0000-0600-000019000000}">
      <text>
        <r>
          <rPr>
            <sz val="11"/>
            <color theme="1"/>
            <rFont val="Calibri"/>
            <family val="2"/>
            <scheme val="minor"/>
          </rPr>
          <t>======
ID#AAAAnftTk64
Handy Gusman    (2023-01-18 00:05:05)
Menyimpang</t>
        </r>
      </text>
    </comment>
    <comment ref="AW224" authorId="0" shapeId="0" xr:uid="{00000000-0006-0000-0600-000064000000}">
      <text>
        <r>
          <rPr>
            <sz val="11"/>
            <color theme="1"/>
            <rFont val="Calibri"/>
            <family val="2"/>
            <scheme val="minor"/>
          </rPr>
          <t>======
ID#AAAAnftTkJk
Handy Gusman    (2023-01-18 00:05:05)
Berpotensi menjadi ketidaksesuaian, namun dapat diperbaiki segera</t>
        </r>
      </text>
    </comment>
    <comment ref="AX224" authorId="0" shapeId="0" xr:uid="{00000000-0006-0000-0600-000045000000}">
      <text>
        <r>
          <rPr>
            <sz val="11"/>
            <color theme="1"/>
            <rFont val="Calibri"/>
            <family val="2"/>
            <scheme val="minor"/>
          </rPr>
          <t>======
ID#AAAAnftTkfs
Handy Gusman    (2023-01-18 00:05:05)
Belum tercapai</t>
        </r>
      </text>
    </comment>
    <comment ref="AY224" authorId="0" shapeId="0" xr:uid="{00000000-0006-0000-0600-000067000000}">
      <text>
        <r>
          <rPr>
            <sz val="11"/>
            <color theme="1"/>
            <rFont val="Calibri"/>
            <family val="2"/>
            <scheme val="minor"/>
          </rPr>
          <t>======
ID#AAAAnftTkCk
Handy Gusman    (2023-01-18 00:05:05)
Menyimpang</t>
        </r>
      </text>
    </comment>
    <comment ref="BB224" authorId="0" shapeId="0" xr:uid="{00000000-0006-0000-0600-000086000000}">
      <text>
        <r>
          <rPr>
            <sz val="11"/>
            <color theme="1"/>
            <rFont val="Calibri"/>
            <family val="2"/>
            <scheme val="minor"/>
          </rPr>
          <t>======
ID#AAAAnftTjnQ
Handy Gusman    (2023-01-18 00:05:05)
Berpotensi menjadi ketidaksesuaian, namun dapat diperbaiki segera</t>
        </r>
      </text>
    </comment>
    <comment ref="BC224" authorId="0" shapeId="0" xr:uid="{00000000-0006-0000-0600-000049000000}">
      <text>
        <r>
          <rPr>
            <sz val="11"/>
            <color theme="1"/>
            <rFont val="Calibri"/>
            <family val="2"/>
            <scheme val="minor"/>
          </rPr>
          <t>======
ID#AAAAnftTkdM
Handy Gusman    (2023-01-18 00:05:05)
Belum tercapai</t>
        </r>
      </text>
    </comment>
    <comment ref="BD224" authorId="0" shapeId="0" xr:uid="{00000000-0006-0000-0600-000089000000}">
      <text>
        <r>
          <rPr>
            <sz val="11"/>
            <color theme="1"/>
            <rFont val="Calibri"/>
            <family val="2"/>
            <scheme val="minor"/>
          </rPr>
          <t>======
ID#AAAAnftTjmY
Handy Gusman    (2023-01-18 00:05:05)
Menyimpang</t>
        </r>
      </text>
    </comment>
    <comment ref="D261" authorId="0" shapeId="0" xr:uid="{00000000-0006-0000-0600-00008B000000}">
      <text>
        <r>
          <rPr>
            <sz val="11"/>
            <color theme="1"/>
            <rFont val="Calibri"/>
            <family val="2"/>
            <scheme val="minor"/>
          </rPr>
          <t>======
ID#AAAAnftTjk8
Handy Gusman    (2023-01-18 00:05:04)
Berpotensi menjadi ketidaksesuaian, namun dapat diperbaiki segera</t>
        </r>
      </text>
    </comment>
    <comment ref="E261" authorId="0" shapeId="0" xr:uid="{00000000-0006-0000-0600-000002000000}">
      <text>
        <r>
          <rPr>
            <sz val="11"/>
            <color theme="1"/>
            <rFont val="Calibri"/>
            <family val="2"/>
            <scheme val="minor"/>
          </rPr>
          <t>======
ID#AAAAnftTlHo
Handy Gusman    (2023-01-18 00:05:05)
Belum tercapai</t>
        </r>
      </text>
    </comment>
    <comment ref="F261" authorId="0" shapeId="0" xr:uid="{00000000-0006-0000-0600-00008C000000}">
      <text>
        <r>
          <rPr>
            <sz val="11"/>
            <color theme="1"/>
            <rFont val="Calibri"/>
            <family val="2"/>
            <scheme val="minor"/>
          </rPr>
          <t>======
ID#AAAAnftTjkE
Handy Gusman    (2023-01-18 00:05:04)
Menyimpang</t>
        </r>
      </text>
    </comment>
    <comment ref="I261" authorId="0" shapeId="0" xr:uid="{00000000-0006-0000-0600-000027000000}">
      <text>
        <r>
          <rPr>
            <sz val="11"/>
            <color theme="1"/>
            <rFont val="Calibri"/>
            <family val="2"/>
            <scheme val="minor"/>
          </rPr>
          <t>======
ID#AAAAnftTky0
Handy Gusman    (2023-01-18 00:05:05)
Berpotensi menjadi ketidaksesuaian, namun dapat diperbaiki segera</t>
        </r>
      </text>
    </comment>
    <comment ref="J261" authorId="0" shapeId="0" xr:uid="{00000000-0006-0000-0600-000054000000}">
      <text>
        <r>
          <rPr>
            <sz val="11"/>
            <color theme="1"/>
            <rFont val="Calibri"/>
            <family val="2"/>
            <scheme val="minor"/>
          </rPr>
          <t>======
ID#AAAAnftTkWo
Handy Gusman    (2023-01-18 00:05:05)
Belum tercapai</t>
        </r>
      </text>
    </comment>
    <comment ref="K261" authorId="0" shapeId="0" xr:uid="{00000000-0006-0000-0600-00001D000000}">
      <text>
        <r>
          <rPr>
            <sz val="11"/>
            <color theme="1"/>
            <rFont val="Calibri"/>
            <family val="2"/>
            <scheme val="minor"/>
          </rPr>
          <t>======
ID#AAAAnftTk3o
Handy Gusman    (2023-01-18 00:05:05)
Menyimpang</t>
        </r>
      </text>
    </comment>
    <comment ref="N261" authorId="0" shapeId="0" xr:uid="{00000000-0006-0000-0600-00003C000000}">
      <text>
        <r>
          <rPr>
            <sz val="11"/>
            <color theme="1"/>
            <rFont val="Calibri"/>
            <family val="2"/>
            <scheme val="minor"/>
          </rPr>
          <t>======
ID#AAAAnftTkkg
Handy Gusman    (2023-01-18 00:05:05)
Berpotensi menjadi ketidaksesuaian, namun dapat diperbaiki segera</t>
        </r>
      </text>
    </comment>
    <comment ref="O261" authorId="0" shapeId="0" xr:uid="{00000000-0006-0000-0600-000053000000}">
      <text>
        <r>
          <rPr>
            <sz val="11"/>
            <color theme="1"/>
            <rFont val="Calibri"/>
            <family val="2"/>
            <scheme val="minor"/>
          </rPr>
          <t>======
ID#AAAAnftTkXA
Handy Gusman    (2023-01-18 00:05:05)
Belum tercapai</t>
        </r>
      </text>
    </comment>
    <comment ref="P261" authorId="0" shapeId="0" xr:uid="{00000000-0006-0000-0600-00000B000000}">
      <text>
        <r>
          <rPr>
            <sz val="11"/>
            <color theme="1"/>
            <rFont val="Calibri"/>
            <family val="2"/>
            <scheme val="minor"/>
          </rPr>
          <t>======
ID#AAAAnftTlD8
Handy Gusman    (2023-01-18 00:05:05)
Menyimpang</t>
        </r>
      </text>
    </comment>
    <comment ref="D298" authorId="0" shapeId="0" xr:uid="{00000000-0006-0000-0600-000065000000}">
      <text>
        <r>
          <rPr>
            <sz val="11"/>
            <color theme="1"/>
            <rFont val="Calibri"/>
            <family val="2"/>
            <scheme val="minor"/>
          </rPr>
          <t>======
ID#AAAAnftTkFc
Handy Gusman    (2023-01-18 00:05:05)
Berpotensi menjadi ketidaksesuaian, namun dapat diperbaiki segera</t>
        </r>
      </text>
    </comment>
    <comment ref="E298" authorId="0" shapeId="0" xr:uid="{00000000-0006-0000-0600-00008A000000}">
      <text>
        <r>
          <rPr>
            <sz val="11"/>
            <color theme="1"/>
            <rFont val="Calibri"/>
            <family val="2"/>
            <scheme val="minor"/>
          </rPr>
          <t>======
ID#AAAAnftTjlA
Handy Gusman    (2023-01-18 00:05:04)
Belum tercapai</t>
        </r>
      </text>
    </comment>
    <comment ref="F298" authorId="0" shapeId="0" xr:uid="{00000000-0006-0000-0600-000013000000}">
      <text>
        <r>
          <rPr>
            <sz val="11"/>
            <color theme="1"/>
            <rFont val="Calibri"/>
            <family val="2"/>
            <scheme val="minor"/>
          </rPr>
          <t>======
ID#AAAAnftTk_c
Handy Gusman    (2023-01-18 00:05:05)
Menyimpang</t>
        </r>
      </text>
    </comment>
    <comment ref="I298" authorId="0" shapeId="0" xr:uid="{00000000-0006-0000-0600-00001B000000}">
      <text>
        <r>
          <rPr>
            <sz val="11"/>
            <color theme="1"/>
            <rFont val="Calibri"/>
            <family val="2"/>
            <scheme val="minor"/>
          </rPr>
          <t>======
ID#AAAAnftTk4c
Handy Gusman    (2023-01-18 00:05:05)
Berpotensi menjadi ketidaksesuaian, namun dapat diperbaiki segera</t>
        </r>
      </text>
    </comment>
    <comment ref="J298" authorId="0" shapeId="0" xr:uid="{00000000-0006-0000-0600-000001000000}">
      <text>
        <r>
          <rPr>
            <sz val="11"/>
            <color theme="1"/>
            <rFont val="Calibri"/>
            <family val="2"/>
            <scheme val="minor"/>
          </rPr>
          <t>======
ID#AAAAnftTlJg
Handy Gusman    (2023-01-18 00:05:05)
Belum tercapai</t>
        </r>
      </text>
    </comment>
    <comment ref="K298" authorId="0" shapeId="0" xr:uid="{00000000-0006-0000-0600-00004B000000}">
      <text>
        <r>
          <rPr>
            <sz val="11"/>
            <color theme="1"/>
            <rFont val="Calibri"/>
            <family val="2"/>
            <scheme val="minor"/>
          </rPr>
          <t>======
ID#AAAAnftTkdA
Handy Gusman    (2023-01-18 00:05:05)
Menyimpang</t>
        </r>
      </text>
    </comment>
    <comment ref="N298" authorId="0" shapeId="0" xr:uid="{00000000-0006-0000-0600-000069000000}">
      <text>
        <r>
          <rPr>
            <sz val="11"/>
            <color theme="1"/>
            <rFont val="Calibri"/>
            <family val="2"/>
            <scheme val="minor"/>
          </rPr>
          <t>======
ID#AAAAnftTkCM
Handy Gusman    (2023-01-18 00:05:05)
Berpotensi menjadi ketidaksesuaian, namun dapat diperbaiki segera</t>
        </r>
      </text>
    </comment>
    <comment ref="O298" authorId="0" shapeId="0" xr:uid="{00000000-0006-0000-0600-00002B000000}">
      <text>
        <r>
          <rPr>
            <sz val="11"/>
            <color theme="1"/>
            <rFont val="Calibri"/>
            <family val="2"/>
            <scheme val="minor"/>
          </rPr>
          <t>======
ID#AAAAnftTkv4
Handy Gusman    (2023-01-18 00:05:05)
Belum tercapai</t>
        </r>
      </text>
    </comment>
    <comment ref="P298" authorId="0" shapeId="0" xr:uid="{00000000-0006-0000-0600-000023000000}">
      <text>
        <r>
          <rPr>
            <sz val="11"/>
            <color theme="1"/>
            <rFont val="Calibri"/>
            <family val="2"/>
            <scheme val="minor"/>
          </rPr>
          <t>======
ID#AAAAnftTk2M
Handy Gusman    (2023-01-18 00:05:05)
Menyimpang</t>
        </r>
      </text>
    </comment>
    <comment ref="D335" authorId="0" shapeId="0" xr:uid="{00000000-0006-0000-0600-000038000000}">
      <text>
        <r>
          <rPr>
            <sz val="11"/>
            <color theme="1"/>
            <rFont val="Calibri"/>
            <family val="2"/>
            <scheme val="minor"/>
          </rPr>
          <t>======
ID#AAAAnftTknE
Handy Gusman    (2023-01-18 00:05:05)
Berpotensi menjadi ketidaksesuaian, namun dapat diperbaiki segera</t>
        </r>
      </text>
    </comment>
    <comment ref="E335" authorId="0" shapeId="0" xr:uid="{00000000-0006-0000-0600-00006B000000}">
      <text>
        <r>
          <rPr>
            <sz val="11"/>
            <color theme="1"/>
            <rFont val="Calibri"/>
            <family val="2"/>
            <scheme val="minor"/>
          </rPr>
          <t>======
ID#AAAAnftTkBM
Handy Gusman    (2023-01-18 00:05:05)
Belum tercapai</t>
        </r>
      </text>
    </comment>
    <comment ref="F335" authorId="0" shapeId="0" xr:uid="{00000000-0006-0000-0600-000066000000}">
      <text>
        <r>
          <rPr>
            <sz val="11"/>
            <color theme="1"/>
            <rFont val="Calibri"/>
            <family val="2"/>
            <scheme val="minor"/>
          </rPr>
          <t>======
ID#AAAAnftTkFA
Handy Gusman    (2023-01-18 00:05:05)
Menyimpang</t>
        </r>
      </text>
    </comment>
    <comment ref="I335" authorId="0" shapeId="0" xr:uid="{00000000-0006-0000-0600-000080000000}">
      <text>
        <r>
          <rPr>
            <sz val="11"/>
            <color theme="1"/>
            <rFont val="Calibri"/>
            <family val="2"/>
            <scheme val="minor"/>
          </rPr>
          <t>======
ID#AAAAnftTjrM
Handy Gusman    (2023-01-18 00:05:05)
Berpotensi menjadi ketidaksesuaian, namun dapat diperbaiki segera</t>
        </r>
      </text>
    </comment>
    <comment ref="J335" authorId="0" shapeId="0" xr:uid="{00000000-0006-0000-0600-000072000000}">
      <text>
        <r>
          <rPr>
            <sz val="11"/>
            <color theme="1"/>
            <rFont val="Calibri"/>
            <family val="2"/>
            <scheme val="minor"/>
          </rPr>
          <t>======
ID#AAAAnftTj7M
Handy Gusman    (2023-01-18 00:05:05)
Belum tercapai</t>
        </r>
      </text>
    </comment>
    <comment ref="K335" authorId="0" shapeId="0" xr:uid="{00000000-0006-0000-0600-000032000000}">
      <text>
        <r>
          <rPr>
            <sz val="11"/>
            <color theme="1"/>
            <rFont val="Calibri"/>
            <family val="2"/>
            <scheme val="minor"/>
          </rPr>
          <t>======
ID#AAAAnftTkpQ
Handy Gusman    (2023-01-18 00:05:05)
Menyimpang</t>
        </r>
      </text>
    </comment>
    <comment ref="N335" authorId="0" shapeId="0" xr:uid="{00000000-0006-0000-0600-000043000000}">
      <text>
        <r>
          <rPr>
            <sz val="11"/>
            <color theme="1"/>
            <rFont val="Calibri"/>
            <family val="2"/>
            <scheme val="minor"/>
          </rPr>
          <t>======
ID#AAAAnftTkf4
Handy Gusman    (2023-01-18 00:05:05)
Berpotensi menjadi ketidaksesuaian, namun dapat diperbaiki segera</t>
        </r>
      </text>
    </comment>
    <comment ref="O335" authorId="0" shapeId="0" xr:uid="{00000000-0006-0000-0600-00003D000000}">
      <text>
        <r>
          <rPr>
            <sz val="11"/>
            <color theme="1"/>
            <rFont val="Calibri"/>
            <family val="2"/>
            <scheme val="minor"/>
          </rPr>
          <t>======
ID#AAAAnftTkis
Handy Gusman    (2023-01-18 00:05:05)
Belum tercapai</t>
        </r>
      </text>
    </comment>
    <comment ref="P335" authorId="0" shapeId="0" xr:uid="{00000000-0006-0000-0600-000078000000}">
      <text>
        <r>
          <rPr>
            <sz val="11"/>
            <color theme="1"/>
            <rFont val="Calibri"/>
            <family val="2"/>
            <scheme val="minor"/>
          </rPr>
          <t>======
ID#AAAAnftTj1s
Handy Gusman    (2023-01-18 00:05:05)
Menyimpang</t>
        </r>
      </text>
    </comment>
    <comment ref="S335" authorId="0" shapeId="0" xr:uid="{00000000-0006-0000-0600-000058000000}">
      <text>
        <r>
          <rPr>
            <sz val="11"/>
            <color theme="1"/>
            <rFont val="Calibri"/>
            <family val="2"/>
            <scheme val="minor"/>
          </rPr>
          <t>======
ID#AAAAnftTkTg
Handy Gusman    (2023-01-18 00:05:05)
Berpotensi menjadi ketidaksesuaian, namun dapat diperbaiki segera</t>
        </r>
      </text>
    </comment>
    <comment ref="T335" authorId="0" shapeId="0" xr:uid="{00000000-0006-0000-0600-000009000000}">
      <text>
        <r>
          <rPr>
            <sz val="11"/>
            <color theme="1"/>
            <rFont val="Calibri"/>
            <family val="2"/>
            <scheme val="minor"/>
          </rPr>
          <t>======
ID#AAAAnftTlEU
Handy Gusman    (2023-01-18 00:05:05)
Belum tercapai</t>
        </r>
      </text>
    </comment>
    <comment ref="U335" authorId="0" shapeId="0" xr:uid="{00000000-0006-0000-0600-000012000000}">
      <text>
        <r>
          <rPr>
            <sz val="11"/>
            <color theme="1"/>
            <rFont val="Calibri"/>
            <family val="2"/>
            <scheme val="minor"/>
          </rPr>
          <t>======
ID#AAAAnftTlAU
Handy Gusman    (2023-01-18 00:05:05)
Menyimpang</t>
        </r>
      </text>
    </comment>
    <comment ref="X335" authorId="0" shapeId="0" xr:uid="{00000000-0006-0000-0600-000020000000}">
      <text>
        <r>
          <rPr>
            <sz val="11"/>
            <color theme="1"/>
            <rFont val="Calibri"/>
            <family val="2"/>
            <scheme val="minor"/>
          </rPr>
          <t>======
ID#AAAAnftTk2o
Handy Gusman    (2023-01-18 00:05:05)
Berpotensi menjadi ketidaksesuaian, namun dapat diperbaiki segera</t>
        </r>
      </text>
    </comment>
    <comment ref="Y335" authorId="0" shapeId="0" xr:uid="{00000000-0006-0000-0600-00000A000000}">
      <text>
        <r>
          <rPr>
            <sz val="11"/>
            <color theme="1"/>
            <rFont val="Calibri"/>
            <family val="2"/>
            <scheme val="minor"/>
          </rPr>
          <t>======
ID#AAAAnftTlEE
Handy Gusman    (2023-01-18 00:05:05)
Belum tercapai</t>
        </r>
      </text>
    </comment>
    <comment ref="Z335" authorId="0" shapeId="0" xr:uid="{00000000-0006-0000-0600-000036000000}">
      <text>
        <r>
          <rPr>
            <sz val="11"/>
            <color theme="1"/>
            <rFont val="Calibri"/>
            <family val="2"/>
            <scheme val="minor"/>
          </rPr>
          <t>======
ID#AAAAnftTkns
Handy Gusman    (2023-01-18 00:05:05)
Menyimpang</t>
        </r>
      </text>
    </comment>
    <comment ref="AC335" authorId="0" shapeId="0" xr:uid="{00000000-0006-0000-0600-00002D000000}">
      <text>
        <r>
          <rPr>
            <sz val="11"/>
            <color theme="1"/>
            <rFont val="Calibri"/>
            <family val="2"/>
            <scheme val="minor"/>
          </rPr>
          <t>======
ID#AAAAnftTkqo
Handy Gusman    (2023-01-18 00:05:05)
Berpotensi menjadi ketidaksesuaian, namun dapat diperbaiki segera</t>
        </r>
      </text>
    </comment>
    <comment ref="AD335" authorId="0" shapeId="0" xr:uid="{00000000-0006-0000-0600-00005F000000}">
      <text>
        <r>
          <rPr>
            <sz val="11"/>
            <color theme="1"/>
            <rFont val="Calibri"/>
            <family val="2"/>
            <scheme val="minor"/>
          </rPr>
          <t>======
ID#AAAAnftTkP8
Handy Gusman    (2023-01-18 00:05:05)
Belum tercapai</t>
        </r>
      </text>
    </comment>
    <comment ref="AE335" authorId="0" shapeId="0" xr:uid="{00000000-0006-0000-0600-00007E000000}">
      <text>
        <r>
          <rPr>
            <sz val="11"/>
            <color theme="1"/>
            <rFont val="Calibri"/>
            <family val="2"/>
            <scheme val="minor"/>
          </rPr>
          <t>======
ID#AAAAnftTjrw
Handy Gusman    (2023-01-18 00:05:05)
Menyimpang</t>
        </r>
      </text>
    </comment>
  </commentList>
  <extLst>
    <ext xmlns:r="http://schemas.openxmlformats.org/officeDocument/2006/relationships" uri="GoogleSheetsCustomDataVersion1">
      <go:sheetsCustomData xmlns:go="http://customooxmlschemas.google.com/" r:id="rId1" roundtripDataSignature="AMtx7mjZUPW4VaEGEdbSJ1oGaP6AK0j+b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700-00000D000000}">
      <text>
        <r>
          <rPr>
            <sz val="11"/>
            <color theme="1"/>
            <rFont val="Calibri"/>
            <family val="2"/>
            <scheme val="minor"/>
          </rPr>
          <t>======
ID#AAAAnftTkWs
Handy Gusman    (2023-01-18 00:05:05)
Berpotensi menjadi ketidaksesuaian, namun dapat diperbaiki segera</t>
        </r>
      </text>
    </comment>
    <comment ref="E3" authorId="0" shapeId="0" xr:uid="{00000000-0006-0000-0700-00001A000000}">
      <text>
        <r>
          <rPr>
            <sz val="11"/>
            <color theme="1"/>
            <rFont val="Calibri"/>
            <family val="2"/>
            <scheme val="minor"/>
          </rPr>
          <t>======
ID#AAAAnftTjt8
Handy Gusman    (2023-01-18 00:05:05)
Belum tercapai</t>
        </r>
      </text>
    </comment>
    <comment ref="F3" authorId="0" shapeId="0" xr:uid="{00000000-0006-0000-0700-000012000000}">
      <text>
        <r>
          <rPr>
            <sz val="11"/>
            <color theme="1"/>
            <rFont val="Calibri"/>
            <family val="2"/>
            <scheme val="minor"/>
          </rPr>
          <t>======
ID#AAAAnftTkE4
Handy Gusman    (2023-01-18 00:05:05)
Menyimpang</t>
        </r>
      </text>
    </comment>
    <comment ref="D38" authorId="0" shapeId="0" xr:uid="{00000000-0006-0000-0700-000002000000}">
      <text>
        <r>
          <rPr>
            <sz val="11"/>
            <color theme="1"/>
            <rFont val="Calibri"/>
            <family val="2"/>
            <scheme val="minor"/>
          </rPr>
          <t>======
ID#AAAAnftTlIQ
Handy Gusman    (2023-01-18 00:05:05)
Berpotensi menjadi ketidaksesuaian, namun dapat diperbaiki segera</t>
        </r>
      </text>
    </comment>
    <comment ref="E38" authorId="0" shapeId="0" xr:uid="{00000000-0006-0000-0700-000019000000}">
      <text>
        <r>
          <rPr>
            <sz val="11"/>
            <color theme="1"/>
            <rFont val="Calibri"/>
            <family val="2"/>
            <scheme val="minor"/>
          </rPr>
          <t>======
ID#AAAAnftTjw8
Handy Gusman    (2023-01-18 00:05:05)
Belum tercapai</t>
        </r>
      </text>
    </comment>
    <comment ref="F38" authorId="0" shapeId="0" xr:uid="{00000000-0006-0000-0700-00000F000000}">
      <text>
        <r>
          <rPr>
            <sz val="11"/>
            <color theme="1"/>
            <rFont val="Calibri"/>
            <family val="2"/>
            <scheme val="minor"/>
          </rPr>
          <t>======
ID#AAAAnftTkSw
Handy Gusman    (2023-01-18 00:05:05)
Menyimpang</t>
        </r>
      </text>
    </comment>
    <comment ref="D61" authorId="0" shapeId="0" xr:uid="{00000000-0006-0000-0700-00000C000000}">
      <text>
        <r>
          <rPr>
            <sz val="11"/>
            <color theme="1"/>
            <rFont val="Calibri"/>
            <family val="2"/>
            <scheme val="minor"/>
          </rPr>
          <t>======
ID#AAAAnftTkaI
Handy Gusman    (2023-01-18 00:05:05)
Berpotensi menjadi ketidaksesuaian, namun dapat diperbaiki segera</t>
        </r>
      </text>
    </comment>
    <comment ref="E61" authorId="0" shapeId="0" xr:uid="{00000000-0006-0000-0700-00001D000000}">
      <text>
        <r>
          <rPr>
            <sz val="11"/>
            <color theme="1"/>
            <rFont val="Calibri"/>
            <family val="2"/>
            <scheme val="minor"/>
          </rPr>
          <t>======
ID#AAAAnftTjmQ
Handy Gusman    (2023-01-18 00:05:05)
Belum tercapai</t>
        </r>
      </text>
    </comment>
    <comment ref="F61" authorId="0" shapeId="0" xr:uid="{00000000-0006-0000-0700-00000E000000}">
      <text>
        <r>
          <rPr>
            <sz val="11"/>
            <color theme="1"/>
            <rFont val="Calibri"/>
            <family val="2"/>
            <scheme val="minor"/>
          </rPr>
          <t>======
ID#AAAAnftTkUw
Handy Gusman    (2023-01-18 00:05:05)
Menyimpang</t>
        </r>
      </text>
    </comment>
    <comment ref="D86" authorId="0" shapeId="0" xr:uid="{00000000-0006-0000-0700-000004000000}">
      <text>
        <r>
          <rPr>
            <sz val="11"/>
            <color theme="1"/>
            <rFont val="Calibri"/>
            <family val="2"/>
            <scheme val="minor"/>
          </rPr>
          <t>======
ID#AAAAnftTk8w
Handy Gusman    (2023-01-18 00:05:05)
Berpotensi menjadi ketidaksesuaian, namun dapat diperbaiki segera</t>
        </r>
      </text>
    </comment>
    <comment ref="E86" authorId="0" shapeId="0" xr:uid="{00000000-0006-0000-0700-000005000000}">
      <text>
        <r>
          <rPr>
            <sz val="11"/>
            <color theme="1"/>
            <rFont val="Calibri"/>
            <family val="2"/>
            <scheme val="minor"/>
          </rPr>
          <t>======
ID#AAAAnftTk0s
Handy Gusman    (2023-01-18 00:05:05)
Belum tercapai</t>
        </r>
      </text>
    </comment>
    <comment ref="F86" authorId="0" shapeId="0" xr:uid="{00000000-0006-0000-0700-000016000000}">
      <text>
        <r>
          <rPr>
            <sz val="11"/>
            <color theme="1"/>
            <rFont val="Calibri"/>
            <family val="2"/>
            <scheme val="minor"/>
          </rPr>
          <t>======
ID#AAAAnftTj1g
Handy Gusman    (2023-01-18 00:05:05)
Menyimpang</t>
        </r>
      </text>
    </comment>
    <comment ref="D109" authorId="0" shapeId="0" xr:uid="{00000000-0006-0000-0700-000013000000}">
      <text>
        <r>
          <rPr>
            <sz val="11"/>
            <color theme="1"/>
            <rFont val="Calibri"/>
            <family val="2"/>
            <scheme val="minor"/>
          </rPr>
          <t>======
ID#AAAAnftTkCs
Handy Gusman    (2023-01-18 00:05:05)
Berpotensi menjadi ketidaksesuaian, namun dapat diperbaiki segera</t>
        </r>
      </text>
    </comment>
    <comment ref="E109" authorId="0" shapeId="0" xr:uid="{00000000-0006-0000-0700-000008000000}">
      <text>
        <r>
          <rPr>
            <sz val="11"/>
            <color theme="1"/>
            <rFont val="Calibri"/>
            <family val="2"/>
            <scheme val="minor"/>
          </rPr>
          <t>======
ID#AAAAnftTkqQ
Handy Gusman    (2023-01-18 00:05:05)
Belum tercapai</t>
        </r>
      </text>
    </comment>
    <comment ref="F109" authorId="0" shapeId="0" xr:uid="{00000000-0006-0000-0700-000007000000}">
      <text>
        <r>
          <rPr>
            <sz val="11"/>
            <color theme="1"/>
            <rFont val="Calibri"/>
            <family val="2"/>
            <scheme val="minor"/>
          </rPr>
          <t>======
ID#AAAAnftTkx0
Handy Gusman    (2023-01-18 00:05:05)
Menyimpang</t>
        </r>
      </text>
    </comment>
    <comment ref="D134" authorId="0" shapeId="0" xr:uid="{00000000-0006-0000-0700-000011000000}">
      <text>
        <r>
          <rPr>
            <sz val="11"/>
            <color theme="1"/>
            <rFont val="Calibri"/>
            <family val="2"/>
            <scheme val="minor"/>
          </rPr>
          <t>======
ID#AAAAnftTkLA
Handy Gusman    (2023-01-18 00:05:05)
Berpotensi menjadi ketidaksesuaian, namun dapat diperbaiki segera</t>
        </r>
      </text>
    </comment>
    <comment ref="E134" authorId="0" shapeId="0" xr:uid="{00000000-0006-0000-0700-000003000000}">
      <text>
        <r>
          <rPr>
            <sz val="11"/>
            <color theme="1"/>
            <rFont val="Calibri"/>
            <family val="2"/>
            <scheme val="minor"/>
          </rPr>
          <t>======
ID#AAAAnftTk_M
Handy Gusman    (2023-01-18 00:05:05)
Belum tercapai</t>
        </r>
      </text>
    </comment>
    <comment ref="F134" authorId="0" shapeId="0" xr:uid="{00000000-0006-0000-0700-000010000000}">
      <text>
        <r>
          <rPr>
            <sz val="11"/>
            <color theme="1"/>
            <rFont val="Calibri"/>
            <family val="2"/>
            <scheme val="minor"/>
          </rPr>
          <t>======
ID#AAAAnftTkMU
Handy Gusman    (2023-01-18 00:05:05)
Menyimpang</t>
        </r>
      </text>
    </comment>
    <comment ref="D162" authorId="0" shapeId="0" xr:uid="{00000000-0006-0000-0700-000014000000}">
      <text>
        <r>
          <rPr>
            <sz val="11"/>
            <color theme="1"/>
            <rFont val="Calibri"/>
            <family val="2"/>
            <scheme val="minor"/>
          </rPr>
          <t>======
ID#AAAAnftTkB4
Handy Gusman    (2023-01-18 00:05:05)
Berpotensi menjadi ketidaksesuaian, namun dapat diperbaiki segera</t>
        </r>
      </text>
    </comment>
    <comment ref="E162" authorId="0" shapeId="0" xr:uid="{00000000-0006-0000-0700-000006000000}">
      <text>
        <r>
          <rPr>
            <sz val="11"/>
            <color theme="1"/>
            <rFont val="Calibri"/>
            <family val="2"/>
            <scheme val="minor"/>
          </rPr>
          <t>======
ID#AAAAnftTkz8
Handy Gusman    (2023-01-18 00:05:05)
Belum tercapai</t>
        </r>
      </text>
    </comment>
    <comment ref="F162" authorId="0" shapeId="0" xr:uid="{00000000-0006-0000-0700-000015000000}">
      <text>
        <r>
          <rPr>
            <sz val="11"/>
            <color theme="1"/>
            <rFont val="Calibri"/>
            <family val="2"/>
            <scheme val="minor"/>
          </rPr>
          <t>======
ID#AAAAnftTj9U
Handy Gusman    (2023-01-18 00:05:05)
Menyimpang</t>
        </r>
      </text>
    </comment>
    <comment ref="D194" authorId="0" shapeId="0" xr:uid="{00000000-0006-0000-0700-00000A000000}">
      <text>
        <r>
          <rPr>
            <sz val="11"/>
            <color theme="1"/>
            <rFont val="Calibri"/>
            <family val="2"/>
            <scheme val="minor"/>
          </rPr>
          <t>======
ID#AAAAnftTkdY
Handy Gusman    (2023-01-18 00:05:05)
Berpotensi menjadi ketidaksesuaian, namun dapat diperbaiki segera</t>
        </r>
      </text>
    </comment>
    <comment ref="E194" authorId="0" shapeId="0" xr:uid="{00000000-0006-0000-0700-00001C000000}">
      <text>
        <r>
          <rPr>
            <sz val="11"/>
            <color theme="1"/>
            <rFont val="Calibri"/>
            <family val="2"/>
            <scheme val="minor"/>
          </rPr>
          <t>======
ID#AAAAnftTjtg
Handy Gusman    (2023-01-18 00:05:05)
Belum tercapai</t>
        </r>
      </text>
    </comment>
    <comment ref="F194" authorId="0" shapeId="0" xr:uid="{00000000-0006-0000-0700-000009000000}">
      <text>
        <r>
          <rPr>
            <sz val="11"/>
            <color theme="1"/>
            <rFont val="Calibri"/>
            <family val="2"/>
            <scheme val="minor"/>
          </rPr>
          <t>======
ID#AAAAnftTkiw
Handy Gusman    (2023-01-18 00:05:05)
Menyimpang</t>
        </r>
      </text>
    </comment>
    <comment ref="D219" authorId="0" shapeId="0" xr:uid="{00000000-0006-0000-0700-00001B000000}">
      <text>
        <r>
          <rPr>
            <sz val="11"/>
            <color theme="1"/>
            <rFont val="Calibri"/>
            <family val="2"/>
            <scheme val="minor"/>
          </rPr>
          <t>======
ID#AAAAnftTjtk
Handy Gusman    (2023-01-18 00:05:05)
Berpotensi menjadi ketidaksesuaian, namun dapat diperbaiki segera</t>
        </r>
      </text>
    </comment>
    <comment ref="E219" authorId="0" shapeId="0" xr:uid="{00000000-0006-0000-0700-000018000000}">
      <text>
        <r>
          <rPr>
            <sz val="11"/>
            <color theme="1"/>
            <rFont val="Calibri"/>
            <family val="2"/>
            <scheme val="minor"/>
          </rPr>
          <t>======
ID#AAAAnftTj0s
Handy Gusman    (2023-01-18 00:05:05)
Belum tercapai</t>
        </r>
      </text>
    </comment>
    <comment ref="F219" authorId="0" shapeId="0" xr:uid="{00000000-0006-0000-0700-00001E000000}">
      <text>
        <r>
          <rPr>
            <sz val="11"/>
            <color theme="1"/>
            <rFont val="Calibri"/>
            <family val="2"/>
            <scheme val="minor"/>
          </rPr>
          <t>======
ID#AAAAnftTji0
Handy Gusman    (2023-01-18 00:05:04)
Menyimpang</t>
        </r>
      </text>
    </comment>
    <comment ref="D244" authorId="0" shapeId="0" xr:uid="{00000000-0006-0000-0700-000017000000}">
      <text>
        <r>
          <rPr>
            <sz val="11"/>
            <color theme="1"/>
            <rFont val="Calibri"/>
            <family val="2"/>
            <scheme val="minor"/>
          </rPr>
          <t>======
ID#AAAAnftTj1A
Handy Gusman    (2023-01-18 00:05:05)
Berpotensi menjadi ketidaksesuaian, namun dapat diperbaiki segera</t>
        </r>
      </text>
    </comment>
    <comment ref="E244" authorId="0" shapeId="0" xr:uid="{00000000-0006-0000-0700-000001000000}">
      <text>
        <r>
          <rPr>
            <sz val="11"/>
            <color theme="1"/>
            <rFont val="Calibri"/>
            <family val="2"/>
            <scheme val="minor"/>
          </rPr>
          <t>======
ID#AAAAnftTlJI
Handy Gusman    (2023-01-18 00:05:05)
Belum tercapai</t>
        </r>
      </text>
    </comment>
    <comment ref="F244" authorId="0" shapeId="0" xr:uid="{00000000-0006-0000-0700-00000B000000}">
      <text>
        <r>
          <rPr>
            <sz val="11"/>
            <color theme="1"/>
            <rFont val="Calibri"/>
            <family val="2"/>
            <scheme val="minor"/>
          </rPr>
          <t>======
ID#AAAAnftTkcY
Handy Gusman    (2023-01-18 00:05:05)
Menyimpang</t>
        </r>
      </text>
    </comment>
  </commentList>
  <extLst>
    <ext xmlns:r="http://schemas.openxmlformats.org/officeDocument/2006/relationships" uri="GoogleSheetsCustomDataVersion1">
      <go:sheetsCustomData xmlns:go="http://customooxmlschemas.google.com/" r:id="rId1" roundtripDataSignature="AMtx7miiHoVOeazEannCvB5Ee4PebklA6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F00-00000D000000}">
      <text>
        <r>
          <rPr>
            <sz val="11"/>
            <color theme="1"/>
            <rFont val="Calibri"/>
            <family val="2"/>
            <scheme val="minor"/>
          </rPr>
          <t>======
ID#AAAAnftTkVY
Handy Gusman    (2023-01-18 00:05:05)
Berpotensi menjadi ketidaksesuaian, namun dapat diperbaiki segera</t>
        </r>
      </text>
    </comment>
    <comment ref="E3" authorId="0" shapeId="0" xr:uid="{00000000-0006-0000-0F00-000017000000}">
      <text>
        <r>
          <rPr>
            <sz val="11"/>
            <color theme="1"/>
            <rFont val="Calibri"/>
            <family val="2"/>
            <scheme val="minor"/>
          </rPr>
          <t>======
ID#AAAAnftTjsw
Handy Gusman    (2023-01-18 00:05:05)
Belum tercapai</t>
        </r>
      </text>
    </comment>
    <comment ref="F3" authorId="0" shapeId="0" xr:uid="{00000000-0006-0000-0F00-00000B000000}">
      <text>
        <r>
          <rPr>
            <sz val="11"/>
            <color theme="1"/>
            <rFont val="Calibri"/>
            <family val="2"/>
            <scheme val="minor"/>
          </rPr>
          <t>======
ID#AAAAnftTkcw
Handy Gusman    (2023-01-18 00:05:05)
Menyimpang</t>
        </r>
      </text>
    </comment>
    <comment ref="D28" authorId="0" shapeId="0" xr:uid="{00000000-0006-0000-0F00-000008000000}">
      <text>
        <r>
          <rPr>
            <sz val="11"/>
            <color theme="1"/>
            <rFont val="Calibri"/>
            <family val="2"/>
            <scheme val="minor"/>
          </rPr>
          <t>======
ID#AAAAnftTklQ
Handy Gusman    (2023-01-18 00:05:05)
Berpotensi menjadi ketidaksesuaian, namun dapat diperbaiki segera</t>
        </r>
      </text>
    </comment>
    <comment ref="E28" authorId="0" shapeId="0" xr:uid="{00000000-0006-0000-0F00-000014000000}">
      <text>
        <r>
          <rPr>
            <sz val="11"/>
            <color theme="1"/>
            <rFont val="Calibri"/>
            <family val="2"/>
            <scheme val="minor"/>
          </rPr>
          <t>======
ID#AAAAnftTjzs
Handy Gusman    (2023-01-18 00:05:05)
Belum tercapai</t>
        </r>
      </text>
    </comment>
    <comment ref="F28" authorId="0" shapeId="0" xr:uid="{00000000-0006-0000-0F00-000009000000}">
      <text>
        <r>
          <rPr>
            <sz val="11"/>
            <color theme="1"/>
            <rFont val="Calibri"/>
            <family val="2"/>
            <scheme val="minor"/>
          </rPr>
          <t>======
ID#AAAAnftTkiY
Handy Gusman    (2023-01-18 00:05:05)
Menyimpang</t>
        </r>
      </text>
    </comment>
    <comment ref="D45" authorId="0" shapeId="0" xr:uid="{00000000-0006-0000-0F00-000016000000}">
      <text>
        <r>
          <rPr>
            <sz val="11"/>
            <color theme="1"/>
            <rFont val="Calibri"/>
            <family val="2"/>
            <scheme val="minor"/>
          </rPr>
          <t>======
ID#AAAAnftTjtE
Handy Gusman    (2023-01-18 00:05:05)
Berpotensi menjadi ketidaksesuaian, namun dapat diperbaiki segera</t>
        </r>
      </text>
    </comment>
    <comment ref="E45" authorId="0" shapeId="0" xr:uid="{00000000-0006-0000-0F00-00000E000000}">
      <text>
        <r>
          <rPr>
            <sz val="11"/>
            <color theme="1"/>
            <rFont val="Calibri"/>
            <family val="2"/>
            <scheme val="minor"/>
          </rPr>
          <t>======
ID#AAAAnftTkJQ
Handy Gusman    (2023-01-18 00:05:05)
Belum tercapai</t>
        </r>
      </text>
    </comment>
    <comment ref="F45" authorId="0" shapeId="0" xr:uid="{00000000-0006-0000-0F00-000018000000}">
      <text>
        <r>
          <rPr>
            <sz val="11"/>
            <color theme="1"/>
            <rFont val="Calibri"/>
            <family val="2"/>
            <scheme val="minor"/>
          </rPr>
          <t>======
ID#AAAAnftTjqM
Handy Gusman    (2023-01-18 00:05:05)
Menyimpang</t>
        </r>
      </text>
    </comment>
    <comment ref="D66" authorId="0" shapeId="0" xr:uid="{00000000-0006-0000-0F00-00001D000000}">
      <text>
        <r>
          <rPr>
            <sz val="11"/>
            <color theme="1"/>
            <rFont val="Calibri"/>
            <family val="2"/>
            <scheme val="minor"/>
          </rPr>
          <t>======
ID#AAAAnftTjl8
Handy Gusman    (2023-01-18 00:05:05)
Berpotensi menjadi ketidaksesuaian, namun dapat diperbaiki segera</t>
        </r>
      </text>
    </comment>
    <comment ref="E66" authorId="0" shapeId="0" xr:uid="{00000000-0006-0000-0F00-000003000000}">
      <text>
        <r>
          <rPr>
            <sz val="11"/>
            <color theme="1"/>
            <rFont val="Calibri"/>
            <family val="2"/>
            <scheme val="minor"/>
          </rPr>
          <t>======
ID#AAAAnftTlCs
Handy Gusman    (2023-01-18 00:05:05)
Belum tercapai</t>
        </r>
      </text>
    </comment>
    <comment ref="F66" authorId="0" shapeId="0" xr:uid="{00000000-0006-0000-0F00-000004000000}">
      <text>
        <r>
          <rPr>
            <sz val="11"/>
            <color theme="1"/>
            <rFont val="Calibri"/>
            <family val="2"/>
            <scheme val="minor"/>
          </rPr>
          <t>======
ID#AAAAnftTk8c
Handy Gusman    (2023-01-18 00:05:05)
Menyimpang</t>
        </r>
      </text>
    </comment>
    <comment ref="D84" authorId="0" shapeId="0" xr:uid="{00000000-0006-0000-0F00-00001A000000}">
      <text>
        <r>
          <rPr>
            <sz val="11"/>
            <color theme="1"/>
            <rFont val="Calibri"/>
            <family val="2"/>
            <scheme val="minor"/>
          </rPr>
          <t>======
ID#AAAAnftTjpw
Handy Gusman    (2023-01-18 00:05:05)
Berpotensi menjadi ketidaksesuaian, namun dapat diperbaiki segera</t>
        </r>
      </text>
    </comment>
    <comment ref="E84" authorId="0" shapeId="0" xr:uid="{00000000-0006-0000-0F00-000011000000}">
      <text>
        <r>
          <rPr>
            <sz val="11"/>
            <color theme="1"/>
            <rFont val="Calibri"/>
            <family val="2"/>
            <scheme val="minor"/>
          </rPr>
          <t>======
ID#AAAAnftTj-o
Handy Gusman    (2023-01-18 00:05:05)
Belum tercapai</t>
        </r>
      </text>
    </comment>
    <comment ref="F84" authorId="0" shapeId="0" xr:uid="{00000000-0006-0000-0F00-000001000000}">
      <text>
        <r>
          <rPr>
            <sz val="11"/>
            <color theme="1"/>
            <rFont val="Calibri"/>
            <family val="2"/>
            <scheme val="minor"/>
          </rPr>
          <t>======
ID#AAAAnftTlH8
Handy Gusman    (2023-01-18 00:05:05)
Menyimpang</t>
        </r>
      </text>
    </comment>
    <comment ref="D103" authorId="0" shapeId="0" xr:uid="{00000000-0006-0000-0F00-00000C000000}">
      <text>
        <r>
          <rPr>
            <sz val="11"/>
            <color theme="1"/>
            <rFont val="Calibri"/>
            <family val="2"/>
            <scheme val="minor"/>
          </rPr>
          <t>======
ID#AAAAnftTkcM
Handy Gusman    (2023-01-18 00:05:05)
Berpotensi menjadi ketidaksesuaian, namun dapat diperbaiki segera</t>
        </r>
      </text>
    </comment>
    <comment ref="E103" authorId="0" shapeId="0" xr:uid="{00000000-0006-0000-0F00-000010000000}">
      <text>
        <r>
          <rPr>
            <sz val="11"/>
            <color theme="1"/>
            <rFont val="Calibri"/>
            <family val="2"/>
            <scheme val="minor"/>
          </rPr>
          <t>======
ID#AAAAnftTj_I
Handy Gusman    (2023-01-18 00:05:05)
Belum tercapai</t>
        </r>
      </text>
    </comment>
    <comment ref="F103" authorId="0" shapeId="0" xr:uid="{00000000-0006-0000-0F00-000012000000}">
      <text>
        <r>
          <rPr>
            <sz val="11"/>
            <color theme="1"/>
            <rFont val="Calibri"/>
            <family val="2"/>
            <scheme val="minor"/>
          </rPr>
          <t>======
ID#AAAAnftTj3s
Handy Gusman    (2023-01-18 00:05:05)
Menyimpang</t>
        </r>
      </text>
    </comment>
    <comment ref="D126" authorId="0" shapeId="0" xr:uid="{00000000-0006-0000-0F00-00001E000000}">
      <text>
        <r>
          <rPr>
            <sz val="11"/>
            <color theme="1"/>
            <rFont val="Calibri"/>
            <family val="2"/>
            <scheme val="minor"/>
          </rPr>
          <t>======
ID#AAAAnftTjhs
Handy Gusman    (2023-01-18 00:05:04)
Berpotensi menjadi ketidaksesuaian, namun dapat diperbaiki segera</t>
        </r>
      </text>
    </comment>
    <comment ref="E126" authorId="0" shapeId="0" xr:uid="{00000000-0006-0000-0F00-000007000000}">
      <text>
        <r>
          <rPr>
            <sz val="11"/>
            <color theme="1"/>
            <rFont val="Calibri"/>
            <family val="2"/>
            <scheme val="minor"/>
          </rPr>
          <t>======
ID#AAAAnftTkus
Handy Gusman    (2023-01-18 00:05:05)
Belum tercapai</t>
        </r>
      </text>
    </comment>
    <comment ref="F126" authorId="0" shapeId="0" xr:uid="{00000000-0006-0000-0F00-00000A000000}">
      <text>
        <r>
          <rPr>
            <sz val="11"/>
            <color theme="1"/>
            <rFont val="Calibri"/>
            <family val="2"/>
            <scheme val="minor"/>
          </rPr>
          <t>======
ID#AAAAnftTkeQ
Handy Gusman    (2023-01-18 00:05:05)
Menyimpang</t>
        </r>
      </text>
    </comment>
    <comment ref="D146" authorId="0" shapeId="0" xr:uid="{00000000-0006-0000-0F00-000019000000}">
      <text>
        <r>
          <rPr>
            <sz val="11"/>
            <color theme="1"/>
            <rFont val="Calibri"/>
            <family val="2"/>
            <scheme val="minor"/>
          </rPr>
          <t>======
ID#AAAAnftTjqE
Handy Gusman    (2023-01-18 00:05:05)
Berpotensi menjadi ketidaksesuaian, namun dapat diperbaiki segera</t>
        </r>
      </text>
    </comment>
    <comment ref="E146" authorId="0" shapeId="0" xr:uid="{00000000-0006-0000-0F00-00001B000000}">
      <text>
        <r>
          <rPr>
            <sz val="11"/>
            <color theme="1"/>
            <rFont val="Calibri"/>
            <family val="2"/>
            <scheme val="minor"/>
          </rPr>
          <t>======
ID#AAAAnftTjoo
Handy Gusman    (2023-01-18 00:05:05)
Belum tercapai</t>
        </r>
      </text>
    </comment>
    <comment ref="F146" authorId="0" shapeId="0" xr:uid="{00000000-0006-0000-0F00-000005000000}">
      <text>
        <r>
          <rPr>
            <sz val="11"/>
            <color theme="1"/>
            <rFont val="Calibri"/>
            <family val="2"/>
            <scheme val="minor"/>
          </rPr>
          <t>======
ID#AAAAnftTk4Q
Handy Gusman    (2023-01-18 00:05:05)
Menyimpang</t>
        </r>
      </text>
    </comment>
    <comment ref="D166" authorId="0" shapeId="0" xr:uid="{00000000-0006-0000-0F00-000013000000}">
      <text>
        <r>
          <rPr>
            <sz val="11"/>
            <color theme="1"/>
            <rFont val="Calibri"/>
            <family val="2"/>
            <scheme val="minor"/>
          </rPr>
          <t>======
ID#AAAAnftTj0w
Handy Gusman    (2023-01-18 00:05:05)
Berpotensi menjadi ketidaksesuaian, namun dapat diperbaiki segera</t>
        </r>
      </text>
    </comment>
    <comment ref="E166" authorId="0" shapeId="0" xr:uid="{00000000-0006-0000-0F00-000015000000}">
      <text>
        <r>
          <rPr>
            <sz val="11"/>
            <color theme="1"/>
            <rFont val="Calibri"/>
            <family val="2"/>
            <scheme val="minor"/>
          </rPr>
          <t>======
ID#AAAAnftTjvQ
Handy Gusman    (2023-01-18 00:05:05)
Belum tercapai</t>
        </r>
      </text>
    </comment>
    <comment ref="F166" authorId="0" shapeId="0" xr:uid="{00000000-0006-0000-0F00-00001C000000}">
      <text>
        <r>
          <rPr>
            <sz val="11"/>
            <color theme="1"/>
            <rFont val="Calibri"/>
            <family val="2"/>
            <scheme val="minor"/>
          </rPr>
          <t>======
ID#AAAAnftTjn4
Handy Gusman    (2023-01-18 00:05:05)
Menyimpang</t>
        </r>
      </text>
    </comment>
    <comment ref="D186" authorId="0" shapeId="0" xr:uid="{00000000-0006-0000-0F00-000002000000}">
      <text>
        <r>
          <rPr>
            <sz val="11"/>
            <color theme="1"/>
            <rFont val="Calibri"/>
            <family val="2"/>
            <scheme val="minor"/>
          </rPr>
          <t>======
ID#AAAAnftTlDQ
Handy Gusman    (2023-01-18 00:05:05)
Berpotensi menjadi ketidaksesuaian, namun dapat diperbaiki segera</t>
        </r>
      </text>
    </comment>
    <comment ref="E186" authorId="0" shapeId="0" xr:uid="{00000000-0006-0000-0F00-000006000000}">
      <text>
        <r>
          <rPr>
            <sz val="11"/>
            <color theme="1"/>
            <rFont val="Calibri"/>
            <family val="2"/>
            <scheme val="minor"/>
          </rPr>
          <t>======
ID#AAAAnftTk0w
Handy Gusman    (2023-01-18 00:05:05)
Belum tercapai</t>
        </r>
      </text>
    </comment>
    <comment ref="F186" authorId="0" shapeId="0" xr:uid="{00000000-0006-0000-0F00-00000F000000}">
      <text>
        <r>
          <rPr>
            <sz val="11"/>
            <color theme="1"/>
            <rFont val="Calibri"/>
            <family val="2"/>
            <scheme val="minor"/>
          </rPr>
          <t>======
ID#AAAAnftTkBI
Handy Gusman    (2023-01-18 00:05:05)
Menyimpang</t>
        </r>
      </text>
    </comment>
  </commentList>
  <extLst>
    <ext xmlns:r="http://schemas.openxmlformats.org/officeDocument/2006/relationships" uri="GoogleSheetsCustomDataVersion1">
      <go:sheetsCustomData xmlns:go="http://customooxmlschemas.google.com/" r:id="rId1" roundtripDataSignature="AMtx7mg5X1NpQy1cOIk9UTWvFT0eR2nqHA=="/>
    </ext>
  </extLst>
</comments>
</file>

<file path=xl/sharedStrings.xml><?xml version="1.0" encoding="utf-8"?>
<sst xmlns="http://schemas.openxmlformats.org/spreadsheetml/2006/main" count="12358" uniqueCount="2802">
  <si>
    <t>No</t>
  </si>
  <si>
    <t>Manajemen</t>
  </si>
  <si>
    <t>Akuntansi</t>
  </si>
  <si>
    <t>Sastra Inggris</t>
  </si>
  <si>
    <t>Keperawatan</t>
  </si>
  <si>
    <t>Kedokteran</t>
  </si>
  <si>
    <t>Profesi Dokter</t>
  </si>
  <si>
    <t>Psikologi</t>
  </si>
  <si>
    <t>Teknik Elektro</t>
  </si>
  <si>
    <t>Teknik Sipil</t>
  </si>
  <si>
    <t>Teknik Industri</t>
  </si>
  <si>
    <t>Sistem Informasi</t>
  </si>
  <si>
    <t>Informatika</t>
  </si>
  <si>
    <t>Tersedia</t>
  </si>
  <si>
    <t>sudah ada</t>
  </si>
  <si>
    <t>Ada</t>
  </si>
  <si>
    <t>Standar</t>
  </si>
  <si>
    <t>FORMULIR AUDIT MUTU INTERNAL PROGRAM D3, S1 &amp; D4, S2, &amp; Profesi</t>
  </si>
  <si>
    <t>Nama responden</t>
  </si>
  <si>
    <t>Program Studi</t>
  </si>
  <si>
    <t>done check</t>
  </si>
  <si>
    <t>Instrumen ini dibangun berdasarkan kriteria 1, 3 dan 5 Akreditasi Perguruan Tinggi. Responi pertanyaan sesuai dengan capaian TA 2021/2022!</t>
  </si>
  <si>
    <t>Prodi Manajemen</t>
  </si>
  <si>
    <t>Prodi Akuntansi</t>
  </si>
  <si>
    <t>Prodi Magister Manajemen</t>
  </si>
  <si>
    <t>Prodi Keperawatan</t>
  </si>
  <si>
    <t>Prodi Optometri</t>
  </si>
  <si>
    <t>Prodi Profesi Kedokteran</t>
  </si>
  <si>
    <t>Prodi Sarjana Kedokteran</t>
  </si>
  <si>
    <t>Prodi Psikologi</t>
  </si>
  <si>
    <t>Prodi Sastra Inggris</t>
  </si>
  <si>
    <t>Prodi Informatika</t>
  </si>
  <si>
    <t>Prodi Sistem Informasi</t>
  </si>
  <si>
    <t>Prodi Tekink Elektro</t>
  </si>
  <si>
    <t>Prodi Teknik Industri</t>
  </si>
  <si>
    <t>Prodi Teknik Sipil</t>
  </si>
  <si>
    <t>No. Urut</t>
  </si>
  <si>
    <t>Nama Standar</t>
  </si>
  <si>
    <t>Kriteria Akreditasi</t>
  </si>
  <si>
    <t>Ref Perny. Standar</t>
  </si>
  <si>
    <t>Sasaran</t>
  </si>
  <si>
    <t>Sumber Informasi</t>
  </si>
  <si>
    <t>Target Capaian</t>
  </si>
  <si>
    <t>Pertanyaan</t>
  </si>
  <si>
    <t>Capaian Genap TA 2021/2022</t>
  </si>
  <si>
    <t>Perhitungan</t>
  </si>
  <si>
    <t>Bukti Pendukung</t>
  </si>
  <si>
    <t>Catatan/ Masukan Auditor</t>
  </si>
  <si>
    <t>Temuan</t>
  </si>
  <si>
    <t>Uraian Temuan</t>
  </si>
  <si>
    <t>Total Item</t>
  </si>
  <si>
    <t>2021/2022</t>
  </si>
  <si>
    <t>Melampaui</t>
  </si>
  <si>
    <t>Mencapai</t>
  </si>
  <si>
    <t>Tidak Mencapai</t>
  </si>
  <si>
    <t>Menyimpang</t>
  </si>
  <si>
    <t>Standar Visi Misi Tujuan dan Strategi</t>
  </si>
  <si>
    <t>5.1</t>
  </si>
  <si>
    <t>Tersusunnya rencana strategis Ukrida yang sesuai dengan identitas Ukrida
Sumber: 
Matriks APT 3.0, Poin 6A (planning)</t>
  </si>
  <si>
    <t>Prodi</t>
  </si>
  <si>
    <t>Tersedianya laporan pencapaian Renstra dan analisis ketercapaian serta rekomendasi koreksi</t>
  </si>
  <si>
    <t>Apakah prodi memiliki rencana operasional yang sejalan dengan renstra fakultas?</t>
  </si>
  <si>
    <t>Ya</t>
  </si>
  <si>
    <t>√</t>
  </si>
  <si>
    <t>Sudah ada namun menunggu pengesahan</t>
  </si>
  <si>
    <t>ya</t>
  </si>
  <si>
    <t>Ada (Renop &amp; Renstra D3 sudah di ttd)</t>
  </si>
  <si>
    <t>D3 sudah selesai ttd hanya yang S1 sedang berproses.</t>
  </si>
  <si>
    <t>ada di dokumen renop optometri</t>
  </si>
  <si>
    <t>Ditemukan tersediannya renstra pada Prodi Profesi Dokter, namun laporan pencapaian renstra dan analisis ketercapaian serta rekomentasi koreksi belum terdokumentasi. Hal ini belum sesuai dengan standar visi, misi, tujuan dan strategi, poin 5.1 yang, mempersyaratkan tersedianya laporan pencapaian renstra dan analisis ketercapaian serta rekomendasi koreksi.</t>
  </si>
  <si>
    <t>Ya, bukti sudah diemail ke sekretariat Universitas pada tgl 13 Oktober 2022</t>
  </si>
  <si>
    <t>Belum ada analisis capaian sebab Prodi kedokteran baru mengumpulkan Renop TA 2022/2023</t>
  </si>
  <si>
    <t>Ditemukan tersediannya renstra pada Prodi Sarjana Kedokteran, namun belum dilengkapi dengan laporan pencapaian renstra dan analisis ketercapaian serta rekomentasi koreksi. Hal ini belum sesuai dengan standar visi, misi, tujuan dan strategi, poin 5.1 yang, mempersyaratkan tersedianya laporan pencapaian renstra dan analisis ketercapaian serta rekomendasi koreksi.</t>
  </si>
  <si>
    <t>Ya, dokumen tersedia</t>
  </si>
  <si>
    <t>untuk 21/22 masih dalam bentuk ppt</t>
  </si>
  <si>
    <t>https://ukrida-my.sharepoint.com/:x:/g/personal/fredi_cia_ukrida_ac_id/ER1JxSWVm1xMi-kHnv763V0B3glCxBLDcHofhO5PNPutWg?e=ZcXnm9</t>
  </si>
  <si>
    <t>Tidak ada rencana operasional yang terdokumentasi</t>
  </si>
  <si>
    <t>Ditemukan tersediannya renstra pada Prodi Sistem Informasi, namun belum dilengkapi dengan laporan pencapaian renstra dan analisis ketercapaian serta rekomentasi koreksi. Hal ini belum sesuai dengan standar visi, misi, tujuan dan strategi, poin 5.1 yang, mempersyaratkan tersedianya laporan pencapaian renstra dan analisis ketercapaian serta rekomendasi koreksi.</t>
  </si>
  <si>
    <t>ya tersedia</t>
  </si>
  <si>
    <t>Kalau ada dapat ditambahkan kemudian oleh prodi</t>
  </si>
  <si>
    <t>Usul bisa diadakan evaluasi renop setiap tahunnya</t>
  </si>
  <si>
    <t>Ditemukan tersediannya renstra pada Prodi Teknik sipil, namun belum dilengkapi dengan laporan pencapaian renstra dan analisis ketercapaian serta rekomentasi koreksi. Hal ini belum sesuai dengan standar visi, misi, tujuan dan strategi, poin 5.1 yang, mempersyaratkan tersedianya laporan pencapaian renstra dan analisis ketercapaian serta rekomendasi koreksi.</t>
  </si>
  <si>
    <t>Apakah rencana operasional telah dianalisis pencapaiaannya?</t>
  </si>
  <si>
    <t>ada</t>
  </si>
  <si>
    <t>Sudah (tp blm di dokumentasikan)</t>
  </si>
  <si>
    <t>Belum</t>
  </si>
  <si>
    <t>Ya/tidak. Lihat dokumen</t>
  </si>
  <si>
    <t>Tidak ada rencana pencapaian</t>
  </si>
  <si>
    <t>ya ada analisis</t>
  </si>
  <si>
    <t>Ya masih di RAB</t>
  </si>
  <si>
    <t>5.2</t>
  </si>
  <si>
    <t>Tersusunnya program kerja di Ukrida yang sesuai dengan Renstra Ukrida
Sumber: 
Matriks APT 3.0, Poin 6A (leading)</t>
  </si>
  <si>
    <t>90% VMTS Fakultas/ Prodi tersusun</t>
  </si>
  <si>
    <t>Apakah prodi memiliki visi?</t>
  </si>
  <si>
    <t>Ya. Menjadi program studi yang unggul di bidang manajemen di tingkat Nasional, Regional, dan Global dengan berlandaskan nilai-nilai Kristiani.</t>
  </si>
  <si>
    <t>Ya, Menjadi Program Studi yang Unggul di bidang Akuntansi di tingkat Nasional, Regional, dan Global dengan Berlandaskan Nilai-nilai Kristiani</t>
  </si>
  <si>
    <t xml:space="preserve">ya, dapat diakses melalui link: https://ukrida.ac.id/studyprogram/mm/61/program-studi-magister-manajemen </t>
  </si>
  <si>
    <t>Dokumen visi, misi masih dalam bentuk draft</t>
  </si>
  <si>
    <t>Ya. Menjadi program studi kedokteran berstandar nasional dan internasional yang dipercaya serta inovatif untuk menghasilkan lulusan dokter yang unggul dalam bidang kegawatdaruratan dan kedokteran komunitas dengan mendukung kesehatan nasional dan kemanusiaan berdasarkan nilai-nilai khas UKRIDA</t>
  </si>
  <si>
    <t>revisit keunggulan fakultas-prodi</t>
  </si>
  <si>
    <t>Ya, ada dokumen SK</t>
  </si>
  <si>
    <t>ada dan sudah dimasukkan dalam web</t>
  </si>
  <si>
    <t>Visi dan Misi: https://ukrida-my.sharepoint.com/:b:/g/personal/fredi_cia_ukrida_ac_id/Ec24kDaxj39GvjLhMg8KhO8Bq0ksM3svSBDX4Uh7kZ-DVQ?e=imucik
Keunggulan
Keunggulan: https://ukrida-my.sharepoint.com/:b:/g/personal/fredi_cia_ukrida_ac_id/EVGDaQ36VzRAtUUcVkBmVbIBwg4NW6cgCtE6GCZdBcaPDw?e=TCWW3d</t>
  </si>
  <si>
    <t>Ya tapi belum terdokumentasi</t>
  </si>
  <si>
    <t>Tentang industial 4,0</t>
  </si>
  <si>
    <t>Masih di kurikulum dapat diangkat ke Renstra</t>
  </si>
  <si>
    <t>Apakah prodi memiliki misi?</t>
  </si>
  <si>
    <t>Ya.
1. Menyelenggarakan proses pembelajaran yang aplikatif dan berkualitas dengan memanfaatkan perkembangan teknologi komunikasi dan informasi.
2. Menyelenggarakan penelitian yang memberikan kontribusi terhadap masyarakat, dan dunia usaha serta pengembangan ilmu manajemen.
3. Menyelenggarakan pengabdian masyarakat melalui pemberdayaan sumber daya manusia serta meningkatkan nilai tambah bagi masyarakat.</t>
  </si>
  <si>
    <t>Ya, Menyelenggarakan Pendidikan Akuntansi berkualitas yang didasarkan pada nilai-nilai Kristiani untuk menghasilkan profesional mandiri</t>
  </si>
  <si>
    <t>Ya.1)Menyelenggarakan pendidikan yang berkualitas sesuai dengan Standar Kompetensi Dokter Indonesia (SKDI) dan memanfaatkan kemajuan teknologi serta mengembangkannya. 
2)Mengembangkan penelitian dan menyelenggarakan pengabdian masyarakat yang berkualitas, berkesinambungan dan berbasis kepada kebutuhan masyarakat. 
3)Mengembangkan unggulan khusus program studi kedokteran UKRIDA dalam bidang kegawatdaruratan dan kedokteran komunitas yang didukung oleh tenaga profesional dan kompeten serta sarana prasarana yang mumpuni. 
4)Mengembangkan infrastruktur program studi kedokteran dalam menunjang pendidikan yang inovatif untuk menjamin terlaksananya managemen administrasi dan operasional pendidikan kedokteran guna mencapai hasil didik yang sebaik-baiknya. 
5)Menanamkan nilai-nilai khas FKIK UKRIDA pada lulusan program studi kedokteran melalui penyelenggaraan pendidikan yang mengintegrasikan nilai-nilai Pancasila, Loving / Mengasihi, Enlightening / Mencerahkan, Advanced / Maju, Determined / Bertekad (LEAD) dan menjunjung tinggi kode etik kedokteran Indonesia. 
Menjadi program studi kedokteran berstandar nasional dan internasional yang dipercaya serta inovatif untuk menghasilkan lulusan dokter yang unggul dalam bidang kegawatdaruratan dan kedokteran komunitas dengan mendukung kesehatan nasional dan kemanusiaan berdasarkan nilai-nilai khas UKRIDA</t>
  </si>
  <si>
    <t xml:space="preserve">  </t>
  </si>
  <si>
    <t>Apakah prodi memiliki keunggulan?</t>
  </si>
  <si>
    <t>Ya.
1. Memiliki berbagai program yang memfasilitas fleksibilitas waktu perkuliahan.
2. Membekali lulusan dengan sertifikasi profesional sesuai dengan bidang kompetensi mahasiswa (Marketing-Entrepreneurial &amp; Digital Marketing, SDM- Certified Human Capital Professional-Basic, Keuangan-Associate Wealth Planner).
3. Menerapkan berbagai metode pembelajaran inovatif yang mencakup Student Centered Learning, Problem Based Solving, Hybrid Learning, 
4. Semua rumpun keilmuan manajemen selalu menghadirkan Professional Guest Lecture secara rutin dalam setiap semester.</t>
  </si>
  <si>
    <t>Ya, https://ukrida.ac.id/studyprogram/ak/32/program-studi-akuntansi</t>
  </si>
  <si>
    <t>Ya. Kegawat-daruratan &amp; Keodkteran Komunitas.</t>
  </si>
  <si>
    <t>Ya dijabarkan di dokumen kurikulum</t>
  </si>
  <si>
    <t>ada, tertulis juga di buku kurikulum dan website ukrida</t>
  </si>
  <si>
    <t>Standar Kemahasiswaan</t>
  </si>
  <si>
    <t xml:space="preserve">Keketatan seleksi calon mahasiswa baru Ukrida 
Sumber: 
Matriks APT 3.0, Poin 17 </t>
  </si>
  <si>
    <t>Admisi</t>
  </si>
  <si>
    <t xml:space="preserve">Rasio pendaftar dengan yang diterima sebagai mahasiswa baru 2:1 tahun </t>
  </si>
  <si>
    <t>Berapa pendaftar di Prodi terkait?</t>
  </si>
  <si>
    <t>Data bisa diperoleh dari admisi -&gt; Data diambil dari portal</t>
  </si>
  <si>
    <t xml:space="preserve">Ditemukan rasio pendaftar dengan yang diterima sebagai mahasiswa baru pada Prodi Manajemen 1,46:1. Hal ini belum sesuai dengan Standar Kemahasiswaan, poin 5.1 yang mempersyaratkan Rasio pendaftar dengan yang diterima sebagai mahasiswa baru 2:1 tahun </t>
  </si>
  <si>
    <t>Data diambil dari portal</t>
  </si>
  <si>
    <t>Ditemukan rasio pendaftaran dengan yang diterima sebagai mahasiswa baru pada Prodi Akuntansi sebesar 1,49:1. Hal ini belum sesuai dengan standar kemahasiswaan, poin 5.1 yang mempersyaratkan rasio pendaftar dengan yang diterima sebagai mahasiswa baru 2:1.</t>
  </si>
  <si>
    <t>0.85</t>
  </si>
  <si>
    <t>Ditemukan rasio pendaftaran dengan yang diterima sebagai mahasiswa baru pada Prodi Akuntansi 0,85:1 tahun. Hal ini belum sesuai dengan standar kemahasiswaan, poin 5.1 yang mempersyaratkan rasio pendaftar dengan yang diterima sebagai mahasiswa baru 2:1 tahun.</t>
  </si>
  <si>
    <t>Admisi (Data Terpusat) --&gt; Data diambil dari portal</t>
  </si>
  <si>
    <t>Ditemukan rasio pendaftar dengan yang diterima sebagai mahasiswa baru pada Prodi Keperawatan sebesar 1,52:1 tahun. Hal ini belum sesuai dengan standar kemahasiswaan, poin 5.1 yang mempersyaratkan rasio pendaftaran yang diterima sebagai mahasiswa baru 2:1 tahun.</t>
  </si>
  <si>
    <t>Jumlah kelas reguler: 5 dan kelas RPL: A1 - 17 dan A2 - 11
49</t>
  </si>
  <si>
    <t>data admisi --&gt; Data diambil dari portal</t>
  </si>
  <si>
    <t>Ditemukan rasio pendaftar dengan yang diterima sebagai mahasiswa baru pada Prodi Optometri sebesar 1,45:1 tahun. Hal ini belum sesuai dengan standar kemahasiswaan, poin 5.1 yang mempersyaratkan rasio pendaftaran yang diterima sebagai mahasiswa baru 2:1 tahun.</t>
  </si>
  <si>
    <t>Mhs baru PSPD mrp kelanjutan dari P.S.Ked</t>
  </si>
  <si>
    <t>Ditemukan rasio pendaftar dengan yang diterima sebagai mahasiswa baru pada Prodi Psikologi sebesar 1,46:1 tahun. Hal ini belum sesuai dengan standar kemahasiswaan, poin 5.1 yang mempersyaratkan rasio pendaftaran yang diterima sebagai mahasiswa baru 2:1 tahun.</t>
  </si>
  <si>
    <t>Data dari Unit --&gt; Data diambil dari portal</t>
  </si>
  <si>
    <t>Ditemukan rasio pendaftar dengan yang diterima sebagai mahasiswa baru pada Prodi Sastra Inggris sebesar 1,80:1 tahun. Hal ini belum sesuai dengan standar kemahasiswaan, poin 5.1 yang mempersyaratkan rasio pendaftar dengan yang diterima sebagai mahasiswa baru 2:1 tahun.</t>
  </si>
  <si>
    <t>Data dari Unit</t>
  </si>
  <si>
    <t>Ditemukan rasio pendaftar dengan yang diterima sebagai mahasiswa baru pada Prodi Informatika sebesar 1,85:1 tahun. Hal ini belum sesuai dengan standar kemahasiswaan, poin 5.1 yang mempersyaratkan rasio pendaftaran yang diterima sebagai mahasiswa baru 2:1 tahun.</t>
  </si>
  <si>
    <t>Ditemukan rasio pendaftar dengan yang diterima sebagai mahasiswa baru pada Prodi Sistem Informasi sebesar 1,73:1 tahun. Hal ini belum sesuai dengan standar kemahasiswaan, poin 5.1 yang mempersyaratkan rasio pendaftaran yang diterima sebagai mahasiswa baru 2:1 tahun.</t>
  </si>
  <si>
    <t>Berapa mahasiswa yang lulus seleksi?</t>
  </si>
  <si>
    <t>Jumlah kelas reguler: 5 dan kelas RPL: A1 - 17 dan A2 - 11
37</t>
  </si>
  <si>
    <t>PSPD tdk melakukan seleksi mhs baru.</t>
  </si>
  <si>
    <t>Presentase mahasiswa yang lulus seleksi melakukan pendaftaran ulang
Sumber: 
Matriks APT 3.0, Poin 18</t>
  </si>
  <si>
    <t>90% mahasiswa yang lulus seleksi melakukan pendaftaran ulang</t>
  </si>
  <si>
    <t>Berapa mahasiswa yang lulus seleksi, kemudian melakukan pendaftaran ulang di Prodi?</t>
  </si>
  <si>
    <t xml:space="preserve">Ditemukan presentase mahasiswa yang lulus seleksi melakukan pendaftaran ulang pada Prodi Manajemen sebesar 52,51%. Hal ini belum sesuai dengan Standar Kemahasiswaan, poin 5.2 yang mempersyaratkan presentase mahasiswa yang lulus seleksi melakukan pendaftaran ulang sebesar 90% </t>
  </si>
  <si>
    <t>Ditemukan persentase mahasiswa yang lulus seleksi melakukan pendaftaran ulang pada Prodi Akuntansi sebesar 54,81%. Hal ini belum sesuai dengan standar kemahasiswaan, poin 5.2 yang mempersyaratkan 90% mahasiswa yang lulus seleksi melakukan pendaftaran ulang.</t>
  </si>
  <si>
    <t>Masiswa Tahun 2021/2022 : 19 Orang</t>
  </si>
  <si>
    <t>Ditemukan persentase mahasiswa yang lulus seleksi melakukan pendaftaran ulang pada Prodi Keperawatan sebesar 50%. Hal ini belum sesuai dengan standar kemahasiswaan, poin 5.2 yang mempersyaratkan 90% mahasiswa yang lulus seleksi melakukan pendaftaran ulang.</t>
  </si>
  <si>
    <t>Jumlah kelas reguler: 5 dan kelas RPL: A1 - 17 dan A2 - 11
29</t>
  </si>
  <si>
    <t>data admisi</t>
  </si>
  <si>
    <t>Ditemukan persentase mahasiswa yang lulus seleksi melakukan pendaftaran ulang pada Prodi Optometri sebesar 78,38%. Hal ini belum sesuai dengan standar kemahasiswaan, poin 5.2 yang mempersyaratkan 90% mahasiswa yang lulus seleksi melakukan pendaftaran ulang.</t>
  </si>
  <si>
    <t>Pada sem.genap 2021/2022, dari 185 mhs yg lulus P.S.Ked-terdapat 171 mhs yg melanjutkan ke PSPD (14 org mundur)</t>
  </si>
  <si>
    <t>dicocokan dengan data admisi</t>
  </si>
  <si>
    <t>kuota maksimal terpenuhi</t>
  </si>
  <si>
    <t>Cadangan-belum menjadi pilihan utama</t>
  </si>
  <si>
    <t>Psikologi Ukrida masih belum menjadi pilihan pertama</t>
  </si>
  <si>
    <t>Ditemukan persentase mahasiswa yang lulus seleksi melakukan pendaftaran ulang pada Prodi Psikologi sebesar 47,34%. Hal ini belum sesuai dengan standar kemahasiswaan, poin 5.2 yang mempersyaratkan 90% mahasiswa yang lulus seleksi melakukan pendaftaran ulang.</t>
  </si>
  <si>
    <t>Ditemukan persentase mahasiswa yang lulus seleksi melakukan pendaftaran ulang pada Prodi Sastra Inggris sebesar 66,67%. Hal ini belum sesuai dengan standar kemahasiswaan, poin 5.2 yang mempersyaratkan 90% mahasiswa yang lulus seleksi melakukan pendaftaran ulang.</t>
  </si>
  <si>
    <t>Ditemukan persentase mahasiswa yang lulus seleksi melakukan pendaftaran ulang pada Prodi Informatika sebesar 50%. Hal ini belum sesuai dengan standar kemahasiswaan, poin 5.2 yang mempersyaratkan 90% mahasiswa yang lulus seleksi melakukan pendaftaran ulang.</t>
  </si>
  <si>
    <t>Perlu dicari tahu dengan admisi akar penyebab</t>
  </si>
  <si>
    <t>Ditemukan persentase mahasiswa yang lulus seleksi melakukan pendaftaran ulang pada Prodi Sistem Informasi sebesar 64%. Hal ini belum sesuai dengan standar kemahasiswaan, poin 5.2 yang mempersyaratkan 90% mahasiswa yang lulus seleksi melakukan pendaftaran ulang.</t>
  </si>
  <si>
    <t>Ditemukan persentase mahasiswa yang lulus seleksi melakukan pendaftaran ulang pada Prodi Teknik Elektro sebesar 55,56%. Hal ini belum sesuai dengan standar kemahasiswaan, poin 5.2 yang mempersyaratkan 90% mahasiswa yang lulus seleksi melakukan pendaftaran ulang.</t>
  </si>
  <si>
    <t>Ditemukan persentase mahasiswa yang lulus seleksi melakukan pendaftaran ulang pada Prodi Teknik Industri sebesar 33,33%. Hal ini belum sesuai dengan standar kemahasiswaan, poin 5.2 yang mempersyaratkan 90% mahasiswa yang lulus seleksi melakukan pendaftaran ulang.</t>
  </si>
  <si>
    <t>Pencapian hanya 51%</t>
  </si>
  <si>
    <t>Ditemukan persentase mahasiswa yang lulus seleksi melakukan pendaftaran ulang pada Prodi Teknik Sipil sebesar 45,45%. Hal ini belum sesuai dengan standar kemahasiswaan, poin 5.2 yang mempersyaratkan 90% mahasiswa yang lulus seleksi melakukan pendaftaran ulang.</t>
  </si>
  <si>
    <t>5.3</t>
  </si>
  <si>
    <t>Persentase jumlah mahasiswa asing terhadap jumlah seluruh mahasiswa
Sumber: 
Matriks APT 3.0, Poin 19</t>
  </si>
  <si>
    <t>Jumlah mahasiswa asing 1% dari total mahasiswa</t>
  </si>
  <si>
    <t>Berapa jumlah mahasiswa asing di Prodi?</t>
  </si>
  <si>
    <t>Ditemukan presentase jumlah mahasiswa asing terhadap jumlah seluruh mahasiswa Prodi Manajemen sebesar 0. Hal ini belum sesuai dengan standar kemahasiswaan, poin 5.3 yang mempersyaratkan jumlah mahasiswa asing 1% dari total mahasiswa.</t>
  </si>
  <si>
    <t>Ditemukan presentase jumlah mahasiswa asing terhadap jumlah seluruh mahasiswa Prodi Akuntansi sebesar 0. Hal ini belum sesuai dengan standar kemahasiswaan, poin 5.3 yang mempersyaratkan jumlah mahasiswa asing 1% dari total mahasiswa.</t>
  </si>
  <si>
    <t>Ditemukan presentase jumlah mahasiswa asing terhadap jumlah seluruh mahasiswa Prodi MM sebesar 0%. Hal ini belum sesuai dengan standar kemahasiswaan, poin 5.3 yang mempersyaratkan jumlah mahasiswa asing 1% dari total mahasiswa.</t>
  </si>
  <si>
    <t>Tidak ada mahasiswa asing , karena perlu banyak persiapan tidak hanya di progdi tetapi semua unit yang terlibat</t>
  </si>
  <si>
    <t>Ditemukan presentase jumlah mahasiswa asing terhadap jumlah seluruh mahasiswa Prodi Keperawatan sebesar 0%. Hal ini belum sesuai dengan standar kemahasiswaan, poin 5.3 yang mempersyaratkan jumlah mahasiswa asing 1% dari total mahasiswa.</t>
  </si>
  <si>
    <t>Jumlah : 1</t>
  </si>
  <si>
    <t>An. Sandra Aparasiba Da Costa dari Timor Leste</t>
  </si>
  <si>
    <t>20 org (aktif dirotasi) + 14 org (bimbingan UKMPPD) = 34 org (0,05% dari total mhs PSPPD)</t>
  </si>
  <si>
    <t>Ditemukan presentase jumlah mahasiswa asing terhadap jumlah seluruh mahasiswa Prodi Sarjana Kedokteran sebesar 0%. Hal ini belum sesuai dengan standar kemahasiswaan, poin 5.3 yang mempersyaratkan jumlah mahasiswa asing 1% dari total mahasiswa.</t>
  </si>
  <si>
    <t>Ditemukan presentase jumlah mahasiswa asing terhadap jumlah seluruh mahasiswa Prodi Psikologi sebesar 0%. Hal ini belum sesuai dengan standar kemahasiswaan, poin 5.3 yang mempersyaratkan jumlah mahasiswa asing 1% dari total mahasiswa.</t>
  </si>
  <si>
    <t>Ada 5 mahasiswa pertukaran mahasiswa dengan ESSU</t>
  </si>
  <si>
    <t>Ditemukan presentase jumlah mahasiswa asing terhadap jumlah seluruh mahasiswa Prodi Sastra Inggris sebesar 0%. Hal ini belum sesuai dengan standar kemahasiswaan, poin 5.3 yang mempersyaratkan jumlah mahasiswa asing 1% dari total mahasiswa.</t>
  </si>
  <si>
    <t>Ditemukan presentase jumlah mahasiswa asing terhadap jumlah seluruh mahasiswa Prodi Informatika sebesar 0%. Hal ini belum sesuai dengan standar kemahasiswaan, poin 5.3 yang mempersyaratkan jumlah mahasiswa asing 1% dari total mahasiswa.</t>
  </si>
  <si>
    <t>Ditemukan presentase jumlah mahasiswa asing terhadap jumlah seluruh mahasiswa Prodi Sistem Informasi sebesar 0%. Hal ini belum sesuai dengan standar kemahasiswaan, poin 5.3 yang mempersyaratkan jumlah mahasiswa asing 1% dari total mahasiswa.</t>
  </si>
  <si>
    <t>Ditemukan presentase jumlah mahasiswa asing terhadap jumlah seluruh mahasiswa Prodi Teknik Elektro sebesar 0%. Hal ini belum sesuai dengan standar kemahasiswaan, poin 5.3 yang mempersyaratkan jumlah mahasiswa asing 1% dari total mahasiswa.</t>
  </si>
  <si>
    <t>Ditemukan presentase jumlah mahasiswa asing terhadap jumlah seluruh mahasiswa Prodi Teknik Industri sebesar 0%. Hal ini belum sesuai dengan standar kemahasiswaan, poin 5.3 yang mempersyaratkan jumlah mahasiswa asing 1% dari total mahasiswa.</t>
  </si>
  <si>
    <t>Ditemukan presentase jumlah mahasiswa asing terhadap jumlah seluruh mahasiswa Prodi Teknik Sipil sebesar 0%. Hal ini belum sesuai dengan standar kemahasiswaan, poin 5.3 yang mempersyaratkan jumlah mahasiswa asing 1% dari total mahasiswa.</t>
  </si>
  <si>
    <t>5.4</t>
  </si>
  <si>
    <t>Tersedianya layanan kemahasiswaan yang bermutu, yang mencakup:
1) Pengembangan nalar dan softskill
2) pembinaan dan pengembangan minat dan bakat,
3) peningkatan kesejahteraan
4) penyuluhan karir dan bimbingan kewirausahaan
Sumber: 
Matriks APT 3.0, Poin 20</t>
  </si>
  <si>
    <t>PKM</t>
  </si>
  <si>
    <t>90% layanan kemahasiswaan tersedia lengkap</t>
  </si>
  <si>
    <t>Layanan kemahasiswaan apa yang yang tersedia?</t>
  </si>
  <si>
    <t>layanan kemahasiswaan tersedia di tingkat universitas berupa:
1) Pengembangan nalar dan softskill
2) pembinaan dan pengembangan minat dan bakat,
3) peningkatan kesejahteraan
4) penyuluhan karir dan bimbingan kewirausahaan</t>
  </si>
  <si>
    <t>pengembangan nalar: sertifikasi 
pembinaan minat : accounting club
penyuluhan karir : kampus hiring
softskill : pelatihan kepemimpinan, studban HMA</t>
  </si>
  <si>
    <t>Mahasiswa MM tidak mengakses layanan unit PKM</t>
  </si>
  <si>
    <t>Kemahasiswaa di lakukan di tingkat fakultas dan universitas namun ada 9 kegiatan , Minat &amp; bakat, Pembinaan softskill, mahasiswa berprestasi , asrama</t>
  </si>
  <si>
    <t>16. Minimal 4 kali</t>
  </si>
  <si>
    <t>seluruh layanan ada dan terkoordinasi juga di tingkat universitas, hanya tidak ada yg mengakses untuk kewirausahaan</t>
  </si>
  <si>
    <t xml:space="preserve">layanan kemahasiswaan tersedia di tingkat universitas berupa:
1) Pengembangan nalar dan softskill
2) pembinaan dan pengembangan minat dan bakat,
3) peningkatan kesejahteraan
4) penyuluhan karir dan bimbingan kewirausahaan
di tingkat Prodi: Himpunan Mahasiswa Optometri
</t>
  </si>
  <si>
    <t>Pencatatan PA dilakukan secara manual di Buku Bimbingan</t>
  </si>
  <si>
    <t>Portal PSPPD mrp layanan informasi kegiatan akademik PSPPD, administrasi PSPPD, dan nilai-nilai kepaniteraan mahasiswa PSPPD.
layanan kemahasiswaan tersedia di tingkat universitas berupa:
1) Pengembangan nalar dan softskill
2) pembinaan dan pengembangan minat dan bakat,
3) peningkatan kesejahteraan
4) penyuluhan karir dan bimbingan kewirausahaan
di tingkat Prodi:</t>
  </si>
  <si>
    <t>dicocokan dengan data Unit PKM</t>
  </si>
  <si>
    <t>layanan kemahasiswaan tersedia di tingkat universitas berupa:
1) Pengembangan nalar dan softskill
2) pembinaan dan pengembangan minat dan bakat,
3) peningkatan kesejahteraan
4) penyuluhan karir dan bimbingan kewirausahaan
di tingkat Prodi:PA, Konseling, Menthorship</t>
  </si>
  <si>
    <t>Belum ada sistem untuk mengukur kendala. PA mengejar mahasiswa. input dosen dan mahasiswa</t>
  </si>
  <si>
    <t>UAA, PKM,konselling, full out program</t>
  </si>
  <si>
    <t>https://ukrida-my.sharepoint.com/:b:/g/personal/fredi_cia_ukrida_ac_id/EWofN9d8RSlKptZOBDrO9FwBYEsr0FrKr5OsvxckafD0Ig?e=JgHaKQ</t>
  </si>
  <si>
    <t>Upaya yang dilakukan prodi: mendorong mahasiswa ikut kompetisi, mendorong mahasiswa menulis bersama dosen.
Kegiatan Belmawa unit universitas terinfo, namun lomba yang tidak tekait Belmawa belum terinfo sehingga pendanaan dilakukan mandiri oleh Prodi. Univ memiliki dana untuk mendukung kegiatan mahasiswa
Harapan: data kuantitatif dapat tersedia di portal</t>
  </si>
  <si>
    <t>layanan kemahasiswaan tersedia di tingkat universitas berupa:
1) Pengembangan nalar dan softskill
2) pembinaan dan pengembangan minat dan bakat,
3) peningkatan kesejahteraan
4) penyuluhan karir dan bimbingan kewirausahaan
di tingkat Prodi: klub prodi</t>
  </si>
  <si>
    <t>layanan di tingkat univ ditawarkan kepada mahasiswa dan juga ada layanan minat bakat spesifik untuk di prodi (futsal)</t>
  </si>
  <si>
    <t>UAA, PKM</t>
  </si>
  <si>
    <t>layanan kemahasiswaan tersedia di tingkat universitas berupa:
1) Pengembangan nalar dan softskill
2) pembinaan dan pengembangan minat dan bakat,
3) peningkatan kesejahteraan
4) penyuluhan karir dan bimbingan kewirausahaan
di tingkat Prodi: Himpunan, Beasiswa Pulau Intan, Beasiswa Mahakam Hulu,</t>
  </si>
  <si>
    <t>a</t>
  </si>
  <si>
    <t>Jumlah mahasiswa untuk setiap prodi yang mengakses layanan kemahasiswaan terkait pengembangan nalar dan softskill</t>
  </si>
  <si>
    <t>Belum dilakukan pendataan di PKM, akan diperbaiki di TA 2022/2023</t>
  </si>
  <si>
    <t>sertifikasi seluruh mahasiswa, club: 23 mahasiswa</t>
  </si>
  <si>
    <t>Semua mahasiswa Aktif 61 Orang</t>
  </si>
  <si>
    <t>Sertifikat GAMALIEL : 2</t>
  </si>
  <si>
    <t>32 service learning</t>
  </si>
  <si>
    <t>99 (mahasiswa aktif)</t>
  </si>
  <si>
    <t>Jumlah mahasiswa untuk setiap prodi yang mengakses layanan kemahasiswaan terkait pembinaan dan pengembangan minat dan bakat</t>
  </si>
  <si>
    <t>Jumlah (Data Kuantitatif)</t>
  </si>
  <si>
    <t>Jumlah : 2</t>
  </si>
  <si>
    <t>Belum dilakukan pendataan di PKM, akan diperbaiki di TA 2022/2023
Namun di prodi melalui WD 3 utk menyalurkan minat, bakat, dan hobi melalui ajang-ajang nasional, internasinal, maupun lokal.</t>
  </si>
  <si>
    <t>keseluruhan mahasiswa</t>
  </si>
  <si>
    <t>Jumlah mahasiswa untuk setiap prodi yang mengakses layanan kemahasiswaan terkait peningkatan kesejahteraan</t>
  </si>
  <si>
    <t>melalui WD 2&amp;3 utk informasi adanya beasiswa luar / dalam UKRIDA, serta sistem cicilan utk pembayaran semester/kepaniteraan.</t>
  </si>
  <si>
    <t>Jumlah mahasiswa untuk setiap prodi yang mengakses layanan kemahasiswaan terkait penyuluhan karir</t>
  </si>
  <si>
    <t>melalui WD3 &amp; Prodi utk informasi konseling terkait karir</t>
  </si>
  <si>
    <t xml:space="preserve">Belum dilakukan pendataan di PKM, akan diperbaiki di TA 2022/2023 </t>
  </si>
  <si>
    <t>Jumlah mahasiswa untuk setiap prodi yang mengakses layanan kemahasiswaan terkait bimbingan kewirausahaan</t>
  </si>
  <si>
    <t>belum ada</t>
  </si>
  <si>
    <t>Tdk ada</t>
  </si>
  <si>
    <t>Belum dilakukan pendataan di PKM, akan diperbaiki di TA 2022/2023 --&gt; ada Mknya</t>
  </si>
  <si>
    <t>Tidak ada karen belum berfokus ke kewirausahaan</t>
  </si>
  <si>
    <t>Apakah mekanisme pembimbingan PA berjalan?</t>
  </si>
  <si>
    <t>Ya, tetapi belum maksimal. karena dosen banyak melakukan secara formalitas</t>
  </si>
  <si>
    <t>Bimbingan PA dilaksanakan dengan-&gt;
1. Prodi menyampaikan periode bimbingan dan hal yang perlu didiskusikan
2. Dosen atau mahasiswa dapat berdiskusi diluar periode bimbingan PA yang ditentukan.
3. Pertemuan PA dilaksanakan secara online melalui zoom, whatsapp, dll
Bimbingan PA dilaksanakan 3 kali dalam 1 semester
https://drive.google.com/drive/folders/100v2l-W4K9PgEtAG8FJcGP8zykq3AZ8R?usp=share_link</t>
  </si>
  <si>
    <t>Bagaimana proses pembimbingan PA di Prodi? Pertemuan diadakan berapa kali dalam 1 semester? Apa saja aktivitas yang dilakukan saat pembimbingan berlangsung?</t>
  </si>
  <si>
    <t>min 4x per semester</t>
  </si>
  <si>
    <t>Melakukan perjanjian dan bertemu untuk berdiskusi dan dilakukan 2x / semester
aktivitas yang dilakukan adalah berdiskusi masalah yang dihadapi mahasiswa</t>
  </si>
  <si>
    <t>Tdk ada bimbingan PA di PSPPD. Bagi mahasiswa bermasalah saat di PSPPD, mhs ybs melakukan konseling dgn Prodi &amp; WD3. (HRS didokumentasikan)</t>
  </si>
  <si>
    <t>dilakukan namun belum terdokumentasi</t>
  </si>
  <si>
    <t xml:space="preserve">
Ya, Proses Pembimbingan saat pandemi dilakukan secara daring, sebanyak 3-4x/semester, yang dibicarakan adalah proses akademik, adakah kesulitan belajar</t>
  </si>
  <si>
    <t>Pembimbingan PA dilakukan 3 kali per-semester, yaitu di awal semester sebelum KRS, di tengah semester setelah UTS dan di akhir semester.</t>
  </si>
  <si>
    <t>Proses bimbingan PA minimal 3x dalam 1 semester</t>
  </si>
  <si>
    <t>Ada di tingat Univ. Proses SOP belum ada. Dan tidak mengisi di portal.</t>
  </si>
  <si>
    <t>minimal 3x (krs, tengah semester, khs), sudah menggunakan portal</t>
  </si>
  <si>
    <t>Berjalan, mengisi portal PA minimal 3x dalam 1 semester</t>
  </si>
  <si>
    <t>Berjalan baik, 1 semester 4 kali dicatat di portal</t>
  </si>
  <si>
    <t>5.5</t>
  </si>
  <si>
    <t>Jumlah prestasi akademik dan non-akademik mahasiswa
Sumber: 
Matriks APT 3.0, Poin 47</t>
  </si>
  <si>
    <t>Prestasi akademik dan non-akademik mahasiswa tingkat: 
1. provinsi/wilayah &gt;2%
2. Nasional &gt;5,25%
3. Internasional &gt;1,05%
1) Dari total mahasiswa aktif</t>
  </si>
  <si>
    <t>Jumlah prestasi akademik di tingkat provinsi/wilayah untuk setiap prodi</t>
  </si>
  <si>
    <t>mhs aktif: 322</t>
  </si>
  <si>
    <t>Ditemukan presentase jumlah prestasi akademik dan non akademik mahasiswa pada Prodi Manajemen tingkat Provinsi 0, Nasional 3,42%, dan Internasional 0.
Hal ini belum sesuai dengan standar kemahasiswaan, poin 5.5 yang mempersyaratkan prestasi akademik dan non akademik mahasiswa tingkat Provinsi &gt; 2%, Nasional &gt; 5,25%, dan Internasional &gt; 1,05% dari total mahasiswa aktif.</t>
  </si>
  <si>
    <t>mhs aktif: 278</t>
  </si>
  <si>
    <t>lomba sejarah kekristenan nusantara</t>
  </si>
  <si>
    <t>Ditemukan persentase jumlah akademik dan non akademik pada mahasiswa Prodi Akuntansi tingkat Provinsi 0,72%, Nasional 3,60%, dan tingkat Internasional 0%. Hal ini belum sesuai dengan standar kemahasiswaan, poin 5.5 yang mempersyaratkan prestasi akademik dan non-akademik mahasiswa di tingkat provinsi/wilayah &gt;2%, Nasional &gt;5,25%, Internasional &gt;1,05% dari total mahasiswa aktif.</t>
  </si>
  <si>
    <t>mhs aktif: 289</t>
  </si>
  <si>
    <t>Ditemukan jumlah restasi akademik dan non-akademik mahasiswa pada Prodi MM tingkat: 
Provinsi 0%
Nasional 0%
Internasional 0%.
Hal ini belum sesuai dengan standar kemahasiswaan, poin 5.5 yang mempersyaratkan prestasi akademik dan non-akademik mahasiswa tingkat: 
1. provinsi/wilayah &gt;2%
2. Nasional &gt;5,25%
3. Internasional &gt;1,05%
1) Dari total mahasiswa aktif.</t>
  </si>
  <si>
    <t>mhs aktif: 60
Agatha - Artikel Ilmiah</t>
  </si>
  <si>
    <t xml:space="preserve">artikel Ilmiah mahasiswa agatha
</t>
  </si>
  <si>
    <t>Ditemukan jumlah prestasi akademik dan non akademik mahasiswa pada Prodi Keperawatan tingkat:
Provinsi: 6,67%
Nasional: 0%
Internasional: 1,67%
Hal ini belum sesuai dengan standar kemahasiswaan, poin 5.5 yang mempersyaratkan prestasi akademik dan non-akademik mahasiswa tingkat: 
1. provinsi/wilayah &gt;2%
2. Nasional &gt;5,25%
3. Internasional &gt;1,05%
1) Dari total mahasiswa aktif.</t>
  </si>
  <si>
    <t>mhs aktif: 80</t>
  </si>
  <si>
    <t>Ditemukan jumlah prestasi akademik dan non akademik mahasiswa pada Prodi Optometri tingkat:
Provinsi: 0%
Nasional: 3,75%
Internasional: 0%
Hal ini belum sesuai dengan standar kemahasiswaan, poin 5.5 yang mempersyaratkan prestasi akademik dan non-akademik mahasiswa tingkat: 
1. provinsi/wilayah &gt;2%
2. Nasional &gt;5,25%
3. Internasional &gt;1,05%
1) Dari total mahasiswa aktif.</t>
  </si>
  <si>
    <t>mhs aktif: 678</t>
  </si>
  <si>
    <t>Ditemukan jumlah prestasi akademik dan non akademik mahasiswa pada Prodi Profesi Dokter tingkat:
Provinsi: 0%
Nasional: 0%
Internasional: 0%
Hal ini belum sesuai dengan standar kemahasiswaan, poin 5.5 yang mempersyaratkan prestasi akademik dan non-akademik mahasiswa tingkat: 
1. provinsi/wilayah &gt;2%
2. Nasional &gt;5,25%
3. Internasional &gt;1,05%
1) Dari total mahasiswa aktif.</t>
  </si>
  <si>
    <t>Mhs aktif: 507
(regional medical olimpiade --&gt; akademik blm tercatat di PKM)
(Futsal juara 3 --&gt; non-akademik)</t>
  </si>
  <si>
    <t>Ditemukan jumlah prestasi akademik dan non akademik mahasiswa pada Prodi Sarjana Kedokteran tingkat:
Provinsi: 0,39%
Nasional: 1,97%
Internasional: 0,79%
Hal ini belum sesuai dengan standar kemahasiswaan, poin 5.5 yang mempersyaratkan prestasi akademik dan non-akademik mahasiswa tingkat: 
1. provinsi/wilayah &gt;2%
2. Nasional &gt;5,25%
3. Internasional &gt;1,05%
1) Dari total mahasiswa aktif.</t>
  </si>
  <si>
    <t>mhs aktif: 314</t>
  </si>
  <si>
    <t>Ditemukan jumlah prestasi akademik dan non akademik mahasiswa pada Prodi Psikologi tingkat:
Provinsi: 0%
Nasional: 0,64%
Internasional: 0%
Hal ini belum sesuai dengan standar kemahasiswaan, poin 5.5 yang mempersyaratkan prestasi akademik dan non-akademik mahasiswa tingkat: 
1. provinsi/wilayah &gt;2%
2. Nasional &gt;5,25%
3. Internasional &gt;1,05%
1) Dari total mahasiswa aktif.</t>
  </si>
  <si>
    <t>mhs aktif: 82</t>
  </si>
  <si>
    <t>Ditemukan jumlah  prestasi akademik dan non-akademik mahasiswa pada Prodi Sastra Inggris tingkat:
Provinsi: 0
Nasional: 0
Internasional: 1,22%
Hal ini belum sesuai dengan standar kemahasiswaan, poin 5.5 yang mempersyaratkan prestasi akademik dan non-akademik mahasiswa tingkat: 
1. provinsi/wilayah &gt;2%
2. Nasional &gt;5,25%
3. Internasional &gt;1,05%
1) Dari total mahasiswa aktif</t>
  </si>
  <si>
    <t>mhs aktif: 136</t>
  </si>
  <si>
    <t>Ditemukan jumlah prestasi akademik dan non akademik mahasiswa pada Prodi Informatika tingkat:
Provinsi: 0%
Nasional: 0,74%
Internasional: 0%
Hal ini belum sesuai dengan standar kemahasiswaan, poin 5.5 yang mempersyaratkan prestasi akademik dan non-akademik mahasiswa tingkat: 
1. provinsi/wilayah &gt;2%
2. Nasional &gt;5,25%
3. Internasional &gt;1,05%
1) Dari total mahasiswa aktif.</t>
  </si>
  <si>
    <t>Ada rekognisi SKS untuk peningkatan presetasi mahasiswa, tuntutan perusahaan lebih melihat portfolio mahasiswa dibandingkan nilai</t>
  </si>
  <si>
    <t>Ditemukan jumlah prestasi akademik dan non akademik mahasiswa pada Prodi Sistem Informasi tingkat:
Provinsi: 0%
Nasional: 0%
Internasional: 0%
Hal ini belum sesuai dengan standar kemahasiswaan, poin 5.5 yang mempersyaratkan prestasi akademik dan non-akademik mahasiswa tingkat: 
1. provinsi/wilayah &gt;2%
2. Nasional &gt;5,25%
3. Internasional &gt;1,05%
1) Dari total mahasiswa aktif.</t>
  </si>
  <si>
    <t>mhs aktif: 22</t>
  </si>
  <si>
    <t>kontes robot sepakbola indonesia
menang wilayah di 16 juni
lomba robotik tingkat nasional di 6 juli</t>
  </si>
  <si>
    <t>Ditemukan jumlah prestasi akademik dan non akademik mahasiswa pada Prodi Teknik Elektro tingkat:
Provinsi: 4,55%
Nasional: 4,55%
Internasional: 0%
Hal ini belum sesuai dengan standar kemahasiswaan, poin 5.5 yang mempersyaratkan prestasi akademik dan non-akademik mahasiswa tingkat: 
1. provinsi/wilayah &gt;2%
2. Nasional &gt;5,25%
3. Internasional &gt;1,05%
1) Dari total mahasiswa aktif.</t>
  </si>
  <si>
    <t>1 masuk 10 besar ECC (ergo content competition) mahasiswa atas nama Kelly, Vanisa dan Marceli</t>
  </si>
  <si>
    <t>mhs aktif: 38</t>
  </si>
  <si>
    <t>Ditemukan pada jumlah prestasi akademik dan non akademik mahasiswa Prodi Teknik Industri tingkat:
Provinsi: 0%
Nasional: 5,26%
Internasional: 0%
Hal ini belum sesuai dengan standar kemahasiswaan, poin 5.5 yang mempersyaratkan prestasi akademik dan non-akademik mahasiswa tingkat: 
1. provinsi/wilayah &gt;2%
2. Nasional &gt;5,25%
3. Internasional &gt;1,05%
1) Dari total mahasiswa aktif.</t>
  </si>
  <si>
    <t>mhs aktif: 61</t>
  </si>
  <si>
    <t>Ditemukan jumlah prestasi akademik dan non akademik mahasiswa pada Prodi Teknik sipil tingkat:
Provinsi: 0%
Nasional: 3,28%
Internasional: 1,64%
Hal ini belum sesuai dengan standar kemahasiswaan, poin 5.5 yang mempersyaratkan prestasi akademik dan non-akademik mahasiswa tingkat: 
1. provinsi/wilayah &gt;2%
2. Nasional &gt;5,25%
3. Internasional &gt;1,05%
1) Dari total mahasiswa aktif.</t>
  </si>
  <si>
    <t>Jumlah prestasi non-akademik di tingkat provinsi/wilayah untuk setiap prodi</t>
  </si>
  <si>
    <t>Devito - non akademik e-sport</t>
  </si>
  <si>
    <t>e-sport mahasiswa devito</t>
  </si>
  <si>
    <t>Data dari Unit (PKM)</t>
  </si>
  <si>
    <t>pemenang voxa (untuk nama akan disusulkan)</t>
  </si>
  <si>
    <t>Jumlah prestasi akademik di tingkat nasional untuk setiap prodi</t>
  </si>
  <si>
    <t>Lomba Poster dan penulisan ilmiah Nasional, kegiatan dilakukan pada tanggal ..... (tambahkan bukti kegiatan), An.  (An. Natasya &amp; Mizanudin &amp; Owen)</t>
  </si>
  <si>
    <t>2 (voxa pesparawi) --&gt; Ganjil 2022/2023 (5-9 November 2022)</t>
  </si>
  <si>
    <t>kondisi saat ini data univ tidak terinfo ke prodi dan sebaliknya: Diperlukan sistem informasi yang dapat mengakomodir</t>
  </si>
  <si>
    <t>Jumlah prestasi non-akademik di tingkat nasional untuk setiap prodi</t>
  </si>
  <si>
    <t>Jumlah prestasi akademik di tingkat internasional untuk setiap prodi</t>
  </si>
  <si>
    <t>balkis medali emas non akademik</t>
  </si>
  <si>
    <t>medali emas taekwondo</t>
  </si>
  <si>
    <t>Presentasi hibah internasiolah oleh mahasiswa</t>
  </si>
  <si>
    <t>Prodi telah mendorong mahasiswa dalam pengembangan portofolio melalui prestasi mahasiswa di tahun 2023 di targetkan mencapai 1 prestasi internasional.</t>
  </si>
  <si>
    <t>Belum ada</t>
  </si>
  <si>
    <t>Jumlah prestasi non-akademik di tingkat internasional untuk setiap prodi</t>
  </si>
  <si>
    <t>5.6</t>
  </si>
  <si>
    <t>Telaksananya pemantauan indeks kepuasan mahasiswa terkait proses penerimaan dan layanan kemahasiswaan dengan menggunakan instrumen survei kepuasan yang sahih, andal, mudah digunakan
Sumber:
Matriks APT 3.0, Poin 16</t>
  </si>
  <si>
    <t>70% mahasiswa puas dengan proses penerimaan dan layanan kemahasiswaan</t>
  </si>
  <si>
    <t>Berapa % kepuasan mahasiswa terhadap proses penerimaan mahasiswa?</t>
  </si>
  <si>
    <t>kepuasan terhadap layanan admisi di admin MM: 60% sangat baik
40% baik</t>
  </si>
  <si>
    <t>kepuasan lanyanan admisi:100 % kepuasan
87,33% (data admisi)
layanan mahasiswa:
79,95% (Data Uaa), 83,59% (survei terintegrasi)</t>
  </si>
  <si>
    <t>di PSPD tdk ada proses penerimaan mhs baru krn mrp kelanjutan dari P.S.Ked sehingga data yang diperhitungkan layanan kepada mahasiswa saja</t>
  </si>
  <si>
    <t>Dari 584 responden, 100% menyatakan puas dgn layanan kemahasiswaan dgn rata-rata jawaban adalah "sangat baik".
80,11% (data admisi), 79,95% (data survei terintegrasi)</t>
  </si>
  <si>
    <t xml:space="preserve">94%
</t>
  </si>
  <si>
    <t>layanan admisi: 94,12% (data admisi), 
layanan mahasiswa: 
85,94% (Data Uaa), 86,91% (survei terintegrasi)</t>
  </si>
  <si>
    <t>Dilakukan secara kualitatif</t>
  </si>
  <si>
    <t>Diusulkan bisa diadakan pordi juga untuk layanan PA atau minat bakat</t>
  </si>
  <si>
    <t>UAA</t>
  </si>
  <si>
    <t>Berapa % kepuasan mahasiswa terhadap layanan kemahasiswaan?</t>
  </si>
  <si>
    <t>Standar SarPras Pembelajaran</t>
  </si>
  <si>
    <t>Tersedianya pedoman yang mengatur pengadaan, pemeliharaan, dan pemusnahan sarana prasarana pembelajaran, penelitian, dan pengabdian kepada masyarakat termasuk fasilitasi umum dan yang berkebutuhan khusus sesuai SN-DIKTI.
Sumber:
1. Matriks APT 3.0, Poin 37A
2. Permendikbud No. 3 tahun 2020, Pasal 34 s.d 39</t>
  </si>
  <si>
    <t xml:space="preserve">90% sarana dan prasarana yang relevan dan mutakhir untuk mendukung pembelajaran, penelitian, PkM, dan memfasilitasi yang berkebutuhan khusus sesuai SN-DIKTI tersedia </t>
  </si>
  <si>
    <t>Apakah prodi memiliki laboratorium?</t>
  </si>
  <si>
    <t>Tidak</t>
  </si>
  <si>
    <t>Laboratorium komputer universitas</t>
  </si>
  <si>
    <t>tidak ada</t>
  </si>
  <si>
    <t>Ya, terdapat daftar inventaris peralatan</t>
  </si>
  <si>
    <t>ada bukti dilakukannya kalibrasi peralatan. Kalibrasi dilakukan setiap akhir semester dari pihak eksternal</t>
  </si>
  <si>
    <t>Tdk krn semua kegiatan pembelajaran PSPD berlangsung di RS &amp; wahana pendidikan.</t>
  </si>
  <si>
    <t>Ya, ada 11</t>
  </si>
  <si>
    <t>bukti akan dilengkapi</t>
  </si>
  <si>
    <t>Ya, dokumen SOP</t>
  </si>
  <si>
    <t>semua tersedia tersedia di folder secara legal tidak ada</t>
  </si>
  <si>
    <t>ya daftar inventaris dikelola PTIK</t>
  </si>
  <si>
    <t>hampir setiap tahun tahun ada mahasiswa yan berkebutuhan khusus tetapi tidak terdeteksi pada saat admisi dan pada akhirnya beberapa tidak berhasil menyelesaikan studi</t>
  </si>
  <si>
    <t>Jika ya, apakah terdapat daftar inventaris peralatan di laboratorium?</t>
  </si>
  <si>
    <t>Ada, tapi dibawah kepengurusan PTIK.</t>
  </si>
  <si>
    <t>Pernah menerima 2 mahasiswa autis.</t>
  </si>
  <si>
    <t>Ya, Lab Komputer</t>
  </si>
  <si>
    <t>SI menerima dengan kebutuhan khusus keterbatasan fisik (blind sulit untuk dapat diterima)</t>
  </si>
  <si>
    <t xml:space="preserve">ada buku inventaris
</t>
  </si>
  <si>
    <t xml:space="preserve">lab di ruang serbaguna dan digunakan untuk berbagai praktikum serta disesuaikan setiap semster penggunaannya
lab riset photonic
</t>
  </si>
  <si>
    <t>ya, dan terdapat daftar inventaris laboratorium</t>
  </si>
  <si>
    <t>terdapat daftar inventaris Laboratorium</t>
  </si>
  <si>
    <t>Catatan inventaris alat</t>
  </si>
  <si>
    <t>lab beton, aspal, mekanika tanah, perairan</t>
  </si>
  <si>
    <t>Apakah dilakukan perawatan berkala?</t>
  </si>
  <si>
    <t>level universitas (ptik)</t>
  </si>
  <si>
    <t>tidak ada lab</t>
  </si>
  <si>
    <t>Daftar inventaris dan utilisasi lab</t>
  </si>
  <si>
    <t>Ya, ada bukti pencatatan</t>
  </si>
  <si>
    <t>tdk ada lab di PSPPD</t>
  </si>
  <si>
    <t>Ya, setiap 1 tahun sekali</t>
  </si>
  <si>
    <t>Ya, dokumen stock opname</t>
  </si>
  <si>
    <t>ada, permintaan melalui eticket</t>
  </si>
  <si>
    <t>Jika ya, apa bukti pencatatannya?</t>
  </si>
  <si>
    <t>Ya, Lab Komputer. Perawatan dilakukan minimal 1 minggu sekali kondisi AC, Kesiapan komputer, Kondisi komputer tidak lemot. Bulanan storage &amp; server</t>
  </si>
  <si>
    <t>ya tetapi belum ada dokumentasinya</t>
  </si>
  <si>
    <t>Ya dan ada perawatan berkala</t>
  </si>
  <si>
    <t>Apakah prodi menerima peserta didik yang berkebutuhan khusus?</t>
  </si>
  <si>
    <t>Sejauh ini belum ada mahasiswa di Prodi Manajemen yang berkebutuhan khusus.</t>
  </si>
  <si>
    <t>Ya, tetapi genap 2020/2021 tidak ada
Sarana dan prasarana mengikuti universitas</t>
  </si>
  <si>
    <t>Terbuka untuk kebutuhan khusus</t>
  </si>
  <si>
    <t>Karena Prodi perlu mempersiapkan SDM yang punya kompetensi khusus</t>
  </si>
  <si>
    <t>Tdk.</t>
  </si>
  <si>
    <t>tidak</t>
  </si>
  <si>
    <t>ya, autism dan kebutuhan fisik</t>
  </si>
  <si>
    <t>Iya</t>
  </si>
  <si>
    <t>Ya menerima</t>
  </si>
  <si>
    <t>Menerima (pernah menerima mahasiswa kidal)</t>
  </si>
  <si>
    <t>menerima tetapi belum ada yg mendafatr kecuali buta warna tidak dapat diterima</t>
  </si>
  <si>
    <t>Tersedianya sistem informasi layanan akademik, keuangan, SDM, dan sarana dan prasarana (aset) yang akurat, dapat dipertanggung jawabkan, terjaga kerahasiaanya, terintegrasi, dan dan dapat digunakan untuk pengambilan keputusan
Sumber:
Matriks APT 3.0, Poin 37B</t>
  </si>
  <si>
    <t>PTIK</t>
  </si>
  <si>
    <t>90% sistem informasi layanan akademik, keuangan, SDM, dan sarana dan prasarana (aset) yang akurat, dapat dipertanggung jawabkan, terjaga kerahasiaanya, terintegrasi, dan dapat digunakan untuk pengambilan keputusan, tersedia.</t>
  </si>
  <si>
    <t>Sistem informasi apa saja yang tersedia di Ukrida?</t>
  </si>
  <si>
    <t>Sisfo yang tersedia: sisfo terkait akademik, keuangan, SDM, dan sarana dan prasarana, namun belum sepenuhnya dapat digunakan sebagai pengambil keputusan</t>
  </si>
  <si>
    <t>Ditemukan belum tersedianya sistem informasi layanan akademik, keuangan, SDM, dan sarana dan prasarana (aset) yang akurat, dapat dipertanggung jawabkan, terjaga kerahasiaanya, terintegrasi, dan dan dapat digunakan untuk pengambilan keputusan pada Prodi Manajemen.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</si>
  <si>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dapat digunakan untuk pengambilan keputusan pada Prodi Akuntansi.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</si>
  <si>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MM.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</si>
  <si>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Keperawatan.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</si>
  <si>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Optometri.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</si>
  <si>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Saat ini utk mempermudah layanan informasi terkait kegiatan akademik PSPPD (rotasi &amp; nilai) sdh menggunakan sistem Protal PSPPD dan SISFO. Dan skrg sistem aplikasi integratif IT Kepaniteraan (Rotasi, Administrasi, Keuangan pembayaran, penilaian) sedang dlm proses pengembangan (progress 85-87%); msh sedikit terkendala pada sistem IT update keuangan.</t>
  </si>
  <si>
    <t>Ditemukan belum tersedianya sistem informasi layanan akademik, keuangan, SDM, dan sarana dan prasarana (aset) yang akurat, dapat dipertanggung jawabkan, terjaga kerahasiaanya, terintegrasi, dan dan dapat digunakan untuk pengambilan keputusan pada Prodi Profesi Dokter.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</si>
  <si>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Sarjana Kedokteran.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</si>
  <si>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Psikologi.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</si>
  <si>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Sastra Inggris.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</si>
  <si>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Informatika.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</si>
  <si>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Sistem Informasi.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</si>
  <si>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Teknik Elektro.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</si>
  <si>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Teknik Industri.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</si>
  <si>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Ditemukan belum tersedianya sistem informasi layanan akademik, keuangan, SDM, dan sarana dan prasarana (aset) yang akurat, dapat dipertanggung jawabkan, terjaga kerahasiaanya, terintegrasi, dan dan dapat digunakan untuk pengambilan keputusan pada Prodi Teknik Sipil. Hal ini belum sesuai dengan standar sarpras pembelajaran, poin 5.2 yang mempersyaratkan sistem informasi layanan akademik, keuangan, SDM, dan sarana dan prasarana (aset) yang akurat, dapat dipertanggung jawabkan, terjaga kerahasiaanya, terintegrasi, dan dapat digunakan untuk pengambilan keputusan, tersedia.</t>
  </si>
  <si>
    <t>Tersedianya dokumentasi hasil evaluasi sisfo layanan akademik, keuangan, SDM, dan sarana dan prasarana dan hasilnya ditindak lanjuti untuk penyempurnaan sistem informasi
Sumber:
Matriks APT 3.0, Poin 37B</t>
  </si>
  <si>
    <t>90% dokumentasi hasil evaluasi sisfo layanan akademik, keuangan, SDM, dan sarana dan prasarana dan hasilnya ditindak lanjuti untuk penyempurnaan sistem informasi, tersedia</t>
  </si>
  <si>
    <t>Apakah dilakukan evaluasi terhadap sisfo yang ada secara berkala?</t>
  </si>
  <si>
    <t>Ya/tidak? Jika Ya kapan evaluasi dilakukan berkala?</t>
  </si>
  <si>
    <t>Evaluasi oleh PTIK. Jika di prodi terdapat kendala, maka dikomunikasikan ke PTIK.</t>
  </si>
  <si>
    <t>Tidak ada</t>
  </si>
  <si>
    <t>Ya, dilakukan evaluasi pada tiap periode stase dimana Prodi lgsg berkomunikasi dgn tim PTI jika ada kekurangan/masalah pd sistem IT Kepaniteraan.</t>
  </si>
  <si>
    <t>Ya, oleh PTIK</t>
  </si>
  <si>
    <t>ya dari PTIK</t>
  </si>
  <si>
    <t>Lebih ke PTIK</t>
  </si>
  <si>
    <t>Univ</t>
  </si>
  <si>
    <t>Tersedianya sistem informasi untuk layanan proses pembelajaran, penelitian, dan PkM yang mudah diakses oleh sivitas akademika
Sumber:
Matriks APT 3.0, Poin 37C</t>
  </si>
  <si>
    <t>85% sistem informasi untuk layanan proses pembelajaran, penelitian, dan PkM yang mudah diakses oleh sivitas akademika, tersedia.</t>
  </si>
  <si>
    <t>Sistem informasi yang tersedia hanya untuk layanan proses pembelajaran dan penunjang</t>
  </si>
  <si>
    <t>Ditemukan telah tersedia sistem informasi untuk layanan pembelajaran, namun belum tersedia sistem informasi untuk layanan proses penelitian, dan PkM yang mudah diakses oleh sivitas akademika pada Prodi Manajemen. Hal ini belum sesuai dengan standar sarpras pembelajaran, poin 5.3 yang mempersyaratkan tersediannya sistem informasi yang mudah diakses oleh sivitas akademika tidak hanya untuk pembelajran, namun juga untuk layanan proses penelitian dan PkM.</t>
  </si>
  <si>
    <t>Sistem informasi yang tersedia hanya untuk layanan proses pembelajaran</t>
  </si>
  <si>
    <t>Ditemukan telah tersedia sistem informasi untuk layanan pembelajaran, namun belum tersedia sistem informasi untuk layanan proses penelitian, dan PkM yang mudah diakses oleh sivitas akademika pada Prodi Akuntansi.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</si>
  <si>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MM.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</si>
  <si>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Keperawatan.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</si>
  <si>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Optometri.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</si>
  <si>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Profesi Dokter.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</si>
  <si>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Sarjana Kedokteran.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</si>
  <si>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Psikologi.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</si>
  <si>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Sastra Inggris.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</si>
  <si>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Informatika. Hal ini belum sesuai dengan standar sarpras pembelajaran, poin 5.3 yang mempersyaratkan tersediannya sistem informasi yang mudah diakses oleh sivitas akademika tidak hanya untuk pembelajran, namun juga untuk layanan proses penelitian dan PkM.</t>
  </si>
  <si>
    <t>Hanya layanan pembelajaran</t>
  </si>
  <si>
    <t>Penelitian dan PkM belum ada sistem informasi. Perlu dibuat sistem untuk menjaring penelitian mandiri oleh dosen.</t>
  </si>
  <si>
    <t>Ditemukan telah tersedia sistem informasi untuk layanan pembelajaran, namun belum tersedia sistem informasi untuk layanan proses penelitian, dan PkM yang mudah diakses oleh sivitas akademika pada Prodi Sistem Informasi.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</si>
  <si>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Teknik Elektro.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</si>
  <si>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Teknik Industri. Hal ini belum sesuai dengan standar sarpras pembelajaran, poin 5.3 yang mempersyaratkan tersediannya sistem informasi yang mudah diakses oleh sivitas akademika tidak hanya untuk pembelajran, namun juga untuk layanan proses penelitian dan PkM.</t>
  </si>
  <si>
    <t>Ditemukan telah tersedia sistem informasi untuk layanan pembelajaran, namun belum tersedia sistem informasi untuk layanan proses penelitian, dan PkM yang mudah diakses oleh sivitas akademika pada Prodi Teknik Sipil. Hal ini belum sesuai dengan standar sarpras pembelajaran, poin 5.3 yang mempersyaratkan tersediannya sistem informasi yang mudah diakses oleh sivitas akademika tidak hanya untuk pembelajran, namun juga untuk layanan proses penelitian dan PkM.</t>
  </si>
  <si>
    <t>Tersedianya dokumentasi hasil evaluasi sisfo layanan proses pembelajaran, penelitian, dan PkM dan hasilnya ditindak lanjuti untuk penyempurnaan sistem informasi
Sumber:
Matriks APT 3.0, Poin 37C</t>
  </si>
  <si>
    <t>80% dokumentasi hasil evaluasi sisfo layanan proses pembelajaran, penelitian, dan PkM dan hasilnya ditindak lanjuti untuk penyempurnaan sistem informasi, tersedia.</t>
  </si>
  <si>
    <t>Ada, dilakukan melalui e-ticket</t>
  </si>
  <si>
    <t>-</t>
  </si>
  <si>
    <t>Semua difollow-up tapi belum ada dokumentasi</t>
  </si>
  <si>
    <t>TL terhadap dosen melalui survei UAA dilakukan follow up kepada dosen ybs, hanya tidak terdokumentasi</t>
  </si>
  <si>
    <t>Telaksananya pemantauan indeks kepuasan pemangku kepentingan terkait sarana dan prasarana
Sumber:
Matriks APT 3.0, Poin 16</t>
  </si>
  <si>
    <t>UBK3</t>
  </si>
  <si>
    <t>80% pemantauan indeks kepuasan pemangku kepentingan terkait sarana dan prasarana terlaksana.
Rata-rata tingkat kepuasan pemangku kepentingan 70%</t>
  </si>
  <si>
    <t>Apakah tersedia instrumen kepuasan mahasiswa terkait sarana dan prasarana?</t>
  </si>
  <si>
    <t>ya, melalui survei terintegrasi</t>
  </si>
  <si>
    <t>Ada, dilakukan oleh UBK3</t>
  </si>
  <si>
    <t>dari kuesioner integrasi LPM</t>
  </si>
  <si>
    <t>diambil dari survei terintegrasi</t>
  </si>
  <si>
    <t>MEU/UPKIK/Prodi</t>
  </si>
  <si>
    <t>secara general...ada di folder penjaminan mutu...survey mahasiswa disatukan</t>
  </si>
  <si>
    <t>dari Univ survey terintegrasi</t>
  </si>
  <si>
    <t>dari LPM</t>
  </si>
  <si>
    <t>data dari UBK 3</t>
  </si>
  <si>
    <t>Univ - survey integrasi LPM</t>
  </si>
  <si>
    <t xml:space="preserve">Standar Pembiayaan dan Pendanaan Pembelajaran </t>
  </si>
  <si>
    <t>5.1, 52</t>
  </si>
  <si>
    <t>Tersedianya pedoman pengelolaan dana institusi
Sumber:
Permendikbud No. 3 tahun 2020, Pasal 43</t>
  </si>
  <si>
    <t>Keuangan</t>
  </si>
  <si>
    <t>80% pedoman pengelolaan dana institusi tersedia</t>
  </si>
  <si>
    <t>Tersedia di tingkat universitas</t>
  </si>
  <si>
    <t>Ya, dari Universitas</t>
  </si>
  <si>
    <t>Persentase perolehan dana yang bersumber dari mahasiswa terhadap total perolehan dana perguruan tinggi.
Sumber:
Matriks APT 3.0, Poin 30</t>
  </si>
  <si>
    <t>90% dari total perolehan dana perguruan tinggi.</t>
  </si>
  <si>
    <t>Berapa % perolehan dana yang bersumber dari mahasiswa terhadap total perolehan dana perguruan tinggi?</t>
  </si>
  <si>
    <t>Ditemukan persentase perolehan dana yang bersumber dari mahasiswa terhadap total perolehan dana pada Prodi Manajemen sebesar 95,93%. Hal ini belum sesuai dengan standar pembiayaan dan pendanaan pembelajaran, poin 5.3 yang mempersyaratkan 90% dari total perolehan dana program studi terkait.</t>
  </si>
  <si>
    <t>Ditemukan persentase perolehan dana yang bersumber dari mahasiswa terhadap total perolehan dana pada Prodi Akuntansi sebesar 94,31. Hal ini belum sesuai dengan standar pembiayaan dan pendanaan pembelajaran, poin 5.3 yang mempersyaratkan 90% dari total perolehan dana program studi terkait.</t>
  </si>
  <si>
    <t>minta data dari keuangan</t>
  </si>
  <si>
    <t>Ditemukan persentase perolehan dana yang bersumber dari mahasiswa terhadap total perolehan dana pada Prodi MM sebesar 91.30%. Hal ini belum sesuai dengan standar pembiayaan dan pendanaan pembelajaran, poin 5.3 yang mempersyaratkan 90% dari total perolehan dana program studi terkait.</t>
  </si>
  <si>
    <t>dari unit keuangan</t>
  </si>
  <si>
    <t>Ditemukan persentase perolehan dana yang bersumber dari mahasiswa terhadap total perolehan dana pada Prodi Keperawatan sebesar 99,71%. Hal ini belum sesuai dengan standar pembiayaan dan pendanaan pembelajaran, poin 5.3 yang mempersyaratkan 90% dari total perolehan dana program studi terkait.</t>
  </si>
  <si>
    <t>data dari unit keuangan</t>
  </si>
  <si>
    <t>Ditemukan persentase perolehan dana yang bersumber dari mahasiswa terhadap total perolehan dana pada Prodi Optometeri sebesar 99,97%. Hal ini belum sesuai dengan standar pembiayaan dan pendanaan pembelajaran, poin 5.3 yang mempersyaratkan 90% dari total perolehan dana program studi terkait.</t>
  </si>
  <si>
    <t>Data tahun 2021 (80%)
99,62% (data keuangan)</t>
  </si>
  <si>
    <t>Data Profesi dan s.ked digabung</t>
  </si>
  <si>
    <t>Ditemukan persentase perolehan dana yang bersumber dari mahasiswa terhadap total perolehan dana pada Prodi Profesi Dokter sebesar 99,62%. Hal ini belum sesuai dengan standar pembiayaan dan pendanaan pembelajaran, poin 5.3 yang mempersyaratkan 90% dari total perolehan dana program studi terkait.</t>
  </si>
  <si>
    <t>Ditemukan persentase perolehan dana yang bersumber dari mahasiswa terhadap total perolehan dana pada Prodi Sarjana Kedokteran sebesar 99,62%. Hal ini belum sesuai dengan standar pembiayaan dan pendanaan pembelajaran, poin 5.3 yang mempersyaratkan 90% dari total perolehan dana program studi terkait.</t>
  </si>
  <si>
    <t>Ditemukan persentase perolehan dana yang bersumber dari mahasiswa terhadap total perolehan dana pada Prodi Psikologi sebesar 100%. Hal ini belum sesuai dengan standar pembiayaan dan pendanaan pembelajaran, poin 5.3 yang mempersyaratkan 90% dari total perolehan dana program studi terkait.</t>
  </si>
  <si>
    <t>Ditemukan persentase perolehan dana yang bersumber dari mahasiswa terhadap total perolehan dana pada Prodi Sastra Inggris sebesar 98,56%. Hal ini belum sesuai dengan standar pembiayaan dan pendanaan pembelajaran, poin 5.3 yang mempersyaratkan 90% dari total perolahan dana program studi terkait.</t>
  </si>
  <si>
    <t>Ditemukan persentase perolehan dana yang bersumber dari mahasiswa terhadap total perolehan dana pada Prodi Informatika sebesar 99,18%. Hal ini belum sesuai dengan standar pembiayaan dan pendanaan pembelajaran, poin 5.3 yang mempersyaratkan 90% dari total perolehan dana program studi terkait.</t>
  </si>
  <si>
    <t>98.56%</t>
  </si>
  <si>
    <t>Ditemukan persentase perolehan dana yang bersumber dari mahasiswa terhadap total perolehan dana pada Prodi Sistem Informasi sebesar 96,56%. Hal ini belum sesuai dengan standar pembiayaan dan pendanaan pembelajaran, poin 5.3 yang mempersyaratkan 90% dari total perolehan dana program studi terkait.</t>
  </si>
  <si>
    <t>Ditemukan persentase perolehan dana yang bersumber dari mahasiswa terhadap total perolehan dana pada Prodi Teknik Elektro sebesar 95,23%. Hal ini belum sesuai dengan standar pembiayaan dan pendanaan pembelajaran, poin 5.3 yang mempersyaratkan 90% dari total perolehan dana program studi terkait.</t>
  </si>
  <si>
    <t>data dari Unit keuangan</t>
  </si>
  <si>
    <t>Ditemukan persentase perolehan dana yang bersumber dari mahasiswa terhadap total perolehan dana pada Prodi Teknik Industri sebesar 96,30%. Hal ini belum sesuai dengan standar pembiayaan dan pendanaan pembelajaran, poin 5.3 yang mempersyaratkan 90% dari total perolehan dana program studi terkait.</t>
  </si>
  <si>
    <t>Ditemukan persentase perolehan dana yang bersumber dari mahasiswa terhadap total perolehan dana pada Prodi Teknik Sipil sebesar 98,18%. Hal ini belum sesuai dengan standar pembiayaan dan pendanaan pembelajaran, poin 5.3 yang mempersyaratkan 90% dari total perolehan dana program studi terkait.</t>
  </si>
  <si>
    <t>Persentase perolehan dana perguruan tinggi yang bersumber selain dari mahasiswa dan kementerian/lembaga terhadap total perolehan dana perguruan tinggi.
Sumber:
Matriks APT 3.0, Poin 31</t>
  </si>
  <si>
    <t>10% dari total perolehan dana perguruan tinggi.</t>
  </si>
  <si>
    <t>Berapa % perolehan dana yang bersumber selain dari mahasiswa dan kementerian/lembaga terhadap total perolehan dana perguruan tinggi?</t>
  </si>
  <si>
    <t>Ditemukan persentase perolehan dana yang bersumber selain dari mahasiswa dan kementerian/lembaga terhadap total perolehan dana Prodi Manajemen sebesar 4,97%.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</si>
  <si>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Akuntansi sebesar sebesar 5,69%.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</si>
  <si>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MM sebesar 8,70%. Hal ini belum sesuai dengan standar pembiayaan dan pendanaan pembelajaran, poin 5.3 yang mempersyaratkan 10% dari total perolehan dana prodi terkait.</t>
  </si>
  <si>
    <t>Ditemukan pada Prodi Keperawatan persentase perolehan dana perguruan tinggi yang bersumber selain dari mahasiswa dan kementerian/lembaga terhadap total perolehan dana perguruan tinggi. Sebesar 0,29%.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</si>
  <si>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Optometri sebesar 0,03%. Hal ini belum sesuai dengan standar pembiayaan dan pendanaan pembelajaran, poin 5.3 yang mempersyaratkan 10% dari total perolehan dana prodi terkait.</t>
  </si>
  <si>
    <t>Data tahun 2021 (20%)
0,38 (data keuangan)</t>
  </si>
  <si>
    <t>Ditemukan persentase perolehan dana yang bersumber selain dari mahasiswa dan kementerian/lembaga terhadap total perolehan dana Prodi Profesi Dokter sebesar 0,38%.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</si>
  <si>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Sarjana Kedokteran sebesar 0,38%. Hal ini belum sesuai dengan standar pembiayaan dan pendanaan pembelajaran, poin 5.3 yang mempersyaratkan 10% dari total perolehan dana prodi terkait.</t>
  </si>
  <si>
    <t>0 terdapat PLP dana tidak dimasukkan prodi. dana dari penabur juga belum diatur untuk prodi</t>
  </si>
  <si>
    <t>Ditemukan persentase perolehan dana yang bersumber selain dari mahasiswa dan kementerian/lembaga terhadap total perolehan dana Prodi Psikologi sebesar 0%.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</si>
  <si>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Sastra Inggris sebesar 1,44%.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</si>
  <si>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Informatika sebesar 0,82%. Hal ini belum sesuai dengan standar pembiayaan dan pendanaan pembelajaran, poin 5.3 yang mempersyaratkan 10% dari total perolehan dana prodi terkait.</t>
  </si>
  <si>
    <t>1.44%</t>
  </si>
  <si>
    <t>Ditemukan persentase perolehan dana yang bersumber selain dari mahasiswa dan kementerian/lembaga terhadap total perolehan dana Prodi Sistem Informasi sebesar 1,44%.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</si>
  <si>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Teknik Elektro sebesar  4,77%. Hal ini belum sesuai dengan standar pembiayaan dan pendanaan pembelajaran, poin 5.3 yang mempersyaratkan 10% dari total perolehan dana prodi terkait</t>
  </si>
  <si>
    <t>Prodi menerima 1 dana hibah senilai 350 juta</t>
  </si>
  <si>
    <t>Ditemukan persentase perolehan dana yang bersumber selain dari mahasiswa dan kementerian/lembaga terhadap total perolehan dana Prodi Teknik Industri sebesar 3,70%. Hal ini belum sesuai dengan standar pembiayaan dan pendanaan pembelajaran, poin 5.3 yang mempersyaratkan 10% dari total perolehan dana prodi terkait.</t>
  </si>
  <si>
    <t>Ditemukan persentase perolehan dana yang bersumber selain dari mahasiswa dan kementerian/lembaga terhadap total perolehan dana Prodi Teknik Sipil sebesar 1,82%. Hal ini belum sesuai dengan standar pembiayaan dan pendanaan pembelajaran, poin 5.3 yang mempersyaratkan 10% dari total perolehan dana prodi terkait.</t>
  </si>
  <si>
    <t>Rata-rata dana operasional proses pembelajaran/ mahasiswa/ tahun.
Sumber:
1. Matriks APT 3.0, Poin 32
2. Matriks APS 4.0, Poin 31</t>
  </si>
  <si>
    <t>Rata-rata dana operasional proses pembelajaran/ mahasiswa: 
1. Diploma ≥9,5 juta per mahasiswa
2. S1 ≥ 12,5 juta per mahasiswa
3. S2 ≥ 15 juta per mahasiswa</t>
  </si>
  <si>
    <t>Berapa besaran dana operasional proses pembelajaran/ mahasiswa/ tahun untuk setiap program pendidikan?</t>
  </si>
  <si>
    <t>Ditemukan rata-rata dana operasional proses pembelajaran/mahasiswa pada Prodi Manajemen per tahun sebesar 11.151.521.93. Hal ini belum sesuai dengan standar pembiayaan dan pendanaan pembelajaran, poin 5.4 yang memoersyaratkan rata-rata dana operasional proses pembelajaran mahasiswa s1 ≥ 12,5 juta.</t>
  </si>
  <si>
    <t>Ditemukan rata-rata dana operasional proses pembelajaran/mahasiswa pada Prodi Akuntansi per tahun sebesar 10.274.851. Hal ini belum sesuai dengan standar pembiayaan dan pendanaan pembelajaran, poin 5.4 yang mempersyaratkan rata-rata dana operasional  proses pembelajaran/mahasiswa s1  sebesar  ≥12,5 juta.</t>
  </si>
  <si>
    <t>37.400.000 / mahasiswa
1.920.266.887 (data keuangan)</t>
  </si>
  <si>
    <t>Ditemukan rata-rata dana operasional proses pembelajaran/mahasiswa pada Prodi MM per tahun sebesar 6.644. 522,1. Hal ini belum sesuai dengan standar pembiayaan dan pendanaan pembelajaran, poin 5.4 yang mempersyaratkan rata-rata dana operasional proses pembelajaran/mahasiswa s1 sebesar ≥ 12,5 juta.</t>
  </si>
  <si>
    <t>17jt an
1.320.564.785 (dari keuangan)</t>
  </si>
  <si>
    <t>mhs aktif: 60</t>
  </si>
  <si>
    <t>25.218.942
36.070.755.636 (data keuangan)</t>
  </si>
  <si>
    <t>mhs aktif S.Ked: 507, Profesi: 678</t>
  </si>
  <si>
    <t>3.531.837.338 perlu pengaturan dana yang dperoleh dari ventura atau penelitian prodi untuk kegiatan prodi</t>
  </si>
  <si>
    <t>Data terakhir 10 juta kurang lebih sampai. Dana operasional di bawah standar akreditasi unggul, akan tetapi untuk unggul ini menjadi concern juga. Idealnya 12,5. Akan tetapi kendala selama ini dihadapkan pada pemotongan anggaran universitas. Untuk itu dapat disolusikan dengan dana dari hibah, mahasiswa, dan PKKM.</t>
  </si>
  <si>
    <t>Ditemukan rata-rata dana operasional proses pembelajaran/mahasiswa pada Prodi Psikologi per tahun sebesar 11.247.890. Hal ini belum sesuai dengan standar pembiayaan dan pendanaan pembelajaran, poin 5.4 yang mempersyaratkan rata-rata dana operasional proses pembelajaran/mahasiswa s1   ≥ 12,5 juta.</t>
  </si>
  <si>
    <t>Ditemukan rata-rata dana operasional proses pembelajaran/mahasiswa pada Prodi Informatikan per tahun sebesar 11.024.887. Hal ini belum sesuai dengan standar pembiayaan dan pendanaan pembelajaran, poin 5.4 yang mempersyaratkan rata-rata dana operasional proses pembelajaran/mahasiswa s1   ≥ 12,5 juta.</t>
  </si>
  <si>
    <t>16.503.357
1.633.832.380 (data keuangan)</t>
  </si>
  <si>
    <t>mhs aktif: 85</t>
  </si>
  <si>
    <t>Tersedianya laporan audit eksternal universitas yang transparan dan dapat diakses oleh yayasan dan instansi pemerintah.
Sumber:
Matriks APT 3.0, Poin 9</t>
  </si>
  <si>
    <t xml:space="preserve">Audit keuangan Wajat Tanpa Pengecualiasn (WTP) dapat diakses oleh yayasan </t>
  </si>
  <si>
    <t>Hasil Audit keuangan oleh pihak eksternal</t>
  </si>
  <si>
    <t>Tersedia di tingkat univ</t>
  </si>
  <si>
    <t>Ada tiap tahun mendapatkan WTP</t>
  </si>
  <si>
    <t xml:space="preserve">Audit keuangan Wajat Tanpa Pengecualiasn (WTP) dapat diakses oleh yayasan 
</t>
  </si>
  <si>
    <t>Telaksananya pemantauan indeks kepuasan pemangku kepentingan terkait keuangan dengan menggunakan instrumen survei kepuasan yang sahih, andal, mudah digunakan
Sumber:
Matriks APT 3.0, Poin 16</t>
  </si>
  <si>
    <t>75% pemangku kepentingan puas 
100% laporan survei terdokumentasi lengkap (Berita acara laporan dan rencana tindak lanjutnya)</t>
  </si>
  <si>
    <t>Apakah tersedia survei kepuasan pemangku kepentingan terkait keuangan ?</t>
  </si>
  <si>
    <t>Tidak ada survey , usulan sebaiknya diadakan karena untuk memfasilitasi kendala keterlambatan proses SPU</t>
  </si>
  <si>
    <t>Jika ya, berapa % kepuasannya? 76%</t>
  </si>
  <si>
    <t>Ya, 76%</t>
  </si>
  <si>
    <t>Tersedia - mahasiswa keuangan yang sering terjadi pembayaran terlambat</t>
  </si>
  <si>
    <t>Ya survey terintegrasi</t>
  </si>
  <si>
    <t>Standar SarPras Penelitian</t>
  </si>
  <si>
    <t>Tersediannya dokumen pengelolaan sarana dan prasarana penelitian dan dapat diakses oleh para peneliti sesuai dengan bidang ilmu program studi
Sumber:
Matriks APT 3.0, Poin 37A</t>
  </si>
  <si>
    <t>LPPM</t>
  </si>
  <si>
    <t>80% dokumen pengelolaan sarana dan prasarana penelitian dan dapat diakses oleh para peneliti</t>
  </si>
  <si>
    <t>Belum tersedia di LPPM</t>
  </si>
  <si>
    <t>Ditemukan belum tersedianya dokumen pengelolaan sarana dan prasarana penelitian dan dapat diakses oleh para peneliti pada Prodi Manajemen.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</si>
  <si>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Akuntansi.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</si>
  <si>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MM. Hal ini belum sesuai dengan standar sarpras penelitian, poin 5.1 yang mempersyaratkan dokumen pengelolaan sarana dan prasarana penelitian dan dapat diakses oleh para peneliti.</t>
  </si>
  <si>
    <t>Belum tersedia di LPPM, namun tersedia di unit riset</t>
  </si>
  <si>
    <t>Ditemukan belum tersediannya dokumen pengelolaan sarana dan prasarana penelitian dan dapat diakses oleh para peneliti sesuai dengan bidang ilmu pada Prodi Psikologi.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</si>
  <si>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Sastra Inggris. Hal ini belum sesuai dengan standar sarpras penelitian, poin 5.1 yang mempersyaratkan dokumen sarana dan prasara penelitian dan dapat diakses oleh para peneliti.</t>
  </si>
  <si>
    <t>Ditemukan belum tersediannya dokumen pengelolaan sarana dan prasarana penelitian dan dapat diakses oleh para peneliti sesuai dengan bidang ilmu pada Prodi Infomatika.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</si>
  <si>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Sistem Informasi.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</si>
  <si>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Teknik Elektro.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</si>
  <si>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Teknik Industri. Hal ini belum sesuai dengan standar sarpras penelitian, poin 5.1 yang mempersyaratkan dokumen pengelolaan sarana dan prasarana penelitian dan dapat diakses oleh para peneliti.</t>
  </si>
  <si>
    <t>Ditemukan belum tersediannya dokumen pengelolaan sarana dan prasarana penelitian dan dapat diakses oleh para peneliti sesuai dengan bidang ilmu pada Prodi Teknik Sipil. Hal ini belum sesuai dengan standar sarpras penelitian, poin 5.1 yang mempersyaratkan dokumen pengelolaan sarana dan prasarana penelitian dan dapat diakses oleh para peneliti.</t>
  </si>
  <si>
    <t>Terdokumentasi rekap penggunaan sarana prasarana penelitian terkait laboratorium
Sumber:
Matriks APT 3.0, Poin 37C</t>
  </si>
  <si>
    <t>50% rekap penggunaan sarana prasarana penelitian terkait laboratorium terdokumentasi</t>
  </si>
  <si>
    <t>Apakah ada pencatatan aktivitas yang berlangsung di laboratorium?</t>
  </si>
  <si>
    <t>tidak ada lab khusus, menggunakan lab komputer, perawatan di pusatkan di PTIK Hardware</t>
  </si>
  <si>
    <t>lengkap</t>
  </si>
  <si>
    <t>bukti di lengkapi</t>
  </si>
  <si>
    <t>PSPPD tdk ada laboratorium</t>
  </si>
  <si>
    <t>Ya, Log Book</t>
  </si>
  <si>
    <t>Ya - ada pencatatan Lab</t>
  </si>
  <si>
    <t>terjadwal kelas, sebelum pandemi ada log ijin untuk pemakaian diluar kelas</t>
  </si>
  <si>
    <t>Aktivitas laboratorium tidak terdokumentasi. 
Usulan untuk improvement: tapping untuk masuk lab kom sehingga pengguna dapat terdeteksi</t>
  </si>
  <si>
    <t>jadwal praktikum di portal, penggunaan diluar jadwal praktikum tidak ada logbiooknya</t>
  </si>
  <si>
    <t>pencatatan oleh asisten dan Laboran Teknik Industri</t>
  </si>
  <si>
    <t>log peminjaman alat lengkap</t>
  </si>
  <si>
    <t>Tersedianya artikel jurnal tidak berbayar yang dapat mendukung kegiatan penelitian.
Sumber:
Matriks APT 3.0, Poin 37C</t>
  </si>
  <si>
    <t>Perpustakaan</t>
  </si>
  <si>
    <t>50% permintaan artikel jurnal tidak berbayar yang dapat mendukung kegiatan penelitian terpenuhi</t>
  </si>
  <si>
    <t>Apakah terdapat permintaan penelusuran artikel pada jurnal tidak berbayar untuk setiap Prodi?</t>
  </si>
  <si>
    <t>Jika ya, berapa % pemintaan terpenuhi?</t>
  </si>
  <si>
    <t>N/A dari perpus</t>
  </si>
  <si>
    <t>Ditemukan belum tersedianya informasi terkait ketersediaan artikel jurnal tidak berbayar yang dapat mendukung kegiatan penelitian pada Prodi Manajemen. Hal ini belum sesuai dengan standar sarpras penelitian, poin 5.3 yang mempersyaratkan pemenuhan permintaan artikel jurnal tidak berbayar yang dapat mendukung kegiatan penelitian.</t>
  </si>
  <si>
    <t>Ditemukan belum tersedianya informasi terkait ketersediaan artikel jurnal tidak berbayar yang dapat mendukung kegiatan penelitian pada Prodi Akuntansi. Hal ini belum sesuai dengan standar sarpras penelitian, poin 5.3 yang mempersyaratkan pemenuhan permintaan artikel jurnal tidak berbayar yang dapat mendukung kegiatan penelitian.</t>
  </si>
  <si>
    <t>minta data ke perpustakaan</t>
  </si>
  <si>
    <t>Ditemukan belum tersedianya informasi terkait ketersediaan artikel jurnal tidak berbayar yang dapat mendukung kegiatan penelitian pada Prodi MM. Hal ini belum sesuai dengan standar sarpras oenelitian, poin 5.3 yang mempersyaratkan permintaan artikel jurnal tidak berbayar yang dapat mendukung kegiatan penelitian terpenuhi.</t>
  </si>
  <si>
    <t>Sudah terfasilitasi dan Tersedia</t>
  </si>
  <si>
    <t>Ditemukan belum tersedianya informasi terkait ketersediaan artikel jurnal tidak berbayar yang dapat mendukung kegiatan penelitian pada Prodi Keperawatan. Hal ini belum sesuai dengan standar sarpras oenelitian, poin 5.3 yang mempersyaratkan permintaan artikel jurnal tidak berbayar yang dapat mendukung kegiatan penelitian terpenuhi.</t>
  </si>
  <si>
    <t>Ada, tidak ada follow up</t>
  </si>
  <si>
    <t>langsung data dari perpustakaan</t>
  </si>
  <si>
    <t>Ditemukan belum tersedianya informasi terkait ketersediaan artikel jurnal tidak berbayar yang dapat mendukung kegiatan penelitian pada Prodi Optometri. Hal ini belum sesuai dengan standar sarpras oenelitian, poin 5.3 yang mempersyaratkan permintaan artikel jurnal tidak berbayar yang dapat mendukung kegiatan penelitian terpenuhi.</t>
  </si>
  <si>
    <t>Ada. Sekitar 40-50% kegiatan kepaniteraan meminta layanan jurnal artikel tdk berbayar. (layanan jurnal tidak berbayar disediakan perpustakaan dan rencana akan ditambah tahun depan clinical key)</t>
  </si>
  <si>
    <t>Dirujuk ke perpustakaan</t>
  </si>
  <si>
    <t>Ditemukan belum tersedianya informasi terkait ketersediaan artikel jurnal tidak berbayar yang dapat mendukung kegiatan penelitian pada Prodi Sarjana Kedokteran. Hal ini belum sesuai dengan standar sarpras oenelitian, poin 5.3 yang mempersyaratkan permintaan artikel jurnal tidak berbayar yang dapat mendukung kegiatan penelitian terpenuhi.</t>
  </si>
  <si>
    <t>Belum -</t>
  </si>
  <si>
    <t>Ditemukan belum tersedianya informasi terkait ketersediaan artikel jurnal tidak berbayar yang dapat mendukung kegiatan penelitian pada Prodi Psikologi. Hal ini belum sesuai dengan standar sarpras oenelitian, poin 5.3 yang mempersyaratkan permintaan artikel jurnal tidak berbayar yang dapat mendukung kegiatan penelitian terpenuhi.</t>
  </si>
  <si>
    <t>Ditemukan belum tersedianya informasi terkait ketersediaan artikel jurnal tidak berbayar yang dapat mendukung kegiatan penelitian pada Prodi Sastra Inggris. Hal ini belum sesuai dengan standar sarpras oenelitian, poin 5.3 yang mempersyaratkan permintaan artikel jurnal tidak berbayar yang dapat mendukung kegiatan penelitian terpenuhi.</t>
  </si>
  <si>
    <t>Ditemukan belum tersedianya informasi terkait ketersediaan artikel jurnal tidak berbayar yang dapat mendukung kegiatan penelitian pada Prodi Informatika. Hal ini belum sesuai dengan standar sarpras penelitian, poin 5.3 yang mempersyaratkan permintaan artikel jurnal tidak berbayar yang dapat mendukung kegiatan penelitian terpenuhi.</t>
  </si>
  <si>
    <t>Ya data dari perpustakaan</t>
  </si>
  <si>
    <t>Ditemukan belum tersedianya informasi terkait ketersediaan artikel jurnal tidak berbayar yang dapat mendukung kegiatan penelitian pada Prodi Sistem Informasi. Hal ini belum sesuai dengan standar sarpras penelitian, poin 5.3 yang mempersyaratkan permintaan artikel jurnal tidak berbayar yang dapat mendukung kegiatan penelitian terpenuhi.</t>
  </si>
  <si>
    <t>Ditemukan belum tersedianya informasi terkait ketersediaan artikel jurnal tidak berbayar yang dapat mendukung kegiatan penelitian pada Prodi Teknik Elektro. Hal ini belum sesuai dengan standar sarpras oenelitian, poin 5.3 yang mempersyaratkan permintaan artikel jurnal tidak berbayar yang dapat mendukung kegiatan penelitian terpenuhi.</t>
  </si>
  <si>
    <t>perpustakaan</t>
  </si>
  <si>
    <t>Ditemukan belum tersedianya informasi terkait ketersediaan artikel jurnal tidak berbayar yang dapat mendukung kegiatan penelitian pada Prodi Teknik Industri. Hal ini belum sesuai dengan standar sarpras oenelitian, poin 5.3 yang mempersyaratkan permintaan artikel jurnal tidak berbayar yang dapat mendukung kegiatan penelitian terpenuhi.</t>
  </si>
  <si>
    <t>Tersedianya artikel jurnal berbayar yang diperlukan oleh peneliti
Sumber:
Matriks APT 3.0, Poin 37C</t>
  </si>
  <si>
    <t>75% artikel jurnal berbayar yang diperlukan oleh peneliti tersedia</t>
  </si>
  <si>
    <t>Apakah terdapat permintaan penelusuran artikel pada jurnal berbayar untuk setiap Prodi?</t>
  </si>
  <si>
    <t>Ditemukan belum tersedianya informasi terkait ketersediaan artikel jurnal berbayar yang diperlukan oleh peneliti pada Prodi Manajemen. Hal ini belum sesuai dengan standar sarpras penelitian, poin 5.4 yang mempersyaratkan tersediannya artikel jurnal berbayar yang diperlukan oleh peneliti tersedia.</t>
  </si>
  <si>
    <t>Ditemukan belum tersedianya informasi terkait ketersediaan artikel jurnal berbayar yang dapat mendukung kegiatan penelitian pada Prodi Akuntansi. Hal ini belum sesuai dengan standar sarpras penelitian, poin 5.4 yang mempersyaratkan tersediannya artikel jurnal berbayar yang diperlukan oleh peneliti tersedia.</t>
  </si>
  <si>
    <t>Ditemukan belum tersedianya informasi terkait ketersediaan artikel jurnal berbayar yang dapat mendukung kegiatan penelitian pada Prodi MM.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</si>
  <si>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Keperawatan.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</si>
  <si>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Optometri. Hal ini belum sesuai dengan standar sarpras penelitian, poin 5.4 yang mempersyaratkan artikel jurnal berbayar yang diperlukan oleh peneliti tersedia.</t>
  </si>
  <si>
    <t>Jika ya, berapa % pemintaan terpenuhi? data dari perpustakaan tidak lewat FKIK</t>
  </si>
  <si>
    <t>Ditemukan belum tersedianya informasi terkait ketersediaan artikel jurnal berbayar yang dapat mendukung kegiatan penelitian pada Prodi Profesi Dokter.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</si>
  <si>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Sarjana Kedokteran.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</si>
  <si>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Psikologi.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</si>
  <si>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Sastra Inggris.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</si>
  <si>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Informatika. Hal ini belum sesuai dengan standar sarpras penelitian, poin 5.4 yang mempersyaratkan artikel jurnal berbayar yang diperlukan oleh peneliti tersedia.</t>
  </si>
  <si>
    <t>Data dari perpustakaan</t>
  </si>
  <si>
    <t>Perlu di cek ke perpustakaan</t>
  </si>
  <si>
    <t>Ditemukan belum tersedianya informasi terkait ketersediaan artikel jurnal berbayar yang dapat mendukung kegiatan penelitian pada Prodi Sistem Informasi. Hal ini belum sesuai dengan standar sarpras penelitian, poin 5.4 yang mempersyaratkan artikel jurnal berbayar yang diperlukan oleh peneliti tersedia.</t>
  </si>
  <si>
    <t>Ditemukan belum tersedianya informasi terkait ketersediaan artikel jurnal berbayar yang dapat mendukung kegiatan penelitian pada Prodi Teknik Elektro. Hal ini belum sesuai dengan standar sarpras penelitian, poin 5.4 yang mempersyaratkan artikel jurnal berbayar yang diperlukan oleh peneliti tersedia.</t>
  </si>
  <si>
    <t>apabila tidak dapat diakses melalui sci-hub</t>
  </si>
  <si>
    <t>Tersedianya software yang mendukung kegiatan penelitian
Sumber:
Matriks APT 3.0, Poin 37C</t>
  </si>
  <si>
    <r>
      <rPr>
        <sz val="10"/>
        <color theme="1"/>
        <rFont val="Times New Roman"/>
        <family val="1"/>
      </rPr>
      <t xml:space="preserve">85% </t>
    </r>
    <r>
      <rPr>
        <i/>
        <sz val="10"/>
        <color theme="1"/>
        <rFont val="Times New Roman"/>
        <family val="1"/>
      </rPr>
      <t>software</t>
    </r>
    <r>
      <rPr>
        <sz val="10"/>
        <color theme="1"/>
        <rFont val="Times New Roman"/>
        <family val="1"/>
      </rPr>
      <t xml:space="preserve"> yang mendukung kegiatan penelitian tersedia</t>
    </r>
  </si>
  <si>
    <t>tersedia sesuai kebutuhan yang memenuhi kriteria LPPM</t>
  </si>
  <si>
    <t>sudah diajukan pada tahun anggaran 2023. Masukna: pembelian software oleh LPPM dan dilatih</t>
  </si>
  <si>
    <t xml:space="preserve">tersedia </t>
  </si>
  <si>
    <t>Software yang saat ini digunakan Phyton</t>
  </si>
  <si>
    <t>Berjalannya sistem monitoring dan evaluasi terhadap kelayakan sarana dan prasarana penelitian sesuai dengan standar keselamatan kerja, kesehatan, kenyamanan, dan keamanan peneliti, masyarakat, dan lingkungan
Sumber:
Permendikbud No. 3, tahun 2020, Pasal 51(3)</t>
  </si>
  <si>
    <t>80% sistem monitoring dan evaluasi terhadap kelayakan sarana dan prasarana penelitian sesuai dengan standar keselamatan kerja, kesehatan, kenyamanan, dan keamanan peneliti, masyarakat, dan lingkungan, telah berjalan.</t>
  </si>
  <si>
    <t>Monev belum terpusat di LPPM, dilakukan secara mandiri di prodi</t>
  </si>
  <si>
    <t>5.7</t>
  </si>
  <si>
    <t>Terlaksananya evaluasi sistem informasi terkait penelitian yang hasilnya ditindak lanjuti untuk penyempurnaan sistem informasi
Sumber:
Matriks APT 3.0, Poin 37C</t>
  </si>
  <si>
    <t>80% evaluasi sistem informasi terkait penelitian yang hasilnya ditindak lanjuti untuk penyempurnaan sistem informasi, terlaksana.</t>
  </si>
  <si>
    <t>Sistem informasi belum tersedia, menunggu antrian PTIK</t>
  </si>
  <si>
    <t xml:space="preserve">Ditemukan belum tersedianya evaluasi sistem informasi terkait penelitian yang hasilnya ditindak lanjuti untuk penyempurnaan sistem informasi pada Prodi Manajemen. Hal ini belum sesuai dengan srandar sarpras penelitian, poin 5.7 yang mempersyaratkan evaluasi sistem informasi terkait penelitian yang hasilnya ditindak lanjuti untuk penyempurnaan sistem informasi, terlaksana. </t>
  </si>
  <si>
    <t>Ditemukan belum terlaksananya evaluasi sistem informasi terkait penelitian yang hasilnya ditindak lanjuti untuk penyempurnaan sistem informasi pada Prodi Akuntansi.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</si>
  <si>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pada Prodi MM.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</si>
  <si>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pada Prodi Keperawatan.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</si>
  <si>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pada Prodi Optometri.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</si>
  <si>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pada Prodi Profesi Dokter.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</si>
  <si>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pada Prodi Sarjana Kedokteran. Hal ini belum sesuai dengan standar sarpras penelitian, poin 5.7 yang mempersyaratkan perlunya evaluasi sistem informasi terkait penelitian yang hasilnya ditindak lanjuti untuk penyempurnaan sistem informasi.</t>
  </si>
  <si>
    <t>Ditemukan belum terlaksananya evaluasi sistem informasi terkait penelitian yang hasilnya ditindak lanjuti untuk penyempurnaan sistem informasi. Hal ini belum sesuai dengan standar sarpras penelitian, poin 5.7 yang mempersyaratkan evaluasi sistem informasi terkait penelitian yang hasilnya ditindak lanjuti untuk penyempurnaan sistem informasi, terlaksana.</t>
  </si>
  <si>
    <t>Standar Pembiayaan dan Pendanaan Penelitian</t>
  </si>
  <si>
    <t>Tersediannya pedoman yang memuat mekanisme pendanaan dan pembiayaan penelitian yang bersumber dari perguruan tinggi maupun dari luar perguruan tinggi.
Sumber:
Permendikbud No.3 tahun 2020, Pasal 54</t>
  </si>
  <si>
    <t>80% pedoman mekanisme pendanaan dan pembiayaan penelitian yang bersumber dari perguruan tinggi maupun dari luar perguruan tinggi tersedia</t>
  </si>
  <si>
    <t>Pedoman mekanisme pendanaan dan pembiayaan penelitian yang bersumber dari perguruan tinggi tersedia, namun belum mengatur pendanaan eksternal</t>
  </si>
  <si>
    <t>Rata-rata penyerapan dana penelitian untuk setiap dosen tetap di lingkungan Ukrida sebesar ≥ 20 juta/tahun 
Sumber:
Matriks APT 3.0, Poin 33</t>
  </si>
  <si>
    <t>Rata-rata penyerapan dana penelitian di lingkungan Ukrida sebesar ≥ 15 juta/tahun untuk setiap dosen tetap</t>
  </si>
  <si>
    <t>Berapa jumlah penyerapan dana Penelitian di Prodi?</t>
  </si>
  <si>
    <t xml:space="preserve">Ditemukan rata-rata penyerapan dana penelitian untuk setiap dosen tetap pada Prodi Manajemen sebesar 1.729.958 per tahun. Hal ini belum sesuai dengan standar pembiayaan dan pendanaan penelitian, poin 5.2 yang mempersyaratkan rata-rata penyerapan dana penelitian di lingkungan Ukrida sebesar ≥ 15 juta/tahun untuk setiap dosen tetap. </t>
  </si>
  <si>
    <t>Tahun 2021, Penelitian Ibu Oktavia Rp 43.480.000</t>
  </si>
  <si>
    <t>Ditemukan rata-rata penyerapan dana penelitian untuk setiap dosen pada Prodi Akuntansi sebesar 593.956 per tahun. Hal ini belum sesuai dengan standar pembiayaan dan pendanaan penelitian, poin 5.2 yang mempersyaratkan rata-rata penyerapan dana penelitian di lingkungan Ukrida sebesar ≥ 15 juta/tahun untuk setiap dosen tetap.</t>
  </si>
  <si>
    <t>Ditemukan belum ada penyerapan dana penelitian untuk dosen pada Prodi MM. Hal ini belum sesuai dengan standar pembiayaan dan pendanaan penelitian, poin 5.2 yang mempersyaratkan rata-rata penyerapan dana penelitian di lingkungan Ukrida sebesar ≥ 15 juta/tahun untuk setiap dosen tetap.</t>
  </si>
  <si>
    <t>Ditemukan rata-rata dana penelitian untuk setiap dosen pada Prodi Keperawatan sebesar 611.111 per tahun. Hal ini belum sesuai dengan standar pembiayaan dan pendanaan penelitian, poin 5.2 yang mempersyaratkan rata-rata penyerapan dana penelitian di lingkungan Ukrida sebesar ≥ 15 juta/tahun untuk setiap dosen tetap.</t>
  </si>
  <si>
    <t>Hibah
4.464.000 (data keuangan)</t>
  </si>
  <si>
    <t>Ditemukan rata-rata dana penelitian untuk setiap dosen pada Prodi Optometri sebesar 744.000 per tahun. Hal ini belum sesuai dengan standar pembiayaan dan pendanaan penelitian, poin 5.2 yang mempersyaratkan rata-rata penyerapan dana penelitian di lingkungan Ukrida sebesar ≥ 15 juta/tahun untuk setiap dosen tetap.</t>
  </si>
  <si>
    <t>Rp. 145.000.000
230.021.127 (data keuangan)</t>
  </si>
  <si>
    <t>Ditemukan rata-rata dana penelitian untuk setiap dosen pada Prodi Profesi Dokter sebesar 1.840.169 per tahun. Hal ini belum sesuai dengan standar pembiayaan dan pendanaan penelitian, poin 5.2 yang mempersyaratkan rata-rata penyerapan dana penelitian di lingkungan Ukrida sebesar ≥ 15 juta/tahun untuk setiap dosen tetap.</t>
  </si>
  <si>
    <t>FKIK : Monica Puspasari , Yosephin S, Luciana BS, Ronald Winardi K (2)</t>
  </si>
  <si>
    <t>proses penganjuan penelitian menyulitkan
Reviewer bukan dari dosen. Usulan: unit riset sebagai perpanjangan tanggan LPPM</t>
  </si>
  <si>
    <t>Ditemukan rata-rata dana penelitian untuk setiap dosen pada Prodi Sarjana Kedokteran sebesar 1.840.169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</si>
  <si>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Psikologi sebesar 767.671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</si>
  <si>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Sastra Inggris sebesar 2.497.500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</si>
  <si>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Informatika sebesar 0 per tahun. Hal ini belum sesuai dengan standar pembiayaan dan pendanaan penelitian, poin 5.2 yang mempersyaratkan rata-rata penyerapan dana penelitian di lingkungan Ukrida sebesar ≥ 15 juta/tahun untuk setiap dosen tetap.</t>
  </si>
  <si>
    <t>Perlu diserap dana LPPM dan hanya sedikit dosen yang aktif melakukan penelitian dan PkM. Prosedur LPPM masih terlalu berbelit.
Dana seed money pusat penelitian terhambat</t>
  </si>
  <si>
    <t>Ditemukan rata-rata dana penelitian untuk setiap dosen pada Prodi Sistem Informasi sebesar 1.000.000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</si>
  <si>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Teknik Elektro sebesar 14.738.889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</si>
  <si>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Teknik Industri sebesar 300.000 per tahun. Hal ini belum sesuai dengan standar pembiayaan dan pendanaan penelitian, poin 5.2 yang mempersyaratkan rata-rata penyerapan dana penelitian di lingkungan Ukrida sebesar ≥ 15 juta/tahun untuk setiap dosen tetap.</t>
  </si>
  <si>
    <t>Ditemukan rata-rata dana penelitian untuk setiap dosen pada Prodi Teknik Sipil sebesar 4.804.6671 per tahun. Hal ini belum sesuai dengan standar pembiayaan dan pendanaan penelitian, poin 5.2 yang mempersyaratkan rata-rata penyerapan dana penelitian di lingkungan Ukrida sebesar ≥ 15 juta/tahun untuk setiap dosen tetap.</t>
  </si>
  <si>
    <t>Berapa rata-rata penyerapan dana penelitian/tahun untuk setiap dosen prodi?</t>
  </si>
  <si>
    <t>dalam rupiah - Hibah
744.000 (data keuangan)</t>
  </si>
  <si>
    <t>Rata-rata Rp 15.000.000 - 50.000.000
1.840.169 (data keuangan)</t>
  </si>
  <si>
    <t xml:space="preserve">Persentase penggunaan dana penelitian terhadap total dana perguruan tinggi 
Sumber:
Matriks APT 3.0, Poin 35
</t>
  </si>
  <si>
    <t>Persentase penggunaan dana penelitian terhadap total dana perguruan tinggi sebesar ≥5%</t>
  </si>
  <si>
    <t>Berapa persen penggunaan dana penelitian prodi terhadap total dana perguruan tinggi?</t>
  </si>
  <si>
    <t>Ditemukan persentase penggunaan dana penelitian terhadap total penggunaan dana pada Prodi Manajemen sebesar 1,03%. Hal ini belum sesuai dengan standar pembiayaan dan pendanaan, poin 5.3 yang mempersyaratkan persentase penggunaan dana penelitian terhadap total dana prodi terkait sebesar ≥5%.</t>
  </si>
  <si>
    <t>0.27%</t>
  </si>
  <si>
    <t>Ditemukan persentase penggunaan dana penelitian terhadap total penggunaan dana pada Prodi Akuntansi sebesar 0,27%. Hal ini belum sesuai dengan standar pembiayaan dan pendanaan penelitian, poin 5.3 yang mempersyaratkan persentase penggunaan dana penelitian terhadap total dana prodi terkait sebesar ≥5%.</t>
  </si>
  <si>
    <t>tidak ada dana penelitian yang diajukan oleh dosen homebase MM</t>
  </si>
  <si>
    <t>Ditemukan persentase penggunaan dana penelitian terhadap total penggunaan dana pada Prodi MM sebesar 0%. Hal ini belum sesuai dengan standar pembiayaan dan pendanaan penelitian, poin 5.3 yang mempersyaratkan persentase penggunaan dana penelitian terhadap total dana prodi terkait sebesar ≥5%.</t>
  </si>
  <si>
    <t>0.42%</t>
  </si>
  <si>
    <t>Ditemukan persentase penggunaan dana penelitian terhadap total penggunaan dana pada Prodi Keperawatan sebesar 0,42%. Hal ini belum sesuai dengan standar pembiayaan dan pendanaan penelitian, poin 5.3 yang mempersyaratkan persentase penggunaan dana penelitian terhadap total dana prodi terkait sebesar ≥5%.</t>
  </si>
  <si>
    <t>Ya
0,33% (data keuangan)</t>
  </si>
  <si>
    <t>Ditemukan persentase penggunaan dana penelitian terhadap total penggunaan dana pada Prodi Optometri sebesar 0,33%. Hal ini belum sesuai dengan standar pembiayaan dan pendanaan penelitian, poin 5.3 yang mempersyaratkan persentase penggunaan dana penelitian terhadap total dana prodi terkait sebesar ≥5%.</t>
  </si>
  <si>
    <t>100%
0,64% (data keuangan)</t>
  </si>
  <si>
    <t>Ditemukan persentase penggunaan dana penelitian terhadap total penggunaan dana pada Prodi Profesi Dokter sebesar 0,64%. Hal ini belum sesuai dengan standar pembiayaan dan pendanaan penelitian, poin 5.3 yang mempersyaratkan persentase penggunaan dana penelitian terhadap total dana prodi terkait sebesar ≥5%.</t>
  </si>
  <si>
    <t>Delegasi penggunaan dana penelitian dan PKM di unit riset masing-masing fakultas yang nantinya juga selain mengkoordinasi tetapi juga melaporkan dan mengajukan persetujuan ke LPPM</t>
  </si>
  <si>
    <t>Ditemukan persentase penggunaan dana penelitian terhadap total penggunaan dana pada Prodi Sarjana Kedokteran sebesar 0,64%. Hal ini belum sesuai dengan standar pembiayaan dan pendanaan penelitian, poin 5.3 yang mempersyaratkan persentase penggunaan dana penelitian terhadap total dana prodi terkait sebesar ≥5%.</t>
  </si>
  <si>
    <t>Ditemukan persentase penggunaan dana penelitian terhadap total penggunaan dana pada Prodi Psikologi sebesar 0,37%. Hal ini belum sesuai dengan standar pembiayaan dan pendanaan penelitian, poin 5.3 yang mempersyaratkan persentase penggunaan dana penelitian terhadap total dana prodi terkait sebesar ≥5%.</t>
  </si>
  <si>
    <t>Ditemukan persentase penggunaan dana penelitian terhadap total penggunaan dana pada Prodi Sastra Inggris sebesar 1,48%. Hal ini belum sesuai dengan standar pembiayaan dan pendanaan penelitian, poin 5.3 yang mempersyaratkan persentase penggunaan dana penelitian terhadap total dana prodi terkait sebesar ≥5%.</t>
  </si>
  <si>
    <t>Ditemukan persentase penggunaan dana penelitian terhadap total penggunaan dana pada Prodi Informatika sebesar 0,22%. Hal ini belum sesuai dengan standar pembiayaan dan pendanaan penelitian, poin 5.3 yang mempersyaratkan persentase penggunaan dana penelitian terhadap total dana prodi terkait sebesar ≥5%.</t>
  </si>
  <si>
    <t>0.43%</t>
  </si>
  <si>
    <t>Ditemukan persentase penggunaan dana penelitian terhadap total penggunaan dana pada Prodi Sistem Informasi sebesar 0,43%. Hal ini belum sesuai dengan standar pembiayaan dan pendanaan penelitian, poin 5.3 yang mempersyaratkan persentase penggunaan dana penelitian terhadap total dana prodi terkait sebesar ≥5%.</t>
  </si>
  <si>
    <t>Ditemukan persentase penggunaan dana penelitian terhadap total penggunaan dana pada Prodi Teknik Industri sebesar 0,13%. Hal ini belum sesuai dengan standar pembiayaan dan pendanaan penelitian, poin 5.3 yang mempersyaratkan persentase penggunaan dana penelitian terhadap total dana prodi terkait sebesar ≥5%.</t>
  </si>
  <si>
    <t>Ditemukan persentase penggunaan dana penelitian terhadap total penggunaan dana pada Prodi Teknik Sipil sebesar 2,14%. Hal ini belum sesuai dengan standar pembiayaan dan pendanaan penelitian, poin 5.3 yang mempersyaratkan persentase penggunaan dana penelitian terhadap total dana prodi terkait sebesar ≥5%.</t>
  </si>
  <si>
    <t>Semua penelitian terdokumentasi dengan baik khususnya terkait pengelolaan keuangan penelitian.</t>
  </si>
  <si>
    <t>LPPM/Prodi</t>
  </si>
  <si>
    <t>80% pengelolaan keuangan penelitian terdokumentasi dengan baik</t>
  </si>
  <si>
    <t>Penelitian hibah internal, terdokumentasi dengan baik di LPPM</t>
  </si>
  <si>
    <t>Terdokumentasi dengan baik di LPPM, semester lalu ada 3 dosen yang mengikuti hibah internal (2 proposal)</t>
  </si>
  <si>
    <t>Tersedianya dana untuk manajemen penelitian dan pengembangan kapasitas peneliti
Sumber:
Permendikbud No. 3 tahun 2020, Pasal 55 (2)</t>
  </si>
  <si>
    <t>80% dana untuk manajemen penelitian dan pengembangan kapasitas peneliti tersedia.</t>
  </si>
  <si>
    <t>LPPM telah mengalokasikan dana untuk manajemen penelitian dan pengembangan kapasitas peneliti tersedia</t>
  </si>
  <si>
    <t>pengembangan kapasisras peneliti -&gt; konferensi (10 dosen), seminar/webinar metode penelitian, sertifikasi…</t>
  </si>
  <si>
    <t>Tersedianya insentif publikasi bagi para staf akademik yang telah menghasilkan luaran penelitian
Sumber:
Permendikbud No. 3 tahun 2020, Pasal 55 (2)</t>
  </si>
  <si>
    <t>80% insentif publikasi tersedia</t>
  </si>
  <si>
    <t>ya, dikelola LPPM</t>
  </si>
  <si>
    <t>Standar SarPras PkM</t>
  </si>
  <si>
    <t>Tersediannya dokumen pengelolaan sarana dan prasarana PkM dan dapat diakses oleh para pelaksana sesuai dengan bidang ilmu program studi
Sumber:
Matriks APT 3.0, Poin 37A</t>
  </si>
  <si>
    <t>80% dokumen pengelolaan sarana dan prasarana PkM tersedia</t>
  </si>
  <si>
    <t>ya, tersedia di LPPM</t>
  </si>
  <si>
    <t>Berjalannya sistem monitoring dan evaluasi terhadap kelayakan sarana dan prasarana PkM sesuai dengan standar mutu, keselamatan kerja, kesehatan, kenyamanan, dan keamanan pelaksana, masyarakat, dan lingkungan
Sumber:
Permendikbud No. 3, tahun 2020, Pasal 62(3)</t>
  </si>
  <si>
    <t>80% sistem monitoring dan evaluasi kelayakan sarana dan prasarana PkM, telah berjalan</t>
  </si>
  <si>
    <t>Terlaksananya evaluasi sistem informasi terkait pkM yang hasilnya ditindak lanjuti untuk penyempurnaan sistem informasi
Sumber:
Matriks APT 3.0, Poin 37C</t>
  </si>
  <si>
    <t>LPPM/PTIK</t>
  </si>
  <si>
    <t>80% evaluasi sistem informasi terkait PkM telah terlaksana</t>
  </si>
  <si>
    <t>Belum ada sistem informasi PkM sehingga evaluasi tidak dapat dilakukan</t>
  </si>
  <si>
    <t>Unit Riset</t>
  </si>
  <si>
    <t>tidak pernah dilakukan</t>
  </si>
  <si>
    <t>Standar Pembiayaan dan Pendanaan PkM</t>
  </si>
  <si>
    <t>Tersediannya pedoman yang memuat mekanisme pendanaan dan pembiayaan PkM yang bersumber dari dalam dan luar Ukrida.
Sumber:
Permendikbud No.3 tahun 2020, Pasal 65</t>
  </si>
  <si>
    <t>90% pengelolaan keuangan penelitian &amp; PkM terdokumentasi dengan baik</t>
  </si>
  <si>
    <t>Apakah ada dokumentasi pelaporan keuangan PkM?</t>
  </si>
  <si>
    <t xml:space="preserve">Dokumentasi pelaporan PkM hibah LPPM tersedia di LPPM </t>
  </si>
  <si>
    <t>Ada, di laporan kemajuan/laporan akhir</t>
  </si>
  <si>
    <t>Ya, ada</t>
  </si>
  <si>
    <t>Ada, Peneliti langsung melaporkan keuangan ke LPPM</t>
  </si>
  <si>
    <t>Ada di LPPM</t>
  </si>
  <si>
    <t>tidak ada penelitian yang didanai oleh Ukrida pada semester genap ini</t>
  </si>
  <si>
    <t>belum ada laporan</t>
  </si>
  <si>
    <t>Perlu diminta pelaporan keuangan penelitian ke keuangan</t>
  </si>
  <si>
    <t>Laporan penelitian dan l;aporan keuangan</t>
  </si>
  <si>
    <t>Rata-rata penyerapan PkM untuk setiap dosen tetap di lingkungan Ukrida sebesar ≥ 5 juta/tahun 
Sumber:
Matriks APT 3.0, Poin 34</t>
  </si>
  <si>
    <t>Rata-rata penyerapan PkM di lingkungan Ukrida sebesar ≥ 2 juta/tahun untuk setiap dosen tetap</t>
  </si>
  <si>
    <t>Berapa jumlah penyerapan dana PkM di Prodi?</t>
  </si>
  <si>
    <t>Ditemukan rata-rata penyerapkan PkM pada Prodi Manajemen untuk setiap dosen tetap sebesar 475.000 per tahun. Hal ini belum sesuai dengan standar Pembiayaan dan pendanaan PkM, poin 5.2 yang mempersyaratkan rata-rata penyerapan PkM di lingkungan Ukrida sebesar ≥ 2 juta/tahun untuk setiap dosen tetap.</t>
  </si>
  <si>
    <t>Ditemukan rata-rata penyerapan PkM untuk setiap dosen pada Prodi Akuntansi sebesar 1.076.923 per tahun. Hal ini belum sesuai dengan standar pembiayaan dan pendanaan PkM, poin 5.2 yang mempersyartkan rata-rata penyerapan PkM di lingkungan Ukrida sebesar ≥ 2 juta/tahun untuk setiap dosen tetap.</t>
  </si>
  <si>
    <t>Ditemukan rata-rata penyerapkan PkM pada Prodi MM untuk setiap dosen sebesar 0. Hal ini belum sesuai dengan standar pembiayaan dan pendanaan PkM, poin 5.2 yang mempersyaratkan rata-rata penyerapan PkM di lingkungan Ukrida sebesar ≥ 2 juta/tahun untuk setiap dosen tetap.</t>
  </si>
  <si>
    <t>Ditemukan rata-rata penyerapkan PkM pada Prodi Keperawatan untuk setiap dosen tetap sebesar 710.816. Hal ini belum sesuai dengan standar pembiayaan dan pendanaan PkM, poin 5.2 yang mempersyaratkan rata-rata  penyerapan PkM di lingkungan Ukrida sebesar ≥ 2 juta/tahun untuk setiap dosen tetap.</t>
  </si>
  <si>
    <t>Ditemukan rata-rata penyerapkan PkM pada Prodi Optometri untuk setiap dosen tetap sebesar 710.816. Hal ini belum sesuai dengan standar pembiayaan dan pendanaan PkM, poin 5.2 yang mempersyaratkan rata-rata  penyerapan PkM di lingkungan Ukrida sebesar ≥ 2 juta/tahun untuk setiap dosen tetap.</t>
  </si>
  <si>
    <t xml:space="preserve">
5.000.000</t>
  </si>
  <si>
    <t>Data sama dengan Prodi S.Ked</t>
  </si>
  <si>
    <t>Ditemukan rata-rata penyerapkan PkM pada Prodi Profesi Dokter untuk setiap dosen tetap sebesar 40.000. Hal ini belum sesuai dengan standar pembiayaan dan pendanaan PkM, poin 5.2 yang mempersyaratkan rata-rata  penyerapan PkM di lingkungan Ukrida sebesar ≥ 2 juta/tahun untuk setiap dosen tetap.</t>
  </si>
  <si>
    <t>Rp.10.000.000, Per dosen Rp 5.000.000</t>
  </si>
  <si>
    <t>Ditemukan rata-rata penyerapkan PkM pada Prodi Sarjana Kedokteran untuk setiap dosen tetap sebesar 40.000. Hal ini belum sesuai dengan standar pembiayaan dan pendanaan PkM, poin 5.2 yang mempersyaratkan rata-rata  penyerapan PkM di lingkungan Ukrida sebesar ≥ 2 juta/tahun untuk setiap dosen tetap.</t>
  </si>
  <si>
    <t>PKM tidak terlalu menyerap dana</t>
  </si>
  <si>
    <t>Ditemukan rata-rata penyerapkan PkM pada Prodi Psikologi untuk setiap dosen tetap sebesar 0. Hal ini belum sesuai dengan standar pembiayaan dan pendanaan PkM, poin 5.2 yang mempersyaratkan rata-rata  penyerapan PkM di lingkungan Ukrida sebesar ≥ 2 juta/tahun untuk setiap dosen tetap.</t>
  </si>
  <si>
    <t>Ditemukan rata-rata penyerapkan PkM pada Prodi Sastra Inggris untuk setiap dosen tetap sebesar 0. Hal ini belum sesuai dengan standar pembiayaan dan pendanaan PkM, poin 5.2 yang mempersyaratkan rata-rata  penyerapan PkM di lingkungan Ukrida sebesar ≥ 2 juta/tahun untuk setiap dosen tetap.</t>
  </si>
  <si>
    <t>Ditemukan rata-rata penyerapkan PkM pada Prodi Informatika untuk setiap dosen tetap sebesar 0. Hal ini belum sesuai dengan standar pembiayaan dan pendanaan PkM, poin 5.2 yang mempersyaratkan rata-rata  penyerapan PkM di lingkungan Ukrida sebesar ≥ 2 juta/tahun untuk setiap dosen tetap.</t>
  </si>
  <si>
    <t>Kegiatan PKM masih cenderung one shoot, kegiatan PkM belum terintegrasi atau terkoordinasi, masih masing2 dosen untuk SerDos saja</t>
  </si>
  <si>
    <t>Ditemukan rata-rata penyerapkan PkM pada Prodi Sistem Informasi untuk setiap dosen tetap sebesar 0. Hal ini belum sesuai dengan standar pembiayaan dan pendanaan PkM, poin 5.2 yang mempersyaratkan rata-rata  penyerapan PkM di lingkungan Ukrida sebesar ≥ 2 juta/tahun untuk setiap dosen tetap.</t>
  </si>
  <si>
    <t>Ditemukan rata-rata penyerapkan PkM pada Prodi Teknik Elektro untuk setiap dosen tetap sebesar 666.111. Hal ini belum sesuai dengan standar pembiayaan dan pendanaan PkM, poin 5.2 yang mempersyaratkan rata-rata  penyerapan PkM di lingkungan Ukrida sebesar ≥ 2 juta/tahun untuk setiap dosen tetap.</t>
  </si>
  <si>
    <t>7.988.000 (data keuangan)</t>
  </si>
  <si>
    <t>Ditemukan rata-rata penyerapkan PkM pada Prodi Teknik Industri untuk setiap dosen tetap sebesar 998.500. Hal ini belum sesuai dengan standar pembiayaan dan pendanaan PkM, poin 5.2 yang mempersyaratkan rata-rata  penyerapan PkM di lingkungan Ukrida sebesar ≥ 2 juta/tahun untuk setiap dosen tetap.</t>
  </si>
  <si>
    <t>Berapa rata-rata penyerapan dana PkM/tahun untuk setiap dosen prodi?</t>
  </si>
  <si>
    <t xml:space="preserve">
40.000</t>
  </si>
  <si>
    <t>998.500 (data keuangan)</t>
  </si>
  <si>
    <t>Persentase penggunaan dana PkM terhadap total dana perguruan tinggi 
Sumber:
Matriks APT 3.0, Poin 36</t>
  </si>
  <si>
    <t>Persentase penggunaan dana PkM terhadap total dana perguruan tinggi sebesar ≥1%</t>
  </si>
  <si>
    <t>Berapa persen penggunaan dana PkM setiap prodi terhadap total dana perguruan tinggi?</t>
  </si>
  <si>
    <t>Ditemukan persentase penggunaan dana PkM terhadap total dana pada Prodi Manajemen sebesar 0,28%. Hal ini belum sesuai dengan standar pembiayaan dan pendanaan PkM, poin 5.3 yang mempersyaratkan persentase penggunaan dana PkM terhadap total dana perguruan tinggi sebesar ≥1%.</t>
  </si>
  <si>
    <t>Ditemukan persentase penggunaan dana PkM terhadap total dana perguruan tinggi pada Prodi Akuntansi sebesar 0,49%. Hal ini belum sesuai dengan standar pembiayaan dan pendanaan PkM, poin 5.3 yang mempersyaratkan persentase penggunaan dana PkM terhadap total dana perguruan tinggi sebesar ≥1%.</t>
  </si>
  <si>
    <t>Ditemukan persentase penggunaan dana PkM terhadap total dana perguruan tinggi pada Prodi MM sebesar 0%. Hal ini belum sesuai dengan standar pembiayaan dan pendanaan PkM, poin 5.3 yang mempersyaratkan persentase penggunaan dana PkM terhadap total dana perguruan tinggi sebesar ≥1%.</t>
  </si>
  <si>
    <t>Ditemukan persentase penggunaan dana PkM terhadap total dana perguruan tinggi pada Prodi Keperawatan sebesar 0%. Hal ini belum sesuai dengan standar pembiayaan dan pendanaan PkM, poin 5.3 yang mempersyaratkan persentase penggunaan dana PkM terhadap total dana perguruan tinggi sebesar ≥1%.</t>
  </si>
  <si>
    <t>0,31% (data keuangan)</t>
  </si>
  <si>
    <t>Ditemukan persentase penggunaan dana PkM terhadap total dana perguruan tinggi pada Prodi Optometri sebesar 0,31%. Hal ini belum sesuai dengan standar pembiayaan dan pendanaan PkM, poin 5.3 yang mempersyaratkan persentase penggunaan dana PkM terhadap total dana perguruan tinggi sebesar ≥1%.</t>
  </si>
  <si>
    <t>0,01% (data keuangan)</t>
  </si>
  <si>
    <t>Ditemukan persentase penggunaan dana PkM terhadap total dana perguruan tinggi pada Prodi Profesi Dokter sebesar 0,01%. Hal ini belum sesuai dengan standar pembiayaan dan pendanaan PkM, poin 5.3 yang mempersyaratkan persentase penggunaan dana PkM terhadap total dana perguruan tinggi sebesar ≥1%.</t>
  </si>
  <si>
    <t>2% (FKIK)
0,01% (data keuangan)</t>
  </si>
  <si>
    <t>Ditemukan persentase penggunaan dana PkM terhadap total dana perguruan tinggi pada Prodi Sarjana Kedokteran sebesar 0,01%. Hal ini belum sesuai dengan standar pembiayaan dan pendanaan PkM, poin 5.3 yang mempersyaratkan persentase penggunaan dana PkM terhadap total dana perguruan tinggi sebesar ≥1%.</t>
  </si>
  <si>
    <t>berdasarkan data keuangan</t>
  </si>
  <si>
    <t>Ditemukan persentase penggunaan dana PkM terhadap total dana perguruan tinggi pada Prodi Psikologi sebesar 0%. Hal ini belum sesuai dengan standar pembiayaan dan pendanaan PkM, poin 5.3 yang mempersyaratkan persentase penggunaan dana PkM terhadap total dana perguruan tinggi sebesar ≥1%.</t>
  </si>
  <si>
    <t>Ditemukan persentase penggunaan dana PkM terhadap total dana perguruan tinggi pada Prodi Sastra Inggris sebesar 0%. Hal ini belum sesuai dengan standar pembiayaan dan pendanaan PkM, poin 5.3 yang mempersyaratkan persentase penggunaan dana PkM terhadap total dana perguruan tinggi sebesar ≥1%.</t>
  </si>
  <si>
    <t>data dari unit</t>
  </si>
  <si>
    <t>Ditemukan persentase penggunaan dana PkM terhadap total dana perguruan tinggi pada Prodi Informatika sebesar 0%. Hal ini belum sesuai dengan standar pembiayaan dan pendanaan PkM, poin 5.3 yang mempersyaratkan persentase penggunaan dana PkM terhadap total dana perguruan tinggi sebesar ≥1%.</t>
  </si>
  <si>
    <t>Ditemukan persentase penggunaan dana PkM terhadap total dana perguruan tinggi pada Prodi Sistem Informasi sebesar 0%. Hal ini belum sesuai dengan standar pembiayaan dan pendanaan PkM, poin 5.3 yang mempersyaratkan persentase penggunaan dana PkM terhadap total dana perguruan tinggi sebesar ≥1%.</t>
  </si>
  <si>
    <t>Ditemukan persentase penggunaan dana PkM terhadap total dana perguruan tinggi pada Prodi Teknik Elektro sebesar 0,31%. Hal ini belum sesuai dengan standar pembiayaan dan pendanaan PkM, poin 5.3 yang mempersyaratkan persentase penggunaan dana PkM terhadap total dana perguruan tinggi sebesar ≥1%.</t>
  </si>
  <si>
    <t>Ditemukan persentase penggunaan dana PkM terhadap total dana perguruan tinggi pada Prodi Teknik Industri sebesar 0,44%. Hal ini belum sesuai dengan standar pembiayaan dan pendanaan PkM, poin 5.3 yang mempersyaratkan persentase penggunaan dana PkM terhadap total dana perguruan tinggi sebesar ≥1%.</t>
  </si>
  <si>
    <t>Semua PkM terdokumentasi dengan baik khususnya terkait pengelolaan keuangan PkM.</t>
  </si>
  <si>
    <t>80% pengelolaan keuangan PkM terdokumentasi</t>
  </si>
  <si>
    <t>Pengelolaan keuangan hibah internal LPPM terdokumentasi di LPPM</t>
  </si>
  <si>
    <t>Ditemukan belum semua PkM pada Prodi Manajemen terdokumentasi dengan baik khususnya terkait pengelolaan keuangan PkM. Hal ini belum sesuai dengan standar pembiayaan dan pendanaan PkM, poin 5.4 yang mempersyaratkan pengelolaan keuangan PkM terdokumentasi.</t>
  </si>
  <si>
    <t>Ditemukan belum semua PkM pada Prodi Akuntansi terdokumentasi dengan baik khususnya terkait pengelolaan keuangan PkM. Hal ini belum sesuai dengan standar pembiayaan dan pendanaan PkM, poin 5.4 yang mempersyartkan terdokumentasinya pengelolaan keuangan PkM.</t>
  </si>
  <si>
    <t>Ditemukan belum semua PkM pada Prodi MM terdokumentasi dengan baik khususnya terkait pengelolaan keuangan PkM. Hal ini belum sesuai dengan standar pembiayaan dan pendanaan PkM, poin 5.4 yang mempersyartkan terdokumentasinya pengelolaan keuangan PkM.</t>
  </si>
  <si>
    <t>Ditemukan belum semua PkM pada Prodi Keperawatan terdokumentasi dengan baik khususnya terkait pengelolaan keuangan PkM. Hal ini belum sesuai dengan standar pembiayaan dan pendanaan PkM, poin 5.4 yang mempersyartkan terdokumentasinya pengelolaan keuangan PkM.</t>
  </si>
  <si>
    <t>Ditemukan belum semua PkM pada Prodi Optometri terdokumentasi dengan baik khususnya terkait pengelolaan keuangan PkM. Hal ini belum sesuai dengan standar pembiayaan dan pendanaan PkM, poin 5.4 yang mempersyartkan terdokumentasinya pengelolaan keuangan PkM.</t>
  </si>
  <si>
    <t>Ditemukan belum semua PkM pada Prodi Profesi Dokter terdokumentasi dengan baik khususnya terkait pengelolaan keuangan PkM. Hal ini belum sesuai dengan standar pembiayaan dan pendanaan PkM, poin 5.4 yang mempersyartkan terdokumentasinya pengelolaan keuangan PkM.</t>
  </si>
  <si>
    <t>Ditemukan belum semua PkM pada Prodi Sarjana Kedokteran terdokumentasi dengan baik khususnya terkait pengelolaan keuangan PkM. Hal ini belum sesuai dengan standar pembiayaan dan pendanaan PkM, poin 5.4 yang mempersyartkan terdokumentasinya pengelolaan keuangan PkM.</t>
  </si>
  <si>
    <t>Ditemukan belum semua PkM pada Prodi Psikologi terdokumentasi dengan baik khususnya terkait pengelolaan keuangan PkM. Hal ini belum sesuai dengan standar pembiayaan dan pendanaan PkM, poin 5.4 yang mempersyartkan terdokumentasinya pengelolaan keuangan PkM.</t>
  </si>
  <si>
    <t>Ditemukan belum semua PkM pada Prodi Sastra Inggris terdokumentasi dengan baik khususnya terkait pengelolaan keuangan PkM. Hal ini belum sesuai dengan standar pembiayaan dan pendanaan PkM, poin 5.4 yang mempersyartkan terdokumentasinya pengelolaan keuangan PkM.</t>
  </si>
  <si>
    <t>Ditemukan belum semua PkM pada Prodi Informatika terdokumentasi dengan baik khususnya terkait pengelolaan keuangan PkM. Hal ini belum sesuai dengan standar pembiayaan dan pendanaan PkM, poin 5.4 yang mempersyartkan terdokumentasinya pengelolaan keuangan PkM.</t>
  </si>
  <si>
    <t>Ditemukan belum semua PkM pada Prodi Sistem Informasi terdokumentasi dengan baik khususnya terkait pengelolaan keuangan PkM. Hal ini belum sesuai dengan standar pembiayaan dan pendanaan PkM, poin 5.4 yang mempersyartkan terdokumentasinya pengelolaan keuangan PkM.</t>
  </si>
  <si>
    <t>Ditemukan belum semua PkM pada Prodi Teknik Elektro terdokumentasi dengan baik khususnya terkait pengelolaan keuangan PkM. Hal ini belum sesuai dengan standar pembiayaan dan pendanaan PkM, poin 5.4 yang mempersyartkan terdokumentasinya pengelolaan keuangan PkM.</t>
  </si>
  <si>
    <t>Ditemukan belum semua PkM pada Prodi Teknik Industri terdokumentasi dengan baik khususnya terkait pengelolaan keuangan PkM. Hal ini belum sesuai dengan standar pembiayaan dan pendanaan PkM, poin 5.4 yang mempersyartkan terdokumentasinya pengelolaan keuangan PkM.</t>
  </si>
  <si>
    <t>Ditemukan belum semua PkM  pada Prodi Teknik Sipil terdokumentasi dengan baik khususnya terkait pengelolaan keuangan PkM. Hal ini belum sesuai dengan standar pembiayaan dan pendanaan PkM, poin 5.4 yang mempersyaratkan pengelolaan keuangan PkM terdokumentasi.</t>
  </si>
  <si>
    <t>Tersedianya dana untuk manajemen PkM dan pengembangan kapasitas pelaksana 
Sumber:
Permendikbud No. 3 tahun 2020, Pasal 66 (2)</t>
  </si>
  <si>
    <t>80% dana untuk manajemen PkM dan pengembangan kapasitas pelaksananya, tersedia</t>
  </si>
  <si>
    <t>LPPM telah mengalokasikan dana untuk manajemen penelitian dan pengembangan kapasitas pelaksana PkM</t>
  </si>
  <si>
    <t>Ditemukan belum tersedianya dana untuk manajemen PkM dan pengembangan kapasitas pelaksana pada Prodi Manajemen. Hal ini belum sesuai dengan standar pembiayaan dan pendanaan PkM, poin 5.5 yang mempersyaratkan dana untuk manajemen PkM dan pengembangan kapasitas pelaksananya, tersedia.</t>
  </si>
  <si>
    <t>Ditemukan belum tersedianya dana untuk manajemen PkM dan pengembangan kapasitas pelaksana pada Prodi Akuntansi.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</si>
  <si>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MM. Hal ini belum sesuai dengan standar pembiayaan dan pendanaan PkM, poin 5.5 yang mempersyaratkan dana untuk manajemen PkM dan pengembangan kapasitas pelaksanaannya, tersedia.</t>
  </si>
  <si>
    <t>panduan di LLPM, yang diterapkan di prodi, dosen mengajukan ke Kaprodi dan meneruskan ke ka Unit riset FKIK</t>
  </si>
  <si>
    <t>Ditemukan belum tersedianya dana untuk manajemen PkM dan pengembangan kapasitas pelaksana pada Prodi Keperawatan.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</si>
  <si>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Optometri.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</si>
  <si>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Profesi Dokter.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</si>
  <si>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Sarjana Kedokteran.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</si>
  <si>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Psikologi.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</si>
  <si>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Sastra Inggris.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</si>
  <si>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Informatika.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</si>
  <si>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Sistem Informasi.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</si>
  <si>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Teknik Elektro.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</si>
  <si>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Teknik Industri. Hal ini belum sesuai dengan standar pembiayaan dan pendanaan PkM, poin 5.5 yang mempersyaratkan dana untuk manajemen PkM dan pengembangan kapasitas pelaksanaannya, tersedia.</t>
  </si>
  <si>
    <t>Ditemukan belum tersedianya dana untuk manajemen PkM dan pengembangan kapasitas pelaksana pada Prodi Teknik Sipil. Hal ini belum sesuai dengan standar pembiayaan dan pendanaan PkM, poin 5.5 yang mempersyaratkan dana untuk manajemen PkM dan pengembangan kapasitas pelaksanaannya, tersedia.</t>
  </si>
  <si>
    <t>Tersedianya insentif bagi para pelaksana PkM berprestasi
Sumber:
Permendikbud No. 3 tahun 2020, Pasal 64 (1)</t>
  </si>
  <si>
    <t>80% insentif bagi pelaksana PkM berprestasi, tersedia</t>
  </si>
  <si>
    <t>Dana insentif tersedia di LPPM</t>
  </si>
  <si>
    <t>Ditemukan belum tersedianya insentif bagi para pelaksana PkM berprestasi pada Prodi Manajemen. Hal ini belum sesuai dengan standar pembiayaan dan pendanaan PkM, poin 5.5 yang mempersyaratkan insentif bagi pelaksana PkM berprestasi, tersedia.</t>
  </si>
  <si>
    <t>Ditemukan belum tersedianya insentif bagi para pelaksana PkM berprestasi pada Prodi Akuntansi. Hal ini belum sesuai dengan standar pembiayaan dan pendanaan PkM, poin 5.5 yang mempersyaratkan insentif bagi pelaksana PkM berprestasi, tersedia.</t>
  </si>
  <si>
    <t>Ditemukan belum tersedianya insentif bagi para pelaksana PkM berprestasi pada Prodi MM. Hal ini belum sesuai dengan standar pembiayaan dan pendanaan PkM, poin 5.5 yang mempersyaratkan insentif bagi pelaksana PkM berprestasi, tersedia.</t>
  </si>
  <si>
    <t>Ditemukan belum tersedianya insentif bagi para pelaksana PkM berprestasi pada Prodi Keperawatan. Hal ini belum sesuai dengan standar pembiayaan dan pendanaan PkM, poin 5.5 yang mempersyaratkan insentif bagi pelaksana PkM berprestasi, tersedia.</t>
  </si>
  <si>
    <t>Ditemukan belum tersedianya insentif bagi para pelaksana PkM berprestasi pada Prodi Optometri. Hal ini belum sesuai dengan standar pembiayaan dan pendanaan PkM, poin 5.5 yang mempersyaratkan insentif bagi pelaksana PkM berprestasi, tersedia.</t>
  </si>
  <si>
    <t>Ditemukan belum tersedianya insentif bagi para pelaksana PkM berprestasi pada Prodi Profesi Dokter. Hal ini belum sesuai dengan standar pembiayaan dan pendanaan PkM, poin 5.5 yang mempersyaratkan insentif bagi pelaksana PkM berprestasi, tersedia.</t>
  </si>
  <si>
    <t>Ditemukan belum tersedianya insentif bagi para pelaksana PkM berprestasi pada Prodi Sarjana Kedokteran. Hal ini belum sesuai dengan standar pembiayaan dan pendanaan PkM, poin 5.5 yang mempersyaratkan insentif bagi pelaksana PkM berprestasi, tersedia.</t>
  </si>
  <si>
    <t>Ditemukan belum tersedianya insentif bagi para pelaksana PkM berprestasi pada Prodi Psikologi. Hal ini belum sesuai dengan standar pembiayaan dan pendanaan PkM, poin 5.5 yang mempersyaratkan insentif bagi pelaksana PkM berprestasi, tersedia.</t>
  </si>
  <si>
    <t>Ditemukan belum tersedianya insentif bagi para pelaksana PkM berprestasi pada Prodi Sastra Inggris. Hal ini belum sesuai dengan standar pembiayaan dan pendanaan PkM, poin 5.5 yang mempersyaratkan insentif bagi pelaksana PkM berprestasi, tersedia.</t>
  </si>
  <si>
    <t>Ditemukan belum tersedianya insentif bagi para pelaksana PkM berprestasi pada Prodi Informatika. Hal ini belum sesuai dengan standar pembiayaan dan pendanaan PkM, poin 5.5 yang mempersyaratkan insentif bagi pelaksana PkM berprestasi, tersedia.</t>
  </si>
  <si>
    <t>Ditemukan belum tersedianya insentif bagi para pelaksana PkM berprestasi pada Prodi Sistem Informasi. Hal ini belum sesuai dengan standar pembiayaan dan pendanaan PkM, poin 5.5 yang mempersyaratkan insentif bagi pelaksana PkM berprestasi, tersedia.</t>
  </si>
  <si>
    <t>Ditemukan belum tersedianya insentif bagi para pelaksana PkM berprestasi pada Prodi Teknik Elektro. Hal ini belum sesuai dengan standar pembiayaan dan pendanaan PkM, poin 5.5 yang mempersyaratkan insentif bagi pelaksana PkM berprestasi, tersedia.</t>
  </si>
  <si>
    <t>Ditemukan belum tersedianya insentif bagi para pelaksana PkM berprestasi pada Prodi Teknik Industri. Hal ini belum sesuai dengan standar pembiayaan dan pendanaan PkM, poin 5.5 yang mempersyaratkan insentif bagi pelaksana PkM berprestasi, tersedia.</t>
  </si>
  <si>
    <t>Ditemukan belum tersedianya insentif bagi para pelaksana PkM berprestasi pada Prodi Teknik Sipil. Hal ini belum sesuai dengan standar pembiayaan dan pendanaan PkM, poin 5.5 yang mempersyaratkan insentif bagi pelaksana PkM berprestasi, tersedia.</t>
  </si>
  <si>
    <t xml:space="preserve">Kriteria </t>
  </si>
  <si>
    <t>Jumlah</t>
  </si>
  <si>
    <t>Kriteria 1</t>
  </si>
  <si>
    <t>Kriteria 3</t>
  </si>
  <si>
    <t>tidak ada seleksi mhs baru</t>
  </si>
  <si>
    <t>Kriteria 5</t>
  </si>
  <si>
    <t>Kriteria 1, 3 &amp; 5</t>
  </si>
  <si>
    <t>Standar VMTS</t>
  </si>
  <si>
    <t>Standar Pendanaan &amp; Pembiayaan Pembelajaran</t>
  </si>
  <si>
    <t>Standar Pendanaan &amp; Pembiayaan Penelitian</t>
  </si>
  <si>
    <t>Standar Pendanaan &amp; Pembiayaan PkM</t>
  </si>
  <si>
    <t>Persentase</t>
  </si>
  <si>
    <t>Rata-rata</t>
  </si>
  <si>
    <t>Done check</t>
  </si>
  <si>
    <t>Instrumen ini dibangun berdasarkan kriteria 4, 7 dan 8 Akreditasi Perguruan Tinggi. Responi pertanyaan sesuai dengan capaian Semester Ganjil TA 2021/2022!</t>
  </si>
  <si>
    <t>Standar Dosen dan Tenaga Kependidikan</t>
  </si>
  <si>
    <t>Tersedianya dokumen peraturan Kepegawaian
Sumber:
UU No. 13 tahun 2003, Pasal 108</t>
  </si>
  <si>
    <t>PSDM</t>
  </si>
  <si>
    <t>Terimpelementasinya Peraturan Kepegawaian tahun 2020</t>
  </si>
  <si>
    <t>Apakah dokumen tersedia?</t>
  </si>
  <si>
    <t>Dalam proses Revisi PSDM, saat ini Peraturan Kepegawaian yang masih belaku tahun 2014</t>
  </si>
  <si>
    <t>Ditemukan belum tersedianya dokumen peraturan kepegawaian terupdate pada Prodi Manajemen. Hal ini belum sesuai dengan standar dosen dan tenaga kependidikan, poin 5.1 yang mempersyaratkan tersedianya dokumen peraturan kepegawaian.</t>
  </si>
  <si>
    <t>Ditemukan belum tersedianya dokumen peraturan kepegawaian terupdate pada Prodi Akuntansi. Hal ini belum sesuai dengan standar dosen dan tenaga kependidikan, poin 5.1 yang mempersyaratkan tersedianya dokumen peraturan kepegawaian.</t>
  </si>
  <si>
    <t>Ditemukan belum tersedianya dokumen peraturan kepegawaian terupdate pada Prodi MM. Hal ini belum sesuai dengan standar dosen dan tenaga kependidikan, poin 5.1 yang mempersyaratkan tersedianya dokumen peraturan kepegawaian.</t>
  </si>
  <si>
    <t>Ditemukan belum tersedianya dokumen peraturan kepegawaian terupdate pada Prodi Keperawatan. Hal ini belum sesuai dengan standar dosen dan tenaga kependidikan, poin 5.1 yang mempersyaratkan tersedianya dokumen peraturan kepegawaian.</t>
  </si>
  <si>
    <t>Ditemukan belum tersedianya dokumen peraturan kepegawaian terupdate pada Prodi Optometri. Hal ini belum sesuai dengan standar dosen dan tenaga kependidikan, poin 5.1 yang mempersyaratkan tersedianya dokumen peraturan kepegawaian.</t>
  </si>
  <si>
    <t>Ditemukan belum tersedianya dokumen peraturan kepegawaian terupdate pada Prodi Profesi Dokter. Hal ini belum sesuai dengan standar dosen dan tenaga kependidikan, poin 5.1 yang mempersyaratkan tersedianya dokumen peraturan kepegawaian.</t>
  </si>
  <si>
    <t>Ditemukan belum tersedianya dokumen peraturan kepegawaian terupdate pada Prodi Sarjana Kedokteran. Hal ini belum sesuai dengan standar dosen dan tenaga kependidikan, poin 5.1 yang mempersyaratkan tersedianya dokumen peraturan kepegawaian.</t>
  </si>
  <si>
    <t>Ditemukan belum tersedianya dokumen peraturan kepegawaian terupdate pada Prodi Psikologi. Hal ini belum sesuai dengan standar dosen dan tenaga kependidikan, poin 5.1 yang mempersyaratkan tersedianya dokumen peraturan kepegawaian.</t>
  </si>
  <si>
    <t>Ditemukan belum tersedianya dokumen peraturan kepegawaian terupdate pada Prodi Sastra Inggris. Hal ini belum sesuai dengan standar dosen dan tenaga kependidikan, poin 5.1 yang mempersyaratkan tersedianya dokumen peraturan kepegawaian.</t>
  </si>
  <si>
    <t>Ditemukan belum tersedianya dokumen peraturan kepegawaian terupdate pada Prodi Informatika. Hal ini belum sesuai dengan standar dosen dan tenaga kependidikan, poin 5.1 yang mempersyaratkan tersedianya dokumen peraturan kepegawaian.</t>
  </si>
  <si>
    <t>Ditemukan belum tersedianya dokumen peraturan kepegawaian terupdate pada Prodi Sistem Informasi. Hal ini belum sesuai dengan standar dosen dan tenaga kependidikan, poin 5.1 yang mempersyaratkan tersedianya dokumen peraturan kepegawaian.</t>
  </si>
  <si>
    <t>Ditemukan belum tersedianya dokumen peraturan kepegawaian terupdate pada Prodi Teknik Elektro. Hal ini belum sesuai dengan standar dosen dan tenaga kependidikan, poin 5.1 yang mempersyaratkan tersedianya dokumen peraturan kepegawaian.</t>
  </si>
  <si>
    <t>Ditemukan belum tersedianya dokumen peraturan kepegawaian terupdate pada Prodi Teknik Industri. Hal ini belum sesuai dengan standar dosen dan tenaga kependidikan, poin 5.1 yang mempersyaratkan tersedianya dokumen peraturan kepegawaian.</t>
  </si>
  <si>
    <t>Ditemukan belum tersedianya dokumen peraturan kepegawaian terupdate pada Prodi Teknik Sipil. Hal ini belum sesuai dengan standar dosen dan tenaga kependidikan, poin 5.1 yang mempersyaratkan tersedianya dokumen peraturan kepegawaian.</t>
  </si>
  <si>
    <t>Kualifikasi akademik dan kompetensi dosen sesuai dengan peraturan eksternal dan internal 
Sumber:
1. Permendikbud No 3 tahun 2020, Pasal 29, Pasal 30 (6), Pasal 31 (5 &amp; 6)
2. Matriks APT 3.0, Poin 39A</t>
  </si>
  <si>
    <t>90%  pedoman yang komprehensif dan rinci tentang penerapan sistem penugasan dosen berdasarkan kebutuhan, kualifikasi, keahlian dan pengalaman dalam proses pembelajaran tersedia</t>
  </si>
  <si>
    <t>Jumlah Dosen Tetap PS</t>
  </si>
  <si>
    <t>1 orang hanya homebase dan prof rudi nup</t>
  </si>
  <si>
    <t>Secara kualifikasi akademik memenuhi, namun kompetensi belum mendukung optometri</t>
  </si>
  <si>
    <t>Ditemukan persentase kualifikasi akademik dan kompetensi dosen pada Prodi Optometri sebesar 100%. Hal ini belum sesuai dengan standar dosen dan tenaga kependidikan, poin 5.2 yang mempersyaratkan kualifikasi akademik dan kompetensi dosen sesuai dengan peraturan eksternal dan internal.</t>
  </si>
  <si>
    <t xml:space="preserve">65 org, Sp-1: 49, Sp-2: 6 </t>
  </si>
  <si>
    <t>https://docs.google.com/spreadsheets/d/1fpHcQRas19pbDOVCKDydwUZivWdguIM7/edit#gid=1245482252</t>
  </si>
  <si>
    <t>107, Sp-1: 46, Sp-2; 2 org, 3 dosen S1</t>
  </si>
  <si>
    <t>3 dosen S1 (dr. Ninik, dr. Heaven, dr. Linda-resign)</t>
  </si>
  <si>
    <t>5 tetap, 2 NIDK</t>
  </si>
  <si>
    <t>Hendrik : 2023 akan tambah 1 dosen S3. 1 di 2025</t>
  </si>
  <si>
    <t>pak jo, pak budi, pak indra, pak ivan, pak edi, pak ritchi (SL), bu lina (SL)</t>
  </si>
  <si>
    <t>Jumlah Dosen S2</t>
  </si>
  <si>
    <t>Jumlah Dosen S3</t>
  </si>
  <si>
    <t>Rasio jumlah dosen tetap yang memenuhi persyaratan dosen terhadap jumlah program studi
Sumber:
1. Matriks APT 3.0, Poin 21
2. Permendikbud nomor 3 tahun 2020, Pasal 31 (4)</t>
  </si>
  <si>
    <t>Rasio jumlah dosen tetap yang memenuhi persyaratan dosen terhadap jumlah program studi adalah ≥ 10</t>
  </si>
  <si>
    <t>Persentase jumlah dosen yang memiliki sertifikat pendidik profesional /sertifikat profesi terhadap jumlah seluruh dosen tetap
Sumber:
Matriks APT 3.0, Poin 23</t>
  </si>
  <si>
    <t>72,5% dosen memiliki sertifikat pendidik professional
35% dosen tetap memiliki sertifikat profesi</t>
  </si>
  <si>
    <t>Jumlah Dosen untuk setiap PS</t>
  </si>
  <si>
    <t>Persyaratan LAM EMBA Bila jumlah dosen tetap &lt;15,
maka dosen tetap yang
bersertifikat adalah minimal 40%</t>
  </si>
  <si>
    <t>Ditemukan persentase jumlah dosen pada Prodi Manajemen yang memiliki sertifikat pendidik sebesar 70% dan sertifikat profesi sebesar 20%. Hal ini belum sesuai dengan standar dosen dan tenaga kependidikan, poin 5.3 yang mempersyaratkan 72,5% dosen memiliki sertifikat pendidik professional dan 35% dosen tetap memiliki sertifikat profesi.</t>
  </si>
  <si>
    <t>9 serdos , 1 belum</t>
  </si>
  <si>
    <t>Prof bernard: CSCA, CRA, CRP
Pak Hery CPHr, CHCP; Bu Meli: CHCP
Pak Soegeng : CIQar, CiQnR, CIMMR, Pak Tobing: CRMP, CRMO, Bu Desy CFP</t>
  </si>
  <si>
    <t>Ditemukan persentase jumlah dosen pada Prodi Keperawatan yang memiliki sertifikat pendidik sebesar 33,33% dan sertifikat profesi sebesar 20%. Hal ini belum sesuai dengan standar dosen dan tenaga kependidikan, poin 5.3 yang mempersyaratkan 72,5% dosen memiliki sertifikat pendidik professional dan 35% dosen tetap memiliki sertifikat profesi.</t>
  </si>
  <si>
    <t>Ditemukan persentase jumlah dosen pada Prodi Optometri yang memiliki sertifikat pendidik sebesar 0% dan sertifikat profesi sebesar 0%. Hal ini belum sesuai dengan standar dosen dan tenaga kependidikan, poin 5.3 yang mempersyaratkan 72,5% dosen memiliki sertifikat pendidik professional dan 35% dosen tetap memiliki sertifikat profesi.</t>
  </si>
  <si>
    <t>SK Dekan 300 org (TOTAL) , 228 org NON NIDN/NIDK, berNIDN 65 org, NUPN 7 org.</t>
  </si>
  <si>
    <t>Ditemukan persentase jumlah dosen pada Prodi Profesi Dokter yang memiliki sertifikat pendidik sebesar 13,85% dan sertifikat profesi sebesar 100%. Hal ini belum sesuai dengan standar dosen dan tenaga kependidikan, poin 5.3 yang mempersyaratkan 72,5% dosen memiliki sertifikat pendidik professional dan 35% dosen tetap memiliki sertifikat profesi.</t>
  </si>
  <si>
    <t>PsKed = 107, PSPPD = 63, Ners = 13, Optometri = 5</t>
  </si>
  <si>
    <t>Data PKD 26 dosen serdos, sisanya Pekerti. LAM-PT mengakui Pekerti setara serdos</t>
  </si>
  <si>
    <t>Ditemukan persentase jumlah dosen pada Prodi Psikologi yang memiliki sertifikat pendidik sebesar 68,75% dan sertifikat profesi sebesar 62,50%. Hal ini belum sesuai dengan standar dosen dan tenaga kependidikan, poin 5.3 yang mempersyaratkan 72,5% dosen memiliki sertifikat pendidik professional dan 35% dosen tetap memiliki sertifikat profesi.</t>
  </si>
  <si>
    <t>Ditemukan persentase jumlah dosen pada Prodi informatika yang memiliki sertifikat pendidik sebesar 85,71% dan sertifikat profesi sebesar 0%. Hal ini belum sesuai dengan standar dosen dan tenaga kependidikan, poin 5.3 yang mempersyaratkan 72,5% dosen memiliki sertifikat pendidik professional dan 35% dosen tetap memiliki sertifikat profesi.</t>
  </si>
  <si>
    <t>Ditemukan persentase jumlah dosen pada Prodi Sistem Informasi yang memiliki sertifikat pendidik sebesar 57,14% dan sertifikat profesi sebesar 28,57%. Hal ini belum sesuai dengan standar dosen dan tenaga kependidikan, poin 5.3 yang mempersyaratkan 72,5% dosen memiliki sertifikat pendidik professional dan 35% dosen tetap memiliki sertifikat profesi.</t>
  </si>
  <si>
    <t>Ditemukan persentase jumlah dosen pada Prodi Teknik Elektro yang memiliki sertifikat pendidik sebesar 57,14% dan sertifikat profesi sebesar 42,86%. Hal ini belum sesuai dengan standar dosen dan tenaga kependidikan, poin 5.3 yang mempersyaratkan 72,5% dosen memiliki sertifikat pendidik professional dan 35% dosen tetap memiliki sertifikat profesi.</t>
  </si>
  <si>
    <t>Ditemukan persentase jumlah dosen pada Prodi Teknik Industri yang memiliki sertifikat pendidik sebesar 66,67% dan sertifikat profesi sebesar 66,67%. Hal ini belum sesuai dengan standar dosen dan tenaga kependidikan, poin 5.3 yang mempersyaratkan 72,5% dosen memiliki sertifikat pendidik professional dan 35% dosen tetap memiliki sertifikat profesi.</t>
  </si>
  <si>
    <t>Ditemukan persentase jumlah dosen pada Prodi Teknik sipil yang memiliki sertifikat pendidik sebesar 33,33% dan sertifikat profesi sebesar 33,33%. Hal ini belum sesuai dengan standar dosen dan tenaga kependidikan, poin 5.3 yang mempersyaratkan 72,5% dosen memiliki sertifikat pendidik professional dan 35% dosen tetap memiliki sertifikat profesi.</t>
  </si>
  <si>
    <t xml:space="preserve">sutadi &amp; </t>
  </si>
  <si>
    <t>Jumlah Dosen yang memiliki setifikat pendidik</t>
  </si>
  <si>
    <t>4 orang sudah mengikuti perkerti pekerti</t>
  </si>
  <si>
    <t>yang belum punya: Bu Lina , Kevin, Marvin</t>
  </si>
  <si>
    <t>pak hans, bu amel</t>
  </si>
  <si>
    <t>Jumlah Dosen yang memiliki setifikat profesi</t>
  </si>
  <si>
    <t>Namun 3 orang dosen memiliki sertifikat profesi sebagai dokter</t>
  </si>
  <si>
    <t>1 (sertifikat penerjemah ibu Frieda)</t>
  </si>
  <si>
    <t>Garoeou Hanief Aotearoa dan Marcel</t>
  </si>
  <si>
    <t>pak Budi, pak Jo, pak Ivan,</t>
  </si>
  <si>
    <t>Ir. Bu Amelia dan Usman</t>
  </si>
  <si>
    <t>Persentase jumlah dosen tidak tetap terhadap jumlah seluruh dosen (tetap dan tidak tetap)
Sumber:
Matriks APT 3.0, Poin 24</t>
  </si>
  <si>
    <t>Persentase jumlah dosen tidak tetap terhadap jumlah seluruh dosen (dosen tetap dan dosen tidak tetap) sebesar 15%</t>
  </si>
  <si>
    <t>Ditemukan persentasi jumlah dosen tidak tetap terhadap jumlah seluruh dosen pada Prodi Akuntansi sebesar 17%. Hal ini belum sesuai dengan standar dosen dan tenaga kependidikan, poin 5.2 yang mempersyaratkan persentase jumlah dosen tidak tetap terhadap seluruh dosen sebesar 15%.</t>
  </si>
  <si>
    <t>Prof Rudy</t>
  </si>
  <si>
    <t>Dosen PPH bukan merupakan dosen tidak tetap.</t>
  </si>
  <si>
    <t>Data dari PKD: Total 71 (65 dosen NIDN/NIDK) dan (6 dosen NUPN)</t>
  </si>
  <si>
    <t>Harus tanya pak Umar, lihat SK mengajar</t>
  </si>
  <si>
    <t>Menurut data PKD ada 1 orang dosen Ber NIDK, ybs dapat diakui tetap atau tidak tetap</t>
  </si>
  <si>
    <t>bu nani, pak albert (nidk)</t>
  </si>
  <si>
    <t>NIDK masih dapt diakui tetap</t>
  </si>
  <si>
    <t>Berdasarkan data PKD An. Sutardi dan OEI FING YAUW saat ini sudah non aktif</t>
  </si>
  <si>
    <t>pak setiabudi, bu elli, pak andri, pak hardi , pak ivan steven</t>
  </si>
  <si>
    <t>Berdasarkan data PKD yang terdaftar sebagai DTT hanya Pak Setiabudi</t>
  </si>
  <si>
    <t>Ditemukan persentasi jumlah dosen tidak tetap terhadap jumlah seluruh dosen pada Prodi Teknik sipil sebesar 16,67%. Hal ini belum sesuai dengan standar dosen dan tenaga kependidikan, poin 5.2 yang mempersyaratkan persentase jumlah dosen tidak tetap terhadap seluruh dosen sebesar 15%.</t>
  </si>
  <si>
    <t>Jumlah Dosen Tidak Tetap PS (memiliki NUPN)</t>
  </si>
  <si>
    <t>5 (PPH, Komputer)</t>
  </si>
  <si>
    <t>Tersedianya dan terimplementasinya ketentuan beban kerja dosen.
Sumber:
1. Permendikbud No 3 tahun 2020, Pasal 30.
2. Peraturan Bersama Mendikbud dan Badan Kepegawaian Negara No. 4/III/PB/2014 dan Nomor: 24 tahun 2014</t>
  </si>
  <si>
    <t>95% beban kerja dosen terimplementasi sesuai dengan ketentuan yang telah ditetapkan</t>
  </si>
  <si>
    <t>Berapa rata2 beban kerja dosen NIDN (sbk)?</t>
  </si>
  <si>
    <t>12 sbk</t>
  </si>
  <si>
    <t>mengajar s2, pkm, penelitian, (belum termasuk 12 sks di s1 u/ mengajar, pkm, pemelitian)</t>
  </si>
  <si>
    <t>secara jumlah mencukupi, namun secara kepakaran belum sesuai dengaan kebutuhan optometri</t>
  </si>
  <si>
    <t>Ditemukan belum tersedianya dan terimplementasinya ketentuan beban kerja dosen pada Prodi Profesi Dokter. Hal ini belum sesuai dengan standar dosen dan tenaga kependidikan, poin 5.3 yang mempersyaratkan beban kerja dosen terimplementasi sesuai dengan ketentuan yang telah ditetapkan.</t>
  </si>
  <si>
    <t>NIDN &amp; K PSKED dan PSPPD 12,21 SKS</t>
  </si>
  <si>
    <t>Ditemukan belum tersedianya dan terimplementasinya ketentuan beban kerja dosen pada Prodi Sarjana Kedokteran. Hal ini belum sesuai dengan standar dosen dan tenaga kependidikan, poin 5.3 yang mempersyaratkan beban kerja dosen terimplementasi sesuai dengan ketentuan yang telah ditetapkan.</t>
  </si>
  <si>
    <t>Ditemukan belum tersedianya dan terimplementasinya ketentuan beban kerja dosen pada Prodi Psikologi. Hal ini belum sesuai dengan standar dosen dan tenaga kependidikan, poin 5.3 yang mempersyaratkan beban kerja dosen terimplementasi sesuai dengan ketentuan yang telah ditetapkan.</t>
  </si>
  <si>
    <t>akan disusulkan prodi datanya</t>
  </si>
  <si>
    <t>Auditee sampaikan bukti akan disusulkan, namun hingga 4 Jan 2023 tidak ada update di Link maupun Form AMI</t>
  </si>
  <si>
    <t>Ditemukan belum tersedianya dan terimplementasinya ketentuan beban kerja dosen pada Prodi Sastra Inggris. Hal ini belum sesuai dengan standar dosen dan tenaga kependidikan, poin 5.3 yang mempersyaratkan beban kerja dosen terimplementasi sesuai dengan ketentuan yang telah ditetapkan.</t>
  </si>
  <si>
    <t>8.4</t>
  </si>
  <si>
    <t>https://ukrida-my.sharepoint.com/:x:/g/personal/fredi_cia_ukrida_ac_id/EbnMumNIR5dKgUdZL6Lq5mQB3KvT9-HF7QpI6g2UGosn7Q?e=vIacco</t>
  </si>
  <si>
    <t>Ditemukan belum tersedianya dan terimplementasinya ketentuan beban kerja dosen pada Prodi informatika. Hal ini belum sesuai dengan standar dosen dan tenaga kependidikan, poin 5.3 yang mempersyaratkan beban kerja dosen terimplementasi sesuai dengan ketentuan yang telah ditetapkan.</t>
  </si>
  <si>
    <t>Realnya dosen tetap lebih banyak yang mengajar 10 sbk, selebihnya 1 sbk penelitian dan 1 sbk PkM. Tapi hanya 1 dosen yang aktif penelitian a.n Sintia. Juga mengalami kesulitan dari kompetensi dosen. 3 dosen memanfaatkan skripsi mahasiswa untuk laporan BKD Serdos. Hanya kaprodi yang kelebihan beban kerja. Perlu sosialisasi dan evaluasi renop dengan seluruh dosen prodi.</t>
  </si>
  <si>
    <t>Ditemukan belum tersedianya dan terimplementasinya ketentuan beban kerja dosen  pada Prodi Sistem Informasi. Hal ini belum sesuai dengan standar dosen dan tenaga kependidikan, poin 5.3 yang mempersyaratkan beban kerja dosen terimplementasi sesuai dengan ketentuan yang telah ditetapkan.</t>
  </si>
  <si>
    <t>2 studi lanjut, 3 diatas rata2 (pak Ivan, pak Edi)</t>
  </si>
  <si>
    <t>Ditemukan belum tersedianya dan terimplementasinya ketentuan beban kerja dosen pada Prodi Teknik Elektro. Hal ini belum sesuai dengan standar dosen dan tenaga kependidikan, poin 5.3 yang mempersyaratkan beban kerja dosen terimplementasi sesuai dengan ketentuan yang telah ditetapkan.</t>
  </si>
  <si>
    <t>Ditemukan belum tersedianya dan terimplementasinya ketentuan beban kerja dosen pada Prodi Teknik Industri. Hal ini belum sesuai dengan standar dosen dan tenaga kependidikan, poin 5.3 yang mempersyaratkan beban kerja dosen terimplementasi sesuai dengan ketentuan yang telah ditetapkan.</t>
  </si>
  <si>
    <t>bu enma masih 10</t>
  </si>
  <si>
    <t>Ditemukan belum tersedianya dan terimplementasinya ketentuan beban kerja dosen pada Prodi Teknik sipil. Hal ini belum sesuai dengan standar dosen dan tenaga kependidikan, poin 5.3 yang mempersyaratkan beban kerja dosen terimplementasi sesuai dengan ketentuan yang telah ditetapkan.</t>
  </si>
  <si>
    <t>Berapa rata2 beban kerja dosen NIDK (sbk)?</t>
  </si>
  <si>
    <t>6 sbk</t>
  </si>
  <si>
    <t>prof budi</t>
  </si>
  <si>
    <t>Berapa rata2 beban kerja dosen NUP (sbk)?</t>
  </si>
  <si>
    <t>prof rudi</t>
  </si>
  <si>
    <t>Jumlah : -</t>
  </si>
  <si>
    <t>Tidak dihitung</t>
  </si>
  <si>
    <t>tidak dihitung</t>
  </si>
  <si>
    <t>Maksimal 4</t>
  </si>
  <si>
    <t>Berapa jumlah dosen NIDN yang memiliki beban kerja rata-rata</t>
  </si>
  <si>
    <t>74 dari 107</t>
  </si>
  <si>
    <t>https://pddikti.kemdikbud.go.id/data_prodi/NjhCQjg0RjAtRjRGNC00NThGLTk3QUMtMDA2N0Q0MTMwMkZB/20221</t>
  </si>
  <si>
    <t>Berapa jumlah dosen NIDK yang memiliki beban kerja rata-rata</t>
  </si>
  <si>
    <t>NIDN &amp;K 111 dosen</t>
  </si>
  <si>
    <t>Berapa jumlah dosen NUP yang memiliki beban kerja rata-rata</t>
  </si>
  <si>
    <t>Rasio jumlah mahasiswa terhadap dosen tetap
Sumber:
1. Permendikbud No 3 tahun 2020, Pasal 30.
2. Lampiran Permenristekdikti No 2 tahun 2016, Bab III, Poin C
3. Matriks APS nomor 21
4. Kriteria Pemeringkatan 2020 - Input ©</t>
  </si>
  <si>
    <t>Integrasi Data</t>
  </si>
  <si>
    <t>Rasio jumlah mahasiswa terhadap dosen tetap program studi sosial 35
Rasio jumlah mahasiswa terhadap dosen tetap program studi sains 25
*) Khusus FKIK: P.Sked 1:10, PSPD 1:5</t>
  </si>
  <si>
    <t>Jumlah mahasiswa aktif Prodi</t>
  </si>
  <si>
    <t>Berdasarkan PDDikti, rasio Dosen Penghitung Rasio dengan mahasiswa 1:16,07</t>
  </si>
  <si>
    <t>Rasio ideal menurut BAN-PT Jika 20 ≤ RMDT ≤ 30. Perhitungan BAN-PT skor akhir 3,214</t>
  </si>
  <si>
    <t>Ditemukan rasio jumlah mahasiswa terhadap dosen tetap pada Prodi Manajemen sebesar 1:16,07.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</si>
  <si>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1:14,13</t>
  </si>
  <si>
    <t>Ditemukan rasio jumlah mahasiswa terhadap dosen tetap  pada Prodi Akuntansi sebesar 1:14,13.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</si>
  <si>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1:26,08</t>
  </si>
  <si>
    <t>Rasio ideal menurut BAN-PT Jika 20 ≤ RMDT ≤ 30.</t>
  </si>
  <si>
    <t>Berdasarkan PDDikti, rasio Dosen Penghitung Rasio dengan mahasiswa 1:3,76</t>
  </si>
  <si>
    <t>Rasio ideal menurut BAN-PT Jika 20 ≤ RMDT ≤ 30. Perhitungan BAN-PT skor akhir 0,752</t>
  </si>
  <si>
    <t>Ditemukan rasio jumlah mahasiswa terhadap dosen tetap  pada Prodi Keperawatan sebesar 1:3,76.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</si>
  <si>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1:4,08</t>
  </si>
  <si>
    <t>Rasio ideal menurut BAN-PT Jika 20 ≤ RMDT ≤ 30. Perhitungan BAN-PT skor akhir 0,816</t>
  </si>
  <si>
    <t>Ditemukan rasio jumlah mahasiswa terhadap dosen tetap  pada Prodi optometri sebesar 1:4,08.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</si>
  <si>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1:15,44</t>
  </si>
  <si>
    <t>Rasio LAM-PT Kes 1:5</t>
  </si>
  <si>
    <t>Ditemukan rasio jumlah mahasiswa terhadap dosen tetap  pada Prodi Profesi Dokter sebesar 1:15,44.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</si>
  <si>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1:6,71</t>
  </si>
  <si>
    <t>Rasio LAM-PT Kes 1:10</t>
  </si>
  <si>
    <t>Berdasarkan PDDikti, rasio Dosen Penghitung Rasio dengan mahasiswa 1:27,93</t>
  </si>
  <si>
    <t xml:space="preserve">Rasio ideal menurut BAN-PT Jika 20 ≤ RMDT ≤ 30. </t>
  </si>
  <si>
    <t>Berdasarkan PDDikti, rasio Dosen Penghitung Rasio dengan mahasiswa 1:11,80</t>
  </si>
  <si>
    <t>Rasio ideal menurut BAN-PT Jika 20 ≤ RMDT ≤ 30. Perhitungan BAN-PT skor akhir 2,36</t>
  </si>
  <si>
    <t>Ditemukan rasio jumlah mahasiswa terhadap dosen tetap  pada Prodi Sastra Inggris sebesar 1:11,80.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</si>
  <si>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1:22.86</t>
  </si>
  <si>
    <t>Berdasarkan PDDikti, rasio Dosen Penghitung Rasio dengan mahasiswa 1:12,71</t>
  </si>
  <si>
    <t>Rasio saat ini 1:14. NIDK perlu dipertimbangkan dihitung atau tidak atau jumlah mahasiswa ditambah. Prodi terus berfokus kepada pengembangan portofolio mahasiswa dan prodi.
Rasio ideal menurut BAN-PT Jika 20 ≤ RMDT ≤ 30. Perhitungan BAN-PT skor akhir 2,542</t>
  </si>
  <si>
    <t>Ditemukan rasio jumlah mahasiswa pada Prodi Sistem Informasi terhadap dosen tetap sebesar 1:12,71.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</si>
  <si>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1:1,47</t>
  </si>
  <si>
    <t>Rasio ideal menurut BAN-PT Jika 20 ≤ RMDT ≤ 30. Perhitungan BAN-PT skor akhir 0,294</t>
  </si>
  <si>
    <t>Ditemukan rasio jumlah mahasiswa terhadap dosen tetap pada Prodi Teknik Elektro sebesar 1:1,47.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</si>
  <si>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1:4,00</t>
  </si>
  <si>
    <t>Rasio ideal menurut BAN-PT Jika 20 ≤ RMDT ≤ 30. Perhitungan BAN-PT skor akhir 0,80</t>
  </si>
  <si>
    <t>Ditemukan rasio jumlah mahasiswa terhadap dosen tetap pada Prodi Teknik Industri sebesar 1:4,00. Hal ini belum sesuai dengan standar dosen dan tenaga kependidikan, poin 5.4 yang mempersyaratkan Rasio jumlah mahasiswa terhadap dosen tetap program studi sosial 35 atau rasio jumlah mahasiswa terhadap dosen tetap program studi sains 25.</t>
  </si>
  <si>
    <t>Berdasarkan PDDikti, rasio Dosen Penghitung Rasio dengan mahasiswa 1:7,22</t>
  </si>
  <si>
    <t>Rasio ideal menurut BAN-PT Jika 20 ≤ RMDT ≤ 30. Perhitungan BAN-PT skor akhir 1,444</t>
  </si>
  <si>
    <t>Ditemukan rasio jumlah mahasiswa terhadap dosen tetap pada Prodi Teknik sipil sebesar 1:7,22. Hal ini belum sesuai dengan standar dosen dan tenaga kependidikan, poin 5.4 yang mempersyaratkan Rasio jumlah mahasiswa terhadap dosen tetap program studi sosial 35 atau rasio jumlah mahasiswa terhadap dosen tetap program studi sains 25.</t>
  </si>
  <si>
    <t>PKD</t>
  </si>
  <si>
    <t>Persentase dosen yang memiliki jabatan fungsional Guru Besar / Lektor Kepala terhadap banyaknya seluruh dosen tetap.
Sumber:
1. Matriks APT 3.0, Poin 22
2. Kriteria Pemeringkatan 2020 - Input (b)</t>
  </si>
  <si>
    <t>≥ 2% dosen tetap memiliki jabatan fungsional Guru Besar
≥ 10% dosen tetap memiliki jabatan fungsional Lektor Kepala</t>
  </si>
  <si>
    <t>Jumlah DT dengan Jafa GB</t>
  </si>
  <si>
    <t>Ditemukan persentase dosen pada Prodi Manajemen yang memiliki jabatan guru besar sebesar 0% dan jabatan lektor kepala sebesar 20%. Hal ini belum sesuai dengan standar dosen dan tenaga kependidikan, poin 5.5 yang mempersyaratkan ≥ 2% dosen tetap memiliki jabatan fungsional Guru Besar dan ≥ 10% dosen tetap memiliki jabatan fungsional Lektor Kepala.</t>
  </si>
  <si>
    <t>Ditemukan persentase dosen pada Prodi Akuntansi yang memiliki jabatan guru besar sebesar 0% dan jabatan lektor kepala sebesar 17%. Hal ini belum sesuai dengan standar dosen dan tenaga kependidikan, poin 5.5 yang mempersyaratkan ≥ 2% dosen tetap memiliki jabatan fungsional Guru Besar dan ≥ 10% dosen tetap memiliki jabatan fungsional Lektor Kepala.</t>
  </si>
  <si>
    <t xml:space="preserve">GB: prof bernard, prof budi
non AA: Pak Jimmy </t>
  </si>
  <si>
    <t>Ditemukan persentase dosen pada Prodi Keperawatan yang memiliki jabatan guru besar sebesar 0% dan jabatan lektor kepala sebesar 0%. Hal ini belum sesuai dengan standar dosen dan tenaga kependidikan, poin 5.5 yang mempersyaratkan ≥ 2% dosen tetap memiliki jabatan fungsional Guru Besar dan ≥ 10% dosen tetap memiliki jabatan fungsional Lektor Kepala.</t>
  </si>
  <si>
    <t>Ditemukan persentase dosen pada Prodi Optometri yang memiliki jabatan guru besar sebesar 0% dan jabatan lektor kepala sebesar 0%. Hal ini belum sesuai dengan standar dosen dan tenaga kependidikan, poin 5.5 yang mempersyaratkan ≥ 2% dosen tetap memiliki jabatan fungsional Guru Besar dan ≥ 10% dosen tetap memiliki jabatan fungsional Lektor Kepala.</t>
  </si>
  <si>
    <t>Ditemukan persentase dosen pada Prodi Profesi Dokter yang memiliki jabatan guru besar sebesar 0% dan jabatan lektor kepala sebesar 3%. Hal ini belum sesuai dengan standar dosen dan tenaga kependidikan, poin 5.5 yang mempersyaratkan ≥ 2% dosen tetap memiliki jabatan fungsional Guru Besar dan ≥ 10% dosen tetap memiliki jabatan fungsional Lektor Kepala.</t>
  </si>
  <si>
    <t>dr. Wani, Ibu Susan, Ibu Elizhabet dalam proses LK
dr. Wong Hendra proses L</t>
  </si>
  <si>
    <t>Ditemukan persentase dosen pada Prodi Sarjana Kedokteran yang memiliki jabatan guru besar sebesar 3% dan jabatan lektor kepala sebesar 25%. Hal ini belum sesuai dengan standar dosen dan tenaga kependidikan, poin 5.5 yang mempersyaratkan ≥ 2% dosen tetap memiliki jabatan fungsional Guru Besar dan ≥ 10% dosen tetap memiliki jabatan fungsional Lektor Kepala.</t>
  </si>
  <si>
    <t>Yang sedang proses ke LK William, Evans, Sanjaya
Ada beberapa proses ke lektor</t>
  </si>
  <si>
    <t>Ditemukan persentase dosen pada Prodi Psikologi yang memiliki jabatan guru besar sebesar 6% dan jabatan lektor kepala sebesar 0%. Hal ini belum sesuai dengan standar dosen dan tenaga kependidikan, poin 5.5 yang mempersyaratkan ≥ 2% dosen tetap memiliki jabatan fungsional Guru Besar dan ≥ 10% dosen tetap memiliki jabatan fungsional Lektor Kepala.</t>
  </si>
  <si>
    <t>Ditemukan persentase dosen pada Prodi informatika yang memiliki jabatan guru besar sebesar 0% dan jabatan lektor kepala sebesar 0%. Hal ini belum sesuai dengan standar dosen dan tenaga kependidikan, poin 5.5 yang mempersyaratkan ≥ 2% dosen tetap memiliki jabatan fungsional Guru Besar dan ≥ 10% dosen tetap memiliki jabatan fungsional Lektor Kepala.</t>
  </si>
  <si>
    <t>Kenaikan Jafa dosen tidak terkontrol.</t>
  </si>
  <si>
    <t>Ditemukan persentase dosen pada Prodi Sistem Informasi yang memiliki jabatan guru besar sebesar 0% dan jabatan lektor kepala sebesar 0%. Hal ini belum sesuai dengan standar dosen dan tenaga kependidikan, poin 5.5 yang mempersyaratkan ≥ 2% dosen tetap memiliki jabatan fungsional Guru Besar dan ≥ 10% dosen tetap memiliki jabatan fungsional Lektor Kepala.</t>
  </si>
  <si>
    <t>LK: Pak JO
Lektor: Pak Edi, pak Ivan, Pak Budi, Bu nani,</t>
  </si>
  <si>
    <t>Ditemukan persentase dosen pada Prodi Teknik Elektro yang memiliki jabatan guru besar sebesar 0% dan jabatan lektor kepala sebesar 14%. Hal ini belum sesuai dengan standar dosen dan tenaga kependidikan, poin 5.5 yang mempersyaratkan ≥ 2% dosen tetap memiliki jabatan fungsional Guru Besar dan ≥ 10% dosen tetap memiliki jabatan fungsional Lektor Kepala.</t>
  </si>
  <si>
    <t>Ditemukan persentase dosen yang memiliki jabatan guru besar pada Prodi Teknik Industri sebesar 0% dan jabatan lektor kepala sebesar 17%. Hal ini belum sesuai dengan standar dosen dan tenaga kependidikan, poin 5.5 yang mempersyaratkan ≥ 2% dosen tetap memiliki jabatan fungsional Guru Besar dan ≥ 10% dosen tetap memiliki jabatan fungsional Lektor Kepala.</t>
  </si>
  <si>
    <t>Lektor, Amelia dan Usman</t>
  </si>
  <si>
    <t>Ditemukan persentase dosen pada Prodi Teknik sipil yang memiliki jabatan guru besar sebesar 0% dan jabatan lektor kepala sebesar 0%. Hal ini belum sesuai dengan standar dosen dan tenaga kependidikan, poin 5.5 yang mempersyaratkan ≥ 2% dosen tetap memiliki jabatan fungsional Guru Besar dan ≥ 10% dosen tetap memiliki jabatan fungsional Lektor Kepala.</t>
  </si>
  <si>
    <t>Jumlah DT dengan Jafa Lektor Kepala</t>
  </si>
  <si>
    <t xml:space="preserve">Jumlah DT dengan Jafa Lektor </t>
  </si>
  <si>
    <t>Kualifikasi tenaga kependidikan 
Sumber:
1. Matriks APT 3.0, Poin 29
2. Permendikbud 3 tahun 2020, Pasal 32 (1,2, &amp; 3)</t>
  </si>
  <si>
    <t>50% tenaga kependidikan memiliki kualifikasi akademik minimal S1</t>
  </si>
  <si>
    <t>Jumlah Tendik di prodi (misal laboran)</t>
  </si>
  <si>
    <t>1 ditingkat Fakultas yang mengurus Prodi S1</t>
  </si>
  <si>
    <t>Ditemukan persentase kualifikasi tenaga kependidikan pada Prodi Manajemen sebesar 0%. Hal ini belum sesuai dengan standar dosen dan tenaga kependidikan, poin 5.6 yang mempersyaratkan 50% tenaga kependidikan memiliki kualifikasi akademik minimal s1.</t>
  </si>
  <si>
    <t>Ditemukan persentase kualifikasi tenaga kependidikan pada Prodi Akuntansi sebesar 0%. Hal ini belum sesuai dengan standar dosen dan tenaga kependidikan, poin 5.6 yang mempersyaratkan 50% tenaga kependidikan memiliki kualifikasi akademik minimal s1.</t>
  </si>
  <si>
    <t>1 orang tendik CHCP</t>
  </si>
  <si>
    <t>Pak Teguh, 2 orang sedang studi S1:Ibu Nila, Ibu Widie</t>
  </si>
  <si>
    <t>An. (Miranda &amp; Galo)</t>
  </si>
  <si>
    <t>tu ada 1 masih d3, tahun depan akan sertifikasi</t>
  </si>
  <si>
    <t>Ditemukan persentase kualifikasi tenaga kependidikan pada Prodi Sastra Inggris sebesar 0%. Hal ini belum sesuai dengan standar dosen dan tenaga kependidikan, poin 5.6 yang mempersyaratkan 50% tenaga kependidikan memiliki kualifikasi akademik minimal s1.</t>
  </si>
  <si>
    <t>S1 = 1 orang</t>
  </si>
  <si>
    <t>di FTIK (1 S2, 1 SMA)
Laboran: 4 dengan kualifikasi 1 D3, 1 S1, 1 SMA, 1 SD</t>
  </si>
  <si>
    <t>3 tendik Staf PTIK dapat dipertimbangkan sebagai laboran SI</t>
  </si>
  <si>
    <t>Ditemukan persentase kualifikasi tenaga kependidikan pada Prodi Sistem Informasi sebesar 33%. Hal ini belum sesuai dengan standar dosen dan tenaga kependidikan, poin 5.6 yang mempersyaratkan 50% tenaga kependidikan memiliki kualifikasi akademik minimal s1.</t>
  </si>
  <si>
    <t>2 laboran, 2 tu fakultas
S1: Pak agus, pak despi</t>
  </si>
  <si>
    <t>sudah memenuhi kriteria S1, sertifikasi perlu dikonfirmasi</t>
  </si>
  <si>
    <t>Laboran Parsono dan Desi masih SMA</t>
  </si>
  <si>
    <t>Jumlah tendik dengan kualifikasi &gt;=S1setiap unit kerja. Alt: Punya sertifikasi?</t>
  </si>
  <si>
    <t>S1 ke atas 16 dari 45 yaitu 35,55%, yang punya sertifikasi 37 dari 45 82,22%</t>
  </si>
  <si>
    <t>Tersertifikasinya tenaga kependidikan yang wajib memiliki sertifikat kompetensi sesuai dengan penugasan
Sumber:
1. Matriks APT 3.0, Poin 29
2. Permendikbud 3 tahun 2020, Pasal 32 (3)</t>
  </si>
  <si>
    <t>PKD/Prodi</t>
  </si>
  <si>
    <t>70% tenaga kependidikan yang wajib memiliki sertifikat kompetensi telah bersertifikat sesuai dengan penugasan</t>
  </si>
  <si>
    <t>sdh 100% (STR)</t>
  </si>
  <si>
    <t>Telaksananya pemantauan indeks kepuasan pemangku kepentingan terkait SDM
Sumber:
Matriks APT 3.0, Poin 16</t>
  </si>
  <si>
    <t>Tersusunnya instrumen survei kepuasan yang sahih, andal, mudah digunakan</t>
  </si>
  <si>
    <t>Tersedia, kepuasan 88,50%</t>
  </si>
  <si>
    <t>dari unit PSDM</t>
  </si>
  <si>
    <t>Standar Peneliti</t>
  </si>
  <si>
    <t>Terlaksananya penelitian dengan kualifikasi peneliti sesuai dengan pedoman yang telah ditetapkan</t>
  </si>
  <si>
    <t>70% penelitian dilakukan oleh peneliti dengan kualifikasi yang sesuai dengan pedoman</t>
  </si>
  <si>
    <t>1 orang, bu Nina</t>
  </si>
  <si>
    <t>Keterlibatan peneliti pemula dalam seminar metodologi penelitian ataupun pelatihan sejenisnya.</t>
  </si>
  <si>
    <t xml:space="preserve">80% peneliti pemula terlibat dalam seminar metodologi penelitian ataupun pelatihan sejenisnya </t>
  </si>
  <si>
    <t>Rata-rata jumlah produk riset dari kelompok riset dan/atau laboratorium riset yang bermanfaat untuk menyelesaikan permasalahan di masyarakat
Sumber:
Matriks APT 3.0, Poin 43</t>
  </si>
  <si>
    <t xml:space="preserve">50% produk riset yang dihasilkan bermanfaat untuk menyelesaikan permasalahan di masyarakat </t>
  </si>
  <si>
    <t>Jumlah penelitian di prodi</t>
  </si>
  <si>
    <t>Ditemukan rata-rata jumlah produk riset dari kelompok riset dan/atau laboratorium riset pada Prodi Manajemen yang bermanfaat untuk menyelesaikan permasalahan di masyarakat sebesar 0%. Hal ini belum sesuai dengan standar peneliti, poin 5.3 yang mempersyaratkan 50% produk riset yang dihasilkan bermanfaat untuk menyelesaikan permasalahan di masyarakat.</t>
  </si>
  <si>
    <t>Ditemukan rata-rata jumlah produk riset dari kelompok riset dan/atau laboratorium riset pada Prodi MM yang bermanfaat untuk menyelesaikan permasalahan di masyarakat sebesar 0%. Hal ini belum sesuai dengan standar peneliti, poin 5.3 yang mempersyaratkan 50% produk riset yang dihasilkan bermanfaat untuk menyelesaikan permasalahan di masyarakat.</t>
  </si>
  <si>
    <t>masih dalam proses penelitian: 20-30 penelitian dilakukan di prodi tetapi sebagian besar dilakukan oleh Koas IKM dgn melibatkan pihak luar Ukrida &amp; msh sedikit penelitian yg dilakukan oleh Doknis.</t>
  </si>
  <si>
    <t>dana LPPM
... dari penelitian payung</t>
  </si>
  <si>
    <r>
      <rPr>
        <u/>
        <sz val="11"/>
        <color rgb="FF0563C1"/>
        <rFont val="Calibri"/>
        <family val="2"/>
      </rPr>
      <t>Penelitian kolaborasi dengan mahasiswa (dalam proses)</t>
    </r>
    <r>
      <rPr>
        <u/>
        <sz val="11"/>
        <color rgb="FF0563C1"/>
        <rFont val="Calibri"/>
        <family val="2"/>
      </rPr>
      <t xml:space="preserve">
http://journal2.um.ac.id/index.php/JSPsi/article/view/20175/9625 
https://www.atlantis-press.com/proceedings/ticash-21/125973236 
https://www.atlantis-press.com/proceedings/ticash-21/125973254 
https://journal.untar.ac.id/index.php/PSERINA/article/download/18516/10337 
https://idejournal.org/index.php/ide/article/view/277 
https://journal.untar.ac.id/index.php/baktimas/article/view/15263/10501 
</t>
    </r>
    <r>
      <rPr>
        <u/>
        <sz val="11"/>
        <color rgb="FF1155CC"/>
        <rFont val="Calibri"/>
        <family val="2"/>
      </rPr>
      <t>https://jurnal.unsyiah.ac.id/seurune/article/view/27022</t>
    </r>
  </si>
  <si>
    <t>penelitian: 1 (hibah), 2 penelitian mandiri
1 (teacher capacity building) bermanfaat bagi masy</t>
  </si>
  <si>
    <t>Laporan penelitian, prosiding penelitian</t>
  </si>
  <si>
    <t>Ditemukan rata-rata jumlah produk riset dari kelompok riset dan/atau laboratorium riset yang bermanfaat untuk menyelesaikan permasalahan di masyarakat pada Prodi Sastra Inggris sebesar 33%. Hal ini belum sesuai dengan standar peneliti, poin 5.3 yang mempersyaratkan 50% produk riset yang dihasilkan bermanfaat untuk menyelesaikan permasalahan di masyarakat.</t>
  </si>
  <si>
    <t>Ditemukan rata-rata jumlah produk riset dari kelompok riset dan/atau laboratorium riset yang bermanfaat untuk menyelesaikan permasalahan di masyarakat pada Prodi informatika sebesar 14%. Hal ini belum sesuai dengan standar peneliti, poin 5.3 yang mempersyaratkan 50% produk riset yang dihasilkan bermanfaat untuk menyelesaikan permasalahan di masyarakat.</t>
  </si>
  <si>
    <t>Ada 3 penelitian hanya untuk Serdos dan topik tertentu untuk persiapan studi lanjut</t>
  </si>
  <si>
    <t>Perlu dilihat produk penelitian yang memberi solusi pemecahan masalah masyarakat</t>
  </si>
  <si>
    <t>Ditemukan rata-rata jumlah produk riset dari kelompok riset dan/atau laboratorium riset yang bermanfaat untuk menyelesaikan permasalahan di masyarakat pada Prodi Sistem Informasi sebesar 0%. Hal ini belum sesuai dengan standar peneliti, poin 5.3 yang mempersyaratkan 50% produk riset yang dihasilkan bermanfaat untuk menyelesaikan permasalahan di masyarakat.</t>
  </si>
  <si>
    <t>1 dana hibah, 1 dana luar int, 1 mandiri, dosen yang terlibat: pak edi, pak ivan, pak indra, bu nani, pak jo, pak budi</t>
  </si>
  <si>
    <t>Ditemukan rata-rata jumlah produk riset dari kelompok riset dan/atau laboratorium riset yang bermanfaat untuk menyelesaikan permasalahan di masyarakat pada Prodi Teknik Industri sebesar 0%. Hal ini belum sesuai dengan standar peneliti, poin 5.3 yang mempersyaratkan 50% produk riset yang dihasilkan bermanfaat untuk menyelesaikan permasalahan di masyarakat.</t>
  </si>
  <si>
    <t>Minta di cek hasil produk yang menyelesaikan permasalahan masyarakat, Auditee sampaikan bukti akan disusulkan, namun hingga 4 Jan 2023 tidak ada update di Link maupun Form AMI</t>
  </si>
  <si>
    <t>Ditemukan rata-rata jumlah produk riset dari kelompok riset dan/atau laboratorium riset yang bermanfaat untuk menyelesaikan permasalahan di masyarakat pada Prodi Teknik sipil sebesar 0%. Hal ini belum sesuai dengan standar peneliti, poin 5.3 yang mempersyaratkan 50% produk riset yang dihasilkan bermanfaat untuk menyelesaikan permasalahan di masyarakat.</t>
  </si>
  <si>
    <t xml:space="preserve">Jumlah penelitian prodi yang hasilnya bermanfaat untuk menyelesaikan permasalahan di masyarakat </t>
  </si>
  <si>
    <t>Sebagian besar penelitian yg dijalankan oleh koas2 IKM, sbnrnya sangat bisa bermanfaat utk massyarakat, tetapi blm ada tindakan lbh lanjut dlm pengaplikasian/penerapan ke dlm kebutuhan masyarakat (msh sebatas hny utk syarat akademik/kelulusan)</t>
  </si>
  <si>
    <t>Rata-rata jumlah produk riset dari kelompok riset dan/atau laboratorium riset yang berdaya saing internasional
Sumber:
Matriks APT 3.0, Poin 43</t>
  </si>
  <si>
    <t xml:space="preserve">20% produk riset yang dihasilkan berdaya saing internasional </t>
  </si>
  <si>
    <t>Jumlah penelitian prodi yang hasilnya berdaya saing inernasional</t>
  </si>
  <si>
    <t>Ditemukan rata-rata jumlah produk riset dari kelompok riset dan/atau laboratorium riset pada Prodi Akuntansi yang berdaya saing internasional sebesar 8%. Hal ini belum sesuai dengan standar peneliti, poin 5.3 yang mempersyaratkan 20% produk riset yang dihasilkan berdaya saing internasional.</t>
  </si>
  <si>
    <t>Ditemukan rata-rata jumlah produk riset dari kelompok riset dan/atau laboratorium riset pada Prodi Keperawatan yang berdaya saing internasional sebesar 13,33%. Hal ini belum sesuai dengan standar peneliti, poin 5.3 yang mempersyaratkan 20% produk riset yang dihasilkan berdaya saing internasional.</t>
  </si>
  <si>
    <t>Ditemukan rata-rata jumlah produk riset dari kelompok riset dan/atau laboratorium riset pada Prodi Optometri yang berdaya saing internasional sebesar 0%. Hal ini belum sesuai dengan standar peneliti, poin 5.3 yang mempersyaratkan 20% produk riset yang dihasilkan berdaya saing internasional.</t>
  </si>
  <si>
    <t>sampai saat ini 13 penelitian doknis yg sdh di publikasikan pd tingkat internasional , sedangkan Penelitian2 yg dilakukan oleh koas IKM, blm dianalisa apakah memenuhi kriteria penilaian utk dipublikasikan pd tingkat Internasional. Namun, tidak mencantumkan Ukrida sebagai affiliasi</t>
  </si>
  <si>
    <t>belum ada yang publish internasional</t>
  </si>
  <si>
    <t>Ditemukan rata-rata jumlah produk riset dari kelompok riset dan/atau laboratorium riset yang berdaya saing internasional pada Prodi Sarjana Kedokteran sebesar 0%. Hal ini belum sesuai dengan standar peneliti, poin 5.3 yang mempersyaratkan 20% produk riset yang dihasilkan berdaya saing internasional.</t>
  </si>
  <si>
    <t>An. pak william</t>
  </si>
  <si>
    <t>Ditemukan rata-rata jumlah produk riset dari kelompok riset dan/atau laboratorium riset yang berdaya saing internasional pada Prodi Psikologi sebesar 14,29%. Hal ini belum sesuai dengan standar peneliti, poin 5.3 yang mempersyaratkan 20% produk riset yang dihasilkan berdaya saing internasional.</t>
  </si>
  <si>
    <t>Catatan auditor ada 4 (skripsi mahasiswa) yang berdaya saing inernasional, namun inkonsisten dengan penelitian sebelumnya</t>
  </si>
  <si>
    <t>Ditemukan rata-rata ajumlah produk riset dari kelompok riset dan/atau laboratorium riset yang berdaya saing internasional pada Prodi Sastra Inggris sebesar 0%. Hal ini belum sesuai dengan standar peneliti, poin 5.3 yang mempersyaratkan 20% produk riset yang dihasilkan berdaya saing internasional.</t>
  </si>
  <si>
    <t>Ditemukan rata-rata jumlah produk riset dari kelompok riset dan/atau laboratorium riset yang berdaya saing internasional pada Prodi informatika sebesar 0%. Hal ini belum sesuai dengan standar peneliti, poin 5.3 yang mempersyaratkan 20% produk riset yang dihasilkan berdaya saing internasional.</t>
  </si>
  <si>
    <t>Perlu dipertimbangkan untuk go internasional</t>
  </si>
  <si>
    <t>Ditemukan rata-rata ajumlah produk riset dari kelompok riset dan/atau laboratorium riset yang berdaya saing internasional pada Prodi Sistem Informasi sebesar 0%. Hal ini belum sesuai dengan standar peneliti, poin 5.3 yang mempersyaratkan 20% produk riset yang dihasilkan berdaya saing internasional.</t>
  </si>
  <si>
    <t>Ditemukan rata-rata ajumlah produk riset dari kelompok riset dan/atau laboratorium riset yang berdaya saing internasional pada Prodi Teknik Elektro sebesar 100%. Hal ini belum sesuai dengan standar peneliti, poin 5.3 yang mempersyaratkan 20% produk riset yang dihasilkan berdaya saing internasional.</t>
  </si>
  <si>
    <t>An. Pak Elkana, Scopus Q2 dan Q3</t>
  </si>
  <si>
    <t>Ada di Amelia dan Rahmansah, Auditee sampaikan bukti akan disusulkan, namun hingga 4 Jan 2023 tidak ada update di Link maupun Form AMI</t>
  </si>
  <si>
    <t>Ditemukan rata-rata ajumlah produk riset dari kelompok riset dan/atau laboratorium riset yang berdaya saing internasional pada Prodi Teknik sipil sebesar 0%. Hal ini belum sesuai dengan standar peneliti, poin 5.3 yang mempersyaratkan 20% produk riset yang dihasilkan berdaya saing internasional.</t>
  </si>
  <si>
    <t>Standar Pelaksana Pengabdian kepada Masyarakat</t>
  </si>
  <si>
    <t>Kesesuaian keahlian pelaksana dengan kegiatan yang dilakukan
Sumber:
Permendikbud No. 3 tahun 2020, Pasal 61 (1 &amp; 2)</t>
  </si>
  <si>
    <t>80% kegiatan PkM dilakukan oleh pelaksana yang sesuai dengan keahliannya</t>
  </si>
  <si>
    <t>Namun, setiap kegiatan PKM dilakukan oleh pelaksana yang sesuai dengan keahliannya</t>
  </si>
  <si>
    <t>1 pkm per semester, Financial Planner PT MGM (Pak Tobing) &amp; Bu Desy,</t>
  </si>
  <si>
    <t>semester genap tidak ada PkM</t>
  </si>
  <si>
    <t>Semua kegiatan PkM yg berjalan di PSPD sesuai dgn keahlian pelaksana PkM (IKM, Bedah)</t>
  </si>
  <si>
    <t>Pos Bindu: Posyandu (25 mhs koas), Pekan Imunisasi Anak Nasional (Semua Koas IKM diperbantukan)
Baksos Sirkum (Sunatan Masal), Gempa Cianjur</t>
  </si>
  <si>
    <t>Sudah sesuai</t>
  </si>
  <si>
    <t>Setiap kegiatan PKM dilakukan oleh pelaksana yang sesuai dengan keahliannya</t>
  </si>
  <si>
    <t>belum ada data</t>
  </si>
  <si>
    <t>Ada 1 PkM pembuatan website di kecamatan grogol petamburan dengan melibatkan mahasiswa dan seluruh dosen tetap PS. Satu PkM masih pending dengan sinode GKI</t>
  </si>
  <si>
    <t>ada 1 kegiatan yang kurang sesuai</t>
  </si>
  <si>
    <t>Terlaksananya PkM oleh pelaksana dengan kualifikasi yang sesuai dengan pedoman yang telah ditetapkan
Sumber:
Permendikbud No. 3 tahun 2020, Pasal 61 (3 s.d 5)</t>
  </si>
  <si>
    <t>70% PkM dilakukan oleh pelaksana dengan kualifikasi yang sesuai dengan pedoman</t>
  </si>
  <si>
    <t>Ya, Mengikuti pedoman LPPM, karena pendanaan dari LPPM</t>
  </si>
  <si>
    <t>tidak ada pedoman khusus</t>
  </si>
  <si>
    <t>sudah sesuai dengan pedoman yang pengajuannya melalui LPPM</t>
  </si>
  <si>
    <t>Keberadaan kelompok pelaksana PkM 
Sumber:
Matriks APT 3.0, Poin 45</t>
  </si>
  <si>
    <t>Terbentuknya 8 kelompok pelaksana PkM  (pusat studi)</t>
  </si>
  <si>
    <t>Apakah prodi memiliki kelompok pelaksana PkM/Penelitian?</t>
  </si>
  <si>
    <t>Tersedia, disatukan dengan Penelitian</t>
  </si>
  <si>
    <t>Ya, pelaksanaan PkM/penelitian dalam tim</t>
  </si>
  <si>
    <t>Ciambe</t>
  </si>
  <si>
    <t>Tdk ada. Pelaksana PkM PSPPD msh berpusat Pelaksana PkM dari WD3</t>
  </si>
  <si>
    <t>Ditemukan belum ada kelompok pelaksana PkM pada Prodi Profesi Dokter. Hal ini belum sesuai dengan standar pelaksana pengabdian kepada masyarakat, poin 5.3 yang mempersyaratkan terbentuknya 8 kelompok pelaksana PkM.</t>
  </si>
  <si>
    <t>Ya (CCHD, CCDA, CfBT)</t>
  </si>
  <si>
    <t>https://ukrida.ac.id/menulist/center/research-center</t>
  </si>
  <si>
    <t>Bu Floren. Bu Nina, Bu Rita</t>
  </si>
  <si>
    <t>Yang penting jalan dulu project dengan mahasiswa sehingga belum membentuk pusat studi. Dosen PS terlibat di pusat studi di prodi lain</t>
  </si>
  <si>
    <t>Ditemukan belum ada kelompok pelaksana PkM pada Prodi Sistem Informasi. Hal ini belum sesuai dengan standar pelaksana pengabdian kepada masyarakat, poin 5.3 yang mempersyaratkan terbentuknya 8 kelompok pelaksana PkM.</t>
  </si>
  <si>
    <t>centre for electronic &amp; photonic</t>
  </si>
  <si>
    <t>sk centre</t>
  </si>
  <si>
    <t>1, Center of sustainable health urban infrastrutur</t>
  </si>
  <si>
    <t>CSHUI</t>
  </si>
  <si>
    <t>Apakah ada dosen yang terlibat dalam pusat studi?</t>
  </si>
  <si>
    <t>Ya, 3 dosen</t>
  </si>
  <si>
    <t>Ya/tidak. Jika Ya berapa orang, sebutkan</t>
  </si>
  <si>
    <t>4 Pusat Studi Riset, untuk PKM tidak ada</t>
  </si>
  <si>
    <t>Ya, 11 orang</t>
  </si>
  <si>
    <t>7 (termasuk ms Yunias)</t>
  </si>
  <si>
    <t>Ya, 3 orang</t>
  </si>
  <si>
    <t>Rata-rata jumlah produk PkM yang bermanfaat untuk menyelesaikan permasalahan di masyarakat
Sumber:
Matriks APT 3.0, Poin 45</t>
  </si>
  <si>
    <t xml:space="preserve">70% produk PkM yang dihasilkan bermanfaat untuk menyelesaikan permasalahan di masyarakat </t>
  </si>
  <si>
    <t>Jumlah PkM di prodi</t>
  </si>
  <si>
    <t xml:space="preserve">Bentuknya pelatihan , pendampingan langsung </t>
  </si>
  <si>
    <t>Ditemukan rata-rata jumlah produk PkM pada Prodi Optometri yang bermanfaat untuk menyelesaikan permasalahan di masyarakat sebesar 0%. Hal ini belum sesuai dengan standar pelaksana pengabdian kepada masyarakat, poin 5.3 yang mempersyaratkan 70% produk PkM yang dihasilkan bermanfaat untuk menyelesaikan permasalahan di masyarakat.</t>
  </si>
  <si>
    <t>Ada 9 PkM pd sem.genap (Posbindu 3, baksos sirukum sisi 2, BIAN 4)
Baksos yang diadakan oleh Prodi tidak melibatkan dosen PSPD, Tetapi kegiatan baksos yang dilakukan oleh RS mengikutsertakan Doknis</t>
  </si>
  <si>
    <t>Ditemukan rata-rata jumlah produk PkM pada Prodi Psikologi yang bermanfaat untuk menyelesaikan permasalahan di masyarakat sebesar 0%. Hal ini belum sesuai dengan standar pelaksana pengabdian kepada masyarakat, poin 5.3 yang mempersyaratkan 70% produk PkM yang dihasilkan bermanfaat untuk menyelesaikan permasalahan di masyarakat.</t>
  </si>
  <si>
    <t>(pkm literasi si jogja &amp; 4 dosen terlibat)</t>
  </si>
  <si>
    <t>Ditemukan rata-rata jumlah produk PkM yang bermanfaat untuk menyelesaikan permasalahan di masyarakat pada Prodi Teknik sipil sebesar 0%. Hal ini belum sesuai dengan standar pelaksana pengabdian kepada masyarakat, poin 5.3 yang mempersyaratkan 70% produk PkM yang dihasilkan bermanfaat untuk menyelesaikan permasalahan di masyarakat.</t>
  </si>
  <si>
    <t xml:space="preserve">Jumlah PkM prodi yang hasilnya bermanfaat untuk menyelesaikan permasalahan di masyarakat </t>
  </si>
  <si>
    <t>Rata-rata jumlah produk PkM yang berdaya saing nasional
Sumber:
Matriks APT 3.0, Poin 45</t>
  </si>
  <si>
    <t xml:space="preserve">30% produk PkM yang dihasilkan berdaya saing nasional </t>
  </si>
  <si>
    <t xml:space="preserve">Jumlah PkM prodi yang hasilnya berdaya saing nasional </t>
  </si>
  <si>
    <t>Ditemukan rata-rata jumlah produk PkM yang berdaya saing nasional pada Prodi Akuntansi sebesar 0%. Hal ini belum sesuai dengan standar pelaksana pengabdian kepada masyarakat, poin 5.3 yang mempersyaratkan 30% produk PkM yang dihasilkan berdaya saing nasional.</t>
  </si>
  <si>
    <t>Ditemukan rata-rata jumlah produk PkM yang berdaya saing nasional pada Prodi MM sebesar 0%. Hal ini belum sesuai dengan standar pelaksana pengabdian kepada masyarakat, poin 5.3 yang mempersyaratkan 30% produk PkM yang dihasilkan berdaya saing nasional.</t>
  </si>
  <si>
    <t>Ditemukan rata-rata jumlah produk PkM yang berdaya saing nasional pada Prodi Optometri sebesar 0%. Hal ini belum sesuai dengan standar pelaksana pengabdian kepada masyarakat, poin 5.3 yang mempersyaratkan 30% produk PkM yang dihasilkan berdaya saing nasional.</t>
  </si>
  <si>
    <t>(BIAN : Bulan Imunisasi Anak Nasional)</t>
  </si>
  <si>
    <t>Ditemukan rata-rata jumlah produk PkM yang berdaya saing nasional pada Prodi Profesi Dokter sebesar 33%. Hal ini belum sesuai dengan standar pelaksana pengabdian kepada masyarakat, poin 5.3 yang mempersyaratkan 30% produk PkM yang dihasilkan berdaya saing nasional.</t>
  </si>
  <si>
    <t>Ditemukan rata-rata jumlah produk PkM pada Prodi Psikologi yang berdaya saing nasional sebesar 0%. Hal ini belum sesuai dengan standar pelaksana pengabdian kepada masyarakat, poin 5.3 yang mempersyaratkan 30% produk PkM yang dihasilkan berdaya saing nasional.</t>
  </si>
  <si>
    <t>Ditemukan rata-rata jumlah produk PkM pada Prodi Sastra Inggris yang berdaya saing nasional sebesar 0%. Hal ini belum sesuai dengan standar pelaksana pengabdian kepada masyarakat, poin 5.3 yang mempersyaratkan 30% produk PkM yang dihasilkan berdaya saing nasional.</t>
  </si>
  <si>
    <t>Bu Floren di Semanan</t>
  </si>
  <si>
    <t>Ditemukan rata-rata jumlah produk PkM pada Prodi Sistem Informasi yang berdaya saing nasional sebesar 0%. Hal ini belum sesuai dengan standar pelaksana pengabdian kepada masyarakat, poin 5.3 yang mempersyaratkan 30% produk PkM yang dihasilkan berdaya saing nasional.</t>
  </si>
  <si>
    <t>publish nasional (sendimas)</t>
  </si>
  <si>
    <t>Ditemukan rata-rata jumlah produk PkM yang berdaya saing nasional pada Prodi Teknik Industri sebesar 0%. Hal ini belum sesuai dengan standar pelaksana pengabdian kepada masyarakat, poin 5.3 yang mempersyaratkan 30% produk PkM yang dihasilkan berdaya saing nasional.</t>
  </si>
  <si>
    <t>Ditemukan rata-rata jumlah produk PkM yang berdaya saing nasional pada Prodi Teknik sipil sebesar 0%. Hal ini belum sesuai dengan standar pelaksana pengabdian kepada masyarakat, poin 5.3 yang mempersyaratkan 30% produk PkM yang dihasilkan berdaya saing nasional.</t>
  </si>
  <si>
    <t>Standar Isi Penelitian</t>
  </si>
  <si>
    <t>5.1.</t>
  </si>
  <si>
    <t xml:space="preserve">Tersedianya pedoman penelitian yang memuat tentang penelitian dasar dan terapan
Sumber:
Permendibud 3, tahun 2020, Pasal 47
</t>
  </si>
  <si>
    <t>85% pedoman penelitian yang memuat tentang penelitian dasar dan penelitian terapan tersedia.</t>
  </si>
  <si>
    <t>Mengacu ke level universitas</t>
  </si>
  <si>
    <t>Ya, mengikuti pedoman LPPM</t>
  </si>
  <si>
    <t>mengikuti univ</t>
  </si>
  <si>
    <t>mengikuti tingkat univ</t>
  </si>
  <si>
    <t>menggunakan pedoman LPPM</t>
  </si>
  <si>
    <t>Disesuaikan dengan LPPM</t>
  </si>
  <si>
    <t>Format sama hanya saja jumlah rupiah yang dibedakan. Hibah kompetitif 50jt, dasar 15jt</t>
  </si>
  <si>
    <t>pedoman dari LPPM</t>
  </si>
  <si>
    <t>Pedoman penelitian mengikuti LPPM</t>
  </si>
  <si>
    <t>Pakai pedoman univ</t>
  </si>
  <si>
    <t>Terlaksananya penelitian sesuai dengan pedoman yang telah ditetapkan</t>
  </si>
  <si>
    <t>90% penelitian sesuai dengan pedoman yang telah ditetapkan</t>
  </si>
  <si>
    <t xml:space="preserve">Jumlah penelitian di prodi yang sesuai dengan pedoman. Jika pedoman univ tidak ada atau prodi belum terinfo, apakah prodi memiliki pedoman tersendiri? </t>
  </si>
  <si>
    <t>Prodi belum memiliki pedoman penelitian</t>
  </si>
  <si>
    <t>penelitian yang dilakukan di prodi menggunakan dana mandiri sehingga tidak mengikuti pedoman yang ada</t>
  </si>
  <si>
    <t>Ditemukan belum terlaksananya penelitian pada Prodi Manajemen sesuai dengan pedoman yang telah ditetapkan. Hal ini belum sesuai dengan standar isi penelitian, poin 5.2 yang mempersyaratkan penelitian sesuai dengan pedoman yang telah ditetapkan.</t>
  </si>
  <si>
    <t>Penelitian genap 2020/2021 tidak mengikuti pedoman LPPM karena bukan pendanaan dari LPPM, untuk pedoman penelitian mengikuti pedoman LPPM</t>
  </si>
  <si>
    <t>Ditemukan belum terlaksananya penelitian pada Prodi Akuntansi  yang sesuai dengan pedoman yang telah ditetapkan. Hal ini belum sesuai dengan standar isi penelitian, poin 5.2 yang mempersyaratkan penelitian sesuai dengan pedoman yang telah ditetapkan.</t>
  </si>
  <si>
    <t>Ditemukan belum terlaksananya penelitian pada Prodi MM  yang sesuai dengan pedoman yang telah ditetapkan. Hal ini belum sesuai dengan standar isi penelitian, poin 5.2 yang mempersyaratkan penelitian sesuai dengan pedoman yang telah ditetapkan.</t>
  </si>
  <si>
    <t>Ditemukan belum terlaksananya penelitian pada Prodi Keperawatan  yang sesuai dengan pedoman yang telah ditetapkan. Hal ini belum sesuai dengan standar isi penelitian, poin 5.2 yang mempersyaratkan penelitian sesuai dengan pedoman yang telah ditetapkan.</t>
  </si>
  <si>
    <t>Roadmap tersedia di Unit Rise</t>
  </si>
  <si>
    <t xml:space="preserve">belum ada penelitian yang dilakukan Doknis dengan afiliasi Ukrida, sehingga Tdk bisa dinilai apakah seusai pedoman atau tidak </t>
  </si>
  <si>
    <t>Ditemukan belum terlaksananya penelitian pada Prodi Profesi Dokter yang sesuai dengan pedoman yang telah ditetapkan. Hal ini belum sesuai dengan standar isi penelitian, poin 5.2 yang mempersyaratkan penelitian sesuai dengan pedoman yang telah ditetapkan.</t>
  </si>
  <si>
    <t>data akan disusulkan, (LPPM), penelitian yang mandiri ....</t>
  </si>
  <si>
    <t>Ditemukan belum terlaksananya penelitian sesuai dengan pedoman yang telah ditetapkan pada Prodi Sastra Inggris. Hal ini belum sesuai dengan standar isi penelitian, poin 5.2 yang mempersyaratkan penelitian sesuai dengan pedoman yang telah ditetapkan.</t>
  </si>
  <si>
    <t>penelitian mandiri</t>
  </si>
  <si>
    <t>Ditemukan belum terlaksananya penelitian sesuai dengan pedoman yang telah ditetapkan pada Prodi Informatika. Hal ini belum sesuai dengan standar isi penelitian, poin 5.2 yang mempersyaratkan penelitian sesuai dengan pedoman yang telah ditetapkan.</t>
  </si>
  <si>
    <t>karena penelitian mandiri yang tercatat 3 penelitian dalam rangka studi lanjut</t>
  </si>
  <si>
    <t>Ditemukan belum terlaksananya penelitian sesuai dengan pedoman yang telah ditetapkan pada Prodi Sistem Informasi. Hal ini belum sesuai dengan standar isi penelitian, poin 5.2 yang mempersyaratkan penelitian sesuai dengan pedoman yang telah ditetapkan.</t>
  </si>
  <si>
    <t>Ditemukan belum terlaksananya penelitian sesuai dengan pedoman yang telah ditetapkan pada Prodi Teknik Elektro. Hal ini belum sesuai dengan standar isi penelitian, poin 5.2 yang mempersyaratkan penelitian sesuai dengan pedoman yang telah ditetapkan.</t>
  </si>
  <si>
    <t>penelitian mandiri sehingga tidak mengikuti pedoman lppm</t>
  </si>
  <si>
    <t>Ditemukan belum terlaksananya penelitian sesuai dengan pedoman yang telah ditetapkan pada Prodi Teknik Industri. Hal ini belum sesuai dengan standar isi penelitian, poin 5.2 yang mempersyaratkan penelitian sesuai dengan pedoman yang telah ditetapkan.</t>
  </si>
  <si>
    <t>Ditemukan belum terlaksananya penelitian sesuai dengan pedoman yang telah ditetapkan pada Prodi Teknik sipil. Hal ini belum sesuai dengan standar isi penelitian, poin 5.2 yang mempersyaratkan penelitian sesuai dengan pedoman yang telah ditetapkan.</t>
  </si>
  <si>
    <r>
      <rPr>
        <sz val="10"/>
        <color theme="1"/>
        <rFont val="Times New Roman"/>
        <family val="1"/>
      </rPr>
      <t xml:space="preserve">Standar Isi Penelitian
</t>
    </r>
    <r>
      <rPr>
        <b/>
        <sz val="10"/>
        <color theme="1"/>
        <rFont val="Times New Roman"/>
        <family val="1"/>
      </rPr>
      <t>--&gt; Data dari UkridaIN Strategi 3, poin 12</t>
    </r>
  </si>
  <si>
    <r>
      <rPr>
        <sz val="10"/>
        <color theme="1"/>
        <rFont val="Times New Roman"/>
        <family val="1"/>
      </rPr>
      <t xml:space="preserve">Tersedianya </t>
    </r>
    <r>
      <rPr>
        <i/>
        <sz val="10"/>
        <color theme="1"/>
        <rFont val="Times New Roman"/>
        <family val="1"/>
      </rPr>
      <t>roadmap</t>
    </r>
    <r>
      <rPr>
        <sz val="10"/>
        <color theme="1"/>
        <rFont val="Times New Roman"/>
        <family val="1"/>
      </rPr>
      <t xml:space="preserve"> penelitian prodi</t>
    </r>
  </si>
  <si>
    <t>90% penelitian dosen sesuai roadmap penelitian prodi</t>
  </si>
  <si>
    <t>Apakah prodi memiliki roadmap penelitian?</t>
  </si>
  <si>
    <t>Saat ini prodi belum memiliki roadmap, diperkirakan selesai Maret 2023</t>
  </si>
  <si>
    <t>Ditemukan belum tersedianya roadmap penelitian Prodi Manajemen. Hal ini belum sesuai dengan standar isi penelitian, poin 5.2 yang mempersyaratkan penelitian dosen sesuai roadmap penelitian prodi.</t>
  </si>
  <si>
    <t>masih dalam bentuk excel, namun penelitian dosen sudah diarahkan sesuai dengan roadmap yang ada</t>
  </si>
  <si>
    <t>dokuemen tersedia</t>
  </si>
  <si>
    <t>Roadmap tersedia di Unit Riset</t>
  </si>
  <si>
    <t>Roadmap tersedia dari unit Riset, namun belum ada penelitian yang dilakukan Doknis dengan afiliasi Ukrida</t>
  </si>
  <si>
    <t>Ditemukan belum tersedianya roadmap  penelitian pada Prodi Profesi Dokter. Hal ini belum sesuai dengan standar isi penelitian, poin 5.2 yang mempersyaratkan penelitian dosen sesuai roadmap penelitian prodi.</t>
  </si>
  <si>
    <t>Ya, tersedia</t>
  </si>
  <si>
    <t>pengesahan dalam bentuk hardcopy, sooftcopy belum disahkan</t>
  </si>
  <si>
    <t>ada. tahun 2020-2024</t>
  </si>
  <si>
    <t>Ada, tetapi tidak terdokumentasi</t>
  </si>
  <si>
    <t>penelitian mandiri, belum dapat dipastikan apakah sesuai dengan roadmap</t>
  </si>
  <si>
    <t>Ditemukan belum tersedianya roadmap penelitian pada Prodi informatika. Hal ini belum sesuai dengan standar isi penelitian, poin 5.2 yang mempersyaratkan penelitian dosen sesuai roadmap penelitian prodi.</t>
  </si>
  <si>
    <t>Ya, tapi akan diperbaharui</t>
  </si>
  <si>
    <t>belum ada pedoman tapi masih kerangka pedoman, selain itu penelitian yang ada hanya untuk Serdos dan topik tertentu untuk persiapan studi lanjut</t>
  </si>
  <si>
    <t>Ditemukan belum tersedianya roadmap penelitian pada Prodi Sistem Informatika. Hal ini belum sesuai dengan standar isi penelitian, poin 5.2 yang mempersyaratkan penelitian dosen sesuai roadmap penelitian prodi.</t>
  </si>
  <si>
    <t>ada tetapi belum berupa dokumen ter ttd</t>
  </si>
  <si>
    <t>Perlu disesuaikan dengan roadmap penelitian LPPM</t>
  </si>
  <si>
    <t>Terlaksananya penelitian dengan biaya dari luar yang sesuai dengan RIP Ukrida</t>
  </si>
  <si>
    <t>85% Terlaksananya penelitian dengan biaya dari luar yang sesuai dengan RIP Ukrida</t>
  </si>
  <si>
    <t>Jumlah penelitian yang didanai dari luar Ukrida</t>
  </si>
  <si>
    <t>80% didanai dari dana pribadi</t>
  </si>
  <si>
    <t>Ditemukan belum terlaksananya penelitian pada Prodi Manajemen yang sesuai dengan RIP Ukrida dengan biaya dari luar. Hal ini belum sesuai dengan standar isi penelitian, poin 5.2 yang mempersyaratkan terlaksananya penelitian yang sesuai dengan RIP Ukrida dengan biaya dari luar.</t>
  </si>
  <si>
    <t>Ditemukan belum terlaksananya penelitian pada Prodi Akuntansi dengan biaya dari luar yang sesuai dengan RIP Ukrida. Hal ini belum sesuai dengan standar isi penelitian, poin 5.2 yang mempersyaratkan terlaksananya penelitian dengan biaya dari luar yang sesuai dengan RIP Ukrida.</t>
  </si>
  <si>
    <t>dana mandiri</t>
  </si>
  <si>
    <t>Ditemukan belum terlaksananya penelitian pada Prodi MM dengan biaya dari luar yang sesuai dengan RIP Ukrida. Hal ini belum sesuai dengan standar isi penelitian, poin 5.2 yang mempersyaratkan terlaksananya penelitian dengan biaya dari luar yang sesuai dengan RIP Ukrida.</t>
  </si>
  <si>
    <t>Ditemukan belum terlaksananya penelitian pada Prodi Keperawatan dengan biaya dari luar yang sesuai dengan RIP Ukrida. Hal ini belum sesuai dengan standar isi penelitian, poin 5.2 yang mempersyaratkan terlaksananya penelitian dengan biaya dari luar yang sesuai dengan RIP Ukrida.</t>
  </si>
  <si>
    <t>dalam negeri: Belum ada
luar negeri: Belum ada</t>
  </si>
  <si>
    <t>penelitian yang ada di danai oleh LPPM</t>
  </si>
  <si>
    <t>Ditemukan belum terlaksananya penelitian pada Prodi Optometri dengan biaya dari luar yang sesuai dengan RIP Ukrida. Hal ini belum sesuai dengan standar isi penelitian, poin 5.2 yang mempersyaratkan terlaksananya penelitian dengan biaya dari luar yang sesuai dengan RIP Ukrida.</t>
  </si>
  <si>
    <t>1 penelitian oleh dr. Liem Jen Fuk</t>
  </si>
  <si>
    <t>Ditemukan belum terlaksananya penelitian pada Prodi Profesi Dokter dengan biaya dari luar yang sesuai dengan RIP Ukrida. Hal ini belum sesuai dengan standar isi penelitian, poin 5.2 yang mempersyaratkan terlaksananya penelitian dengan biaya dari luar yang sesuai dengan RIP Ukrida.</t>
  </si>
  <si>
    <t>Didanai oleh Prodia, Wardah, Paragon</t>
  </si>
  <si>
    <t>Ditemukan belum terlaksananya penelitian pada Prodi Sarjana Dokter dengan biaya dari luar yang sesuai dengan RIP Ukrida. Hal ini belum sesuai dengan standar isi penelitian, poin 5.2 yang mempersyaratkan terlaksananya penelitian dengan biaya dari luar yang sesuai dengan RIP Ukrida.</t>
  </si>
  <si>
    <t>dalam negeri: 1 (Kilang Pertamina Internasional), 1 (Universitas Diponegoro)
luar negeri:</t>
  </si>
  <si>
    <t>Ditemukan belum terlaksananya penelitian pada Prodi Psikologi dengan biaya dari luar yang sesuai dengan RIP Ukrida. Hal ini belum sesuai dengan standar isi penelitian, poin 5.2 yang mempersyaratkan terlaksananya penelitian dengan biaya dari luar yang sesuai dengan RIP Ukrida.</t>
  </si>
  <si>
    <t>dalam negeri: 0
luar negeri: 0</t>
  </si>
  <si>
    <t>Ditemukan belum terlaksananya penelitian pada Prodi Sastra Inggris dengan biaya dari luar yang sesuai dengan RIP Ukrida. Hal ini belum sesuai dengan standar isi penelitian, poin 5.2 yang mempersyaratkan terlaksananya penelitian dengan biaya dari luar yang sesuai dengan RIP Ukrida.</t>
  </si>
  <si>
    <t>Ditemukan belum terlaksananya penelitian pada Prodi Informatika dengan biaya dari luar yang sesuai dengan RIP Ukrida. Hal ini belum sesuai dengan standar isi penelitian, poin 5.2 yang mempersyaratkan terlaksananya penelitian dengan biaya dari luar yang sesuai dengan RIP Ukrida.</t>
  </si>
  <si>
    <t>Ditemukan belum terlaksananya penelitian pada Prodi Sistem Informatika dengan biaya dari luar yang sesuai dengan RIP Ukrida. Hal ini belum sesuai dengan standar isi penelitian, poin 5.2 yang mempersyaratkan terlaksananya penelitian dengan biaya dari luar yang sesuai dengan RIP Ukrida.</t>
  </si>
  <si>
    <t>dalam negeri: hibah dikti 1 (didapat di genap, masih proses di semester ganjil ini)
luar negeri: 1</t>
  </si>
  <si>
    <t>Ditemukan belum terlaksananya penelitian pada Prodi Teknik Elektro dengan biaya dari luar yang sesuai dengan RIP Ukrida. Hal ini belum sesuai dengan standar isi penelitian, poin 5.2 yang mempersyaratkan terlaksananya penelitian dengan biaya dari luar yang sesuai dengan RIP Ukrida.</t>
  </si>
  <si>
    <t>Ditemukan belum terlaksananya penelitian pada Prodi Teknik Industri dengan biaya dari luar yang sesuai dengan RIP Ukrida. Hal ini belum sesuai dengan standar isi penelitian, poin 5.2 yang mempersyaratkan terlaksananya penelitian dengan biaya dari luar yang sesuai dengan RIP Ukrida.</t>
  </si>
  <si>
    <t>Ditemukan belum terlaksananya penelitian pada Prodi Teknik Sipil dengan biaya dari luar yang sesuai dengan RIP Ukrida. Hal ini belum sesuai dengan standar isi penelitian, poin 5.2 yang mempersyaratkan terlaksananya penelitian dengan biaya dari luar yang sesuai dengan RIP Ukrida.</t>
  </si>
  <si>
    <t>Standar Proses Penelitian</t>
  </si>
  <si>
    <t>Tersusunnya pedoman pelaksanaan penelitian  sebagai panduan bagi dosen dan/atau mahasiswa dalam melaksanakan penelitian di Ukrida yang mencakup:
1) tatacara penilaian dan review, 
2) legalitas pengangkatan reviewer, 
3) hasil penilaian usul penelitian, 
4) legalitas penugasan peneliti/ kerjasama peneliti, 
5) berita acara hasil monitoring, dan evaluasi, serta 
6) dokumentasi output penelitian.
Sumber:
Matriks APT 3.0, Poin 42C</t>
  </si>
  <si>
    <t>90% pedoman pelaksanaan penelitian tersusun</t>
  </si>
  <si>
    <r>
      <rPr>
        <sz val="10"/>
        <color theme="1"/>
        <rFont val="Times New Roman"/>
        <family val="1"/>
      </rPr>
      <t xml:space="preserve">Apakah prodi memiliki pedoman pelaksanaan Penelitian? 
</t>
    </r>
    <r>
      <rPr>
        <i/>
        <sz val="10"/>
        <color theme="1"/>
        <rFont val="Times New Roman"/>
        <family val="1"/>
      </rPr>
      <t>Jika Belum terinfo tentang pedoman univ, selama ini menggunakan pedoman apa?</t>
    </r>
  </si>
  <si>
    <t>Mengikuti LPPM : Pedoman penelitian dan PkM sudah ada di
https://tinyurl.com/LPPM-UKRIDA
*Gunakan email civitas untuk membuka link.</t>
  </si>
  <si>
    <t>Ya/tidak</t>
  </si>
  <si>
    <t>tersedia di LPPM, SKEMA HIBAH PkM INTERNAL yang diterbitkan
7 Juni 2021</t>
  </si>
  <si>
    <t>Terpenuhinya kaidah dan metode ilmiah secara sistematis sesuai dengan otonomi keilmuan dan budaya akademik, baik penelitian yang dilakukan oleh dosen maupun mahasiswa 
Sumber:
Permendikbud No. 3, Pasal 48(3)</t>
  </si>
  <si>
    <t>80% kaidah dan metode ilmiah secara sistematis sesuai dengan otonomi keilmuan dan budaya akademik, terpenuhi.</t>
  </si>
  <si>
    <t>Tersedia hanya belum secaa utuh dilaksanakan</t>
  </si>
  <si>
    <t>ya, penelitian yang dilakukan sedapat mungkin memenuhi kaidah dan metode ilmiah secara sistematis sesuai dengan otonomi keilmuan dan budaya akademik</t>
  </si>
  <si>
    <t>Terpenuhinya standar mutu, keselamatan kerja, kesehatan, kenyamanan, serta keamanan peneliti, masyarakat, dan lingkungan 
Sumber:
Permendikbud No. 3, Pasal 48(3)</t>
  </si>
  <si>
    <t>80% terpenuhi standar mutu, keselamatan kerja, kesehatan, kenyamanan, serta keamanan peneliti, masyarakat, dan lingkungan.</t>
  </si>
  <si>
    <t>di LPPM</t>
  </si>
  <si>
    <r>
      <rPr>
        <sz val="10"/>
        <color theme="1"/>
        <rFont val="Times New Roman"/>
        <family val="1"/>
      </rPr>
      <t xml:space="preserve">Standar Proses Penelitian
</t>
    </r>
    <r>
      <rPr>
        <b/>
        <sz val="10"/>
        <color theme="1"/>
        <rFont val="Times New Roman"/>
        <family val="1"/>
      </rPr>
      <t>--&gt; Data dari UkridaIN Strategi 3, poin 6</t>
    </r>
  </si>
  <si>
    <t>Keterlibatan mahasiswa dalam penelitian yang dilakukan oleh dosen, baik sebagai asisten penelitian maupun tenaga pendukung lainnya
Sumber:
Matriks APS 4.0, Poin 49</t>
  </si>
  <si>
    <t xml:space="preserve">≥15% mahasiswa aktif terlibat dalam penelitian dosen </t>
  </si>
  <si>
    <t>Jumlah mahasiswa yang terlibat dalam peneltian dosen</t>
  </si>
  <si>
    <t>Ditemukan persentase mahasiswa aktif yang terlibat dalam penelitian dosen pada Prodi Manajemen sebesar 0,64%. Hal ini belum sesuai dengan standar proses penelitian, poin 5.4 yang mempersyaratkan ≥15% mahasiswa aktif terlibat dalam penelitian dosen.</t>
  </si>
  <si>
    <t>Ditemukan persentase mahasiswa aktif yang terlibat dalam penelitian dosen pada Prodi Akuntansi sebesar 2,88%. Hal ini belum sesuai dengan standar proses penelitian, poin 5.4 yang mempersyaratkan ≥15% mahasiswa aktif terlibat dalam penelitian dosen.</t>
  </si>
  <si>
    <t>Ditemukan persentase mahasiswa aktif yang terlibat dalam penelitian dosen pada Prodi MM sebesar 0%. Hal ini belum sesuai dengan standar proses penelitian, poin 5.4 yang mempersyaratkan ≥15% mahasiswa aktif terlibat dalam penelitian dosen.</t>
  </si>
  <si>
    <t>Ditemukan persentase mahasiswa aktif yang terlibat dalam penelitian dosen pada Prodi Keperawatan sebesar 9,43%. Hal ini belum sesuai dengan standar proses penelitian, poin 5.4 yang mempersyaratkan ≥15% mahasiswa aktif terlibat dalam penelitian dosen.</t>
  </si>
  <si>
    <t>3.81%</t>
  </si>
  <si>
    <t>Ditemukan persentase mahasiswa aktif yang terlibat dalam penelitian dosen pada Prodi Optometri sebesar 3,81%. Hal ini belum sesuai dengan standar proses penelitian, poin 5.4 yang mempersyaratkan ≥15% mahasiswa aktif terlibat dalam penelitian dosen.</t>
  </si>
  <si>
    <t>Dalam proses 20-30 penelitian oleh koas IKM tiap 10 mgg ( @3-4 org per 1 penelitian tiap 10 mgg)</t>
  </si>
  <si>
    <t>Ditemukan persentase mahasiswa aktif yang terlibat dalam penelitian dosen pada Prodi Profesi Dokter sebesar 0%. Hal ini belum sesuai dengan standar proses penelitian, poin 5.4 yang mempersyaratkan ≥15% mahasiswa aktif terlibat dalam penelitian dosen.</t>
  </si>
  <si>
    <t>Dirujuk ke UAA</t>
  </si>
  <si>
    <t>Ditemukan persentase mahasiswa aktif yang terlibat dalam penelitian dosen pada Prodi Sarjana Kedokteran sebesar 1,18%. Hal ini belum sesuai dengan standar proses penelitian, poin 5.4 yang mempersyaratkan ≥15% mahasiswa aktif terlibat dalam penelitian dosen.</t>
  </si>
  <si>
    <t>Ditemukan persentase mahasiswa aktif yang terlibat dalam penelitian dosen pada Prodi Psikologi sebesar 3,32%. Hal ini belum sesuai dengan standar proses penelitian, poin 5.4 yang mempersyaratkan ≥15% mahasiswa aktif terlibat dalam penelitian dosen.</t>
  </si>
  <si>
    <t>Bertrand (2019), Cicil (2020), Tasya (2020)</t>
  </si>
  <si>
    <t>Ditemukan persentase mahasiswa aktif pada Prodi Sastra Inggris yang terlibat dalam penelitian dosen sebesar 3,66%. Hal ini belum sesuai dengan standar proses penelitian, poin 5.4 yang mempersyaratkan ≥15% mahasiswa aktif terlibat dalam penelitian dosen.</t>
  </si>
  <si>
    <t>mahasiswa an Adiyanto dan Jeremi Wijaya</t>
  </si>
  <si>
    <t>Ditemukan persentase mahasiswa aktif pada Prodi informatika yang terlibat dalam penelitian dosen sebesar 1,41%. Hal ini belum sesuai dengan standar proses penelitian, poin 5.4 yang mempersyaratkan ≥15% mahasiswa aktif terlibat dalam penelitian dosen.</t>
  </si>
  <si>
    <t>Masih jauh dari target &gt;15% dari total mahasiswa.</t>
  </si>
  <si>
    <t>Ditemukan persentase mahasiswa aktif pada Prodi Sistem Informasi yang terlibat dalam penelitian dosen sebesar 5,05%. Hal ini belum sesuai dengan standar proses penelitian, poin 5.4 yang mempersyaratkan ≥15% mahasiswa aktif terlibat dalam penelitian dosen.</t>
  </si>
  <si>
    <t>mahasiswa : andreas &amp; elvira</t>
  </si>
  <si>
    <t>Ditemukan persentase mahasiswa aktif pada Prodi Teknik Elektro yang terlibat dalam penelitian dosen sebesar 3,09%. Hal ini belum sesuai dengan standar proses penelitian, poin 5.4 yang mempersyaratkan ≥15% mahasiswa aktif terlibat dalam penelitian dosen.</t>
  </si>
  <si>
    <t>15 - skripsi</t>
  </si>
  <si>
    <t>Ditemukan persentase mahasiswa aktif pada Prodi Teknik Industri yang terlibat dalam penelitian dosen sebesar 0%. Hal ini belum sesuai dengan standar proses penelitian, poin 5.4 yang mempersyaratkan ≥15% mahasiswa aktif terlibat dalam penelitian dosen.</t>
  </si>
  <si>
    <t>bukti akan disusulkan prodi</t>
  </si>
  <si>
    <t>Ada di penelitian pak rahmansyah dan amelia.
Auditee sampaikan bukti akan disusulkan, namun hingga 4 Jan 2023 tidak ada update di Link maupun Form AMI</t>
  </si>
  <si>
    <t>Ditemukan persentase mahasiswa aktif pada Prodi Teknik sipilyang terlibat dalam penelitian dosen sebesar 0%. Hal ini belum sesuai dengan standar proses penelitian, poin 5.4 yang mempersyaratkan ≥15% mahasiswa aktif terlibat dalam penelitian dosen.</t>
  </si>
  <si>
    <t>Jumlah mahasiswa aktif</t>
  </si>
  <si>
    <t>670 org</t>
  </si>
  <si>
    <t>Tersedianya laporan penelitian lengkap dengan laporan pertanggungjawaban keuangan terstruktur sesuai ketentuan yang berlaku</t>
  </si>
  <si>
    <t>90% laporan penelitian dan laporan keuangan tersedia lengkap.</t>
  </si>
  <si>
    <t>Jumlah penelitian yang lengkap dengan laporan penelitian</t>
  </si>
  <si>
    <t>tidak ada (Lengkap secara judul tetapi tidak tersedia laporannya)</t>
  </si>
  <si>
    <t>Ditemukan belum tersedianya laporan penelitian lengkap dengan laporan pertanggungjawaban keuangan terstruktur pada Prodi Manajemen sesuai ketentuan yang berlaku. Hal ini belum sesuai dengan standar proses penelitian, poin 5.4 yang mempersyaratkan kelengkapan laporan penelitian dan laporan keuangan penelitian.</t>
  </si>
  <si>
    <t>Keseluruhan penelitian dalam bentuk jurnal</t>
  </si>
  <si>
    <t>Ditemukan belum tersedianya laporan penelitian lengkap dengan laporan pertanggungjawaban keuangan terstruktur sesuai ketentuan yang berlaku pada Prodi Akuntansi. Hal ini belum sesuai dengan standar proses penelitian, poin 5.4 yang mempersyaratkan laporan penelitian dan laporan keuanga tersedia lengkap.</t>
  </si>
  <si>
    <t>tidak ada, tidak mengajukan dana penelitian</t>
  </si>
  <si>
    <t>Ditemukan belum tersedianya laporan penelitian lengkap dengan laporan pertanggungjawaban keuangan terstruktur sesuai ketentuan yang berlaku pada Prodi MM. Hal ini belum sesuai dengan standar proses penelitian, poin 5.4 yang mempersyaratkan laporan penelitian dan laporan keuanga tersedia lengkap.</t>
  </si>
  <si>
    <t>Ditemukan belum tersedianya laporan penelitian lengkap dengan laporan pertanggungjawaban keuangan terstruktur sesuai ketentuan yang berlaku pada Prodi Keperawatan. Hal ini belum sesuai dengan standar proses penelitian, poin 5.4 yang mempersyaratkan laporan penelitian dan laporan keuanga tersedia lengkap.</t>
  </si>
  <si>
    <t>Penelitian masih dalam proses, data pada CC36 0 penelitian</t>
  </si>
  <si>
    <t>Ditemukan belum tersedianya laporan penelitian lengkap dengan laporan pertanggungjawaban keuangan terstruktur sesuai ketentuan yang berlaku pada Prodi Profesi Dokter.  Hal ini belum sesuai dengan standar proses penelitian, poin 5.4 yang mempersyaratkan laporan penelitian dan laporan keuanga tersedia lengkap.</t>
  </si>
  <si>
    <t>penelitian mandiri tidak dibuat laporan tersendiri</t>
  </si>
  <si>
    <t>Ditemukan belum tersedianya laporan penelitian lengkap dengan laporan pertanggungjawaban keuangan terstruktur sesuai ketentuan yang berlaku pada Prodi Psikologi.  Hal ini belum  sesuai dengan standar proses penelitian, poin 5.4 yang mempersyaratkan laporan penelitian dan laporan keuanga tersedia lengkap.</t>
  </si>
  <si>
    <t>Ditemukan belum tersedianya laporan penelitian lengkap dengan laporan pertanggungjawaban keuangan terstruktur sesuai ketentuan yang berlaku pada Prodi Sastra Inggris.  Hal ini belum  sesuai dengan standar proses penelitian, poin 5.4 yang mempersyaratkan laporan penelitian dan laporan keuanga tersedia lengkap.</t>
  </si>
  <si>
    <t>Ditemukan belum tersedianya laporan penelitian lengkap dengan laporan pertanggungjawaban keuangan terstruktur sesuai ketentuan yang berlaku pada Prodi Informatika.  Hal ini belum  sesuai dengan standar proses penelitian, poin 5.4 yang mempersyaratkan laporan penelitian dan laporan keuanga tersedia lengkap.</t>
  </si>
  <si>
    <t>Ditemukan belum tersedianya laporan penelitian lengkap dengan laporan pertanggungjawaban keuangan terstruktur sesuai ketentuan yang berlaku pada Prodi Sistem Informasi.  Hal ini belum  sesuai dengan standar proses penelitian, poin 5.4 yang mempersyaratkan laporan penelitian dan laporan keuanga tersedia lengkap.</t>
  </si>
  <si>
    <t>Ditemukan belum tersedianya laporan penelitian lengkap dengan laporan pertanggungjawaban keuangan terstruktur sesuai ketentuan yang berlaku pada Prodi Teknik Industri.  Hal ini belum sesuai dengan standar proses penelitian, poin 5.4 yang mempersyaratkan laporan penelitian dan laporan keuanga tersedia lengkap.</t>
  </si>
  <si>
    <t>Usulan perlu diberikan insentif penulisan laporan penelitian dan dirancang dalam bentuk isian</t>
  </si>
  <si>
    <t>Ditemukan belum tersedianya laporan penelitian lengkap dengan laporan pertanggungjawaban keuangan terstruktur sesuai ketentuan yang berlaku pada Prodi Teknik Sipil.  Hal ini belum sesuai dengan standar proses penelitian, poin 5.4 yang mempersyaratkan laporan penelitian dan laporan keuanga tersedia lengkap.</t>
  </si>
  <si>
    <t>Standar Penilaian Penelitian</t>
  </si>
  <si>
    <t xml:space="preserve">Tersedianya dokumen yang memuat kriteria minimal penilaian terhadap input, proses, dan hasil penelitian
Sumber:
Permendikbud No.3 tahun 2020, Pasal 49 (1 s.d 3) </t>
  </si>
  <si>
    <t>80% dokumen kriteria minimal penilaian input, proses, dan hasil penelitian tersedia.</t>
  </si>
  <si>
    <t>ada di LPPM</t>
  </si>
  <si>
    <t>Terlaksananya penilaian oleh tim penilai yang ditunjuk berdasarkan kesesuaian bidang ilmu (peer reviewer)</t>
  </si>
  <si>
    <t>80% terlaksana penilaian oleh tim penilai berdasarkan kesesuaian bidang ilmu.</t>
  </si>
  <si>
    <t>unit Riset</t>
  </si>
  <si>
    <t>80% ada kendala saat menyesuaikan waktu reviewer</t>
  </si>
  <si>
    <t>Terlaksananya penilaian komisi etika penelitian yang dilakukan sebelum kegiatan penelitian dimulai</t>
  </si>
  <si>
    <r>
      <rPr>
        <sz val="10"/>
        <color rgb="FF000000"/>
        <rFont val="Times New Roman"/>
        <family val="1"/>
      </rPr>
      <t>90% terlaksana penilaian komisi etika penelitian sebelum kegiatan penelitian dimulai.</t>
    </r>
    <r>
      <rPr>
        <b/>
        <sz val="10"/>
        <color theme="1"/>
        <rFont val="Times New Roman"/>
        <family val="1"/>
      </rPr>
      <t xml:space="preserve"> </t>
    </r>
  </si>
  <si>
    <t>Apakah penelitian yang dilakukan oleh prodi perlu melalui penilaian komisi etika penelitian?</t>
  </si>
  <si>
    <t>tidak ada komite etik</t>
  </si>
  <si>
    <t>Ada 2 penelitian</t>
  </si>
  <si>
    <t>Ya.</t>
  </si>
  <si>
    <t>Dirujuk ke Tim Skripsi dan Komite Etik kecuali literature review</t>
  </si>
  <si>
    <t>Semestinya perlu.</t>
  </si>
  <si>
    <t>Selama ini tidak melalui komisi etik karena memang tidak ada tetapi menagjukan ke fkik</t>
  </si>
  <si>
    <t>Jika ya, berapa penelitian yang telah melalui penilaian komisi etika penelitian. Jika penelitian prodi tidak memerlukan komisi etik dituliskan apa adanya saja.</t>
  </si>
  <si>
    <t>Terlaksananya penilaian penelitian yang dibiayai pihak luar sesuai dengan aturan pemberi dana, namun tidak bertentangan dengan aturan  Ukrida</t>
  </si>
  <si>
    <t>80% terlaksana penilaian penelitian yang dibiayai pihak luar Ukrida.</t>
  </si>
  <si>
    <t>dilakukan monev penelitian eksternal oleh unit riset</t>
  </si>
  <si>
    <t>Di LPPM : Pedoman penelitian dan PkM sudah ada di
https://tinyurl.com/LPPM-UKRIDA
*Gunakan email civitas untuk membuka link.</t>
  </si>
  <si>
    <t>Tersedianya pedoman (ketentuan, prosedur, dan formulir) penilaian penelitian dapat mewakili ukuran ketercapaian kinerja proses serta pencapaian kinerja hasil penelitian
Sumber:
Permendikbud No.3 tahun 2020, Pasal 49 (4)</t>
  </si>
  <si>
    <t>80% Tersedia pedoman penilaian penelitian yang memastikan ketercapaian proses dan hasil penelitian.</t>
  </si>
  <si>
    <t>Tersedianya ketentuan peraturan di perguruan tinggi untuk menilai penelitian yang dilaksanakan oleh mahasiswa dalam rangka penyusunan laporan tugas akhir, skripsi, tesis atau disertasi
Sumber:
Permendikbud No.3 tahun 2020, Pasal 49 (5)</t>
  </si>
  <si>
    <t>85% tersedia peraturan penelitian mahasiswa dalam rangka tugas akhir/ skripsi/tesis</t>
  </si>
  <si>
    <t>Apakah prodi memiliki pedoman penulisan tugas akhir?</t>
  </si>
  <si>
    <t>Ya, ditingkat fakultas</t>
  </si>
  <si>
    <t>tersedia</t>
  </si>
  <si>
    <t>Tdk ada tugas akhir di PSPPD</t>
  </si>
  <si>
    <t>Ya, pedoman skripsi. dalam bentuk softcopy dan didistribusikan di awal sebelum bertemu dosen pembimbing</t>
  </si>
  <si>
    <t>Ya - di google drive - mulai mahasiswa masuk</t>
  </si>
  <si>
    <t>DIdistribusikan pada saat awal semester</t>
  </si>
  <si>
    <t>https://ukrida-my.sharepoint.com/:b:/g/personal/fredi_cia_ukrida_ac_id/EXhGAMtm44tNniGEohHPOLkBsXR6WRDSmubTjGgAuG_xXw?e=eh4TQK</t>
  </si>
  <si>
    <t>Tidak ada, ikut pedoman informatika</t>
  </si>
  <si>
    <t>Ikut ketentuan prodi informatika namun ada penyesuaian</t>
  </si>
  <si>
    <t>Perlu diperhatikan hal yang mungkin krusial bagi asesor</t>
  </si>
  <si>
    <t>disahkan oleh SK Dekan</t>
  </si>
  <si>
    <t>ya. reguler dan mbkm</t>
  </si>
  <si>
    <t>Standar Isi PkM</t>
  </si>
  <si>
    <t>Terlaksananya PkM yang mengacu kepada Standar Hasil Pengabdian Kepada Masyarakat dan bersumber dari pengembangan ilmu pengetahuan dan teknologi yang sesuai dengan kebutuhan masyarakat dan/atau luaran pembelajaran
Sumber:
Permendikbud No. 3, tahun 2020, Pasal 58 (1 s.d 3)</t>
  </si>
  <si>
    <r>
      <rPr>
        <sz val="10"/>
        <color rgb="FF000000"/>
        <rFont val="Times New Roman"/>
        <family val="1"/>
      </rPr>
      <t>80% terlaksana PkM yang mengacu kepada standar hasil PkM</t>
    </r>
    <r>
      <rPr>
        <i/>
        <sz val="10"/>
        <color theme="1"/>
        <rFont val="Times New Roman"/>
        <family val="1"/>
      </rPr>
      <t xml:space="preserve"> </t>
    </r>
  </si>
  <si>
    <t>Tersedianya pedoman (ketentuan, prosedur, dan formulir) pelaksanaan PkM yang mengatur tentang materi PkM
Sumber:
Permendikbud No. 3, tahun 2020, Pasal 58 (4)</t>
  </si>
  <si>
    <t>80% tersedia pedoman pelaksanaan PkM</t>
  </si>
  <si>
    <r>
      <rPr>
        <sz val="10"/>
        <color theme="1"/>
        <rFont val="Times New Roman"/>
        <family val="1"/>
      </rPr>
      <t xml:space="preserve">Standar Isi PkM
</t>
    </r>
    <r>
      <rPr>
        <b/>
        <sz val="10"/>
        <color theme="1"/>
        <rFont val="Times New Roman"/>
        <family val="1"/>
      </rPr>
      <t xml:space="preserve">
--&gt; Data dari UkridaIN Strategi 3, poin 12</t>
    </r>
  </si>
  <si>
    <t>Tersedianya RIP PkM prodi</t>
  </si>
  <si>
    <t>90% RIP PkM prodi tersedia</t>
  </si>
  <si>
    <t>Apakah prodi memiliki RIP/roadmap penelitian/PkM?</t>
  </si>
  <si>
    <t>Ditemukan belum tersedianya RIP PkM pada Prodi Manajemen. Hal ini belum sesuai dengan standar isi PkM, poin 5.2 yang mempersyaratkan RIP PkM prodi tersedia.</t>
  </si>
  <si>
    <t>Memiliki roadmap penelitian</t>
  </si>
  <si>
    <t>belum ada dalam buku dokumen tertanda tangan</t>
  </si>
  <si>
    <t>Ditemukan belum tersedianya RIP PkM pada Prodi MM. Hal ini belum sesuai dengan standar isi PkM, poin 5.2 yang mempersyaratkan RIP PkM prodi tersedia.</t>
  </si>
  <si>
    <t>Ya, RoadMap team riset FKM FKIK</t>
  </si>
  <si>
    <t>Ada, team riset FKM FKIK</t>
  </si>
  <si>
    <t>YA</t>
  </si>
  <si>
    <t>roadmap penelitian &amp; pkm</t>
  </si>
  <si>
    <t>Ditemukan belum tersedianya RIP PkM pada Prodi Informatika. Hal ini belum sesuai dengan standar isi PkM, poin 5.2 yang mempersyaratkan RIP PkM prodi tersedia.</t>
  </si>
  <si>
    <t>Ya tapi belum sesuai</t>
  </si>
  <si>
    <t>Ditemukan belum tersedianya RIP PkM pada Prodi Sistem Informasi. Hal ini belum sesuai dengan standar isi PkM, poin 5.2 yang mempersyaratkan RIP PkM prodi tersedia.</t>
  </si>
  <si>
    <t>Ada roadmap prodi</t>
  </si>
  <si>
    <t>ada tetapi belum dalam bentuk dokumen tertandatangan</t>
  </si>
  <si>
    <t>Ditemukan belum tersedianya RIP PkM pada Prodi Teknik sipil. Hal ini belum sesuai dengan standar isi PkM, poin 5.2 yang mempersyaratkan RIP PkM prodi tersedia.</t>
  </si>
  <si>
    <t>Standar Proses PkM</t>
  </si>
  <si>
    <t>Tersusunnya pedoman pelaksanaan PkM sebagai panduan bagi dosen dan/atau mahasiswa dalam melaksanakan PkM di Ukrida yang mencakup:
1) tatacara penilaian dan review, 
2) legalitas pengangkatan reviewer, 
3) hasil penilaian usul PkM, 
4) legalitas penugasan pelaksana/ kerjasama pelaksana, 
5) berita acara hasil monitoring, dan evaluasi, serta 
6) dokumentasi output PkM
Sumber:
Matriks APT 3.0, Poin 44C</t>
  </si>
  <si>
    <t>Prodi/LPPM</t>
  </si>
  <si>
    <t>90% pedoman pelaksanaan PkM tersusun</t>
  </si>
  <si>
    <t>Apakah prodi memiliki pedoman pelaksanaan PkM?</t>
  </si>
  <si>
    <t>Tdk ada data di prodi krn kegiatan PkM di prodi msh berpusat di WD3</t>
  </si>
  <si>
    <t>Ya, ada pedoman</t>
  </si>
  <si>
    <t>Belum, masih ikuti dari UNIV</t>
  </si>
  <si>
    <t>ikut LPPM</t>
  </si>
  <si>
    <t>Terpenuhinya standar mutu, keselamatan kerja, kesehatan, kenyamanan, serta keamanan pelaksana PkM, masyarakat, dan lingkungan 
Sumber:
Permendikbud No. 3, Pasal 59(3)</t>
  </si>
  <si>
    <t>80% terpenuhi standar mutu, keselamatan kerja, kesehatan, kenyamanan, keamanan pelaksana PkM, masyarakat, dan lingkungan.</t>
  </si>
  <si>
    <t>[</t>
  </si>
  <si>
    <t>Keterlibatan mahasiswa dalam PkM yang dilakukan oleh dosen, baik sebagai asisten PkM maupun tenaga pendukung lainnya
Sumber:
Matriks APS 4.0, Poin 51</t>
  </si>
  <si>
    <t>≥15% mahasiswa aktif terlibat dalam PkM dosen</t>
  </si>
  <si>
    <t>Jumlah mahasiswa aktif yang terlibat dalam PkM dosen</t>
  </si>
  <si>
    <t>2-3 orang</t>
  </si>
  <si>
    <t>Ditemukan persentase mahasiswa aktif yang terlibat dalam PkM dosen pada Prodi Manajemen sebesar 0,64%. Hal ini belum sesuai dengan standar proses PkM, poin 5.3 yang mempersyaratkan ≥15% mahasiswa aktif terlibat dalam PkM dosen.</t>
  </si>
  <si>
    <t>Ditemukan persentase mahasiswa aktif yang terlibat dalam PkM dosen pada Prodi Akuntansi sebesar 0,72%. Hal ini belum sesuai dengan standar proses PkM, poin 5.3 yang mempersyaratkan ≥15% mahasiswa aktif terlibat dalam PkM dosen.</t>
  </si>
  <si>
    <t>tidak melibatkan mahasiswa</t>
  </si>
  <si>
    <t>Ditemukan persentase mahasiswa aktif yang terlibat dalam PkM dosen pada Prodi MM sebesar 0%. Hal ini belum sesuai dengan standar proses PkM, poin 5.3 yang mempersyaratkan ≥15% mahasiswa aktif terlibat dalam PkM dosen.</t>
  </si>
  <si>
    <t>tidak ada PkM yang dilakukan</t>
  </si>
  <si>
    <t>Ditemukan persentase mahasiswa aktif yang terlibat dalam PkM dosen pada Prodi Optometri sebesar 0%. Hal ini belum sesuai dengan standar proses PkM, poin 5.3 yang mempersyaratkan ≥15% mahasiswa aktif terlibat dalam PkM dosen.</t>
  </si>
  <si>
    <t>(Posbindu 3x @20 org, sirkumsisi 2x @25 org, BIAN 4x @5 org).</t>
  </si>
  <si>
    <t>Ditemukan persentase mahasiswa aktif pada Prodi Sarjana Kedokteran yang terlibat dalam PkM dosen sebesar 2,36%. Hal ini belum sesuai dengan standar proses PkM, poin 5.3 yang mempersyaratkan ≥15% mahasiswa aktif terlibat dalam PkM dosen.</t>
  </si>
  <si>
    <t>Ada keterlibatan, tetapi belum terdokumentasi jumlahnya</t>
  </si>
  <si>
    <t>Ditemukan persentase mahasiswa aktif pada Prodi Psikologi yang terlibat dalam PkM dosen sebesar 0%. Hal ini belum sesuai dengan standar proses PkM, poin 5.3 yang mempersyaratkan ≥15% mahasiswa aktif terlibat dalam PkM dosen.</t>
  </si>
  <si>
    <t>Ditemukan persentase mahasiswa aktif pada Prodi informatika yang terlibat dalam PkM dosen sebesar 0,70%. Hal ini belum sesuai dengan standar proses PkM, poin 5.3 yang mempersyaratkan ≥15% mahasiswa aktif terlibat dalam PkM dosen.</t>
  </si>
  <si>
    <t>Rencana ada 4 mahasiswa terlibat di sinode</t>
  </si>
  <si>
    <t>Ditemukan persentase mahasiswa aktif pada Prodi Sistem Informasi yang terlibat dalam PkM dosen sebesar 1,01%. Hal ini belum sesuai dengan standar proses PkM, poin 5.3 yang mempersyaratkan ≥15% mahasiswa aktif terlibat dalam PkM dosen.</t>
  </si>
  <si>
    <t>Ditemukan mahasiswa aktif pada Prodi Teknik Industri yang terlibat dalam PkM dosen sebesar 5,26%. Hal ini belum sesuai dengan standar proses PkM, poin 5.3 yang mempersyaratkan ≥15% mahasiswa aktif terlibat dalam PkM dosen.</t>
  </si>
  <si>
    <t>Ditemukan persentase mahasiswa aktif pada Prodi Teknik sipil yang terlibat dalam PkM dosen sebesar 0%. Hal ini belum sesuai dengan standar proses PkM, poin 5.3 yang mempersyaratkan ≥15% mahasiswa aktif terlibat dalam PkM dosen.</t>
  </si>
  <si>
    <t>Keterlibatan dosen antar prodi</t>
  </si>
  <si>
    <t xml:space="preserve">Minimal 4 kegiatan PkM terlaksana antar prodi </t>
  </si>
  <si>
    <t>Jumlah kegiatan PkM lintas prodi</t>
  </si>
  <si>
    <t>Tersedia bersama progdi akuntansi</t>
  </si>
  <si>
    <t>3 PKM dilaksanakan lintas prodi</t>
  </si>
  <si>
    <t>lengkap dengan laporan (sendimas)
tema: demam berdarah dan gizi</t>
  </si>
  <si>
    <t>Ditemukan belum ada keterlibatan dosen pada Prodi Optometri. Hal ini belum sesuai dengan standar proses PkM, poin 5.3 yang mempersyaratkan kegiatan PkM terlaksana antar prodi.</t>
  </si>
  <si>
    <t>1 PkM (sirkum sisi massal) oleh WD3 &amp; Dosen P.S.Ked</t>
  </si>
  <si>
    <t>1 (bersama dengan prodi teknik industri)</t>
  </si>
  <si>
    <t>1 (dg prodi SI, PkM untuk Sekolah Penabur, di CCHD)</t>
  </si>
  <si>
    <t>Membuat design sistem asesmen pendidikan karakter siswa/i, meninjau alat ukur</t>
  </si>
  <si>
    <t>Ditemukan belum ada keterlibatan dosen pada Prodi Sastra Inggris. Hal ini belum sesuai dengan standar proses PkM, poin 5.3 yang mempersyaratkan kegiatan PkM terlaksana antar prodi.</t>
  </si>
  <si>
    <t>Ditemukan belum ada keterlibatan dosenpada Prodi Sistem Informasi. Hal ini belum sesuai dengan standar proses PkM, poin 5.3 yang mempersyaratkan kegiatan PkM terlaksana antar prodi.</t>
  </si>
  <si>
    <t>Ditemukan belum ada keterlibatan dosenpada Prodi Sistem Teknik Elektro. Hal ini belum sesuai dengan standar proses PkM, poin 5.3 yang mempersyaratkan kegiatan PkM terlaksana antar prodi.</t>
  </si>
  <si>
    <t>2 PkM</t>
  </si>
  <si>
    <t>Ditemukan belum ada keterlibatan dosen pada Prodi Teknik sipil. Hal ini belum sesuai dengan standar proses PkM, poin 5.3 yang mempersyaratkan kegiatan PkM terlaksana antar prodi.</t>
  </si>
  <si>
    <t>Tersedianya laporan PkM lengkap dengan laporan pertanggungjawaban keuangan terstruktur sesuai ketentuan yang berlaku</t>
  </si>
  <si>
    <t>90% laporan PkM dan pertanggungjawaban keuangan, tersedia</t>
  </si>
  <si>
    <t>Jumlah PkM yang lengkap dengan laporan PkM</t>
  </si>
  <si>
    <t>PkM tidak menggunakan dana LPPM sehingga tidak dilengkapi dengan laporan</t>
  </si>
  <si>
    <t>Ditemukan belum tersedianya laporan PkM lengkap dengan laporan pertanggungjawaban keuangan terstruktur sesuai ketentuan yang berlaku pada Prodi Manajemen. Hal ini belum sesuai dengan standar proses PkM, poin 5.3 yang mempersyaratkan kelengkapan laporan PkM dan pertanggungjawaban keuangan.</t>
  </si>
  <si>
    <t>Laporan on progress</t>
  </si>
  <si>
    <t>Ditemukan belum tersedianya laporan PkM lengkap dengan laporan pertanggungjawaban keuangan terstruktur sesuai ketentuan yang berlaku pada Prodi Optometri. Hal ini belum sesuai dengan standar proses PkM, poin 5.3 yang mempersyaratkan kelengkapan laporan PkM dan pertanggungjawaban keuangan.</t>
  </si>
  <si>
    <t>tdk ada data di prodi</t>
  </si>
  <si>
    <t>Bukan Prodi secara khusus yang menyelanggarakan, laporan tersedia namun bukan di prodi</t>
  </si>
  <si>
    <t>Ditemukan belum tersedianya laporan PkM lengkap dengan laporan pertanggungjawaban keuangan terstruktur sesuai ketentuan yang berlaku pada Prodi Profesi Dokter. Hal ini belum sesuai dengan standar proses PkM, poin 5.3 yang mempersyaratkan kelengkapan laporan PkM dan pertanggungjawaban keuangan.</t>
  </si>
  <si>
    <t>3 (2 LPPM, 1 Hibah DIKTI)</t>
  </si>
  <si>
    <t>Disusulkan</t>
  </si>
  <si>
    <t>Hingga 4 Jan 2023, belum ada dokumen yang disusulkan terkait Laporan PKM Prodi</t>
  </si>
  <si>
    <t>Ditemukan belum tersedianya laporan PkM lengkap dengan laporan pertanggungjawaban keuangan terstruktur sesuai ketentuan yang berlaku pada Prodi Psikologi. Hal ini belum sesuai dengan standar proses PkM, poin 5.3 yang mempersyaratkan laporan PkM dan pertanggungjawaban keuangan, tersedia.</t>
  </si>
  <si>
    <t>Bentuk yg diharapkan: laporan yang ada evaluasinya</t>
  </si>
  <si>
    <t>Ditemukan belum tersedianya laporan PkM lengkap dengan laporan pertanggungjawaban keuangan terstruktur sesuai ketentuan yang berlaku pada Prodi Sastra Inggris. Hal ini belum sesuai dengan standar proses PkM, poin 5.3 yang mempersyaratkan laporan PkM dan pertanggungjawaban keuangan, tersedia.</t>
  </si>
  <si>
    <t>ada, tapi hanya laporan kegiatan</t>
  </si>
  <si>
    <t>Ditemukan belum tersedianya laporan PkM lengkap dengan laporan pertanggungjawaban keuangan terstruktur sesuai ketentuan yang berlaku pada Prodi Sistem Informasi. Hal ini belum sesuai dengan standar proses PkM, poin 5.3 yang mempersyaratkan laporan PkM dan pertanggungjawaban keuangan, tersedia.</t>
  </si>
  <si>
    <t>Usulan disedikan insentif</t>
  </si>
  <si>
    <t>Ditemukan belum tersedianya laporan PkM lengkap dengan laporan pertanggungjawaban keuangan terstruktur sesuai ketentuan yang berlaku pada Prodi Teknik sipil. Hal ini belum sesuai dengan standar proses PkM, poin 5.3 yang mempersyaratkan laporan PkM dan pertanggungjawaban keuangan, tersedia.</t>
  </si>
  <si>
    <t>Standar Penilaian PkM</t>
  </si>
  <si>
    <t xml:space="preserve">Tersedianya dokumen yang memuat kriteria minimal penilaian terhadap proses dan hasil PkM
Sumber:
Permendikbud No.3 tahun 2020, Pasal 60 (1 s.d 3) </t>
  </si>
  <si>
    <t>80% dokumen kriteria minimal penilaian proses dan hasil  PkM tersedia</t>
  </si>
  <si>
    <t>tersedia di LPPM</t>
  </si>
  <si>
    <t>Melalui proses monev internal dan eksternal</t>
  </si>
  <si>
    <t>Belum ada sistem</t>
  </si>
  <si>
    <t>Ada untuk seleksi proposal</t>
  </si>
  <si>
    <t>Tersedianya penilaian hasil pengabdian kepada masyarakat lengkap
Sumber:
Permendikbud No.3 tahun 2020, Pasal 60 (4)</t>
  </si>
  <si>
    <t>80% dokumen penilaian hasil PkM tersedia.</t>
  </si>
  <si>
    <t>90% terlaksana penilaian PkM oleh tim penilai yang ditunjuk berdasarkan kesesuaian bidang ilmu</t>
  </si>
  <si>
    <t>Apakah sebelum kegiatan PkM dilakukan, terdapat review oleh tim penilai yang ditujuk?</t>
  </si>
  <si>
    <t>Ditemukan belum terlaksananya penilaian oleh tim penilai yang ditunjuk berdasarkan kesesuaian bidang ilmu (peer reviewer) pada Prodi Manajemen. Hal ini belum sesuai dengan standar penilaian PkM, poin 5.3 yang mempersyaratkan terlaksananya penilaian PkM oleh tim penilai yang ditunjuk berdasarkan kesesuaian bidang ilmu.</t>
  </si>
  <si>
    <t>Ditemukan belum terlaksananya penilaian oleh tim penilai pada Prodi Akuntansi yang ditunjuk berdasarkan kesesuaian bidang ilmu (peer reviewer). Hal ini belum sesuai dengan standar penilaian PkM, poin 5.3 yang mempersyaratkan terlaksananya penilaian PkM oleh tim penilai yang ditunjuk berdasarkan kesesuaian bidang ilmu.</t>
  </si>
  <si>
    <t>Ditemukan belum terlaksananya penilaian oleh tim penilai pada Prodi MM yang ditunjuk berdasarkan kesesuaian bidang ilmu (peer reviewer). Hal ini belum sesuai dengan standar penilaian PkM, poin 5.3 yang mempersyaratkan terlaksananya penilaian PkM oleh tim penilai yang ditunjuk berdasarkan kesesuaian bidang ilmu.</t>
  </si>
  <si>
    <t>Ada (BIAN, Sirkum sisi, Posbindu)</t>
  </si>
  <si>
    <t>Belum (belum ada sistem)</t>
  </si>
  <si>
    <t>Ditemukan belum terlaksananya penilaian oleh tim penilai pada Prodi Psikologi yang ditunjuk berdasarkan kesesuaian bidang ilmu (peer reviewer). Hal ini belum sesuai dengan standar penilaian PkM, poin 5.3 yang mempersyaratkan terlaksananya penilaian PkM oleh tim penilai yang ditunjuk berdasarkan kesesuaian bidang ilmu.</t>
  </si>
  <si>
    <t>direview oleh kaprodi dan dekan</t>
  </si>
  <si>
    <t>Mengikuti LPPM</t>
  </si>
  <si>
    <t>Ditemukan belum terlaksananya penilaian oleh tim penilai pada Prodi Sistem Informasi yang ditunjuk berdasarkan kesesuaian bidang ilmu (peer reviewer). Hal ini belum sesuai dengan standar penilaian PkM, poin 5.3 yang mempersyaratkan terlaksananya penilaian PkM oleh tim penilai yang ditunjuk berdasarkan kesesuaian bidang ilmu.</t>
  </si>
  <si>
    <t>di review oleh LPPM</t>
  </si>
  <si>
    <t>Ditemukan belum terlaksananya penilaian oleh tim penilai pada Prodi Teknik sipil yang ditunjuk berdasarkan kesesuaian bidang ilmu (peer reviewer). Hal ini belum sesuai dengan standar penilaian PkM, poin 5.3 yang mempersyaratkan terlaksananya penilaian PkM oleh tim penilai yang ditunjuk berdasarkan kesesuaian bidang ilmu.</t>
  </si>
  <si>
    <t>Berapa jumlah PkM yang melalui proses review?</t>
  </si>
  <si>
    <t>9 kegiatan PkM</t>
  </si>
  <si>
    <t>Kesesuaian</t>
  </si>
  <si>
    <t>Obs</t>
  </si>
  <si>
    <t>KTS Minor</t>
  </si>
  <si>
    <t>KTS Mayor</t>
  </si>
  <si>
    <t>Kriteria 4</t>
  </si>
  <si>
    <t>tidak ada TA di PSPD</t>
  </si>
  <si>
    <t>Kriteria 7</t>
  </si>
  <si>
    <t>Kriteria 8</t>
  </si>
  <si>
    <t>Kriteria 4, 7,&amp; 8</t>
  </si>
  <si>
    <t>Standar Pelaksana PkM</t>
  </si>
  <si>
    <t xml:space="preserve">FORMULIR AUDIT MUTU INTERNAL </t>
  </si>
  <si>
    <t>Instrumen ini dibangun berdasarkan kriteria 1 sd 9 Akreditasi Perguruan Tinggi. Responi pertanyaan sesuai dengan capaian TA 2021/2022!</t>
  </si>
  <si>
    <t>Prodi Profesi Dokter</t>
  </si>
  <si>
    <t>Target Capaian 2021/2022</t>
  </si>
  <si>
    <t>Standar Kelulusan Mahasiswa (Program D4, S1)</t>
  </si>
  <si>
    <t xml:space="preserve">Rata-rata IPK minimal lulusan program diploma dan sarjana sebesar 3,25.
Sumber:
Matriks APT 3.0, Poin 46
</t>
  </si>
  <si>
    <t>PTIK-HW</t>
  </si>
  <si>
    <t>Rata-rata IPK sebesar 3,00</t>
  </si>
  <si>
    <t>Berapa Rata2 IPK Prodi?</t>
  </si>
  <si>
    <t>3.25</t>
  </si>
  <si>
    <t>IPK rata-rata PSPD 3,33</t>
  </si>
  <si>
    <t>3.24 (data Pak Ino)
3,43 (data PTIK)</t>
  </si>
  <si>
    <t>Rata-rata lama studi program diploma 4 dan sarjana
Sumber:
Matriks APT 3.0, Poin 49</t>
  </si>
  <si>
    <t>Rata-rata lama studi program diploma 4 dan sarjana adalah 4,5 tahun</t>
  </si>
  <si>
    <t>Berapa Rata2 lama studi Prodi?</t>
  </si>
  <si>
    <t>dalam tahun</t>
  </si>
  <si>
    <t>belum ada lulusan</t>
  </si>
  <si>
    <t>rata2 lama studi PSPPD adalah 2,5 tahun</t>
  </si>
  <si>
    <t>5.28 tahun (data Pak Ino)
5,44 (Data PTIK)</t>
  </si>
  <si>
    <t>Ditemukan rata-rata lama studi pada Prodi Sarjana Kedokteran sebesar 4,64 tahun. Hal ini belum sesuai dengan standar kelulusan mahasiswa, poin 5.2 yang mempersyaratkan rata-rata lama studi program sarjana adalah 4,5 tahun.</t>
  </si>
  <si>
    <t>Dikalkulasi ulang dari prodi, karena data 5,23 ini tidak reliabel perhitungannya sepertinya</t>
  </si>
  <si>
    <t>Ditemukan rata-rata lama studi pada Prodi informatika sebesar 4,71 tahun. Hal ini belum sesuai dengan standar kelulusan mahasiswa, poin 5.2 yang mempersyaratkan rata-rata lama studi program sarjana adalah 4,5 tahun.</t>
  </si>
  <si>
    <t>banyak mahasiswa yang molor, salah satu upaya yang dilakukan melibatkan mahasiswa dalam penelitian dosen. Mulai semester berjalan dibuka MK penelitian untuk mahasiswa Semester 7 (mahasiswa dituntut untuk proposal Bab 1-3). Bentuk lain penyelesaian Tugas Akhir (misal publikasi jurnal sinta 1 or 2, Nilai A, dsb, HaKI)</t>
  </si>
  <si>
    <t>Ada 2 orang mahasiswa angkatan 2018 publikasi paper, 4-5 mhs lulus melalui HaKI</t>
  </si>
  <si>
    <t>Ditemukan rata-rata lama studi pada Prodi Sistem Informasi sebesar 4,79 tahun. Hal ini belum sesuai dengan standar kelulusan mahasiswa, poin 5.2 yang mempersyaratkan rata-rata lama studi program sarjana adalah 4,5 tahun.</t>
  </si>
  <si>
    <t>Ditemukan rata-rata lama studi dengan pada Prodi Teknik sipil sebesar 4,68 tahun. Hal ini belum sesuaistandar kelulusan mahasiswa, poin 5.2 yang mempersyaratkan rata-rata lama studi program sarjana adalah 4,5 tahun.</t>
  </si>
  <si>
    <t>Persentase kelulusan tepat waktu untuk setiap program pendidikan
Sumber:
Matriks APT 3.0, Poin 50</t>
  </si>
  <si>
    <t xml:space="preserve">75% lulusan lulus tepat waktu </t>
  </si>
  <si>
    <t>Berapa % Rata2 lulusan tepat waktu?</t>
  </si>
  <si>
    <t>Ditemukan persentase kelulusan tepat waktu pada Prodi Manajemen sebesar 70,78%. Hal ini belum sesuai dengan standar kelulusan mahasiswa, poin 5.2 yang mempersyaratkan 75% lulusan lulus tepat waktu.</t>
  </si>
  <si>
    <t>Ditemukan persentase kelulusan tepat waktu pada Prodi Akuntansi sebesar 73,45%. Hal ini belum sesuai dengan standar kelulusan mahasiswa, poin 5.2 yang mempersyaratkan 75% lulusan lulus tepat waktu.</t>
  </si>
  <si>
    <t>34.88% (data Pak Ino)
70,47% (data PTIK)</t>
  </si>
  <si>
    <t>Ditemukan persentase kelulusan tepat waktu pada Prodi Sarjana Kedokteran sebesar 70,47%. Hal ini  belum sesuai dengan standar kelulusan mahasiswa, poin 5.2 yang mempersyaratkan 75% lulusan lulus tepat waktu.</t>
  </si>
  <si>
    <t>Dikalkulasi ulang dari prodi,</t>
  </si>
  <si>
    <t>Ditemukan persentase kelulusan tepat waktu pada Prodi Psikologi sebesar 31,08%. Hal ini  belum sesuai dengan standar kelulusan mahasiswa, poin 5.2 yang mempersyaratkan 75% lulusan lulus tepat waktu.</t>
  </si>
  <si>
    <t>Ditemukan persentase kelulusan tepat waktu pada Prodi Sastra Inggris sebesar 21,43%. Hal ini  belum sesuai dengan standar kelulusan mahasiswa, poin 5.2 yang mempersyaratkan 75% lulusan lulus tepat waktu.</t>
  </si>
  <si>
    <t>Ditemukan persentase kelulusan tepat waktu pada Prodi informatika sebesar 25%. Hal ini  belum sesuai dengan standar kelulusan mahasiswa, poin 5.2 yang mempersyaratkan 75% lulusan lulus tepat waktu.</t>
  </si>
  <si>
    <t>Ditemukan persentase kelulusan tepat waktu pada Prodi Sistem Informasi sebesar 21,74%. Hal ini  belum sesuai dengan standar kelulusan mahasiswa, poin 5.2 yang mempersyaratkan 75% lulusan lulus tepat waktu.</t>
  </si>
  <si>
    <t>Ditemukan kelulusan tepat waktu pada Prodi Teknik Elektro sebesar 16,67%. Hal ini  belum sesuai dengan standar kelulusan mahasiswa, poin 5.2 yang mempersyaratkan 75% lulusan lulus tepat waktu.</t>
  </si>
  <si>
    <t>Ditemukan persentase kelulusan tepat waktu pada Prodi Teknik Industri sebesar 72,73%. Hal ini  belum sesuai dengan standar kelulusan mahasiswa, poin 5.2 yang mempersyaratkan 75% lulusan lulus tepat waktu.</t>
  </si>
  <si>
    <t>Ditemukan persentase kelulusan tepat waktu pada Prodi Teknik sipil sebesar 19,23%. Hal ini  belum sesuai dengan standar kelulusan mahasiswa, poin 5.2 yang mempersyaratkan 75% lulusan lulus tepat waktu.</t>
  </si>
  <si>
    <t>Persentase keberhasilan studi untuk setiap program pendidikan
Sumber:
Matriks APT 3.0, Poin 51</t>
  </si>
  <si>
    <t>Keberhasilan studi untuk setiap program pendidikan (diploma tiga, sarjana, profesi, dan magister) sebesar 85%</t>
  </si>
  <si>
    <t>Berapa % Rata2 keberhasilan studi?</t>
  </si>
  <si>
    <t>Ditemukan persentase keberhasilan studi pada Prodi Manajemen sebesar 75,71%. Hal ini belum sesuai dengan standar kelulusan mahasiswa, poin 5.3 yang mempersyaratkan keberhasilan studi untuk program sarjana sebesar 85%.</t>
  </si>
  <si>
    <t>Profesi 98% (2% mhs resign dari FK krn masalah keuangan &amp; pindah jurusan)</t>
  </si>
  <si>
    <t>berdasarkan data yudisium</t>
  </si>
  <si>
    <t>91.92% (data Pak Ino)
94,85% (PTIK)</t>
  </si>
  <si>
    <t>Ditemukan persentase keberhasilan studi pada Prodi Psikologi sebesar 68,42%. Hal ini belum sesuai dengan standar kelulusan mahasiswa, poin 5.3 yang mempersyaratkan keberhasilan studi untuk setiap program pendidikan (diploma tiga, sarjana, profesi, dan magister) sebesar 85%.</t>
  </si>
  <si>
    <t>61.11%</t>
  </si>
  <si>
    <t>Ditemukan persentase keberhasilan studi pada Prodi Sastra Inggris sebesar 61,11%. Hal ini belum sesuai dengan standar kelulusan mahasiswa, poin 5.3 yang mempersyaratkan keberhasilan studi untuk setiap program pendidikan (diploma tiga, sarjana, profesi, dan magister) sebesar 85%.</t>
  </si>
  <si>
    <t>Ditemukan persentase keberhasilan studi pada Prodi informatika sebesar 53,85%. Hal ini belum sesuai dengan standar kelulusan mahasiswa, poin 5.3 yang mempersyaratkan keberhasilan studi untuk setiap program pendidikan (diploma tiga, sarjana, profesi, dan magister) sebesar 85%.</t>
  </si>
  <si>
    <t>Ditemukan persentase keberhasilan studi pada Prodi Sistem Informasi sebesar 71,43%. Hal ini belum sesuai dengan standar kelulusan mahasiswa, poin 5.3 yang mempersyaratkan keberhasilan studi untuk setiap program pendidikan (diploma tiga, sarjana, profesi, dan magister) sebesar 85%.</t>
  </si>
  <si>
    <t>Ditemukan persentase keberhasilan studi pada Prodi Teknik Elektro sebesar 71,43%. Hal ini belum sesuai dengan standar kelulusan mahasiswa, poin 5.3 yang mempersyaratkan keberhasilan studi untuk setiap program pendidikan (diploma tiga, sarjana, profesi, dan magister) sebesar 85%.</t>
  </si>
  <si>
    <t>Ditemukan persentase keberhasilan studi pada Prodi Teknik Industri sebesar 80%. Hal ini belum sesuai dengan standar kelulusan mahasiswa, poin 5.3 yang mempersyaratkan keberhasilan studi untuk setiap program pendidikan (diploma tiga, sarjana, profesi, dan magister) sebesar 85%.</t>
  </si>
  <si>
    <t>Ditemukan persentase keberhasilan studi pada Prodi Teknik sipil sebesar 52,38%. Hal ini belum sesuai dengan standar kelulusan mahasiswa, poin 5.3 yang mempersyaratkan keberhasilan studi untuk setiap program pendidikan (diploma tiga, sarjana, profesi, dan magister) sebesar 85%.</t>
  </si>
  <si>
    <t>Standar Kelulusan Mahasiswa (Program MM &amp; Profesi)</t>
  </si>
  <si>
    <t>Rata-rata IPK minimal lulusan program profesi, dan magister sebesar 3,50
Sumber:
Matriks APT 3.0, Poin 46</t>
  </si>
  <si>
    <t>Rata-rata lama studi program Magister
Sumber:
Matriks APT 3.0, Poin 49</t>
  </si>
  <si>
    <t>Rata-rata lama studi program magister adalah 2,5 tahun</t>
  </si>
  <si>
    <t>Ditemukan rata-rata lama studi pada Prodi MM sebesar 2,61 tahun. Hal ini belum sesuai dengan standar kelulusan mahasiswa, poin 5.2 yang mempersyaratkan rata-rata lama studi program magister adalah 2,5 tahun.</t>
  </si>
  <si>
    <t>cuti dihitung sebagai masa studi</t>
  </si>
  <si>
    <t>Ditemukan rata-rata lama studi pada Prodi Profesi Dokter sebesar 3,61 tahun. Hal ini belum sesuai dengan standar kelulusan mahasiswa, poin 5.2 yang mempersyaratkan rata-rata lama studi program magister adalah 2,5 tahun.</t>
  </si>
  <si>
    <t>Ditemukan persentase kelulusan tepat waktu pada Prodi MM sebesar 35%. Hal ini belum sesuai dengan standar kelulusan mahasiswa, poin 5.2 yang mempersyaratkan 75% lulusan lulus tepat waktu.</t>
  </si>
  <si>
    <t>cuti masa pandemi 1 semester krn seluruh rumah sakit sebagai rujukan Covid</t>
  </si>
  <si>
    <t>Ditemukan persentase kelulusan tepat waktu pada Prodi Profesi Dokter sebesar 0%. Hal ini  belum sesuai dengan standar kelulusan mahasiswa, poin 5.2 yang mempersyaratkan 75% lulusan lulus tepat waktu.</t>
  </si>
  <si>
    <t>Ditemukan persentase keberhasilan studi pada Prodi MM sebesar 82,29. Hal ini belum sesuai dengan standar kelulusan mahasiswa, poin 5.3 yang mempersyaratkan keberhasilan studi untuk setiap program pendidikan (diploma tiga, sarjana, profesi, dan magister) sebesar 85%.</t>
  </si>
  <si>
    <t>cek data PTIK</t>
  </si>
  <si>
    <t>Ditemukan persentase keberhasilan studi pada Prodi Profesi Dokter sebesar 14,13%. Hal ini belum sesuai dengan standar kelulusan mahasiswa, poin 5.3 yang mempersyaratkan keberhasilan studi untuk setiap program pendidikan (diploma tiga, sarjana, profesi, dan magister) sebesar 85%.</t>
  </si>
  <si>
    <t>Standar Kelulusan Mahasiswa (Program D3)</t>
  </si>
  <si>
    <t>Rata-rata lama studi program diploma tiga
Sumber:
Matriks APT 3.0, Poin 49</t>
  </si>
  <si>
    <t>Rata-rata lama studi program diploma tiga adalah 3,5 tahun</t>
  </si>
  <si>
    <t>Ditemukan persentase keberhasilan studi pada Prodi keperawatan sebesar 74%. Hal ini belum sesuai dengan standar kelulusan mahasiswa, poin 5.3 yang mempersyaratkan keberhasilan studi untuk setiap program pendidikan (diploma tiga, sarjana, profesi, dan magister) sebesar 85%.</t>
  </si>
  <si>
    <r>
      <rPr>
        <sz val="10"/>
        <color theme="1"/>
        <rFont val="Times New Roman"/>
        <family val="1"/>
      </rPr>
      <t xml:space="preserve">Standar Kompetensi Lulusan
</t>
    </r>
    <r>
      <rPr>
        <b/>
        <sz val="10"/>
        <color theme="1"/>
        <rFont val="Times New Roman"/>
        <family val="1"/>
      </rPr>
      <t>--&gt; UkridaIn Strategi 1 pertanyaan 1 --&gt; dokumen kurikulum telah ditetapkan</t>
    </r>
  </si>
  <si>
    <t xml:space="preserve">5.1 </t>
  </si>
  <si>
    <t>Tersedianya kurikulum program Studi di Ukrida yang memuat tentang profil lulusan, capaian pembelajaran (sikap, pengetahuan, dan keterampilan) yang mengacu kepada KKNI, serta peka terhadap isu-isu terkini meliputi pendidikan karakter, SDGs, NAPZA, dan pendidikan anti korupsi sesuai dengan program pendidikan yang dilaksanakan
Sumber:
1. Matriks APT 3.0, Poin 38B
2. Permendikbud 3, tahun 2020. Pasal 5 (1)</t>
  </si>
  <si>
    <t>Ka.Prodi</t>
  </si>
  <si>
    <t>90% kurikulum program studi mengacu KKNI dan isu-isu terkini</t>
  </si>
  <si>
    <t>Apakah program studi memiliki dokumen kurikulum yang sudah disahkan?</t>
  </si>
  <si>
    <t>sudah</t>
  </si>
  <si>
    <t>D3 masih menggunakan kurikulum yang lama.
Kurikulum Prodi S1 Ners sudah tersedia</t>
  </si>
  <si>
    <t>Belum ada dokumen baru</t>
  </si>
  <si>
    <t>draft sudah dikumpulkan namun belum disahkan</t>
  </si>
  <si>
    <t>Ada. Dokumen kurikulum PSPD smp dgn saat ini msh mengacu pada SKDI 2012, dan sedang dlm perumusan utk disesuaikan dgn SNPPDI 2019.</t>
  </si>
  <si>
    <t>menunggu pengesahan</t>
  </si>
  <si>
    <t>Ya, belum disahkan</t>
  </si>
  <si>
    <t>dokumen kurikulum disahkan 1 semester sebelum TA 2023/2024 dimulai</t>
  </si>
  <si>
    <t>Dokumen kurikulum lama perlu disahkan</t>
  </si>
  <si>
    <t>dokumen kurikulum lama belum ada pengesahan, sosialisasi mahasiswa pas psmb</t>
  </si>
  <si>
    <t>sudah disahkan tgl 1 September 2022</t>
  </si>
  <si>
    <t>Dokumentasikan penyesuaian kurikulum, nama matakuliah yang berganti dan pastikan mahasiswa erdampak terinfo</t>
  </si>
  <si>
    <t>belum disahkan, sudah dikirimkan kepada tim kurikulum pada 21 oktober</t>
  </si>
  <si>
    <t>sudah ada pengesahan kurikulum mbkm</t>
  </si>
  <si>
    <t>Standar Kompetensi Lulusan</t>
  </si>
  <si>
    <t>Terlaksananya sosialiasasi kurikulum yang telah ditetapkan</t>
  </si>
  <si>
    <t xml:space="preserve">85% telaksananya sosialisiasi kurikulum yang telah ditetapkan </t>
  </si>
  <si>
    <t>Apakah prodi telah melakukan sosialisasi kurikulum?</t>
  </si>
  <si>
    <t>baru kepada dosen, belum mahasiswa karena tidak ada transisi kurikulum. sosialisasi dilakukan pada mahasiswa baru</t>
  </si>
  <si>
    <t>SK pengesah dokumen kurikulum sebelum 2022</t>
  </si>
  <si>
    <t>Ya,</t>
  </si>
  <si>
    <t>YA,</t>
  </si>
  <si>
    <t>Saat PSMB Fakultas</t>
  </si>
  <si>
    <t>Ditemukan belum terlaksananya sosialiasasi kurikulum pada Prodi informatika yang telah ditetapkan. Hal ini belum sesuai dengan standar kompetensi lulusan, poin 5.2 yang mempersyaratkan terlaksananya sosialisasi kurikulum yang telah ditetapkan.</t>
  </si>
  <si>
    <t>sudah dilakukan kepada dosen dan mahasiswa sebelum dokumen disahkan</t>
  </si>
  <si>
    <t>sudah dilakukan sosialisasi kepada dosen Elektro</t>
  </si>
  <si>
    <t>PAK Prodi</t>
  </si>
  <si>
    <t>Kapan sosialisasi dilakukan?</t>
  </si>
  <si>
    <t>Pada saat rapat komisi (raker)</t>
  </si>
  <si>
    <t>Website, PSMB Fakultas</t>
  </si>
  <si>
    <t>awal tahun ajaran untuk mahasiswa baru</t>
  </si>
  <si>
    <t>setiap awal tahun akademik</t>
  </si>
  <si>
    <t>Setiap tahun ajaran baru</t>
  </si>
  <si>
    <t>Tiap semester</t>
  </si>
  <si>
    <t>awal sem ganjil, saat gamaliel</t>
  </si>
  <si>
    <t>disetiap awal tahun ajaran baru</t>
  </si>
  <si>
    <t>belum</t>
  </si>
  <si>
    <t>Sebelum KRS semester Ganjil 2022/2023</t>
  </si>
  <si>
    <t>saat bimbingan akademik, PSMB, website, untuk dosen tetap saat briefing awal semester</t>
  </si>
  <si>
    <t>setiap tahun ajaran baru</t>
  </si>
  <si>
    <t>Standar Kurikulum</t>
  </si>
  <si>
    <t>5.2.</t>
  </si>
  <si>
    <t>Tersediannya dokumen impelementasi pelaksanaan, evaluasi, pengendalian, dan peningkatan kualitas secara berkelanjutan integrasi kegiatan penelitian dan PkM ke dalam pembelajaran
Sumber:
Matrik APT 3.0, Poin 40B</t>
  </si>
  <si>
    <t>LPM, PMIP, PKP</t>
  </si>
  <si>
    <t xml:space="preserve">90% tersedia dokumen PPEPP integrasi kegiatan penelitian dan PkM kedalam pembelajaran </t>
  </si>
  <si>
    <t>Belum ada dokumen yang menyebutkan integrasi penelitian dan PkM kedalam pembelajaran</t>
  </si>
  <si>
    <r>
      <rPr>
        <sz val="10"/>
        <color theme="1"/>
        <rFont val="Times New Roman"/>
        <family val="1"/>
      </rPr>
      <t xml:space="preserve">Standar Kurikulum
</t>
    </r>
    <r>
      <rPr>
        <b/>
        <sz val="10"/>
        <color theme="1"/>
        <rFont val="Times New Roman"/>
        <family val="1"/>
      </rPr>
      <t xml:space="preserve">
--&gt; dari data UkridaIN, Strategi 3, poin 1</t>
    </r>
  </si>
  <si>
    <t>Tersedianya bukti monitoring dan evaluasi integrasi penelitian dan PkM terhadap pembelajaran yang ditindak lanjuti secara berkelanjutan
Sumber:
Matrik APT 3.0, Poin 40C</t>
  </si>
  <si>
    <t>Bukti monitoring dan evaluasi integrasi penelitian dan PkM terhadap pembelajaran ditindaklanjuti</t>
  </si>
  <si>
    <t>Apakah Prodi telah melakukan integrasi penelitian dan PkM terhadap pembelajaran?</t>
  </si>
  <si>
    <t>ada, namun tidak terdokumentasi atau tercatat dalam RPS</t>
  </si>
  <si>
    <t>Referensi di RPS (Caranya Dosen Saling berbagi ) Data Dari PMIP</t>
  </si>
  <si>
    <t>Ditemukan belum tersedianya bukti monitoring dan evaluasi integrasi penelitian dan PkM terhadap pembelajaran yang ditindak lanjuti secara berkelanjutan pada Prodi Optometri. Hal ini belum sesuai dengan standar kurikulum, poin 5.2 yang mempersyaratkan bukti monitoring dan evaluasi integrasi penelitian dan PkM terhadap pembelajaran ditindaklanjuti.</t>
  </si>
  <si>
    <t>Baru sebagian kecil yaitu stase IKM. Semua koas IKM melakukan penelitian dgn melibatkan prodi lain di Ukrida dan faskes2 diluar Ukrida.</t>
  </si>
  <si>
    <t>Sudah</t>
  </si>
  <si>
    <t>Cari tahu dari RPS terkait integrasi penelitian dan PkM</t>
  </si>
  <si>
    <t>Hingga 4 Jan 23, data belum dilengkapi</t>
  </si>
  <si>
    <t>Ditemukan belum tersedianya bukti monitoring dan evaluasi integrasi penelitian dan PkM terhadap pembelajaran yang ditindak lanjuti secara berkelanjutan pada Prodi Sastra Inggris. Hal ini belum sesuai dengan standar kurikulum, poin 5.2 yang mempersyaratkan bukti monitoring dan evaluasi integrasi penelitian dan PkM terhadap pembelajaran ditindaklanjuti.</t>
  </si>
  <si>
    <t>Ditemukan belum tersedianya bukti monitoring dan evaluasi integrasi penelitian dan PkM terhadap pembelajaran yang ditindak lanjuti secara berkelanjutan pada Prodi Informatikas. Hal ini belum sesuai dengan standar kurikulum, poin 5.2 yang mempersyaratkan bukti monitoring dan evaluasi integrasi penelitian dan PkM terhadap pembelajaran ditindaklanjuti.</t>
  </si>
  <si>
    <t>implementasi sudah, namun tidak terdokumentasi</t>
  </si>
  <si>
    <t>ada integrasi penelitian terhadap pembelajaran</t>
  </si>
  <si>
    <t>Ditemukan belum tersedianya bukti monitoring dan evaluasi integrasi penelitian dan PkM pada Prodi Teknik sipil terhadap pembelajaran yang ditindak lanjuti secara berkelanjutan. Hal ini belum sesuai dengan standar kurikulum, poin 5.2 yang mempersyaratkan bukti monitoring dan evaluasi integrasi penelitian dan PkM terhadap pembelajaran ditindaklanjuti.</t>
  </si>
  <si>
    <t>Berapa jumlah MK yang ditawarkan Prodi?</t>
  </si>
  <si>
    <t>28 MK termasuk skripsi</t>
  </si>
  <si>
    <t>13 stase</t>
  </si>
  <si>
    <t>23 yang ditawarkan di genap</t>
  </si>
  <si>
    <t>data disusulkan prodi</t>
  </si>
  <si>
    <t>lihat dokumen kurikulum SI</t>
  </si>
  <si>
    <t>32 MK</t>
  </si>
  <si>
    <t>akan di cek oleh prodi melalui rps nya</t>
  </si>
  <si>
    <t>Berapa jumlah MK yang terintegrasi penelitian dan PkM terhadap pembelajaran?</t>
  </si>
  <si>
    <t>MK terintegrasi penelitian: 1 (Metodologi Penelitian Bisnis)</t>
  </si>
  <si>
    <t>MK Seminar perpajakan</t>
  </si>
  <si>
    <t>1 stase</t>
  </si>
  <si>
    <t>3-4 matakuliah terkait penelitian</t>
  </si>
  <si>
    <t>lebih dari 5</t>
  </si>
  <si>
    <t>10 MK</t>
  </si>
  <si>
    <r>
      <rPr>
        <sz val="10"/>
        <color theme="1"/>
        <rFont val="Times New Roman"/>
        <family val="1"/>
      </rPr>
      <t xml:space="preserve">Standar Kurikulum
</t>
    </r>
    <r>
      <rPr>
        <b/>
        <sz val="10"/>
        <color theme="1"/>
        <rFont val="Times New Roman"/>
        <family val="1"/>
      </rPr>
      <t xml:space="preserve">
----&gt; data dari Ukrida IN, strategi 10, poin 4</t>
    </r>
  </si>
  <si>
    <t xml:space="preserve">Tersusunnya rencana pembelajaran yang sesuai dengan kurikulum yang telah ditetapkan </t>
  </si>
  <si>
    <t>PMIP</t>
  </si>
  <si>
    <t>80% RPS matakuliah tersedia sesuai dengan pedoman yang ditetapkan</t>
  </si>
  <si>
    <t>Berapa Jumlah Mata Kuliah pada Semester Genap 21/22)?</t>
  </si>
  <si>
    <t>Ditemukan belum tersusunnya rencana pembelajaran pada Prodi Manajemen yang sesuai dengan kurikulum yang telah ditetapkan. Hal ini belum sesuai dengan standar kurikulum, poin 5.5 yang mempersyaratkan RPS matakuliah tersedia sesuai dengan pedoman yang ditetapkan.</t>
  </si>
  <si>
    <t>25 MK</t>
  </si>
  <si>
    <t>Sudah , karena sedang berganti kurikulum</t>
  </si>
  <si>
    <t>seluruh RPS sudah dengan format baru, namun belum disahkan</t>
  </si>
  <si>
    <t>RPS hanya 1 stase: IKM yang belum ada</t>
  </si>
  <si>
    <t>Februari disahkan</t>
  </si>
  <si>
    <t>23 (tidak termasuk pph)</t>
  </si>
  <si>
    <t>Ditemukan belum tersusunnya rencana pembelajaran pada Prodi Sastra Inggris yang sesuai dengan kurikulum yang telah ditetapkan. Hal ini belum sesuai dengan standar kurikulum, poin 5.5 yang mempersyaratkan RPS matakuliah tersedia sesuai dengan pedoman yang ditetapkan.</t>
  </si>
  <si>
    <t>Ditemukan belum tersusunnya rencana pembelajaran pada Prodi Informatika yang sesuai dengan kurikulum yang telah ditetapkan. Hal ini belum sesuai dengan standar kurikulum, poin 5.5 yang mempersyaratkan RPS matakuliah tersedia sesuai dengan pedoman yang ditetapkan.</t>
  </si>
  <si>
    <t>MK belum ada format baru, masih versi simple bagi MK yang tidak terdampak perubahan kurikulum
masih berubah2, sehingga RPS baru belum dapat disusun</t>
  </si>
  <si>
    <t>Ditemukan belum tersusunnya rencana pembelajaran pada Prodi Sistem Informasi yang sesuai dengan kurikulum yang telah ditetapkan. Hal ini belum sesuai dengan standar kurikulum, poin 5.5 yang mempersyaratkan RPS matakuliah tersedia sesuai dengan pedoman yang ditetapkan.</t>
  </si>
  <si>
    <t>dalam proses pengesahan</t>
  </si>
  <si>
    <t>Ditemukan belum tersusunnya rencana pembelajaran pada Prodi Teknik Elektro yang sesuai dengan kurikulum yang telah ditetapkan. Hal ini belum sesuai dengan standar kurikulum, poin 5.5 yang mempersyaratkan RPS matakuliah tersedia sesuai dengan pedoman yang ditetapkan.</t>
  </si>
  <si>
    <t>Ditemukan belum tersusunnya rencana pembelajaran pada Prodi Teknik Industri yang sesuai dengan kurikulum yang telah ditetapkan. Hal ini belum sesuai dengan standar kurikulum, poin 5.5 yang mempersyaratkan RPS matakuliah tersedia sesuai dengan pedoman yang ditetapkan.</t>
  </si>
  <si>
    <t>Ditemukan belum tersusunnya rencana pembelajaran pada Prodi Teknik Sipil yang sesuai dengan kurikulum yang telah ditetapkan. Hal ini belum sesuai dengan standar kurikulum, poin 5.5 yang mempersyaratkan RPS matakuliah tersedia sesuai dengan pedoman yang ditetapkan.</t>
  </si>
  <si>
    <t>Berapa jumlah RPS yang tersedia (Apakah sudah disahkan?). Format terbaru)</t>
  </si>
  <si>
    <t>dalam proses</t>
  </si>
  <si>
    <t>Seluruh matakuliah prodi telah memiliki RPS yang telah disahkan</t>
  </si>
  <si>
    <t>RPS yang terbaru sesuai dengan kurikulum KPT belum disahkan</t>
  </si>
  <si>
    <t>Tersedia, belum disahkan</t>
  </si>
  <si>
    <t>RPS dibuat tetapi belum disahkan karena akan berubah format terbaru kumpul Februari 2023 untuk MK Ganjil dan Agustus 2023 untuk MK Genap</t>
  </si>
  <si>
    <t>21/22 belum tersedia rps</t>
  </si>
  <si>
    <t>50% terhadap total matakuliah tapi masih dalam proses ke tim kurikulum</t>
  </si>
  <si>
    <t>Standar Pengelolaan PembelajaraAn</t>
  </si>
  <si>
    <t>Tersusunnya kurikulum dan rencana pembelajaran dalam setiap mata kuliah
Sumber:
Permendikbud No. 3, tahun 2020, Pasal 41 (2)</t>
  </si>
  <si>
    <t>85% kurikulum dan rencana pembelajaran dalam setiap mata kuliah tersedia</t>
  </si>
  <si>
    <t>Kurikulum Sudah Tersedia, namun RPS masih dalam proses penyesuaian</t>
  </si>
  <si>
    <t>Ditemukan telah tersusunnya kurikulum namun rencana pembelajaran dalam setiap mata kuliah pada Prodi Manajemen belum tersedia. Hal ini belum sesuai dengan standar pengelolaan pembelajaran, poin 5.1 yang mempersyaratkan kurikulum dan rencana pembelajaran dalam setiap mata kuliah tersedia.</t>
  </si>
  <si>
    <t>21 dari 24</t>
  </si>
  <si>
    <t>Kurikulum dan RPS tersedia, menunggu pengesahan</t>
  </si>
  <si>
    <t>Kurikulum dalam bentuk draft tersedia, RPS 100% tersedia dalam bentuk format baru</t>
  </si>
  <si>
    <t>Kurikulum tersedia tinggal menunggu pengesahan, 12 dari 13 stase sudah dilengkapi dengan RPS</t>
  </si>
  <si>
    <t>Ditemukan belum tersusunnya kurikulum dan rencana pembelajaran dalam setiap mata kuliah pada Prodi Psikologi. Hal ini belum sesuai dengan standar pengelolaan pembelajaran, poin 5.1 yang mempersyaratkan kurikulum dan rencana pembelajaran dalam setiap mata kuliah tersedia.</t>
  </si>
  <si>
    <t>kurikulum tersedia, namun RPS belum tersedia</t>
  </si>
  <si>
    <t>Ditemukan belum tersusunnya kurikulum dan rencana pembelajaran dalam setiap mata kuliah pada Prodi Sastra Inggris. Hal ini belum sesuai dengan standar pengelolaan pembelajaran, poin 5.1 yang mempersyaratkan kurikulum dan rencana pembelajaran dalam setiap mata kuliah tersedia.</t>
  </si>
  <si>
    <t>Kurikulum Ada, RPS belum ada</t>
  </si>
  <si>
    <t>Ditemukan belum tersusunnya kurikulum dan rencana pembelajaran dalam setiap mata kuliah pada Prodi Informatika. Hal ini belum sesuai dengan standar pengelolaan pembelajaran, poin 5.1 yang mempersyaratkan kurikulum dan rencana pembelajaran dalam setiap mata kuliah tersedia.</t>
  </si>
  <si>
    <t>kurikulum sudah ditetapkan, namun RPS sesuai format baru belum tersedia</t>
  </si>
  <si>
    <t>Ditemukan belum tersusunnya kurikulum dan rencana pembelajaran dalam setiap mata kuliah pada Prodi Sistem Informasi. Hal ini belum sesuai dengan standar pengelolaan pembelajaran, poin 5.1 yang mempersyaratkan kurikulum dan rencana pembelajaran dalam setiap mata kuliah tersedia.</t>
  </si>
  <si>
    <t>56,25% MK sudah dilengkapi dengan RPS</t>
  </si>
  <si>
    <t>dalam proses pmip (kurikulum dan rps)</t>
  </si>
  <si>
    <t>Ditemukan belum tersusunnya kurikulum dan rencana pembelajaran dalam setiap mata kuliah pada Prodi Teknik Elektro. Hal ini belum sesuai dengan standar pengelolaan pembelajaran, poin 5.1 yang mempersyaratkan kurikulum dan rencana pembelajaran dalam setiap mata kuliah tersedia.</t>
  </si>
  <si>
    <t>18,75% dari total mata kuliah yang memiliki RPS</t>
  </si>
  <si>
    <t>Ditemukan belum tersusunnya kurikulum dan rencana pembelajaran dalam setiap mata kuliah pada Prodi Teknik Industri. Hal ini belum sesuai dengan standar pengelolaan pembelajaran, poin 5.1 yang mempersyaratkan kurikulum dan rencana pembelajaran dalam setiap mata kuliah tersedia.</t>
  </si>
  <si>
    <t>sekitar 50% MK yang telah dilengkapi dengan RPS terbaru</t>
  </si>
  <si>
    <t>Ditemukan belum tersusunnya kurikulum dan rencana pembelajaran dalam setiap mata kuliah pada Prodi Teknik Sipil. Hal ini belum sesuai dengan standar pengelolaan pembelajaran, poin 5.1 yang mempersyaratkan kurikulum dan rencana pembelajaran dalam setiap mata kuliah tersedia.</t>
  </si>
  <si>
    <t>Standar Pengelolaan Pembelajaran</t>
  </si>
  <si>
    <t>Terselenggaranya program pembelajaran sesuai dengan standar isi, standar proses, standar penilaian yang telah ditetapkan
Sumber:
Permendikbud No. 3, tahun 2020, Pasal 41 (2)</t>
  </si>
  <si>
    <t xml:space="preserve">85% program pembelajaran sesuai dengan standar isi, standar proses, standar penilaian yang telah ditetapkan </t>
  </si>
  <si>
    <t>Belum Ada</t>
  </si>
  <si>
    <t>program pembelajaran sesuai dengan standar isi, standar proses, standar penilaian yang telah ditetapkan</t>
  </si>
  <si>
    <t>data unit</t>
  </si>
  <si>
    <r>
      <rPr>
        <sz val="10"/>
        <color theme="1"/>
        <rFont val="Times New Roman"/>
        <family val="1"/>
      </rPr>
      <t xml:space="preserve">Standar Pengelolaan Pembelajaran 
</t>
    </r>
    <r>
      <rPr>
        <b/>
        <sz val="10"/>
        <color theme="1"/>
        <rFont val="Times New Roman"/>
        <family val="1"/>
      </rPr>
      <t xml:space="preserve">--&gt; </t>
    </r>
    <r>
      <rPr>
        <sz val="10"/>
        <color theme="1"/>
        <rFont val="Times New Roman"/>
        <family val="1"/>
      </rPr>
      <t>d</t>
    </r>
    <r>
      <rPr>
        <b/>
        <sz val="10"/>
        <color theme="1"/>
        <rFont val="Times New Roman"/>
        <family val="1"/>
      </rPr>
      <t>ata dari Ukrida IN, strategi 10, poin 1</t>
    </r>
  </si>
  <si>
    <t>Terselenggaranya kegiatan sistemik yang menciptakan suasana akademik dan budaya mutu yang baik
Sumber:
Permendikbud No. 3, tahun 2020, Pasal 41 (2)</t>
  </si>
  <si>
    <t>90% kegiatan sistemik yang menciptakan suasana akademik dan budaya mutu yang baik terselenggara</t>
  </si>
  <si>
    <t>Berapa kegiatan ilmiah yang terjadwal sepanjang TA? Kegiatan a apa saja bentuknya?</t>
  </si>
  <si>
    <t>2 webinar</t>
  </si>
  <si>
    <t>Webinar/pelatihan/workshop minimal 2 kali per semester</t>
  </si>
  <si>
    <t>KU 2, student gathering 1</t>
  </si>
  <si>
    <t>manajemen organisasi selama pandemik (27 Agustus 22), Leadership &amp; Trustt in Vuca Environment (21 Mei 22), Fleksibilitas dan kreatifitas komunikasi dan literasi di era digital (5 maret 22)</t>
  </si>
  <si>
    <t>(World Sight Day, Kuliah pakar, 2 x Train of trainers periksaan mata, Lomba Poster)</t>
  </si>
  <si>
    <t>CME FKIK UKRIDA (mhs-doknis), PID FKIK UKRIDA (untuk mhs-dosen), Pelatihan bagi penguji OSCE UKMPPD (dosen-doknis)</t>
  </si>
  <si>
    <t>minimal 24 x per tahun</t>
  </si>
  <si>
    <t>100% terlaksana</t>
  </si>
  <si>
    <t>akan dilengkapi dokumen pendukung berupa daftar kegiatan dan link</t>
  </si>
  <si>
    <t>1 Kuliah umum di awal semester, dan di setiap MK diberi kesempatan 3 kali mengundang praktisi. Kemudian terdapat klub MENITI, DEBAT, Cerdas Cermat dan Nyikologis yang aktif berkegiatan. Kegiatan LK juga dikoordinasikan untuk mendukung suasana akademik</t>
  </si>
  <si>
    <t>Alumni sebagai narasumber dan fasilitator</t>
  </si>
  <si>
    <t>melihat kebutuhan, tidak direncanakan</t>
  </si>
  <si>
    <t>Ditemukan belum terselenggaranya kegiatan sistemik yang menciptakan suasana akademik dan budaya mutu yang baik pada Prodi informatika . Hal ini belum sesuai dengan standar pengelolaan pembelajaran, poin 5.1 yang mempersyaratkan kegiatan sistemik yang menciptakan suasana akademik dan budaya mutu yang baik terselenggara.</t>
  </si>
  <si>
    <t xml:space="preserve">minimal 1 kali dalam 1 semester. Bentuk kegiatan: 
MARET: Diadakan 1 webminar dengan mengundang narasumber (Seri #1 dari rangkaian webminar knowledge sharing &amp; inspirational talk).
APRIL: Diadakan 1 webminar dengan mengundang narasumber (Seri #2 dari rangkaian webminar knowledge sharing &amp; inspirational talk).
MEI: Diadakan 1 webminar dengan mengundang narasumber (Seri #2 dari rangkaian webminar knowledge sharing &amp; inspirational talk).
JUNI: Diadakan 2 webminar dengan narasumber dosen tetap pada tanggl 20 &amp; 27 Juni 2022 (Seri #1 &amp; 2 dari rangkaian webminar study club Sistem Informasi UKRIDA).
</t>
  </si>
  <si>
    <t>webinar, expert sharing</t>
  </si>
  <si>
    <t>Ditemukan belum terselenggaranya kegiatan sistemik pada Prodi Teknik Elektro yang menciptakan suasana akademik dan budaya mutu yang baik. Hal ini belum sesuai dengan standar pengelolaan pembelajaran, poin 5.1 yang mempersyaratkan kegiatan sistemik yang menciptakan suasana akademik dan budaya mutu yang baik terselenggara.</t>
  </si>
  <si>
    <t>2x webinar dan 1x kunjungan ke pabrik untuk satu semester</t>
  </si>
  <si>
    <t>genap 1x</t>
  </si>
  <si>
    <t>profesional talks setahun 2x (kuliah umum), webinar
ada kuesioner kepuasan</t>
  </si>
  <si>
    <t>Berapa kegiatan ilmiah terjadwal yang terlaksana sepanjang TA?</t>
  </si>
  <si>
    <t>2x. Webinar Pajak Transaksi Digital - 10 Juni 2022
Ngobrol santai undang-undang harmonisasi perpajakan, 25 Maret 2022</t>
  </si>
  <si>
    <t>Semua sudah terlaksana</t>
  </si>
  <si>
    <t>guest lecturer, kuliah umum</t>
  </si>
  <si>
    <t>5 kegiatan</t>
  </si>
  <si>
    <t>sudah terencana tetapi waktu menyesuaikan sambi TA berjalan</t>
  </si>
  <si>
    <t>Terlaksananya kegiatan pemantauan dan evaluasi periodik guna peningkatan proses pembelajaran
Sumber:
Permendikbud No. 3, tahun 2020, Pasal 41 (2)</t>
  </si>
  <si>
    <t>90% kegiatan pemantauan dan evaluasi periodik guna meningkatkan proses pembelajaran terlaksana</t>
  </si>
  <si>
    <t>Apakah Prodi melakukan pemantauan dan evaluasi periodik guna meningkatkan proses pembelajaran?</t>
  </si>
  <si>
    <t>tidak ada, diperlukan dilakukan setiap kegiatan</t>
  </si>
  <si>
    <t>Ditemukan belum terlaksananya kegiatan pemantauan dan evaluasi periodik guna peningkatan proses pembelajaran pada Prodi Manajemen . Hal ini belum sesuai dengan standar pengelolaan pembelajaran, poin 5.1 yang mempersyaratkan kegiatan pemantauan dan evaluasi periodik guna meningkatkan proses pembelajaran terlaksana.</t>
  </si>
  <si>
    <t>Ya, melalui bimbingan akademik</t>
  </si>
  <si>
    <t>dilakukan evaluasi dosen setiap semester, pemeriksaan BAP secara sampling</t>
  </si>
  <si>
    <t>ya, lewat evaluasi bulanan prodi</t>
  </si>
  <si>
    <t>melalui pemeriksaan BAP, sejauh ini berjalan sesuai BAP</t>
  </si>
  <si>
    <t>Ya. Monev pembelajaran dilakukan tiap semester.</t>
  </si>
  <si>
    <t>ya, ada laporan di folder Sked</t>
  </si>
  <si>
    <t>Ya, melalui kuesioner tiap akhir blok</t>
  </si>
  <si>
    <t>ada dalam bentuk laporan akan diunggah ke drive</t>
  </si>
  <si>
    <t>Ya, melalui BAP dan Hasil studi yang diakses di SISFO, kemudian dibahas dalam rapat rutin bulanan di prodi.</t>
  </si>
  <si>
    <t>Sinkronisasi BAP dan RPS dilakukan setelah pengesahan RPS baru</t>
  </si>
  <si>
    <t>melakukan observasi kelas dan hasilnya berupa masukan serta nilai untuk dosen tersebut</t>
  </si>
  <si>
    <t>Ditemukan belum terlaksananya kegiatan pemantauan dan evaluasi periodik guna peningkatan proses pembelajaran pada Prodi Sastra Inggris. Hal ini belum sesuai dengan standar pengelolaan pembelajaran, poin 5.1 yang mempersyaratkan kegiatan pemantauan dan evaluasi periodik guna meningkatkan proses pembelajaran terlaksana.</t>
  </si>
  <si>
    <t>Melakukan pemantauan dan evaluasi melalui bimbingan akademik oleh dosen dosen</t>
  </si>
  <si>
    <t>random menanyakan mahasiswa secara personal tentang proses pembelajaran setiap semester --&gt; RTL: dosen yang tidak direkomendasi oleh mahasiswa tidak digunakan kembali</t>
  </si>
  <si>
    <t>ya, pemantauan dilakukan lewat BAP dan Nilai akhir</t>
  </si>
  <si>
    <t>ya, melalui kuesioner dosen, bimbingan akademik</t>
  </si>
  <si>
    <t>melalui pa</t>
  </si>
  <si>
    <t>Tersedianya kebijakan, rencana strategis, dan operasional terkait pembelajaran yang dapat diakses oleh sivitas akademika dan pemangku kepentingan, serta dapat dijadikan pedoman bagi Program Studi dalam melaksanakan program Pembelajaran 
Sumber:
Permendikbud No. 3, tahun 2020, Pasal 41 (3)</t>
  </si>
  <si>
    <t>90% kebijakan, rencana strategis dan operasaional terkait pembelajaran tersedia</t>
  </si>
  <si>
    <t>Terselenggarannya pembelajaran yang selaras dengan capaian pembelajaran lulusan untuk setiap program pendidikan
Sumber:
Permendikbud No. 3, tahun 2020, Pasal 41 (3)</t>
  </si>
  <si>
    <t>90% pembelajaran selaras dengan capaian pembelajaran lulusan untuk setiap program pendidikan  terselenggara</t>
  </si>
  <si>
    <t>Berapa persen lulusan pada TS-2 sd TS-4 memilik bidang kerja yang sesuai dengan kompetensi bidang studi ?</t>
  </si>
  <si>
    <t>Ditemukan belum terselenggaranya pembelajaran yang selaras dengan capaian pembelajaran lulusan pada Prodi Manajemen. Hal ini belum sesuai dengan standar pengelolaan pembelajaran, poin 5.2 yang mempersyaratkan pembelajaran selaras dengan capaian pembelajaran lulusan untuk setiap program pendidikan  terselenggara.</t>
  </si>
  <si>
    <t>sesuai</t>
  </si>
  <si>
    <t>Belum ada lulusan</t>
  </si>
  <si>
    <t>manajemen kesehatan, estetik, K3</t>
  </si>
  <si>
    <t>Berdasarkan data Unit Tracer Study</t>
  </si>
  <si>
    <t>dari 1000 lulusan yang mengisi 341 responden</t>
  </si>
  <si>
    <t>Ditemukan belum terselenggaranya pembelajaran yang selaras dengan capaian pembelajaran lulusan untuk setiap program pendidikan pada Prodi Psikologi. Hal ini belum sesuai dengan standar pengelolaan pembelajaran, poin 5.2 yang mempersyaratkan pembelajaran selaras dengan capaian pembelajaran lulusan untuk setiap program pendidikan  terselenggara.</t>
  </si>
  <si>
    <t>Berdasarkan data dari Tracer Study</t>
  </si>
  <si>
    <t>Ditemukan belum terselenggaranya pembelajaran yang selaras dengan capaian pembelajaran lulusan untuk setiap program pendidikan pada Prodi Sastra Inggris. Hal ini belum sesuai dengan standar pengelolaan pembelajaran, poin 5.2 yang mempersyaratkan pembelajaran selaras dengan capaian pembelajaran lulusan untuk setiap program pendidikan  terselenggara.</t>
  </si>
  <si>
    <t>Ditemukan belum terselenggaranya pembelajaran yang selaras dengan capaian pembelajaran lulusan untuk setiap program pendidikan pada Prodi Informatika. Hal ini belum sesuai dengan standar pengelolaan pembelajaran, poin 5.2 yang mempersyaratkan pembelajaran selaras dengan capaian pembelajaran lulusan untuk setiap program pendidikan  terselenggara.</t>
  </si>
  <si>
    <t>Ditemukan belum terselenggaranya pembelajaran yang selaras dengan capaian pembelajaran lulusan untuk setiap program pendidikan pada Prodi Sistem Informasi. Hal ini belum sesuai dengan standar pengelolaan pembelajaran, poin 5.2 yang mempersyaratkan pembelajaran selaras dengan capaian pembelajaran lulusan untuk setiap program pendidikan  terselenggara.</t>
  </si>
  <si>
    <t>Ditemukan belum terselenggaranya pembelajaran yang selaras dengan capaian pembelajaran lulusan untuk setiap program pendidikan pada Prodi Teknik Elektro. Hal ini belum sesuai dengan standar pengelolaan pembelajaran, poin 5.2 yang mempersyaratkan pembelajaran selaras dengan capaian pembelajaran lulusan untuk setiap program pendidikan  terselenggara.</t>
  </si>
  <si>
    <t>Ditemukan belum terselenggaranya pembelajaran yang selaras dengan capaian pembelajaran lulusan untuk setiap program pendidikan pada Prodi Teknik Industri. Hal ini belum sesuai dengan standar pengelolaan pembelajaran, poin 5.2 yang mempersyaratkan pembelajaran selaras dengan capaian pembelajaran lulusan untuk setiap program pendidikan  terselenggara.</t>
  </si>
  <si>
    <t>Ditemukan belum terselenggaranya pembelajaran yang selaras dengan capaian pembelajaran lulusan untuk setiap program pendidikan pada Prodi Teknik Sipil. Hal ini belum sesuai dengan standar pengelolaan pembelajaran, poin 5.2 yang mempersyaratkan pembelajaran selaras dengan capaian pembelajaran lulusan untuk setiap program pendidikan  terselenggara.</t>
  </si>
  <si>
    <t>Terselenggaranya pemantauan dan evaluasi terhadap kegiatan Program Studi dalam melaksanakan kegiatan Pembelajaran
Sumber:
Permendikbud No. 3, tahun 2020, Pasal 41 (3)</t>
  </si>
  <si>
    <r>
      <rPr>
        <sz val="10"/>
        <color theme="1"/>
        <rFont val="Times New Roman"/>
        <family val="1"/>
      </rPr>
      <t>90% pemantauan dan evaluasi kegiatan program studi dalam melaksanakan kegiatan pembelajaran terselenggara</t>
    </r>
    <r>
      <rPr>
        <i/>
        <sz val="10"/>
        <color theme="1"/>
        <rFont val="Times New Roman"/>
        <family val="1"/>
      </rPr>
      <t xml:space="preserve"> </t>
    </r>
  </si>
  <si>
    <t>Melakukan pemantauan dan evaluasi melalui bimbingan akademik oleh dosen dosen.
Survei oleh PMIP</t>
  </si>
  <si>
    <t>Tersediannya laporan kinerja Program Studi dalam menyelenggarakan program Pembelajaran melalui pangkalan data Pendidikan Tinggi tepat waktu. 
Sumber:
Permendikbud No. 3, tahun 2020, Pasal 41 (3)</t>
  </si>
  <si>
    <t>Pangkalan Data</t>
  </si>
  <si>
    <r>
      <rPr>
        <sz val="10"/>
        <color theme="1"/>
        <rFont val="Times New Roman"/>
        <family val="1"/>
      </rPr>
      <t>90% laporan kinerja  program studi dalam menyelenggarakan program pembelajaran tersedia pada pangkalan data pendidikan tinggi tepat waktu</t>
    </r>
    <r>
      <rPr>
        <i/>
        <sz val="10"/>
        <color theme="1"/>
        <rFont val="Times New Roman"/>
        <family val="1"/>
      </rPr>
      <t xml:space="preserve"> </t>
    </r>
  </si>
  <si>
    <t>Data di Operator PDDikti sudah mencapai 100%</t>
  </si>
  <si>
    <t>Standar Penilaian Pembelajaran</t>
  </si>
  <si>
    <t>Tersediannya pedoman tentang prinsip, teknik, mekanisme, pelaksanaan, serta pelaporan penilaian yang sesuai dengan SN Dikti.
Sumber:
Permendikbud No. 3 tahun 2020, Pasal 22 s/d 24.</t>
  </si>
  <si>
    <t>90% pedoman tentang prinsip, teknik, mekanisme, pelaksanaan, serta pelaporan penilaian yang sesuai dengan SN Dikti tersedia</t>
  </si>
  <si>
    <t>Apakah penilaian yang dilakukan memotivasi mahasiswa agar mampu memperbaiki perencanaan dan cara belajar; serta meraih capaian pembelajaran lulusan?</t>
  </si>
  <si>
    <t>Ya, tertuang dalam dokumen kurikulum</t>
  </si>
  <si>
    <t>pedoman tersedia di kurikulum</t>
  </si>
  <si>
    <t>ya, di panduan akademik dan kurikulum</t>
  </si>
  <si>
    <t>Tertuang didalam dokumen kurikulum</t>
  </si>
  <si>
    <t>Pelaporan Monev pembelajaran tersedia tiap semester, tetapi blm dipaparkan scr khusus ke mahasiswa.</t>
  </si>
  <si>
    <t>tertuang dalam dokumen kurikulum</t>
  </si>
  <si>
    <t>Ya, penilaian Mahasiswa Transparan</t>
  </si>
  <si>
    <t>Prodi sedang menyusun standar penilaian, sehingga monitoring penilaian baru dilakukan secara kuantitatif dari KHS, serta informasi evaluasi jaminan mutu Fakultas di setiap semester</t>
  </si>
  <si>
    <t>Awal semester, sebelum UTS dan setelah UAS minimal bimbingan PA dilakukan</t>
  </si>
  <si>
    <t>penilaian mahasiswa diumumkan dan tugas paper diberikan feedback perbaikan</t>
  </si>
  <si>
    <t>Ada panduan mengenai bagaimana penilaian mata kuliah</t>
  </si>
  <si>
    <t>ya, ada penilaian MK melalui portofolio, mengadakan kompetisi dengan insentif</t>
  </si>
  <si>
    <t>terdapat pada kontrak perkuliahan (awal perkuliahan)</t>
  </si>
  <si>
    <t>Ya, dilihat dari kenaikan nilai mahasiswa</t>
  </si>
  <si>
    <t>sudah dilakukan melalui kontrak kuliah, dan feedback paper dikembalikan kepada mahasiswa</t>
  </si>
  <si>
    <t>Terimplementasinya pedoman tentang prinsip, teknik, mekanisme, pelaksanaan, serta pelaporan penilaian yang sesuai dengan SN Dikti.</t>
  </si>
  <si>
    <t>90% pedoman tentang prinsip, teknik, mekanisme, pelaksanaan, serta pelaporan penilaian yang sesuai dengan SN Dikti terimplementasi</t>
  </si>
  <si>
    <t>ya, terimplementasi</t>
  </si>
  <si>
    <t>tersedia dalam dokumrn kutikulum</t>
  </si>
  <si>
    <t>terimplementasi</t>
  </si>
  <si>
    <t>ya tertuang dalam dokumen kurikulum</t>
  </si>
  <si>
    <t>Tertuang dalam dokumen kurikulum</t>
  </si>
  <si>
    <t>ya sesuai dengan SN Dikti</t>
  </si>
  <si>
    <t>Sistem penilaian dilakukan sesuai dengan ketentuan kurikulum</t>
  </si>
  <si>
    <t xml:space="preserve">tertuang dalam dokumen kurikulum </t>
  </si>
  <si>
    <t>Standar Proses Pembelajaran</t>
  </si>
  <si>
    <t>Persentase matakuliah yang memiliki Rencana Pembelajaran Semester (RPS) yang dikembangkan secara berkala oleh dosen secara mandiri atau bersama dalam kelompok keahlian suatu bidang ilmu pengetahuan dan/atau teknologi, sesuai dengan perkembangan ilmu pengetahuan dan teknologi.
Sumber:
Permendikbud No. 3, tahun 2020, pasal 12(1)</t>
  </si>
  <si>
    <t>masih dalam proses penyesuaian</t>
  </si>
  <si>
    <t>Ditemukan belum semua matakuliah pada Prodi Manajemen yang memiliki Rencana Pembelajaran Semester (RPS) yang dikembangkan secara berkala oleh dosen secara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</si>
  <si>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100% RPS matkul prodi tersedia</t>
  </si>
  <si>
    <t>24 dari 27</t>
  </si>
  <si>
    <t>Sementara berproses karena baru mengganti kurikulum</t>
  </si>
  <si>
    <t>RPS lama sudah lengkap, namun RPS format baru mengikui kurikulum baru belum disahkan</t>
  </si>
  <si>
    <t>1 MK IKM belum RPS</t>
  </si>
  <si>
    <t>sudah, namun belum disahkan</t>
  </si>
  <si>
    <t>Ditemukan belum semua matakuliah pada Prodi Psikologi memiliki Rencana Pembelajaran Semester (RPS) yang dikembangkan secara berkala oleh dosen secara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</si>
  <si>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Ditemukan belum semua matakuliah pada Prodi Sastra Inggris yang memiliki Rencana Pembelajaran Semester (RPS) yang dikembangkan secara berkala oleh dosen secara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</si>
  <si>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Belum, karena ada perubahan kurikulum</t>
  </si>
  <si>
    <t>Ditemukan belum semua matakuliah pada Prodi Informatika yang memiliki Rencana Pembelajaran Semester (RPS) 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</si>
  <si>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Ditemukan belum semua matakuliah pada Prodi Sistem Informasi yang memiliki Rencana Pembelajaran Semester (RPS) 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</si>
  <si>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Ditemukan belum semua matakuliah pada Prodi Teknik Elektro yang memiliki Rencana Pembelajaran Semester (RPS) 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</si>
  <si>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Ditemukan belum semua matakuliah Prodi Teknik Industri yang memiliki Rencana Pembelajaran Semester (RPS) pada 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</si>
  <si>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RPS masih dalam proses dengan tim kurikulum --&gt; tersedia sekitar 50%</t>
  </si>
  <si>
    <t>Ditemukan belum semua matakuliah Prodi Teknik Sipil yang memiliki Rencana Pembelajaran Semester (RPS) pada cara mandiri atau bersama dalam kelompok keahlian suatu bidang ilmu pengetahuan dan/atau teknologi, sesuai dengan perkembangan ilmu pengetahuan dan teknologi. Hal ini belum sesuai dengan standar proses pembelajaran, poin 5.2 yang mempersyaratkan RPS matakuliah tersedia sesuai dengan pedoman yang ditetapkan.</t>
  </si>
  <si>
    <t>Terlaksannya proses pembelajaran sesuai dengan RPS yang telah ditetapkan
Sumber:
Permendikbud No. 3, tahun 2020, pasal 12(2)</t>
  </si>
  <si>
    <t xml:space="preserve">95% proses pembelajaran terlaksana sesuai dengan RPS yang telah ditetapkan </t>
  </si>
  <si>
    <t>RPS tersedia, hanya Saat ini 90% RPS disusun oleh MEU</t>
  </si>
  <si>
    <t>belum dilakukan kontrol terhadap kesesuaian RPS dan BAP</t>
  </si>
  <si>
    <t>Persentase prodi yang menerapkan merdeka belajar-kampus merdeka
Sumber:
1. Permendikbud No. 3, tahun 2020, Pasal 15 dan 18
2. Kriteria Pemeringkatan 2020 – Proses (h)</t>
  </si>
  <si>
    <t>85% prodi menerapkan merdeka belajar-kampus merdeka</t>
  </si>
  <si>
    <t>Apakah prodi telah menerapkan MBKM?</t>
  </si>
  <si>
    <t>MM tidak menerapkan MBKM</t>
  </si>
  <si>
    <t>Belum bisa</t>
  </si>
  <si>
    <t>Seluruh proses pembelajaran PSPD memang sdh memenuhi pembelajaran MBKM</t>
  </si>
  <si>
    <t>List Magang Genap: 
PT. Ace Hardware Indonesia, Tbk
PT. Pacific Paint
PT Galva Galindra Multi Cipta
Central Mall kelola (Podomoro)
PT. Tawada Healthcare
PT Trans Retail Indonesia
PT Lippo General Insurance Tbk
Ruang Berproses
Yayasan Pelita Keluarga Indonesia
Noble Academy
Wiloka Workshop Yogyakarta
Sekolah Kristen Kalam Kudus Jakarta
Little Shine Preschool, Kindergarten, dan Daycare
Yayasan Citra Berkat</t>
  </si>
  <si>
    <t>BKP yang dibuka: magang, studi independen, penelitian</t>
  </si>
  <si>
    <t>Bentuk Kegiatan Pembelajaran MBKM apa yang difasilitasi Prodi?</t>
  </si>
  <si>
    <t>Magang, Perma, Studi independent</t>
  </si>
  <si>
    <t>Kampus Mengajar, Magang, Pertukaran Mahasiswa</t>
  </si>
  <si>
    <t>blok elektif</t>
  </si>
  <si>
    <t>Magang dan PERMA (genap 2021). Magang, Asistensi Mengajar, Proyek Kemanusiaan, Penelitian, PERMA (ganjil 2022)</t>
  </si>
  <si>
    <t>pertukaran mahasiswa</t>
  </si>
  <si>
    <t>Magang, pertukaran mahasiswa, studi independen</t>
  </si>
  <si>
    <t>sem genap hanya: magang dan studi independen</t>
  </si>
  <si>
    <t>magang</t>
  </si>
  <si>
    <t>Magang 1, SIB 1, Perma 1</t>
  </si>
  <si>
    <t>Apakah telah tertuang dalam dokumen kurikulum?</t>
  </si>
  <si>
    <t>tertuang dalam kurikulum mbkm</t>
  </si>
  <si>
    <t>Ya, 10 SKS untuk MSIB, perma maks 20</t>
  </si>
  <si>
    <r>
      <rPr>
        <sz val="10"/>
        <color theme="1"/>
        <rFont val="Times New Roman"/>
        <family val="1"/>
      </rPr>
      <t xml:space="preserve">Standar Suasana Akademik </t>
    </r>
    <r>
      <rPr>
        <b/>
        <sz val="10"/>
        <color theme="1"/>
        <rFont val="Times New Roman"/>
        <family val="1"/>
      </rPr>
      <t xml:space="preserve"> 
--&gt; data dari Ukrida IN, strategi 10, poin 1</t>
    </r>
  </si>
  <si>
    <t>5.1     </t>
  </si>
  <si>
    <t>Tersedia dan terimplementasinya dokumen formal kebijakan suasana akademik
Sumber:
Matriks APT 3.0, Poin 41A</t>
  </si>
  <si>
    <t>90% dokumen formal kebijakan suasana akademik terimplementasi</t>
  </si>
  <si>
    <t>Terpusat di universitas</t>
  </si>
  <si>
    <t>dokumen perlu direview kembali</t>
  </si>
  <si>
    <t>1 semester 2x webinar/kuliah umum, dll (ada dalam renop)</t>
  </si>
  <si>
    <t>peraturan ttg DO, dsb menikuti univ</t>
  </si>
  <si>
    <r>
      <rPr>
        <sz val="10"/>
        <color theme="1"/>
        <rFont val="Times New Roman"/>
        <family val="1"/>
      </rPr>
      <t xml:space="preserve">Standar Suasana Akademik
</t>
    </r>
    <r>
      <rPr>
        <b/>
        <sz val="10"/>
        <color theme="1"/>
        <rFont val="Times New Roman"/>
        <family val="1"/>
      </rPr>
      <t>--&gt; data dari Ukrida IN, strategi 10, poin 2 &amp; 3</t>
    </r>
  </si>
  <si>
    <t>Rata-rata banyaknya pengakuan atas prestasi/ kinerja dosen terhadap banyaknya dosen tetap, dalam bentuk seperti:
1. menjadi visiting professor di perguruan tinggi nasional/ internasional,
2. menjadi keynote/invited speaker pada pertemuan ilmiah tingkat nasional/ internasional,
3. menjadi staf ahli di lembaga tingkat nasional/ internasional,
4. menjadi editor atau mitra bestari pada jurnal nasional terakreditasi/ jurnal internasional bereputasi 
5. mendapat penghargaan atas prestasi dan kinerja di tingkat nasional/ internasional.
Sumber:
Matriks APT, Poin 28</t>
  </si>
  <si>
    <t xml:space="preserve">10% dosen yang mendapatkan rekognisi </t>
  </si>
  <si>
    <t>Berapa jumlah DT Prodi?</t>
  </si>
  <si>
    <t>Ditemuka belum ada pengakuan atas prestasi/ kinerja dosen pada Prodi Manajemen. Hal ini belum sesuai dengan standar suasana akademik, poin 5.1 yang mempersyaratkan 10% dosen mendapatkan rekognisi.</t>
  </si>
  <si>
    <t>44.44%</t>
  </si>
  <si>
    <t>Ditemukan belum ada pengakuan atas prestasi/ kinerja dosen pada Prodi Optometri terhadap banyaknya dosen tetap, dalam bentuk seperti:
1. menjadi visiting professor di perguruan tinggi nasional/ internasional,
2. menjadi keynote/invited speaker pada pertemuan ilmiah tingkat nasional/ internasional,
3. menjadi staf ahli di lembaga tingkat nasional/ internasional,
4. menjadi editor atau mitra bestari pada jurnal nasional terakreditasi/ jurnal internasional bereputasi 
5. mendapat penghargaan atas prestasi dan kinerja di tingkat nasional/ internasional.
Hal ini belum sesuai dengan standar suasana akademik, poin 5.1 yang mempersyaratkan dosen yang mendapatkan rekognisi.</t>
  </si>
  <si>
    <t>dr. Liem Tjen Fuk, dr. Eka Rini, dr. Santi (pernah internasional), dr. Ronald, dr. Andri SpKJ (pernah internasional), dr. Theresia Citraningtyas (pernah internasional), dr. Andika Tiur Maida Hutapea
https://docs.google.com/spreadsheets/d/1fpHcQRas19pbDOVCKDydwUZivWdguIM7/edit#gid=1245482252</t>
  </si>
  <si>
    <t xml:space="preserve">DT yang mendapat rekognisi dr. Hud dewan pengawas, dr. Wani, dr. Anton
</t>
  </si>
  <si>
    <t xml:space="preserve">
ada, namun tidak terdokumentasi 
Akan dilengkapi, numanu hingga 4 Jan 23 tidak ad update dari auditee</t>
  </si>
  <si>
    <t>Ditemukan belum ada pengakuan atas prestasi/ kinerja dosen pada Prodi Sarjana Kedokteran terhadap banyaknya dosen tetap, dalam bentuk seperti:
1. menjadi visiting professor di perguruan tinggi nasional/ internasional,
2. menjadi keynote/invited speaker pada pertemuan ilmiah tingkat nasional/ internasional,
3. menjadi staf ahli di lembaga tingkat nasional/ internasional,
4. menjadi editor atau mitra bestari pada jurnal nasional terakreditasi/ jurnal internasional bereputasi 
5. mendapat penghargaan atas prestasi dan kinerja di tingkat nasional/ internasional.
Hal ini belum sesuai dengan standar suasana akademik, poin 5.1 yang mempersyaratkan dosen yang mendapatkan rekognisi.</t>
  </si>
  <si>
    <t>An. JEP, ANY, YAS, ND, WG</t>
  </si>
  <si>
    <t>bu ira dan bu ignas, bu lia, bu hana</t>
  </si>
  <si>
    <t>Ditemukan belum ada pengakuan atas prestasi/ kinerja dosen pada Prodi Sistem Informasi terhadap banyaknya dosen tetap, dalam bentuk seperti:
1. menjadi visiting professor di perguruan tinggi nasional/ internasional,
2. menjadi keynote/invited speaker pada pertemuan ilmiah tingkat nasional/ internasional,
3. menjadi staf ahli di lembaga tingkat nasional/ internasional,
4. menjadi editor atau mitra bestari pada jurnal nasional terakreditasi/ jurnal internasional bereputasi 
5. mendapat penghargaan atas prestasi dan kinerja di tingkat nasional/ internasional.
Hal ini belum sesuai dengan standar suasana akademik, poin 5.1 yang mempersyaratkan dosen yang mendapatkan rekognisi.</t>
  </si>
  <si>
    <t>DT yang mendapat rekognisi pak edi, pak indra</t>
  </si>
  <si>
    <t>Berapa DT yang memperoleh rekognisi ?</t>
  </si>
  <si>
    <t>Bentuk rekognisi yang diperoleh para dosen?</t>
  </si>
  <si>
    <t>menjadi reviewer jurnal, staf ahli, pembicara, pengurus ISEI</t>
  </si>
  <si>
    <t>vising profesor , juri di kegiatan BUMN (Prof. Budi), pembicara publish &amp; perish (Pak Soegeng), Pak hery menguji thesis di UnPar, tainer di BCA, LSPMR (Pak Tobing)</t>
  </si>
  <si>
    <t>tim ahli tingkat nasional (Pembukaan Progdi baru Ibu Elizabet)</t>
  </si>
  <si>
    <t>Menjadi key-note speaker di seminar ilmiah nasional &amp; internasional</t>
  </si>
  <si>
    <t>menjadi staf ahli, reviewer, narasumber,</t>
  </si>
  <si>
    <t>Visiting lesturer, Post Doc, Dosen Berprestasi, Reviewer Jurnal</t>
  </si>
  <si>
    <t>reviewer jurnal, reviewer IDE jurnal, juri lomba di tingkat sma</t>
  </si>
  <si>
    <t>sebagai reviewer jurnal, bu Nina</t>
  </si>
  <si>
    <t>reviewer jurnal, ketua himpunan, reviewr internasional konferensi</t>
  </si>
  <si>
    <t>Reviewer, HAKI</t>
  </si>
  <si>
    <t>sekretaris asosiasi, reviewer jurnal, editor, tim perumus SNI nasional, anggota BRIN, juri lomba nasional smk</t>
  </si>
  <si>
    <t>Standar Suasana Akademik</t>
  </si>
  <si>
    <t>Telaksananya pemantauan indeks kepuasan stakeholder internal terkait suasana akademik yang terbangun
Sumber:
Matriks APT 3.0, Poin 41B</t>
  </si>
  <si>
    <t xml:space="preserve">90% pemantauan indeks kepuasan stakeholder internal terkait suasana akademik yang terbangun, terlaksana.
Rata-rata tingkat kepuasan pemangku kepentingan 70% 
</t>
  </si>
  <si>
    <t>Apakah Prodi melakukan evaluasi terkait pelaksanaan kegiatan yang menunjang terciptanya suasana akademik? (misal Seminar ilmiah)</t>
  </si>
  <si>
    <t>Ditemukan belum terlaksananya pemantauan indeks kepuasan stakeholder internal terkait suasana akademik yang terbangun pada Prodi Manajemen. Hal ini belum sesuai dengan standar suasana akademik, poin 5.2 yang mempersyaratkan pemantauan indeks kepuasan stakeholder internal terkait suasana akademik yang terbangun, terlaksana.</t>
  </si>
  <si>
    <t>evaluasi dilakukan setelah kegiatan</t>
  </si>
  <si>
    <t>Sudah terjadwal di program studi</t>
  </si>
  <si>
    <t>Survei dilakukan namun belum data data tingkat kepuasan</t>
  </si>
  <si>
    <t>Ditemukan belum terlaksananya pemantauan indeks kepuasan stakeholder internal pada Prodi Keperawatan terkait suasana akademik yang terbangun. Hal ini belum sesuai dengan standar suasana akademik, poin 5.2 yang mempersyaratkan pemantauan indeks kepuasan stakeholder internal terkait suasana akademik yang terbangun, terlaksana.</t>
  </si>
  <si>
    <t>evaluasi dilakukan dantar penitia, namun belum evaluasi dari peserta</t>
  </si>
  <si>
    <t>Ya. Semua mahasiswa PSPD yg bisa hadir, diinfokan utk bisa mengikuti smeinar-seminar ilmiah yg diadakan oleh FKIK UKRIDA dan RS-RS &amp; wahana pendidikan. Tetapi umumnya koas tdk bisa ikut krn kesibukan pembelajaran di RS.</t>
  </si>
  <si>
    <t>https://docs.google.com/document/d/1Te8BuKrdq0H9bKAbeJc11MwjLDeiI9r8/edit?usp=drive_web&amp;ouid=114096454395215509551&amp;rtpof=true</t>
  </si>
  <si>
    <t>data SKed</t>
  </si>
  <si>
    <t>Ya, melalui kuesioner (CME)</t>
  </si>
  <si>
    <t>UJM melakukan evaluasi kepada mahasiswa, dosen setiap semester untuk kegiatan pembelajaran</t>
  </si>
  <si>
    <t>Grafik di executive summary, tetapi untuk angkanya belum ada sebagian besar di puas (kurang lebih 4)</t>
  </si>
  <si>
    <t>evaluasi melalui survey</t>
  </si>
  <si>
    <t>Ditemukan belum terlaksananya pemantauan indeks kepuasan stakeholder internal pada Prodi Sastra Inggris terkait suasana akademik yang terbangun. Hal ini belum sesuai dengan standar suasana akademik, poin 5.2 yang mempersyaratkan pemantauan indeks kepuasan stakeholder internal terkait suasana akademik yang terbangun, terlaksana.</t>
  </si>
  <si>
    <t>belum ada seminar ilmiah yang terlaksana di genap ini</t>
  </si>
  <si>
    <t>Ditemukan belum terlaksananya pemantauan indeks kepuasan stakeholder internal terkait suasana akademik yang terbangun pada Prodi Informatika. Hal ini belum sesuai dengan standar suasana akademik, poin 5.2 yang mempersyaratkan pemantauan indeks kepuasan stakeholder internal terkait suasana akademik yang terbangun, terlaksana.</t>
  </si>
  <si>
    <t>belum ada ada feedback</t>
  </si>
  <si>
    <t>feedback baru dilakukan di semester berjalan</t>
  </si>
  <si>
    <t>Ditemukan belum terlaksananya pemantauan indeks kepuasan stakeholder internal pada Prodi Sistem Informasi terkait suasana akademik yang terbangun. Hal ini belum sesuai dengan standar suasana akademik, poin 5.2 yang mempersyaratkan pemantauan indeks kepuasan stakeholder internal terkait suasana akademik yang terbangun, terlaksana.</t>
  </si>
  <si>
    <t>laporan kegiatan expert sharing (hardcopy milik mahasiswa)</t>
  </si>
  <si>
    <t>Ditemukan belum terlaksananya pemantauan indeks kepuasan stakeholder internal pada Prodi Teknik Elektro terkait suasana akademik yang terbangun. Hal ini belum sesuai dengan standar suasana akademik, poin 5.2 yang mempersyaratkan pemantauan indeks kepuasan stakeholder internal terkait suasana akademik yang terbangun, terlaksana.</t>
  </si>
  <si>
    <t>evaluasi melalui kepuasan gform, dan di rapat prodi</t>
  </si>
  <si>
    <t>Ditemukan belum terlaksananya pemantauan indeks kepuasan stakeholder internal pada Prodi Teknik sipil terkait suasana akademik yang terbangun. Hal ini belum sesuai dengan standar suasana akademik, poin 5.2 yang mempersyaratkan pemantauan indeks kepuasan stakeholder internal terkait suasana akademik yang terbangun, terlaksana.</t>
  </si>
  <si>
    <t>Jika ya. berapa rata-rata tingkat kepuasan pemangku kepentingan?</t>
  </si>
  <si>
    <t>9 dari 10</t>
  </si>
  <si>
    <t>pembicara: 97%
moderator: 97%
materi: 96%</t>
  </si>
  <si>
    <t>Topik besar dipikirkan oleh Progdi namun mahasiswa terlibat dalam pelaksanaan (Ada Survey)</t>
  </si>
  <si>
    <t>ada di folder-evaluasi semester yang diisi mahasiswa dan dosen</t>
  </si>
  <si>
    <t>evaluasi belum difollow up</t>
  </si>
  <si>
    <t>belum ter-record</t>
  </si>
  <si>
    <t>tidak ada (selama ini bentuknya hardcopy)</t>
  </si>
  <si>
    <t>dissusulkan oleh prodi</t>
  </si>
  <si>
    <t>5.2     </t>
  </si>
  <si>
    <t>Adanya upaya tindak lanjut berdasarkan umpan balik yang diberikan oleh stakeholder internal 
Sumber:
Matriks APT 3.0, Poin 41B</t>
  </si>
  <si>
    <r>
      <rPr>
        <sz val="10"/>
        <color theme="1"/>
        <rFont val="Times New Roman"/>
        <family val="1"/>
      </rPr>
      <t xml:space="preserve">90% umpan balik </t>
    </r>
    <r>
      <rPr>
        <i/>
        <sz val="10"/>
        <color theme="1"/>
        <rFont val="Times New Roman"/>
        <family val="1"/>
      </rPr>
      <t>stakeholder</t>
    </r>
    <r>
      <rPr>
        <sz val="10"/>
        <color theme="1"/>
        <rFont val="Times New Roman"/>
        <family val="1"/>
      </rPr>
      <t xml:space="preserve"> internal ditindak lanjuti.</t>
    </r>
  </si>
  <si>
    <t>Apakah prodi memiliki instrumen yang sahih, andal, dan mudah digunakan guna mengukut tingkat kepuasan dan umpan balik dari stakeholders internal tentang terbangunnya suasana akademik yang sehat dan kondusif?</t>
  </si>
  <si>
    <t>tidak ada instrumen khusus</t>
  </si>
  <si>
    <t>Ditemukan belum adanya upaya tindak lanjut berdasarkan umpan balik yang diberikan oleh stakeholder internal pada Prodi Manajemen. Hal ini belum sesuai dengan standar suasana akademik, poin 5.2 yang mempersyartkan umpan balik skateholder internal ditindaklanjuti.</t>
  </si>
  <si>
    <t>Ya, mengikuti butir survei universitas</t>
  </si>
  <si>
    <t>evaluasi dilakukan pada kegiatan yang sifatnya continue</t>
  </si>
  <si>
    <t>tidak ada instrument, menerima hasil tracer dari unit alumni, namun untuk prodi ners kita terima dan analisis masukan stakeholder</t>
  </si>
  <si>
    <t>instrumen survei ke peserta belum ada, evaluasi dilakukan antar panitia</t>
  </si>
  <si>
    <t>Kuesioner monev pembelajaran yg didalamnya meliputi pertanyaan terkait suasana pembelajaran.</t>
  </si>
  <si>
    <t>hasil temuan atau evaluasi dipresentasi di rapat rutin, untuk personal per dosen bisa juga melihat. Untuk evaluasi di periode mendatang apakah terulang lagi atau tidak. Sejauh ini membaik hasil tindak lanjutnya</t>
  </si>
  <si>
    <t>Ditemukan belum adanya upaya tindak lanjut pada Prodi Sastra Inggris berdasarkan umpan balik yang diberikan oleh stakeholder internal. Hal ini belum sesuai dengan standar suasana akademik, poin 5.2 yang mempersyartkan umpan balik skateholder internal ditindaklanjuti.</t>
  </si>
  <si>
    <t>mengikuti survei dari unit PMIP</t>
  </si>
  <si>
    <t>Ditemukan belum adanya upaya tindak lanjut berdasarkan umpan balik yang diberikan oleh stakeholder internal pada Prodi Informatika. Hal ini belum sesuai dengan standar suasana akademik, poin 5.2 yang mempersyartkan umpan balik skateholder internal ditindaklanjuti.</t>
  </si>
  <si>
    <t>belum ada instrumen, namun umpan balik disampaikan secara verbal tidak terdokumentasi</t>
  </si>
  <si>
    <t>Ditemukan belum adanya upaya tindak lanjut berdasarkan umpan balik pada Prodi Teknik Elektro yang diberikan oleh stakeholder internal. Hal ini belum sesuai dengan standar suasana akademik, poin 5.2 yang mempersyartkan umpan balik skateholder internal ditindaklanjuti.</t>
  </si>
  <si>
    <t>mengikuti universitas</t>
  </si>
  <si>
    <t>gform kepuasan kegiatan</t>
  </si>
  <si>
    <t>Ditemukan belum adanya upaya tindak lanjut pada Prodi Teknik sipil berdasarkan umpan balik yang diberikan oleh stakeholder internal. Hal ini belum sesuai dengan standar suasana akademik, poin 5.2 yang mempersyartkan umpan balik skateholder internal ditindaklanjuti.</t>
  </si>
  <si>
    <t>Apakah prodi melakukan upaya tindaklanjut yang sejalan dengan rencana strategis pengembangan suasana akademik?</t>
  </si>
  <si>
    <t>ada (perbaikan kurikulum)</t>
  </si>
  <si>
    <t>Ya, mengadakan tema tertentu sesuai input mahasiswa</t>
  </si>
  <si>
    <t>ya, untuk kegiatan yang continue</t>
  </si>
  <si>
    <t>contoh tindak lanjut bentuk kegiatan yang dibuat menjadi lebih bervariasi. WSD 2021 (webinar) --&gt; WSD 2022 dalam bentuk baksos.</t>
  </si>
  <si>
    <t>Ada, menerima input/masukan terkait topik atau narasumber. Melakukan diskusi penentuan topik dan narasumber yang lebih sesuai</t>
  </si>
  <si>
    <t>belum dilakukan tindaklanjut</t>
  </si>
  <si>
    <t>penambahan variasi: pembaruan tema atau bentuk kegiatan: misal Webinar jadi WS</t>
  </si>
  <si>
    <t>Ya, berupa penyesuaian kurikulum, RPS, fasilitas lab</t>
  </si>
  <si>
    <t>ada tetapi belum di follow up</t>
  </si>
  <si>
    <t>5.3     </t>
  </si>
  <si>
    <t>Tersedianya bukti yang sahih tentang langkah-langkah strategis yang dilakukan untuk meningkatkan suasana akademik
Sumber:
1. Matriks APT 3.0, Poin 41C
2. Matriks APS 4.0, Poin 44</t>
  </si>
  <si>
    <t>90% bukti yang sahih tentang langkah-langkah strategis yang dilakukan untuk meningkatkan suasana akademik tersedia</t>
  </si>
  <si>
    <t>tidak tersedia</t>
  </si>
  <si>
    <t>Standar Hasil Penelitian</t>
  </si>
  <si>
    <t>Persentase penelitian dosen tetap.
Sumber:
Matriks APT 3.0, Poin 26</t>
  </si>
  <si>
    <t>Prodi, LPPM</t>
  </si>
  <si>
    <t>1. 4% dosen tetap menghasilkan penelitian dengan biaya luar negeri 
2. 30% dosen tetap menghasilkan penelitian dengan biaya dalam negeri luar Ukrida 
3. 66% dosen tetap menghasilkan penelitian dengan biaya internal Ukrida</t>
  </si>
  <si>
    <t>Berapa dosen yang menghasilkan penelitian dengan biaya luar negeri ?</t>
  </si>
  <si>
    <t>Ditemukan persentase penelitian dosen tetap pada Prodi Manajemen sebesar 0%. Hal ini belum sesuai dengan standar hasil penelitian, poin 5.2 yang mempersyaratkan 4% dosen tetap menghasilkan penelitian dengan biaya luar negeri, 30% dosen tetap menghasilkan penelitian dengan biaya dalam negeri luar Ukrida, dan 66% dosen tetap menghasilkan penelitian dengan biaya internal Ukrida.</t>
  </si>
  <si>
    <t>Ditemukan persentase penelitian dosen tetap pada Prodi Akuntansi sebesar 0%. Hal ini belum sesuai dengan standar hasil penelitian, poin 5.2 yang mempersyaratkan 4% dosen tetap menghasilkan penelitian dengan biaya luar negeri, 30% dosen tetap menghasilkan penelitian dengan biaya dalam negeri luar Ukrida, dan 66% dosen tetap menghasilkan penelitian dengan biaya internal Ukrida.</t>
  </si>
  <si>
    <t>Ditemukan persentase penelitian dosen tetap pada Prodi MM sebesar 0%. Hal ini belum sesuai dengan standar hasil penelitian, poin 5.2 yang mempersyaratkan 4% dosen tetap menghasilkan penelitian dengan biaya luar negeri, 30% dosen tetap menghasilkan penelitian dengan biaya dalam negeri luar Ukrida, dan 66% dosen tetap menghasilkan penelitian dengan biaya internal Ukrida.</t>
  </si>
  <si>
    <t>Ditemuka persentase penelitian dosen tetap  pada Prodi Keperawatan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</si>
  <si>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Optometri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</si>
  <si>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Profesi Dokter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</si>
  <si>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Sarjana Kedokteran sebesar 100%.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</si>
  <si>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Sastra Inggris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</si>
  <si>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Informatika sebesar 0%. Hal ini belum sesuai dengan standar hasil penelitian, poin 5.2 yang mempersyaratkan 4% dosen tetap menghasilkan penelitian dengan biaya luar negeri, 30% dosen tetap menghasilkan penelitian dengan biaya dalam negeri luar Ukrida, dan 66% dosen tetap menghasilkan penelitian dengan biaya internal Ukrida.</t>
  </si>
  <si>
    <t>Ditemukan persentase penelitian dosen tetap pada Prodi Sistem Informasi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</si>
  <si>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Teknik Elektro sebesar 33,33%.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</si>
  <si>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Teknik Industri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</si>
  <si>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Ditemukan persentase penelitian dosen tetap pada Prodi Teknik Sipil sebesar 0%. Hal ini belum sesuai dengan standar hasil penelitian, poin 5.2 yang mempersyaratkan 1. 4% dosen tetap menghasilkan penelitian dengan biaya luar negeri 
2. 30% dosen tetap menghasilkan penelitian dengan biaya dalam negeri luar Ukrida 
3. 66% dosen tetap menghasilkan penelitian dengan biaya internal Ukrida.</t>
  </si>
  <si>
    <t>Berapa dosen tetap menghasilkan penelitian dengan biaya dalam negeri luar Ukrida?</t>
  </si>
  <si>
    <t>3 (paragon, wardah, prodia)</t>
  </si>
  <si>
    <t>4 (WG, penelitian postdoc | JEP, EG, ND, PT Kilang Pertamina Internasional)</t>
  </si>
  <si>
    <t>pak usman dari brin dan balai karet</t>
  </si>
  <si>
    <t>Berapa dosen tetap menghasilkan penelitian dengan biaya internal Ukrida?</t>
  </si>
  <si>
    <t>tidak ada, penelitian dilakukan dengan dana mandiri</t>
  </si>
  <si>
    <t>3 (EG, OH, SRM)</t>
  </si>
  <si>
    <t>hibah lppm</t>
  </si>
  <si>
    <t>disusulkan prodi</t>
  </si>
  <si>
    <t>Berapa penelitian dengan biaya luar negeri ?</t>
  </si>
  <si>
    <r>
      <rPr>
        <sz val="10"/>
        <color theme="1"/>
        <rFont val="Times New Roman"/>
        <family val="1"/>
      </rPr>
      <t xml:space="preserve">Standar Hasil Penelitian
</t>
    </r>
    <r>
      <rPr>
        <b/>
        <sz val="10"/>
        <color theme="1"/>
        <rFont val="Times New Roman"/>
        <family val="1"/>
      </rPr>
      <t>--&gt; Data dari UkridaIN Strategi 3, poin 4</t>
    </r>
  </si>
  <si>
    <t>Publikasikan hasil penelitian di jurnal
Sumber:
1. Matriks APT 3.0, Poin 56
2. IKU 5</t>
  </si>
  <si>
    <t>15% dosen tetap mempublikasikan hasil penelitian di jurnal Internasional bereputasi</t>
  </si>
  <si>
    <t>Berapa jumlah dosen tetap Prodi?</t>
  </si>
  <si>
    <t>Ditemukan persentase publikasi hasil penelitian dijurnal pada Prodi Akuntansi sebesar 8,33%. Hal ini belum sesuai dengan standar hasil penelitian, poin 5.2 yang mempersyaratkan 15% dosen tetap mempublikasikan hasil penelitian di jurnal Internasional bereputasi.</t>
  </si>
  <si>
    <t>c</t>
  </si>
  <si>
    <t>Ditemukan persentase publikasi hasil penelitian dijurnal pada Prodi Optometri sebesar 0%. Hal ini belum sesuai dengan standar hasil penelitian, poin 5.2 yang mempersyaratkan 15% dosen tetap mempublikasikan hasil penelitian di jurnal Internasional bereputasi.</t>
  </si>
  <si>
    <t>Ditemukan persentase publikasi hasil penelitian dijurnal pada Prodi Profesi Dokter sebesar 7,69%. Hal ini belum sesuai dengan standar hasil penelitian, poin 5.2 yang mempersyaratkan 15% dosen tetap mempublikasikan hasil penelitian di jurnal Internasional bereputasi.</t>
  </si>
  <si>
    <t>https://journal.unesa.ac.id/index.php/jptt/article/view/16746/8602 
http://journal2.um.ac.id/index.php/JSPsi/article/view/20175/9625 
https://www.atlantis-press.com/proceedings/ticash-21/125973236 
https://www.atlantis-press.com/proceedings/ticash-21/125973254 
https://journal.untar.ac.id/index.php/PSERINA/article/download/18516/10337 
https://idejournal.org/index.php/ide/article/view/277 
https://journal.untar.ac.id/index.php/baktimas/article/view/15263/10501 
https://jurnal.unsyiah.ac.id/seurune/article/view/27022</t>
  </si>
  <si>
    <t>Ditemukan persentase publikasi hasil penelitian dijurnal pada Prodi Psikologi sebesar 0%. Hal ini belum sesuai dengan standar hasil penelitian, poin 5.2 yang mempersyaratkan 15% dosen tetap mempublikasikan hasil penelitian di jurnal Internasional bereputasi.</t>
  </si>
  <si>
    <r>
      <rPr>
        <sz val="10"/>
        <color rgb="FF000000"/>
        <rFont val="Times New Roman"/>
        <family val="1"/>
      </rPr>
      <t xml:space="preserve">ERIC – Educational Resources Information Center, Directory of Open Access Journals (DOAJ), ROAD – Directory of Open Access Scholary Resources, SSOAR – Social Science Open Access Repository, EZB – Elektronische Zeitschriftenbibliothek, FIS–Fachinformationssystem Bildung, Gesis Sowiport – Portal für Sozialwissenschaften, Deutscher Bildungsserver
</t>
    </r>
    <r>
      <rPr>
        <u/>
        <sz val="10"/>
        <color rgb="FF1155CC"/>
        <rFont val="Times New Roman"/>
        <family val="1"/>
      </rPr>
      <t>https://www.ide-journal.org/</t>
    </r>
  </si>
  <si>
    <t>Ditemukan persentase publikasi hasil penelitian dijurnal pada Prodi Informatika sebesar 14%. Hal ini belum sesuai dengan standar hasil penelitian, poin 5.2 yang mempersyaratkan 15% dosen tetap mempublikasikan hasil penelitian di jurnal Internasional bereputasi.</t>
  </si>
  <si>
    <t>publikasi di jurnal sinta 2, 3, 4</t>
  </si>
  <si>
    <t>Ditemukan persentase publikasi hasil penelitian dijurnal pada Prodi Sistem Informasi sebesar 0%. Hal ini belum sesuai dengan standar hasil penelitian, poin 5.2 yang mempersyaratkan 15% dosen tetap mempublikasikan hasil penelitian di jurnal Internasional bereputasi.</t>
  </si>
  <si>
    <t>Berapa dosen tetap mempublikasikan hasil penelitian di jurnal Internasional bereputasi?</t>
  </si>
  <si>
    <t>pak Heri &amp; Pak Soegeng --&gt; internasional bereputasi</t>
  </si>
  <si>
    <t>5 dari 11 afiliasi Ukrida</t>
  </si>
  <si>
    <t>Iwan, Oki, Elkana, Mery, Burhan</t>
  </si>
  <si>
    <t>Bu amelia, rahman, usman</t>
  </si>
  <si>
    <t>Berapa dosen tetap mempublikasikan hasil penelitian di jurnal Internasional/jurnal Nasional bereputasi?</t>
  </si>
  <si>
    <t>1 penelitian dipbulikasi di jurnal Sinta 5, 1 penelitian di publis di MedScience</t>
  </si>
  <si>
    <t>IMPS (bu frieda, bu arin, bu hana, bu lia)</t>
  </si>
  <si>
    <t>(An. Chintia H)</t>
  </si>
  <si>
    <t>Iwan dan Oki</t>
  </si>
  <si>
    <t>Bu Emma tidak ada</t>
  </si>
  <si>
    <t xml:space="preserve">Standar Hasil Penelitian
</t>
  </si>
  <si>
    <t>Persentase artikel karya ilmiah dosen tetap yang disitasi
Sumber:
1. Matriks APT 3.0, Poin 58
2. Kriteria Pemeringkatan 2020 - Outcome (c)</t>
  </si>
  <si>
    <t xml:space="preserve">20% artikel karya ilmiah dosen tetap yang disitasi </t>
  </si>
  <si>
    <t xml:space="preserve">Berapa artikel karya ilmiah dosen tetap yang disitasi </t>
  </si>
  <si>
    <t>Berdasarkan data sinta 2021 -2022 terlihat penelitian pada scopus 0, sitasi 0
g. scholar 51, sitasi 14</t>
  </si>
  <si>
    <t>Berdasarkan data sinta 2021 -2022 terlihat penelitian pada scopus 16, sitasi 1
g. scholar 120, sitasi 42</t>
  </si>
  <si>
    <t xml:space="preserve">Berdasarkan data sinta 2021 -2022 terlihat penelitian pada scopus 3, sitasi 2
g. scholar 76, sitasi 27 </t>
  </si>
  <si>
    <t>MM 5 publikasi, 1 artikel yang disitasi</t>
  </si>
  <si>
    <t xml:space="preserve">Berdasarkan data sinta 2021 -2022 terlihat penelitian pada scopus 7, sitasi 3
g. scholar 36, sitasi 6 </t>
  </si>
  <si>
    <t xml:space="preserve">Berdasarkan data sinta 2021 -2022 terlihat penelitian pada scopus 0, sitasi 0
g. scholar 0, sitasi 0 </t>
  </si>
  <si>
    <t>Ditemukan persentase artikel karya ilmiah dosen tetap pada Prodi Optometri yang disitasi sebesar 0%. Hal ini belum sesuai dengan standar hasil penelitian, poin 5.2 yang mempersyaratkan 20% artikel karya ilmiah dosen tetap yang disitasi.</t>
  </si>
  <si>
    <t xml:space="preserve">Berdasarkan data sinta 2021 -2022 terlihat penelitian pada scopus 16, sitasi 7
g. scholar 48, sitasi 17 </t>
  </si>
  <si>
    <t>tidak ada data</t>
  </si>
  <si>
    <t xml:space="preserve">Berdasarkan data sinta 2021 -2022 terlihat penelitian pada scopus 38, sitasi 14
g. scholar 139, sitasi 20 </t>
  </si>
  <si>
    <t>Mohon diperjelas :Apakah Artikel yg dipublikasikan dan sekaligus disitasi pada semester terkait atau artikel yang dipublikasikan di rentang semester sebelumnya namun disitasi pada semester terkait</t>
  </si>
  <si>
    <t>Ditemukan persentase artikel karya ilmiah dosen tetap pada Prodi Sarjana Kedokteran yang disitasi sebesar 19,32%. Hal ini belum sesuai dengan standar hasil penelitian, poin 5.2 yang mempersyaratkan 20% artikel karya ilmiah dosen tetap yang disitasi.</t>
  </si>
  <si>
    <t xml:space="preserve">Berdasarkan data sinta 2021 -2022 terlihat penelitian pada scopus 9, sitasi 2
g. scholar 38, sitasi 9 </t>
  </si>
  <si>
    <t>https://portal.ukrida.ac.id/dashboard/home/lppm</t>
  </si>
  <si>
    <t xml:space="preserve">Berdasarkan data sinta 2021 -2022 terlihat penelitian pada scopus 1, sitasi 0
g. scholar 9, sitasi 2 </t>
  </si>
  <si>
    <t>Perlu update akun google scholar</t>
  </si>
  <si>
    <t>Ditemukan persentase artikel karya ilmiah dosen tetap pada Prodi Sastra Inggris yang disitasi sebesar 20%. Hal ini belum sesuai dengan standar hasil penelitian, poin 5.2 yang mempersyaratkan 20% artikel karya ilmiah dosen tetap yang disitasi.</t>
  </si>
  <si>
    <t xml:space="preserve">Berdasarkan data sinta 2021 -2022 terlihat penelitian pada scopus 24, sitasi 11
g. scholar 28, sitasi 14 </t>
  </si>
  <si>
    <t xml:space="preserve">Berdasarkan data sinta 2021 -2022 terlihat penelitian pada scopus 4, sitasi 1
g. scholar 9, sitasi 5 </t>
  </si>
  <si>
    <t xml:space="preserve">Berdasarkan data sinta 2021 -2022 terlihat penelitian pada scopus 7, sitasi 5
g. scholar 16, sitasi 10 </t>
  </si>
  <si>
    <t>32 ts-2 - ts-4 tersitasi 186 (dari sinta dan penelitian terbaru pada 2021)</t>
  </si>
  <si>
    <t xml:space="preserve">Berdasarkan data sinta 2021 -2022 terlihat penelitian pada scopus 9, sitasi 2
g. scholar 37, sitasi 12 </t>
  </si>
  <si>
    <t>Elkana -&gt; 5
Iwan -&gt; 2
Oki -&gt; 1</t>
  </si>
  <si>
    <t xml:space="preserve">Berdasarkan data sinta 2021 -2022 terlihat penelitian pada scopus 5, sitasi 0
g. scholar 8, sitasi 2 </t>
  </si>
  <si>
    <t>Ditemukan persentase artikel karya ilmiah dosen tetap pada Prodi Teknik sipil yang disitasi sebesar 15,4%. Hal ini belum sesuai dengan standar hasil penelitian, poin 5.2 yang mempersyaratkan 20% artikel karya ilmiah dosen tetap yang disitasi.</t>
  </si>
  <si>
    <r>
      <rPr>
        <sz val="10"/>
        <color theme="1"/>
        <rFont val="Times New Roman"/>
        <family val="1"/>
      </rPr>
      <t xml:space="preserve">Standar Hasil Penelitian
</t>
    </r>
    <r>
      <rPr>
        <b/>
        <sz val="10"/>
        <color theme="1"/>
        <rFont val="Times New Roman"/>
        <family val="1"/>
      </rPr>
      <t>--&gt; Data dari UkridaIN Strategi 3, poin 5</t>
    </r>
  </si>
  <si>
    <t>Publikasikan hasil penelitian/PkM dosen di seminar/ tulisan media massa.
Sumber:
1. Matriks APT 3.0, Poin 57
2. IKU 5</t>
  </si>
  <si>
    <t xml:space="preserve">4% dosen tetap mempublikasikan hasil penelitian/PkM-nya di seminar penelitian Internasional </t>
  </si>
  <si>
    <t>3 dosen, 1 artikel</t>
  </si>
  <si>
    <t>dosen tetap mempublikasikan hasil penelitian/PkM-nya di seminar Internasional: pak soegeng, pak hery, pak saparso, pak tobing, ibu meli</t>
  </si>
  <si>
    <t>Ditemukan persentase publikasi hasil penelitian/PkM dosen diseminar/tulisan media massa  pada Prodi Keperawatan sebesar 0%. Hal ini belum sesuai dengan standar hasil penelitian, poin 5.2 yang mempersyaratkan 4% dosen tetap mempublikasikan hasil penelitian/PkM-nya di seminar penelitian Internasional.</t>
  </si>
  <si>
    <t>Ditemukan persentase publikasi hasil penelitian/PkM dosen diseminar/tulisan media massa pada Prodi Optometri sebesar 0%. Hal ini belum sesuai dengan standar hasil penelitian, poin 5.2 yang mempersyaratkan 4% dosen tetap mempublikasikan hasil penelitian/PkM-nya di seminar penelitian Internasional.</t>
  </si>
  <si>
    <t>5 dari 11 afiliasi Ukrida
https://docs.google.com/spreadsheets/d/1fpHcQRas19pbDOVCKDydwUZivWdguIM7/edit#gid=1245482252</t>
  </si>
  <si>
    <t>Ditemukan persentase publikasi hasil penelitian/PkM dosen diseminar/tulisan media massa pada Prodi Sarjana Kedokteran sebesar 0%. Hal ini belum sesuai dengan standar hasil penelitian, poin 5.2 yang mempersyaratkan 4% dosen tetap mempublikasikan hasil penelitian/PkM-nya di seminar penelitian Internasional.</t>
  </si>
  <si>
    <t>Anita</t>
  </si>
  <si>
    <t>Ditemukan persentase publikasi hasil penelitian/PkM dosen diseminar/tulisan media massa pada Prodi Psikologi sebesar 6,25%. Hal ini belum sesuai dengan standar hasil penelitian, poin 5.2 yang mempersyaratkan 4% dosen tetap mempublikasikan hasil penelitian/PkM-nya di seminar penelitian Internasional.</t>
  </si>
  <si>
    <t>Ditemukan persentase publikasi hasil penelitian/PkM dosen diseminar/tulisan media massa pada Prodi Sastra Inggris sebesar 0%. Hal ini belum sesuai dengan standar hasil penelitian, poin 5.2 yang mempersyaratkan 4% dosen tetap mempublikasikan hasil penelitian/PkM-nya di seminar penelitian Internasional.</t>
  </si>
  <si>
    <t>Ditemukan persentase publikasi hasil penelitian/PkM dosen diseminar/tulisan media massa pada Prodi Informatika sebesar 0%. Hal ini belum sesuai dengan standar hasil penelitian, poin 5.2 yang mempersyaratkan 4% dosen tetap mempublikasikan hasil penelitian/PkM-nya di seminar penelitian Internasional.</t>
  </si>
  <si>
    <t xml:space="preserve"> (An. Chintia H)</t>
  </si>
  <si>
    <t>Ditemukan persentase publikasi hasil penelitian/PkM dosen diseminar/tulisan media massa pada Prodi Teknik Elektro sebesar 0%. Hal ini belum sesuai dengan standar hasil penelitian, poin 5.2 yang mempersyaratkan 4% dosen tetap mempublikasikan hasil penelitian/PkM-nya di seminar penelitian Internasional.</t>
  </si>
  <si>
    <t>Ditemukan persentase publikasi hasil penelitian/PkM dosen diseminar/tulisan media massa pada Prodi Teknik Industri sebesar 0%. Hal ini belum sesuai dengan standar hasil penelitian, poin 5.2 yang mempersyaratkan 4% dosen tetap mempublikasikan hasil penelitian/PkM-nya di seminar penelitian Internasional.</t>
  </si>
  <si>
    <t>Berapa dosen tetap mempublikasikan hasil penelitian/PkM-nya di seminar Internasional?</t>
  </si>
  <si>
    <t>Berapa jumlah publikasikan hasil penelitian/PkM-nya di media masa Internasional?</t>
  </si>
  <si>
    <r>
      <rPr>
        <sz val="10"/>
        <color theme="1"/>
        <rFont val="Times New Roman"/>
        <family val="1"/>
      </rPr>
      <t xml:space="preserve">Standar Hasil Penelitian 
</t>
    </r>
    <r>
      <rPr>
        <b/>
        <sz val="10"/>
        <color theme="1"/>
        <rFont val="Times New Roman"/>
        <family val="1"/>
      </rPr>
      <t>--&gt; Data dari UkridaIN Strategi 1, poin 3b</t>
    </r>
  </si>
  <si>
    <t>Publikasi skripsi/ tugas akhir mahasiswa dalam bentuk jurnal
Sumber:
Matriks APS 4.0, Poin 64</t>
  </si>
  <si>
    <t>1% skripsi/ tugas akhir mahasiswa  dipublikasikan pada jurnal nasional/ internasional bereputasi atau media massa nasional/ internasional</t>
  </si>
  <si>
    <t>Berapa jumlah mahasiswa skripsi/TA?</t>
  </si>
  <si>
    <t>Belum ada, karena belum menjadi suatu kewajiban</t>
  </si>
  <si>
    <t>Ditemukan persentase publikasi skripsi/tugas akhir mahasiswa pada Prodi Manajemen dalam bentuk jurnal sebesar 0%. Hal ini belum sesuai dengan standar hasil penelitian, poin 5.3 yang mempersyaratkan 1% skripsi/ tugas akhir mahasiswa  dipublikasikan pada jurnal nasional/ internasional bereputasi atau media massa nasional/ internasional.</t>
  </si>
  <si>
    <t>(Faustina-2019)</t>
  </si>
  <si>
    <t>mahasiswa 2019 sudah selesai semester ganjil 2021/2022, namun ada 1 mhs lulus di semester genap
masih terkendala aturan tentang kaji etik</t>
  </si>
  <si>
    <t>Ditemukan persentase publikasi skripsi/tugas akhir mahasiswa dalam bentuk jurnal pada Prodi Optometri sebesar 0%. Hal ini belum sesuai dengan standar hasil penelitian, poin 5.3 yang mempersyaratkan 1% skripsi/ tugas akhir mahasiswa  dipublikasikan pada jurnal nasional/ internasional bereputasi atau media massa nasional/ internasional.</t>
  </si>
  <si>
    <t>tdk ada skripsi di PSPPD</t>
  </si>
  <si>
    <t xml:space="preserve">catatan : Data ini merupakan jumlah mhs yang aktif dari semua batch di semester genap 2021 / 2022 (Bukti Pendukung : Lampiran daftar nama - nama mahasiswa skripsi aktif) 
Auditee sampaikan akan diupdate, namun hingga 4 Jan 23, tidak ada update data
</t>
  </si>
  <si>
    <t>Ditemukan persentase publikasi skripsi/tugas akhir mahasiswa dalam bentuk jurnal pada Prodi Sarjana Kedokteran sebesar 0%. Hal ini belum sesuai dengan standar hasil penelitian, poin 5.3 yang mempersyaratkan 1% skripsi/ tugas akhir mahasiswa  dipublikasikan pada jurnal nasional/ internasional bereputasi atau media massa nasional/ internasional.</t>
  </si>
  <si>
    <t>Akan disusulkan. Hingga 4 Jan 23 tidak ada data yang disusulkan</t>
  </si>
  <si>
    <t>Ditemukan persentase publikasi skripsi/tugas akhir mahasiswa dalam bentuk jurnal pada Prodi Psikologi sebesar 0%. Hal ini belum sesuai dengan standar hasil penelitian, poin 5.3 yang mempersyaratkan 1% skripsi/ tugas akhir mahasiswa  dipublikasikan pada jurnal nasional/ internasional bereputasi atau media massa nasional/ internasional.</t>
  </si>
  <si>
    <t>akn di cek kembali oleh Prodi</t>
  </si>
  <si>
    <t>Hingga 9 Jan 2023 beluma da update dari prodi</t>
  </si>
  <si>
    <t>Ditemukan persentase publikasi skripsi/tugas akhir mahasiswa dalam bentuk jurnal pada Prodi Sistem Informasi sebesar 0%. Hal ini belum sesuai dengan standar hasil penelitian, poin 5.3 yang mempersyaratkan 1% skripsi/ tugas akhir mahasiswa  dipublikasikan pada jurnal nasional/ internasional bereputasi atau media massa nasional/ internasional.</t>
  </si>
  <si>
    <t>jenifer publikasi internasional (proses)</t>
  </si>
  <si>
    <t>Berapa jumlah skripsi/ tugas akhir mahasiswa dipublikasikan pada jurnal nasional/ internasional bereputasi atau media massa nasional/ internasional?</t>
  </si>
  <si>
    <t>tdk ada tugas akhir di PSPPD</t>
  </si>
  <si>
    <t>2 publikasi di sinta 3</t>
  </si>
  <si>
    <r>
      <rPr>
        <sz val="10"/>
        <color theme="1"/>
        <rFont val="Times New Roman"/>
        <family val="1"/>
      </rPr>
      <t xml:space="preserve">Standar Hasil Penelitian
</t>
    </r>
    <r>
      <rPr>
        <b/>
        <sz val="10"/>
        <color theme="1"/>
        <rFont val="Times New Roman"/>
        <family val="1"/>
      </rPr>
      <t>--&gt; Data dari UkridaIN Strategi 3, poin 9 &amp; 10</t>
    </r>
  </si>
  <si>
    <t>Tersedianya luaran lain penelitian/PkM dosen tetap
Sumber:
1. Matriks APT 3.0, Poin 59
2. Kriteria Pemeringkatan 2020 - Outcome (d)
3. IKU 5</t>
  </si>
  <si>
    <t>20% dosen tetap memperoleh HAKI/ teknologi tepat guna/menerbitkan buku ber-ISBN</t>
  </si>
  <si>
    <t>Berapa dosen yang memiliki HaKI?</t>
  </si>
  <si>
    <t>Ditemukan belum tersedianya luaran lain penelitian/PkM dosen tetap pada Prodi Manajemen. Hal ini belum sesuai dengan standar hasil penelitian, poin 5.4 yang mempersyaratkan dosen tetap memperoleh HAKI/ teknologi tepat guna/menerbitkan buku ber-ISBN.</t>
  </si>
  <si>
    <t>Ditemukan belum tersedianya luaran lain penelitian/PkM dosen tetap pada Prodi Akuntansi. Hal ini belum sesuai dengan standar hasil penelitian, poin 5.4 yang mempersyaratkan dosen tetap memperoleh HAKI/ teknologi tepat guna/menerbitkan buku ber-ISBN.</t>
  </si>
  <si>
    <t>pak Soegeng, prof Budi</t>
  </si>
  <si>
    <t>Dosen yg memiliki HAKI: (Bu Yosi,Bu Dian &amp; Bu Mey)
Dosen menerbitkan buku Ber-ISBN: 3 pak step, bu yosy 2, bu mey 2</t>
  </si>
  <si>
    <t>Ditemukan belum tersedianya luaran lain penelitian/PkM dosen tetap pada Prodi Optometri. Hal ini belum sesuai dengan standar hasil penelitian, poin 5.4 yang mempersyaratkan dosen tetap memperoleh HAKI/ teknologi tepat guna/menerbitkan buku ber-ISBN.</t>
  </si>
  <si>
    <t>Ditemukan belum tersedianya luaran lain penelitian/PkM dosen tetap pada Prodi Profesi Dokter. Hal ini belum sesuai dengan standar hasil penelitian, poin 5.4 yang mempersyaratkan dosen tetap memperoleh HAKI/ teknologi tepat guna/menerbitkan buku ber-ISBN.</t>
  </si>
  <si>
    <t>Ditemukan belum tersedianya luaran lain penelitian/PkM dosen tetap pada Prodi Sarjana Kedokteran. Hal ini belum sesuai dengan standar hasil penelitian, poin 5.4 yang mempersyaratkan dosen tetap memperoleh HAKI/ teknologi tepat guna/menerbitkan buku ber-ISBN.</t>
  </si>
  <si>
    <t>HAKI: EP, ANY, YAS, PM, SRM, WG
Buku: JEP</t>
  </si>
  <si>
    <t>Ditemukan belum tersedianya luaran lain penelitian/PkM dosen tetap pada Prodi Sastra Inggris. Hal ini belum sesuai dengan standar hasil penelitian, poin 5.4 yang mempersyaratkan dosen tetap memperoleh HAKI/ teknologi tepat guna/menerbitkan buku ber-ISBN.</t>
  </si>
  <si>
    <t>Buku: Pak Cia</t>
  </si>
  <si>
    <t>Ditemukan belum tersedianya luaran lain penelitian/PkM dosen tetap pada Prodi Informatika. Hal ini belum sesuai dengan standar hasil penelitian, poin 5.4 yang mempersyaratkan dosen tetap memperoleh HAKI/ teknologi tepat guna/menerbitkan buku ber-ISBN.</t>
  </si>
  <si>
    <t>An. Pak Marcel</t>
  </si>
  <si>
    <t>Ditemukan belum tersedianya luaran lain penelitian/PkM dosen tetap pada Prodi Sistem Informasi. Hal ini belum sesuai dengan standar hasil penelitian, poin 5.4 yang mempersyaratkan dosen tetap memperoleh HAKI/ teknologi tepat guna/menerbitkan buku ber-ISBN.</t>
  </si>
  <si>
    <t>HAKI An. pak indra, pak budi, pak ivan</t>
  </si>
  <si>
    <t>HAKI: pak usman, pak rahman (Isolator Gempa)</t>
  </si>
  <si>
    <t>Berapa dosen yang menerbitkan buku ber-ISBN?</t>
  </si>
  <si>
    <t>prof Bernard, prof Budi</t>
  </si>
  <si>
    <t>1 buku: pak usman</t>
  </si>
  <si>
    <t>Terjalinnya kerjasama dengan pihak lain dalam rangka peningkatan kualitas penelitian</t>
  </si>
  <si>
    <t>15% kerjasama dengan pihak lain dalam rangka peningkatan kualitas penelitian terealisasi.</t>
  </si>
  <si>
    <t>Berapa jumlah kerjasama Prodi?</t>
  </si>
  <si>
    <t>Kerjasama dilakukan di level Fakultas</t>
  </si>
  <si>
    <t>Ditemukan belum terjalinnya kerjasama pada Prodi Manajemen dengan pihak lain dalam rangka peningkatan kualitas penelitian. Hal ini belum sesuai dengan standar hasil penelitian, poin 5.5 yang mempersyaratkan kerjasama dengan pihak lain dalam rangka peningkatan kualitas penelitian terealisasi.</t>
  </si>
  <si>
    <t>1 dosen (pak bayu, moa UPH)</t>
  </si>
  <si>
    <t>Ditemukan belum terjalinnya kerjasama pada Prodi Akuntansi dengan pihak lain dalam rangka peningkatan kualitas penelitian. Hal ini belum sesuai dengan standar hasil penelitian, poin 5.5 yang mempersyaratkan kerjasama dengan pihak lain dalam rangka peningkatan kualitas penelitian terealisasi.</t>
  </si>
  <si>
    <t>may bank, pungki associate (PPA), wom finance, YPVM</t>
  </si>
  <si>
    <t>Kerjasama terkait pendidikan</t>
  </si>
  <si>
    <t>Ditemukan belum terjalinnya kerjasama pada Prodi MM dengan pihak lain dalam rangka peningkatan kualitas penelitian. Hal ini belum sesuai dengan standar hasil penelitian, poin 5.5 yang mempersyaratkan kerjasama dengan pihak lain dalam rangka peningkatan kualitas penelitian terealisasi.</t>
  </si>
  <si>
    <t>Ditemukan belum terjalinnya kerjasama dengan pihak lain  pada Prodi Keperawatan dalam rangka peningkatan kualitas penelitian. Hal ini belum sesuai dengan standar hasil penelitian, poin 5.5 yang mempersyaratkan kerjasama dengan pihak lain dalam rangka peningkatan kualitas penelitian terealisasi.</t>
  </si>
  <si>
    <t>Mitra Kerjasama: melawai, hoya, essilor, domba mas, &amp; SAP, berjaya mandarin utama
Bentuk kerjasama: magang, mnejadi pembicara/pelatihan pakar</t>
  </si>
  <si>
    <t>diunggah dokumen survei magang
Berdasarkan hasil wawancara tidak ditemukan penelitian bersama</t>
  </si>
  <si>
    <t>Ditemukan belum terjalinnya kerjasama dengan pihak lain  pada Prodi Optometri dalam rangka peningkatan kualitas penelitian. Hal ini belum sesuai dengan standar hasil penelitian, poin 5.5 yang mempersyaratkan kerjasama dengan pihak lain dalam rangka peningkatan kualitas penelitian terealisasi.</t>
  </si>
  <si>
    <t>betuk kerjasama pendidikan (stase), dan PKM (penyuluhan)</t>
  </si>
  <si>
    <t>Ditemukan belum terjalinnya kerjasama dengan pihak lain  pada Prodi Profesi Dokter dalam rangka peningkatan kualitas penelitian. Hal ini belum sesuai dengan standar hasil penelitian, poin 5.5 yang mempersyaratkan kerjasama dengan pihak lain dalam rangka peningkatan kualitas penelitian terealisasi.</t>
  </si>
  <si>
    <r>
      <rPr>
        <b/>
        <sz val="10"/>
        <color theme="1"/>
        <rFont val="Calibri"/>
        <family val="2"/>
      </rPr>
      <t>Bukti Kerjasama:</t>
    </r>
    <r>
      <rPr>
        <sz val="10"/>
        <color theme="1"/>
        <rFont val="Calibri"/>
        <family val="2"/>
      </rPr>
      <t xml:space="preserve"> https://drive.google.com/drive/folders/1TQVL1HkO2lXG6C-FEaCuYM6cHXFhpJYj?usp=sharing 
</t>
    </r>
    <r>
      <rPr>
        <b/>
        <sz val="10"/>
        <color theme="1"/>
        <rFont val="Calibri"/>
        <family val="2"/>
      </rPr>
      <t xml:space="preserve">Hasil survei: </t>
    </r>
    <r>
      <rPr>
        <sz val="10"/>
        <color theme="1"/>
        <rFont val="Calibri"/>
        <family val="2"/>
      </rPr>
      <t xml:space="preserve">https://drive.google.com/file/d/1VMLjOOz3C6WEx22t4RRbEyD51DFGKMVr/view?usp=sharing </t>
    </r>
  </si>
  <si>
    <t>Untuk dokumentasi masih dalam proses karena cukup lama proses koordinasi dengan kemitraan dan masih dalam tahap follow up ke mitra
Kegiatan penelitian dan PKM masih berjalan, belum dilakukan evaluasi. Untuk pendidikan sudah semua dievaluasi</t>
  </si>
  <si>
    <t>Berdasarkan MoU yang ada</t>
  </si>
  <si>
    <t>Perlu ada indikator kepuasan, jika kerjasama akan habis perlu ditinjau apakah kerjasama ini direkomendasikan dilanjutkan atau tidak</t>
  </si>
  <si>
    <t>Ditemukan belum terjalinnya kerjasama pada Prodi Sastra Inggris dengan pihak lain dalam rangka peningkatan kualitas penelitian. Hal ini belum sesuai dengan standar hasil penelitian, poin 5.5 yang mempersyaratkan kerjasama dengan pihak lain dalam rangka peningkatan kualitas penelitian terealisasi.</t>
  </si>
  <si>
    <t>Ditemukan belum terjalinnya kerjasama pada Prodi Informatika dengan pihak lain dalam rangka peningkatan kualitas penelitian. Hal ini belum sesuai dengan standar hasil penelitian, poin 5.5 yang mempersyaratkan kerjasama dengan pihak lain dalam rangka peningkatan kualitas penelitian terealisasi.</t>
  </si>
  <si>
    <t>1 mitra (Stikom Uyelindo Kupang)</t>
  </si>
  <si>
    <t>Ditemukan belum terjalinnya kerjasama pada Prodi Sistem Informasi dengan pihak lain dalam rangka peningkatan kualitas penelitian. Hal ini belum sesuai dengan standar hasil penelitian, poin 5.5 yang mempersyaratkan kerjasama dengan pihak lain dalam rangka peningkatan kualitas penelitian terealisasi.</t>
  </si>
  <si>
    <t>Ditemukan belum terjalinnya kerjasama pada Prodi Teknik Elektro dengan pihak lain dalam rangka peningkatan kualitas penelitian. Hal ini belum sesuai dengan standar hasil penelitian, poin 5.5 yang mempersyaratkan kerjasama dengan pihak lain dalam rangka peningkatan kualitas penelitian terealisasi.</t>
  </si>
  <si>
    <t>4 mitra</t>
  </si>
  <si>
    <t>disusulkan</t>
  </si>
  <si>
    <t>Ditemukan belum terjalinnya kerjasama pada Prodi Teknik sipil dengan pihak lain dalam rangka peningkatan kualitas penelitian. Hal ini belum sesuai dengan standar hasil penelitian, poin 5.5 yang mempersyaratkan kerjasama dengan pihak lain dalam rangka peningkatan kualitas penelitian terealisasi.</t>
  </si>
  <si>
    <t>Berapa jumlah kerjasama di terkait bidang pendidikan/ penelitian/ PkM?</t>
  </si>
  <si>
    <t>dudi 17, univ 27, mitra 1</t>
  </si>
  <si>
    <t>6 terkait pendidikan dan penelitian</t>
  </si>
  <si>
    <t>Bidang Pendidikan 20, bidang penelitian 3</t>
  </si>
  <si>
    <t>16 pendidikan, 1 penelitian, 1 Pkm</t>
  </si>
  <si>
    <t>PkM ada 2
Penelitian 0
Pendidikan 1</t>
  </si>
  <si>
    <t>1 dalam bidang pendidikan</t>
  </si>
  <si>
    <t>2 pendidikan, 1 penelitian, 2 abmas</t>
  </si>
  <si>
    <t>seluruhnya</t>
  </si>
  <si>
    <t>Apakah ada kegiatan kerjasama yang terimpelementasi?</t>
  </si>
  <si>
    <t>penyelenggaraan CHCP (PPA), mahasiswa surabaya (YPVM), sponsorship, pelatihan karyawan may bank finance, menjadi narasumber di MM</t>
  </si>
  <si>
    <t>ada (5 kegiatan)</t>
  </si>
  <si>
    <t>semua 13 kerjasama terimplementasi</t>
  </si>
  <si>
    <t>5 (pendananaan penelitian, dan kuliah pakar)</t>
  </si>
  <si>
    <t>ya, mahasiswa Stikom dapat mengakses materi Ukrida</t>
  </si>
  <si>
    <r>
      <rPr>
        <sz val="10"/>
        <color theme="1"/>
        <rFont val="Times New Roman"/>
        <family val="1"/>
      </rPr>
      <t xml:space="preserve">Magang, </t>
    </r>
    <r>
      <rPr>
        <i/>
        <sz val="10"/>
        <color theme="1"/>
        <rFont val="Times New Roman"/>
        <family val="1"/>
      </rPr>
      <t>joint research</t>
    </r>
    <r>
      <rPr>
        <sz val="10"/>
        <color theme="1"/>
        <rFont val="Times New Roman"/>
        <family val="1"/>
      </rPr>
      <t>, abmas, perma</t>
    </r>
  </si>
  <si>
    <t>Apakah dilakukan survei kepuasan atas kerjasama yang telah terlaksana?</t>
  </si>
  <si>
    <t>Baru 1 kerjasama yang di survei</t>
  </si>
  <si>
    <t>sudah dilakukan, Januari/Febuari 2022</t>
  </si>
  <si>
    <t>dilakukan monev PKS tiap tahun</t>
  </si>
  <si>
    <t>belum dilakukan</t>
  </si>
  <si>
    <t>belum ada survei terdokumentasi, namun disampaikan secara verbal mahasiswa tertarik berkuliah di Ukrida</t>
  </si>
  <si>
    <t>belum (sedang diminta)</t>
  </si>
  <si>
    <t>Standar Pengelolaan Penelitian</t>
  </si>
  <si>
    <t>Tersediannya peraturan panduan, dan sistem penjaminan mutu internal (SPMI) penelitian yang disosialisasikan, mudah diakses, sesuai dengan rencana strategis penelitian, serta dipahami oleh stakeholders
Sumber:
1. Matriks APT 3.0, Poin 42B
2. Permendikbud No. 3 tahun 2020, Pasal 53(1)</t>
  </si>
  <si>
    <t>Ka. Penelitian</t>
  </si>
  <si>
    <t>90% peraturan, panduan, dan SPMI penelitian tersedia.</t>
  </si>
  <si>
    <t>Tersedia di LPPM</t>
  </si>
  <si>
    <t>Tersedia di LPPM: 
https://tinyurl.com/LPPM-UKRIDA
*Gunakan email civitas untuk membuka link.</t>
  </si>
  <si>
    <t>Terlaksananya kegiatan diseminasi penelitian dan kegiatan yang bertujuan untuk meningkatkan kemampuan peneliti
Sumber:
Permendikbud No. 3 tahun 2020, Pasal 53(1)</t>
  </si>
  <si>
    <t xml:space="preserve">90% kegiatan penelitian terdiseminasi
90% kegiatan peningkatan kemampuan peneliti tersedia
</t>
  </si>
  <si>
    <t>Apakah ada kegiatan sharing penelitian di tingkat prodi?</t>
  </si>
  <si>
    <t>Ditemukanya belum terlaksananya kegiatan diseminasi penelitian dan kegiatan yang bertujuan untuk meningkatkan kemampuan peneliti pada Prodi Manajemen.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</si>
  <si>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Akuntansi. Hal ini belum sesuai dengan standar pengelolaan penelitian, poin 5.1 yang mempersyaratkan kegiatan penelitian terdiseminasi dan kegiatan peningkatan kemampuan peneliti tersedia.</t>
  </si>
  <si>
    <t>wedangan (4 febuaru 2022, 22 Juni 2022), namun tidak rutin</t>
  </si>
  <si>
    <t>Ditemukanya belum terlaksananya kegiatan diseminasi penelitian dan kegiatan yang bertujuan untuk meningkatkan kemampuan peneliti pada Prodi MM.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</si>
  <si>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Keperawatan. Hal ini belum sesuai dengan standar pengelolaan penelitian, poin 5.1 yang mempersyaratkan kegiatan penelitian terdiseminasi dan kegiatan peningkatan kemampuan peneliti tersedia.</t>
  </si>
  <si>
    <t>belum ada, akan dilakukan di CME</t>
  </si>
  <si>
    <t>Ditemukanya belum terlaksananya kegiatan diseminasi penelitian dan kegiatan yang bertujuan untuk meningkatkan kemampuan peneliti pada Prodi Optometri. Hal ini belum sesuai dengan standar pengelolaan penelitian, poin 5.1 yang mempersyaratkan kegiatan penelitian terdiseminasi dan kegiatan peningkatan kemampuan peneliti tersedia.</t>
  </si>
  <si>
    <t>ada lewat CME</t>
  </si>
  <si>
    <t>Ditemukanya belum terlaksananya kegiatan diseminasi penelitian dan kegiatan yang bertujuan untuk meningkatkan kemampuan peneliti pada Prodi Profesi Dokter. Hal ini belum sesuai dengan standar pengelolaan penelitian, poin 5.1 yang mempersyaratkan kegiatan penelitian terdiseminasi dan kegiatan peningkatan kemampuan peneliti tersedia.</t>
  </si>
  <si>
    <t>Ya, ada via CME</t>
  </si>
  <si>
    <t>Kegiatan khusus belum ada, tetapi update sharing penelitian biasa saat rapat rutin</t>
  </si>
  <si>
    <t>Ditemukanya belum terlaksananya kegiatan diseminasi penelitian dan kegiatan yang bertujuan untuk meningkatkan kemampuan peneliti pada Prodi Psikologi.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</si>
  <si>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Sastra Inggris .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</si>
  <si>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Informatika.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</si>
  <si>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Sistem Informasi.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</si>
  <si>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Teknik Elektro.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</si>
  <si>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Teknik Industri. Hal ini belum sesuai dengan standar pengelolaan penelitian, poin 5.1 yang mempersyaratkan kegiatan penelitian terdiseminasi dan kegiatan peningkatan kemampuan peneliti tersedia.</t>
  </si>
  <si>
    <t>Ditemukanya belum terlaksananya kegiatan diseminasi penelitian dan kegiatan yang bertujuan untuk meningkatkan kemampuan peneliti pada Prodi Teknik Sipil. Hal ini belum sesuai dengan standar pengelolaan penelitian, poin 5.1 yang mempersyaratkan kegiatan penelitian terdiseminasi dan kegiatan peningkatan kemampuan peneliti tersedia.</t>
  </si>
  <si>
    <t>Berapa jumlah penelitian yang dihasilkan prodi?</t>
  </si>
  <si>
    <t>10 penelitian</t>
  </si>
  <si>
    <t>2 penelitian (Pak Gideon, Pak Soegeng)</t>
  </si>
  <si>
    <t>belum ada yang disharingkan, baru 1 penelitian yang akan disharingkan</t>
  </si>
  <si>
    <t>5 dari 11 penelitian berafiliasi Ukrida</t>
  </si>
  <si>
    <t>Berapa jumlah penelitian yang disharingkan?</t>
  </si>
  <si>
    <t>1 (Daniel Widjaja)</t>
  </si>
  <si>
    <t>Apakah ada kegiatan di prodi yang bertujuan untuk meningkatkan kemampuan peneliti?</t>
  </si>
  <si>
    <t>Ada (Pelatihan Mendeley &amp; Smart-PLS)</t>
  </si>
  <si>
    <t>ikut kegiatan LPPM</t>
  </si>
  <si>
    <t>pelatihan metodologi (oleh Pak Soegeng), statistik (eksternal)</t>
  </si>
  <si>
    <t>belum di tingkat prodi, namun ada di tingkat LPPPM</t>
  </si>
  <si>
    <t>dikelola oleh Unit Riset</t>
  </si>
  <si>
    <t>Direncanakan pada periode mendatang</t>
  </si>
  <si>
    <t>UDE small talk untuk meningkatkan kemampuan dosen dlm meneliti</t>
  </si>
  <si>
    <t>bukan pada kemampuan tp kemauan dosen</t>
  </si>
  <si>
    <t>ada, webinar pelatihan untuk penelitian dengan tema tertentu (temasuk dalam kegiatan hasil kerjasama)</t>
  </si>
  <si>
    <t>Sosialisasi LPPM -&gt; untuk mendorong dosen tetap mengambil hibah internal</t>
  </si>
  <si>
    <t>Tersedianya dokumen laporan penelitian kepada pimpinan universitas dan mitra/pemberi dana yang komprehensif, rinci, relevan, mutakhir, dan disampaikan tepat waktu
Sumber:
Matriks APT 3.0, Poin 42D</t>
  </si>
  <si>
    <t>90% dokumen laporan penelitian tersedia.</t>
  </si>
  <si>
    <t>Berapa jumlah penelitian prodi?</t>
  </si>
  <si>
    <t>Seluruh penelitian dilakukan secara mandiri, sehigga tidak ada laporan penelitian</t>
  </si>
  <si>
    <t>Ditemukan belum tersedianya dokumen laporan penelitian pada Prodi Manajemen kepada pimpinan universitas dan mitra/pemberi dana yang komprehensif, rinci, relevan, mutakhir, dan disampaikan tepat waktu. Hal ini belum sesuai dengan standar pengelolaan penelitian, poin 5.1 yang mempersyaratkan dokumen laporan penelitian tersedia,</t>
  </si>
  <si>
    <t>Penelitian dilakukan dengan mandiri sehingga tidak ada laporan penelitian</t>
  </si>
  <si>
    <t>Ditemukan belum tersedianya dokumen laporan penelitian pada Prodi Akuntansi kepada pimpinan universitas dan mitra/pemberi dana yang komprehensif, rinci, relevan, mutakhir, dan disampaikan tepat waktu. Hal ini belum sesuai dengan standar pengelolaan penelitian, poin 5.1 yang mempersyaratkan dokumen laporan penelitian tersedia,</t>
  </si>
  <si>
    <t>Ditemukan belum tersedianya dokumen laporan penelitian pada Prodi MM kepada pimpinan universitas dan mitra/pemberi dana yang komprehensif, rinci, relevan, mutakhir, dan disampaikan tepat waktu. Hal ini belum sesuai dengan standar pengelolaan penelitian, poin 5.1 yang mempersyaratkan dokumen laporan penelitian tersedia,</t>
  </si>
  <si>
    <t>Proposal dan Jusrnal, 2 laporan ke LPPM, 5 laporan prodi</t>
  </si>
  <si>
    <t>Ditemukan belum tersedianya dokumen laporan penelitian pada Prodi Optometri kepada pimpinan universitas dan mitra/pemberi dana yang komprehensif, rinci, relevan, mutakhir, dan disampaikan tepat waktu. Hal ini belum sesuai dengan standar pengelolaan penelitian, poin 5.1 yang mempersyaratkan dokumen laporan penelitian tersedia,</t>
  </si>
  <si>
    <t>5 dari 11 yang berafiliasi Ukrida</t>
  </si>
  <si>
    <t>Ditemukan belum tersedianya dokumen laporan penelitian pada Prodi Profesi Dokter kepada pimpinan universitas dan mitra/pemberi dana yang komprehensif, rinci, relevan, mutakhir, dan disampaikan tepat waktu. Hal ini belum sesuai dengan standar pengelolaan penelitian, poin 5.1 yang mempersyaratkan dokumen laporan penelitian tersedia,</t>
  </si>
  <si>
    <t>2 laporan tetapi belum terpublikasi</t>
  </si>
  <si>
    <t>Ditemukan belum tersedianya dokumen laporan penelitian pada Prodi Psikologi kepada pimpinan universitas dan mitra/pemberi dana yang komprehensif, rinci, relevan, mutakhir, dan disampaikan tepat waktu. Hal ini belum sesuai dengan standar pengelolaan penelitian, poin 5.1 yang mempersyaratkan dokumen laporan penelitian tersedia,</t>
  </si>
  <si>
    <t>Ditemukan belum tersedianya dokumen laporan penelitian pada Prodi Sastra Inggris kepada pimpinan universitas dan mitra/pemberi dana yang komprehensif, rinci, relevan, mutakhir, dan disampaikan tepat waktu. Hal ini belum sesuai dengan standar pengelolaan penelitian, poin 5.1 yang mempersyaratkan dokumen laporan penelitian tersedia,</t>
  </si>
  <si>
    <t>Ditemukan belum tersedianya dokumen laporan penelitian pada Prodi Informatika kepada pimpinan universitas dan mitra/pemberi dana yang komprehensif, rinci, relevan, mutakhir, dan disampaikan tepat waktu. Hal ini belum sesuai dengan standar pengelolaan penelitian, poin 5.1 yang mempersyaratkan dokumen laporan penelitian tersedia,</t>
  </si>
  <si>
    <t>tidak dilengkapi laporan karena penelitian mandiri</t>
  </si>
  <si>
    <t>Ditemukan belum tersedianya dokumen laporan penelitian pada Prodi Sistem Informasi kepada pimpinan universitas dan mitra/pemberi dana yang komprehensif, rinci, relevan, mutakhir, dan disampaikan tepat waktu. Hal ini belum sesuai dengan standar pengelolaan penelitian, poin 5.1 yang mempersyaratkan dokumen laporan penelitian tersedia,</t>
  </si>
  <si>
    <t>laporan hibah dikti</t>
  </si>
  <si>
    <t>Ditemukan belum tersedianya dokumen laporan penelitian pada Prodi Teknik Elektro kepada pimpinan universitas dan mitra/pemberi dana yang komprehensif, rinci, relevan, mutakhir, dan disampaikan tepat waktu. Hal ini belum sesuai dengan standar pengelolaan penelitian, poin 5.1 yang mempersyaratkan dokumen laporan penelitian tersedia,</t>
  </si>
  <si>
    <t>Ditemukan belum tersedianya dokumen laporan penelitian pada Prodi Teknik Industri kepada pimpinan universitas dan mitra/pemberi dana yang komprehensif, rinci, relevan, mutakhir, dan disampaikan tepat waktu. Hal ini belum sesuai dengan standar pengelolaan penelitian, poin 5.1 yang mempersyaratkan dokumen laporan penelitian tersedia,</t>
  </si>
  <si>
    <t>Ditemukan belum tersedianya dokumen laporan penelitian pada Prodi Teknik Sipil kepada pimpinan universitas dan mitra/pemberi dana yang komprehensif, rinci, relevan, mutakhir, dan disampaikan tepat waktu. Hal ini belum sesuai dengan standar pengelolaan penelitian, poin 5.1 yang mempersyaratkan dokumen laporan penelitian tersedia,</t>
  </si>
  <si>
    <t>Berapa penelitian yang dilengkapi dengan laporan penelitian?</t>
  </si>
  <si>
    <t>dari 11 penelitian, 1 laporan penelitian (dr. Santi, Sp.M)</t>
  </si>
  <si>
    <t>Tersusunnya kriteria dan prosedur penilaian Penelitian paling sedikit menyangkut aspek peningkatan jumlah publikasi ilmiah, penemuan baru di bidang ilmu pengetahuan dan teknologi, dan jumlah dan mutu bahan ajar
Sumber:
Permendikbud No. 3 tahun 2020, Pasal 53(2)</t>
  </si>
  <si>
    <t>90% Kriteria dan prosedur penilaian penelitian tersedia.</t>
  </si>
  <si>
    <t>Tersedia rubrik penilaian di LPPM</t>
  </si>
  <si>
    <t>Tersediannya analisis kebutuhan yang menyangkut jumlah, jenis, dan spesifikasi sarana dan prasarana Penelitian 
Sumber:
Permendikbud No. 3 tahun 2020, Pasal 53(2)</t>
  </si>
  <si>
    <t>90% analisis kebutuhan yang menyangkut jumlah, jenis, dan spesifikasi sarana dan prasarana Penelitian tersedia</t>
  </si>
  <si>
    <t>Ditemukan belum tersedianya analisis kebutuhan pada Prodi Manajemen yang menyangkut jumlah, jenis, dan spesifikasi sarana dan prasarana Penelitian.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</si>
  <si>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Akuntansi.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</si>
  <si>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MM.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</si>
  <si>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Keperawatan.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</si>
  <si>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Optometri.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</si>
  <si>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Profesi Dokter.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</si>
  <si>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Sarjana Kedokteran.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</si>
  <si>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Psikologi.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</si>
  <si>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Sastra Inggris.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</si>
  <si>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Informatika.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</si>
  <si>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Sistem Informasi.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</si>
  <si>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Teknik Elektro.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</si>
  <si>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Teknik Industri. Hal ini belum sesuai dengan standar pengelolaan penelitian, poin 5.2 yang mempersyaratkan analisis kebutuhan yang menyangkut jumlah, jenis, dan spesifikasi sarana dan prasarana penelitian tersedia.</t>
  </si>
  <si>
    <t>Ditemukan belum tersedianya analisis kebutuhan yang menyangkut jumlah, jenis, dan spesifikasi sarana dan prasarana Penelitian pada Prodi Teknik Sipil. Hal ini belum sesuai dengan standar pengelolaan penelitian, poin 5.2 yang mempersyaratkan analisis kebutuhan yang menyangkut jumlah, jenis, dan spesifikasi sarana dan prasarana penelitian tersedia.</t>
  </si>
  <si>
    <t>Standar Penyusunan TA Skripsi</t>
  </si>
  <si>
    <t>Persentase dosen tetap dengan Jabatan Fungsional minimal Asisten Ahli dan kualifikasi akademik minimal Magister yang sesuai dengan bidang ilmunya sebagai pembimbing utama.
Sumber:
Peraturan Bersama Mendikbud dan Badan Kepegawaian Negara No. 4/III/PB/2014 dan Nomor: 24 tahun 2014</t>
  </si>
  <si>
    <t>90% dosen pembimbing utama memiliki kualifikasi sesuai Jabatan fungsional akademik</t>
  </si>
  <si>
    <t>Berapa jumlah dosen pembimbing utama?</t>
  </si>
  <si>
    <t>belum termasuk dosen tetap diluar prodi</t>
  </si>
  <si>
    <t xml:space="preserve">DosPem Utama: (Bu Mey, Pak Stevanus, Bu Erna , Bu Mariam , Bu Dian)
NonAA:  Non AA Bu Mariam)
</t>
  </si>
  <si>
    <t>Homebase Opto: 3
Homebase kedokteran: 5</t>
  </si>
  <si>
    <t>dosen pembimbing utama yang memiliki kualifikasi Min. AA:
Ibu Esther, dr. Mirza, dr. Ritsia, dr. Michael</t>
  </si>
  <si>
    <t>Ditemukan dosen dosen pada Prodi Optometri tetap dengan Jabatan Fungsional minimal Asisten Ahli dan kualifikasi akademik minimal Magister yang sesuai dengan bidang ilmunya sebagai pembimbing utama sebesar 62,50%. Hal ini belum sesuai dengan standar penyusunan TA/skripsi, poin 5.1 yang mempersyaratkan 90% dosen pembimbing utama memiliki kualifikasi sesuai Jabatan fungsional akademik.</t>
  </si>
  <si>
    <t>tdk ada tugas akhir di PSPD</t>
  </si>
  <si>
    <t>catatan : Data ini merupakan jumlah dosen pembimbing 1 mhs skripsi yang masih aktif dari semua batch di semester genap 2021 / 2022 (Bukti Pendukung : lampiran daftar nama dosem 1 beserta gelarnya) 
catatan : Data ini merupakan jumlah dosen pembimbing 1 mhs skripsi yang masih aktif dari semua batch di semester genap 2021 / 2022 yang memiliki kualifikasi min AA (Bukti Pendukung : lampiran daftar nama dosen pembimbing 1 beserta gelarnya dan kualifikasinya)</t>
  </si>
  <si>
    <t>Ditemukan dosen dosen tetap dengan Jabatan Fungsional minimal Asisten Ahli dan kualifikasi akademik minimal Magister yang sesuai dengan bidang ilmunya sebagai pembimbing utama  pada Prodi Sarjana Kedokteran  sebesar 54,87%. Hal ini belum sesuai dengan standar penyusunan TA/skripsi, poin 5.1 yang mempersyaratkan 90% dosen pembimbing utama memiliki kualifikasi sesuai Jabatan fungsional akademik.</t>
  </si>
  <si>
    <t>(Pak. Marcel, Bu Chintia, Pak Yudhi, Pak Endi)</t>
  </si>
  <si>
    <t xml:space="preserve"> (pak Budi,pak Jo, Pak Ivan, Pak Indra)</t>
  </si>
  <si>
    <t>Berapa jumlah dosen pembimbing utama yang memiliki kualifikasi Min. AA?</t>
  </si>
  <si>
    <t>Homebase Opto: 1
Homebase kedokteran: 4</t>
  </si>
  <si>
    <t>Persentase dosen pembimbing pendamping tugas akhir/skripsi memiliki NIDN atau NIDK dengan kualifikasi akademik minimal Magister yang sesuai dengan bidang ilmunya
Sumber:
Peraturan Bersama Mendikbud dan Badan Kepegawaian Negara No. 4/III/PB/2014 dan Nomor: 24 tahun 2014</t>
  </si>
  <si>
    <t>80% dosen pembimbing pendamping memiliki kualifikasi sesuai peraturan berlaku</t>
  </si>
  <si>
    <t>Berapa jumlah dosen dosen pembimbing pendamping?</t>
  </si>
  <si>
    <t>6 dosen PS, pak lambok, pak deny, bu wani, pak adrie, dr Fusen</t>
  </si>
  <si>
    <t>(Bu Yosi dan BU Permaida)</t>
  </si>
  <si>
    <t>lampiran daftar nama dosen pendamping dan kualifikasinya
catatan : Data ini merupakan jumlah dosen pembimbing pendamping skripsi mhs yang masih aktif dari semua batch di semester genap 2021 / 2022</t>
  </si>
  <si>
    <t>DLB dan non Jafa</t>
  </si>
  <si>
    <t>Berapa dosen pembimbing pendamping tugas akhir/skripsi memiliki NIDN atau NIDK dengan kualifikasi akademik minimal Magister?</t>
  </si>
  <si>
    <t>Rata-rata jumlah mahasiswa yang dibimbing oleh dosen pembimbing utama 
Sumber:
Matriks APS 4.0, Poin 22</t>
  </si>
  <si>
    <t>Rata-rata jumlah mahasiswa yang dibimbing oleh dosen pembimbing utama &lt; 10 mahasiswa</t>
  </si>
  <si>
    <t>lampiran daftar nama dosem 1 beserta gelarnya
Lampiran daftar nama - nama mahasiswa skripsi aktif</t>
  </si>
  <si>
    <t xml:space="preserve">catatan : Data ini merupakan jumlah dosen pembimbing 1 mhs yang masih aktif dari semua batch di semester genap 2021 / 2022
Data ini merupakan jumlah mhs yang aktif dari semua batch di semester genap 2021 / 2022 </t>
  </si>
  <si>
    <t>Tersedianya pedoman penulisan TA/skripsi yang sesuai dengan ketentuan universitas.</t>
  </si>
  <si>
    <t>90% pedoman penulisan TA//skripsi tersedia</t>
  </si>
  <si>
    <t>Apakah prodi memiliki pedoman penulisan TA/Skripsi?</t>
  </si>
  <si>
    <t>Bukti Pendukung : Buku Panduan Skripsi dan SOP edisi 2021</t>
  </si>
  <si>
    <t>mengikuti pedoman Informatika</t>
  </si>
  <si>
    <t>Persentase mahasiswa yang menyertakan surat pernyataan keaslian karya TA/skripsi
Sumber:
Matriks APT 3.0, Poin 4B</t>
  </si>
  <si>
    <t>100% TA/skripsi menyertakan surat pernyataan keaslian karya</t>
  </si>
  <si>
    <t>Apakah semua mahasiswa TA/skripsi telah menyertakan surat pernyataan keaslian karya?</t>
  </si>
  <si>
    <t>iya</t>
  </si>
  <si>
    <t>Bukti Pendukung : Buku Panduan Skripsi dan SOP edisi 2021 dan Hardcover skripsi mahasiswa</t>
  </si>
  <si>
    <t>https://drive.google.com/drive/folders/15gtQLUi1Frct0hl5ID85sPmA_KZOfc5e?usp=share_link</t>
  </si>
  <si>
    <t>Dari perpustakaan</t>
  </si>
  <si>
    <r>
      <rPr>
        <sz val="10"/>
        <color theme="1"/>
        <rFont val="Times New Roman"/>
        <family val="1"/>
      </rPr>
      <t xml:space="preserve">Persentase mahasiswa yang menyertakan bukti telah dilakukannya uji </t>
    </r>
    <r>
      <rPr>
        <i/>
        <sz val="10"/>
        <color theme="1"/>
        <rFont val="Times New Roman"/>
        <family val="1"/>
      </rPr>
      <t>similarity</t>
    </r>
    <r>
      <rPr>
        <sz val="10"/>
        <color theme="1"/>
        <rFont val="Times New Roman"/>
        <family val="1"/>
      </rPr>
      <t xml:space="preserve"> atau kesamaan karya TA/skripsi </t>
    </r>
  </si>
  <si>
    <r>
      <rPr>
        <sz val="10"/>
        <color theme="1"/>
        <rFont val="Times New Roman"/>
        <family val="1"/>
      </rPr>
      <t xml:space="preserve">Toleransi </t>
    </r>
    <r>
      <rPr>
        <i/>
        <sz val="10"/>
        <color theme="1"/>
        <rFont val="Times New Roman"/>
        <family val="1"/>
      </rPr>
      <t>similarity</t>
    </r>
    <r>
      <rPr>
        <sz val="10"/>
        <color theme="1"/>
        <rFont val="Times New Roman"/>
        <family val="1"/>
      </rPr>
      <t xml:space="preserve"> ≤30%</t>
    </r>
  </si>
  <si>
    <t>Apakah mahasiswa telah melakukan uji similarity atau kesamaan karya TA/skripsi uji similarity atau kesamaan karya TA/skripsi ?</t>
  </si>
  <si>
    <t xml:space="preserve">Ditemukan persentase mahasiswa yang menyertakan bukti telah dilakukannya uji similarity atau kesamaan karya TA/skripsi pada Prodi Manajemen sebesar 35%. Hal ini belum sesuai dengan standar penyusunan TA/skripsi, poin 5.2 yang mempersyaratkan toleransi similarity ≤30%. </t>
  </si>
  <si>
    <t>ya, &lt;20%</t>
  </si>
  <si>
    <t>tidak tau (tidak melaporkan) --&gt; tidak ada rekap</t>
  </si>
  <si>
    <t>tertulis pada Buku panduan skripsi dan sop 2021 dan Berkas Skripsi mahasiswa</t>
  </si>
  <si>
    <t>data dari perpustakaan di tarik rata-rata untuk prodi</t>
  </si>
  <si>
    <t>Ya, tetapi tidak ada dokumentasinya di prodi</t>
  </si>
  <si>
    <t>data dari perpustakaan</t>
  </si>
  <si>
    <t>Berapa syarat dari prodi?</t>
  </si>
  <si>
    <t xml:space="preserve">Ditemukan persentase mahasiswa pada Prodi Sistem Informasi yang menyertakan bukti telah dilakukannya uji similarity atau kesamaan karya TA/skripsi  sebesar 20%. Hal ini sesuai dengan standar penyusunan TA/skripsi, poin 5.2 yang mempersyaratkan toleransi similarity ≤30%. </t>
  </si>
  <si>
    <t>Berapa rata-rata uji similarity atau kesamaan karya TA/skripsi ?</t>
  </si>
  <si>
    <t>syarat &lt; 35%</t>
  </si>
  <si>
    <t>tidak ada data rekapitulasi uji similarity, namun dipersyaratkan dalam penulisan TA/Skripsi &lt;=30%</t>
  </si>
  <si>
    <t>&lt;16%</t>
  </si>
  <si>
    <t>dibawah 30%</t>
  </si>
  <si>
    <t>&lt;=20%</t>
  </si>
  <si>
    <t>sekitar 13-15%</t>
  </si>
  <si>
    <t>mendekati 15%</t>
  </si>
  <si>
    <t>Berapa % uji similarity atau kesamaan karya TA/skripsi ≤30%?</t>
  </si>
  <si>
    <t>N/A</t>
  </si>
  <si>
    <t>100%%</t>
  </si>
  <si>
    <t>≤ 30%</t>
  </si>
  <si>
    <t>dilengkapi Prodi</t>
  </si>
  <si>
    <t>maksimal 20%</t>
  </si>
  <si>
    <t>maksimal 15%</t>
  </si>
  <si>
    <t>Rata-rata penyelesaian TA/skripsi mahasiswa</t>
  </si>
  <si>
    <t>Rata-rata penyelesaian TA/skripsi adalah 7 bulan</t>
  </si>
  <si>
    <t>Berapa lama rata-rata penyelesaian TA/Skripsi? Berapa % yang selesai dalam 7 bulan</t>
  </si>
  <si>
    <t>1 semester (6 bulan)</t>
  </si>
  <si>
    <t>6 bulan, 51 dari 64 selesai 6 bulan</t>
  </si>
  <si>
    <t>KTI 3 bulan</t>
  </si>
  <si>
    <t>31, lulus 18 (6 bulan), 1 orang (12 bln), 12 orang belum selesai, dari yang belum lulus hanya 3 orang yang KRS)</t>
  </si>
  <si>
    <t>6 bulan, 33% (ganjil)</t>
  </si>
  <si>
    <t>catatan : dihitung dari mhs mengisi KRS skripsi di semester 7 (6 bulan)</t>
  </si>
  <si>
    <t>Dalam 7 Bulan = catatan : Data ini merupakan Jumlah mahasiswa yang tidak tepat waktu di semester genap 2021/2022 sebanyak 22 siswa dari total 139 siswa yang di yudisium (Bukti Pendukung : Hasil Yudisium Semester Genap 2021/2022)</t>
  </si>
  <si>
    <t>12 Bulan / 2 Semester (ganjil dan genap)</t>
  </si>
  <si>
    <t>Ditemukan rata-rata penyelesaian TA/skripsi mahasiswa pada Prodi Psikologi selama 12 bulan. Hal ini belum sesuai dengan standar penyusunan TA/skripsi, poin 5.3 yang mempersyaratkan rata-rata penyelesaian TA/skripsi adalah 7 bulan.</t>
  </si>
  <si>
    <t>2 semester</t>
  </si>
  <si>
    <t>Ditemukan rata-rata penyelesaian TA/skripsi mahasiswa pada Prodi Sastra Inggrisi selama 12 bulan. Hal ini belum sesuai dengan standar penyusunan TA/skripsi, poin 5.3 yang mempersyaratkan rata-rata penyelesaian TA/skripsi adalah 7 bulan.</t>
  </si>
  <si>
    <t>6 bulan</t>
  </si>
  <si>
    <t>rata-rata 2 semester, yang tepat waktu 30%</t>
  </si>
  <si>
    <t>Ditemukan rata-rata penyelesaipada Prodi Sistem Informasi an TA/skripsi mahasiswa selama 12 bulan. Hal ini belum sesuai dengan standar penyusunan TA/skripsi, poin 5.3 yang mempersyaratkan rata-rata penyelesaian TA/skripsi adalah 7 bulan.</t>
  </si>
  <si>
    <t>68% (2 dari 3 mahasiswa)</t>
  </si>
  <si>
    <t>rata-rata 7 bulan, 13% yang selesai &gt; 7 bulan</t>
  </si>
  <si>
    <t>13 dari 15 selesai &gt; 7 bulan</t>
  </si>
  <si>
    <t>Rata-rata jumlah bimbingan sebagai pembimbing utama</t>
  </si>
  <si>
    <t>Minimal 6 kali pertemuan</t>
  </si>
  <si>
    <t>Berapa rata-rata jumlah bimbingan sebagai pembimbing utama?</t>
  </si>
  <si>
    <t>2- 3 bimbingan / dosen</t>
  </si>
  <si>
    <t>Ditemukan rata-rata jumlah bimbingan sebagai pembimbing utama pada Prodi Manajemen, 2-3 bimbingan/dosen. Hal ini belum sesuai dengan standar penyusunan TA/skripsi, poin 5.4 yang mempersyaratkan minimal 6 kali pertemuan.</t>
  </si>
  <si>
    <t>8-10 kali</t>
  </si>
  <si>
    <t>Ditemukan rata-rata jumlah bimbingan sebagai pembimbing utama 5 kali bimbingan/dosen pada Prodi Keperawatan. Hal ini belum sesuai dengan standar penyusunan TA/skripsi, poin 5.4 yang mempersyaratkan minimal 6 kali pertemuan.</t>
  </si>
  <si>
    <t>minimal proposal 5, hasil 5</t>
  </si>
  <si>
    <t>minimal</t>
  </si>
  <si>
    <t>Bukti Pendukung : tertulis pada buku panduan skripsi dan sop 2021 dan Buku Bimbingan Skripsi mhs</t>
  </si>
  <si>
    <t>min 6</t>
  </si>
  <si>
    <t>10x</t>
  </si>
  <si>
    <t>minimal 10 kali</t>
  </si>
  <si>
    <t>minimal 8</t>
  </si>
  <si>
    <t>10 kali pertemuan</t>
  </si>
  <si>
    <t>10x pertemuan, minimal 8x pertemuan</t>
  </si>
  <si>
    <t>Jumlah TA/skripsi dipublikasikan/diunggah sesuai dengan standar
Sumber:
Matriks APS 4.0, Poin 48</t>
  </si>
  <si>
    <t xml:space="preserve">1% TA/skripsi dipublikasikan/ diunggah </t>
  </si>
  <si>
    <t>Berapa skripsi yang dihasilkan?</t>
  </si>
  <si>
    <t>Ditemukan belum ada TA/skripsi pada Prodi Manajemen yang dipublikasikan/diunggah sesuai dengan standar. Hal ini belum sesuai dengan standar penyusunan TA/skripsi, poin 5.4 yang mempersyaratkan TA/skripsi dipublikasikan/diunggah.</t>
  </si>
  <si>
    <t>Ditemukan belum ada TA/skripsi pada Prodi Optometri yang dipublikasikan/diunggah sesuai dengan standar. Hal ini belum sesuai dengan standar penyusunan TA/skripsi, poin 5.4 yang mempersyaratkan TA/skripsi dipublikasikan/diunggah.</t>
  </si>
  <si>
    <t>catatan : Data ini merupakan Jumlah skripsi mahasiswa yang diyudisium di semester ganjil 2021/2022 sebanyak 75 siswa (Bukti Pendukung : Hasil yudisium semester Ganjil 2021/2022)</t>
  </si>
  <si>
    <t>https://drive.google.com/file/d/18JDyGbNBrYQ0u9__rhIcIqwp4maAMO04/view?usp=sharing</t>
  </si>
  <si>
    <t>Data dihitung dan disusulkan, hingga 9 Jan 2023 belum ada update dalam form AMI</t>
  </si>
  <si>
    <t>Ditemukan belum ada TA/skripsi pada Prodi Psikologi yang dipublikasikan/diunggah sesuai dengan standar. Hal ini belum sesuai dengan standar penyusunan TA/skripsi, poin 5.4 yang mempersyaratkan TA/skripsi dipublikasikan/diunggah.</t>
  </si>
  <si>
    <t>Ditemukan belum ada TA/skripsi pada Prodi Sistem Informasi yang dipublikasikan/diunggah sesuai dengan standar. Hal ini belum sesuai dengan standar penyusunan TA/skripsi, poin 5.4 yang mempersyaratkan TA/skripsi dipublikasikan/diunggah.</t>
  </si>
  <si>
    <t>Ditemukan belum ada TA/skripsi pada Prodi Teknik Elektro yang dipublikasikan/diunggah sesuai dengan standar. Hal ini belum sesuai dengan standar penyusunan TA/skripsi, poin 5.4 yang mempersyaratkan TA/skripsi dipublikasikan/diunggah.</t>
  </si>
  <si>
    <t>Berapa yang dipublikasikan/unggah?</t>
  </si>
  <si>
    <t>Belum menjadi suatu kewjiban</t>
  </si>
  <si>
    <t>2 (an. ...+NIM dan ...+NIM)</t>
  </si>
  <si>
    <t>belum ada tapi sedang proses</t>
  </si>
  <si>
    <t>Standar Hasil Pengabdian kepada Masyarakat</t>
  </si>
  <si>
    <t>Tersedianya roadmap dan pedoman kegiatan pengabdian kepada masyarakat tingkat universitas 
Sumber:
Permendikbud No.3 tahun 2020</t>
  </si>
  <si>
    <r>
      <rPr>
        <sz val="10"/>
        <color theme="1"/>
        <rFont val="Times New Roman"/>
        <family val="1"/>
      </rPr>
      <t xml:space="preserve">85% </t>
    </r>
    <r>
      <rPr>
        <i/>
        <sz val="10"/>
        <color theme="1"/>
        <rFont val="Times New Roman"/>
        <family val="1"/>
      </rPr>
      <t>roadmap</t>
    </r>
    <r>
      <rPr>
        <sz val="10"/>
        <color theme="1"/>
        <rFont val="Times New Roman"/>
        <family val="1"/>
      </rPr>
      <t xml:space="preserve"> dan pedoman kegiatan pengabdian kepada masyarakat tingkat universitas, tersedia</t>
    </r>
  </si>
  <si>
    <t>ya, roadmap prodi belum dalam bentuk resmi masih berupa skema di excel</t>
  </si>
  <si>
    <t>Riset di koordinir oleh unit riset di Fakultas</t>
  </si>
  <si>
    <t>data di LPPM</t>
  </si>
  <si>
    <t>ya, namun untuk roadmap prodi belum ada dalam bentuk dokumen, masih dalam bentuk kerangka</t>
  </si>
  <si>
    <t>ada tapi belum dalam bentuk dokumen ter ttd</t>
  </si>
  <si>
    <t>Tersedianya laporan kegiatan pengabdian kepada masyarakat</t>
  </si>
  <si>
    <t>90% laporan kegiatan PkM terdokumentasi</t>
  </si>
  <si>
    <t>Jumlah kegiatan PkM</t>
  </si>
  <si>
    <t>Ditemukan belum tersedianya laporan kegiatan pengabdian kepada masyarakat pada Prodi Manajemen. Hal ini belum sesuai dengan standar hasil pengabdian kepada masyarakat, poin 5.4 yang mempersyaratkan laporan kegiatan PkM terdokumentasi.</t>
  </si>
  <si>
    <t>Ditemukan belum tersedianya laporan kegiatan pengabdian kepada masyarakat pada Prodi Akuntansi. Hal ini belum sesuai dengan standar hasil pengabdian kepada masyarakat, poin 5.4 yang mempersyaratkan laporan kegiatan PkM terdokumentasi.</t>
  </si>
  <si>
    <t>Ditemukan belum tersedianya laporan kegiatan pengabdian kepada masyarakat pada Prodi MM. Hal ini belum sesuai dengan standar hasil pengabdian kepada masyarakat, poin 5.4 yang mempersyaratkan laporan kegiatan PkM terdokumentasi.</t>
  </si>
  <si>
    <t>akan diminta di puskesmas dan RS, sebab Prodi bukan sebagai penyelenggara</t>
  </si>
  <si>
    <t>Ditemukan belum tersedianya laporan kegiatan pengabdian kepada masyarakat pada Prodi Profesi Dokter. Hal ini belum sesuai dengan standar hasil pengabdian kepada masyarakat, poin 5.4 yang mempersyaratkan laporan kegiatan PkM terdokumentasi.</t>
  </si>
  <si>
    <t>Ditemukan belum tersedianya laporan kegiatan pengabdian kepada masyarakat pada Prodi Psikologi. Hal ini belum sesuai dengan standar hasil pengabdian kepada masyarakat, poin 5.4 yang mempersyaratkan laporan kegiatan PkM terdokumentasi.</t>
  </si>
  <si>
    <t>Ditemukan belum tersedianya laporan kegiatan pengabdian kepada masyarakat pada Prodi Sastra Inggris. Hal ini belum sesuai dengan standar hasil pengabdian kepada masyarakat, poin 5.4 yang mempersyaratkan laporan kegiatan PkM terdokumentasi.</t>
  </si>
  <si>
    <t>Ditemukan belum tersedianya laporan kegiatan pengabdian kepada masyarakat pada Prodi Teknik sipil. Hal ini belum sesuai dengan standar hasil pengabdian kepada masyarakat, poin 5.4 yang mempersyaratkan laporan kegiatan PkM terdokumentasi.</t>
  </si>
  <si>
    <t>Jumlah laporan PkM yang tersedia</t>
  </si>
  <si>
    <t>tdk ada di prodi</t>
  </si>
  <si>
    <r>
      <rPr>
        <sz val="10"/>
        <color theme="1"/>
        <rFont val="Times New Roman"/>
        <family val="1"/>
      </rPr>
      <t xml:space="preserve">Standar Penelusuran Alumni 
</t>
    </r>
    <r>
      <rPr>
        <b/>
        <sz val="10"/>
        <color theme="1"/>
        <rFont val="Times New Roman"/>
        <family val="1"/>
      </rPr>
      <t>--&gt; Data diambil dari UkridaIN, Strategi 8, Poin 2</t>
    </r>
  </si>
  <si>
    <t>Persentase alumni yang merespon kuesioner tracer study 
Sumber:
Matriks APT 3.0, Poin 52 s.d 55</t>
  </si>
  <si>
    <t>Pusat Karier &amp; Alumni</t>
  </si>
  <si>
    <t>55% alumni merespon kuesioner tracer study</t>
  </si>
  <si>
    <t>Berapa jumlah lulusan pada TS-2 sd TS-4?</t>
  </si>
  <si>
    <t>Ditemukan persentase alumni pada Prodi Manajemen yang merespon kuisioner tracer study sebesar 26,60%. Hal ini belum sesuai dengan standar penyusunan alumni, poin 5.1 yang mempersyaratkan 55% alumni merespon kuisioner tracer study.</t>
  </si>
  <si>
    <t>Ditemukan persentase alumni Prodi Akuntansi yang merespon kuisioner tracer study sebesar 26,32%. Hal ini belum sesuai dengan standar penyusunan alumni, poin 5.1 yang mempersyaratkan 55% alumni merespon kuisioner tracer study.</t>
  </si>
  <si>
    <t>Ditemukan persentase alumni pada Prodi MM yang merespon kuisioner tracer study sebesar 26,84%. Hal ini belum sesuai dengan standar penyusunan alumni, poin 5.1 yang mempersyaratkan 55% alumni merespon kuisioner tracer study.</t>
  </si>
  <si>
    <t>Ditemukan persentase alumni pada Prodi Keperawatan yang merespon kuisioner tracer study sebesar 53,33%. Hal ini belum sesuai dengan standar penyusunan alumni, poin 5.1 yang mempersyaratkan 55% alumni merespon kuisioner tracer study.</t>
  </si>
  <si>
    <t>belum ada lulusan sesuai kriteria</t>
  </si>
  <si>
    <t>Ditemukan persentase alumni pada Prodi Profesi Dokter yang merespon kuisioner tracer study sebesar 20,09%. Hal ini belum sesuai dengan standar penyusunan alumni, poin 5.1 yang mempersyaratkan 55% alumni merespon kuisioner tracer study.</t>
  </si>
  <si>
    <t>melanjutkan Profesi</t>
  </si>
  <si>
    <t>Ditemukan persentase alumni pada Prodi Psikologi yang merespon kuisioner tracer study sebesar 44,77%. Hal ini belum sesuai dengan standar penyusunan alumni, poin 5.1 yang mempersyaratkan 55% alumni merespon kuisioner tracer study.</t>
  </si>
  <si>
    <t>Ditemukan persentase alumni pada Prodi informatika yang merespon kuisioner tracer study sebesar 38,33%. Hal ini belum sesuai dengan standar penyusunan alumni, poin 5.1 yang mempersyaratkan 55% alumni merespon kuisioner tracer study.</t>
  </si>
  <si>
    <t>Ditemukan persentase alumni pada Prodi Sistem Informasi yang merespon kuisioner tracer study sebesar 43,18%. Hal ini belum sesuai dengan standar penyusunan alumni, poin 5.1 yang mempersyaratkan 55% alumni merespon kuisioner tracer study.</t>
  </si>
  <si>
    <t>Ditemukan persentase alumni pada Prodi Teknik Industri yang merespon kuisioner tracer study sebesar 49,15%. Hal ini belum sesuai dengan standar penyusunan alumni, poin 5.1 yang mempersyaratkan 55% alumni merespon kuisioner tracer study.</t>
  </si>
  <si>
    <t>Ditemukan persentase alumni pada Prodi Teknik sipil yang merespon kuisioner tracer study sebesar 47,06%. Hal ini belum sesuai dengan standar penyusunan alumni, poin 5.1 yang mempersyaratkan 55% alumni merespon kuisioner tracer study.</t>
  </si>
  <si>
    <t>Berapa jumlah lulusan yang meresponi kuesioner?</t>
  </si>
  <si>
    <t>Standar Penelusuran Alumni</t>
  </si>
  <si>
    <r>
      <rPr>
        <sz val="10"/>
        <color theme="1"/>
        <rFont val="Times New Roman"/>
        <family val="1"/>
      </rPr>
      <t xml:space="preserve">Tersediannya laporan kegiatan </t>
    </r>
    <r>
      <rPr>
        <i/>
        <sz val="10"/>
        <color theme="1"/>
        <rFont val="Times New Roman"/>
        <family val="1"/>
      </rPr>
      <t>tracer study</t>
    </r>
    <r>
      <rPr>
        <sz val="10"/>
        <color theme="1"/>
        <rFont val="Times New Roman"/>
        <family val="1"/>
      </rPr>
      <t xml:space="preserve"> secara </t>
    </r>
    <r>
      <rPr>
        <i/>
        <sz val="10"/>
        <color theme="1"/>
        <rFont val="Times New Roman"/>
        <family val="1"/>
      </rPr>
      <t>online</t>
    </r>
    <r>
      <rPr>
        <sz val="10"/>
        <color theme="1"/>
        <rFont val="Times New Roman"/>
        <family val="1"/>
      </rPr>
      <t xml:space="preserve"> melalui website Direktorat Jenderal Pembelajaran dan Kemahasiswaan Kemendikbud</t>
    </r>
  </si>
  <si>
    <r>
      <rPr>
        <sz val="10"/>
        <color theme="1"/>
        <rFont val="Times New Roman"/>
        <family val="1"/>
      </rPr>
      <t xml:space="preserve">85% laporan kegiatan </t>
    </r>
    <r>
      <rPr>
        <i/>
        <sz val="10"/>
        <color theme="1"/>
        <rFont val="Times New Roman"/>
        <family val="1"/>
      </rPr>
      <t>tracer study</t>
    </r>
    <r>
      <rPr>
        <sz val="10"/>
        <color theme="1"/>
        <rFont val="Times New Roman"/>
        <family val="1"/>
      </rPr>
      <t xml:space="preserve"> terunggah pada Ditjen Belmawa</t>
    </r>
  </si>
  <si>
    <t>Berdasarkan data dari unit tracer study</t>
  </si>
  <si>
    <r>
      <rPr>
        <sz val="10"/>
        <color theme="1"/>
        <rFont val="Times New Roman"/>
        <family val="1"/>
      </rPr>
      <t xml:space="preserve">Tersediannya dokumentasi seluruh kegiatan </t>
    </r>
    <r>
      <rPr>
        <i/>
        <sz val="10"/>
        <color theme="1"/>
        <rFont val="Times New Roman"/>
        <family val="1"/>
      </rPr>
      <t>tracer study</t>
    </r>
  </si>
  <si>
    <r>
      <rPr>
        <sz val="10"/>
        <color theme="1"/>
        <rFont val="Times New Roman"/>
        <family val="1"/>
      </rPr>
      <t xml:space="preserve">85% kegiatan </t>
    </r>
    <r>
      <rPr>
        <i/>
        <sz val="10"/>
        <color theme="1"/>
        <rFont val="Times New Roman"/>
        <family val="1"/>
      </rPr>
      <t>tracer study</t>
    </r>
    <r>
      <rPr>
        <sz val="10"/>
        <color theme="1"/>
        <rFont val="Times New Roman"/>
        <family val="1"/>
      </rPr>
      <t xml:space="preserve"> terdokumentasi</t>
    </r>
  </si>
  <si>
    <t>Partisipasi alumni dalam mendukung pengembangan perguruan tinggi yang dapat berupa:
1. Pengemb pembelajaran 
2. Dana / Sumbangan fasilitas
3. Pengembangan kerjasama 
4. kegiatan non-akademik</t>
  </si>
  <si>
    <t>60% alumni berpartisipasi dalam mendukung pengembangan Ukrida</t>
  </si>
  <si>
    <t>Apakah alumni terlibat dalam pengembangan Prodi selama TA?</t>
  </si>
  <si>
    <t>ya,</t>
  </si>
  <si>
    <t>bentuk pengembangan pembelajaran, kegiatan non akademik Terlibat dalam baksos (Cianjur, Sirkumsisi Massal)</t>
  </si>
  <si>
    <t>Terlibat dalam diskusi pengembangan kurikulum</t>
  </si>
  <si>
    <t>Jadi pembicara, terlibat dalam pengembangan kurikulum, menyumbangkan sesuatu</t>
  </si>
  <si>
    <t>Ditemukan belum ada partisipasi alumni pada Prodi informatika dalam mendukung pengembangan perguruan tinggi yang dapat berupa:
1. Pengemb pembelajaran 
2. Dana / Sumbangan fasilitas
3. Pengembangan kerjasama 
4. kegiatan non-akademik.
Hal ini belum sesuai dengan standar penelusuran alumni, poin 5.4 yang mempersyaratkan alumniberpartisipasi dalam mendukung pengembangan Ukrida.</t>
  </si>
  <si>
    <t>Apa saja bentuk partisipasi alumni dalam mendukung pengembangan prodi selama TA?</t>
  </si>
  <si>
    <t>sebagai pembicara</t>
  </si>
  <si>
    <t>dalam penyusunan kurikulum, mengisi webinar, pembicara di PSBM fakultas</t>
  </si>
  <si>
    <t>pengembangan pembelajaran: dalam rangka pembukaan prodi S3; trainner QWP, kegiatan non-akademik: pemberian testimoni,sumbangan dalam bentuk dana</t>
  </si>
  <si>
    <t>masukan keterampilan dam lowongan pekerjaan</t>
  </si>
  <si>
    <t>Pelatihan USG abdomen bagi para calon dokter yg akan dilantik, Mentoring pd kegiatan bimbingan UKMPPD</t>
  </si>
  <si>
    <t>Bentuk sumbangan dana</t>
  </si>
  <si>
    <t>Dosen praktisi, pembicara pelatihan, narasumber seminar, psikolog assosiate di PLP, Mitra magang / praktik kerja, temu alumni untuk feedback kurikulum</t>
  </si>
  <si>
    <t>pembicara psmb</t>
  </si>
  <si>
    <t>zoom meeting meminta feedback kurikulum, trend SI di dunia kerja, kekurangan prodi selama ini, mengisi kelas sebagai dosen luar biasa pegang 1 MK)</t>
  </si>
  <si>
    <t>pengembangan kurikulum, pembicara webinar</t>
  </si>
  <si>
    <t>diskusi terkait kurikulum</t>
  </si>
  <si>
    <t>beasiswa</t>
  </si>
  <si>
    <t>Berapa alumni yang terlibat?</t>
  </si>
  <si>
    <t>2 onsite, 1 online</t>
  </si>
  <si>
    <t>5 orang</t>
  </si>
  <si>
    <t>3 orang</t>
  </si>
  <si>
    <r>
      <rPr>
        <sz val="10"/>
        <color theme="1"/>
        <rFont val="Times New Roman"/>
        <family val="1"/>
      </rPr>
      <t xml:space="preserve">Standar Penelusuran Alumni
</t>
    </r>
    <r>
      <rPr>
        <b/>
        <sz val="10"/>
        <color theme="1"/>
        <rFont val="Times New Roman"/>
        <family val="1"/>
      </rPr>
      <t>--&gt; Data diambil dari UkridaIN, Strategi 8, Poin 5</t>
    </r>
  </si>
  <si>
    <t>Rata-rata lama waktu tunggu lulusan yang mendapatkan pekerjaan pertama 
Sumber:
Matriks APT 3.0, Poin 52</t>
  </si>
  <si>
    <t>Pusat Karier &amp; Alumni / Prodi</t>
  </si>
  <si>
    <t>Rata-rata waktu tunggu lulusan mendapat pekerjaan pertama 6 bulan</t>
  </si>
  <si>
    <t>Berapa rata-rata waktu tunggu lulusan mendapat pekerjaan pertama?</t>
  </si>
  <si>
    <t>peserta MM rata-rata sudah bekerja</t>
  </si>
  <si>
    <t>&lt;3bulan</t>
  </si>
  <si>
    <t>1.6</t>
  </si>
  <si>
    <t>lulusan Sked melanjutkan ke program profesi</t>
  </si>
  <si>
    <t>Berapa persen lulusan yang mendapat pekerjaan pertama ≤6 bulan?</t>
  </si>
  <si>
    <t>96.00%</t>
  </si>
  <si>
    <t>100.00%</t>
  </si>
  <si>
    <t>73.00%</t>
  </si>
  <si>
    <t>88.00%</t>
  </si>
  <si>
    <t>93.00%</t>
  </si>
  <si>
    <r>
      <rPr>
        <sz val="10"/>
        <color theme="1"/>
        <rFont val="Times New Roman"/>
        <family val="1"/>
      </rPr>
      <t xml:space="preserve">Standar Penelusuran Alumni
</t>
    </r>
    <r>
      <rPr>
        <b/>
        <sz val="10"/>
        <color theme="1"/>
        <rFont val="Times New Roman"/>
        <family val="1"/>
      </rPr>
      <t>--&gt; Data diambil dari UkridaIN, Strategi 8, Poin 6</t>
    </r>
  </si>
  <si>
    <t>Kesesuaian bidang kerja lulusan terhadap kompetensi bidang studi.
Sumber:
Matriks APT 3.0, Poin 53</t>
  </si>
  <si>
    <t>Kesesuaian bidang kerja lulusan dengan kompetensi bidang studi 75%.</t>
  </si>
  <si>
    <t>Ditemukan persentase kesesuaian bidang kerja lulusan pada Prodi informatika terhadap kompetensi bidang studi sebesar 74%. Hal ini belum sesuai dengan standar penelusuran alumni, poin 5.5 yang mempersyaratkan kesesuaian bidang kerja lulusan dengan kompetensi bidang studi 75%.</t>
  </si>
  <si>
    <r>
      <rPr>
        <sz val="10"/>
        <color theme="1"/>
        <rFont val="Times New Roman"/>
        <family val="1"/>
      </rPr>
      <t xml:space="preserve">Standar Penelusuran Alumni
</t>
    </r>
    <r>
      <rPr>
        <b/>
        <sz val="10"/>
        <color theme="1"/>
        <rFont val="Times New Roman"/>
        <family val="1"/>
      </rPr>
      <t>--&gt; Data diambil dari UkridaIN, Strategi 8, Poin 7</t>
    </r>
  </si>
  <si>
    <t>Persentase kepuasan pengguna lulusan 
Sumber:
Matriks APT 3.0, Poin 54</t>
  </si>
  <si>
    <t>75% pengguna lulusan menyatakan puas</t>
  </si>
  <si>
    <t>Berapa jumlah pengguna lulusan TS-2 sd TS-4 yang mereponi kuesioner tracer study?</t>
  </si>
  <si>
    <t>Belum ada respon pengguna lulusan</t>
  </si>
  <si>
    <t>Ditemukan persentase kepuasan pengguna lulusan pada Prodi Keperawatan sebesar 0%. Hal ini belum sesuai dengan standar penelusuran alumni, poin 5.6 yang mempersyaratkan 75% pengguna lulusan menyatakan puas.</t>
  </si>
  <si>
    <t>Lulusan S.Ked biasanya melanjutkan pendidikan ke profesi</t>
  </si>
  <si>
    <t>Berapa persen pengguna lulusan TS-2 sd TS-4 yang mereponi kuesioner "sangat baik"?</t>
  </si>
  <si>
    <t>0.00%</t>
  </si>
  <si>
    <t>Berapa persen pengguna lulusan TS-2 sd TS-4 yang mereponi kuesioner "baik"?</t>
  </si>
  <si>
    <t>0.0%</t>
  </si>
  <si>
    <t>Berapa persen pengguna lulusan TS-2 sd TS-4 yang mereponi kuesioner "cukup"?</t>
  </si>
  <si>
    <t>Berapa persen pengguna lulusan TS-2 sd TS-4 yang mereponi kuesioner "kurang"?</t>
  </si>
  <si>
    <r>
      <rPr>
        <sz val="10"/>
        <color theme="1"/>
        <rFont val="Times New Roman"/>
        <family val="1"/>
      </rPr>
      <t xml:space="preserve">Standar Penelusuran Alumni
</t>
    </r>
    <r>
      <rPr>
        <b/>
        <sz val="10"/>
        <color theme="1"/>
        <rFont val="Times New Roman"/>
        <family val="1"/>
      </rPr>
      <t>--&gt; Data diambil dari UkridaIN, Strategi 8, Poin 8</t>
    </r>
  </si>
  <si>
    <t>5.8</t>
  </si>
  <si>
    <t>Persentase lulusan yang bekerja di badan usaha tingkat internasional atau multinasional
Sumber:
Matriks APT 3.0, Poin 55</t>
  </si>
  <si>
    <t>2% lulusan bekerja di badan usaha tingkat internasional/ multinasional</t>
  </si>
  <si>
    <t xml:space="preserve">Berapa jumlah lulusan TS-2 sd TS-4? </t>
  </si>
  <si>
    <t>Ditemukan persentase lulusan pada Prodi Keperawatan yang bekerja dibadan usaha tingkat internasional atau multinasional sebesar 0%. Hal ini belum sesuai dengan standar penelusuran alumni, poin 5.8 yang mempersyaratkan 2% lulusan bekerja di badan usaha tingkat internasional/ multinasional.</t>
  </si>
  <si>
    <t>Berapa jumlah lulusan yang bekerja di badan usaha tingkat internasional/multi nasional?</t>
  </si>
  <si>
    <t>13.0%</t>
  </si>
  <si>
    <t>33.0%</t>
  </si>
  <si>
    <t>11.0%</t>
  </si>
  <si>
    <t>Berapa jumlah lulusan yang bekerja di badan usaha tingkat nasional atau berwirausaha yang berizin?</t>
  </si>
  <si>
    <t>67.00%</t>
  </si>
  <si>
    <t>56.00%</t>
  </si>
  <si>
    <t>33.00%</t>
  </si>
  <si>
    <t>63.00%</t>
  </si>
  <si>
    <t>43.00%</t>
  </si>
  <si>
    <t>75.00%</t>
  </si>
  <si>
    <t>Berapa jumlah lulusan yang bekerja di badan usaha tingkat wilayah/lokal atau berwirausaha tidak berizin?</t>
  </si>
  <si>
    <t>20.00%</t>
  </si>
  <si>
    <t>44.00%</t>
  </si>
  <si>
    <t>26.00%</t>
  </si>
  <si>
    <t>40.00%</t>
  </si>
  <si>
    <t>Standar Tata Pamong dan Tata Kelola</t>
  </si>
  <si>
    <t>5.12</t>
  </si>
  <si>
    <t>Program studi di Ukrida tersertifikasi lembaga akreditasi internasional bereputasi
Sumber:
Matriks APT 3.0, Poin 8B</t>
  </si>
  <si>
    <t>LPM</t>
  </si>
  <si>
    <t>Program Studi di Ukrida terkareditasi Unggul atau Baik Sekali oleh BAN-PT atau LAM
Sumber:
Matriks APT 3.0, Poin 10</t>
  </si>
  <si>
    <t xml:space="preserve">3 prodi A
10 prodi B
1 prodi Baik
</t>
  </si>
  <si>
    <t>terakreditasi baik sekali</t>
  </si>
  <si>
    <t>5.13</t>
  </si>
  <si>
    <t xml:space="preserve">Pembukaan Program Studi dalam rangka menjawab tantangan pengembangan IPTEK </t>
  </si>
  <si>
    <t>Persiapan Pembukaan Prodi baru</t>
  </si>
  <si>
    <t xml:space="preserve">Standar Pembiayaan Belajar di Luar Prodi </t>
  </si>
  <si>
    <t>Tersedianya ketentuan dan prosedur pembiayaan terkait Program MBKM</t>
  </si>
  <si>
    <t>Ketentuan dan prosedur pembiayaan terkait Program MBKM tersedia</t>
  </si>
  <si>
    <t>mengikuti ketentuan universitas</t>
  </si>
  <si>
    <t>tidak terdokumentasi di Prodi</t>
  </si>
  <si>
    <t>Tersedianya dokumen yang memuat kesepakatan pembiayaan Program MBKM dengan mitra yang ditunjuk</t>
  </si>
  <si>
    <t xml:space="preserve">100% dokumen kesepakatan dengan mitra lengkap dengan mekanisme pembiayaan </t>
  </si>
  <si>
    <t>Apakah tersedia dokumen yang memuat kesepakatan dengan mitra terkait pembiayaan kegiatan MBKM?</t>
  </si>
  <si>
    <t>Ya/tidak?</t>
  </si>
  <si>
    <t>Hingga 5 Jan 2023, data tidak terupdate di gdrive</t>
  </si>
  <si>
    <t>Ditemukan belum tersedianya dokumen pada Prodi Manajemen yang memuat kesepakatan pembiayaan Program MBKM dengan mitra yang ditunjuk. Hal ini belum sesuai dengan standar pembiayaan belajar di luar prodi, poin 5.2 yang mempersyaratkan dokumen kesepakatan dengan mitra lengkap dengan mekanisme pembiayaan.</t>
  </si>
  <si>
    <t>Dokumen terstandar baku dari kemitraan</t>
  </si>
  <si>
    <t>biasa terdapat di MOU</t>
  </si>
  <si>
    <t>Ditemukan belum tersedianya dokumen pada Prodi Sistem Informasi yang memuat kesepakatan pembiayaan Program MBKM dengan mitra yang ditunjuk. Hal ini belum sesuai dengan standar pembiayaan belajar di luar prodi, poin 5.2 yang mempersyaratkan dokumen kesepakatan dengan mitra lengkap dengan mekanisme pembiayaan.</t>
  </si>
  <si>
    <t>mou ada (semester ganjil ini)</t>
  </si>
  <si>
    <t>Tidak, di semester genap hanya mengikuti MBKM dari pemerintah</t>
  </si>
  <si>
    <t>terdapat di MOU</t>
  </si>
  <si>
    <t>Tersedianya dokumen yang membuktikan adanya persetujuan dosen pembimbing dan pengesahan oleh Ka. Prodi dan Dekan untuk melakukan Program MBKM</t>
  </si>
  <si>
    <t>100% persetujuan pemangku kepentingan untuk melakukan pembelajaran di luar prodi terdokumentasi</t>
  </si>
  <si>
    <t>Apakah ada bukti dokumen yang membuktikan bahwa mahasiswa yang mengikuti program MBKM telah disetujui baik oleh DosPem, Ka. Prodi dan Dekan?</t>
  </si>
  <si>
    <t>Ya/Tidak?
Jelaskan mekanismenya</t>
  </si>
  <si>
    <t>Ditemukan belum tersedianya dokumen pada Prodi Manajemen yang membuktikan adanya persetujuan dosen pembimbing dan pengesahan oleh Ka. Prodi dan Dekan untuk melakukan Program MBKM. Hal ini belum sesuai dengan standar pembiayaan belajar di luar prodi, poin 5.3 yang mempersyaratkan persetujuan pemangku kepentingan untuk melakukan pembelajaran di luar prodi terdokumentasi.</t>
  </si>
  <si>
    <t>53 mahasiswa magang, dan 10 mahasiswa PERMA. ada surat SK untuk mahasiswa dan ada 8 dosen yang mendampingi:
Ibu Frieska Soplantila, M.Psi., Psikolog &amp; Ibu Widia Paramita, M.Psi., Psikolog
Ibu Widia Paramita, M.Psi., Psikolog
Ibu Dr. Sukma Rani Moerkardjono, M.Si., Psikolog
Ibu Leonie Fransisca, M.Psi., Psikolog
Ibu Dr. Yasinta Astin Sokang, M.Psi., Psikolog dan Bapak Dr. Evans Garey, S.Psi., M.Si.
Ibu Pinkan Margaretha, M.Psi., Psikolog
Ibu Anita Novianty, S.Psi., M.A. dan Bapak William Gunawan, S.Psi., M.Min., M.Si., Ph.D., CLC.
Ibu Olivia Hadiwirawan, M.Psi., Psikolog</t>
  </si>
  <si>
    <r>
      <rPr>
        <sz val="10"/>
        <color rgb="FF000000"/>
        <rFont val="Times New Roman"/>
        <family val="1"/>
      </rPr>
      <t xml:space="preserve">Perma 10 Mahasiswa: </t>
    </r>
    <r>
      <rPr>
        <sz val="10"/>
        <color theme="1"/>
        <rFont val="Times New Roman"/>
        <family val="1"/>
      </rPr>
      <t xml:space="preserve">
</t>
    </r>
    <r>
      <rPr>
        <u/>
        <sz val="10"/>
        <color rgb="FF1155CC"/>
        <rFont val="Times New Roman"/>
        <family val="1"/>
      </rPr>
      <t>https://docs.google.com/spreadsheets/d/10I77pJzbqJ4BlXLoKM_MTGHkQGLzzQbu_DpG2ORLhzI/edit?usp=sharing</t>
    </r>
  </si>
  <si>
    <t>dibuatkan SK dan dokumentasi untuk dosen pendamping</t>
  </si>
  <si>
    <t>surat rekomendasi dari kaprodi</t>
  </si>
  <si>
    <t>Perlu dibuatkan template persetujuan mengikuti kegiatan MBKM</t>
  </si>
  <si>
    <t>Mahasiswa yang ikut program MBKM telah mendapat persetujuan Ka. Prodi. --&gt; jumlah mahasiswa yang ikut MBKM ... An ...+ NIM</t>
  </si>
  <si>
    <t>Usulan improvement: Form persetujuan perlu melibatkan DosPem</t>
  </si>
  <si>
    <t>untuk (semester ganjil 22/23) ada surat persetujuan</t>
  </si>
  <si>
    <t>tidak ada. ada persyaratan yang dikumpulkan tetapi belum ada form persetujuan</t>
  </si>
  <si>
    <t xml:space="preserve">Standar Fasilitas Belajar di Luar Prodi </t>
  </si>
  <si>
    <r>
      <rPr>
        <sz val="10"/>
        <color theme="1"/>
        <rFont val="Times New Roman"/>
        <family val="1"/>
      </rPr>
      <t xml:space="preserve">Adanya kurikulum yang mengakomodir </t>
    </r>
    <r>
      <rPr>
        <sz val="10"/>
        <color rgb="FF404040"/>
        <rFont val="Times New Roman"/>
        <family val="1"/>
      </rPr>
      <t>Program MBKM</t>
    </r>
  </si>
  <si>
    <t>100% Prodi memiliki kurikulum yang mengakomodir Program MBKM</t>
  </si>
  <si>
    <t>Apakah dokumen kurikulum prodi telah mengakomodir pencapaian CP melalui MBKM?</t>
  </si>
  <si>
    <t>dalam BKP terdapat konversi</t>
  </si>
  <si>
    <t>4 mata kuliah</t>
  </si>
  <si>
    <t>Tersedianya mata kuliah yang bisa diambil oleh mahasiswa di luar prodi dan di luar perguruan tinggi beserta persyarataannya</t>
  </si>
  <si>
    <t xml:space="preserve">100% Prodi menyediakan mata kuliah yang bisa diambil oleh mahasiswa di luar prodi dan di luar perguruan tinggi beserta persyarataannya </t>
  </si>
  <si>
    <t>Apakah prodi telah menyediakan MK yang dapat diambil oleh mahasiswa di luar prodi dan di luar perguruan tinggi beserta persyarataannya?</t>
  </si>
  <si>
    <t>Matkul DN: PA2, Akbi, SIA I, AKM II, Dasar Pajak II, Fintech &amp; Data Analytic, KA, AKL II, Praktik Audit, Audit Fraud, Brevet Pajak AB
Matkul LN: Fintech &amp; Data Analytic, Audit Fraud</t>
  </si>
  <si>
    <t>Ada, dari luar tidak ada persyaratan khusus. biasa kalau ipk 2,75 seleksi internal untuk mbkm ke luar</t>
  </si>
  <si>
    <t>ya, dengan persyaratan toefl</t>
  </si>
  <si>
    <t>MK Agile Scrum sendiri per semester berjalan dipecah menjadi 2 MK: Design Sprint &amp; Scrum</t>
  </si>
  <si>
    <t>ya ( internet of thing)</t>
  </si>
  <si>
    <t>ada tetapi tidak ada yng mengambil</t>
  </si>
  <si>
    <t>Berapa matakuliah yang dibuka?</t>
  </si>
  <si>
    <t>6 mata kuliah</t>
  </si>
  <si>
    <t>11 MK</t>
  </si>
  <si>
    <t xml:space="preserve">3 MK yang diambil oleh mahasiswa dari STIKOM Uyelindo Kupang --&gt; MK Agile scrum, Jaringan Komputer, Visualisasi Data 
</t>
  </si>
  <si>
    <t>2 MK</t>
  </si>
  <si>
    <t>Adanya peta kurikulum yang memuat pengakuan dan penyetaraan program pembelajaran di dalam Prodi dengan kegiatan Program MBKM</t>
  </si>
  <si>
    <t>100% Prodi telah menyusun peta kurikulum yang memuat pengakuan dan penyetaraan program pembelajaran di dalam Prodi dengan kegiatan Program MBKM</t>
  </si>
  <si>
    <t>Apakah terdapat peta kurikulum yang memuat pengakuan dan penyetaraan program pembelajaran di dalam Prodi dengan kegiatan Program MBKM?</t>
  </si>
  <si>
    <t>Ditemukan belum adanya peta kurikulum pada Prodi Manajemen yang memuat pengakuan dan penyetaraan program pembelajaran di dalam Prodi dengan kegiatan Program MBKM. Hal ini belum sesuai dengan standar fasilitas belajar diluar prodi, poin 5.3 yang mempersyaratkan prodi telah menyusun peta kurikulum yang memuat pengakuan dan penyetaraan program pembelajaran di dalam Prodi dengan kegiatan Program MBKM.</t>
  </si>
  <si>
    <t>dapat dilihat pada dokumen kurikulum</t>
  </si>
  <si>
    <t>Sudah, di dokumen kurikulum</t>
  </si>
  <si>
    <t>ada, terdapat pada BKP</t>
  </si>
  <si>
    <t>ada konversi</t>
  </si>
  <si>
    <t>Mitra: PT. WKC</t>
  </si>
  <si>
    <t>Tersedianya dokumen kerja sama MoU dengan mitra yang relevan sebelum berlangsungnya Program MBKM</t>
  </si>
  <si>
    <t xml:space="preserve">100% Program MBKM dilengkapi dengan dokumen kerja sama MoU </t>
  </si>
  <si>
    <t>Apakah pelaksanaan program MBKM yang melibatkan mitra telah dilengkapi dengan dokumen MoU?</t>
  </si>
  <si>
    <t>Ditemukan belum tersedianya dokumen kerja sama MoU dengan mitra yang relevan sebelum berlangsungnya Program MBKM pada Prodi Manajemen. Hal ini belum sesuai dengan standar fasilitas belajar diluar prodi, poin 5.4 yang mempersyaratkan program MBKM dilengkapi dengan dokumen kerja sama MoU.</t>
  </si>
  <si>
    <t>Ya, dokumen IA</t>
  </si>
  <si>
    <t>Sudah, ada 16</t>
  </si>
  <si>
    <t>ya ada Mou dengan sanata darma dan ESSU</t>
  </si>
  <si>
    <t>ya dilakukan oleh</t>
  </si>
  <si>
    <t>Perlu memastikan ada MoU dengan mitra</t>
  </si>
  <si>
    <t>Balum ada</t>
  </si>
  <si>
    <t>Ditemukan belum tersedianya dokumen kerja sama MoU pada Prodi Teknik Industri dengan mitra yang relevan sebelum berlangsungnya Program MBKM. Hal ini belum sesuai dengan standar fasilitas belajar diluar prodi, poin 5.4 yang mempersyaratkan program MBKM dilengkapi dengan dokumen kerja sama MoU.</t>
  </si>
  <si>
    <t>Berapa mitra yang mengakomodir pelaksanaan MBKM di prodi?</t>
  </si>
  <si>
    <t>Perma: UKDW, UPJ, UKM
Magang: PT Tebo Indah (Agro Investama Group)
Kampus Mengajar: Yayasan Sinar kasih Bogor</t>
  </si>
  <si>
    <t>Berapa mitra yang telah lengkap dengan kerjasama?</t>
  </si>
  <si>
    <t>16 dalam proses IA</t>
  </si>
  <si>
    <t>2 (Dana Mas &amp; STIKOM Uyelindo Kupang)</t>
  </si>
  <si>
    <r>
      <rPr>
        <sz val="10"/>
        <color theme="1"/>
        <rFont val="Times New Roman"/>
        <family val="1"/>
      </rPr>
      <t xml:space="preserve">Standar Fasilitas Belajar di Luar Prodi 
</t>
    </r>
    <r>
      <rPr>
        <b/>
        <sz val="10"/>
        <color theme="1"/>
        <rFont val="Times New Roman"/>
        <family val="1"/>
      </rPr>
      <t>--&gt; data dari Ukrida IN, strategi 1, poin 2</t>
    </r>
  </si>
  <si>
    <t>Persentase lulusan S1 yang menghabiskan paling sedikit 20 (dua puluh) sks dalam Program MBKM
Sumber: 
1. IKU 2
2. Kriteria Pemeringkatan 2020 – Proses (i)</t>
  </si>
  <si>
    <t>1,33%
per prodi
dan/atau 
minimal 1 khusus bagi Prodi dengan mahasiswa kurang dari 100</t>
  </si>
  <si>
    <t>Berapa jumlah mahasiswa yang eligible mengikuti program MBKM?</t>
  </si>
  <si>
    <t>Ditemukan belum ada data yang menunjukan persentase mahasiswa pada Prodi Manajemen yang mengikuti MBKM minimal 20 SKS. Hal ini belum sesuai dengan standar fasilitas belajar di luar prodi, poin 5.5 yang mempersyaratkan 1,33% per prodi dan/atau  minimal 1 khusus bagi Prodi dengan mahasiswa kurang dari 100.</t>
  </si>
  <si>
    <t>Ditemukan persentase mahasiswa yang menghabiskan 20sks untuk pembelajaran di luar Prodi Akuntansi sebesar 0. Hal ini belum sesuai dengan standar fasilitas belajar di luar prodi, poin 5.5 yang mempersyaratkan 1,33% per prodi dan/atau  minimal 1 khusus bagi Prodi dengan mahasiswa kurang dari 100  menghabiskan 20sks</t>
  </si>
  <si>
    <t>mahasiswa 2018 - 21
2019 - 15
outbound sanata darma</t>
  </si>
  <si>
    <t>Ditemukan ada data persentase mahasiswa pada Prodi Sastra Inggris yang mengikuti MBKM minimal 20 SKS. Hal ini sesuai dengan standar fasilitas belajar di luar prodi, poin 5.5 yang mempersyaratkan 1,33% per prodi dan/atau  minimal 1 khusus bagi Prodi dengan mahasiswa kurang dari 100.</t>
  </si>
  <si>
    <t>dilengkapi prodi</t>
  </si>
  <si>
    <t>Ditemukan persentase mahasiswa pada Prodi Teknik Elektro yang mengikuti MBKM sebesar 0. Hal ini belum sesuai dengan standar fasilitas belajar di luar prodi, poin 5.5 yang mempersyaratkan 1,33% per prodi dan/atau  minimal 1 khusus bagi Prodi dengan mahasiswa kurang dari 100.</t>
  </si>
  <si>
    <t>8 orang</t>
  </si>
  <si>
    <t>Ditemukan persentase mahasiswa pada Prodi Teknik Industri yang mengikuti MBKM sebesar 0. Hal ini belum sesuai dengan standar fasilitas belajar di luar prodi, poin 5.5 yang mempersyaratkan 1,33% per prodi dan/atau  minimal 1 khusus bagi Prodi dengan mahasiswa kurang dari 100.</t>
  </si>
  <si>
    <t>Berapa mahasiswa yang mengikuti MBKM?</t>
  </si>
  <si>
    <t>genap 1, ganjil ini 2</t>
  </si>
  <si>
    <t>Berapa mahasiswa yang menghabiskan minimal 20 SKS dalam program MBKM?</t>
  </si>
  <si>
    <t>semester genap baru 17 sks</t>
  </si>
  <si>
    <t>Standar Kesetaraan Kompetensi Lulusan</t>
  </si>
  <si>
    <t>Tersediannya dokumen kurikulum sesuai dengan peraturan perundangan, peraturan perguruan tinggi serta kebutuhan IDUKA, melalui:
a. keterlibatan IDUKA termasuk pengguna lulusan dalam penyusunan kurikulum agar tingkat pengetahuan, keterampilan dan kompetensi dari lulusan masing-masing program studi relevan dengan kebutuhan IDUKA maupun pengguna lulusan;
b. ketersediaan mata kuliah pilihan yang dapat membentuk kompetensi mahasiswa secara utuh dan relevan dengan perubahan dunia kerja 
c. identifikasi dan perumusan peluang kerja potensial untuk setiap program studi.</t>
  </si>
  <si>
    <t>100% dokumen kurikulum prodi telah sesuai dengan peraturan perundangan, peraturan perguruan tinggi serta kebutuhan IDUKA</t>
  </si>
  <si>
    <t>Tersedia - angkatan 2020</t>
  </si>
  <si>
    <t>Adanya fleksibilitas kurikulum/ keluwesan kurikulum untuk mengakomodasi berbagai kebutuhan pemangku kepentingan</t>
  </si>
  <si>
    <t>100% matakuliah pilihan yang tersedia merupakan matakuliah yang sesuai dengan perkembangan IDUKA;</t>
  </si>
  <si>
    <t>Apakah terdapat matakuliah yang mengakomodir perkembangan IDUKA?</t>
  </si>
  <si>
    <t>Ditemukan belum adanya fleksibilitas kurikulum/keluwesan kurikulum pada Prodi Manajemen untuk mengakomodasi berbagai kebutuhan pemangku kepentingan. Hal ini belum sesuai dengan standar kesetaraan kompetensi lulusan, poin 5.2 yang mempersyaratkan matakuliah pilihan yang tersedia merupakan matakuliah yang sesuai dengan perkembangan IDUKA.</t>
  </si>
  <si>
    <t>Semua</t>
  </si>
  <si>
    <t>ada, 17 sks</t>
  </si>
  <si>
    <t>Untuk periode mendatang ada 40 sks dalam 1 tahun</t>
  </si>
  <si>
    <t>ada. matakuliah konsentrasi</t>
  </si>
  <si>
    <t>ya, melalui wawancara alumni</t>
  </si>
  <si>
    <t>sudah, dari pt sari dan pt emerich</t>
  </si>
  <si>
    <t>Ketersediaan sistem pengakuan dan penyetaraan program pembelajaran di dalam Prodi dengan kegiatan Program MBKM</t>
  </si>
  <si>
    <t>100% Prodi menjalankan sistem pengakuan dan penyetaraan program pembelajaran di dalam Prodi dengan kegiatan Program MBKM</t>
  </si>
  <si>
    <t>Ditemukan belum tersedianya sistem pengakuan dan penyetaraan program pembelajaran di dalam Prodi Manajemen dengan kegiatan Program MBKM. Hal ini belum sesuai dengan standar kesetaraan kompetensi lulusan, poin 5.3 yang mempersyaratkan prodi menjalankan sistem pengakuan dan penyetaraan program pembelajaran di dalam Prodi dengan kegiatan Program MBKM.</t>
  </si>
  <si>
    <t>konversi dalam BKP</t>
  </si>
  <si>
    <t>melalui konversi</t>
  </si>
  <si>
    <t>Standar Monitoring Jumlah Lulusan pada Program Studi</t>
  </si>
  <si>
    <t>Terlaksananya monitoring prestasi akademik mahasiswa berkala</t>
  </si>
  <si>
    <t>Monitoring dilakukan 1 kali setiap semester</t>
  </si>
  <si>
    <t>Apakah dilakukan monitoring terhadap prestasi akademik mahasiswa?</t>
  </si>
  <si>
    <t>Ditemukan belum terlaksananya monitoring prestasi akademik mahasiswa pada Prodi Manajemen yang dilakukan secara berkala. Hal ini belum sesuai dengan standar monitoring jumlah lulusan pada program studi, poin 5.1 yang mempersyaratkan monitoring dilakukan 1 kali setiap semester.</t>
  </si>
  <si>
    <t>Ya, saat bimbingan akademik dengan dosen PA</t>
  </si>
  <si>
    <t>Ya. melalui bimbingan akademik</t>
  </si>
  <si>
    <t>dilakukan, belum terdokumentasi</t>
  </si>
  <si>
    <t>ada mahasiswa yang tidak merespon saat dihubungi. Tiba2 merespon setelah periode tertentu</t>
  </si>
  <si>
    <t>Ditemukan belum terlaksananya monitoring prestasi akademik mahasiswa berkala pada Prodi Sistem Informasi. Hal ini belum sesuai dengan standar monitoring jumlah lulusan pada program studi, poin 5.1 yang mempersyaratkan monitoring dilakukan 1 kali setiap semester.</t>
  </si>
  <si>
    <t>di pertemuan awal kuliah</t>
  </si>
  <si>
    <t>Telaksananya tindak lanjut atas hasil monitoring yang telah dilakukan</t>
  </si>
  <si>
    <t>85% tindak lanjut hasil monitoring terlaksana</t>
  </si>
  <si>
    <t>Apakah terdapat hal-hal yang perlu ditindaklanjuti dari hasil monitoring?</t>
  </si>
  <si>
    <t>Ditemukan belum terlaksananya tindak lanjut atas hasil monitoring yang telah dilakukan pada Prodi Manajemen. Hal ini belum sesuai dengan standar monitoring jumlah lulusan pada program studi, poin 5.2 yang mempersyaratkan tindaklanjut hasil monitoring terlaksana.</t>
  </si>
  <si>
    <t>Ya, dilakukan secara personal di mekanisme PA</t>
  </si>
  <si>
    <t>Ditemukan belum terlaksananya tindak lanjut pada Prodi Sastra Inggris atas hasil monitoring yang telah dilakukan. Hal ini belum sesuai dengan standar monitoring jumlah lulusan pada program studi, poin 5.2 yang mempersyaratkan tindaklanjut hasil monitoring terlaksana.</t>
  </si>
  <si>
    <t>Ada, komplain mahasiswa yang tidak dapat sertifikat</t>
  </si>
  <si>
    <t>ya, namun tidak terdokumentasi</t>
  </si>
  <si>
    <t>Ditemukan belum terlaksananya tindak lanjut atas hasil monitoring yang telah dilakukan pada Prodi Sistem Informasi. Hal ini belum sesuai dengan standar monitoring jumlah lulusan pada program studi, poin 5.2 yang mempersyaratkan tindaklanjut hasil monitoring terlaksana.</t>
  </si>
  <si>
    <t>melalui portal</t>
  </si>
  <si>
    <t>Ada, misal nilai mahasiswa yang kurang dari standard, maka dosen PA memberikan motivasi dan arahan</t>
  </si>
  <si>
    <t>Berapa banyak hak-hal yang perlu ditindaklanjuti dari hasil monitoring?</t>
  </si>
  <si>
    <t>seluruh isu yang muncul saat bimbingan ditindaklanjuti on the spot, tidak ada rekap</t>
  </si>
  <si>
    <t>Sesua</t>
  </si>
  <si>
    <t>1, tidak dapat sertifikat</t>
  </si>
  <si>
    <t>tidak terdokumentasi</t>
  </si>
  <si>
    <t>Berapa yang terlaksana?</t>
  </si>
  <si>
    <t>seluruhnya terlaksana</t>
  </si>
  <si>
    <t>3x semester</t>
  </si>
  <si>
    <r>
      <rPr>
        <sz val="10"/>
        <color theme="1"/>
        <rFont val="Times New Roman"/>
        <family val="1"/>
      </rPr>
      <t xml:space="preserve">Standar Monitoring Jumlah Lulusan pada Program Studi 
</t>
    </r>
    <r>
      <rPr>
        <b/>
        <sz val="10"/>
        <color theme="1"/>
        <rFont val="Times New Roman"/>
        <family val="1"/>
      </rPr>
      <t>--&gt; Strategi 10 Ukrida IN, poin 2 (S1 MBKM &amp; Non MBKM)</t>
    </r>
  </si>
  <si>
    <t>Terlaksananya pembimbingan akademik rutin</t>
  </si>
  <si>
    <t>Pembimbingan dilakukan 2 kali dalam 1 semester</t>
  </si>
  <si>
    <t>Apakah dilakukan pembimbingan akademik minimal dua kali dalam 1 semester?</t>
  </si>
  <si>
    <t>Ditemukan belum terlaksananya pembimbingan akademik rutin pada Prodi Manajemen. Hal ini belum sesuai dengan standar monitoring lulusan pada program studi, poin 5.3 yang mempersyaratkan pembimbingan dilakukan 2 kali dalam 1 semester.</t>
  </si>
  <si>
    <t>2x per semester</t>
  </si>
  <si>
    <t>ya, tercatat di portal PA</t>
  </si>
  <si>
    <t>kendala mahasiswa tidak rutin update portal, update dilakukan menjelang penyelesaian tugas akhir</t>
  </si>
  <si>
    <t>ya, 3-4 kali</t>
  </si>
  <si>
    <t>4x</t>
  </si>
  <si>
    <t>Standar Dosen Pembimbing di Luar Prodi</t>
  </si>
  <si>
    <t>Tersedianya dokumen yang memuat kualifikasi, tugas dan tanggung jawab dosen pembimbing program MBKM.</t>
  </si>
  <si>
    <t>50% dosen pembimbing program MBKM sesuai dengan kualifikasi yang telah ditetapkan</t>
  </si>
  <si>
    <t>apakah prodi telah menetapkan dosen pembimbing program MBKM?</t>
  </si>
  <si>
    <t>Ditemukan belum tersedianya dokumen yang memuat kualifikasi, tugas dan tanggung jawab dosen pembimbing program MBKM pada Prodi Manajemen. Hal ini belum sesuai dengan standar dosen pembimbing di luar prodi, poin 5.1 yang mempersyaratkan dosen pembimbing program MBKM sesuai dengan kualifikasi yang telah ditetapkan.</t>
  </si>
  <si>
    <t>Ditemukan belum tersedianya dokumen pada Prodi Sastra Inggris yang memuat kualifikasi, tugas dan tanggung jawab dosen pembimbing program MBKM. Hal ini belum sesuai dengan standar dosen pembimbing di luar prodi, poin 5.1 yang mempersyaratkan dosen pembimbing program MBKM sesuai dengan kualifikasi yang telah ditetapkan.</t>
  </si>
  <si>
    <t>An. Ryobi</t>
  </si>
  <si>
    <t>Berapa dosen yang ditugaskan sebagai pembimbing?</t>
  </si>
  <si>
    <t>4 dosen (Febri, Hendra, Diana, Bayu)</t>
  </si>
  <si>
    <t>Data SK disusulkan</t>
  </si>
  <si>
    <t>1, pak Cia</t>
  </si>
  <si>
    <t>Apakah seluruh dosen yang ditugaskan sebagai pembimbing memiliki kualifikasi yang sesuai?</t>
  </si>
  <si>
    <t>Terlaksananya penilaian yang objektif</t>
  </si>
  <si>
    <r>
      <rPr>
        <sz val="10"/>
        <color theme="1"/>
        <rFont val="Times New Roman"/>
        <family val="1"/>
      </rPr>
      <t xml:space="preserve">50% prodi memiliki rubrik penilaian </t>
    </r>
    <r>
      <rPr>
        <sz val="10"/>
        <color rgb="FF404040"/>
        <rFont val="Times New Roman"/>
        <family val="1"/>
      </rPr>
      <t>program MBKM</t>
    </r>
  </si>
  <si>
    <t>Tersedai di tingkat universitas</t>
  </si>
  <si>
    <t>ada di dokumen kurikulum</t>
  </si>
  <si>
    <t>Tersedianya instrumen dan/atau dokumen untuk memastikan kesesuaian CPL program MBKM dengan CPL program pembelajaran di dalam Program Studi</t>
  </si>
  <si>
    <t>50% prodi memiliki instrumen dan/atau dokumen untuk memastikan kesesuaian CPL program MBKM dengan CPL program pembelajaran di dalam Program Studi</t>
  </si>
  <si>
    <t>Apakah terdapat instrumen yang memastikan kesesuaian CPL program MBKM dengan CPL program pembelajaran di dalam Program Studi</t>
  </si>
  <si>
    <t>Ditemukan belum tersedianya instrumen dan/atau dokumen untuk memastikan kesesuaian CPL program MBKM dengan CPL program pembelajaran pada Prodi Manajemen . Hal ini belum sesuai dengan standar dosen pembimbing diluar prodi, poin 5.3 yang mempersyaratkan prodi memiliki instrumen dan/atau dokumen untuk memastikan kesesuaian CPL program MBKM dengan CPL program pembelajaran di dalam Program Studi.</t>
  </si>
  <si>
    <t>Ada, dokumen kurikulum</t>
  </si>
  <si>
    <t>Menggunakan format Univ</t>
  </si>
  <si>
    <t>Ditemukan belum tersedianya instrumen dan/atau dokumen pada Prodi Sastra Inggris untuk memastikan kesesuaian CPL program MBKM dengan CPL program pembelajaran di dalam Program Studi. Hal ini belum sesuai dengan standar dosen pembimbing diluar prodi, poin 5.3 yang mempersyaratkan prodi memiliki instrumen dan/atau dokumen untuk memastikan kesesuaian CPL program MBKM dengan CPL program pembelajaran di dalam Program Studi.</t>
  </si>
  <si>
    <t>intrumen ada di univ namun belum digunakan</t>
  </si>
  <si>
    <t>Ditemukan belum tersedianya instrumen dan/atau dokumen pada Prodi Sistem Informasi untuk memastikan kesesuaian CPL program MBKM dengan CPL program pembelajaran di dalam Program Studi. Hal ini belum sesuai dengan standar dosen pembimbing diluar prodi, poin 5.3 yang mempersyaratkan prodi memiliki instrumen dan/atau dokumen untuk memastikan kesesuaian CPL program MBKM dengan CPL program pembelajaran di dalam Program Studi.</t>
  </si>
  <si>
    <t>Ditemukan belum tersedianya instrumen dan/atau dokumen pada Prodi Teknik Elektro untuk memastikan kesesuaian CPL program MBKM dengan CPL program pembelajaran di dalam Program Studi. Hal ini belum sesuai dengan standar dosen pembimbing diluar prodi, poin 5.3 yang mempersyaratkan prodi memiliki instrumen dan/atau dokumen untuk memastikan kesesuaian CPL program MBKM dengan CPL program pembelajaran di dalam Program Studi.</t>
  </si>
  <si>
    <t>ada, di dalam dokumen kurikulum</t>
  </si>
  <si>
    <t>melalui form konversi</t>
  </si>
  <si>
    <t>disusulkan form yang sudah terisi</t>
  </si>
  <si>
    <t>Rata-rata kepuasan pembimbingan yang dilakukan oleh dosen pembimbing program MBKM</t>
  </si>
  <si>
    <t>Rata-rata kepuasan minimal pembimbingan yang dilakukan oleh dosen pembimbing program MBKM ≥2,75</t>
  </si>
  <si>
    <t>Berapa rata-rata kepuasan mahasiswa terhadarp pembimbingan dosen dalam progam MBKM?</t>
  </si>
  <si>
    <t>Ditemukan belum dilakukan survei kepuasan pembimbingan pada Prodi Manajemen yang dilakukan oleh dosen pembimbing program MBKM. Hal ini belum sesuai dengan standar dosen pembimbing di luar prodi, poin 5.4 yang mempersyaratkan kepuasan minimal pembimbing yang dilakukan oleh dosen pembimbing program MBKM ≥2,75.</t>
  </si>
  <si>
    <t>belum dilakukan survei</t>
  </si>
  <si>
    <t>Ditemukan belum dilakukan survei kepuasan pembimbingan pada Prodi Akuntansi yang dilakukan oleh dosen pembimbing program MBKM. Hal ini belum sesuai dengan standar dosen pembimbing di luar prodi, poin 5.4 yang mempersyaratkan kepuasan minimal pembimbing yang dilakukan oleh dosen pembimbing program MBKM ≥2,75.</t>
  </si>
  <si>
    <t>Perlu ada evaluasi untuk kepuasan mahasiswa terhadap pembimbing MBKM</t>
  </si>
  <si>
    <t>Belum ada, evaluasi masih bersifat informal diskusi</t>
  </si>
  <si>
    <t>Ditemukan belum dilakukan survei kepuasan pembimbingan pada Prodi Psikologi yang dilakukan oleh dosen pembimbing program MBKM. Hal ini belum sesuai dengan standar dosen pembimbing di luar prodi, poin 5.4 yang mempersyaratkan kepuasan minimal pembimbing yang dilakukan oleh dosen pembimbing program MBKM ≥2,75.</t>
  </si>
  <si>
    <t>Ditemukan belum dilakukan survei kepuasan pembimbingan pada Prodi Sastra Inggris yang dilakukan oleh dosen pembimbing program MBKM. Hal ini belum sesuai dengan standar dosen pembimbing di luar prodi, poin 5.4 yang mempersyaratkan kepuasan minimal pembimbing yang dilakukan oleh dosen pembimbing program MBKM ≥2,75.</t>
  </si>
  <si>
    <t>belum pernah dilakukan survei</t>
  </si>
  <si>
    <t>Ditemukan belum dilakukan survei kepuasan pembimbingan pada Prodi Informatika yang dilakukan oleh dosen pembimbing program MBKM. Hal ini belum sesuai dengan standar dosen pembimbing di luar prodi, poin 5.4 yang mempersyaratkan kepuasan minimal pembimbing yang dilakukan oleh dosen pembimbing program MBKM ≥2,75.</t>
  </si>
  <si>
    <t>rata2 puas, namun tidak terdokumentasi</t>
  </si>
  <si>
    <t>Ditemukan belum dilakukan survei kepuasan pembimbingan pada Prodi Sistem Informasi yang dilakukan oleh dosen pembimbing program MBKM. Hal ini belum sesuai dengan standar dosen pembimbing di luar prodi, poin 5.4 yang mempersyaratkan kepuasan minimal pembimbing yang dilakukan oleh dosen pembimbing program MBKM ≥2,75.</t>
  </si>
  <si>
    <t>Ditemukan belum dilakukan survei kepuasan pembimbingan pada Prodi Teknik Elektro yang dilakukan oleh dosen pembimbing program MBKM. Hal ini belum sesuai dengan standar dosen pembimbing di luar prodi, poin 5.4 yang mempersyaratkan kepuasan minimal pembimbing yang dilakukan oleh dosen pembimbing program MBKM ≥2,75.</t>
  </si>
  <si>
    <t>belum diukur</t>
  </si>
  <si>
    <t>Ditemukan belum dilakukan survei kepuasan pembimbingan pada Prodi Teknik Industri yang dilakukan oleh dosen pembimbing program MBKM. Hal ini belum sesuai dengan standar dosen pembimbing di luar prodi, poin 5.4 yang mempersyaratkan kepuasan minimal pembimbing yang dilakukan oleh dosen pembimbing program MBKM ≥2,75.</t>
  </si>
  <si>
    <t>Ditemukan belum dilakukan survei kepuasan pembimbingan pada Prodi Teknik Sipil yang dilakukan oleh dosen pembimbing program MBKM. Hal ini belum sesuai dengan standar dosen pembimbing di luar prodi, poin 5.4 yang mempersyaratkan kepuasan minimal pembimbing yang dilakukan oleh dosen pembimbing program MBKM ≥2,75.</t>
  </si>
  <si>
    <t>Standar Peningkatan Jumlah Mahasiswa Baru Pada Program Studi</t>
  </si>
  <si>
    <t>Promosi dilakukan selambatnya 3 bulan sebelum ujian saringan masuk</t>
  </si>
  <si>
    <t>Promosi dilakukan selambatnya 2 bulan sebelum ujian saringan masuk</t>
  </si>
  <si>
    <t>Apakah promosi telah dilakukan 2 bulan sebelum ujian saringan masuk berlangsung?</t>
  </si>
  <si>
    <t>Berdasarkan informasi dari marketing promosi sudah dimulai sejak bulan Juni</t>
  </si>
  <si>
    <t>Prodi sendiri memiliki program 3S</t>
  </si>
  <si>
    <t>melebihi target penerimaan 25 dari 20
Best practice SI: portofolio mahasiswa</t>
  </si>
  <si>
    <t>Prodi terlibat kegiatan promosi di ICE BSD</t>
  </si>
  <si>
    <r>
      <rPr>
        <sz val="10"/>
        <color theme="1"/>
        <rFont val="Times New Roman"/>
        <family val="1"/>
      </rPr>
      <t xml:space="preserve">Keterlibatan mahasiswa asal dan/atau dosen prodi potensial dalam </t>
    </r>
    <r>
      <rPr>
        <i/>
        <sz val="10"/>
        <color theme="1"/>
        <rFont val="Times New Roman"/>
        <family val="1"/>
      </rPr>
      <t>Road Show</t>
    </r>
  </si>
  <si>
    <r>
      <rPr>
        <sz val="10"/>
        <color theme="1"/>
        <rFont val="Times New Roman"/>
        <family val="1"/>
      </rPr>
      <t xml:space="preserve">35% </t>
    </r>
    <r>
      <rPr>
        <i/>
        <sz val="10"/>
        <color theme="1"/>
        <rFont val="Times New Roman"/>
        <family val="1"/>
      </rPr>
      <t>Road Show</t>
    </r>
    <r>
      <rPr>
        <sz val="10"/>
        <color theme="1"/>
        <rFont val="Times New Roman"/>
        <family val="1"/>
      </rPr>
      <t xml:space="preserve"> melibatkan mahasiswa asal dan/atau dosen prodi potensial</t>
    </r>
  </si>
  <si>
    <t>Apakah dosen prodi terlibat dalam kegiatan promosi?</t>
  </si>
  <si>
    <t>Ditemukan belum ada mahasiswa asal dan/atau dosen pada Prodi Manajemen yang potensial dalam kegiatan Road Show. Hal ini belum sesuai dengan standar peningkatan jumlah mahasiswa baru pada program studi, poin 5.1 yang mempersyaratkan Road Show melibatkan mahasiswa asal dan/atau dosen prodi potensial.</t>
  </si>
  <si>
    <t>Rata-rata semua dosen terlibat (11)</t>
  </si>
  <si>
    <t>ada, 1 orang</t>
  </si>
  <si>
    <t>pak kevin dan pak edi</t>
  </si>
  <si>
    <t>Tersediannya bantuan finansial bagi mahsiswa yang tidak mampu secara ekonomi namun memiliki kemampuan akademik yang tinggi.</t>
  </si>
  <si>
    <t>90% bantuan finansial bagi mahsiswa yang tidak mampu secara ekonomi namun memiliki kemampuan akademik yang tinggi yang tersedia terpakai</t>
  </si>
  <si>
    <t>Apakah terdapat mahasiswa program studi yang mendapat beasiswa?</t>
  </si>
  <si>
    <t>Informasi dari Unit PKM beasiswa yang disalurkan saat ini telah tepat sasaran, yi kepada mhs tidak mampu secara ekonomi namun memiliki kemampuan akademik yang memenuhi persyaratan sebagai penerima beasiswa</t>
  </si>
  <si>
    <t>13 mahasiswa</t>
  </si>
  <si>
    <t>Berapa mahasiswa yang memperoleh fasilitas beasiswa?</t>
  </si>
  <si>
    <t>Sesuai SK Penerima Beasiswa Periode Genap 2021/2022</t>
  </si>
  <si>
    <t>Persentase pemenuhan kriteria calon mahasiswa yang akan dijaring dengan karakteristik fakultas/program studi</t>
  </si>
  <si>
    <t>80% kriteria calon mahasiswa yang akan dijaring dengan karakteristik fakultas/ program studi</t>
  </si>
  <si>
    <t>Apakah prodi memiliki karakteristik khusus dalam penerimaan mahasiswa?</t>
  </si>
  <si>
    <t>Prodi tidak memiliki karakteristik khusus, calon mahasiswa yang  dijaring telah sesuai dengan karakteristik fakultas/ program studi</t>
  </si>
  <si>
    <t>Tidak ada, mengikuti standar universitas</t>
  </si>
  <si>
    <t>ada, berprestasi dan kurang secara finansial</t>
  </si>
  <si>
    <t>ada, minimal nilai rapor 8 untuk IPA dan IPS</t>
  </si>
  <si>
    <t>sudah ada (buta warna, siswa ips)</t>
  </si>
  <si>
    <t>Ada, tidak buta warna dan kejiwaan sehat</t>
  </si>
  <si>
    <t>SMA IPA atau SMK Teknik Bangunan</t>
  </si>
  <si>
    <t>Apakah karakteristik khusus tersebut telah terpenuhi?</t>
  </si>
  <si>
    <t>Rata-rata cukup sesuai</t>
  </si>
  <si>
    <t>terpenuhi</t>
  </si>
  <si>
    <t>Materi penyaringan telah mampu memberikan gambaran tentang kecerdasan para pelamar</t>
  </si>
  <si>
    <t xml:space="preserve">80% mahasiswa yang diterima melalui jalur prestasi dan/atau grade A dan B lulus tepat waktu </t>
  </si>
  <si>
    <t>Apakah terdapat relevansi kemampuan mahasiwa dengan hasil USM?</t>
  </si>
  <si>
    <t>Belum terditeksi mahasiswa yang cerdas di kelas mengikuti jalur penerimaan apa</t>
  </si>
  <si>
    <t>Cukup bervariasi</t>
  </si>
  <si>
    <t>tidak dilakukan di prodi</t>
  </si>
  <si>
    <t>Berapa mahasiswa yang lulus tepat waktu?</t>
  </si>
  <si>
    <t>7 mahasiswa</t>
  </si>
  <si>
    <t>Berapa mahasiswa yang lulus tepat waktu merupakan mahasiswa yang yang diterima melalui jalur prestasi dan/atau grade A dan B?</t>
  </si>
  <si>
    <t>6 mahasiswa</t>
  </si>
  <si>
    <t>Persentase kesesuaian kriteria kelulusan bagi calon mahasiswa dengan keputusan penerimaan</t>
  </si>
  <si>
    <t>80%  keputusan penerimaan sesuai dengan kriteria kelulusan</t>
  </si>
  <si>
    <t>ya, 100% sesuai</t>
  </si>
  <si>
    <t>Standar Kerjasama Antar PT dan/atau Lembaga Non-PT</t>
  </si>
  <si>
    <t>Tersediannya dokumen kerjasama sebelum berlangsungnya program MBKM</t>
  </si>
  <si>
    <r>
      <rPr>
        <sz val="10"/>
        <color theme="1"/>
        <rFont val="Times New Roman"/>
        <family val="1"/>
      </rPr>
      <t xml:space="preserve">50% dokumen </t>
    </r>
    <r>
      <rPr>
        <sz val="10"/>
        <color rgb="FF404040"/>
        <rFont val="Times New Roman"/>
        <family val="1"/>
      </rPr>
      <t>kerjasama tersedia sebelum berlangsungnya program MBKM</t>
    </r>
  </si>
  <si>
    <t>Tersedia di level universtas</t>
  </si>
  <si>
    <r>
      <rPr>
        <sz val="10"/>
        <color rgb="FF404040"/>
        <rFont val="Times New Roman"/>
        <family val="1"/>
      </rPr>
      <t>Ketersediaan dokumentasi survei evaluasi kerjasama program MBKM</t>
    </r>
    <r>
      <rPr>
        <sz val="10"/>
        <color theme="1"/>
        <rFont val="Times New Roman"/>
        <family val="1"/>
      </rPr>
      <t> </t>
    </r>
    <r>
      <rPr>
        <sz val="10"/>
        <color rgb="FF404040"/>
        <rFont val="Times New Roman"/>
        <family val="1"/>
      </rPr>
      <t xml:space="preserve"> internal dan eksternal</t>
    </r>
  </si>
  <si>
    <t xml:space="preserve">50% kerjasama lengkap dengan survei </t>
  </si>
  <si>
    <t>Apakah telah dilakukan survei kepada mitra program MBKM?</t>
  </si>
  <si>
    <t>Belum dilakukan karena prosesnya berlangsung dari level universitas</t>
  </si>
  <si>
    <t>apakah artinya tidak terisi? = tidak mencapai</t>
  </si>
  <si>
    <t>Ditemukan belum ada ketersediaan dokumentasi survei evaluasi kerjasama program MBKM internal dan eksternal pada Prodi Manajemen. Hal ini belum sesuai dengan standar kerjasama antar PT dan/atau lembaga Non-PT, poin 5.2 yang mempersyaratkan kerjasama lengkap dengan survei.</t>
  </si>
  <si>
    <t>Ditemukan belum ada ketersediaan dokumentasi survei evaluasi kerjasama program MBKM internal dan eksternal pada Prodi Akuntansi. Hal ini belum sesuai dengan standar kerjasama antar PT dan/atau lembaga Non-PT, poin 5.2 yang mempersyaratkan kerjasama lengkap dengan survei.</t>
  </si>
  <si>
    <t>belum ada di prodi</t>
  </si>
  <si>
    <t>Ditemukan belum ada ketersediaan dokumentasi survei evaluasi kerjasama program MBKM  internal dan eksternal pada Prodi Sastra Inggris. Hal ini belum sesuai dengan standar kerjasama antar PT dan/atau lembaga Non-PT, poin 5.2 yang mempersyaratkan kerjasama lengkap dengan survei.</t>
  </si>
  <si>
    <t>Ditemukan belum ada ketersediaan dokumentasi survei evaluasi kerjasama program MBKM  internal dan eksternal pada Prodi Informatika. Hal ini belum sesuai dengan standar kerjasama antar PT dan/atau lembaga Non-PT, poin 5.2 yang mempersyaratkan kerjasama lengkap dengan survei.</t>
  </si>
  <si>
    <t>feedback ada namun tidak tertulis</t>
  </si>
  <si>
    <t>Ditemukan belum ada ketersediaan dokumentasi survei evaluasi kerjasama program MBKM  internal dan eksternal pada Prodi Sistem Informasi. Hal ini belum sesuai dengan standar kerjasama antar PT dan/atau lembaga Non-PT, poin 5.2 yang mempersyaratkan kerjasama lengkap dengan survei.</t>
  </si>
  <si>
    <t>sudah ada survey kepuasan</t>
  </si>
  <si>
    <t>Ditemukan belum ada ketersediaan dokumentasi survei evaluasi kerjasama program MBKM internal dan eksternal pada Prodi Teknik Industri. Hal ini belum sesuai dengan standar kerjasama antar PT dan/atau lembaga Non-PT, poin 5.2 yang mempersyaratkan kerjasama lengkap dengan survei.</t>
  </si>
  <si>
    <t>baru dilakukan ganjil. jika ada datanya akan disusulkan prodi</t>
  </si>
  <si>
    <t>Ditemukan belum ada ketersediaan dokumentasi survei evaluasi kerjasama program MBKM internal dan eksternal pada Prodi Teknik Sipil. Hal ini belum sesuai dengan standar kerjasama antar PT dan/atau lembaga Non-PT, poin 5.2 yang mempersyaratkan kerjasama lengkap dengan survei.</t>
  </si>
  <si>
    <t>Berapa kerjasama yang telah lengkap dengan survei? (dari berapa kerjasama yang terjalin)</t>
  </si>
  <si>
    <t>dilakukan di level fakultas</t>
  </si>
  <si>
    <t>belum ada survei</t>
  </si>
  <si>
    <t>kerjasama dilakukan survey, hanya jika ada kritik dan saran lebih banyak disampaikan informal kepada kaprodi</t>
  </si>
  <si>
    <t>Adanya tindak lanjut oleh pihak yang berkepentingan</t>
  </si>
  <si>
    <t>50% hasil survei selesai ditindaklanjuti</t>
  </si>
  <si>
    <t>Apakah hasil survei ditindaklanjuti?</t>
  </si>
  <si>
    <t>Dilakukan di level fakultas</t>
  </si>
  <si>
    <t>Ditemukan belum adanya tindaklanjut survei pada Prodi Manajemen oleh pihak yang berkepentingan. Hal ini belum sesuai dengan standar kerjasama antar PT dan/atau lembaga Non-PT, poin 5.3 yang mempersyaratkan hasil survei selesai ditindaklanjuti.</t>
  </si>
  <si>
    <t>Ditemukan belum adanya tindaklanjut survei pada Prodi Akuntansi oleh pihak yang berkepentingan. Hal ini belum sesuai dengan standar kerjasama antar PT dan/atau lembaga Non-PT, poin 5.3 yang mempersyaratkan hasil survei selesai ditindaklanjuti.</t>
  </si>
  <si>
    <t>Masih dalam proses evaluasi dan kesimpulan</t>
  </si>
  <si>
    <t>Untuk evaluasi magang sebelumnya sudah ditindaklanjuti dari periode sebelumnya ke dasar pertimbangan kriteria atau butir kerja sama berikutnya. contoh magang harus full magang</t>
  </si>
  <si>
    <t>Ditemukan belum adanya tindaklanjut pada Prodi Sastra Inggris oleh pihak yang berkepentingan. Hal ini belum sesuai dengan standar kerjasama antar PT dan/atau lembaga Non-PT, poin 5.3 yang mempersyaratkan hasil survei selesai ditindaklanjuti.</t>
  </si>
  <si>
    <t>Ditemukan belum adanya tindaklanjut pada Prodi Informatika oleh pihak yang berkepentingan. Hal ini belum sesuai dengan standar kerjasama antar PT dan/atau lembaga Non-PT, poin 5.3 yang mempersyaratkan hasil survei selesai ditindaklanjuti.</t>
  </si>
  <si>
    <t>Ditemukan belum adanya tindaklanjut pada Prodi Sistem Informasi oleh pihak yang berkepentingan. Hal ini belum sesuai dengan standar kerjasama antar PT dan/atau lembaga Non-PT, poin 5.3 yang mempersyaratkan hasil survei selesai ditindaklanjuti.</t>
  </si>
  <si>
    <t>ditindak lanjuti kepada mahasiswa</t>
  </si>
  <si>
    <t>Ditemukan belum adanya tindaklanjut pada Prodi Teknik Industri oleh pihak yang berkepentingan. Hal ini belum sesuai dengan standar kerjasama antar PT dan/atau lembaga Non-PT, poin 5.3 yang mempersyaratkan hasil survei selesai ditindaklanjuti.</t>
  </si>
  <si>
    <t>Ditemukan belum adanya tindaklanjut pada Prodi Teknik Sipil oleh pihak yang berkepentingan. Hal ini belum sesuai dengan standar kerjasama antar PT dan/atau lembaga Non-PT, poin 5.3 yang mempersyaratkan hasil survei selesai ditindaklanjuti.</t>
  </si>
  <si>
    <t>Tersediannya kriteria keberlanjutan kerjasama</t>
  </si>
  <si>
    <t>50% keberlanjutan kerjasama memenuhi kriteria yang telah ditetapkan</t>
  </si>
  <si>
    <t>Apakah terdapat dokumen yang mendasari keberlanjutan kerjasama?</t>
  </si>
  <si>
    <t>dilakukan di level fakultas misalnya di Maybank, evaluasinya dalam bentuk laporan kepada perusahaannya (belum ada template laporan)</t>
  </si>
  <si>
    <t xml:space="preserve">Akan dibuatkan tindaklanjut untuk meningkatkan kemampuan dari setiap mahasiswa
</t>
  </si>
  <si>
    <t>Ditemukan belum tersedianya kriteria keberlanjutan kerjasama pada Prodi Manajemen. Hal ini belum sesuai dengan standar kerjasama antar PT dan/atau lemabaga Non-PT, poin 5.4 yang mempersyaratkan keberlanjutan kerjasama memenuhi kriteria yang telah ditetapkan.</t>
  </si>
  <si>
    <t>Ada, dokumen MoA</t>
  </si>
  <si>
    <t>Ditemukan belum tersedianya kriteria keberlanjutan kerjasama pada Prodi Sastra Inggris. Hal ini belum sesuai dengan standar kerjasama antar PT dan/atau lemabaga Non-PT, poin 5.4 yang mempersyaratkan keberlanjutan kerjasama memenuhi kriteria yang telah ditetapkan.</t>
  </si>
  <si>
    <t>Ditemukan belum tersedianya kriteria keberlanjutan kerjasama pada Prodi Informatika. Hal ini belum sesuai dengan standar kerjasama antar PT dan/atau lemabaga Non-PT, poin 5.4 yang mempersyaratkan keberlanjutan kerjasama memenuhi kriteria yang telah ditetapkan.</t>
  </si>
  <si>
    <t>Ditemukan belum tersedianya kriteria keberlanjutan kerjasama pada Prodi Sistem Informasi. Hal ini belum sesuai dengan standar kerjasama antar PT dan/atau lemabaga Non-PT, poin 5.4 yang mempersyaratkan keberlanjutan kerjasama memenuhi kriteria yang telah ditetapkan.</t>
  </si>
  <si>
    <t>sudah ada pertanyaan keberlanjutan survey</t>
  </si>
  <si>
    <t>Ditemukan belum tersedianya kriteria keberlanjutan kerjasama pada Prodi Teknik Industri. Hal ini belum sesuai dengan standar kerjasama antar PT dan/atau lemabaga Non-PT, poin 5.4 yang mempersyaratkan keberlanjutan kerjasama memenuhi kriteria yang telah ditetapkan.</t>
  </si>
  <si>
    <t>Ditemukan belum tersedianya kriteria keberlanjutan kerjasama pada Prodi Teknik Sipil. Hal ini belum sesuai dengan standar kerjasama antar PT dan/atau lemabaga Non-PT, poin 5.4 yang mempersyaratkan keberlanjutan kerjasama memenuhi kriteria yang telah ditetapkan.</t>
  </si>
  <si>
    <t>Kriteria 9</t>
  </si>
  <si>
    <t>sitasi</t>
  </si>
  <si>
    <t>krn ad dosen pendamping</t>
  </si>
  <si>
    <t>Kriteria 6</t>
  </si>
  <si>
    <t>Kriteria 2</t>
  </si>
  <si>
    <t>Kriteria 9, 6, &amp; 2</t>
  </si>
  <si>
    <t xml:space="preserve">Standar Kelulusan Mahasiswa </t>
  </si>
  <si>
    <t>Standar Hasil PkM</t>
  </si>
  <si>
    <t>Standar Isi Pembelajaran (Kurikulum)</t>
  </si>
  <si>
    <t>Standar Ketaatan Pada Peratran Perundang-undangan</t>
  </si>
  <si>
    <t>Standar Pengelolaan PkM</t>
  </si>
  <si>
    <t>Standar Tata Pamong &amp; Tata Kelola</t>
  </si>
  <si>
    <t>Temuan Kriteria 1</t>
  </si>
  <si>
    <t>Temuan Kriteria 2</t>
  </si>
  <si>
    <t>Temuan Kriteria 3</t>
  </si>
  <si>
    <t>Temuan Kriteria 4</t>
  </si>
  <si>
    <t>Temuan Kriteria 5</t>
  </si>
  <si>
    <t>Temuan Kriteria 6</t>
  </si>
  <si>
    <t>Temuan Kriteria 7</t>
  </si>
  <si>
    <t>Temuan Kriteria 8</t>
  </si>
  <si>
    <t>Temuan Kriteria 9</t>
  </si>
  <si>
    <t>Rekap Temuan</t>
  </si>
  <si>
    <t>MM</t>
  </si>
  <si>
    <t>Optometeri</t>
  </si>
  <si>
    <t>Total</t>
  </si>
  <si>
    <t>Analisis Hasil AMI Semester Genap 2021/2022 Universitas</t>
  </si>
  <si>
    <t>Untuk Grafik Radar</t>
  </si>
  <si>
    <t>Capaian Min</t>
  </si>
  <si>
    <t>Ideal</t>
  </si>
  <si>
    <t xml:space="preserve">Standar </t>
  </si>
  <si>
    <t>Rata-rata total /prodi</t>
  </si>
  <si>
    <t>Skor Prodi</t>
  </si>
  <si>
    <t>Universitas</t>
  </si>
  <si>
    <t>ANALISIS % KESESUAIAN</t>
  </si>
  <si>
    <t>Capaian Ganjil vs Genap TA 2021/2022</t>
  </si>
  <si>
    <t>Ganjil</t>
  </si>
  <si>
    <t>Genap</t>
  </si>
  <si>
    <t>Kriteria</t>
  </si>
  <si>
    <t>Analisis Hasil AMI Semester Ganjil 2021/2022 Fakultas Kedokteran dan Ilmu Kesehatan</t>
  </si>
  <si>
    <t>Analisis Hasil AMI Semester Genap2021/2022 Program Studi Keperawatan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</si>
</sst>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164" formatCode="_-* #,##0.00_-;\-* #,##0.00_-;_-* &quot;-&quot;_-;_-@"/>
    <numFmt numFmtId="165" formatCode="_-* #,##0.0_-;\-* #,##0.0_-;_-* &quot;-&quot;_-;_-@"/>
    <numFmt numFmtId="166" formatCode="_-* #,##0_-;\-* #,##0_-;_-* &quot;-&quot;_-;_-@"/>
    <numFmt numFmtId="167" formatCode="0.0%"/>
    <numFmt numFmtId="168" formatCode="0.000"/>
    <numFmt numFmtId="169" formatCode="#,##0.000"/>
  </numFmts>
  <fonts count="40" x14ac:knownFonts="1">
    <font>
      <sz val="11"/>
      <color theme="1"/>
      <name val="Calibri"/>
      <scheme val="minor"/>
    </font>
    <font>
      <b/>
      <sz val="11"/>
      <color theme="1"/>
      <name val="Calibri"/>
      <family val="2"/>
    </font>
    <font>
      <sz val="11"/>
      <color theme="1"/>
      <name val="Calibri"/>
      <family val="2"/>
    </font>
    <font>
      <b/>
      <sz val="10"/>
      <color theme="1"/>
      <name val="Times New Roman"/>
      <family val="1"/>
    </font>
    <font>
      <sz val="10"/>
      <color theme="1"/>
      <name val="Times New Roman"/>
      <family val="1"/>
    </font>
    <font>
      <sz val="11"/>
      <name val="Calibri"/>
      <family val="2"/>
    </font>
    <font>
      <sz val="10"/>
      <color theme="1"/>
      <name val="Calibri"/>
      <family val="2"/>
    </font>
    <font>
      <sz val="10"/>
      <color rgb="FF7F7F7F"/>
      <name val="Times New Roman"/>
      <family val="1"/>
    </font>
    <font>
      <u/>
      <sz val="11"/>
      <color theme="10"/>
      <name val="Calibri"/>
      <family val="2"/>
    </font>
    <font>
      <u/>
      <sz val="11"/>
      <color theme="10"/>
      <name val="Calibri"/>
      <family val="2"/>
    </font>
    <font>
      <sz val="10"/>
      <color rgb="FFFF0000"/>
      <name val="Times New Roman"/>
      <family val="1"/>
    </font>
    <font>
      <sz val="10"/>
      <color rgb="FFA61C00"/>
      <name val="Times New Roman"/>
      <family val="1"/>
    </font>
    <font>
      <sz val="11"/>
      <color theme="1"/>
      <name val="Times New Roman"/>
      <family val="1"/>
    </font>
    <font>
      <sz val="11"/>
      <color rgb="FF7F7F7F"/>
      <name val="Times New Roman"/>
      <family val="1"/>
    </font>
    <font>
      <sz val="10"/>
      <color rgb="FF000000"/>
      <name val="Times New Roman"/>
      <family val="1"/>
    </font>
    <font>
      <u/>
      <sz val="11"/>
      <color theme="10"/>
      <name val="Calibri"/>
      <family val="2"/>
    </font>
    <font>
      <u/>
      <sz val="11"/>
      <color theme="10"/>
      <name val="Calibri"/>
      <family val="2"/>
    </font>
    <font>
      <sz val="11"/>
      <color theme="1"/>
      <name val="Roboto"/>
    </font>
    <font>
      <u/>
      <sz val="11"/>
      <color theme="10"/>
      <name val="Calibri"/>
      <family val="2"/>
    </font>
    <font>
      <u/>
      <sz val="11"/>
      <color theme="10"/>
      <name val="Calibri"/>
      <family val="2"/>
    </font>
    <font>
      <u/>
      <sz val="11"/>
      <color theme="10"/>
      <name val="Calibri"/>
      <family val="2"/>
    </font>
    <font>
      <u/>
      <sz val="11"/>
      <color rgb="FF0563C1"/>
      <name val="Calibri"/>
      <family val="2"/>
    </font>
    <font>
      <sz val="10"/>
      <color theme="1"/>
      <name val="Roboto"/>
    </font>
    <font>
      <sz val="10"/>
      <color rgb="FF980000"/>
      <name val="Times New Roman"/>
      <family val="1"/>
    </font>
    <font>
      <sz val="11"/>
      <color theme="1"/>
      <name val="Calibri"/>
      <family val="2"/>
      <scheme val="minor"/>
    </font>
    <font>
      <u/>
      <sz val="10"/>
      <color theme="10"/>
      <name val="Calibri"/>
      <family val="2"/>
    </font>
    <font>
      <u/>
      <sz val="10"/>
      <color theme="10"/>
      <name val="Calibri"/>
      <family val="2"/>
    </font>
    <font>
      <u/>
      <sz val="10"/>
      <color rgb="FF000000"/>
      <name val="Times New Roman"/>
      <family val="1"/>
    </font>
    <font>
      <u/>
      <sz val="10"/>
      <color theme="1"/>
      <name val="Times New Roman"/>
      <family val="1"/>
    </font>
    <font>
      <u/>
      <sz val="10"/>
      <color theme="10"/>
      <name val="Calibri"/>
      <family val="2"/>
    </font>
    <font>
      <u/>
      <sz val="10"/>
      <color theme="10"/>
      <name val="Calibri"/>
      <family val="2"/>
    </font>
    <font>
      <sz val="10"/>
      <color rgb="FF404040"/>
      <name val="Times New Roman"/>
      <family val="1"/>
    </font>
    <font>
      <sz val="10"/>
      <color theme="1"/>
      <name val="Arial"/>
      <family val="2"/>
    </font>
    <font>
      <b/>
      <sz val="10"/>
      <color theme="1"/>
      <name val="Arial"/>
      <family val="2"/>
    </font>
    <font>
      <b/>
      <sz val="10"/>
      <color rgb="FFFF0000"/>
      <name val="Arial"/>
      <family val="2"/>
    </font>
    <font>
      <sz val="10"/>
      <color rgb="FFFF0000"/>
      <name val="Arial"/>
      <family val="2"/>
    </font>
    <font>
      <b/>
      <sz val="10"/>
      <color theme="1"/>
      <name val="Calibri"/>
      <family val="2"/>
    </font>
    <font>
      <i/>
      <sz val="10"/>
      <color theme="1"/>
      <name val="Times New Roman"/>
      <family val="1"/>
    </font>
    <font>
      <u/>
      <sz val="11"/>
      <color rgb="FF1155CC"/>
      <name val="Calibri"/>
      <family val="2"/>
    </font>
    <font>
      <u/>
      <sz val="10"/>
      <color rgb="FF1155CC"/>
      <name val="Times New Roman"/>
      <family val="1"/>
    </font>
  </fonts>
  <fills count="17">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rgb="FFFEF2CB"/>
        <bgColor rgb="FFFEF2CB"/>
      </patternFill>
    </fill>
    <fill>
      <patternFill patternType="solid">
        <fgColor rgb="FFE2EFD9"/>
        <bgColor rgb="FFE2EFD9"/>
      </patternFill>
    </fill>
    <fill>
      <patternFill patternType="solid">
        <fgColor rgb="FFF2F2F2"/>
        <bgColor rgb="FFF2F2F2"/>
      </patternFill>
    </fill>
    <fill>
      <patternFill patternType="solid">
        <fgColor theme="1"/>
        <bgColor theme="1"/>
      </patternFill>
    </fill>
    <fill>
      <patternFill patternType="solid">
        <fgColor rgb="FF000000"/>
        <bgColor rgb="FF000000"/>
      </patternFill>
    </fill>
    <fill>
      <patternFill patternType="solid">
        <fgColor rgb="FFFFFFFF"/>
        <bgColor rgb="FFFFFFFF"/>
      </patternFill>
    </fill>
    <fill>
      <patternFill patternType="solid">
        <fgColor rgb="FFF4CCCC"/>
        <bgColor rgb="FFF4CCCC"/>
      </patternFill>
    </fill>
    <fill>
      <patternFill patternType="solid">
        <fgColor theme="0"/>
        <bgColor theme="0"/>
      </patternFill>
    </fill>
    <fill>
      <patternFill patternType="solid">
        <fgColor rgb="FFFBE4D5"/>
        <bgColor rgb="FFFBE4D5"/>
      </patternFill>
    </fill>
    <fill>
      <patternFill patternType="solid">
        <fgColor rgb="FF00FFFF"/>
        <bgColor rgb="FF00FFFF"/>
      </patternFill>
    </fill>
    <fill>
      <patternFill patternType="solid">
        <fgColor rgb="FFC8C8C8"/>
        <bgColor rgb="FFC8C8C8"/>
      </patternFill>
    </fill>
    <fill>
      <patternFill patternType="solid">
        <fgColor rgb="FFFCE5CD"/>
        <bgColor rgb="FFFCE5CD"/>
      </patternFill>
    </fill>
    <fill>
      <patternFill patternType="solid">
        <fgColor rgb="FFFCE4D6"/>
        <bgColor rgb="FFFCE4D6"/>
      </patternFill>
    </fill>
  </fills>
  <borders count="34">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style="thin">
        <color rgb="FF000000"/>
      </top>
      <bottom style="thin">
        <color rgb="FF000000"/>
      </bottom>
      <diagonal/>
    </border>
  </borders>
  <cellStyleXfs count="1">
    <xf numFmtId="0" fontId="0" fillId="0" borderId="0"/>
  </cellStyleXfs>
  <cellXfs count="718">
    <xf numFmtId="0" fontId="0" fillId="0" borderId="0" xfId="0"/>
    <xf numFmtId="0" fontId="2" fillId="0" borderId="0" xfId="0" applyFont="1"/>
    <xf numFmtId="0" fontId="1" fillId="0" borderId="2" xfId="0" applyFont="1" applyBorder="1"/>
    <xf numFmtId="0" fontId="2" fillId="0" borderId="2" xfId="0" applyFont="1" applyBorder="1" applyAlignment="1">
      <alignment vertical="top" wrapText="1"/>
    </xf>
    <xf numFmtId="0" fontId="3" fillId="0" borderId="0" xfId="0" applyFont="1"/>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top" wrapText="1"/>
    </xf>
    <xf numFmtId="0" fontId="4" fillId="0" borderId="0" xfId="0" applyFont="1" applyAlignment="1">
      <alignment horizontal="center" vertical="center" wrapText="1"/>
    </xf>
    <xf numFmtId="0" fontId="3" fillId="0" borderId="5" xfId="0" applyFont="1" applyBorder="1"/>
    <xf numFmtId="0" fontId="4" fillId="0" borderId="5" xfId="0" applyFont="1" applyBorder="1" applyAlignment="1">
      <alignment vertical="top"/>
    </xf>
    <xf numFmtId="0" fontId="3" fillId="0" borderId="4" xfId="0" applyFont="1" applyBorder="1"/>
    <xf numFmtId="0" fontId="4" fillId="0" borderId="4" xfId="0" applyFont="1" applyBorder="1" applyAlignment="1">
      <alignment vertical="top"/>
    </xf>
    <xf numFmtId="0" fontId="4" fillId="0" borderId="0" xfId="0" applyFont="1"/>
    <xf numFmtId="0" fontId="4" fillId="0" borderId="0" xfId="0" applyFont="1" applyAlignment="1">
      <alignment horizontal="center"/>
    </xf>
    <xf numFmtId="0" fontId="3" fillId="0" borderId="6" xfId="0" applyFont="1" applyBorder="1" applyAlignment="1">
      <alignment horizont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vertical="top"/>
    </xf>
    <xf numFmtId="0" fontId="4" fillId="0" borderId="1" xfId="0" applyFont="1" applyBorder="1" applyAlignment="1">
      <alignment horizontal="left" vertical="top" wrapText="1"/>
    </xf>
    <xf numFmtId="0" fontId="4" fillId="0" borderId="1" xfId="0" applyFont="1" applyBorder="1" applyAlignment="1">
      <alignment vertical="top" wrapText="1"/>
    </xf>
    <xf numFmtId="0" fontId="4" fillId="0" borderId="2" xfId="0" applyFont="1" applyBorder="1" applyAlignment="1">
      <alignment horizontal="center" vertical="top" wrapText="1"/>
    </xf>
    <xf numFmtId="0" fontId="4" fillId="0" borderId="2" xfId="0" applyFont="1" applyBorder="1" applyAlignment="1">
      <alignment vertical="top" wrapText="1"/>
    </xf>
    <xf numFmtId="0" fontId="6" fillId="0" borderId="1" xfId="0" applyFont="1" applyBorder="1" applyAlignment="1">
      <alignment vertical="top" wrapText="1"/>
    </xf>
    <xf numFmtId="0" fontId="4" fillId="0" borderId="1" xfId="0" applyFont="1" applyBorder="1" applyAlignment="1">
      <alignment horizontal="center" vertical="top" wrapText="1"/>
    </xf>
    <xf numFmtId="0" fontId="7" fillId="0" borderId="2" xfId="0" applyFont="1" applyBorder="1" applyAlignment="1">
      <alignment vertical="top" wrapText="1"/>
    </xf>
    <xf numFmtId="0" fontId="4" fillId="0" borderId="1" xfId="0" applyFont="1" applyBorder="1" applyAlignment="1">
      <alignment vertical="center" wrapText="1"/>
    </xf>
    <xf numFmtId="0" fontId="7" fillId="2" borderId="2" xfId="0" applyFont="1" applyFill="1" applyBorder="1" applyAlignment="1">
      <alignment vertical="top" wrapText="1"/>
    </xf>
    <xf numFmtId="0" fontId="4" fillId="0" borderId="1" xfId="0" applyFont="1" applyBorder="1" applyAlignment="1">
      <alignment horizontal="center" vertical="top"/>
    </xf>
    <xf numFmtId="0" fontId="4" fillId="0" borderId="2" xfId="0" applyFont="1" applyBorder="1" applyAlignment="1">
      <alignment horizontal="left" vertical="top" wrapText="1"/>
    </xf>
    <xf numFmtId="0" fontId="7" fillId="3" borderId="2" xfId="0" applyFont="1" applyFill="1" applyBorder="1" applyAlignment="1">
      <alignment vertical="top" wrapText="1"/>
    </xf>
    <xf numFmtId="10" fontId="2" fillId="0" borderId="2" xfId="0" applyNumberFormat="1" applyFont="1" applyBorder="1" applyAlignment="1">
      <alignment vertical="top" wrapText="1"/>
    </xf>
    <xf numFmtId="0" fontId="6"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10" fontId="7" fillId="0" borderId="9" xfId="0" applyNumberFormat="1" applyFont="1" applyBorder="1" applyAlignment="1">
      <alignment horizontal="left" vertical="top"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3" borderId="2" xfId="0" applyFont="1" applyFill="1" applyBorder="1" applyAlignment="1">
      <alignment vertical="top" wrapText="1"/>
    </xf>
    <xf numFmtId="0" fontId="4" fillId="3" borderId="2" xfId="0" applyFont="1" applyFill="1" applyBorder="1" applyAlignment="1">
      <alignment vertical="top" wrapText="1"/>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10" fontId="7" fillId="0" borderId="2" xfId="0" applyNumberFormat="1" applyFont="1" applyBorder="1" applyAlignment="1">
      <alignment vertical="top" wrapText="1"/>
    </xf>
    <xf numFmtId="9" fontId="7" fillId="0" borderId="2" xfId="0" applyNumberFormat="1" applyFont="1" applyBorder="1" applyAlignment="1">
      <alignment vertical="top" wrapText="1"/>
    </xf>
    <xf numFmtId="0" fontId="7" fillId="0" borderId="9" xfId="0" applyFont="1" applyBorder="1" applyAlignment="1">
      <alignment horizontal="left" vertical="top" wrapText="1"/>
    </xf>
    <xf numFmtId="0" fontId="7" fillId="0" borderId="2" xfId="0" applyFont="1" applyBorder="1" applyAlignment="1">
      <alignment vertical="center" wrapText="1"/>
    </xf>
    <xf numFmtId="0" fontId="10" fillId="0" borderId="2" xfId="0" applyFont="1" applyBorder="1" applyAlignment="1">
      <alignment vertical="top" wrapText="1"/>
    </xf>
    <xf numFmtId="0" fontId="4" fillId="2" borderId="1" xfId="0" applyFont="1" applyFill="1" applyBorder="1" applyAlignment="1">
      <alignment horizontal="center" vertical="top"/>
    </xf>
    <xf numFmtId="0" fontId="4" fillId="2" borderId="1" xfId="0" applyFont="1" applyFill="1" applyBorder="1" applyAlignment="1">
      <alignment horizontal="left" vertical="top" wrapText="1"/>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1" xfId="0" applyFont="1" applyFill="1" applyBorder="1" applyAlignment="1">
      <alignment vertical="top" wrapText="1"/>
    </xf>
    <xf numFmtId="0" fontId="7" fillId="2" borderId="2" xfId="0" applyFont="1" applyFill="1" applyBorder="1" applyAlignment="1">
      <alignment horizontal="left" vertical="top" wrapText="1"/>
    </xf>
    <xf numFmtId="0" fontId="4" fillId="2" borderId="2" xfId="0" applyFont="1" applyFill="1" applyBorder="1" applyAlignment="1">
      <alignment vertical="top" wrapText="1"/>
    </xf>
    <xf numFmtId="0" fontId="2" fillId="2" borderId="2" xfId="0" applyFont="1" applyFill="1" applyBorder="1" applyAlignment="1">
      <alignment vertical="top" wrapText="1"/>
    </xf>
    <xf numFmtId="10" fontId="4" fillId="0" borderId="2" xfId="0" applyNumberFormat="1" applyFont="1" applyBorder="1" applyAlignment="1">
      <alignment horizontal="left" vertical="top" wrapText="1"/>
    </xf>
    <xf numFmtId="10" fontId="4" fillId="0" borderId="2" xfId="0" applyNumberFormat="1" applyFont="1" applyBorder="1" applyAlignment="1">
      <alignment horizontal="center" vertical="top" wrapText="1"/>
    </xf>
    <xf numFmtId="9" fontId="4" fillId="0" borderId="2" xfId="0" applyNumberFormat="1" applyFont="1" applyBorder="1" applyAlignment="1">
      <alignment vertical="top" wrapText="1"/>
    </xf>
    <xf numFmtId="10" fontId="4" fillId="0" borderId="2" xfId="0" applyNumberFormat="1" applyFont="1" applyBorder="1" applyAlignment="1">
      <alignment vertical="top" wrapText="1"/>
    </xf>
    <xf numFmtId="0" fontId="4" fillId="0" borderId="2" xfId="0" applyFont="1" applyBorder="1" applyAlignment="1">
      <alignment vertical="center" wrapText="1"/>
    </xf>
    <xf numFmtId="0" fontId="2" fillId="0" borderId="9" xfId="0" applyFont="1" applyBorder="1" applyAlignment="1">
      <alignment vertical="top" wrapText="1"/>
    </xf>
    <xf numFmtId="0" fontId="4" fillId="3" borderId="2" xfId="0" applyFont="1" applyFill="1" applyBorder="1" applyAlignment="1">
      <alignment vertical="top"/>
    </xf>
    <xf numFmtId="0" fontId="4" fillId="3" borderId="2" xfId="0" applyFont="1" applyFill="1" applyBorder="1" applyAlignment="1">
      <alignment vertical="center" wrapText="1"/>
    </xf>
    <xf numFmtId="0" fontId="4" fillId="3" borderId="2" xfId="0" applyFont="1" applyFill="1" applyBorder="1" applyAlignment="1">
      <alignment horizontal="center" vertical="top" wrapText="1"/>
    </xf>
    <xf numFmtId="0" fontId="4" fillId="3" borderId="2" xfId="0" applyFont="1" applyFill="1" applyBorder="1" applyAlignment="1">
      <alignment horizontal="left" vertical="top" wrapText="1"/>
    </xf>
    <xf numFmtId="0" fontId="4" fillId="3" borderId="21" xfId="0" applyFont="1" applyFill="1" applyBorder="1" applyAlignment="1">
      <alignment horizontal="center" vertical="center" wrapText="1"/>
    </xf>
    <xf numFmtId="0" fontId="7" fillId="3" borderId="22" xfId="0" applyFont="1" applyFill="1" applyBorder="1" applyAlignment="1">
      <alignment horizontal="left" vertical="top" wrapText="1"/>
    </xf>
    <xf numFmtId="0" fontId="2" fillId="3" borderId="2" xfId="0" applyFont="1" applyFill="1" applyBorder="1" applyAlignment="1">
      <alignment vertical="center" wrapText="1"/>
    </xf>
    <xf numFmtId="0" fontId="4" fillId="3" borderId="22" xfId="0" applyFont="1" applyFill="1" applyBorder="1" applyAlignment="1">
      <alignment horizontal="center" vertical="top" wrapText="1"/>
    </xf>
    <xf numFmtId="10" fontId="4" fillId="0" borderId="9" xfId="0" applyNumberFormat="1" applyFont="1" applyBorder="1" applyAlignment="1">
      <alignment horizontal="center" vertical="top" wrapText="1"/>
    </xf>
    <xf numFmtId="0" fontId="11" fillId="0" borderId="2" xfId="0" applyFont="1" applyBorder="1" applyAlignment="1">
      <alignment horizontal="center" vertical="top" wrapText="1"/>
    </xf>
    <xf numFmtId="0" fontId="4" fillId="0" borderId="9" xfId="0" applyFont="1" applyBorder="1" applyAlignment="1">
      <alignment horizontal="center" vertical="top" wrapText="1"/>
    </xf>
    <xf numFmtId="9" fontId="4" fillId="0" borderId="2" xfId="0" applyNumberFormat="1" applyFont="1" applyBorder="1" applyAlignment="1">
      <alignment horizontal="center" vertical="top" wrapText="1"/>
    </xf>
    <xf numFmtId="10" fontId="12" fillId="0" borderId="2" xfId="0" applyNumberFormat="1" applyFont="1" applyBorder="1" applyAlignment="1">
      <alignment horizontal="center" vertical="top" wrapText="1"/>
    </xf>
    <xf numFmtId="3" fontId="7" fillId="0" borderId="2" xfId="0" applyNumberFormat="1" applyFont="1" applyBorder="1" applyAlignment="1">
      <alignment vertical="top" wrapText="1"/>
    </xf>
    <xf numFmtId="164" fontId="7" fillId="0" borderId="2" xfId="0" applyNumberFormat="1" applyFont="1" applyBorder="1" applyAlignment="1">
      <alignment vertical="top" wrapText="1"/>
    </xf>
    <xf numFmtId="41" fontId="2" fillId="0" borderId="2" xfId="0" applyNumberFormat="1" applyFont="1" applyBorder="1" applyAlignment="1">
      <alignment vertical="top"/>
    </xf>
    <xf numFmtId="41" fontId="7" fillId="0" borderId="2" xfId="0" applyNumberFormat="1" applyFont="1" applyBorder="1" applyAlignment="1">
      <alignment horizontal="left" vertical="top" wrapText="1"/>
    </xf>
    <xf numFmtId="165" fontId="7" fillId="0" borderId="2" xfId="0" applyNumberFormat="1" applyFont="1" applyBorder="1" applyAlignment="1">
      <alignment vertical="top" wrapText="1"/>
    </xf>
    <xf numFmtId="166" fontId="7" fillId="0" borderId="2" xfId="0" applyNumberFormat="1" applyFont="1" applyBorder="1" applyAlignment="1">
      <alignment vertical="top" wrapText="1"/>
    </xf>
    <xf numFmtId="3" fontId="4" fillId="0" borderId="2" xfId="0" applyNumberFormat="1" applyFont="1" applyBorder="1" applyAlignment="1">
      <alignment horizontal="center" vertical="top" wrapText="1"/>
    </xf>
    <xf numFmtId="166" fontId="2" fillId="0" borderId="2" xfId="0" applyNumberFormat="1" applyFont="1" applyBorder="1" applyAlignment="1">
      <alignment vertical="top" wrapText="1"/>
    </xf>
    <xf numFmtId="164" fontId="2" fillId="0" borderId="2" xfId="0" applyNumberFormat="1" applyFont="1" applyBorder="1" applyAlignment="1">
      <alignment vertical="top" wrapText="1"/>
    </xf>
    <xf numFmtId="3" fontId="13" fillId="0" borderId="2" xfId="0" applyNumberFormat="1" applyFont="1" applyBorder="1" applyAlignment="1">
      <alignment vertical="top" wrapText="1"/>
    </xf>
    <xf numFmtId="0" fontId="13" fillId="0" borderId="2" xfId="0" applyFont="1" applyBorder="1" applyAlignment="1">
      <alignment vertical="top" wrapText="1"/>
    </xf>
    <xf numFmtId="0" fontId="4" fillId="3" borderId="22" xfId="0" applyFont="1" applyFill="1" applyBorder="1" applyAlignment="1">
      <alignment vertical="top" wrapText="1"/>
    </xf>
    <xf numFmtId="0" fontId="4" fillId="2" borderId="2" xfId="0" applyFont="1" applyFill="1" applyBorder="1" applyAlignment="1">
      <alignment vertical="top"/>
    </xf>
    <xf numFmtId="0" fontId="4" fillId="2" borderId="2"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7" fillId="2" borderId="22" xfId="0" applyFont="1" applyFill="1" applyBorder="1" applyAlignment="1">
      <alignment vertical="top" wrapText="1"/>
    </xf>
    <xf numFmtId="0" fontId="12" fillId="2" borderId="2" xfId="0" applyFont="1" applyFill="1" applyBorder="1" applyAlignment="1">
      <alignment vertical="center"/>
    </xf>
    <xf numFmtId="0" fontId="2" fillId="2" borderId="2" xfId="0" applyFont="1" applyFill="1" applyBorder="1" applyAlignment="1">
      <alignment wrapText="1"/>
    </xf>
    <xf numFmtId="0" fontId="14" fillId="2" borderId="2" xfId="0" applyFont="1" applyFill="1" applyBorder="1" applyAlignment="1">
      <alignment vertical="top" wrapText="1"/>
    </xf>
    <xf numFmtId="0" fontId="12" fillId="2" borderId="2" xfId="0" applyFont="1" applyFill="1" applyBorder="1" applyAlignment="1">
      <alignment vertical="top" wrapText="1"/>
    </xf>
    <xf numFmtId="0" fontId="6" fillId="2" borderId="2" xfId="0" applyFont="1" applyFill="1" applyBorder="1" applyAlignment="1">
      <alignment horizontal="center" vertical="center" wrapText="1"/>
    </xf>
    <xf numFmtId="0" fontId="12" fillId="0" borderId="2" xfId="0" applyFont="1" applyBorder="1" applyAlignment="1">
      <alignment horizontal="center" vertical="top" wrapText="1"/>
    </xf>
    <xf numFmtId="0" fontId="12" fillId="0" borderId="2" xfId="0" applyFont="1" applyBorder="1" applyAlignment="1">
      <alignment vertical="top" wrapText="1"/>
    </xf>
    <xf numFmtId="166" fontId="7" fillId="0" borderId="2" xfId="0" applyNumberFormat="1" applyFont="1" applyBorder="1" applyAlignment="1">
      <alignment horizontal="right" vertical="top" wrapText="1"/>
    </xf>
    <xf numFmtId="3" fontId="4" fillId="0" borderId="2" xfId="0" applyNumberFormat="1" applyFont="1" applyBorder="1"/>
    <xf numFmtId="3" fontId="7" fillId="0" borderId="2" xfId="0" applyNumberFormat="1" applyFont="1" applyBorder="1" applyAlignment="1">
      <alignment horizontal="right" vertical="top" wrapText="1"/>
    </xf>
    <xf numFmtId="0" fontId="7" fillId="0" borderId="2" xfId="0" applyFont="1" applyBorder="1" applyAlignment="1">
      <alignment horizontal="right" vertical="top" wrapText="1"/>
    </xf>
    <xf numFmtId="0" fontId="7" fillId="0" borderId="9" xfId="0" applyFont="1" applyBorder="1" applyAlignment="1">
      <alignment vertical="top" wrapText="1"/>
    </xf>
    <xf numFmtId="0" fontId="4" fillId="0" borderId="9" xfId="0" applyFont="1" applyBorder="1" applyAlignment="1">
      <alignment vertical="top" wrapText="1"/>
    </xf>
    <xf numFmtId="3" fontId="4" fillId="0" borderId="2" xfId="0" applyNumberFormat="1" applyFont="1" applyBorder="1" applyAlignment="1">
      <alignment vertical="top" wrapText="1"/>
    </xf>
    <xf numFmtId="10" fontId="4" fillId="2" borderId="2" xfId="0" applyNumberFormat="1" applyFont="1" applyFill="1" applyBorder="1" applyAlignment="1">
      <alignment vertical="top" wrapText="1"/>
    </xf>
    <xf numFmtId="0" fontId="4" fillId="2" borderId="3" xfId="0" applyFont="1" applyFill="1" applyBorder="1" applyAlignment="1">
      <alignment horizontal="center" vertical="center" wrapText="1"/>
    </xf>
    <xf numFmtId="0" fontId="4" fillId="2" borderId="9" xfId="0" applyFont="1" applyFill="1" applyBorder="1" applyAlignment="1">
      <alignment vertical="top" wrapText="1"/>
    </xf>
    <xf numFmtId="0" fontId="12" fillId="2" borderId="2" xfId="0" applyFont="1" applyFill="1" applyBorder="1" applyAlignment="1">
      <alignment horizontal="center" vertical="top" wrapText="1"/>
    </xf>
    <xf numFmtId="0" fontId="4" fillId="2" borderId="2" xfId="0" applyFont="1" applyFill="1" applyBorder="1" applyAlignment="1">
      <alignment horizontal="right" vertical="top" wrapText="1"/>
    </xf>
    <xf numFmtId="0" fontId="4" fillId="0" borderId="0" xfId="0" applyFont="1" applyAlignment="1">
      <alignment wrapText="1"/>
    </xf>
    <xf numFmtId="0" fontId="3" fillId="4" borderId="2" xfId="0" applyFont="1" applyFill="1" applyBorder="1" applyAlignment="1">
      <alignment vertical="top" wrapText="1"/>
    </xf>
    <xf numFmtId="0" fontId="3" fillId="4" borderId="2" xfId="0" applyFont="1" applyFill="1" applyBorder="1" applyAlignment="1">
      <alignment horizontal="center" vertical="center" wrapText="1"/>
    </xf>
    <xf numFmtId="0" fontId="3" fillId="4" borderId="2" xfId="0" applyFont="1" applyFill="1" applyBorder="1" applyAlignment="1">
      <alignment wrapText="1"/>
    </xf>
    <xf numFmtId="0" fontId="4" fillId="0" borderId="2" xfId="0" applyFont="1" applyBorder="1" applyAlignment="1">
      <alignment wrapText="1"/>
    </xf>
    <xf numFmtId="0" fontId="4" fillId="0" borderId="2" xfId="0" applyFont="1" applyBorder="1"/>
    <xf numFmtId="0" fontId="4" fillId="5" borderId="2" xfId="0" applyFont="1" applyFill="1" applyBorder="1"/>
    <xf numFmtId="0" fontId="4" fillId="5" borderId="2" xfId="0" applyFont="1" applyFill="1" applyBorder="1" applyAlignment="1">
      <alignment wrapText="1"/>
    </xf>
    <xf numFmtId="0" fontId="4" fillId="5" borderId="2" xfId="0" applyFont="1" applyFill="1" applyBorder="1" applyAlignment="1">
      <alignment vertical="top" wrapText="1"/>
    </xf>
    <xf numFmtId="0" fontId="3" fillId="0" borderId="2" xfId="0" applyFont="1" applyBorder="1" applyAlignment="1">
      <alignment vertical="top" wrapText="1"/>
    </xf>
    <xf numFmtId="0" fontId="3" fillId="2" borderId="21" xfId="0" applyFont="1" applyFill="1" applyBorder="1" applyAlignment="1">
      <alignment wrapText="1"/>
    </xf>
    <xf numFmtId="0" fontId="4" fillId="2" borderId="23" xfId="0" applyFont="1" applyFill="1" applyBorder="1" applyAlignment="1">
      <alignment wrapText="1"/>
    </xf>
    <xf numFmtId="0" fontId="4" fillId="2" borderId="22" xfId="0" applyFont="1" applyFill="1" applyBorder="1" applyAlignment="1">
      <alignment vertical="top" wrapText="1"/>
    </xf>
    <xf numFmtId="0" fontId="3" fillId="0" borderId="0" xfId="0" applyFont="1" applyAlignment="1">
      <alignment wrapText="1"/>
    </xf>
    <xf numFmtId="10" fontId="4" fillId="0" borderId="2" xfId="0" applyNumberFormat="1" applyFont="1" applyBorder="1" applyAlignment="1">
      <alignment wrapText="1"/>
    </xf>
    <xf numFmtId="9" fontId="4" fillId="0" borderId="2" xfId="0" applyNumberFormat="1" applyFont="1" applyBorder="1" applyAlignment="1">
      <alignment wrapText="1"/>
    </xf>
    <xf numFmtId="9" fontId="4" fillId="0" borderId="0" xfId="0" applyNumberFormat="1" applyFont="1" applyAlignment="1">
      <alignment wrapText="1"/>
    </xf>
    <xf numFmtId="9" fontId="4" fillId="5" borderId="2" xfId="0" applyNumberFormat="1" applyFont="1" applyFill="1" applyBorder="1" applyAlignment="1">
      <alignment wrapText="1"/>
    </xf>
    <xf numFmtId="10" fontId="3" fillId="0" borderId="2" xfId="0" applyNumberFormat="1" applyFont="1" applyBorder="1" applyAlignment="1">
      <alignment horizontal="center" vertical="center" wrapText="1"/>
    </xf>
    <xf numFmtId="10" fontId="3" fillId="0" borderId="2" xfId="0" applyNumberFormat="1" applyFont="1" applyBorder="1" applyAlignment="1">
      <alignment vertical="top" wrapText="1"/>
    </xf>
    <xf numFmtId="0" fontId="4" fillId="0" borderId="0" xfId="0" applyFont="1" applyAlignment="1">
      <alignment horizontal="center" vertical="top" wrapText="1"/>
    </xf>
    <xf numFmtId="0" fontId="4" fillId="0" borderId="5" xfId="0" applyFont="1" applyBorder="1"/>
    <xf numFmtId="10" fontId="4" fillId="0" borderId="0" xfId="0" applyNumberFormat="1" applyFont="1" applyAlignment="1">
      <alignment horizontal="center" vertical="center" wrapText="1"/>
    </xf>
    <xf numFmtId="0" fontId="4" fillId="0" borderId="4" xfId="0" applyFont="1" applyBorder="1"/>
    <xf numFmtId="0" fontId="3" fillId="0" borderId="6" xfId="0" applyFont="1" applyBorder="1" applyAlignment="1">
      <alignment wrapText="1"/>
    </xf>
    <xf numFmtId="0" fontId="4" fillId="2" borderId="21" xfId="0" applyFont="1" applyFill="1" applyBorder="1" applyAlignment="1">
      <alignment horizontal="center" vertical="top" wrapText="1"/>
    </xf>
    <xf numFmtId="0" fontId="4" fillId="0" borderId="6" xfId="0" applyFont="1" applyBorder="1" applyAlignment="1">
      <alignment horizontal="center" vertical="top" wrapText="1"/>
    </xf>
    <xf numFmtId="0" fontId="15" fillId="0" borderId="2" xfId="0" applyFont="1" applyBorder="1" applyAlignment="1">
      <alignment vertical="center" wrapText="1"/>
    </xf>
    <xf numFmtId="0" fontId="7" fillId="0" borderId="2" xfId="0" applyFont="1" applyBorder="1" applyAlignment="1">
      <alignment horizontal="left" vertical="top" wrapText="1"/>
    </xf>
    <xf numFmtId="0" fontId="3" fillId="0" borderId="2" xfId="0" applyFont="1" applyBorder="1" applyAlignment="1">
      <alignment horizontal="center" vertical="top" wrapText="1"/>
    </xf>
    <xf numFmtId="0" fontId="4" fillId="6" borderId="2" xfId="0" applyFont="1" applyFill="1" applyBorder="1" applyAlignment="1">
      <alignment vertical="top" wrapText="1"/>
    </xf>
    <xf numFmtId="0" fontId="4" fillId="6" borderId="2" xfId="0" applyFont="1" applyFill="1" applyBorder="1" applyAlignment="1">
      <alignment horizontal="left" vertical="top" wrapText="1"/>
    </xf>
    <xf numFmtId="0" fontId="14" fillId="6" borderId="2" xfId="0" applyFont="1" applyFill="1" applyBorder="1" applyAlignment="1">
      <alignment horizontal="left" vertical="top" wrapText="1"/>
    </xf>
    <xf numFmtId="0" fontId="4" fillId="7" borderId="2" xfId="0" applyFont="1" applyFill="1" applyBorder="1" applyAlignment="1">
      <alignment horizontal="center" vertical="top" wrapText="1"/>
    </xf>
    <xf numFmtId="0" fontId="4" fillId="7" borderId="2" xfId="0" applyFont="1" applyFill="1" applyBorder="1" applyAlignment="1">
      <alignment horizontal="left" vertical="top" wrapText="1"/>
    </xf>
    <xf numFmtId="0" fontId="2" fillId="8" borderId="2" xfId="0" applyFont="1" applyFill="1" applyBorder="1" applyAlignment="1">
      <alignment vertical="top" wrapText="1"/>
    </xf>
    <xf numFmtId="0" fontId="4" fillId="7" borderId="2" xfId="0" applyFont="1" applyFill="1" applyBorder="1" applyAlignment="1">
      <alignment horizontal="center" vertical="center" wrapText="1"/>
    </xf>
    <xf numFmtId="0" fontId="4" fillId="7" borderId="2" xfId="0" applyFont="1" applyFill="1" applyBorder="1" applyAlignment="1">
      <alignment vertical="top" wrapText="1"/>
    </xf>
    <xf numFmtId="0" fontId="4" fillId="7" borderId="21" xfId="0" applyFont="1" applyFill="1" applyBorder="1" applyAlignment="1">
      <alignment horizontal="center" vertical="top" wrapText="1"/>
    </xf>
    <xf numFmtId="0" fontId="7" fillId="7" borderId="22" xfId="0" applyFont="1" applyFill="1" applyBorder="1" applyAlignment="1">
      <alignment horizontal="left" vertical="top" wrapText="1"/>
    </xf>
    <xf numFmtId="0" fontId="7" fillId="7" borderId="2" xfId="0" applyFont="1" applyFill="1" applyBorder="1" applyAlignment="1">
      <alignment horizontal="left" vertical="top" wrapText="1"/>
    </xf>
    <xf numFmtId="0" fontId="16" fillId="0" borderId="2" xfId="0" applyFont="1" applyBorder="1" applyAlignment="1">
      <alignment vertical="top" wrapText="1"/>
    </xf>
    <xf numFmtId="9" fontId="2" fillId="0" borderId="2" xfId="0" applyNumberFormat="1" applyFont="1" applyBorder="1" applyAlignment="1">
      <alignment vertical="top" wrapText="1"/>
    </xf>
    <xf numFmtId="0" fontId="17" fillId="9" borderId="2" xfId="0" applyFont="1" applyFill="1" applyBorder="1" applyAlignment="1">
      <alignment wrapText="1"/>
    </xf>
    <xf numFmtId="9" fontId="4" fillId="0" borderId="1" xfId="0" applyNumberFormat="1" applyFont="1" applyBorder="1" applyAlignment="1">
      <alignment horizontal="center" vertical="top" wrapText="1"/>
    </xf>
    <xf numFmtId="0" fontId="18" fillId="0" borderId="2" xfId="0" applyFont="1" applyBorder="1" applyAlignment="1">
      <alignment horizontal="center" vertical="center" wrapText="1"/>
    </xf>
    <xf numFmtId="0" fontId="4" fillId="9" borderId="2" xfId="0" applyFont="1" applyFill="1" applyBorder="1" applyAlignment="1">
      <alignment horizontal="center" vertical="top" wrapText="1"/>
    </xf>
    <xf numFmtId="0" fontId="2" fillId="0" borderId="10" xfId="0" applyFont="1" applyBorder="1" applyAlignment="1">
      <alignment horizontal="center" vertical="top" wrapText="1"/>
    </xf>
    <xf numFmtId="0" fontId="19" fillId="0" borderId="2" xfId="0" applyFont="1" applyBorder="1" applyAlignment="1">
      <alignment horizontal="center" vertical="top" wrapText="1"/>
    </xf>
    <xf numFmtId="0" fontId="2" fillId="0" borderId="2" xfId="0" applyFont="1" applyBorder="1" applyAlignment="1">
      <alignment horizontal="right" vertical="top" wrapText="1"/>
    </xf>
    <xf numFmtId="0" fontId="4" fillId="3" borderId="2" xfId="0" applyFont="1" applyFill="1" applyBorder="1" applyAlignment="1">
      <alignment wrapText="1"/>
    </xf>
    <xf numFmtId="0" fontId="14" fillId="3" borderId="2" xfId="0" applyFont="1" applyFill="1" applyBorder="1" applyAlignment="1">
      <alignment horizontal="left" vertical="top" wrapText="1"/>
    </xf>
    <xf numFmtId="0" fontId="4" fillId="3" borderId="21" xfId="0" applyFont="1" applyFill="1" applyBorder="1" applyAlignment="1">
      <alignment horizontal="center" vertical="top" wrapText="1"/>
    </xf>
    <xf numFmtId="0" fontId="7" fillId="3" borderId="2" xfId="0" applyFont="1" applyFill="1" applyBorder="1" applyAlignment="1">
      <alignment horizontal="left" vertical="top" wrapText="1"/>
    </xf>
    <xf numFmtId="0" fontId="3" fillId="3" borderId="2" xfId="0" applyFont="1" applyFill="1" applyBorder="1" applyAlignment="1">
      <alignment horizontal="center" vertical="top" wrapText="1"/>
    </xf>
    <xf numFmtId="9" fontId="4" fillId="3" borderId="2" xfId="0" applyNumberFormat="1" applyFont="1" applyFill="1" applyBorder="1" applyAlignment="1">
      <alignment horizontal="center" vertical="top" wrapText="1"/>
    </xf>
    <xf numFmtId="1" fontId="4" fillId="0" borderId="2" xfId="0" applyNumberFormat="1" applyFont="1" applyBorder="1" applyAlignment="1">
      <alignment horizontal="center" vertical="top" wrapText="1"/>
    </xf>
    <xf numFmtId="0" fontId="4" fillId="0" borderId="3" xfId="0" applyFont="1" applyBorder="1" applyAlignment="1">
      <alignment horizontal="center" vertical="top" wrapText="1"/>
    </xf>
    <xf numFmtId="9" fontId="2" fillId="2" borderId="2" xfId="0" applyNumberFormat="1" applyFont="1" applyFill="1" applyBorder="1" applyAlignment="1">
      <alignment vertical="top" wrapText="1"/>
    </xf>
    <xf numFmtId="9" fontId="4" fillId="2" borderId="2" xfId="0" applyNumberFormat="1" applyFont="1" applyFill="1" applyBorder="1" applyAlignment="1">
      <alignment horizontal="center" vertical="top" wrapText="1"/>
    </xf>
    <xf numFmtId="0" fontId="4" fillId="0" borderId="10" xfId="0" applyFont="1" applyBorder="1" applyAlignment="1">
      <alignment horizontal="center" vertical="top" wrapText="1"/>
    </xf>
    <xf numFmtId="0" fontId="4" fillId="0" borderId="2" xfId="0" applyFont="1" applyBorder="1" applyAlignment="1">
      <alignment horizontal="left" vertical="center" wrapText="1"/>
    </xf>
    <xf numFmtId="1" fontId="7" fillId="0" borderId="2" xfId="0" applyNumberFormat="1" applyFont="1" applyBorder="1" applyAlignment="1">
      <alignment vertical="top" wrapText="1"/>
    </xf>
    <xf numFmtId="1" fontId="4" fillId="2" borderId="2" xfId="0" applyNumberFormat="1" applyFont="1" applyFill="1" applyBorder="1" applyAlignment="1">
      <alignment horizontal="center" vertical="top" wrapText="1"/>
    </xf>
    <xf numFmtId="0" fontId="2" fillId="9" borderId="2" xfId="0" applyFont="1" applyFill="1" applyBorder="1" applyAlignment="1">
      <alignment vertical="top" wrapText="1"/>
    </xf>
    <xf numFmtId="0" fontId="4" fillId="11" borderId="2" xfId="0" applyFont="1" applyFill="1" applyBorder="1" applyAlignment="1">
      <alignment horizontal="center" vertical="top" wrapText="1"/>
    </xf>
    <xf numFmtId="0" fontId="4" fillId="12" borderId="2" xfId="0" applyFont="1" applyFill="1" applyBorder="1" applyAlignment="1">
      <alignment horizontal="center" vertical="top" wrapText="1"/>
    </xf>
    <xf numFmtId="0" fontId="4" fillId="12" borderId="2" xfId="0" applyFont="1" applyFill="1" applyBorder="1" applyAlignment="1">
      <alignment vertical="top" wrapText="1"/>
    </xf>
    <xf numFmtId="0" fontId="2" fillId="12" borderId="2" xfId="0" applyFont="1" applyFill="1" applyBorder="1" applyAlignment="1">
      <alignment vertical="top" wrapText="1"/>
    </xf>
    <xf numFmtId="0" fontId="4" fillId="12" borderId="2" xfId="0" applyFont="1" applyFill="1" applyBorder="1" applyAlignment="1">
      <alignment horizontal="center" vertical="center" wrapText="1"/>
    </xf>
    <xf numFmtId="0" fontId="4" fillId="12" borderId="21" xfId="0" applyFont="1" applyFill="1" applyBorder="1" applyAlignment="1">
      <alignment horizontal="center" vertical="top" wrapText="1"/>
    </xf>
    <xf numFmtId="0" fontId="7" fillId="12" borderId="22" xfId="0" applyFont="1" applyFill="1" applyBorder="1" applyAlignment="1">
      <alignment vertical="top" wrapText="1"/>
    </xf>
    <xf numFmtId="0" fontId="7" fillId="12" borderId="2" xfId="0" applyFont="1" applyFill="1" applyBorder="1" applyAlignment="1">
      <alignment vertical="top" wrapText="1"/>
    </xf>
    <xf numFmtId="0" fontId="4" fillId="0" borderId="2" xfId="0" applyFont="1" applyBorder="1" applyAlignment="1">
      <alignment horizontal="right" vertical="top" wrapText="1"/>
    </xf>
    <xf numFmtId="9" fontId="7" fillId="0" borderId="2" xfId="0" applyNumberFormat="1" applyFont="1" applyBorder="1" applyAlignment="1">
      <alignment horizontal="right" vertical="top" wrapText="1"/>
    </xf>
    <xf numFmtId="0" fontId="7" fillId="3" borderId="22" xfId="0" applyFont="1" applyFill="1" applyBorder="1" applyAlignment="1">
      <alignment vertical="top" wrapText="1"/>
    </xf>
    <xf numFmtId="9" fontId="7" fillId="3" borderId="2" xfId="0" applyNumberFormat="1" applyFont="1" applyFill="1" applyBorder="1" applyAlignment="1">
      <alignment horizontal="right" vertical="top" wrapText="1"/>
    </xf>
    <xf numFmtId="0" fontId="4" fillId="12" borderId="2" xfId="0" applyFont="1" applyFill="1" applyBorder="1" applyAlignment="1">
      <alignment horizontal="right" vertical="top" wrapText="1"/>
    </xf>
    <xf numFmtId="0" fontId="7" fillId="12" borderId="2" xfId="0" applyFont="1" applyFill="1" applyBorder="1" applyAlignment="1">
      <alignment horizontal="right" vertical="top" wrapText="1"/>
    </xf>
    <xf numFmtId="0" fontId="4" fillId="12" borderId="2" xfId="0" applyFont="1" applyFill="1" applyBorder="1" applyAlignment="1">
      <alignment vertical="center" wrapText="1"/>
    </xf>
    <xf numFmtId="0" fontId="14" fillId="3" borderId="2" xfId="0" applyFont="1" applyFill="1" applyBorder="1" applyAlignment="1">
      <alignment vertical="top" wrapText="1"/>
    </xf>
    <xf numFmtId="0" fontId="4" fillId="3" borderId="2" xfId="0" applyFont="1" applyFill="1" applyBorder="1" applyAlignment="1">
      <alignment horizontal="right" vertical="top" wrapText="1"/>
    </xf>
    <xf numFmtId="0" fontId="3" fillId="3" borderId="2" xfId="0" applyFont="1" applyFill="1" applyBorder="1" applyAlignment="1">
      <alignment vertical="top" wrapText="1"/>
    </xf>
    <xf numFmtId="0" fontId="14" fillId="0" borderId="2" xfId="0" applyFont="1" applyBorder="1" applyAlignment="1">
      <alignment vertical="top" wrapText="1"/>
    </xf>
    <xf numFmtId="0" fontId="4" fillId="13" borderId="2" xfId="0" applyFont="1" applyFill="1" applyBorder="1" applyAlignment="1">
      <alignment horizontal="left" vertical="top" wrapText="1"/>
    </xf>
    <xf numFmtId="0" fontId="4" fillId="13" borderId="2" xfId="0" applyFont="1" applyFill="1" applyBorder="1" applyAlignment="1">
      <alignment vertical="top" wrapText="1"/>
    </xf>
    <xf numFmtId="10" fontId="4" fillId="0" borderId="9" xfId="0" applyNumberFormat="1" applyFont="1" applyBorder="1" applyAlignment="1">
      <alignment vertical="top" wrapText="1"/>
    </xf>
    <xf numFmtId="0" fontId="4" fillId="10" borderId="2" xfId="0" applyFont="1" applyFill="1" applyBorder="1" applyAlignment="1">
      <alignment horizontal="center" vertical="top" wrapText="1"/>
    </xf>
    <xf numFmtId="0" fontId="2" fillId="3" borderId="2" xfId="0" applyFont="1" applyFill="1" applyBorder="1" applyAlignment="1">
      <alignment horizontal="center" vertical="top" wrapText="1"/>
    </xf>
    <xf numFmtId="0" fontId="7" fillId="3" borderId="2" xfId="0" applyFont="1" applyFill="1" applyBorder="1" applyAlignment="1">
      <alignment horizontal="center" vertical="top" wrapText="1"/>
    </xf>
    <xf numFmtId="0" fontId="4" fillId="0" borderId="2" xfId="0" applyFont="1" applyBorder="1" applyAlignment="1">
      <alignment horizontal="center" vertical="top"/>
    </xf>
    <xf numFmtId="0" fontId="4" fillId="0" borderId="2" xfId="0" applyFont="1" applyBorder="1" applyAlignment="1">
      <alignment horizontal="right" wrapText="1"/>
    </xf>
    <xf numFmtId="0" fontId="7" fillId="0" borderId="2" xfId="0" applyFont="1" applyBorder="1" applyAlignment="1">
      <alignment wrapText="1"/>
    </xf>
    <xf numFmtId="0" fontId="7" fillId="9" borderId="2" xfId="0" applyFont="1" applyFill="1" applyBorder="1" applyAlignment="1">
      <alignment horizontal="right" wrapText="1"/>
    </xf>
    <xf numFmtId="0" fontId="4" fillId="0" borderId="2" xfId="0" applyFont="1" applyBorder="1" applyAlignment="1">
      <alignment horizontal="center" wrapText="1"/>
    </xf>
    <xf numFmtId="0" fontId="2" fillId="0" borderId="2" xfId="0" applyFont="1" applyBorder="1" applyAlignment="1">
      <alignment wrapText="1"/>
    </xf>
    <xf numFmtId="0" fontId="7" fillId="0" borderId="2" xfId="0" applyFont="1" applyBorder="1" applyAlignment="1">
      <alignment horizontal="right" wrapText="1"/>
    </xf>
    <xf numFmtId="0" fontId="3" fillId="4" borderId="2" xfId="0" applyFont="1" applyFill="1" applyBorder="1" applyAlignment="1">
      <alignment horizontal="left" vertical="center"/>
    </xf>
    <xf numFmtId="0" fontId="3" fillId="2" borderId="21" xfId="0" applyFont="1" applyFill="1" applyBorder="1" applyAlignment="1">
      <alignment vertical="top" wrapText="1"/>
    </xf>
    <xf numFmtId="0" fontId="4" fillId="2" borderId="23" xfId="0" applyFont="1" applyFill="1" applyBorder="1" applyAlignment="1">
      <alignment horizontal="center" vertical="center" wrapText="1"/>
    </xf>
    <xf numFmtId="9" fontId="4" fillId="0" borderId="2"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2" borderId="2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0" xfId="0" applyFont="1" applyBorder="1" applyAlignment="1">
      <alignment horizontal="center" vertical="center"/>
    </xf>
    <xf numFmtId="0" fontId="3" fillId="2" borderId="25" xfId="0" applyFont="1" applyFill="1" applyBorder="1" applyAlignment="1">
      <alignment horizontal="center" vertical="center" wrapText="1"/>
    </xf>
    <xf numFmtId="0" fontId="6" fillId="0" borderId="2" xfId="0" applyFont="1" applyBorder="1" applyAlignment="1">
      <alignment vertical="top" wrapText="1"/>
    </xf>
    <xf numFmtId="0" fontId="6" fillId="0" borderId="2" xfId="0" applyFont="1" applyBorder="1" applyAlignment="1">
      <alignment vertical="center" wrapText="1"/>
    </xf>
    <xf numFmtId="0" fontId="6" fillId="0" borderId="2" xfId="0" applyFont="1" applyBorder="1" applyAlignment="1">
      <alignment wrapText="1"/>
    </xf>
    <xf numFmtId="0" fontId="6" fillId="0" borderId="2" xfId="0" applyFont="1" applyBorder="1" applyAlignment="1">
      <alignment horizontal="center" vertical="top" wrapText="1"/>
    </xf>
    <xf numFmtId="0" fontId="4" fillId="14" borderId="2" xfId="0" applyFont="1" applyFill="1" applyBorder="1" applyAlignment="1">
      <alignment horizontal="center" vertical="top" wrapText="1"/>
    </xf>
    <xf numFmtId="0" fontId="4" fillId="14" borderId="2" xfId="0" applyFont="1" applyFill="1" applyBorder="1" applyAlignment="1">
      <alignment vertical="top" wrapText="1"/>
    </xf>
    <xf numFmtId="0" fontId="6" fillId="3" borderId="2" xfId="0" applyFont="1" applyFill="1" applyBorder="1" applyAlignment="1">
      <alignment vertical="top" wrapText="1"/>
    </xf>
    <xf numFmtId="0" fontId="6" fillId="3" borderId="2" xfId="0" applyFont="1" applyFill="1" applyBorder="1" applyAlignment="1">
      <alignment vertical="center" wrapText="1"/>
    </xf>
    <xf numFmtId="0" fontId="6" fillId="3" borderId="2" xfId="0" applyFont="1" applyFill="1" applyBorder="1" applyAlignment="1">
      <alignment wrapText="1"/>
    </xf>
    <xf numFmtId="0" fontId="4" fillId="9" borderId="2" xfId="0" applyFont="1" applyFill="1" applyBorder="1" applyAlignment="1">
      <alignment vertical="top" wrapText="1"/>
    </xf>
    <xf numFmtId="10" fontId="4" fillId="0" borderId="2" xfId="0" applyNumberFormat="1" applyFont="1" applyBorder="1" applyAlignment="1">
      <alignment horizontal="right" vertical="top" wrapText="1"/>
    </xf>
    <xf numFmtId="9" fontId="4" fillId="0" borderId="2" xfId="0" applyNumberFormat="1" applyFont="1" applyBorder="1" applyAlignment="1">
      <alignment horizontal="left" vertical="top" wrapText="1"/>
    </xf>
    <xf numFmtId="0" fontId="7" fillId="14" borderId="2" xfId="0" applyFont="1" applyFill="1" applyBorder="1" applyAlignment="1">
      <alignment horizontal="left" vertical="top" wrapText="1"/>
    </xf>
    <xf numFmtId="0" fontId="4" fillId="14" borderId="2" xfId="0" applyFont="1" applyFill="1" applyBorder="1"/>
    <xf numFmtId="0" fontId="4" fillId="14" borderId="2" xfId="0" applyFont="1" applyFill="1" applyBorder="1" applyAlignment="1">
      <alignment wrapText="1"/>
    </xf>
    <xf numFmtId="0" fontId="4" fillId="3" borderId="2" xfId="0" applyFont="1" applyFill="1" applyBorder="1"/>
    <xf numFmtId="0" fontId="4" fillId="0" borderId="10" xfId="0" applyFont="1" applyBorder="1" applyAlignment="1">
      <alignment horizontal="center" vertical="top"/>
    </xf>
    <xf numFmtId="0" fontId="4" fillId="0" borderId="10" xfId="0" applyFont="1" applyBorder="1" applyAlignment="1">
      <alignment horizontal="left" vertical="top" wrapText="1"/>
    </xf>
    <xf numFmtId="0" fontId="4" fillId="0" borderId="13" xfId="0" applyFont="1" applyBorder="1" applyAlignment="1">
      <alignment horizontal="left" vertical="top" wrapText="1"/>
    </xf>
    <xf numFmtId="0" fontId="4" fillId="0" borderId="10" xfId="0" applyFont="1" applyBorder="1" applyAlignment="1">
      <alignment vertical="center" wrapText="1"/>
    </xf>
    <xf numFmtId="0" fontId="4" fillId="0" borderId="10" xfId="0" applyFont="1" applyBorder="1" applyAlignment="1">
      <alignment vertical="top" wrapText="1"/>
    </xf>
    <xf numFmtId="0" fontId="4" fillId="0" borderId="13" xfId="0" applyFont="1" applyBorder="1" applyAlignment="1">
      <alignment vertical="top" wrapText="1"/>
    </xf>
    <xf numFmtId="0" fontId="4" fillId="2" borderId="26" xfId="0" applyFont="1" applyFill="1" applyBorder="1" applyAlignment="1">
      <alignment horizontal="left" vertical="top" wrapText="1"/>
    </xf>
    <xf numFmtId="0" fontId="4" fillId="0" borderId="10" xfId="0" applyFont="1" applyBorder="1"/>
    <xf numFmtId="0" fontId="4" fillId="14" borderId="26" xfId="0" applyFont="1" applyFill="1" applyBorder="1" applyAlignment="1">
      <alignment horizontal="center" vertical="top" wrapText="1"/>
    </xf>
    <xf numFmtId="0" fontId="4" fillId="14" borderId="26" xfId="0" applyFont="1" applyFill="1" applyBorder="1" applyAlignment="1">
      <alignment vertical="top" wrapText="1"/>
    </xf>
    <xf numFmtId="0" fontId="7" fillId="14" borderId="26" xfId="0" applyFont="1" applyFill="1" applyBorder="1" applyAlignment="1">
      <alignment horizontal="left" vertical="top" wrapText="1"/>
    </xf>
    <xf numFmtId="0" fontId="4" fillId="14" borderId="25" xfId="0" applyFont="1" applyFill="1" applyBorder="1"/>
    <xf numFmtId="0" fontId="4" fillId="14" borderId="25" xfId="0" applyFont="1" applyFill="1" applyBorder="1" applyAlignment="1">
      <alignment wrapText="1"/>
    </xf>
    <xf numFmtId="0" fontId="4" fillId="3" borderId="25" xfId="0" applyFont="1" applyFill="1" applyBorder="1" applyAlignment="1">
      <alignment horizontal="center" vertical="top" wrapText="1"/>
    </xf>
    <xf numFmtId="0" fontId="6" fillId="3" borderId="25" xfId="0" applyFont="1" applyFill="1" applyBorder="1" applyAlignment="1">
      <alignment vertical="top" wrapText="1"/>
    </xf>
    <xf numFmtId="0" fontId="6" fillId="3" borderId="25" xfId="0" applyFont="1" applyFill="1" applyBorder="1" applyAlignment="1">
      <alignment wrapText="1"/>
    </xf>
    <xf numFmtId="0" fontId="6" fillId="3" borderId="27" xfId="0" applyFont="1" applyFill="1" applyBorder="1" applyAlignment="1">
      <alignment wrapText="1"/>
    </xf>
    <xf numFmtId="0" fontId="4" fillId="3" borderId="25" xfId="0" applyFont="1" applyFill="1" applyBorder="1" applyAlignment="1">
      <alignment vertical="top" wrapText="1"/>
    </xf>
    <xf numFmtId="0" fontId="7" fillId="3" borderId="25" xfId="0" applyFont="1" applyFill="1" applyBorder="1" applyAlignment="1">
      <alignment horizontal="left" vertical="top" wrapText="1"/>
    </xf>
    <xf numFmtId="0" fontId="4" fillId="3" borderId="25" xfId="0" applyFont="1" applyFill="1" applyBorder="1"/>
    <xf numFmtId="0" fontId="4" fillId="3" borderId="25" xfId="0" applyFont="1" applyFill="1" applyBorder="1" applyAlignment="1">
      <alignment wrapText="1"/>
    </xf>
    <xf numFmtId="0" fontId="4" fillId="2" borderId="24" xfId="0" applyFont="1" applyFill="1" applyBorder="1" applyAlignment="1">
      <alignment horizontal="left" vertical="top" wrapText="1"/>
    </xf>
    <xf numFmtId="0" fontId="4" fillId="14" borderId="24" xfId="0" applyFont="1" applyFill="1" applyBorder="1" applyAlignment="1">
      <alignment vertical="top" wrapText="1"/>
    </xf>
    <xf numFmtId="0" fontId="4" fillId="14" borderId="24" xfId="0" applyFont="1" applyFill="1" applyBorder="1" applyAlignment="1">
      <alignment horizontal="center" vertical="top" wrapText="1"/>
    </xf>
    <xf numFmtId="0" fontId="7" fillId="14" borderId="24" xfId="0" applyFont="1" applyFill="1" applyBorder="1" applyAlignment="1">
      <alignment horizontal="left" vertical="top" wrapText="1"/>
    </xf>
    <xf numFmtId="0" fontId="6" fillId="3" borderId="21" xfId="0" applyFont="1" applyFill="1" applyBorder="1" applyAlignment="1">
      <alignment wrapText="1"/>
    </xf>
    <xf numFmtId="0" fontId="4" fillId="0" borderId="1" xfId="0" applyFont="1" applyBorder="1"/>
    <xf numFmtId="0" fontId="4" fillId="14" borderId="24" xfId="0" applyFont="1" applyFill="1" applyBorder="1"/>
    <xf numFmtId="0" fontId="4" fillId="14" borderId="24" xfId="0" applyFont="1" applyFill="1" applyBorder="1" applyAlignment="1">
      <alignment wrapText="1"/>
    </xf>
    <xf numFmtId="0" fontId="6" fillId="3" borderId="24" xfId="0" applyFont="1" applyFill="1" applyBorder="1" applyAlignment="1">
      <alignment vertical="top" wrapText="1"/>
    </xf>
    <xf numFmtId="9" fontId="7" fillId="0" borderId="1" xfId="0" applyNumberFormat="1" applyFont="1" applyBorder="1" applyAlignment="1">
      <alignment vertical="top" wrapText="1"/>
    </xf>
    <xf numFmtId="0" fontId="6" fillId="0" borderId="1" xfId="0" applyFont="1" applyBorder="1" applyAlignment="1">
      <alignment wrapText="1"/>
    </xf>
    <xf numFmtId="0" fontId="4" fillId="3" borderId="24" xfId="0" applyFont="1" applyFill="1" applyBorder="1" applyAlignment="1">
      <alignment horizontal="center" vertical="top" wrapText="1"/>
    </xf>
    <xf numFmtId="0" fontId="6" fillId="3" borderId="24" xfId="0" applyFont="1" applyFill="1" applyBorder="1" applyAlignment="1">
      <alignment wrapText="1"/>
    </xf>
    <xf numFmtId="0" fontId="6" fillId="3" borderId="28" xfId="0" applyFont="1" applyFill="1" applyBorder="1" applyAlignment="1">
      <alignment wrapText="1"/>
    </xf>
    <xf numFmtId="0" fontId="4" fillId="3" borderId="24" xfId="0" applyFont="1" applyFill="1" applyBorder="1" applyAlignment="1">
      <alignment vertical="top" wrapText="1"/>
    </xf>
    <xf numFmtId="0" fontId="7" fillId="3" borderId="24" xfId="0" applyFont="1" applyFill="1" applyBorder="1" applyAlignment="1">
      <alignment horizontal="left" vertical="top" wrapText="1"/>
    </xf>
    <xf numFmtId="0" fontId="4" fillId="3" borderId="24" xfId="0" applyFont="1" applyFill="1" applyBorder="1"/>
    <xf numFmtId="0" fontId="4" fillId="3" borderId="24" xfId="0" applyFont="1" applyFill="1" applyBorder="1" applyAlignment="1">
      <alignment wrapText="1"/>
    </xf>
    <xf numFmtId="0" fontId="4" fillId="12" borderId="24" xfId="0" applyFont="1" applyFill="1" applyBorder="1" applyAlignment="1">
      <alignment horizontal="center" vertical="top"/>
    </xf>
    <xf numFmtId="0" fontId="4" fillId="12" borderId="24" xfId="0" applyFont="1" applyFill="1" applyBorder="1" applyAlignment="1">
      <alignment horizontal="left" vertical="top" wrapText="1"/>
    </xf>
    <xf numFmtId="0" fontId="4" fillId="12" borderId="28" xfId="0" applyFont="1" applyFill="1" applyBorder="1" applyAlignment="1">
      <alignment horizontal="left" vertical="top" wrapText="1"/>
    </xf>
    <xf numFmtId="0" fontId="4" fillId="12" borderId="2" xfId="0" applyFont="1" applyFill="1" applyBorder="1" applyAlignment="1">
      <alignment horizontal="left" vertical="top" wrapText="1"/>
    </xf>
    <xf numFmtId="0" fontId="4" fillId="12" borderId="29" xfId="0" applyFont="1" applyFill="1" applyBorder="1" applyAlignment="1">
      <alignment horizontal="left" vertical="top" wrapText="1"/>
    </xf>
    <xf numFmtId="0" fontId="6" fillId="12" borderId="2" xfId="0" applyFont="1" applyFill="1" applyBorder="1" applyAlignment="1">
      <alignment vertical="top" wrapText="1"/>
    </xf>
    <xf numFmtId="0" fontId="6" fillId="12" borderId="2" xfId="0" applyFont="1" applyFill="1" applyBorder="1" applyAlignment="1">
      <alignment horizontal="center" vertical="top" wrapText="1"/>
    </xf>
    <xf numFmtId="10" fontId="4" fillId="12" borderId="22" xfId="0" applyNumberFormat="1" applyFont="1" applyFill="1" applyBorder="1" applyAlignment="1">
      <alignment horizontal="center" vertical="top" wrapText="1"/>
    </xf>
    <xf numFmtId="0" fontId="4" fillId="12" borderId="2" xfId="0" applyFont="1" applyFill="1" applyBorder="1" applyAlignment="1">
      <alignment vertical="top"/>
    </xf>
    <xf numFmtId="0" fontId="4" fillId="10" borderId="2" xfId="0" applyFont="1" applyFill="1" applyBorder="1" applyAlignment="1">
      <alignment vertical="top" wrapText="1"/>
    </xf>
    <xf numFmtId="0" fontId="6" fillId="12" borderId="22" xfId="0" applyFont="1" applyFill="1" applyBorder="1" applyAlignment="1">
      <alignment vertical="top" wrapText="1"/>
    </xf>
    <xf numFmtId="0" fontId="3" fillId="0" borderId="6" xfId="0" applyFont="1" applyBorder="1" applyAlignment="1">
      <alignment horizontal="center" vertical="top" wrapText="1"/>
    </xf>
    <xf numFmtId="0" fontId="4" fillId="0" borderId="7" xfId="0" applyFont="1" applyBorder="1" applyAlignment="1">
      <alignment horizontal="center" vertical="top" wrapText="1"/>
    </xf>
    <xf numFmtId="0" fontId="4" fillId="0" borderId="7" xfId="0" applyFont="1" applyBorder="1" applyAlignment="1">
      <alignment horizontal="left" vertical="top" wrapText="1"/>
    </xf>
    <xf numFmtId="0" fontId="4" fillId="0" borderId="8" xfId="0" applyFont="1" applyBorder="1" applyAlignment="1">
      <alignment horizontal="center" vertical="top"/>
    </xf>
    <xf numFmtId="0" fontId="6" fillId="0" borderId="1" xfId="0" applyFont="1" applyBorder="1" applyAlignment="1">
      <alignment horizontal="center" vertical="top" wrapText="1"/>
    </xf>
    <xf numFmtId="0" fontId="3" fillId="0" borderId="11" xfId="0" applyFont="1" applyBorder="1" applyAlignment="1">
      <alignment horizontal="center" vertical="top" wrapText="1"/>
    </xf>
    <xf numFmtId="0" fontId="4" fillId="0" borderId="5" xfId="0" applyFont="1" applyBorder="1" applyAlignment="1">
      <alignment horizontal="center" vertical="top" wrapText="1"/>
    </xf>
    <xf numFmtId="0" fontId="4" fillId="0" borderId="5" xfId="0" applyFont="1" applyBorder="1" applyAlignment="1">
      <alignment horizontal="left" vertical="top" wrapText="1"/>
    </xf>
    <xf numFmtId="0" fontId="4" fillId="0" borderId="12" xfId="0" applyFont="1" applyBorder="1" applyAlignment="1">
      <alignment horizontal="center" vertical="top"/>
    </xf>
    <xf numFmtId="0" fontId="6" fillId="0" borderId="10" xfId="0" applyFont="1" applyBorder="1" applyAlignment="1">
      <alignment horizontal="center" vertical="top" wrapText="1"/>
    </xf>
    <xf numFmtId="0" fontId="22" fillId="9" borderId="2" xfId="0" applyFont="1" applyFill="1" applyBorder="1" applyAlignment="1">
      <alignment vertical="top" wrapText="1"/>
    </xf>
    <xf numFmtId="15" fontId="4" fillId="0" borderId="2" xfId="0" applyNumberFormat="1" applyFont="1" applyBorder="1" applyAlignment="1">
      <alignment horizontal="center" vertical="top" wrapText="1"/>
    </xf>
    <xf numFmtId="0" fontId="4" fillId="3" borderId="2" xfId="0" applyFont="1" applyFill="1" applyBorder="1" applyAlignment="1">
      <alignment horizontal="center" vertical="top"/>
    </xf>
    <xf numFmtId="0" fontId="4" fillId="3" borderId="21" xfId="0" applyFont="1" applyFill="1" applyBorder="1" applyAlignment="1">
      <alignment horizontal="left" vertical="top" wrapText="1"/>
    </xf>
    <xf numFmtId="0" fontId="4" fillId="3" borderId="2" xfId="0" applyFont="1" applyFill="1" applyBorder="1" applyAlignment="1">
      <alignment horizontal="center"/>
    </xf>
    <xf numFmtId="0" fontId="2" fillId="3" borderId="2" xfId="0" applyFont="1" applyFill="1" applyBorder="1" applyAlignment="1">
      <alignment wrapText="1"/>
    </xf>
    <xf numFmtId="0" fontId="4" fillId="3" borderId="22" xfId="0" applyFont="1" applyFill="1" applyBorder="1"/>
    <xf numFmtId="0" fontId="6" fillId="3" borderId="22" xfId="0" applyFont="1" applyFill="1" applyBorder="1" applyAlignment="1">
      <alignment wrapText="1"/>
    </xf>
    <xf numFmtId="0" fontId="4" fillId="12" borderId="24" xfId="0" applyFont="1" applyFill="1" applyBorder="1" applyAlignment="1">
      <alignment horizontal="center" vertical="top" wrapText="1"/>
    </xf>
    <xf numFmtId="0" fontId="6" fillId="12" borderId="24" xfId="0" applyFont="1" applyFill="1" applyBorder="1" applyAlignment="1">
      <alignment horizontal="center" vertical="top" wrapText="1"/>
    </xf>
    <xf numFmtId="0" fontId="4" fillId="12" borderId="24" xfId="0" applyFont="1" applyFill="1" applyBorder="1" applyAlignment="1">
      <alignment vertical="top" wrapText="1"/>
    </xf>
    <xf numFmtId="0" fontId="4" fillId="12" borderId="26" xfId="0" applyFont="1" applyFill="1" applyBorder="1" applyAlignment="1">
      <alignment horizontal="center" vertical="top"/>
    </xf>
    <xf numFmtId="0" fontId="4" fillId="12" borderId="26" xfId="0" applyFont="1" applyFill="1" applyBorder="1" applyAlignment="1">
      <alignment horizontal="left" vertical="top" wrapText="1"/>
    </xf>
    <xf numFmtId="0" fontId="4" fillId="12" borderId="26" xfId="0" applyFont="1" applyFill="1" applyBorder="1" applyAlignment="1">
      <alignment horizontal="center" vertical="top" wrapText="1"/>
    </xf>
    <xf numFmtId="0" fontId="4" fillId="12" borderId="30" xfId="0" applyFont="1" applyFill="1" applyBorder="1" applyAlignment="1">
      <alignment horizontal="left" vertical="top" wrapText="1"/>
    </xf>
    <xf numFmtId="0" fontId="6" fillId="12" borderId="26" xfId="0" applyFont="1" applyFill="1" applyBorder="1" applyAlignment="1">
      <alignment horizontal="center" vertical="top" wrapText="1"/>
    </xf>
    <xf numFmtId="0" fontId="4" fillId="12" borderId="26" xfId="0" applyFont="1" applyFill="1" applyBorder="1" applyAlignment="1">
      <alignment vertical="top" wrapText="1"/>
    </xf>
    <xf numFmtId="0" fontId="4" fillId="12" borderId="25" xfId="0" applyFont="1" applyFill="1" applyBorder="1" applyAlignment="1">
      <alignment horizontal="center" vertical="top"/>
    </xf>
    <xf numFmtId="0" fontId="4" fillId="12" borderId="25" xfId="0" applyFont="1" applyFill="1" applyBorder="1" applyAlignment="1">
      <alignment horizontal="left" vertical="top" wrapText="1"/>
    </xf>
    <xf numFmtId="0" fontId="4" fillId="12" borderId="25" xfId="0" applyFont="1" applyFill="1" applyBorder="1" applyAlignment="1">
      <alignment horizontal="center" vertical="top" wrapText="1"/>
    </xf>
    <xf numFmtId="0" fontId="4" fillId="12" borderId="27" xfId="0" applyFont="1" applyFill="1" applyBorder="1" applyAlignment="1">
      <alignment horizontal="left" vertical="top" wrapText="1"/>
    </xf>
    <xf numFmtId="0" fontId="6" fillId="12" borderId="25" xfId="0" applyFont="1" applyFill="1" applyBorder="1" applyAlignment="1">
      <alignment horizontal="center" vertical="top" wrapText="1"/>
    </xf>
    <xf numFmtId="0" fontId="4" fillId="12" borderId="25" xfId="0" applyFont="1" applyFill="1" applyBorder="1" applyAlignment="1">
      <alignment vertical="top" wrapText="1"/>
    </xf>
    <xf numFmtId="0" fontId="23" fillId="12" borderId="24" xfId="0" applyFont="1" applyFill="1" applyBorder="1" applyAlignment="1">
      <alignment vertical="top" wrapText="1"/>
    </xf>
    <xf numFmtId="0" fontId="4" fillId="0" borderId="3" xfId="0" applyFont="1" applyBorder="1" applyAlignment="1">
      <alignment horizontal="left" vertical="top" wrapText="1"/>
    </xf>
    <xf numFmtId="9" fontId="4" fillId="0" borderId="2" xfId="0" applyNumberFormat="1" applyFont="1" applyBorder="1" applyAlignment="1">
      <alignment horizontal="right" vertical="top" wrapText="1"/>
    </xf>
    <xf numFmtId="10" fontId="6" fillId="0" borderId="2" xfId="0" applyNumberFormat="1" applyFont="1" applyBorder="1" applyAlignment="1">
      <alignment vertical="top" wrapText="1"/>
    </xf>
    <xf numFmtId="0" fontId="6" fillId="0" borderId="9" xfId="0" applyFont="1" applyBorder="1" applyAlignment="1">
      <alignment vertical="top" wrapText="1"/>
    </xf>
    <xf numFmtId="0" fontId="6" fillId="3" borderId="22" xfId="0" applyFont="1" applyFill="1" applyBorder="1" applyAlignment="1">
      <alignment vertical="top" wrapText="1"/>
    </xf>
    <xf numFmtId="9" fontId="6" fillId="12" borderId="24" xfId="0" applyNumberFormat="1" applyFont="1" applyFill="1" applyBorder="1" applyAlignment="1">
      <alignment horizontal="center" vertical="top" wrapText="1"/>
    </xf>
    <xf numFmtId="9" fontId="6" fillId="12" borderId="25" xfId="0" applyNumberFormat="1" applyFont="1" applyFill="1" applyBorder="1" applyAlignment="1">
      <alignment horizontal="center" vertical="top" wrapText="1"/>
    </xf>
    <xf numFmtId="1" fontId="4" fillId="12" borderId="2" xfId="0" applyNumberFormat="1" applyFont="1" applyFill="1" applyBorder="1" applyAlignment="1">
      <alignment horizontal="center" vertical="top" wrapText="1"/>
    </xf>
    <xf numFmtId="9" fontId="4" fillId="12" borderId="2" xfId="0" applyNumberFormat="1" applyFont="1" applyFill="1" applyBorder="1" applyAlignment="1">
      <alignment horizontal="center" vertical="top" wrapText="1"/>
    </xf>
    <xf numFmtId="0" fontId="4" fillId="0" borderId="6" xfId="0" applyFont="1" applyBorder="1" applyAlignment="1">
      <alignment horizontal="left" vertical="top" wrapText="1"/>
    </xf>
    <xf numFmtId="0" fontId="4" fillId="3" borderId="24" xfId="0" applyFont="1" applyFill="1" applyBorder="1" applyAlignment="1">
      <alignment horizontal="center" vertical="top"/>
    </xf>
    <xf numFmtId="0" fontId="4" fillId="3" borderId="24" xfId="0" applyFont="1" applyFill="1" applyBorder="1" applyAlignment="1">
      <alignment horizontal="left" vertical="top" wrapText="1"/>
    </xf>
    <xf numFmtId="0" fontId="4" fillId="3" borderId="28" xfId="0" applyFont="1" applyFill="1" applyBorder="1" applyAlignment="1">
      <alignment horizontal="left" vertical="top" wrapText="1"/>
    </xf>
    <xf numFmtId="0" fontId="4" fillId="2" borderId="3" xfId="0" applyFont="1" applyFill="1" applyBorder="1" applyAlignment="1">
      <alignment horizontal="left" vertical="top" wrapText="1"/>
    </xf>
    <xf numFmtId="0" fontId="6" fillId="2" borderId="2" xfId="0" applyFont="1" applyFill="1" applyBorder="1" applyAlignment="1">
      <alignment vertical="top" wrapText="1"/>
    </xf>
    <xf numFmtId="0" fontId="4" fillId="2" borderId="3" xfId="0" applyFont="1" applyFill="1" applyBorder="1" applyAlignment="1">
      <alignment horizontal="center" vertical="top" wrapText="1"/>
    </xf>
    <xf numFmtId="10" fontId="6" fillId="2" borderId="2" xfId="0" applyNumberFormat="1" applyFont="1" applyFill="1" applyBorder="1" applyAlignment="1">
      <alignment vertical="top" wrapText="1"/>
    </xf>
    <xf numFmtId="0" fontId="6" fillId="2" borderId="9" xfId="0" applyFont="1" applyFill="1" applyBorder="1" applyAlignment="1">
      <alignment vertical="top" wrapText="1"/>
    </xf>
    <xf numFmtId="0" fontId="24" fillId="2" borderId="0" xfId="0" applyFont="1" applyFill="1"/>
    <xf numFmtId="9" fontId="4" fillId="3" borderId="2" xfId="0" applyNumberFormat="1" applyFont="1" applyFill="1" applyBorder="1" applyAlignment="1">
      <alignment horizontal="right" vertical="top" wrapText="1"/>
    </xf>
    <xf numFmtId="0" fontId="4" fillId="0" borderId="13" xfId="0" applyFont="1" applyBorder="1" applyAlignment="1">
      <alignment horizontal="center" vertical="top"/>
    </xf>
    <xf numFmtId="0" fontId="4" fillId="0" borderId="13" xfId="0" applyFont="1" applyBorder="1" applyAlignment="1">
      <alignment horizontal="center" vertical="top" wrapText="1"/>
    </xf>
    <xf numFmtId="0" fontId="6" fillId="0" borderId="13" xfId="0" applyFont="1" applyBorder="1" applyAlignment="1">
      <alignment horizontal="center" vertical="top" wrapText="1"/>
    </xf>
    <xf numFmtId="0" fontId="4" fillId="12" borderId="24" xfId="0" applyFont="1" applyFill="1" applyBorder="1" applyAlignment="1">
      <alignment vertical="top"/>
    </xf>
    <xf numFmtId="0" fontId="4" fillId="12" borderId="2" xfId="0" applyFont="1" applyFill="1" applyBorder="1" applyAlignment="1">
      <alignment horizontal="center" vertical="top"/>
    </xf>
    <xf numFmtId="9" fontId="6" fillId="12" borderId="26" xfId="0" applyNumberFormat="1" applyFont="1" applyFill="1" applyBorder="1" applyAlignment="1">
      <alignment horizontal="center" vertical="top" wrapText="1"/>
    </xf>
    <xf numFmtId="0" fontId="4" fillId="0" borderId="14" xfId="0" applyFont="1" applyBorder="1" applyAlignment="1">
      <alignment horizontal="center" vertical="top" wrapText="1"/>
    </xf>
    <xf numFmtId="0" fontId="4" fillId="3" borderId="24" xfId="0" applyFont="1" applyFill="1" applyBorder="1" applyAlignment="1">
      <alignment vertical="top"/>
    </xf>
    <xf numFmtId="0" fontId="4" fillId="3" borderId="24" xfId="0" applyFont="1" applyFill="1" applyBorder="1" applyAlignment="1">
      <alignment horizontal="center" vertical="center" wrapText="1"/>
    </xf>
    <xf numFmtId="0" fontId="4" fillId="3" borderId="26" xfId="0" applyFont="1" applyFill="1" applyBorder="1" applyAlignment="1">
      <alignment horizontal="left" vertical="top" wrapText="1"/>
    </xf>
    <xf numFmtId="0" fontId="4" fillId="3" borderId="30" xfId="0" applyFont="1" applyFill="1" applyBorder="1" applyAlignment="1">
      <alignment horizontal="left" vertical="top" wrapText="1"/>
    </xf>
    <xf numFmtId="0" fontId="4" fillId="3" borderId="29" xfId="0" applyFont="1" applyFill="1" applyBorder="1" applyAlignment="1">
      <alignment horizontal="left" vertical="top" wrapText="1"/>
    </xf>
    <xf numFmtId="0" fontId="4" fillId="3" borderId="26" xfId="0" applyFont="1" applyFill="1" applyBorder="1" applyAlignment="1">
      <alignment vertical="top" wrapText="1"/>
    </xf>
    <xf numFmtId="10" fontId="6" fillId="0" borderId="2" xfId="0" applyNumberFormat="1" applyFont="1" applyBorder="1" applyAlignment="1">
      <alignment horizontal="center" vertical="top" wrapText="1"/>
    </xf>
    <xf numFmtId="9" fontId="6" fillId="12" borderId="2" xfId="0" applyNumberFormat="1" applyFont="1" applyFill="1" applyBorder="1" applyAlignment="1">
      <alignment vertical="top" wrapText="1"/>
    </xf>
    <xf numFmtId="10" fontId="6" fillId="12" borderId="2" xfId="0" applyNumberFormat="1" applyFont="1" applyFill="1" applyBorder="1" applyAlignment="1">
      <alignment vertical="top" wrapText="1"/>
    </xf>
    <xf numFmtId="10" fontId="6" fillId="0" borderId="9" xfId="0" applyNumberFormat="1" applyFont="1" applyBorder="1" applyAlignment="1">
      <alignment vertical="top" wrapText="1"/>
    </xf>
    <xf numFmtId="167" fontId="6" fillId="0" borderId="2" xfId="0" applyNumberFormat="1" applyFont="1" applyBorder="1" applyAlignment="1">
      <alignment vertical="top" wrapText="1"/>
    </xf>
    <xf numFmtId="0" fontId="4" fillId="12" borderId="32" xfId="0" applyFont="1" applyFill="1" applyBorder="1" applyAlignment="1">
      <alignment horizontal="left" vertical="top" wrapText="1"/>
    </xf>
    <xf numFmtId="0" fontId="4" fillId="15" borderId="2" xfId="0" applyFont="1" applyFill="1" applyBorder="1" applyAlignment="1">
      <alignment vertical="top" wrapText="1"/>
    </xf>
    <xf numFmtId="0" fontId="28" fillId="12" borderId="2" xfId="0" applyFont="1" applyFill="1" applyBorder="1" applyAlignment="1">
      <alignment horizontal="center" vertical="top" wrapText="1"/>
    </xf>
    <xf numFmtId="0" fontId="14" fillId="0" borderId="2" xfId="0" applyFont="1" applyBorder="1" applyAlignment="1">
      <alignment horizontal="left" vertical="top" wrapText="1"/>
    </xf>
    <xf numFmtId="0" fontId="14" fillId="0" borderId="2" xfId="0" applyFont="1" applyBorder="1" applyAlignment="1">
      <alignment horizontal="center" vertical="top" wrapText="1"/>
    </xf>
    <xf numFmtId="0" fontId="6" fillId="2" borderId="24" xfId="0" applyFont="1" applyFill="1" applyBorder="1" applyAlignment="1">
      <alignment horizontal="center" vertical="top" wrapText="1"/>
    </xf>
    <xf numFmtId="0" fontId="4" fillId="2" borderId="24" xfId="0" applyFont="1" applyFill="1" applyBorder="1" applyAlignment="1">
      <alignment vertical="top" wrapText="1"/>
    </xf>
    <xf numFmtId="0" fontId="6" fillId="2" borderId="26" xfId="0" applyFont="1" applyFill="1" applyBorder="1" applyAlignment="1">
      <alignment horizontal="center" vertical="top" wrapText="1"/>
    </xf>
    <xf numFmtId="0" fontId="4" fillId="2" borderId="26" xfId="0" applyFont="1" applyFill="1" applyBorder="1" applyAlignment="1">
      <alignment vertical="top" wrapText="1"/>
    </xf>
    <xf numFmtId="0" fontId="7" fillId="2" borderId="2" xfId="0" applyFont="1" applyFill="1" applyBorder="1" applyAlignment="1">
      <alignment horizontal="right" vertical="top" wrapText="1"/>
    </xf>
    <xf numFmtId="0" fontId="4" fillId="0" borderId="11" xfId="0" applyFont="1" applyBorder="1" applyAlignment="1">
      <alignment horizontal="center" vertical="top" wrapText="1"/>
    </xf>
    <xf numFmtId="0" fontId="6" fillId="2" borderId="25" xfId="0" applyFont="1" applyFill="1" applyBorder="1" applyAlignment="1">
      <alignment horizontal="center" vertical="top" wrapText="1"/>
    </xf>
    <xf numFmtId="0" fontId="4" fillId="2" borderId="25" xfId="0" applyFont="1" applyFill="1" applyBorder="1" applyAlignment="1">
      <alignment vertical="top" wrapText="1"/>
    </xf>
    <xf numFmtId="0" fontId="7" fillId="0" borderId="10" xfId="0" applyFont="1" applyBorder="1" applyAlignment="1">
      <alignment vertical="top" wrapText="1"/>
    </xf>
    <xf numFmtId="0" fontId="4" fillId="6" borderId="2" xfId="0" applyFont="1" applyFill="1" applyBorder="1" applyAlignment="1">
      <alignment vertical="top"/>
    </xf>
    <xf numFmtId="0" fontId="4" fillId="6" borderId="2" xfId="0" applyFont="1" applyFill="1" applyBorder="1" applyAlignment="1">
      <alignment horizontal="center" vertical="top" wrapText="1"/>
    </xf>
    <xf numFmtId="0" fontId="4" fillId="6" borderId="25" xfId="0" applyFont="1" applyFill="1" applyBorder="1" applyAlignment="1">
      <alignment horizontal="left" vertical="top" wrapText="1"/>
    </xf>
    <xf numFmtId="0" fontId="4" fillId="6" borderId="27" xfId="0" applyFont="1" applyFill="1" applyBorder="1" applyAlignment="1">
      <alignment horizontal="left" vertical="top" wrapText="1"/>
    </xf>
    <xf numFmtId="0" fontId="6" fillId="6" borderId="2" xfId="0" applyFont="1" applyFill="1" applyBorder="1" applyAlignment="1">
      <alignment vertical="top" wrapText="1"/>
    </xf>
    <xf numFmtId="0" fontId="6" fillId="6" borderId="22" xfId="0" applyFont="1" applyFill="1" applyBorder="1" applyAlignment="1">
      <alignment vertical="top" wrapText="1"/>
    </xf>
    <xf numFmtId="0" fontId="4" fillId="6" borderId="21" xfId="0" applyFont="1" applyFill="1" applyBorder="1" applyAlignment="1">
      <alignment horizontal="center" vertical="top" wrapText="1"/>
    </xf>
    <xf numFmtId="0" fontId="6" fillId="2" borderId="2" xfId="0" applyFont="1" applyFill="1" applyBorder="1" applyAlignment="1">
      <alignment horizontal="center" vertical="top" wrapText="1"/>
    </xf>
    <xf numFmtId="0" fontId="4" fillId="2" borderId="13" xfId="0" applyFont="1" applyFill="1" applyBorder="1" applyAlignment="1">
      <alignment horizontal="center" vertical="top"/>
    </xf>
    <xf numFmtId="0" fontId="4" fillId="2" borderId="13" xfId="0" applyFont="1" applyFill="1" applyBorder="1" applyAlignment="1">
      <alignment horizontal="left" vertical="top" wrapText="1"/>
    </xf>
    <xf numFmtId="0" fontId="4" fillId="2" borderId="13" xfId="0" applyFont="1" applyFill="1" applyBorder="1" applyAlignment="1">
      <alignment horizontal="center" vertical="top" wrapText="1"/>
    </xf>
    <xf numFmtId="9" fontId="6" fillId="2" borderId="1" xfId="0" applyNumberFormat="1" applyFont="1" applyFill="1" applyBorder="1" applyAlignment="1">
      <alignment horizontal="center" vertical="top" wrapText="1"/>
    </xf>
    <xf numFmtId="0" fontId="4" fillId="2" borderId="13" xfId="0" applyFont="1" applyFill="1" applyBorder="1" applyAlignment="1">
      <alignment vertical="top" wrapText="1"/>
    </xf>
    <xf numFmtId="9" fontId="6" fillId="2" borderId="10" xfId="0" applyNumberFormat="1" applyFont="1" applyFill="1" applyBorder="1" applyAlignment="1">
      <alignment horizontal="center" vertical="top" wrapText="1"/>
    </xf>
    <xf numFmtId="0" fontId="4" fillId="2" borderId="10" xfId="0" applyFont="1" applyFill="1" applyBorder="1" applyAlignment="1">
      <alignment horizontal="center" vertical="top"/>
    </xf>
    <xf numFmtId="0" fontId="4" fillId="2" borderId="10" xfId="0" applyFont="1" applyFill="1" applyBorder="1" applyAlignment="1">
      <alignment horizontal="left" vertical="top" wrapText="1"/>
    </xf>
    <xf numFmtId="0" fontId="4" fillId="2" borderId="10" xfId="0" applyFont="1" applyFill="1" applyBorder="1" applyAlignment="1">
      <alignment horizontal="center" vertical="top" wrapText="1"/>
    </xf>
    <xf numFmtId="0" fontId="4" fillId="2" borderId="10" xfId="0" applyFont="1" applyFill="1" applyBorder="1" applyAlignment="1">
      <alignment vertical="top" wrapText="1"/>
    </xf>
    <xf numFmtId="9" fontId="6" fillId="0" borderId="1" xfId="0" applyNumberFormat="1" applyFont="1" applyBorder="1" applyAlignment="1">
      <alignment horizontal="center" vertical="top" wrapText="1"/>
    </xf>
    <xf numFmtId="9" fontId="6" fillId="0" borderId="10" xfId="0" applyNumberFormat="1" applyFont="1" applyBorder="1" applyAlignment="1">
      <alignment horizontal="center" vertical="top" wrapText="1"/>
    </xf>
    <xf numFmtId="0" fontId="4" fillId="0" borderId="1" xfId="0" applyFont="1" applyBorder="1" applyAlignment="1">
      <alignment vertical="top"/>
    </xf>
    <xf numFmtId="9" fontId="4" fillId="0" borderId="10" xfId="0" applyNumberFormat="1" applyFont="1" applyBorder="1" applyAlignment="1">
      <alignment horizontal="center" vertical="top" wrapText="1"/>
    </xf>
    <xf numFmtId="0" fontId="6" fillId="3" borderId="24" xfId="0" applyFont="1" applyFill="1" applyBorder="1" applyAlignment="1">
      <alignment horizontal="center" vertical="top" wrapText="1"/>
    </xf>
    <xf numFmtId="0" fontId="4" fillId="3" borderId="25" xfId="0" applyFont="1" applyFill="1" applyBorder="1" applyAlignment="1">
      <alignment horizontal="center" vertical="top"/>
    </xf>
    <xf numFmtId="0" fontId="6" fillId="3" borderId="25" xfId="0" applyFont="1" applyFill="1" applyBorder="1" applyAlignment="1">
      <alignment horizontal="center" vertical="top" wrapText="1"/>
    </xf>
    <xf numFmtId="2" fontId="6" fillId="0" borderId="1" xfId="0" applyNumberFormat="1" applyFont="1" applyBorder="1" applyAlignment="1">
      <alignment horizontal="center" vertical="top" wrapText="1"/>
    </xf>
    <xf numFmtId="2" fontId="6" fillId="0" borderId="10" xfId="0" applyNumberFormat="1" applyFont="1" applyBorder="1" applyAlignment="1">
      <alignment horizontal="center" vertical="top" wrapText="1"/>
    </xf>
    <xf numFmtId="0" fontId="29" fillId="0" borderId="2" xfId="0" applyFont="1" applyBorder="1" applyAlignment="1">
      <alignment vertical="top" wrapText="1"/>
    </xf>
    <xf numFmtId="0" fontId="7" fillId="0" borderId="2" xfId="0" applyFont="1" applyBorder="1" applyAlignment="1">
      <alignment horizontal="center" vertical="top" wrapText="1"/>
    </xf>
    <xf numFmtId="0" fontId="6" fillId="0" borderId="1" xfId="0" applyFont="1" applyBorder="1" applyAlignment="1">
      <alignment horizontal="center" wrapText="1"/>
    </xf>
    <xf numFmtId="0" fontId="4" fillId="2" borderId="2" xfId="0" applyFont="1" applyFill="1" applyBorder="1" applyAlignment="1">
      <alignment horizontal="center" wrapText="1"/>
    </xf>
    <xf numFmtId="0" fontId="6" fillId="0" borderId="13" xfId="0" applyFont="1" applyBorder="1" applyAlignment="1">
      <alignment horizontal="center" wrapText="1"/>
    </xf>
    <xf numFmtId="9" fontId="4" fillId="0" borderId="2" xfId="0" applyNumberFormat="1" applyFont="1" applyBorder="1" applyAlignment="1">
      <alignment horizontal="center" wrapText="1"/>
    </xf>
    <xf numFmtId="0" fontId="6" fillId="2" borderId="2" xfId="0" applyFont="1" applyFill="1" applyBorder="1" applyAlignment="1">
      <alignment wrapText="1"/>
    </xf>
    <xf numFmtId="9" fontId="4" fillId="0" borderId="2" xfId="0" applyNumberFormat="1" applyFont="1" applyBorder="1" applyAlignment="1">
      <alignment horizontal="right" wrapText="1"/>
    </xf>
    <xf numFmtId="0" fontId="6" fillId="0" borderId="10" xfId="0" applyFont="1" applyBorder="1" applyAlignment="1">
      <alignment horizontal="center" wrapText="1"/>
    </xf>
    <xf numFmtId="0" fontId="4" fillId="0" borderId="14" xfId="0" applyFont="1" applyBorder="1" applyAlignment="1">
      <alignment horizontal="left" vertical="top" wrapText="1"/>
    </xf>
    <xf numFmtId="10" fontId="7" fillId="0" borderId="2" xfId="0" applyNumberFormat="1" applyFont="1" applyBorder="1" applyAlignment="1">
      <alignment horizontal="right" vertical="top" wrapText="1"/>
    </xf>
    <xf numFmtId="0" fontId="6" fillId="0" borderId="2" xfId="0" applyFont="1" applyBorder="1" applyAlignment="1">
      <alignment horizontal="left" vertical="top" wrapText="1"/>
    </xf>
    <xf numFmtId="169" fontId="4" fillId="0" borderId="2" xfId="0" applyNumberFormat="1" applyFont="1" applyBorder="1" applyAlignment="1">
      <alignment horizontal="center" vertical="top" wrapText="1"/>
    </xf>
    <xf numFmtId="0" fontId="4" fillId="0" borderId="2" xfId="0" applyFont="1" applyBorder="1" applyAlignment="1">
      <alignment horizontal="right" vertical="center" wrapText="1"/>
    </xf>
    <xf numFmtId="0" fontId="4" fillId="0" borderId="9" xfId="0" applyFont="1" applyBorder="1"/>
    <xf numFmtId="0" fontId="6" fillId="0" borderId="9" xfId="0" applyFont="1" applyBorder="1" applyAlignment="1">
      <alignment wrapText="1"/>
    </xf>
    <xf numFmtId="0" fontId="4" fillId="0" borderId="2" xfId="0" applyFont="1" applyBorder="1" applyAlignment="1">
      <alignment vertical="center"/>
    </xf>
    <xf numFmtId="0" fontId="4" fillId="9" borderId="2" xfId="0" applyFont="1" applyFill="1" applyBorder="1" applyAlignment="1">
      <alignment horizontal="right" vertical="top" wrapText="1"/>
    </xf>
    <xf numFmtId="10" fontId="6" fillId="12" borderId="24" xfId="0" applyNumberFormat="1" applyFont="1" applyFill="1" applyBorder="1" applyAlignment="1">
      <alignment horizontal="center" vertical="top" wrapText="1"/>
    </xf>
    <xf numFmtId="0" fontId="4" fillId="12" borderId="25" xfId="0" applyFont="1" applyFill="1" applyBorder="1" applyAlignment="1">
      <alignment horizontal="right" vertical="top" wrapText="1"/>
    </xf>
    <xf numFmtId="0" fontId="12" fillId="12" borderId="2" xfId="0" applyFont="1" applyFill="1" applyBorder="1" applyAlignment="1">
      <alignment horizontal="right" vertical="top" wrapText="1"/>
    </xf>
    <xf numFmtId="0" fontId="4" fillId="12" borderId="32" xfId="0" applyFont="1" applyFill="1" applyBorder="1"/>
    <xf numFmtId="10" fontId="6" fillId="12" borderId="25" xfId="0" applyNumberFormat="1" applyFont="1" applyFill="1" applyBorder="1" applyAlignment="1">
      <alignment horizontal="center" vertical="top" wrapText="1"/>
    </xf>
    <xf numFmtId="0" fontId="22" fillId="9" borderId="2" xfId="0" applyFont="1" applyFill="1" applyBorder="1" applyAlignment="1">
      <alignment vertical="center" wrapText="1"/>
    </xf>
    <xf numFmtId="0" fontId="4" fillId="16" borderId="2" xfId="0" applyFont="1" applyFill="1" applyBorder="1" applyAlignment="1">
      <alignment horizontal="right" vertical="top" wrapText="1"/>
    </xf>
    <xf numFmtId="0" fontId="4" fillId="16" borderId="25" xfId="0" applyFont="1" applyFill="1" applyBorder="1" applyAlignment="1">
      <alignment horizontal="right" vertical="top" wrapText="1"/>
    </xf>
    <xf numFmtId="0" fontId="12" fillId="16" borderId="2" xfId="0" applyFont="1" applyFill="1" applyBorder="1" applyAlignment="1">
      <alignment vertical="top" wrapText="1"/>
    </xf>
    <xf numFmtId="9" fontId="4" fillId="12" borderId="2" xfId="0" applyNumberFormat="1" applyFont="1" applyFill="1" applyBorder="1" applyAlignment="1">
      <alignment vertical="top" wrapText="1"/>
    </xf>
    <xf numFmtId="9" fontId="4" fillId="12" borderId="2" xfId="0" applyNumberFormat="1" applyFont="1" applyFill="1" applyBorder="1" applyAlignment="1">
      <alignment horizontal="right" vertical="top" wrapText="1"/>
    </xf>
    <xf numFmtId="10" fontId="4" fillId="16" borderId="2" xfId="0" applyNumberFormat="1" applyFont="1" applyFill="1" applyBorder="1" applyAlignment="1">
      <alignment horizontal="right" vertical="top" wrapText="1"/>
    </xf>
    <xf numFmtId="10" fontId="12" fillId="16" borderId="2" xfId="0" applyNumberFormat="1" applyFont="1" applyFill="1" applyBorder="1" applyAlignment="1">
      <alignment vertical="top" wrapText="1"/>
    </xf>
    <xf numFmtId="0" fontId="6" fillId="12" borderId="2" xfId="0" applyFont="1" applyFill="1" applyBorder="1" applyAlignment="1">
      <alignment wrapText="1"/>
    </xf>
    <xf numFmtId="10" fontId="4" fillId="12" borderId="2" xfId="0" applyNumberFormat="1" applyFont="1" applyFill="1" applyBorder="1" applyAlignment="1">
      <alignment horizontal="center" vertical="top" wrapText="1"/>
    </xf>
    <xf numFmtId="0" fontId="4" fillId="12" borderId="2" xfId="0" applyFont="1" applyFill="1" applyBorder="1" applyAlignment="1">
      <alignment wrapText="1"/>
    </xf>
    <xf numFmtId="9" fontId="4" fillId="16" borderId="2" xfId="0" applyNumberFormat="1" applyFont="1" applyFill="1" applyBorder="1" applyAlignment="1">
      <alignment horizontal="center" vertical="top" wrapText="1"/>
    </xf>
    <xf numFmtId="10" fontId="2" fillId="12" borderId="2" xfId="0" applyNumberFormat="1" applyFont="1" applyFill="1" applyBorder="1" applyAlignment="1">
      <alignment vertical="top" wrapText="1"/>
    </xf>
    <xf numFmtId="167" fontId="6" fillId="12" borderId="24" xfId="0" applyNumberFormat="1" applyFont="1" applyFill="1" applyBorder="1" applyAlignment="1">
      <alignment horizontal="center" vertical="top" wrapText="1"/>
    </xf>
    <xf numFmtId="1" fontId="4" fillId="12" borderId="2" xfId="0" applyNumberFormat="1" applyFont="1" applyFill="1" applyBorder="1" applyAlignment="1">
      <alignment vertical="top" wrapText="1"/>
    </xf>
    <xf numFmtId="167" fontId="6" fillId="12" borderId="26" xfId="0" applyNumberFormat="1" applyFont="1" applyFill="1" applyBorder="1" applyAlignment="1">
      <alignment horizontal="center" vertical="top" wrapText="1"/>
    </xf>
    <xf numFmtId="9" fontId="4" fillId="16" borderId="2" xfId="0" applyNumberFormat="1" applyFont="1" applyFill="1" applyBorder="1" applyAlignment="1">
      <alignment horizontal="right" vertical="top" wrapText="1"/>
    </xf>
    <xf numFmtId="10" fontId="4" fillId="12" borderId="2" xfId="0" applyNumberFormat="1" applyFont="1" applyFill="1" applyBorder="1" applyAlignment="1">
      <alignment vertical="top" wrapText="1"/>
    </xf>
    <xf numFmtId="9" fontId="12" fillId="16" borderId="2" xfId="0" applyNumberFormat="1" applyFont="1" applyFill="1" applyBorder="1" applyAlignment="1">
      <alignment vertical="top" wrapText="1"/>
    </xf>
    <xf numFmtId="167" fontId="6" fillId="12" borderId="25" xfId="0" applyNumberFormat="1" applyFont="1" applyFill="1" applyBorder="1" applyAlignment="1">
      <alignment horizontal="center" vertical="top" wrapText="1"/>
    </xf>
    <xf numFmtId="0" fontId="4" fillId="3" borderId="2" xfId="0" quotePrefix="1" applyFont="1" applyFill="1" applyBorder="1" applyAlignment="1">
      <alignment horizontal="left" vertical="top"/>
    </xf>
    <xf numFmtId="0" fontId="4" fillId="3" borderId="2" xfId="0" applyFont="1" applyFill="1" applyBorder="1" applyAlignment="1">
      <alignment horizontal="left" vertical="top"/>
    </xf>
    <xf numFmtId="0" fontId="4" fillId="0" borderId="2" xfId="0" quotePrefix="1" applyFont="1" applyBorder="1" applyAlignment="1">
      <alignment vertical="top" wrapText="1"/>
    </xf>
    <xf numFmtId="0" fontId="4" fillId="0" borderId="3" xfId="0" applyFont="1" applyBorder="1" applyAlignment="1">
      <alignment vertical="top" wrapText="1"/>
    </xf>
    <xf numFmtId="0" fontId="4" fillId="0" borderId="11" xfId="0" applyFont="1" applyBorder="1"/>
    <xf numFmtId="0" fontId="4" fillId="0" borderId="13" xfId="0" applyFont="1" applyBorder="1"/>
    <xf numFmtId="0" fontId="4" fillId="0" borderId="14" xfId="0" applyFont="1" applyBorder="1"/>
    <xf numFmtId="0" fontId="10" fillId="0" borderId="2" xfId="0" applyFont="1" applyBorder="1" applyAlignment="1">
      <alignment horizontal="center" vertical="top" wrapText="1"/>
    </xf>
    <xf numFmtId="0" fontId="10" fillId="0" borderId="1" xfId="0" applyFont="1" applyBorder="1" applyAlignment="1">
      <alignment vertical="top" wrapText="1"/>
    </xf>
    <xf numFmtId="0" fontId="10" fillId="0" borderId="13" xfId="0" applyFont="1" applyBorder="1" applyAlignment="1">
      <alignment vertical="top" wrapText="1"/>
    </xf>
    <xf numFmtId="0" fontId="10" fillId="0" borderId="10" xfId="0" applyFont="1" applyBorder="1" applyAlignment="1">
      <alignment vertical="top" wrapText="1"/>
    </xf>
    <xf numFmtId="0" fontId="4" fillId="12" borderId="21" xfId="0" applyFont="1" applyFill="1" applyBorder="1" applyAlignment="1">
      <alignment vertical="top" wrapText="1"/>
    </xf>
    <xf numFmtId="0" fontId="4" fillId="12" borderId="22" xfId="0" applyFont="1" applyFill="1" applyBorder="1" applyAlignment="1">
      <alignment vertical="top" wrapText="1"/>
    </xf>
    <xf numFmtId="0" fontId="31" fillId="0" borderId="1" xfId="0" applyFont="1" applyBorder="1" applyAlignment="1">
      <alignment horizontal="left" vertical="top" wrapText="1"/>
    </xf>
    <xf numFmtId="0" fontId="31" fillId="0" borderId="2" xfId="0" applyFont="1" applyBorder="1" applyAlignment="1">
      <alignment horizontal="left" vertical="top" wrapText="1"/>
    </xf>
    <xf numFmtId="0" fontId="31" fillId="0" borderId="2" xfId="0" applyFont="1" applyBorder="1" applyAlignment="1">
      <alignment vertical="top" wrapText="1"/>
    </xf>
    <xf numFmtId="0" fontId="6" fillId="0" borderId="2" xfId="0" quotePrefix="1" applyFont="1" applyBorder="1" applyAlignment="1">
      <alignment vertical="top" wrapText="1"/>
    </xf>
    <xf numFmtId="0" fontId="4" fillId="3" borderId="28" xfId="0" applyFont="1" applyFill="1" applyBorder="1" applyAlignment="1">
      <alignment horizontal="center" vertical="top" wrapText="1"/>
    </xf>
    <xf numFmtId="0" fontId="4" fillId="3" borderId="26" xfId="0" applyFont="1" applyFill="1" applyBorder="1"/>
    <xf numFmtId="0" fontId="4" fillId="3" borderId="30" xfId="0" applyFont="1" applyFill="1" applyBorder="1"/>
    <xf numFmtId="0" fontId="6" fillId="3" borderId="26" xfId="0" applyFont="1" applyFill="1" applyBorder="1" applyAlignment="1">
      <alignment horizontal="center" vertical="top" wrapText="1"/>
    </xf>
    <xf numFmtId="0" fontId="4" fillId="3" borderId="30" xfId="0" applyFont="1" applyFill="1" applyBorder="1" applyAlignment="1">
      <alignment horizontal="center" vertical="top" wrapText="1"/>
    </xf>
    <xf numFmtId="0" fontId="4" fillId="3" borderId="27" xfId="0" applyFont="1" applyFill="1" applyBorder="1"/>
    <xf numFmtId="0" fontId="4" fillId="3" borderId="27" xfId="0" applyFont="1" applyFill="1" applyBorder="1" applyAlignment="1">
      <alignment horizontal="center" vertical="top" wrapText="1"/>
    </xf>
    <xf numFmtId="0" fontId="3" fillId="4" borderId="2" xfId="0" applyFont="1" applyFill="1" applyBorder="1" applyAlignment="1">
      <alignment vertical="center" wrapText="1"/>
    </xf>
    <xf numFmtId="0" fontId="4" fillId="0" borderId="0" xfId="0" applyFont="1" applyAlignment="1">
      <alignment horizontal="left" vertical="top" wrapText="1"/>
    </xf>
    <xf numFmtId="0" fontId="31" fillId="0" borderId="0" xfId="0" applyFont="1" applyAlignment="1">
      <alignment horizontal="left" vertical="top" wrapText="1"/>
    </xf>
    <xf numFmtId="0" fontId="3" fillId="0" borderId="2" xfId="0" applyFont="1" applyBorder="1" applyAlignment="1">
      <alignment wrapText="1"/>
    </xf>
    <xf numFmtId="0" fontId="4" fillId="5" borderId="2" xfId="0" applyFont="1" applyFill="1" applyBorder="1" applyAlignment="1">
      <alignment horizontal="center" vertical="top" wrapText="1"/>
    </xf>
    <xf numFmtId="10" fontId="4" fillId="0" borderId="0" xfId="0" applyNumberFormat="1" applyFont="1"/>
    <xf numFmtId="0" fontId="3" fillId="0" borderId="2" xfId="0" applyFont="1" applyBorder="1" applyAlignment="1">
      <alignment vertical="center" wrapText="1"/>
    </xf>
    <xf numFmtId="0" fontId="4" fillId="2" borderId="22" xfId="0" applyFont="1" applyFill="1" applyBorder="1" applyAlignment="1">
      <alignment vertical="center" wrapText="1"/>
    </xf>
    <xf numFmtId="0" fontId="3" fillId="0" borderId="14" xfId="0" applyFont="1" applyBorder="1" applyAlignment="1">
      <alignment wrapText="1"/>
    </xf>
    <xf numFmtId="10" fontId="4" fillId="3" borderId="2" xfId="0" applyNumberFormat="1" applyFont="1" applyFill="1" applyBorder="1" applyAlignment="1">
      <alignment horizontal="center" vertical="top" wrapText="1"/>
    </xf>
    <xf numFmtId="10" fontId="4" fillId="3" borderId="2" xfId="0" applyNumberFormat="1" applyFont="1" applyFill="1" applyBorder="1" applyAlignment="1">
      <alignment vertical="top" wrapText="1"/>
    </xf>
    <xf numFmtId="0" fontId="3" fillId="0" borderId="14" xfId="0" applyFont="1" applyBorder="1" applyAlignment="1">
      <alignment horizontal="center" vertical="center" wrapText="1"/>
    </xf>
    <xf numFmtId="10" fontId="4" fillId="5" borderId="2" xfId="0" applyNumberFormat="1" applyFont="1" applyFill="1" applyBorder="1" applyAlignment="1">
      <alignment horizontal="center" vertical="top" wrapText="1"/>
    </xf>
    <xf numFmtId="10" fontId="4" fillId="5" borderId="2" xfId="0" applyNumberFormat="1" applyFont="1" applyFill="1" applyBorder="1" applyAlignment="1">
      <alignment vertical="top" wrapText="1"/>
    </xf>
    <xf numFmtId="0" fontId="32" fillId="0" borderId="0" xfId="0" applyFont="1" applyAlignment="1">
      <alignment vertical="top"/>
    </xf>
    <xf numFmtId="0" fontId="32" fillId="0" borderId="2" xfId="0" applyFont="1" applyBorder="1" applyAlignment="1">
      <alignment vertical="top"/>
    </xf>
    <xf numFmtId="0" fontId="2" fillId="0" borderId="2" xfId="0" applyFont="1" applyBorder="1"/>
    <xf numFmtId="0" fontId="33" fillId="0" borderId="0" xfId="0" applyFont="1" applyAlignment="1">
      <alignment vertical="top"/>
    </xf>
    <xf numFmtId="0" fontId="33" fillId="0" borderId="2" xfId="0" applyFont="1" applyBorder="1" applyAlignment="1">
      <alignment vertical="center"/>
    </xf>
    <xf numFmtId="0" fontId="33" fillId="0" borderId="2" xfId="0" applyFont="1" applyBorder="1" applyAlignment="1">
      <alignment vertical="center" wrapText="1"/>
    </xf>
    <xf numFmtId="0" fontId="33" fillId="0" borderId="2" xfId="0" applyFont="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vertical="center" wrapText="1"/>
    </xf>
    <xf numFmtId="10" fontId="32" fillId="0" borderId="2" xfId="0" applyNumberFormat="1" applyFont="1" applyBorder="1" applyAlignment="1">
      <alignment vertical="top"/>
    </xf>
    <xf numFmtId="9" fontId="32" fillId="0" borderId="2" xfId="0" applyNumberFormat="1" applyFont="1" applyBorder="1" applyAlignment="1">
      <alignment vertical="top"/>
    </xf>
    <xf numFmtId="10" fontId="32" fillId="0" borderId="0" xfId="0" applyNumberFormat="1" applyFont="1" applyAlignment="1">
      <alignment vertical="top"/>
    </xf>
    <xf numFmtId="9" fontId="32" fillId="0" borderId="0" xfId="0" applyNumberFormat="1" applyFont="1" applyAlignment="1">
      <alignment vertical="top"/>
    </xf>
    <xf numFmtId="0" fontId="34" fillId="0" borderId="0" xfId="0" applyFont="1" applyAlignment="1">
      <alignment vertical="center" wrapText="1"/>
    </xf>
    <xf numFmtId="0" fontId="34" fillId="0" borderId="0" xfId="0" applyFont="1" applyAlignment="1">
      <alignment horizontal="center" vertical="center" wrapText="1"/>
    </xf>
    <xf numFmtId="0" fontId="33" fillId="0" borderId="0" xfId="0" applyFont="1" applyAlignment="1">
      <alignment horizontal="center" vertical="top"/>
    </xf>
    <xf numFmtId="0" fontId="35" fillId="0" borderId="0" xfId="0" applyFont="1" applyAlignment="1">
      <alignment vertical="top"/>
    </xf>
    <xf numFmtId="10" fontId="35" fillId="0" borderId="0" xfId="0" applyNumberFormat="1" applyFont="1" applyAlignment="1">
      <alignment vertical="top"/>
    </xf>
    <xf numFmtId="0" fontId="33" fillId="0" borderId="14" xfId="0" applyFont="1" applyBorder="1" applyAlignment="1">
      <alignment vertical="center" wrapText="1"/>
    </xf>
    <xf numFmtId="0" fontId="32" fillId="0" borderId="14" xfId="0" applyFont="1" applyBorder="1" applyAlignment="1">
      <alignment vertical="top"/>
    </xf>
    <xf numFmtId="0" fontId="32" fillId="0" borderId="0" xfId="0" applyFont="1" applyAlignment="1">
      <alignment vertical="center"/>
    </xf>
    <xf numFmtId="0" fontId="32" fillId="5" borderId="2" xfId="0" applyFont="1" applyFill="1" applyBorder="1" applyAlignment="1">
      <alignment vertical="top"/>
    </xf>
    <xf numFmtId="9" fontId="32" fillId="5" borderId="2" xfId="0" applyNumberFormat="1" applyFont="1" applyFill="1" applyBorder="1" applyAlignment="1">
      <alignment vertical="top"/>
    </xf>
    <xf numFmtId="10" fontId="32" fillId="5" borderId="2" xfId="0" applyNumberFormat="1" applyFont="1" applyFill="1" applyBorder="1" applyAlignment="1">
      <alignment vertical="top"/>
    </xf>
    <xf numFmtId="0" fontId="32" fillId="5" borderId="32" xfId="0" applyFont="1" applyFill="1" applyBorder="1" applyAlignment="1">
      <alignment vertical="top"/>
    </xf>
    <xf numFmtId="0" fontId="33" fillId="0" borderId="2" xfId="0" applyFont="1" applyBorder="1" applyAlignment="1">
      <alignment vertical="top"/>
    </xf>
    <xf numFmtId="10" fontId="33" fillId="0" borderId="2" xfId="0" applyNumberFormat="1" applyFont="1" applyBorder="1" applyAlignment="1">
      <alignment vertical="top"/>
    </xf>
    <xf numFmtId="0" fontId="33" fillId="0" borderId="10" xfId="0" applyFont="1" applyBorder="1" applyAlignment="1">
      <alignment vertical="top"/>
    </xf>
    <xf numFmtId="0" fontId="33" fillId="0" borderId="2" xfId="0" applyFont="1" applyBorder="1" applyAlignment="1">
      <alignment vertical="top" wrapText="1"/>
    </xf>
    <xf numFmtId="0" fontId="33" fillId="5" borderId="2" xfId="0" applyFont="1" applyFill="1" applyBorder="1" applyAlignment="1">
      <alignment vertical="center" wrapText="1"/>
    </xf>
    <xf numFmtId="0" fontId="32" fillId="0" borderId="2" xfId="0" applyFont="1" applyBorder="1" applyAlignment="1">
      <alignment vertical="top" wrapText="1"/>
    </xf>
    <xf numFmtId="9" fontId="32" fillId="0" borderId="2" xfId="0" applyNumberFormat="1" applyFont="1" applyBorder="1" applyAlignment="1">
      <alignment vertical="top" wrapText="1"/>
    </xf>
    <xf numFmtId="0" fontId="33" fillId="5" borderId="2" xfId="0" applyFont="1" applyFill="1" applyBorder="1" applyAlignment="1">
      <alignment vertical="top" wrapText="1"/>
    </xf>
    <xf numFmtId="0" fontId="33" fillId="0" borderId="0" xfId="0" applyFont="1" applyAlignment="1">
      <alignment vertical="top" wrapText="1"/>
    </xf>
    <xf numFmtId="0" fontId="33" fillId="5" borderId="32" xfId="0" applyFont="1" applyFill="1" applyBorder="1" applyAlignment="1">
      <alignment vertical="top" wrapText="1"/>
    </xf>
    <xf numFmtId="0" fontId="32" fillId="0" borderId="0" xfId="0" applyFont="1" applyAlignment="1">
      <alignment vertical="center" wrapText="1"/>
    </xf>
    <xf numFmtId="0" fontId="33" fillId="0" borderId="3" xfId="0" applyFont="1" applyBorder="1" applyAlignment="1">
      <alignment vertical="center" wrapText="1"/>
    </xf>
    <xf numFmtId="0" fontId="32" fillId="0" borderId="3" xfId="0" applyFont="1" applyBorder="1" applyAlignment="1">
      <alignment vertical="top"/>
    </xf>
    <xf numFmtId="10" fontId="32" fillId="0" borderId="2" xfId="0" applyNumberFormat="1" applyFont="1" applyBorder="1" applyAlignment="1">
      <alignment vertical="top" wrapText="1"/>
    </xf>
    <xf numFmtId="0" fontId="33" fillId="2" borderId="2" xfId="0" applyFont="1" applyFill="1" applyBorder="1" applyAlignment="1">
      <alignment vertical="top"/>
    </xf>
    <xf numFmtId="0" fontId="33" fillId="0" borderId="0" xfId="0" applyFont="1" applyAlignment="1">
      <alignment vertical="center"/>
    </xf>
    <xf numFmtId="10" fontId="32" fillId="0" borderId="14" xfId="0" applyNumberFormat="1" applyFont="1" applyBorder="1" applyAlignment="1">
      <alignment vertical="top"/>
    </xf>
    <xf numFmtId="9" fontId="32" fillId="0" borderId="14" xfId="0" applyNumberFormat="1" applyFont="1" applyBorder="1" applyAlignment="1">
      <alignment vertical="top"/>
    </xf>
    <xf numFmtId="0" fontId="33" fillId="0" borderId="2" xfId="0" applyFont="1" applyBorder="1" applyAlignment="1">
      <alignment horizontal="center" vertical="center"/>
    </xf>
    <xf numFmtId="0" fontId="33" fillId="0" borderId="14" xfId="0" applyFont="1" applyBorder="1" applyAlignment="1">
      <alignment horizontal="center" vertical="center" wrapText="1"/>
    </xf>
    <xf numFmtId="0" fontId="32" fillId="0" borderId="0" xfId="0" applyFont="1" applyAlignment="1">
      <alignment vertical="top" wrapText="1"/>
    </xf>
    <xf numFmtId="9" fontId="33" fillId="0" borderId="2" xfId="0" applyNumberFormat="1" applyFont="1" applyBorder="1" applyAlignment="1">
      <alignment horizontal="center" vertical="center" wrapText="1"/>
    </xf>
    <xf numFmtId="9" fontId="32" fillId="5" borderId="2" xfId="0" applyNumberFormat="1" applyFont="1" applyFill="1" applyBorder="1" applyAlignment="1">
      <alignment vertical="top" wrapText="1"/>
    </xf>
    <xf numFmtId="0" fontId="4" fillId="0" borderId="1" xfId="0" applyFont="1" applyBorder="1" applyAlignment="1">
      <alignment horizontal="center" vertical="center" wrapText="1"/>
    </xf>
    <xf numFmtId="0" fontId="5" fillId="0" borderId="13" xfId="0" applyFont="1" applyBorder="1"/>
    <xf numFmtId="0" fontId="5" fillId="0" borderId="10" xfId="0" applyFont="1" applyBorder="1"/>
    <xf numFmtId="0" fontId="4" fillId="0" borderId="1" xfId="0" applyFont="1" applyBorder="1" applyAlignment="1">
      <alignment vertical="top" wrapText="1"/>
    </xf>
    <xf numFmtId="0" fontId="2" fillId="0" borderId="1" xfId="0" applyFont="1" applyBorder="1" applyAlignment="1">
      <alignment vertical="top"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top" wrapText="1"/>
    </xf>
    <xf numFmtId="0" fontId="4" fillId="2" borderId="1" xfId="0" applyFont="1" applyFill="1" applyBorder="1" applyAlignment="1">
      <alignment vertical="top" wrapText="1"/>
    </xf>
    <xf numFmtId="0" fontId="6" fillId="0" borderId="1" xfId="0" applyFont="1" applyBorder="1" applyAlignment="1">
      <alignment horizontal="center" vertical="center" wrapText="1"/>
    </xf>
    <xf numFmtId="0" fontId="4" fillId="0" borderId="1" xfId="0" applyFont="1" applyBorder="1" applyAlignment="1">
      <alignment vertical="center" wrapText="1"/>
    </xf>
    <xf numFmtId="10" fontId="2" fillId="2" borderId="1" xfId="0" applyNumberFormat="1" applyFont="1" applyFill="1" applyBorder="1" applyAlignment="1">
      <alignment vertical="top" wrapText="1"/>
    </xf>
    <xf numFmtId="0" fontId="4" fillId="2" borderId="1" xfId="0" applyFont="1" applyFill="1" applyBorder="1" applyAlignment="1">
      <alignment vertical="center" wrapText="1"/>
    </xf>
    <xf numFmtId="0" fontId="2" fillId="2" borderId="1" xfId="0" applyFont="1" applyFill="1" applyBorder="1" applyAlignment="1">
      <alignment vertical="top" wrapText="1"/>
    </xf>
    <xf numFmtId="0" fontId="9" fillId="0" borderId="1" xfId="0" applyFont="1" applyBorder="1" applyAlignment="1">
      <alignment vertical="center" wrapText="1"/>
    </xf>
    <xf numFmtId="0" fontId="6" fillId="0" borderId="1" xfId="0" applyFont="1" applyBorder="1" applyAlignment="1">
      <alignment vertical="top" wrapText="1"/>
    </xf>
    <xf numFmtId="0" fontId="4" fillId="0" borderId="1" xfId="0" applyFont="1" applyBorder="1" applyAlignment="1">
      <alignment horizontal="center" vertical="top" wrapText="1"/>
    </xf>
    <xf numFmtId="0" fontId="2" fillId="0" borderId="1" xfId="0" applyFont="1" applyBorder="1" applyAlignment="1">
      <alignment vertical="center" wrapText="1"/>
    </xf>
    <xf numFmtId="2" fontId="2" fillId="0" borderId="1" xfId="0" applyNumberFormat="1" applyFont="1" applyBorder="1" applyAlignment="1">
      <alignment vertical="top" wrapText="1"/>
    </xf>
    <xf numFmtId="0" fontId="4" fillId="0" borderId="1" xfId="0" applyFont="1" applyBorder="1" applyAlignment="1">
      <alignment horizontal="left" vertical="top" wrapText="1"/>
    </xf>
    <xf numFmtId="0" fontId="2" fillId="3" borderId="1" xfId="0" applyFont="1" applyFill="1" applyBorder="1" applyAlignment="1">
      <alignment vertical="top" wrapText="1"/>
    </xf>
    <xf numFmtId="0" fontId="4"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1" xfId="0" applyFont="1" applyFill="1" applyBorder="1" applyAlignment="1">
      <alignment horizontal="center" vertical="top" wrapText="1"/>
    </xf>
    <xf numFmtId="2" fontId="4" fillId="0" borderId="1" xfId="0" applyNumberFormat="1" applyFont="1" applyBorder="1" applyAlignment="1">
      <alignment vertical="center" wrapText="1"/>
    </xf>
    <xf numFmtId="2" fontId="4" fillId="0" borderId="8" xfId="0" applyNumberFormat="1" applyFont="1" applyBorder="1" applyAlignment="1">
      <alignment horizontal="left" vertical="top" wrapText="1"/>
    </xf>
    <xf numFmtId="0" fontId="5" fillId="0" borderId="12" xfId="0" applyFont="1" applyBorder="1"/>
    <xf numFmtId="0" fontId="4" fillId="0" borderId="1" xfId="0" applyFont="1" applyBorder="1" applyAlignment="1">
      <alignment horizontal="right" vertical="top"/>
    </xf>
    <xf numFmtId="0" fontId="4" fillId="0" borderId="1" xfId="0" applyFont="1" applyBorder="1" applyAlignment="1">
      <alignment horizontal="center" vertical="top"/>
    </xf>
    <xf numFmtId="0" fontId="4" fillId="0" borderId="1" xfId="0" applyFont="1" applyBorder="1" applyAlignment="1">
      <alignment horizontal="right" vertical="top" wrapText="1"/>
    </xf>
    <xf numFmtId="2" fontId="4" fillId="0" borderId="1"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5" fillId="0" borderId="11" xfId="0" applyFont="1" applyBorder="1"/>
    <xf numFmtId="0" fontId="3" fillId="0" borderId="1" xfId="0" applyFont="1" applyBorder="1" applyAlignment="1">
      <alignment horizontal="center" vertical="center" wrapText="1"/>
    </xf>
    <xf numFmtId="0" fontId="5" fillId="0" borderId="14" xfId="0" applyFont="1" applyBorder="1"/>
    <xf numFmtId="0" fontId="4" fillId="0" borderId="8" xfId="0" applyFont="1" applyBorder="1" applyAlignment="1">
      <alignment horizontal="center" vertical="top" wrapText="1"/>
    </xf>
    <xf numFmtId="0" fontId="5" fillId="0" borderId="15" xfId="0" applyFont="1" applyBorder="1"/>
    <xf numFmtId="0" fontId="6" fillId="0" borderId="6" xfId="0" applyFont="1" applyBorder="1" applyAlignment="1">
      <alignment horizontal="center" vertical="center" wrapText="1"/>
    </xf>
    <xf numFmtId="0" fontId="8" fillId="2" borderId="1" xfId="0" applyFont="1" applyFill="1" applyBorder="1" applyAlignment="1">
      <alignment vertical="center" wrapText="1"/>
    </xf>
    <xf numFmtId="0" fontId="3" fillId="0" borderId="6" xfId="0" applyFont="1" applyBorder="1" applyAlignment="1">
      <alignment horizontal="center"/>
    </xf>
    <xf numFmtId="0" fontId="5" fillId="0" borderId="7" xfId="0" applyFont="1" applyBorder="1"/>
    <xf numFmtId="0" fontId="5" fillId="0" borderId="8" xfId="0" applyFont="1" applyBorder="1"/>
    <xf numFmtId="0" fontId="3" fillId="0" borderId="1" xfId="0" applyFont="1" applyBorder="1" applyAlignment="1">
      <alignment horizontal="center" vertical="center"/>
    </xf>
    <xf numFmtId="0" fontId="3" fillId="0" borderId="3" xfId="0" applyFont="1" applyBorder="1" applyAlignment="1">
      <alignment horizontal="center" vertical="center" wrapText="1"/>
    </xf>
    <xf numFmtId="0" fontId="5" fillId="0" borderId="4" xfId="0" applyFont="1" applyBorder="1"/>
    <xf numFmtId="0" fontId="5" fillId="0" borderId="9" xfId="0" applyFont="1" applyBorder="1"/>
    <xf numFmtId="0" fontId="3"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8" xfId="0" applyFont="1" applyBorder="1" applyAlignment="1">
      <alignment horizontal="center" vertical="top" wrapText="1"/>
    </xf>
    <xf numFmtId="10" fontId="2" fillId="0" borderId="1" xfId="0" applyNumberFormat="1" applyFont="1" applyBorder="1" applyAlignment="1">
      <alignment vertical="top" wrapText="1"/>
    </xf>
    <xf numFmtId="10" fontId="4" fillId="2" borderId="1" xfId="0" applyNumberFormat="1" applyFont="1" applyFill="1" applyBorder="1" applyAlignment="1">
      <alignment horizontal="center" vertical="top" wrapText="1"/>
    </xf>
    <xf numFmtId="0" fontId="2" fillId="2" borderId="1" xfId="0" applyFont="1" applyFill="1" applyBorder="1" applyAlignment="1">
      <alignment horizontal="left" vertical="top" wrapText="1"/>
    </xf>
    <xf numFmtId="0" fontId="4" fillId="2" borderId="1" xfId="0" applyFont="1" applyFill="1" applyBorder="1" applyAlignment="1">
      <alignment horizontal="left" vertical="top" wrapText="1"/>
    </xf>
    <xf numFmtId="9" fontId="2" fillId="2" borderId="1" xfId="0" applyNumberFormat="1" applyFont="1" applyFill="1" applyBorder="1" applyAlignment="1">
      <alignment vertical="top" wrapText="1"/>
    </xf>
    <xf numFmtId="0" fontId="7" fillId="0" borderId="1" xfId="0" applyFont="1" applyBorder="1" applyAlignment="1">
      <alignment horizontal="center" vertical="center" wrapText="1"/>
    </xf>
    <xf numFmtId="0" fontId="2" fillId="2" borderId="1" xfId="0" applyFont="1" applyFill="1" applyBorder="1" applyAlignment="1">
      <alignment vertical="center" wrapText="1"/>
    </xf>
    <xf numFmtId="0" fontId="7" fillId="0" borderId="1" xfId="0" applyFont="1" applyBorder="1" applyAlignment="1">
      <alignment vertical="center" wrapText="1"/>
    </xf>
    <xf numFmtId="0" fontId="4" fillId="0" borderId="1" xfId="0" applyFont="1" applyBorder="1" applyAlignment="1">
      <alignment horizontal="left" vertical="top"/>
    </xf>
    <xf numFmtId="0" fontId="4" fillId="2" borderId="1" xfId="0" applyFont="1" applyFill="1" applyBorder="1" applyAlignment="1">
      <alignment horizontal="right" vertical="top"/>
    </xf>
    <xf numFmtId="0" fontId="4" fillId="2" borderId="1" xfId="0" applyFont="1" applyFill="1" applyBorder="1" applyAlignment="1">
      <alignment horizontal="center" vertical="top"/>
    </xf>
    <xf numFmtId="0" fontId="4" fillId="2" borderId="1" xfId="0" applyFont="1" applyFill="1" applyBorder="1" applyAlignment="1">
      <alignment horizontal="right" vertical="top" wrapText="1"/>
    </xf>
    <xf numFmtId="10" fontId="4" fillId="2" borderId="17" xfId="0" applyNumberFormat="1" applyFont="1" applyFill="1" applyBorder="1" applyAlignment="1">
      <alignment horizontal="center" vertical="top" wrapText="1"/>
    </xf>
    <xf numFmtId="0" fontId="5" fillId="0" borderId="19" xfId="0" applyFont="1" applyBorder="1"/>
    <xf numFmtId="0" fontId="4" fillId="2" borderId="16" xfId="0" applyFont="1" applyFill="1" applyBorder="1" applyAlignment="1">
      <alignment horizontal="center" vertical="center" wrapText="1"/>
    </xf>
    <xf numFmtId="0" fontId="5" fillId="0" borderId="18" xfId="0" applyFont="1" applyBorder="1"/>
    <xf numFmtId="0" fontId="5" fillId="0" borderId="20" xfId="0" applyFont="1" applyBorder="1"/>
    <xf numFmtId="0" fontId="4" fillId="0" borderId="6" xfId="0" applyFont="1" applyBorder="1" applyAlignment="1">
      <alignment horizontal="center" vertical="top" wrapText="1"/>
    </xf>
    <xf numFmtId="0" fontId="4" fillId="0" borderId="8" xfId="0" applyFont="1" applyBorder="1" applyAlignment="1">
      <alignment horizontal="center" vertical="center" wrapText="1"/>
    </xf>
    <xf numFmtId="0" fontId="4" fillId="12" borderId="1" xfId="0" applyFont="1" applyFill="1" applyBorder="1" applyAlignment="1">
      <alignment horizontal="center" vertical="center" wrapText="1"/>
    </xf>
    <xf numFmtId="0" fontId="4" fillId="12" borderId="1" xfId="0" applyFont="1" applyFill="1" applyBorder="1" applyAlignment="1">
      <alignment vertical="top" wrapText="1"/>
    </xf>
    <xf numFmtId="0" fontId="4" fillId="12" borderId="1" xfId="0" applyFont="1" applyFill="1" applyBorder="1" applyAlignment="1">
      <alignment horizontal="center" vertical="top" wrapText="1"/>
    </xf>
    <xf numFmtId="10" fontId="4" fillId="12" borderId="1" xfId="0"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6" fillId="12" borderId="1" xfId="0" applyFont="1" applyFill="1" applyBorder="1" applyAlignment="1">
      <alignment horizontal="center" vertical="center" wrapText="1"/>
    </xf>
    <xf numFmtId="0" fontId="2" fillId="12" borderId="1" xfId="0" applyFont="1" applyFill="1" applyBorder="1" applyAlignment="1">
      <alignment vertical="top" wrapText="1"/>
    </xf>
    <xf numFmtId="0" fontId="4" fillId="12" borderId="1" xfId="0" applyFont="1" applyFill="1" applyBorder="1" applyAlignment="1">
      <alignment vertical="center" wrapText="1"/>
    </xf>
    <xf numFmtId="9" fontId="2" fillId="0" borderId="1" xfId="0" applyNumberFormat="1" applyFont="1" applyBorder="1" applyAlignment="1">
      <alignment vertical="top" wrapText="1"/>
    </xf>
    <xf numFmtId="9" fontId="2" fillId="0" borderId="1" xfId="0" applyNumberFormat="1" applyFont="1" applyBorder="1" applyAlignment="1">
      <alignment horizontal="center" vertical="top" wrapText="1"/>
    </xf>
    <xf numFmtId="0" fontId="2" fillId="0" borderId="1" xfId="0" applyFont="1" applyBorder="1" applyAlignment="1">
      <alignment horizontal="center" vertical="center" wrapText="1"/>
    </xf>
    <xf numFmtId="0" fontId="4" fillId="0" borderId="1" xfId="0" applyFont="1" applyBorder="1" applyAlignment="1">
      <alignment horizontal="left" vertical="center" wrapText="1"/>
    </xf>
    <xf numFmtId="0" fontId="2" fillId="0" borderId="8" xfId="0" applyFont="1" applyBorder="1" applyAlignment="1">
      <alignment vertical="top" wrapText="1"/>
    </xf>
    <xf numFmtId="10" fontId="2" fillId="0" borderId="1" xfId="0" applyNumberFormat="1" applyFont="1" applyBorder="1" applyAlignment="1">
      <alignment horizontal="center" vertical="top" wrapText="1"/>
    </xf>
    <xf numFmtId="0" fontId="2" fillId="0" borderId="1" xfId="0" applyFont="1" applyBorder="1" applyAlignment="1">
      <alignment horizontal="left" vertical="top" wrapText="1"/>
    </xf>
    <xf numFmtId="0" fontId="4" fillId="10" borderId="1" xfId="0" applyFont="1" applyFill="1" applyBorder="1" applyAlignment="1">
      <alignment horizontal="center" vertical="center" wrapText="1"/>
    </xf>
    <xf numFmtId="9" fontId="4" fillId="0" borderId="1" xfId="0" applyNumberFormat="1" applyFont="1" applyBorder="1" applyAlignment="1">
      <alignment horizontal="center" vertical="top" wrapText="1"/>
    </xf>
    <xf numFmtId="0" fontId="3" fillId="0" borderId="3" xfId="0" applyFont="1" applyBorder="1" applyAlignment="1">
      <alignment horizontal="center"/>
    </xf>
    <xf numFmtId="0" fontId="4" fillId="0" borderId="1" xfId="0" applyFont="1" applyBorder="1" applyAlignment="1">
      <alignment horizontal="center" vertical="center"/>
    </xf>
    <xf numFmtId="0" fontId="4" fillId="12" borderId="1" xfId="0" applyFont="1" applyFill="1" applyBorder="1" applyAlignment="1">
      <alignment horizontal="left" vertical="top" wrapText="1"/>
    </xf>
    <xf numFmtId="0" fontId="4" fillId="12" borderId="1" xfId="0" applyFont="1" applyFill="1" applyBorder="1" applyAlignment="1">
      <alignment horizontal="right" vertical="top" wrapText="1"/>
    </xf>
    <xf numFmtId="10" fontId="2" fillId="12" borderId="1" xfId="0" applyNumberFormat="1" applyFont="1" applyFill="1" applyBorder="1" applyAlignment="1">
      <alignment vertical="top" wrapText="1"/>
    </xf>
    <xf numFmtId="0" fontId="4" fillId="12" borderId="16" xfId="0" applyFont="1" applyFill="1" applyBorder="1" applyAlignment="1">
      <alignment horizontal="center" vertical="top" wrapText="1"/>
    </xf>
    <xf numFmtId="0" fontId="7" fillId="0" borderId="1" xfId="0" applyFont="1" applyBorder="1" applyAlignment="1">
      <alignment horizontal="left" vertical="top" wrapText="1"/>
    </xf>
    <xf numFmtId="9" fontId="4" fillId="0" borderId="1" xfId="0" applyNumberFormat="1" applyFont="1" applyBorder="1" applyAlignment="1">
      <alignment horizontal="center" vertical="center" wrapText="1"/>
    </xf>
    <xf numFmtId="0" fontId="21" fillId="0" borderId="1" xfId="0" applyFont="1" applyBorder="1" applyAlignment="1">
      <alignment horizontal="left" wrapText="1"/>
    </xf>
    <xf numFmtId="0" fontId="4" fillId="3" borderId="1" xfId="0" applyFont="1" applyFill="1" applyBorder="1" applyAlignment="1">
      <alignment vertical="center" wrapText="1"/>
    </xf>
    <xf numFmtId="9" fontId="2" fillId="0" borderId="8" xfId="0" applyNumberFormat="1" applyFont="1" applyBorder="1" applyAlignment="1">
      <alignment vertical="top" wrapText="1"/>
    </xf>
    <xf numFmtId="0" fontId="20" fillId="0" borderId="1" xfId="0" applyFont="1" applyBorder="1" applyAlignment="1">
      <alignment horizontal="center" vertical="center" wrapText="1"/>
    </xf>
    <xf numFmtId="0" fontId="6" fillId="0" borderId="1" xfId="0" applyFont="1" applyBorder="1" applyAlignment="1">
      <alignment horizontal="center" vertical="top" wrapText="1"/>
    </xf>
    <xf numFmtId="0" fontId="6" fillId="3" borderId="1" xfId="0" applyFont="1" applyFill="1" applyBorder="1" applyAlignment="1">
      <alignment horizontal="center" vertical="top" wrapText="1"/>
    </xf>
    <xf numFmtId="0" fontId="6" fillId="0" borderId="8" xfId="0" applyFont="1" applyBorder="1" applyAlignment="1">
      <alignment horizontal="center" vertical="top" wrapText="1"/>
    </xf>
    <xf numFmtId="0" fontId="4" fillId="3" borderId="1" xfId="0" applyFont="1" applyFill="1" applyBorder="1" applyAlignment="1">
      <alignment vertical="top" wrapText="1"/>
    </xf>
    <xf numFmtId="0" fontId="6" fillId="1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10" fontId="6" fillId="12" borderId="1" xfId="0" applyNumberFormat="1" applyFont="1" applyFill="1" applyBorder="1" applyAlignment="1">
      <alignment horizontal="center" vertical="top" wrapText="1"/>
    </xf>
    <xf numFmtId="0" fontId="6" fillId="12" borderId="1" xfId="0" applyFont="1" applyFill="1" applyBorder="1" applyAlignment="1">
      <alignment vertical="top" wrapText="1"/>
    </xf>
    <xf numFmtId="0" fontId="4" fillId="12" borderId="17" xfId="0" applyFont="1" applyFill="1" applyBorder="1" applyAlignment="1">
      <alignment horizontal="center" vertical="top" wrapText="1"/>
    </xf>
    <xf numFmtId="10" fontId="6" fillId="0" borderId="1" xfId="0" applyNumberFormat="1" applyFont="1" applyBorder="1" applyAlignment="1">
      <alignment horizontal="center" vertical="top" wrapText="1"/>
    </xf>
    <xf numFmtId="9" fontId="4" fillId="0" borderId="8" xfId="0" applyNumberFormat="1" applyFont="1" applyBorder="1" applyAlignment="1">
      <alignment horizontal="center" vertical="top" wrapText="1"/>
    </xf>
    <xf numFmtId="0" fontId="6" fillId="0" borderId="1" xfId="0" applyFont="1" applyBorder="1" applyAlignment="1">
      <alignment horizontal="center" wrapText="1"/>
    </xf>
    <xf numFmtId="9" fontId="6" fillId="0" borderId="1" xfId="0" applyNumberFormat="1" applyFont="1" applyBorder="1" applyAlignment="1">
      <alignment horizontal="center" wrapText="1"/>
    </xf>
    <xf numFmtId="0" fontId="4" fillId="0" borderId="8" xfId="0" applyFont="1" applyBorder="1" applyAlignment="1">
      <alignment horizontal="center" wrapText="1"/>
    </xf>
    <xf numFmtId="9" fontId="6" fillId="0" borderId="8" xfId="0" applyNumberFormat="1"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applyAlignment="1">
      <alignment horizontal="left" vertical="top" wrapText="1"/>
    </xf>
    <xf numFmtId="0" fontId="6" fillId="0" borderId="8" xfId="0" applyFont="1" applyBorder="1" applyAlignment="1">
      <alignment horizontal="center" wrapText="1"/>
    </xf>
    <xf numFmtId="0" fontId="6" fillId="2" borderId="1" xfId="0" applyFont="1" applyFill="1" applyBorder="1" applyAlignment="1">
      <alignment horizontal="center" wrapText="1"/>
    </xf>
    <xf numFmtId="0" fontId="22" fillId="9" borderId="1" xfId="0" applyFont="1" applyFill="1" applyBorder="1" applyAlignment="1">
      <alignment horizontal="center" wrapText="1"/>
    </xf>
    <xf numFmtId="0" fontId="4" fillId="2" borderId="16" xfId="0" applyFont="1" applyFill="1" applyBorder="1" applyAlignment="1">
      <alignment horizontal="center" vertical="top" wrapText="1"/>
    </xf>
    <xf numFmtId="2" fontId="6" fillId="0" borderId="1" xfId="0" applyNumberFormat="1" applyFont="1" applyBorder="1" applyAlignment="1">
      <alignment horizontal="center" vertical="top" wrapText="1"/>
    </xf>
    <xf numFmtId="3" fontId="6" fillId="0" borderId="1" xfId="0" applyNumberFormat="1" applyFont="1" applyBorder="1" applyAlignment="1">
      <alignment horizontal="left" vertical="top" wrapText="1"/>
    </xf>
    <xf numFmtId="168" fontId="6" fillId="0" borderId="1" xfId="0" applyNumberFormat="1" applyFont="1" applyBorder="1" applyAlignment="1">
      <alignment horizontal="center" vertical="top" wrapText="1"/>
    </xf>
    <xf numFmtId="0" fontId="6" fillId="2" borderId="17" xfId="0" applyFont="1" applyFill="1" applyBorder="1" applyAlignment="1">
      <alignment horizontal="center" vertical="top" wrapText="1"/>
    </xf>
    <xf numFmtId="0" fontId="4" fillId="3" borderId="17" xfId="0" applyFont="1" applyFill="1" applyBorder="1" applyAlignment="1">
      <alignment horizontal="center" vertical="top" wrapText="1"/>
    </xf>
    <xf numFmtId="9" fontId="6" fillId="0" borderId="1" xfId="0" applyNumberFormat="1" applyFont="1" applyBorder="1" applyAlignment="1">
      <alignment horizontal="center" vertical="top" wrapText="1"/>
    </xf>
    <xf numFmtId="10" fontId="4" fillId="0" borderId="1" xfId="0" applyNumberFormat="1" applyFont="1" applyBorder="1" applyAlignment="1">
      <alignment horizontal="left" vertical="top" wrapText="1"/>
    </xf>
    <xf numFmtId="10" fontId="4" fillId="0" borderId="1" xfId="0" applyNumberFormat="1" applyFont="1" applyBorder="1" applyAlignment="1">
      <alignment horizontal="center" vertical="top" wrapText="1"/>
    </xf>
    <xf numFmtId="0" fontId="4" fillId="3" borderId="1" xfId="0" applyFont="1" applyFill="1" applyBorder="1" applyAlignment="1">
      <alignment horizontal="left" vertical="top" wrapText="1"/>
    </xf>
    <xf numFmtId="0" fontId="5" fillId="0" borderId="31" xfId="0" applyFont="1" applyBorder="1"/>
    <xf numFmtId="0" fontId="4" fillId="2" borderId="17" xfId="0" applyFont="1" applyFill="1" applyBorder="1" applyAlignment="1">
      <alignment horizontal="center" vertical="top" wrapText="1"/>
    </xf>
    <xf numFmtId="0" fontId="4" fillId="3" borderId="16" xfId="0" applyFont="1" applyFill="1" applyBorder="1" applyAlignment="1">
      <alignment horizontal="center" vertical="top" wrapText="1"/>
    </xf>
    <xf numFmtId="0" fontId="6" fillId="0" borderId="1" xfId="0" applyFont="1" applyBorder="1" applyAlignment="1">
      <alignment horizontal="center" vertical="top"/>
    </xf>
    <xf numFmtId="0" fontId="6" fillId="3" borderId="17" xfId="0"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vertical="top" wrapText="1"/>
    </xf>
    <xf numFmtId="0" fontId="10" fillId="0" borderId="8" xfId="0" applyFont="1" applyBorder="1" applyAlignment="1">
      <alignment horizontal="center" vertical="top" wrapText="1"/>
    </xf>
    <xf numFmtId="9" fontId="10" fillId="0" borderId="1" xfId="0" applyNumberFormat="1" applyFont="1" applyBorder="1" applyAlignment="1">
      <alignment horizontal="center" vertical="top" wrapText="1"/>
    </xf>
    <xf numFmtId="0" fontId="4" fillId="10" borderId="1" xfId="0" applyFont="1" applyFill="1" applyBorder="1" applyAlignment="1">
      <alignment horizontal="center" vertical="top" wrapText="1"/>
    </xf>
    <xf numFmtId="0" fontId="4" fillId="0" borderId="8" xfId="0" applyFont="1" applyBorder="1" applyAlignment="1">
      <alignment horizontal="left" vertical="top" wrapText="1"/>
    </xf>
    <xf numFmtId="167" fontId="6" fillId="12" borderId="1" xfId="0" applyNumberFormat="1" applyFont="1" applyFill="1" applyBorder="1" applyAlignment="1">
      <alignment horizontal="center" vertical="top" wrapText="1"/>
    </xf>
    <xf numFmtId="10" fontId="4" fillId="0" borderId="1" xfId="0" applyNumberFormat="1" applyFont="1" applyBorder="1" applyAlignment="1">
      <alignment horizontal="center" wrapText="1"/>
    </xf>
    <xf numFmtId="0" fontId="4" fillId="0" borderId="1" xfId="0" applyFont="1" applyBorder="1" applyAlignment="1">
      <alignment horizontal="center" wrapText="1"/>
    </xf>
    <xf numFmtId="9" fontId="4" fillId="0" borderId="8" xfId="0" applyNumberFormat="1" applyFont="1" applyBorder="1" applyAlignment="1">
      <alignment horizontal="center" wrapText="1"/>
    </xf>
    <xf numFmtId="9" fontId="4" fillId="0" borderId="1" xfId="0" applyNumberFormat="1" applyFont="1" applyBorder="1" applyAlignment="1">
      <alignment horizontal="center" wrapText="1"/>
    </xf>
    <xf numFmtId="10" fontId="6" fillId="0" borderId="1" xfId="0" applyNumberFormat="1" applyFont="1" applyBorder="1" applyAlignment="1">
      <alignment horizontal="center" wrapText="1"/>
    </xf>
    <xf numFmtId="9" fontId="6" fillId="0" borderId="8" xfId="0" applyNumberFormat="1" applyFont="1" applyBorder="1" applyAlignment="1">
      <alignment horizontal="center" vertical="top" wrapText="1"/>
    </xf>
    <xf numFmtId="0" fontId="30" fillId="0" borderId="1" xfId="0" applyFont="1" applyBorder="1" applyAlignment="1">
      <alignment horizontal="left" vertical="top" wrapText="1"/>
    </xf>
    <xf numFmtId="10" fontId="6" fillId="0" borderId="1" xfId="0" applyNumberFormat="1" applyFont="1" applyBorder="1" applyAlignment="1">
      <alignment horizontal="center" vertical="center" wrapText="1"/>
    </xf>
    <xf numFmtId="9" fontId="6" fillId="2" borderId="1" xfId="0" applyNumberFormat="1" applyFont="1" applyFill="1" applyBorder="1" applyAlignment="1">
      <alignment horizontal="center" vertical="top" wrapText="1"/>
    </xf>
    <xf numFmtId="9" fontId="6" fillId="2" borderId="8" xfId="0" applyNumberFormat="1" applyFont="1" applyFill="1" applyBorder="1" applyAlignment="1">
      <alignment horizontal="center" vertical="top" wrapText="1"/>
    </xf>
    <xf numFmtId="0" fontId="4" fillId="2" borderId="6" xfId="0" applyFont="1" applyFill="1" applyBorder="1" applyAlignment="1">
      <alignment horizontal="center" vertical="top" wrapText="1"/>
    </xf>
    <xf numFmtId="0" fontId="14" fillId="0" borderId="8" xfId="0" applyFont="1" applyBorder="1" applyAlignment="1">
      <alignment horizontal="center" vertical="top" wrapText="1"/>
    </xf>
    <xf numFmtId="0" fontId="14" fillId="0" borderId="1" xfId="0" applyFont="1" applyBorder="1" applyAlignment="1">
      <alignment horizontal="center" vertical="top" wrapText="1"/>
    </xf>
    <xf numFmtId="0" fontId="6" fillId="2" borderId="1" xfId="0" applyFont="1" applyFill="1" applyBorder="1" applyAlignment="1">
      <alignment vertical="top" wrapText="1"/>
    </xf>
    <xf numFmtId="9" fontId="6" fillId="12" borderId="1" xfId="0" applyNumberFormat="1" applyFont="1" applyFill="1" applyBorder="1" applyAlignment="1">
      <alignment horizontal="center" vertical="top" wrapText="1"/>
    </xf>
    <xf numFmtId="0" fontId="27" fillId="12" borderId="1" xfId="0" applyFont="1" applyFill="1" applyBorder="1" applyAlignment="1">
      <alignment horizontal="center" vertical="top" wrapText="1"/>
    </xf>
    <xf numFmtId="10" fontId="4" fillId="12" borderId="1" xfId="0" applyNumberFormat="1" applyFont="1" applyFill="1" applyBorder="1" applyAlignment="1">
      <alignment horizontal="center" vertical="top" wrapText="1"/>
    </xf>
    <xf numFmtId="9" fontId="6" fillId="12" borderId="17" xfId="0" applyNumberFormat="1" applyFont="1" applyFill="1" applyBorder="1" applyAlignment="1">
      <alignment horizontal="center" vertical="top" wrapText="1"/>
    </xf>
    <xf numFmtId="9" fontId="6" fillId="3" borderId="1" xfId="0" applyNumberFormat="1" applyFont="1" applyFill="1" applyBorder="1" applyAlignment="1">
      <alignment horizontal="center" vertical="top" wrapText="1"/>
    </xf>
    <xf numFmtId="0" fontId="4" fillId="15" borderId="1" xfId="0" applyFont="1" applyFill="1" applyBorder="1" applyAlignment="1">
      <alignment horizontal="center" vertical="top" wrapText="1"/>
    </xf>
    <xf numFmtId="10" fontId="26" fillId="12" borderId="1" xfId="0" applyNumberFormat="1" applyFont="1" applyFill="1" applyBorder="1" applyAlignment="1">
      <alignment horizontal="center" vertical="top" wrapText="1"/>
    </xf>
    <xf numFmtId="10" fontId="4" fillId="12" borderId="17" xfId="0" applyNumberFormat="1" applyFont="1" applyFill="1" applyBorder="1" applyAlignment="1">
      <alignment horizontal="center" vertical="top" wrapText="1"/>
    </xf>
    <xf numFmtId="0" fontId="25" fillId="0" borderId="1" xfId="0" applyFont="1" applyBorder="1" applyAlignment="1">
      <alignment horizontal="center" vertical="top" wrapText="1"/>
    </xf>
    <xf numFmtId="0" fontId="14" fillId="12" borderId="1" xfId="0" applyFont="1" applyFill="1" applyBorder="1" applyAlignment="1">
      <alignment horizontal="left" vertical="top" wrapText="1"/>
    </xf>
    <xf numFmtId="0" fontId="6" fillId="12" borderId="1" xfId="0" applyFont="1" applyFill="1" applyBorder="1" applyAlignment="1">
      <alignment horizontal="left" vertical="top" wrapText="1"/>
    </xf>
    <xf numFmtId="0" fontId="6" fillId="3" borderId="1" xfId="0" applyFont="1" applyFill="1" applyBorder="1" applyAlignment="1">
      <alignment vertical="top" wrapText="1"/>
    </xf>
    <xf numFmtId="0" fontId="6" fillId="6" borderId="1" xfId="0" applyFont="1" applyFill="1" applyBorder="1" applyAlignment="1">
      <alignment horizontal="center" vertical="top" wrapText="1"/>
    </xf>
    <xf numFmtId="0" fontId="4" fillId="6" borderId="1" xfId="0" applyFont="1" applyFill="1" applyBorder="1" applyAlignment="1">
      <alignment horizontal="center" vertical="top" wrapText="1"/>
    </xf>
    <xf numFmtId="0" fontId="6" fillId="0" borderId="1" xfId="0" applyFont="1" applyBorder="1" applyAlignment="1">
      <alignment horizontal="left" vertical="center" wrapText="1"/>
    </xf>
    <xf numFmtId="10" fontId="6" fillId="12" borderId="17" xfId="0" applyNumberFormat="1" applyFont="1" applyFill="1" applyBorder="1" applyAlignment="1">
      <alignment horizontal="center" vertical="top" wrapText="1"/>
    </xf>
    <xf numFmtId="0" fontId="6" fillId="12" borderId="17" xfId="0" applyFont="1" applyFill="1" applyBorder="1" applyAlignment="1">
      <alignment horizontal="center" vertical="top" wrapText="1"/>
    </xf>
    <xf numFmtId="0" fontId="6" fillId="12" borderId="1" xfId="0" applyFont="1" applyFill="1" applyBorder="1" applyAlignment="1">
      <alignment horizontal="center" wrapText="1"/>
    </xf>
    <xf numFmtId="9" fontId="4" fillId="12" borderId="17" xfId="0" applyNumberFormat="1" applyFont="1" applyFill="1" applyBorder="1" applyAlignment="1">
      <alignment horizontal="center" vertical="top" wrapText="1"/>
    </xf>
    <xf numFmtId="9" fontId="4" fillId="12" borderId="1" xfId="0" applyNumberFormat="1" applyFont="1" applyFill="1" applyBorder="1" applyAlignment="1">
      <alignment horizontal="center" vertical="top" wrapText="1"/>
    </xf>
    <xf numFmtId="0" fontId="4" fillId="12" borderId="1" xfId="0" applyFont="1" applyFill="1" applyBorder="1" applyAlignment="1">
      <alignment horizontal="center" wrapText="1"/>
    </xf>
    <xf numFmtId="0" fontId="1" fillId="0" borderId="3" xfId="0" applyFont="1" applyBorder="1" applyAlignment="1">
      <alignment horizontal="center"/>
    </xf>
    <xf numFmtId="0" fontId="33" fillId="0" borderId="3" xfId="0" applyFont="1" applyBorder="1" applyAlignment="1">
      <alignment horizontal="center" vertical="top"/>
    </xf>
    <xf numFmtId="0" fontId="33" fillId="0" borderId="1" xfId="0" applyFont="1" applyBorder="1" applyAlignment="1">
      <alignment horizontal="center" vertical="center"/>
    </xf>
    <xf numFmtId="0" fontId="33" fillId="0" borderId="1" xfId="0" applyFont="1" applyBorder="1" applyAlignment="1">
      <alignment horizontal="center" vertical="center" wrapText="1"/>
    </xf>
    <xf numFmtId="0" fontId="33" fillId="0" borderId="1" xfId="0" applyFont="1" applyBorder="1" applyAlignment="1">
      <alignment horizontal="center" vertical="center" textRotation="90"/>
    </xf>
    <xf numFmtId="0" fontId="33" fillId="2" borderId="3" xfId="0" applyFont="1" applyFill="1" applyBorder="1" applyAlignment="1">
      <alignment horizontal="center" vertical="top"/>
    </xf>
    <xf numFmtId="0" fontId="33" fillId="0" borderId="0" xfId="0" applyFont="1" applyAlignment="1">
      <alignment horizontal="center" vertical="top"/>
    </xf>
    <xf numFmtId="0" fontId="0" fillId="0" borderId="0" xfId="0"/>
    <xf numFmtId="0" fontId="33" fillId="5" borderId="3" xfId="0" applyFont="1" applyFill="1" applyBorder="1" applyAlignment="1">
      <alignment horizontal="center" vertical="top"/>
    </xf>
    <xf numFmtId="0" fontId="5" fillId="0" borderId="33" xfId="0" applyFont="1" applyBorder="1"/>
    <xf numFmtId="0" fontId="33" fillId="0" borderId="14" xfId="0" applyFont="1" applyBorder="1" applyAlignment="1">
      <alignment horizontal="center" vertical="top"/>
    </xf>
    <xf numFmtId="0" fontId="33" fillId="0" borderId="3" xfId="0" applyFont="1" applyBorder="1" applyAlignment="1">
      <alignment horizontal="center" vertical="center" wrapText="1"/>
    </xf>
    <xf numFmtId="0" fontId="33" fillId="5" borderId="3" xfId="0" applyFont="1" applyFill="1" applyBorder="1" applyAlignment="1">
      <alignment horizontal="center" vertical="center" wrapText="1"/>
    </xf>
    <xf numFmtId="0" fontId="33" fillId="0" borderId="3" xfId="0" applyFont="1" applyBorder="1" applyAlignment="1">
      <alignment horizontal="center" vertical="top" wrapText="1"/>
    </xf>
    <xf numFmtId="0" fontId="33" fillId="12" borderId="1"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1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1</a:t>
            </a:r>
          </a:p>
        </c:rich>
      </c:tx>
      <c:overlay val="0"/>
    </c:title>
    <c:autoTitleDeleted val="0"/>
    <c:plotArea>
      <c:layout/>
      <c:barChart>
        <c:barDir val="col"/>
        <c:grouping val="clustered"/>
        <c:varyColors val="1"/>
        <c:ser>
          <c:idx val="0"/>
          <c:order val="0"/>
          <c:tx>
            <c:v>Standar VMTS</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Universitas!$C$38:$F$38</c:f>
              <c:strCache>
                <c:ptCount val="4"/>
                <c:pt idx="0">
                  <c:v>Melampaui</c:v>
                </c:pt>
                <c:pt idx="1">
                  <c:v>Mencapai</c:v>
                </c:pt>
                <c:pt idx="2">
                  <c:v>Tidak Mencapai</c:v>
                </c:pt>
                <c:pt idx="3">
                  <c:v>Menyimpang</c:v>
                </c:pt>
              </c:strCache>
            </c:strRef>
          </c:cat>
          <c:val>
            <c:numRef>
              <c:f>Universitas!$C$39:$F$39</c:f>
              <c:numCache>
                <c:formatCode>0.00%</c:formatCode>
                <c:ptCount val="4"/>
                <c:pt idx="0">
                  <c:v>0</c:v>
                </c:pt>
                <c:pt idx="1">
                  <c:v>0.8571428571428571</c:v>
                </c:pt>
                <c:pt idx="2">
                  <c:v>0.14285714285714285</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9D7-4B7C-908F-A9B79335D254}"/>
            </c:ext>
          </c:extLst>
        </c:ser>
        <c:dLbls>
          <c:showLegendKey val="0"/>
          <c:showVal val="0"/>
          <c:showCatName val="0"/>
          <c:showSerName val="0"/>
          <c:showPercent val="0"/>
          <c:showBubbleSize val="0"/>
        </c:dLbls>
        <c:gapWidth val="150"/>
        <c:axId val="332559370"/>
        <c:axId val="1811637520"/>
      </c:barChart>
      <c:catAx>
        <c:axId val="3325593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811637520"/>
        <c:crosses val="autoZero"/>
        <c:auto val="1"/>
        <c:lblAlgn val="ctr"/>
        <c:lblOffset val="100"/>
        <c:noMultiLvlLbl val="1"/>
      </c:catAx>
      <c:valAx>
        <c:axId val="1811637520"/>
        <c:scaling>
          <c:orientation val="minMax"/>
          <c:max val="1"/>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33255937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6</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Universitas!$C$163:$C$172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0B-4144-91C6-45B1836417A8}"/>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Universitas!$D$163:$D$172</c:f>
              <c:numCache>
                <c:formatCode>0.00%</c:formatCode>
                <c:ptCount val="10"/>
                <c:pt idx="0">
                  <c:v>1</c:v>
                </c:pt>
                <c:pt idx="1">
                  <c:v>0.7142857142857143</c:v>
                </c:pt>
                <c:pt idx="2">
                  <c:v>0.6071428571428571</c:v>
                </c:pt>
                <c:pt idx="3">
                  <c:v>0.82222222222222219</c:v>
                </c:pt>
                <c:pt idx="4">
                  <c:v>0.88888888888888884</c:v>
                </c:pt>
                <c:pt idx="5">
                  <c:v>0.92592592592592582</c:v>
                </c:pt>
                <c:pt idx="6">
                  <c:v>0.77777777777777779</c:v>
                </c:pt>
                <c:pt idx="7">
                  <c:v>0.58333333333333337</c:v>
                </c:pt>
                <c:pt idx="8">
                  <c:v>0.97777777777777786</c:v>
                </c:pt>
                <c:pt idx="9">
                  <c:v>0.44444444444444442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70B-4144-91C6-45B1836417A8}"/>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Universitas!$E$163:$E$172</c:f>
              <c:numCache>
                <c:formatCode>0.00%</c:formatCode>
                <c:ptCount val="10"/>
                <c:pt idx="0">
                  <c:v>0</c:v>
                </c:pt>
                <c:pt idx="1">
                  <c:v>0.2857142857142857</c:v>
                </c:pt>
                <c:pt idx="2">
                  <c:v>0.39285714285714285</c:v>
                </c:pt>
                <c:pt idx="3">
                  <c:v>0.17777777777777778</c:v>
                </c:pt>
                <c:pt idx="4">
                  <c:v>0.1111111111111111</c:v>
                </c:pt>
                <c:pt idx="5">
                  <c:v>7.407407407407407E-2</c:v>
                </c:pt>
                <c:pt idx="6">
                  <c:v>0.22222222222222221</c:v>
                </c:pt>
                <c:pt idx="7">
                  <c:v>0.41666666666666669</c:v>
                </c:pt>
                <c:pt idx="8">
                  <c:v>2.2222222222222223E-2</c:v>
                </c:pt>
                <c:pt idx="9">
                  <c:v>0.55555555555555558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70B-4144-91C6-45B1836417A8}"/>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Universitas!$F$163:$F$172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70B-4144-91C6-45B1836417A8}"/>
            </c:ext>
          </c:extLst>
        </c:ser>
        <c:dLbls>
          <c:showLegendKey val="0"/>
          <c:showVal val="0"/>
          <c:showCatName val="0"/>
          <c:showSerName val="0"/>
          <c:showPercent val="0"/>
          <c:showBubbleSize val="0"/>
        </c:dLbls>
        <c:gapWidth val="150"/>
        <c:axId val="1392084064"/>
        <c:axId val="90333820"/>
      </c:barChart>
      <c:catAx>
        <c:axId val="13920840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0333820"/>
        <c:crosses val="autoZero"/>
        <c:auto val="1"/>
        <c:lblAlgn val="ctr"/>
        <c:lblOffset val="100"/>
        <c:noMultiLvlLbl val="1"/>
      </c:catAx>
      <c:valAx>
        <c:axId val="90333820"/>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39208406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3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Keperawatan!$N$67</c:f>
              <c:strCache>
                <c:ptCount val="1"/>
                <c:pt idx="0">
                  <c:v>Standar Kemahasiswaan</c:v>
                </c:pt>
              </c:strCache>
            </c:strRef>
          </c:cat>
          <c:val>
            <c:numRef>
              <c:f>Keperawatan!$O$67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61-4601-86AF-CFA5D0E9184E}"/>
            </c:ext>
          </c:extLst>
        </c:ser>
        <c:ser>
          <c:idx val="1"/>
          <c:order val="1"/>
          <c:tx>
            <c:strRef>
              <c:f>Keperawatan!$P$66</c:f>
              <c:strCache>
                <c:ptCount val="1"/>
                <c:pt idx="0">
                  <c:v>Genap</c:v>
                </c:pt>
              </c:strCache>
            </c:strRef>
          </c:tx>
          <c:invertIfNegative val="1"/>
          <c:cat>
            <c:strRef>
              <c:f>Keperawatan!$N$67</c:f>
              <c:strCache>
                <c:ptCount val="1"/>
                <c:pt idx="0">
                  <c:v>Standar Kemahasiswaan</c:v>
                </c:pt>
              </c:strCache>
            </c:strRef>
          </c:cat>
          <c:val>
            <c:numRef>
              <c:f>Keperawatan!$P$67</c:f>
              <c:numCache>
                <c:formatCode>0.00%</c:formatCode>
                <c:ptCount val="1"/>
                <c:pt idx="0">
                  <c:v>0.33333333333333331</c:v>
                </c:pt>
              </c:numCache>
            </c:numRef>
          </c:val>
          <c:extLst>
            <c:ext xmlns:c16="http://schemas.microsoft.com/office/drawing/2014/chart" uri="{C3380CC4-5D6E-409C-BE32-E72D297353CC}">
              <c16:uniqueId val="{00000001-D161-4601-86AF-CFA5D0E9184E}"/>
            </c:ext>
          </c:extLst>
        </c:ser>
        <c:dLbls>
          <c:showLegendKey val="0"/>
          <c:showVal val="0"/>
          <c:showCatName val="0"/>
          <c:showSerName val="0"/>
          <c:showPercent val="0"/>
          <c:showBubbleSize val="0"/>
        </c:dLbls>
        <c:gapWidth val="150"/>
        <c:axId val="840002677"/>
        <c:axId val="2026146394"/>
      </c:barChart>
      <c:catAx>
        <c:axId val="840002677"/>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026146394"/>
        <c:crosses val="autoZero"/>
        <c:auto val="1"/>
        <c:lblAlgn val="ctr"/>
        <c:lblOffset val="100"/>
        <c:noMultiLvlLbl val="1"/>
      </c:catAx>
      <c:valAx>
        <c:axId val="2026146394"/>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84000267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2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Keperawatan!$N$46:$N$49</c:f>
              <c:strCache>
                <c:ptCount val="4"/>
                <c:pt idx="0">
                  <c:v>Standar Pengelolaan Pembelajaran</c:v>
                </c:pt>
                <c:pt idx="1">
                  <c:v>Standar Suasana Akademik</c:v>
                </c:pt>
                <c:pt idx="2">
                  <c:v>Standar Pengelolaan Penelitian</c:v>
                </c:pt>
                <c:pt idx="3">
                  <c:v>Standar Pengelolaan PkM</c:v>
                </c:pt>
              </c:strCache>
            </c:strRef>
          </c:cat>
          <c:val>
            <c:numRef>
              <c:f>Keperawatan!$O$46:$O$49</c:f>
              <c:numCache>
                <c:formatCode>0%</c:formatCode>
                <c:ptCount val="4"/>
                <c:pt idx="0" formatCode="0.0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520-41D6-BE18-461BD7B2E9BD}"/>
            </c:ext>
          </c:extLst>
        </c:ser>
        <c:ser>
          <c:idx val="1"/>
          <c:order val="1"/>
          <c:tx>
            <c:strRef>
              <c:f>Keperawatan!$P$45</c:f>
              <c:strCache>
                <c:ptCount val="1"/>
                <c:pt idx="0">
                  <c:v>Genap</c:v>
                </c:pt>
              </c:strCache>
            </c:strRef>
          </c:tx>
          <c:invertIfNegative val="1"/>
          <c:cat>
            <c:strRef>
              <c:f>Keperawatan!$N$46:$N$49</c:f>
              <c:strCache>
                <c:ptCount val="4"/>
                <c:pt idx="0">
                  <c:v>Standar Pengelolaan Pembelajaran</c:v>
                </c:pt>
                <c:pt idx="1">
                  <c:v>Standar Suasana Akademik</c:v>
                </c:pt>
                <c:pt idx="2">
                  <c:v>Standar Pengelolaan Penelitian</c:v>
                </c:pt>
                <c:pt idx="3">
                  <c:v>Standar Pengelolaan PkM</c:v>
                </c:pt>
              </c:strCache>
            </c:strRef>
          </c:cat>
          <c:val>
            <c:numRef>
              <c:f>Keperawatan!$P$46:$P$49</c:f>
              <c:numCache>
                <c:formatCode>0%</c:formatCode>
                <c:ptCount val="4"/>
                <c:pt idx="0" formatCode="0.00%">
                  <c:v>1</c:v>
                </c:pt>
                <c:pt idx="1">
                  <c:v>0.75</c:v>
                </c:pt>
                <c:pt idx="2">
                  <c:v>0.60000000000000009</c:v>
                </c:pt>
                <c:pt idx="3" formatCode="0.00%">
                  <c:v>0.66666666666666663</c:v>
                </c:pt>
              </c:numCache>
            </c:numRef>
          </c:val>
          <c:extLst>
            <c:ext xmlns:c16="http://schemas.microsoft.com/office/drawing/2014/chart" uri="{C3380CC4-5D6E-409C-BE32-E72D297353CC}">
              <c16:uniqueId val="{00000001-0520-41D6-BE18-461BD7B2E9BD}"/>
            </c:ext>
          </c:extLst>
        </c:ser>
        <c:dLbls>
          <c:showLegendKey val="0"/>
          <c:showVal val="0"/>
          <c:showCatName val="0"/>
          <c:showSerName val="0"/>
          <c:showPercent val="0"/>
          <c:showBubbleSize val="0"/>
        </c:dLbls>
        <c:gapWidth val="150"/>
        <c:axId val="283985243"/>
        <c:axId val="2035054624"/>
      </c:barChart>
      <c:catAx>
        <c:axId val="283985243"/>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035054624"/>
        <c:crosses val="autoZero"/>
        <c:auto val="1"/>
        <c:lblAlgn val="ctr"/>
        <c:lblOffset val="100"/>
        <c:noMultiLvlLbl val="1"/>
      </c:catAx>
      <c:valAx>
        <c:axId val="2035054624"/>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28398524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1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Keperawatan!$N$29</c:f>
              <c:strCache>
                <c:ptCount val="1"/>
                <c:pt idx="0">
                  <c:v>Standar VMTS</c:v>
                </c:pt>
              </c:strCache>
            </c:strRef>
          </c:cat>
          <c:val>
            <c:numRef>
              <c:f>Keperawatan!$O$29</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268-4628-9972-F8A07EA4A4A0}"/>
            </c:ext>
          </c:extLst>
        </c:ser>
        <c:ser>
          <c:idx val="1"/>
          <c:order val="1"/>
          <c:tx>
            <c:strRef>
              <c:f>Keperawatan!$P$28</c:f>
              <c:strCache>
                <c:ptCount val="1"/>
                <c:pt idx="0">
                  <c:v>Genap</c:v>
                </c:pt>
              </c:strCache>
            </c:strRef>
          </c:tx>
          <c:invertIfNegative val="1"/>
          <c:cat>
            <c:strRef>
              <c:f>Keperawatan!$N$29</c:f>
              <c:strCache>
                <c:ptCount val="1"/>
                <c:pt idx="0">
                  <c:v>Standar VMTS</c:v>
                </c:pt>
              </c:strCache>
            </c:strRef>
          </c:cat>
          <c:val>
            <c:numRef>
              <c:f>Keperawatan!$P$29</c:f>
              <c:numCache>
                <c:formatCode>0%</c:formatCode>
                <c:ptCount val="1"/>
                <c:pt idx="0">
                  <c:v>1</c:v>
                </c:pt>
              </c:numCache>
            </c:numRef>
          </c:val>
          <c:extLst>
            <c:ext xmlns:c16="http://schemas.microsoft.com/office/drawing/2014/chart" uri="{C3380CC4-5D6E-409C-BE32-E72D297353CC}">
              <c16:uniqueId val="{00000001-F268-4628-9972-F8A07EA4A4A0}"/>
            </c:ext>
          </c:extLst>
        </c:ser>
        <c:dLbls>
          <c:showLegendKey val="0"/>
          <c:showVal val="0"/>
          <c:showCatName val="0"/>
          <c:showSerName val="0"/>
          <c:showPercent val="0"/>
          <c:showBubbleSize val="0"/>
        </c:dLbls>
        <c:gapWidth val="150"/>
        <c:axId val="107302265"/>
        <c:axId val="744769302"/>
      </c:barChart>
      <c:catAx>
        <c:axId val="107302265"/>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744769302"/>
        <c:crosses val="autoZero"/>
        <c:auto val="1"/>
        <c:lblAlgn val="ctr"/>
        <c:lblOffset val="100"/>
        <c:noMultiLvlLbl val="1"/>
      </c:catAx>
      <c:valAx>
        <c:axId val="744769302"/>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0730226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prodi keperawatan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Keperawatan!$N$4:$N$12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Keperawatan!$O$4:$O$12</c:f>
              <c:numCache>
                <c:formatCode>0.00%</c:formatCode>
                <c:ptCount val="9"/>
                <c:pt idx="0" formatCode="0%">
                  <c:v>0</c:v>
                </c:pt>
                <c:pt idx="1">
                  <c:v>0</c:v>
                </c:pt>
                <c:pt idx="2" formatCode="0%">
                  <c:v>0</c:v>
                </c:pt>
                <c:pt idx="3">
                  <c:v>0</c:v>
                </c:pt>
                <c:pt idx="4" formatCode="0%">
                  <c:v>0</c:v>
                </c:pt>
                <c:pt idx="5">
                  <c:v>0</c:v>
                </c:pt>
                <c:pt idx="6" formatCode="0%">
                  <c:v>0</c:v>
                </c:pt>
                <c:pt idx="7">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9-4C07-860E-BA5F1698FBBC}"/>
            </c:ext>
          </c:extLst>
        </c:ser>
        <c:ser>
          <c:idx val="1"/>
          <c:order val="1"/>
          <c:tx>
            <c:strRef>
              <c:f>Keperawatan!$P$3</c:f>
              <c:strCache>
                <c:ptCount val="1"/>
                <c:pt idx="0">
                  <c:v>Genap</c:v>
                </c:pt>
              </c:strCache>
            </c:strRef>
          </c:tx>
          <c:invertIfNegative val="1"/>
          <c:cat>
            <c:strRef>
              <c:f>Keperawatan!$N$4:$N$12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Keperawatan!$P$4:$P$12</c:f>
              <c:numCache>
                <c:formatCode>0.00%</c:formatCode>
                <c:ptCount val="9"/>
                <c:pt idx="0" formatCode="0%">
                  <c:v>1</c:v>
                </c:pt>
                <c:pt idx="1">
                  <c:v>0.75416666666666665</c:v>
                </c:pt>
                <c:pt idx="2">
                  <c:v>0.33333333333333331</c:v>
                </c:pt>
                <c:pt idx="3">
                  <c:v>0.66666666666666663</c:v>
                </c:pt>
                <c:pt idx="4">
                  <c:v>0.56746031746031744</c:v>
                </c:pt>
                <c:pt idx="5" formatCode="0%">
                  <c:v>1</c:v>
                </c:pt>
                <c:pt idx="6">
                  <c:v>0.66666666666666663</c:v>
                </c:pt>
                <c:pt idx="7">
                  <c:v>1</c:v>
                </c:pt>
                <c:pt idx="8">
                  <c:v>0.82076719576719581</c:v>
                </c:pt>
              </c:numCache>
            </c:numRef>
          </c:val>
          <c:extLst>
            <c:ext xmlns:c16="http://schemas.microsoft.com/office/drawing/2014/chart" uri="{C3380CC4-5D6E-409C-BE32-E72D297353CC}">
              <c16:uniqueId val="{00000001-2489-4C07-860E-BA5F1698FBBC}"/>
            </c:ext>
          </c:extLst>
        </c:ser>
        <c:dLbls>
          <c:showLegendKey val="0"/>
          <c:showVal val="0"/>
          <c:showCatName val="0"/>
          <c:showSerName val="0"/>
          <c:showPercent val="0"/>
          <c:showBubbleSize val="0"/>
        </c:dLbls>
        <c:gapWidth val="150"/>
        <c:axId val="1008006354"/>
        <c:axId val="405576672"/>
      </c:barChart>
      <c:catAx>
        <c:axId val="100800635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05576672"/>
        <c:crosses val="autoZero"/>
        <c:auto val="1"/>
        <c:lblAlgn val="ctr"/>
        <c:lblOffset val="100"/>
        <c:noMultiLvlLbl val="1"/>
      </c:catAx>
      <c:valAx>
        <c:axId val="405576672"/>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00800635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Universitas!$C$4:$C$12</c:f>
              <c:numCache>
                <c:formatCode>0.00%</c:formatCode>
                <c:ptCount val="9"/>
                <c:pt idx="0">
                  <c:v>0</c:v>
                </c:pt>
                <c:pt idx="1">
                  <c:v>3.3333333333333333E-2</c:v>
                </c:pt>
                <c:pt idx="2">
                  <c:v>0</c:v>
                </c:pt>
                <c:pt idx="3">
                  <c:v>0</c:v>
                </c:pt>
                <c:pt idx="4">
                  <c:v>2.976190476190476E-2</c:v>
                </c:pt>
                <c:pt idx="5">
                  <c:v>0</c:v>
                </c:pt>
                <c:pt idx="6">
                  <c:v>0</c:v>
                </c:pt>
                <c:pt idx="7">
                  <c:v>0</c:v>
                </c:pt>
                <c:pt idx="8">
                  <c:v>4.3329554043839758E-2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E0-4C92-A2A4-4803025F986F}"/>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Universitas!$D$4:$D$12</c:f>
              <c:numCache>
                <c:formatCode>0.00%</c:formatCode>
                <c:ptCount val="9"/>
                <c:pt idx="0">
                  <c:v>0.8571428571428571</c:v>
                </c:pt>
                <c:pt idx="1">
                  <c:v>0.58660714285714288</c:v>
                </c:pt>
                <c:pt idx="2">
                  <c:v>0.44047619047619041</c:v>
                </c:pt>
                <c:pt idx="3">
                  <c:v>0.54642857142857137</c:v>
                </c:pt>
                <c:pt idx="4">
                  <c:v>0.52035147392290237</c:v>
                </c:pt>
                <c:pt idx="5">
                  <c:v>0.82226190476190475</c:v>
                </c:pt>
                <c:pt idx="6">
                  <c:v>0.67857142857142849</c:v>
                </c:pt>
                <c:pt idx="7">
                  <c:v>0.62301587301587291</c:v>
                </c:pt>
                <c:pt idx="8">
                  <c:v>0.69003684807256238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1E0-4C92-A2A4-4803025F986F}"/>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Universitas!$E$4:$E$12</c:f>
              <c:numCache>
                <c:formatCode>0.00%</c:formatCode>
                <c:ptCount val="9"/>
                <c:pt idx="0">
                  <c:v>0.14285714285714285</c:v>
                </c:pt>
                <c:pt idx="1">
                  <c:v>0.38005952380952379</c:v>
                </c:pt>
                <c:pt idx="2">
                  <c:v>0.55952380952380965</c:v>
                </c:pt>
                <c:pt idx="3">
                  <c:v>0.45357142857142857</c:v>
                </c:pt>
                <c:pt idx="4">
                  <c:v>0.44988662131519275</c:v>
                </c:pt>
                <c:pt idx="5">
                  <c:v>0.17773809523809522</c:v>
                </c:pt>
                <c:pt idx="6">
                  <c:v>0.32142857142857134</c:v>
                </c:pt>
                <c:pt idx="7">
                  <c:v>0.37698412698412692</c:v>
                </c:pt>
                <c:pt idx="8">
                  <c:v>0.26493291761148907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1E0-4C92-A2A4-4803025F986F}"/>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Universitas!$F$4:$F$12</c:f>
              <c:numCache>
                <c:formatCode>0.00%</c:formatCode>
                <c:ptCount val="9"/>
                <c:pt idx="0">
                  <c:v>0</c:v>
                </c:pt>
                <c:pt idx="1">
                  <c:v>5.9523809523809521E-3</c:v>
                </c:pt>
                <c:pt idx="2">
                  <c:v>0</c:v>
                </c:pt>
                <c:pt idx="3">
                  <c:v>0</c:v>
                </c:pt>
                <c:pt idx="4">
                  <c:v>0</c:v>
                </c:pt>
                <c:pt idx="5">
                  <c:v>0</c:v>
                </c:pt>
                <c:pt idx="6">
                  <c:v>0</c:v>
                </c:pt>
                <c:pt idx="7">
                  <c:v>0</c:v>
                </c:pt>
                <c:pt idx="8">
                  <c:v>2.5510204081632651E-3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1E0-4C92-A2A4-4803025F986F}"/>
            </c:ext>
          </c:extLst>
        </c:ser>
        <c:dLbls>
          <c:showLegendKey val="0"/>
          <c:showVal val="0"/>
          <c:showCatName val="0"/>
          <c:showSerName val="0"/>
          <c:showPercent val="0"/>
          <c:showBubbleSize val="0"/>
        </c:dLbls>
        <c:gapWidth val="150"/>
        <c:axId val="1984851532"/>
        <c:axId val="1175024927"/>
      </c:barChart>
      <c:catAx>
        <c:axId val="19848515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175024927"/>
        <c:crosses val="autoZero"/>
        <c:auto val="1"/>
        <c:lblAlgn val="ctr"/>
        <c:lblOffset val="100"/>
        <c:noMultiLvlLbl val="1"/>
      </c:catAx>
      <c:valAx>
        <c:axId val="1175024927"/>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98485153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Analisis Pemenuhan Standar Antar Prodi</a:t>
            </a:r>
          </a:p>
        </c:rich>
      </c:tx>
      <c:overlay val="0"/>
    </c:title>
    <c:autoTitleDeleted val="0"/>
    <c:plotArea>
      <c:layout/>
      <c:radarChart>
        <c:radarStyle val="marker"/>
        <c:varyColors val="1"/>
        <c:ser>
          <c:idx val="0"/>
          <c:order val="0"/>
          <c:tx>
            <c:strRef>
              <c:f>'Raw Tabel Perhitungan'!$AV$4</c:f>
              <c:strCache>
                <c:ptCount val="1"/>
                <c:pt idx="0">
                  <c:v>Skor Prodi</c:v>
                </c:pt>
              </c:strCache>
            </c:strRef>
          </c:tx>
          <c:spPr>
            <a:ln cmpd="sng">
              <a:solidFill>
                <a:srgbClr val="5B9BD5"/>
              </a:solidFill>
            </a:ln>
          </c:spPr>
          <c:marker>
            <c:symbol val="none"/>
          </c:marker>
          <c:cat>
            <c:strRef>
              <c:f>'Raw Tabel Perhitungan'!$AU$5:$AU$18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Perhitungan'!$AV$5:$AV$18</c:f>
              <c:numCache>
                <c:formatCode>0.00%</c:formatCode>
                <c:ptCount val="14"/>
                <c:pt idx="0">
                  <c:v>0.54796737213403879</c:v>
                </c:pt>
                <c:pt idx="1">
                  <c:v>0.67392416225749563</c:v>
                </c:pt>
                <c:pt idx="2">
                  <c:v>0.69902998236331582</c:v>
                </c:pt>
                <c:pt idx="3">
                  <c:v>0.75656231628453852</c:v>
                </c:pt>
                <c:pt idx="4">
                  <c:v>0.68974867724867728</c:v>
                </c:pt>
                <c:pt idx="5">
                  <c:v>0.68672839506172823</c:v>
                </c:pt>
                <c:pt idx="6">
                  <c:v>0.75903145208700762</c:v>
                </c:pt>
                <c:pt idx="7">
                  <c:v>0.64742798353909459</c:v>
                </c:pt>
                <c:pt idx="8">
                  <c:v>0.61450323339212232</c:v>
                </c:pt>
                <c:pt idx="9">
                  <c:v>0.61362433862433852</c:v>
                </c:pt>
                <c:pt idx="10">
                  <c:v>0.47547031158142261</c:v>
                </c:pt>
                <c:pt idx="11">
                  <c:v>0.72318930041152274</c:v>
                </c:pt>
                <c:pt idx="12">
                  <c:v>0.72152557319223987</c:v>
                </c:pt>
                <c:pt idx="13">
                  <c:v>0.52442680776014106</c:v>
                </c:pt>
              </c:numCache>
            </c:numRef>
          </c:val>
          <c:extLst>
            <c:ext xmlns:c16="http://schemas.microsoft.com/office/drawing/2014/chart" uri="{C3380CC4-5D6E-409C-BE32-E72D297353CC}">
              <c16:uniqueId val="{00000000-89EF-4685-8C1A-51B95DAF0363}"/>
            </c:ext>
          </c:extLst>
        </c:ser>
        <c:ser>
          <c:idx val="1"/>
          <c:order val="1"/>
          <c:tx>
            <c:strRef>
              <c:f>'Raw Tabel Perhitungan'!$AW$4</c:f>
              <c:strCache>
                <c:ptCount val="1"/>
                <c:pt idx="0">
                  <c:v>Ideal</c:v>
                </c:pt>
              </c:strCache>
            </c:strRef>
          </c:tx>
          <c:spPr>
            <a:ln cmpd="sng">
              <a:solidFill>
                <a:srgbClr val="ED7D31"/>
              </a:solidFill>
            </a:ln>
          </c:spPr>
          <c:marker>
            <c:symbol val="none"/>
          </c:marker>
          <c:cat>
            <c:strRef>
              <c:f>'Raw Tabel Perhitungan'!$AU$5:$AU$18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Perhitungan'!$AW$5:$AW$18</c:f>
              <c:numCache>
                <c:formatCode>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6="http://schemas.microsoft.com/office/drawing/2014/chart" uri="{C3380CC4-5D6E-409C-BE32-E72D297353CC}">
              <c16:uniqueId val="{00000001-89EF-4685-8C1A-51B95DAF0363}"/>
            </c:ext>
          </c:extLst>
        </c:ser>
        <c:dLbls>
          <c:showLegendKey val="0"/>
          <c:showVal val="0"/>
          <c:showCatName val="0"/>
          <c:showSerName val="0"/>
          <c:showPercent val="0"/>
          <c:showBubbleSize val="0"/>
        </c:dLbls>
        <c:axId val="801665886"/>
        <c:axId val="214413097"/>
      </c:radarChart>
      <c:catAx>
        <c:axId val="8016658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214413097"/>
        <c:crosses val="autoZero"/>
        <c:auto val="1"/>
        <c:lblAlgn val="ctr"/>
        <c:lblOffset val="100"/>
        <c:noMultiLvlLbl val="1"/>
      </c:catAx>
      <c:valAx>
        <c:axId val="21441309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80166588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0" i="0">
                <a:solidFill>
                  <a:srgbClr val="757575"/>
                </a:solidFill>
                <a:latin typeface="+mn-lt"/>
              </a:defRPr>
            </a:pPr>
            <a:r>
              <a:rPr sz="1200" b="0" i="0">
                <a:solidFill>
                  <a:srgbClr val="757575"/>
                </a:solidFill>
                <a:latin typeface="+mn-lt"/>
              </a:rPr>
              <a:t>CAPAIAN KRITERIA 6</a:t>
            </a:r>
          </a:p>
        </c:rich>
      </c:tx>
      <c:overlay val="0"/>
    </c:title>
    <c:autoTitleDeleted val="0"/>
    <c:plotArea>
      <c:layout/>
      <c:barChart>
        <c:barDir val="col"/>
        <c:grouping val="clustered"/>
        <c:varyColors val="1"/>
        <c:ser>
          <c:idx val="0"/>
          <c:order val="0"/>
          <c:tx>
            <c:v>Manajemen</c:v>
          </c:tx>
          <c:spPr>
            <a:solidFill>
              <a:srgbClr val="5B9BD5"/>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Perhitungan'!$BG$224:$BP$224</c:f>
              <c:numCache>
                <c:formatCode>0%</c:formatCode>
                <c:ptCount val="10"/>
                <c:pt idx="0">
                  <c:v>1</c:v>
                </c:pt>
                <c:pt idx="1">
                  <c:v>0.5</c:v>
                </c:pt>
                <c:pt idx="2">
                  <c:v>0.5</c:v>
                </c:pt>
                <c:pt idx="3">
                  <c:v>0.4</c:v>
                </c:pt>
                <c:pt idx="4">
                  <c:v>0.33333333333333331</c:v>
                </c:pt>
                <c:pt idx="5">
                  <c:v>0.33333333333333331</c:v>
                </c:pt>
                <c:pt idx="6">
                  <c:v>0</c:v>
                </c:pt>
                <c:pt idx="7">
                  <c:v>0.25</c:v>
                </c:pt>
                <c:pt idx="8">
                  <c:v>0.8</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CE-4276-BC65-B3D59A3C427B}"/>
            </c:ext>
          </c:extLst>
        </c:ser>
        <c:ser>
          <c:idx val="1"/>
          <c:order val="1"/>
          <c:tx>
            <c:v>Akuntansi</c:v>
          </c:tx>
          <c:spPr>
            <a:solidFill>
              <a:srgbClr val="ED7D31"/>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Perhitungan'!$BG$225:$BP$225</c:f>
              <c:numCache>
                <c:formatCode>0%</c:formatCode>
                <c:ptCount val="10"/>
                <c:pt idx="0">
                  <c:v>1</c:v>
                </c:pt>
                <c:pt idx="1">
                  <c:v>1</c:v>
                </c:pt>
                <c:pt idx="2">
                  <c:v>1</c:v>
                </c:pt>
                <c:pt idx="3">
                  <c:v>0.8</c:v>
                </c:pt>
                <c:pt idx="4">
                  <c:v>1</c:v>
                </c:pt>
                <c:pt idx="5">
                  <c:v>1</c:v>
                </c:pt>
                <c:pt idx="6">
                  <c:v>1</c:v>
                </c:pt>
                <c:pt idx="7">
                  <c:v>0.75</c:v>
                </c:pt>
                <c:pt idx="8">
                  <c:v>1</c:v>
                </c:pt>
                <c:pt idx="9">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BCE-4276-BC65-B3D59A3C427B}"/>
            </c:ext>
          </c:extLst>
        </c:ser>
        <c:ser>
          <c:idx val="2"/>
          <c:order val="2"/>
          <c:tx>
            <c:v>MM</c:v>
          </c:tx>
          <c:spPr>
            <a:solidFill>
              <a:srgbClr val="A5A5A5"/>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Perhitungan'!$BG$226:$BP$226</c:f>
              <c:numCache>
                <c:formatCode>0%</c:formatCode>
                <c:ptCount val="10"/>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BCE-4276-BC65-B3D59A3C427B}"/>
            </c:ext>
          </c:extLst>
        </c:ser>
        <c:ser>
          <c:idx val="3"/>
          <c:order val="3"/>
          <c:tx>
            <c:v>Keperawatan</c:v>
          </c:tx>
          <c:spPr>
            <a:solidFill>
              <a:srgbClr val="FFC000"/>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Perhitungan'!$BG$227:$BP$227</c:f>
              <c:numCache>
                <c:formatCode>0%</c:formatCode>
                <c:ptCount val="10"/>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BCE-4276-BC65-B3D59A3C427B}"/>
            </c:ext>
          </c:extLst>
        </c:ser>
        <c:ser>
          <c:idx val="4"/>
          <c:order val="4"/>
          <c:tx>
            <c:v>Optometeri</c:v>
          </c:tx>
          <c:spPr>
            <a:solidFill>
              <a:srgbClr val="4472C4"/>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Perhitungan'!$BG$228:$BP$228</c:f>
              <c:numCache>
                <c:formatCode>0%</c:formatCode>
                <c:ptCount val="10"/>
                <c:pt idx="0">
                  <c:v>1</c:v>
                </c:pt>
                <c:pt idx="1">
                  <c:v>1</c:v>
                </c:pt>
                <c:pt idx="2">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BCE-4276-BC65-B3D59A3C427B}"/>
            </c:ext>
          </c:extLst>
        </c:ser>
        <c:ser>
          <c:idx val="5"/>
          <c:order val="5"/>
          <c:tx>
            <c:v>Profesi Dokter</c:v>
          </c:tx>
          <c:spPr>
            <a:solidFill>
              <a:srgbClr val="70AD47"/>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Perhitungan'!$BG$229:$BP$229</c:f>
              <c:numCache>
                <c:formatCode>0%</c:formatCode>
                <c:ptCount val="10"/>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CBCE-4276-BC65-B3D59A3C427B}"/>
            </c:ext>
          </c:extLst>
        </c:ser>
        <c:ser>
          <c:idx val="6"/>
          <c:order val="6"/>
          <c:tx>
            <c:v>Kedokteran</c:v>
          </c:tx>
          <c:spPr>
            <a:solidFill>
              <a:srgbClr val="5B9BD5"/>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Perhitungan'!$BG$230:$BP$230</c:f>
              <c:numCache>
                <c:formatCode>0%</c:formatCode>
                <c:ptCount val="10"/>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CBCE-4276-BC65-B3D59A3C427B}"/>
            </c:ext>
          </c:extLst>
        </c:ser>
        <c:ser>
          <c:idx val="7"/>
          <c:order val="7"/>
          <c:tx>
            <c:v>Psikologi</c:v>
          </c:tx>
          <c:spPr>
            <a:solidFill>
              <a:srgbClr val="ED7D31"/>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Perhitungan'!$BG$231:$BP$231</c:f>
              <c:numCache>
                <c:formatCode>0%</c:formatCode>
                <c:ptCount val="10"/>
                <c:pt idx="0">
                  <c:v>1</c:v>
                </c:pt>
                <c:pt idx="1">
                  <c:v>0.5</c:v>
                </c:pt>
                <c:pt idx="2">
                  <c:v>1</c:v>
                </c:pt>
                <c:pt idx="3">
                  <c:v>1</c:v>
                </c:pt>
                <c:pt idx="4">
                  <c:v>1</c:v>
                </c:pt>
                <c:pt idx="5">
                  <c:v>1</c:v>
                </c:pt>
                <c:pt idx="6">
                  <c:v>1</c:v>
                </c:pt>
                <c:pt idx="7">
                  <c:v>0.75</c:v>
                </c:pt>
                <c:pt idx="8">
                  <c:v>1</c:v>
                </c:pt>
                <c:pt idx="9">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CBCE-4276-BC65-B3D59A3C427B}"/>
            </c:ext>
          </c:extLst>
        </c:ser>
        <c:ser>
          <c:idx val="8"/>
          <c:order val="8"/>
          <c:tx>
            <c:v>Sastra Inggris</c:v>
          </c:tx>
          <c:spPr>
            <a:solidFill>
              <a:srgbClr val="A5A5A5"/>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Perhitungan'!$BG$232:$BP$232</c:f>
              <c:numCache>
                <c:formatCode>0%</c:formatCode>
                <c:ptCount val="10"/>
                <c:pt idx="0">
                  <c:v>1</c:v>
                </c:pt>
                <c:pt idx="1">
                  <c:v>0.5</c:v>
                </c:pt>
                <c:pt idx="2">
                  <c:v>0</c:v>
                </c:pt>
                <c:pt idx="3">
                  <c:v>0.8</c:v>
                </c:pt>
                <c:pt idx="4">
                  <c:v>1</c:v>
                </c:pt>
                <c:pt idx="5">
                  <c:v>1</c:v>
                </c:pt>
                <c:pt idx="6">
                  <c:v>0.66666666666666663</c:v>
                </c:pt>
                <c:pt idx="7">
                  <c:v>0.25</c:v>
                </c:pt>
                <c:pt idx="8">
                  <c:v>1</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CBCE-4276-BC65-B3D59A3C427B}"/>
            </c:ext>
          </c:extLst>
        </c:ser>
        <c:ser>
          <c:idx val="9"/>
          <c:order val="9"/>
          <c:tx>
            <c:v>Informatika</c:v>
          </c:tx>
          <c:spPr>
            <a:solidFill>
              <a:srgbClr val="FFC000"/>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Perhitungan'!$BG$233:$BP$233</c:f>
              <c:numCache>
                <c:formatCode>0%</c:formatCode>
                <c:ptCount val="10"/>
                <c:pt idx="0">
                  <c:v>1</c:v>
                </c:pt>
                <c:pt idx="1">
                  <c:v>0.5</c:v>
                </c:pt>
                <c:pt idx="2">
                  <c:v>0</c:v>
                </c:pt>
                <c:pt idx="3">
                  <c:v>1</c:v>
                </c:pt>
                <c:pt idx="4">
                  <c:v>1</c:v>
                </c:pt>
                <c:pt idx="5">
                  <c:v>1</c:v>
                </c:pt>
                <c:pt idx="6">
                  <c:v>1</c:v>
                </c:pt>
                <c:pt idx="7">
                  <c:v>0.75</c:v>
                </c:pt>
                <c:pt idx="8">
                  <c:v>1</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CBCE-4276-BC65-B3D59A3C427B}"/>
            </c:ext>
          </c:extLst>
        </c:ser>
        <c:ser>
          <c:idx val="10"/>
          <c:order val="10"/>
          <c:tx>
            <c:v>Sistem Informasi</c:v>
          </c:tx>
          <c:spPr>
            <a:solidFill>
              <a:srgbClr val="4472C4"/>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Perhitungan'!$BG$234:$BP$234</c:f>
              <c:numCache>
                <c:formatCode>0%</c:formatCode>
                <c:ptCount val="10"/>
                <c:pt idx="0">
                  <c:v>1</c:v>
                </c:pt>
                <c:pt idx="1">
                  <c:v>0.5</c:v>
                </c:pt>
                <c:pt idx="2">
                  <c:v>0.5</c:v>
                </c:pt>
                <c:pt idx="3">
                  <c:v>1</c:v>
                </c:pt>
                <c:pt idx="4">
                  <c:v>0.66666666666666663</c:v>
                </c:pt>
                <c:pt idx="5">
                  <c:v>1</c:v>
                </c:pt>
                <c:pt idx="6">
                  <c:v>0.33333333333333331</c:v>
                </c:pt>
                <c:pt idx="7">
                  <c:v>0.5</c:v>
                </c:pt>
                <c:pt idx="8">
                  <c:v>1</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CBCE-4276-BC65-B3D59A3C427B}"/>
            </c:ext>
          </c:extLst>
        </c:ser>
        <c:ser>
          <c:idx val="11"/>
          <c:order val="11"/>
          <c:tx>
            <c:v>Teknik Elektro</c:v>
          </c:tx>
          <c:spPr>
            <a:solidFill>
              <a:srgbClr val="70AD47"/>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Perhitungan'!$BG$235:$BP$235</c:f>
              <c:numCache>
                <c:formatCode>0%</c:formatCode>
                <c:ptCount val="10"/>
                <c:pt idx="0">
                  <c:v>1</c:v>
                </c:pt>
                <c:pt idx="1">
                  <c:v>0.5</c:v>
                </c:pt>
                <c:pt idx="2">
                  <c:v>0.5</c:v>
                </c:pt>
                <c:pt idx="3">
                  <c:v>0.8</c:v>
                </c:pt>
                <c:pt idx="4">
                  <c:v>1</c:v>
                </c:pt>
                <c:pt idx="5">
                  <c:v>1</c:v>
                </c:pt>
                <c:pt idx="6">
                  <c:v>1</c:v>
                </c:pt>
                <c:pt idx="7">
                  <c:v>0.5</c:v>
                </c:pt>
                <c:pt idx="8">
                  <c:v>1</c:v>
                </c:pt>
                <c:pt idx="9">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CBCE-4276-BC65-B3D59A3C427B}"/>
            </c:ext>
          </c:extLst>
        </c:ser>
        <c:ser>
          <c:idx val="12"/>
          <c:order val="12"/>
          <c:tx>
            <c:v>Teknik Industri</c:v>
          </c:tx>
          <c:spPr>
            <a:solidFill>
              <a:srgbClr val="5B9BD5"/>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Perhitungan'!$BG$236:$BP$236</c:f>
              <c:numCache>
                <c:formatCode>0%</c:formatCode>
                <c:ptCount val="10"/>
                <c:pt idx="0">
                  <c:v>1</c:v>
                </c:pt>
                <c:pt idx="1">
                  <c:v>0.5</c:v>
                </c:pt>
                <c:pt idx="2">
                  <c:v>0.5</c:v>
                </c:pt>
                <c:pt idx="3">
                  <c:v>0.6</c:v>
                </c:pt>
                <c:pt idx="4">
                  <c:v>1</c:v>
                </c:pt>
                <c:pt idx="5">
                  <c:v>1</c:v>
                </c:pt>
                <c:pt idx="6">
                  <c:v>1</c:v>
                </c:pt>
                <c:pt idx="7">
                  <c:v>0.75</c:v>
                </c:pt>
                <c:pt idx="8">
                  <c:v>1</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CBCE-4276-BC65-B3D59A3C427B}"/>
            </c:ext>
          </c:extLst>
        </c:ser>
        <c:ser>
          <c:idx val="13"/>
          <c:order val="13"/>
          <c:tx>
            <c:v>Teknik Sipil</c:v>
          </c:tx>
          <c:spPr>
            <a:solidFill>
              <a:srgbClr val="ED7D31"/>
            </a:solidFill>
            <a:ln cmpd="sng">
              <a:solidFill>
                <a:srgbClr val="000000"/>
              </a:solidFill>
            </a:ln>
          </c:spPr>
          <c:invertIfNegative val="1"/>
          <c:cat>
            <c:strRef>
              <c:f>'Raw Tabel Perhitungan'!$BG$223:$BP$223</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'Raw Tabel Perhitungan'!$BG$237:$BP$237</c:f>
              <c:numCache>
                <c:formatCode>0%</c:formatCode>
                <c:ptCount val="10"/>
                <c:pt idx="0">
                  <c:v>1</c:v>
                </c:pt>
                <c:pt idx="1">
                  <c:v>0.5</c:v>
                </c:pt>
                <c:pt idx="2">
                  <c:v>0</c:v>
                </c:pt>
                <c:pt idx="3">
                  <c:v>1</c:v>
                </c:pt>
                <c:pt idx="4">
                  <c:v>1</c:v>
                </c:pt>
                <c:pt idx="5">
                  <c:v>1</c:v>
                </c:pt>
                <c:pt idx="6">
                  <c:v>1</c:v>
                </c:pt>
                <c:pt idx="7">
                  <c:v>0.75</c:v>
                </c:pt>
                <c:pt idx="8">
                  <c:v>1</c:v>
                </c:pt>
                <c:pt idx="9">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CBCE-4276-BC65-B3D59A3C427B}"/>
            </c:ext>
          </c:extLst>
        </c:ser>
        <c:dLbls>
          <c:showLegendKey val="0"/>
          <c:showVal val="0"/>
          <c:showCatName val="0"/>
          <c:showSerName val="0"/>
          <c:showPercent val="0"/>
          <c:showBubbleSize val="0"/>
        </c:dLbls>
        <c:gapWidth val="150"/>
        <c:axId val="1620089273"/>
        <c:axId val="1809964800"/>
      </c:barChart>
      <c:catAx>
        <c:axId val="162008927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09964800"/>
        <c:crosses val="autoZero"/>
        <c:auto val="1"/>
        <c:lblAlgn val="ctr"/>
        <c:lblOffset val="100"/>
        <c:noMultiLvlLbl val="1"/>
      </c:catAx>
      <c:valAx>
        <c:axId val="1809964800"/>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62008927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CAPAIAN KRITERIA 1
Standar VMTS</a:t>
            </a:r>
          </a:p>
        </c:rich>
      </c:tx>
      <c:overlay val="0"/>
    </c:title>
    <c:autoTitleDeleted val="0"/>
    <c:plotArea>
      <c:layout/>
      <c:barChart>
        <c:barDir val="col"/>
        <c:grouping val="clustered"/>
        <c:varyColors val="1"/>
        <c:ser>
          <c:idx val="0"/>
          <c:order val="0"/>
          <c:tx>
            <c:v>Standar VMTS</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Perhitungan'!$BF$38:$BF$51</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Perhitungan'!$BG$38:$BG$51</c:f>
              <c:numCache>
                <c:formatCode>0%</c:formatCode>
                <c:ptCount val="14"/>
                <c:pt idx="0">
                  <c:v>1</c:v>
                </c:pt>
                <c:pt idx="1">
                  <c:v>1</c:v>
                </c:pt>
                <c:pt idx="2">
                  <c:v>1</c:v>
                </c:pt>
                <c:pt idx="3">
                  <c:v>1</c:v>
                </c:pt>
                <c:pt idx="4">
                  <c:v>1</c:v>
                </c:pt>
                <c:pt idx="5">
                  <c:v>0.5</c:v>
                </c:pt>
                <c:pt idx="6">
                  <c:v>0.5</c:v>
                </c:pt>
                <c:pt idx="7">
                  <c:v>1</c:v>
                </c:pt>
                <c:pt idx="8">
                  <c:v>1</c:v>
                </c:pt>
                <c:pt idx="9">
                  <c:v>1</c:v>
                </c:pt>
                <c:pt idx="10">
                  <c:v>0.5</c:v>
                </c:pt>
                <c:pt idx="11">
                  <c:v>1</c:v>
                </c:pt>
                <c:pt idx="12">
                  <c:v>1</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CA2-4D47-A838-3F32F071BB96}"/>
            </c:ext>
          </c:extLst>
        </c:ser>
        <c:dLbls>
          <c:showLegendKey val="0"/>
          <c:showVal val="0"/>
          <c:showCatName val="0"/>
          <c:showSerName val="0"/>
          <c:showPercent val="0"/>
          <c:showBubbleSize val="0"/>
        </c:dLbls>
        <c:gapWidth val="150"/>
        <c:axId val="1888569956"/>
        <c:axId val="428447005"/>
      </c:barChart>
      <c:catAx>
        <c:axId val="18885699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28447005"/>
        <c:crosses val="autoZero"/>
        <c:auto val="1"/>
        <c:lblAlgn val="ctr"/>
        <c:lblOffset val="100"/>
        <c:noMultiLvlLbl val="1"/>
      </c:catAx>
      <c:valAx>
        <c:axId val="428447005"/>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88856995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2</a:t>
            </a:r>
          </a:p>
        </c:rich>
      </c:tx>
      <c:overlay val="0"/>
    </c:title>
    <c:autoTitleDeleted val="0"/>
    <c:plotArea>
      <c:layout/>
      <c:barChart>
        <c:barDir val="col"/>
        <c:grouping val="clustered"/>
        <c:varyColors val="1"/>
        <c:ser>
          <c:idx val="0"/>
          <c:order val="0"/>
          <c:tx>
            <c:v>Standar Pengelolaan Pembelajaran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Perhitungan'!$BF$75:$BF$88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Perhitungan'!$BG$75:$BG$88</c:f>
              <c:numCache>
                <c:formatCode>0%</c:formatCode>
                <c:ptCount val="14"/>
                <c:pt idx="0">
                  <c:v>0.5</c:v>
                </c:pt>
                <c:pt idx="1">
                  <c:v>1</c:v>
                </c:pt>
                <c:pt idx="2">
                  <c:v>1</c:v>
                </c:pt>
                <c:pt idx="3">
                  <c:v>1</c:v>
                </c:pt>
                <c:pt idx="4">
                  <c:v>1</c:v>
                </c:pt>
                <c:pt idx="5">
                  <c:v>1</c:v>
                </c:pt>
                <c:pt idx="6">
                  <c:v>1</c:v>
                </c:pt>
                <c:pt idx="7">
                  <c:v>0.66666666666666663</c:v>
                </c:pt>
                <c:pt idx="8">
                  <c:v>0.5</c:v>
                </c:pt>
                <c:pt idx="9">
                  <c:v>0.5</c:v>
                </c:pt>
                <c:pt idx="10" formatCode="0.00%">
                  <c:v>0.66666666666666663</c:v>
                </c:pt>
                <c:pt idx="11">
                  <c:v>0.5</c:v>
                </c:pt>
                <c:pt idx="12" formatCode="0.00%">
                  <c:v>0.66666666666666663</c:v>
                </c:pt>
                <c:pt idx="13" formatCode="0.00%">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65-4F81-A567-2D607A639F65}"/>
            </c:ext>
          </c:extLst>
        </c:ser>
        <c:ser>
          <c:idx val="1"/>
          <c:order val="1"/>
          <c:tx>
            <c:v>Standar Suasana Akademik</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Perhitungan'!$BF$75:$BF$88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Perhitungan'!$BH$75:$BH$88</c:f>
              <c:numCache>
                <c:formatCode>0%</c:formatCode>
                <c:ptCount val="14"/>
                <c:pt idx="0">
                  <c:v>0.25</c:v>
                </c:pt>
                <c:pt idx="1">
                  <c:v>1</c:v>
                </c:pt>
                <c:pt idx="2">
                  <c:v>1</c:v>
                </c:pt>
                <c:pt idx="3">
                  <c:v>0.75</c:v>
                </c:pt>
                <c:pt idx="4">
                  <c:v>0.75</c:v>
                </c:pt>
                <c:pt idx="5">
                  <c:v>1</c:v>
                </c:pt>
                <c:pt idx="6">
                  <c:v>0.75</c:v>
                </c:pt>
                <c:pt idx="7">
                  <c:v>1</c:v>
                </c:pt>
                <c:pt idx="8">
                  <c:v>0.5</c:v>
                </c:pt>
                <c:pt idx="9">
                  <c:v>0.5</c:v>
                </c:pt>
                <c:pt idx="10">
                  <c:v>0.5</c:v>
                </c:pt>
                <c:pt idx="11">
                  <c:v>0.5</c:v>
                </c:pt>
                <c:pt idx="12">
                  <c:v>1</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665-4F81-A567-2D607A639F65}"/>
            </c:ext>
          </c:extLst>
        </c:ser>
        <c:ser>
          <c:idx val="2"/>
          <c:order val="2"/>
          <c:tx>
            <c:v>Standar Pengelolaan Penelitian</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Perhitungan'!$BF$75:$BF$88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Perhitungan'!$BI$75:$BI$88</c:f>
              <c:numCache>
                <c:formatCode>0%</c:formatCode>
                <c:ptCount val="14"/>
                <c:pt idx="0">
                  <c:v>0.4</c:v>
                </c:pt>
                <c:pt idx="1">
                  <c:v>0.4</c:v>
                </c:pt>
                <c:pt idx="2">
                  <c:v>0.4</c:v>
                </c:pt>
                <c:pt idx="3">
                  <c:v>0.60000000000000009</c:v>
                </c:pt>
                <c:pt idx="4">
                  <c:v>0.4</c:v>
                </c:pt>
                <c:pt idx="5">
                  <c:v>0.4</c:v>
                </c:pt>
                <c:pt idx="6">
                  <c:v>0.8</c:v>
                </c:pt>
                <c:pt idx="7">
                  <c:v>0.4</c:v>
                </c:pt>
                <c:pt idx="8">
                  <c:v>0.4</c:v>
                </c:pt>
                <c:pt idx="9">
                  <c:v>0.4</c:v>
                </c:pt>
                <c:pt idx="10">
                  <c:v>0.4</c:v>
                </c:pt>
                <c:pt idx="11">
                  <c:v>0.4</c:v>
                </c:pt>
                <c:pt idx="12">
                  <c:v>0.4</c:v>
                </c:pt>
                <c:pt idx="13">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665-4F81-A567-2D607A639F65}"/>
            </c:ext>
          </c:extLst>
        </c:ser>
        <c:ser>
          <c:idx val="3"/>
          <c:order val="3"/>
          <c:tx>
            <c:v>Standar Pengelolaan PkM</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Perhitungan'!$BF$75:$BF$88</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Perhitungan'!$BJ$75:$BJ$88</c:f>
              <c:numCache>
                <c:formatCode>0.00%</c:formatCode>
                <c:ptCount val="14"/>
                <c:pt idx="0">
                  <c:v>0.33333333333333331</c:v>
                </c:pt>
                <c:pt idx="1">
                  <c:v>0.66666666666666663</c:v>
                </c:pt>
                <c:pt idx="2">
                  <c:v>0.66666666666666663</c:v>
                </c:pt>
                <c:pt idx="3">
                  <c:v>0.66666666666666663</c:v>
                </c:pt>
                <c:pt idx="4">
                  <c:v>0.33333333333333331</c:v>
                </c:pt>
                <c:pt idx="5">
                  <c:v>0.33333333333333331</c:v>
                </c:pt>
                <c:pt idx="6" formatCode="0%">
                  <c:v>1</c:v>
                </c:pt>
                <c:pt idx="7">
                  <c:v>0.33333333333333331</c:v>
                </c:pt>
                <c:pt idx="8">
                  <c:v>0.33333333333333331</c:v>
                </c:pt>
                <c:pt idx="9">
                  <c:v>0.66666666666666663</c:v>
                </c:pt>
                <c:pt idx="10">
                  <c:v>0.33333333333333331</c:v>
                </c:pt>
                <c:pt idx="11">
                  <c:v>0.66666666666666663</c:v>
                </c:pt>
                <c:pt idx="12">
                  <c:v>0.66666666666666663</c:v>
                </c:pt>
                <c:pt idx="13">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665-4F81-A567-2D607A639F65}"/>
            </c:ext>
          </c:extLst>
        </c:ser>
        <c:dLbls>
          <c:showLegendKey val="0"/>
          <c:showVal val="0"/>
          <c:showCatName val="0"/>
          <c:showSerName val="0"/>
          <c:showPercent val="0"/>
          <c:showBubbleSize val="0"/>
        </c:dLbls>
        <c:gapWidth val="150"/>
        <c:axId val="1565757325"/>
        <c:axId val="1222824296"/>
      </c:barChart>
      <c:catAx>
        <c:axId val="156575732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222824296"/>
        <c:crosses val="autoZero"/>
        <c:auto val="1"/>
        <c:lblAlgn val="ctr"/>
        <c:lblOffset val="100"/>
        <c:noMultiLvlLbl val="1"/>
      </c:catAx>
      <c:valAx>
        <c:axId val="122282429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56575732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CAPAIAN KRITERIA 3
standar kemahasiswaan</a:t>
            </a:r>
          </a:p>
        </c:rich>
      </c:tx>
      <c:overlay val="0"/>
    </c:title>
    <c:autoTitleDeleted val="0"/>
    <c:plotArea>
      <c:layout>
        <c:manualLayout>
          <c:xMode val="edge"/>
          <c:yMode val="edge"/>
          <c:x val="8.3969979444813325E-2"/>
          <c:y val="0.30767640654029726"/>
          <c:w val="0.88961758882669062"/>
          <c:h val="0.38299251742436308"/>
        </c:manualLayout>
      </c:layout>
      <c:barChart>
        <c:barDir val="col"/>
        <c:grouping val="clustered"/>
        <c:varyColors val="1"/>
        <c:ser>
          <c:idx val="0"/>
          <c:order val="0"/>
          <c:tx>
            <c:v>Standar Kemahasiswaan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Perhitungan'!$BF$112:$BF$125</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Perhitungan'!$BG$112:$BG$125</c:f>
              <c:numCache>
                <c:formatCode>0.00%</c:formatCode>
                <c:ptCount val="14"/>
                <c:pt idx="0">
                  <c:v>0.33333333333333331</c:v>
                </c:pt>
                <c:pt idx="1">
                  <c:v>0.33333333333333331</c:v>
                </c:pt>
                <c:pt idx="2">
                  <c:v>0.5</c:v>
                </c:pt>
                <c:pt idx="3">
                  <c:v>0.33333333333333331</c:v>
                </c:pt>
                <c:pt idx="4">
                  <c:v>0.5</c:v>
                </c:pt>
                <c:pt idx="5">
                  <c:v>0.66666666666666663</c:v>
                </c:pt>
                <c:pt idx="6">
                  <c:v>0.66666666666666663</c:v>
                </c:pt>
                <c:pt idx="7">
                  <c:v>0.33333333333333331</c:v>
                </c:pt>
                <c:pt idx="8">
                  <c:v>0.33333333333333331</c:v>
                </c:pt>
                <c:pt idx="9">
                  <c:v>0.33333333333333331</c:v>
                </c:pt>
                <c:pt idx="10">
                  <c:v>0.33333333333333331</c:v>
                </c:pt>
                <c:pt idx="11">
                  <c:v>0.5</c:v>
                </c:pt>
                <c:pt idx="12">
                  <c:v>0.5</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25F-493C-BE8A-AA4145C90F60}"/>
            </c:ext>
          </c:extLst>
        </c:ser>
        <c:dLbls>
          <c:showLegendKey val="0"/>
          <c:showVal val="0"/>
          <c:showCatName val="0"/>
          <c:showSerName val="0"/>
          <c:showPercent val="0"/>
          <c:showBubbleSize val="0"/>
        </c:dLbls>
        <c:gapWidth val="150"/>
        <c:axId val="448441470"/>
        <c:axId val="379513514"/>
      </c:barChart>
      <c:catAx>
        <c:axId val="44844147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379513514"/>
        <c:crosses val="autoZero"/>
        <c:auto val="1"/>
        <c:lblAlgn val="ctr"/>
        <c:lblOffset val="100"/>
        <c:noMultiLvlLbl val="1"/>
      </c:catAx>
      <c:valAx>
        <c:axId val="379513514"/>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44844147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4</a:t>
            </a:r>
          </a:p>
        </c:rich>
      </c:tx>
      <c:overlay val="0"/>
    </c:title>
    <c:autoTitleDeleted val="0"/>
    <c:plotArea>
      <c:layout/>
      <c:barChart>
        <c:barDir val="col"/>
        <c:grouping val="clustered"/>
        <c:varyColors val="1"/>
        <c:ser>
          <c:idx val="0"/>
          <c:order val="0"/>
          <c:tx>
            <c:v>Standar Dosen dan Tenaga Kependidikan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Perhitungan'!$BF$149:$BF$162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Perhitungan'!$BG$149:$BG$162</c:f>
              <c:numCache>
                <c:formatCode>0.00%</c:formatCode>
                <c:ptCount val="14"/>
                <c:pt idx="0">
                  <c:v>0.375</c:v>
                </c:pt>
                <c:pt idx="1">
                  <c:v>0.375</c:v>
                </c:pt>
                <c:pt idx="2">
                  <c:v>0.875</c:v>
                </c:pt>
                <c:pt idx="3">
                  <c:v>0.5</c:v>
                </c:pt>
                <c:pt idx="4">
                  <c:v>0.375</c:v>
                </c:pt>
                <c:pt idx="5">
                  <c:v>0.25</c:v>
                </c:pt>
                <c:pt idx="6">
                  <c:v>0.625</c:v>
                </c:pt>
                <c:pt idx="7">
                  <c:v>0.5</c:v>
                </c:pt>
                <c:pt idx="8">
                  <c:v>0.5</c:v>
                </c:pt>
                <c:pt idx="9">
                  <c:v>0.5</c:v>
                </c:pt>
                <c:pt idx="10">
                  <c:v>0.25</c:v>
                </c:pt>
                <c:pt idx="11">
                  <c:v>0.375</c:v>
                </c:pt>
                <c:pt idx="12">
                  <c:v>0.375</c:v>
                </c:pt>
                <c:pt idx="13">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540-4DD6-9DC2-666638454AFA}"/>
            </c:ext>
          </c:extLst>
        </c:ser>
        <c:ser>
          <c:idx val="1"/>
          <c:order val="1"/>
          <c:tx>
            <c:v>Standar Peneliti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Perhitungan'!$BF$149:$BF$162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Perhitungan'!$BH$149:$BH$162</c:f>
              <c:numCache>
                <c:formatCode>0%</c:formatCode>
                <c:ptCount val="14"/>
                <c:pt idx="0">
                  <c:v>0.5</c:v>
                </c:pt>
                <c:pt idx="1">
                  <c:v>0.5</c:v>
                </c:pt>
                <c:pt idx="2">
                  <c:v>0.5</c:v>
                </c:pt>
                <c:pt idx="3">
                  <c:v>0.5</c:v>
                </c:pt>
                <c:pt idx="4">
                  <c:v>0.5</c:v>
                </c:pt>
                <c:pt idx="5">
                  <c:v>1</c:v>
                </c:pt>
                <c:pt idx="6">
                  <c:v>0.5</c:v>
                </c:pt>
                <c:pt idx="7">
                  <c:v>0.5</c:v>
                </c:pt>
                <c:pt idx="8">
                  <c:v>0</c:v>
                </c:pt>
                <c:pt idx="9">
                  <c:v>0</c:v>
                </c:pt>
                <c:pt idx="10">
                  <c:v>0</c:v>
                </c:pt>
                <c:pt idx="11">
                  <c:v>0.5</c:v>
                </c:pt>
                <c:pt idx="12">
                  <c:v>0.5</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540-4DD6-9DC2-666638454AFA}"/>
            </c:ext>
          </c:extLst>
        </c:ser>
        <c:ser>
          <c:idx val="2"/>
          <c:order val="2"/>
          <c:tx>
            <c:v>Standar Pelaksana PkM</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Perhitungan'!$BF$149:$BF$162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Perhitungan'!$BI$149:$BI$162</c:f>
              <c:numCache>
                <c:formatCode>0%</c:formatCode>
                <c:ptCount val="14"/>
                <c:pt idx="0">
                  <c:v>1</c:v>
                </c:pt>
                <c:pt idx="1">
                  <c:v>0.8</c:v>
                </c:pt>
                <c:pt idx="2">
                  <c:v>0.8</c:v>
                </c:pt>
                <c:pt idx="3">
                  <c:v>1</c:v>
                </c:pt>
                <c:pt idx="4">
                  <c:v>0.6</c:v>
                </c:pt>
                <c:pt idx="5">
                  <c:v>0.6</c:v>
                </c:pt>
                <c:pt idx="6">
                  <c:v>1</c:v>
                </c:pt>
                <c:pt idx="7">
                  <c:v>0.6</c:v>
                </c:pt>
                <c:pt idx="8">
                  <c:v>0.8</c:v>
                </c:pt>
                <c:pt idx="9">
                  <c:v>1</c:v>
                </c:pt>
                <c:pt idx="10">
                  <c:v>0.6</c:v>
                </c:pt>
                <c:pt idx="11">
                  <c:v>1</c:v>
                </c:pt>
                <c:pt idx="12">
                  <c:v>0.8</c:v>
                </c:pt>
                <c:pt idx="13">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540-4DD6-9DC2-666638454AFA}"/>
            </c:ext>
          </c:extLst>
        </c:ser>
        <c:dLbls>
          <c:showLegendKey val="0"/>
          <c:showVal val="0"/>
          <c:showCatName val="0"/>
          <c:showSerName val="0"/>
          <c:showPercent val="0"/>
          <c:showBubbleSize val="0"/>
        </c:dLbls>
        <c:gapWidth val="150"/>
        <c:axId val="105783909"/>
        <c:axId val="1782406053"/>
      </c:barChart>
      <c:catAx>
        <c:axId val="10578390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782406053"/>
        <c:crosses val="autoZero"/>
        <c:auto val="1"/>
        <c:lblAlgn val="ctr"/>
        <c:lblOffset val="100"/>
        <c:noMultiLvlLbl val="1"/>
      </c:catAx>
      <c:valAx>
        <c:axId val="1782406053"/>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0578390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5</a:t>
            </a:r>
          </a:p>
        </c:rich>
      </c:tx>
      <c:overlay val="0"/>
    </c:title>
    <c:autoTitleDeleted val="0"/>
    <c:plotArea>
      <c:layout/>
      <c:barChart>
        <c:barDir val="col"/>
        <c:grouping val="clustered"/>
        <c:varyColors val="1"/>
        <c:ser>
          <c:idx val="0"/>
          <c:order val="0"/>
          <c:tx>
            <c:v>Standar SarPras Pembelajaran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Perhitungan'!$BG$186:$BG$199</c:f>
              <c:numCache>
                <c:formatCode>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78-4AA0-B8FC-FB539C7B9D1B}"/>
            </c:ext>
          </c:extLst>
        </c:ser>
        <c:ser>
          <c:idx val="1"/>
          <c:order val="1"/>
          <c:tx>
            <c:v>Standar SarPras Penelitian</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Perhitungan'!$BH$186:$BH$199</c:f>
              <c:numCache>
                <c:formatCode>0.00%</c:formatCode>
                <c:ptCount val="14"/>
                <c:pt idx="0">
                  <c:v>0.33333333333333331</c:v>
                </c:pt>
                <c:pt idx="1">
                  <c:v>0.33333333333333331</c:v>
                </c:pt>
                <c:pt idx="2">
                  <c:v>0.33333333333333331</c:v>
                </c:pt>
                <c:pt idx="3">
                  <c:v>0.5714285714285714</c:v>
                </c:pt>
                <c:pt idx="4">
                  <c:v>0.5714285714285714</c:v>
                </c:pt>
                <c:pt idx="5">
                  <c:v>0.66666666666666663</c:v>
                </c:pt>
                <c:pt idx="6">
                  <c:v>0.5714285714285714</c:v>
                </c:pt>
                <c:pt idx="7">
                  <c:v>0.42857142857142855</c:v>
                </c:pt>
                <c:pt idx="8">
                  <c:v>0.42857142857142855</c:v>
                </c:pt>
                <c:pt idx="9">
                  <c:v>0.42857142857142855</c:v>
                </c:pt>
                <c:pt idx="10">
                  <c:v>0.42857142857142855</c:v>
                </c:pt>
                <c:pt idx="11">
                  <c:v>0.42857142857142855</c:v>
                </c:pt>
                <c:pt idx="12">
                  <c:v>0.5714285714285714</c:v>
                </c:pt>
                <c:pt idx="13">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978-4AA0-B8FC-FB539C7B9D1B}"/>
            </c:ext>
          </c:extLst>
        </c:ser>
        <c:ser>
          <c:idx val="2"/>
          <c:order val="2"/>
          <c:tx>
            <c:v>Standar SarPras PkM</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Perhitungan'!$BI$186:$BI$199</c:f>
              <c:numCache>
                <c:formatCode>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978-4AA0-B8FC-FB539C7B9D1B}"/>
            </c:ext>
          </c:extLst>
        </c:ser>
        <c:ser>
          <c:idx val="3"/>
          <c:order val="3"/>
          <c:tx>
            <c:v>Standar Pendanaan &amp; Pembiayaan Pembelajaran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Perhitungan'!$BJ$186:$BJ$199</c:f>
              <c:numCache>
                <c:formatCode>0%</c:formatCode>
                <c:ptCount val="14"/>
                <c:pt idx="0">
                  <c:v>0.5</c:v>
                </c:pt>
                <c:pt idx="1">
                  <c:v>0.5</c:v>
                </c:pt>
                <c:pt idx="2">
                  <c:v>0.5</c:v>
                </c:pt>
                <c:pt idx="3" formatCode="0.00%">
                  <c:v>0.66666666666666663</c:v>
                </c:pt>
                <c:pt idx="4" formatCode="0.00%">
                  <c:v>0.66666666666666663</c:v>
                </c:pt>
                <c:pt idx="5" formatCode="0.00%">
                  <c:v>0.66666666666666663</c:v>
                </c:pt>
                <c:pt idx="6" formatCode="0.00%">
                  <c:v>0.66666666666666663</c:v>
                </c:pt>
                <c:pt idx="7">
                  <c:v>0.5</c:v>
                </c:pt>
                <c:pt idx="8" formatCode="0.00%">
                  <c:v>0.66666666666666663</c:v>
                </c:pt>
                <c:pt idx="9">
                  <c:v>0.5</c:v>
                </c:pt>
                <c:pt idx="10" formatCode="0.00%">
                  <c:v>0.66666666666666663</c:v>
                </c:pt>
                <c:pt idx="11" formatCode="0.00%">
                  <c:v>0.66666666666666663</c:v>
                </c:pt>
                <c:pt idx="12" formatCode="0.00%">
                  <c:v>0.66666666666666663</c:v>
                </c:pt>
                <c:pt idx="13" formatCode="0.00%">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978-4AA0-B8FC-FB539C7B9D1B}"/>
            </c:ext>
          </c:extLst>
        </c:ser>
        <c:ser>
          <c:idx val="4"/>
          <c:order val="4"/>
          <c:tx>
            <c:v>Standar Pendanaan &amp; Pembiayaan Penelitian</c:v>
          </c:tx>
          <c:spPr>
            <a:solidFill>
              <a:srgbClr val="4472C4"/>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Perhitungan'!$BK$186:$BK$199</c:f>
              <c:numCache>
                <c:formatCode>0.00%</c:formatCode>
                <c:ptCount val="14"/>
                <c:pt idx="0">
                  <c:v>0.66666666666666663</c:v>
                </c:pt>
                <c:pt idx="1">
                  <c:v>0.66666666666666663</c:v>
                </c:pt>
                <c:pt idx="2">
                  <c:v>0.66666666666666663</c:v>
                </c:pt>
                <c:pt idx="3">
                  <c:v>0.66666666666666663</c:v>
                </c:pt>
                <c:pt idx="4">
                  <c:v>0.66666666666666663</c:v>
                </c:pt>
                <c:pt idx="5">
                  <c:v>0.66666666666666663</c:v>
                </c:pt>
                <c:pt idx="6">
                  <c:v>0.66666666666666663</c:v>
                </c:pt>
                <c:pt idx="7">
                  <c:v>0.66666666666666663</c:v>
                </c:pt>
                <c:pt idx="8">
                  <c:v>0.66666666666666663</c:v>
                </c:pt>
                <c:pt idx="9">
                  <c:v>0.66666666666666663</c:v>
                </c:pt>
                <c:pt idx="10">
                  <c:v>0.66666666666666663</c:v>
                </c:pt>
                <c:pt idx="11">
                  <c:v>0.83333333333333337</c:v>
                </c:pt>
                <c:pt idx="12">
                  <c:v>0.66666666666666663</c:v>
                </c:pt>
                <c:pt idx="13">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978-4AA0-B8FC-FB539C7B9D1B}"/>
            </c:ext>
          </c:extLst>
        </c:ser>
        <c:ser>
          <c:idx val="5"/>
          <c:order val="5"/>
          <c:tx>
            <c:v>Standar Pendanaan &amp; Pembiayaan PkM</c:v>
          </c:tx>
          <c:spPr>
            <a:solidFill>
              <a:srgbClr val="70AD47"/>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Perhitungan'!$BF$186:$BF$199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Perhitungan'!$BL$186:$BL$199</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5978-4AA0-B8FC-FB539C7B9D1B}"/>
            </c:ext>
          </c:extLst>
        </c:ser>
        <c:dLbls>
          <c:showLegendKey val="0"/>
          <c:showVal val="0"/>
          <c:showCatName val="0"/>
          <c:showSerName val="0"/>
          <c:showPercent val="0"/>
          <c:showBubbleSize val="0"/>
        </c:dLbls>
        <c:gapWidth val="150"/>
        <c:axId val="512044802"/>
        <c:axId val="1914668563"/>
      </c:barChart>
      <c:catAx>
        <c:axId val="51204480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14668563"/>
        <c:crosses val="autoZero"/>
        <c:auto val="1"/>
        <c:lblAlgn val="ctr"/>
        <c:lblOffset val="100"/>
        <c:noMultiLvlLbl val="1"/>
      </c:catAx>
      <c:valAx>
        <c:axId val="1914668563"/>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1204480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7</a:t>
            </a:r>
          </a:p>
        </c:rich>
      </c:tx>
      <c:overlay val="0"/>
    </c:title>
    <c:autoTitleDeleted val="0"/>
    <c:plotArea>
      <c:layout/>
      <c:barChart>
        <c:barDir val="col"/>
        <c:grouping val="clustered"/>
        <c:varyColors val="1"/>
        <c:ser>
          <c:idx val="0"/>
          <c:order val="0"/>
          <c:tx>
            <c:v>Standar Isi Penelitian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Perhitungan'!$BF$262:$BF$275</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Perhitungan'!$BG$262:$BG$275</c:f>
              <c:numCache>
                <c:formatCode>0%</c:formatCode>
                <c:ptCount val="14"/>
                <c:pt idx="0">
                  <c:v>0.25</c:v>
                </c:pt>
                <c:pt idx="1">
                  <c:v>0.5</c:v>
                </c:pt>
                <c:pt idx="2">
                  <c:v>0.5</c:v>
                </c:pt>
                <c:pt idx="3">
                  <c:v>0.5</c:v>
                </c:pt>
                <c:pt idx="4">
                  <c:v>0.75</c:v>
                </c:pt>
                <c:pt idx="5">
                  <c:v>0.25</c:v>
                </c:pt>
                <c:pt idx="6">
                  <c:v>0.75</c:v>
                </c:pt>
                <c:pt idx="7">
                  <c:v>0.75</c:v>
                </c:pt>
                <c:pt idx="8">
                  <c:v>0.5</c:v>
                </c:pt>
                <c:pt idx="9">
                  <c:v>0.25</c:v>
                </c:pt>
                <c:pt idx="10">
                  <c:v>0.25</c:v>
                </c:pt>
                <c:pt idx="11">
                  <c:v>0.5</c:v>
                </c:pt>
                <c:pt idx="12">
                  <c:v>0.5</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FF-4CB9-8562-A459C4F806A9}"/>
            </c:ext>
          </c:extLst>
        </c:ser>
        <c:ser>
          <c:idx val="1"/>
          <c:order val="1"/>
          <c:tx>
            <c:v>Standar Proses Penelitian</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Perhitungan'!$BF$262:$BF$275</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Perhitungan'!$BH$262:$BH$275</c:f>
              <c:numCache>
                <c:formatCode>0%</c:formatCode>
                <c:ptCount val="14"/>
                <c:pt idx="0">
                  <c:v>0.5</c:v>
                </c:pt>
                <c:pt idx="1">
                  <c:v>0.5</c:v>
                </c:pt>
                <c:pt idx="2">
                  <c:v>0.5</c:v>
                </c:pt>
                <c:pt idx="3">
                  <c:v>0.5</c:v>
                </c:pt>
                <c:pt idx="4">
                  <c:v>0.75</c:v>
                </c:pt>
                <c:pt idx="5">
                  <c:v>0.5</c:v>
                </c:pt>
                <c:pt idx="6">
                  <c:v>0.75</c:v>
                </c:pt>
                <c:pt idx="7">
                  <c:v>0.5</c:v>
                </c:pt>
                <c:pt idx="8">
                  <c:v>0.5</c:v>
                </c:pt>
                <c:pt idx="9">
                  <c:v>0.5</c:v>
                </c:pt>
                <c:pt idx="10">
                  <c:v>0.5</c:v>
                </c:pt>
                <c:pt idx="11">
                  <c:v>0.75</c:v>
                </c:pt>
                <c:pt idx="12">
                  <c:v>0.5</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BFF-4CB9-8562-A459C4F806A9}"/>
            </c:ext>
          </c:extLst>
        </c:ser>
        <c:ser>
          <c:idx val="2"/>
          <c:order val="2"/>
          <c:tx>
            <c:v>Standar Penilaian Penelitian</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Perhitungan'!$BF$262:$BF$275</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Perhitungan'!$BI$262:$BI$275</c:f>
              <c:numCache>
                <c:formatCode>0%</c:formatCode>
                <c:ptCount val="14"/>
                <c:pt idx="0">
                  <c:v>1</c:v>
                </c:pt>
                <c:pt idx="1">
                  <c:v>1</c:v>
                </c:pt>
                <c:pt idx="2">
                  <c:v>1</c:v>
                </c:pt>
                <c:pt idx="3">
                  <c:v>1</c:v>
                </c:pt>
                <c:pt idx="4">
                  <c:v>1</c:v>
                </c:pt>
                <c:pt idx="5">
                  <c:v>1</c:v>
                </c:pt>
                <c:pt idx="6">
                  <c:v>1</c:v>
                </c:pt>
                <c:pt idx="7">
                  <c:v>1</c:v>
                </c:pt>
                <c:pt idx="8">
                  <c:v>1</c:v>
                </c:pt>
                <c:pt idx="9">
                  <c:v>1</c:v>
                </c:pt>
                <c:pt idx="10">
                  <c:v>1</c:v>
                </c:pt>
                <c:pt idx="11">
                  <c:v>1</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BFF-4CB9-8562-A459C4F806A9}"/>
            </c:ext>
          </c:extLst>
        </c:ser>
        <c:dLbls>
          <c:showLegendKey val="0"/>
          <c:showVal val="0"/>
          <c:showCatName val="0"/>
          <c:showSerName val="0"/>
          <c:showPercent val="0"/>
          <c:showBubbleSize val="0"/>
        </c:dLbls>
        <c:gapWidth val="150"/>
        <c:axId val="1437580943"/>
        <c:axId val="455530877"/>
      </c:barChart>
      <c:catAx>
        <c:axId val="14375809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55530877"/>
        <c:crosses val="autoZero"/>
        <c:auto val="1"/>
        <c:lblAlgn val="ctr"/>
        <c:lblOffset val="100"/>
        <c:noMultiLvlLbl val="1"/>
      </c:catAx>
      <c:valAx>
        <c:axId val="45553087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43758094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3</a:t>
            </a:r>
          </a:p>
        </c:rich>
      </c:tx>
      <c:overlay val="0"/>
    </c:title>
    <c:autoTitleDeleted val="0"/>
    <c:plotArea>
      <c:layout/>
      <c:barChart>
        <c:barDir val="col"/>
        <c:grouping val="clustered"/>
        <c:varyColors val="1"/>
        <c:ser>
          <c:idx val="0"/>
          <c:order val="0"/>
          <c:tx>
            <c:v>Standar Kemahasiswaan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Universitas!$C$86:$F$86</c:f>
              <c:strCache>
                <c:ptCount val="4"/>
                <c:pt idx="0">
                  <c:v>Melampaui</c:v>
                </c:pt>
                <c:pt idx="1">
                  <c:v>Mencapai</c:v>
                </c:pt>
                <c:pt idx="2">
                  <c:v>Tidak Mencapai</c:v>
                </c:pt>
                <c:pt idx="3">
                  <c:v>Menyimpang</c:v>
                </c:pt>
              </c:strCache>
            </c:strRef>
          </c:cat>
          <c:val>
            <c:numRef>
              <c:f>Universitas!$C$87:$F$87</c:f>
              <c:numCache>
                <c:formatCode>0.00%</c:formatCode>
                <c:ptCount val="4"/>
                <c:pt idx="0">
                  <c:v>0</c:v>
                </c:pt>
                <c:pt idx="1">
                  <c:v>0.44047619047619041</c:v>
                </c:pt>
                <c:pt idx="2">
                  <c:v>0.55952380952380965</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AD-41F2-BA6D-31F0F01DBB45}"/>
            </c:ext>
          </c:extLst>
        </c:ser>
        <c:dLbls>
          <c:showLegendKey val="0"/>
          <c:showVal val="0"/>
          <c:showCatName val="0"/>
          <c:showSerName val="0"/>
          <c:showPercent val="0"/>
          <c:showBubbleSize val="0"/>
        </c:dLbls>
        <c:gapWidth val="150"/>
        <c:axId val="729561036"/>
        <c:axId val="1840134954"/>
      </c:barChart>
      <c:catAx>
        <c:axId val="7295610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840134954"/>
        <c:crosses val="autoZero"/>
        <c:auto val="1"/>
        <c:lblAlgn val="ctr"/>
        <c:lblOffset val="100"/>
        <c:noMultiLvlLbl val="1"/>
      </c:catAx>
      <c:valAx>
        <c:axId val="1840134954"/>
        <c:scaling>
          <c:orientation val="minMax"/>
          <c:max val="1"/>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72956103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8</a:t>
            </a:r>
          </a:p>
        </c:rich>
      </c:tx>
      <c:overlay val="0"/>
    </c:title>
    <c:autoTitleDeleted val="0"/>
    <c:plotArea>
      <c:layout/>
      <c:barChart>
        <c:barDir val="col"/>
        <c:grouping val="clustered"/>
        <c:varyColors val="1"/>
        <c:ser>
          <c:idx val="0"/>
          <c:order val="0"/>
          <c:tx>
            <c:v>Standar Isi PkM</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Perhitungan'!$BF$299:$BF$312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Perhitungan'!$BG$299:$BG$312</c:f>
              <c:numCache>
                <c:formatCode>0%</c:formatCode>
                <c:ptCount val="14"/>
                <c:pt idx="0">
                  <c:v>0.5</c:v>
                </c:pt>
                <c:pt idx="1">
                  <c:v>1</c:v>
                </c:pt>
                <c:pt idx="2">
                  <c:v>0.5</c:v>
                </c:pt>
                <c:pt idx="3">
                  <c:v>1</c:v>
                </c:pt>
                <c:pt idx="4">
                  <c:v>1</c:v>
                </c:pt>
                <c:pt idx="5">
                  <c:v>1</c:v>
                </c:pt>
                <c:pt idx="6">
                  <c:v>1</c:v>
                </c:pt>
                <c:pt idx="7">
                  <c:v>1</c:v>
                </c:pt>
                <c:pt idx="8">
                  <c:v>1</c:v>
                </c:pt>
                <c:pt idx="9">
                  <c:v>0.5</c:v>
                </c:pt>
                <c:pt idx="10">
                  <c:v>0.5</c:v>
                </c:pt>
                <c:pt idx="11">
                  <c:v>1</c:v>
                </c:pt>
                <c:pt idx="12">
                  <c:v>1</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C0-4A93-8C38-EDD1C8B02EA3}"/>
            </c:ext>
          </c:extLst>
        </c:ser>
        <c:ser>
          <c:idx val="1"/>
          <c:order val="1"/>
          <c:tx>
            <c:v>Standar Proses PkM</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Perhitungan'!$BF$299:$BF$312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Perhitungan'!$BH$299:$BH$312</c:f>
              <c:numCache>
                <c:formatCode>0.00%</c:formatCode>
                <c:ptCount val="14"/>
                <c:pt idx="0">
                  <c:v>0.33333333333333331</c:v>
                </c:pt>
                <c:pt idx="1">
                  <c:v>0.66666666666666663</c:v>
                </c:pt>
                <c:pt idx="2">
                  <c:v>0.66666666666666663</c:v>
                </c:pt>
                <c:pt idx="3" formatCode="0%">
                  <c:v>1</c:v>
                </c:pt>
                <c:pt idx="4" formatCode="0%">
                  <c:v>0</c:v>
                </c:pt>
                <c:pt idx="5">
                  <c:v>0.66666666666666663</c:v>
                </c:pt>
                <c:pt idx="6">
                  <c:v>0.66666666666666663</c:v>
                </c:pt>
                <c:pt idx="7">
                  <c:v>0.33333333333333331</c:v>
                </c:pt>
                <c:pt idx="8">
                  <c:v>0.33333333333333331</c:v>
                </c:pt>
                <c:pt idx="9">
                  <c:v>0.66666666666666663</c:v>
                </c:pt>
                <c:pt idx="10" formatCode="0%">
                  <c:v>0</c:v>
                </c:pt>
                <c:pt idx="11">
                  <c:v>0.66666666666666663</c:v>
                </c:pt>
                <c:pt idx="12">
                  <c:v>0.66666666666666663</c:v>
                </c:pt>
                <c:pt idx="13"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8C0-4A93-8C38-EDD1C8B02EA3}"/>
            </c:ext>
          </c:extLst>
        </c:ser>
        <c:ser>
          <c:idx val="2"/>
          <c:order val="2"/>
          <c:tx>
            <c:v>Standar Penilaian PkM</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Perhitungan'!$BF$299:$BF$312</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Perhitungan'!$BI$299:$BI$312</c:f>
              <c:numCache>
                <c:formatCode>0%</c:formatCode>
                <c:ptCount val="14"/>
                <c:pt idx="0">
                  <c:v>0</c:v>
                </c:pt>
                <c:pt idx="1">
                  <c:v>0</c:v>
                </c:pt>
                <c:pt idx="2">
                  <c:v>0</c:v>
                </c:pt>
                <c:pt idx="3">
                  <c:v>1</c:v>
                </c:pt>
                <c:pt idx="4">
                  <c:v>1</c:v>
                </c:pt>
                <c:pt idx="5">
                  <c:v>1</c:v>
                </c:pt>
                <c:pt idx="6">
                  <c:v>1</c:v>
                </c:pt>
                <c:pt idx="7">
                  <c:v>0</c:v>
                </c:pt>
                <c:pt idx="8">
                  <c:v>1</c:v>
                </c:pt>
                <c:pt idx="9">
                  <c:v>1</c:v>
                </c:pt>
                <c:pt idx="10">
                  <c:v>0</c:v>
                </c:pt>
                <c:pt idx="11">
                  <c:v>1</c:v>
                </c:pt>
                <c:pt idx="12">
                  <c:v>1</c:v>
                </c:pt>
                <c:pt idx="1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8C0-4A93-8C38-EDD1C8B02EA3}"/>
            </c:ext>
          </c:extLst>
        </c:ser>
        <c:dLbls>
          <c:showLegendKey val="0"/>
          <c:showVal val="0"/>
          <c:showCatName val="0"/>
          <c:showSerName val="0"/>
          <c:showPercent val="0"/>
          <c:showBubbleSize val="0"/>
        </c:dLbls>
        <c:gapWidth val="150"/>
        <c:axId val="108160519"/>
        <c:axId val="1429161110"/>
      </c:barChart>
      <c:catAx>
        <c:axId val="10816051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29161110"/>
        <c:crosses val="autoZero"/>
        <c:auto val="1"/>
        <c:lblAlgn val="ctr"/>
        <c:lblOffset val="100"/>
        <c:noMultiLvlLbl val="1"/>
      </c:catAx>
      <c:valAx>
        <c:axId val="142916111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0816051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mn-lt"/>
              </a:defRPr>
            </a:pPr>
            <a:r>
              <a:rPr sz="1200" b="1" i="0">
                <a:solidFill>
                  <a:srgbClr val="757575"/>
                </a:solidFill>
                <a:latin typeface="+mn-lt"/>
              </a:rPr>
              <a:t>CAPAIAN KRITERIA 9</a:t>
            </a:r>
          </a:p>
        </c:rich>
      </c:tx>
      <c:overlay val="0"/>
    </c:title>
    <c:autoTitleDeleted val="0"/>
    <c:plotArea>
      <c:layout/>
      <c:barChart>
        <c:barDir val="col"/>
        <c:grouping val="clustered"/>
        <c:varyColors val="1"/>
        <c:ser>
          <c:idx val="0"/>
          <c:order val="0"/>
          <c:tx>
            <c:v>Standar Kelulusan Mahasiswa </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Perhitungan'!$BG$336:$BG$349</c:f>
              <c:numCache>
                <c:formatCode>0%</c:formatCode>
                <c:ptCount val="14"/>
                <c:pt idx="0">
                  <c:v>0.5</c:v>
                </c:pt>
                <c:pt idx="1">
                  <c:v>0.75</c:v>
                </c:pt>
                <c:pt idx="2">
                  <c:v>0.25</c:v>
                </c:pt>
                <c:pt idx="3">
                  <c:v>0.75</c:v>
                </c:pt>
                <c:pt idx="4">
                  <c:v>0</c:v>
                </c:pt>
                <c:pt idx="5">
                  <c:v>0.25</c:v>
                </c:pt>
                <c:pt idx="6">
                  <c:v>0.5</c:v>
                </c:pt>
                <c:pt idx="7">
                  <c:v>0.5</c:v>
                </c:pt>
                <c:pt idx="8">
                  <c:v>0.5</c:v>
                </c:pt>
                <c:pt idx="9">
                  <c:v>0.25</c:v>
                </c:pt>
                <c:pt idx="10">
                  <c:v>0.25</c:v>
                </c:pt>
                <c:pt idx="11">
                  <c:v>0.5</c:v>
                </c:pt>
                <c:pt idx="12">
                  <c:v>0.5</c:v>
                </c:pt>
                <c:pt idx="13">
                  <c:v>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5A8-4CD6-A09B-C1AE51F547C7}"/>
            </c:ext>
          </c:extLst>
        </c:ser>
        <c:ser>
          <c:idx val="1"/>
          <c:order val="1"/>
          <c:tx>
            <c:v>Standar Kompetensi Lulusan</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Perhitungan'!$BH$336:$BH$349</c:f>
              <c:numCache>
                <c:formatCode>0%</c:formatCode>
                <c:ptCount val="14"/>
                <c:pt idx="0">
                  <c:v>1</c:v>
                </c:pt>
                <c:pt idx="1">
                  <c:v>1</c:v>
                </c:pt>
                <c:pt idx="2">
                  <c:v>1</c:v>
                </c:pt>
                <c:pt idx="3">
                  <c:v>1</c:v>
                </c:pt>
                <c:pt idx="4">
                  <c:v>1</c:v>
                </c:pt>
                <c:pt idx="5">
                  <c:v>1</c:v>
                </c:pt>
                <c:pt idx="6">
                  <c:v>1</c:v>
                </c:pt>
                <c:pt idx="7">
                  <c:v>1</c:v>
                </c:pt>
                <c:pt idx="8">
                  <c:v>1</c:v>
                </c:pt>
                <c:pt idx="9">
                  <c:v>0.5</c:v>
                </c:pt>
                <c:pt idx="10">
                  <c:v>1</c:v>
                </c:pt>
                <c:pt idx="11">
                  <c:v>1</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5A8-4CD6-A09B-C1AE51F547C7}"/>
            </c:ext>
          </c:extLst>
        </c:ser>
        <c:ser>
          <c:idx val="2"/>
          <c:order val="2"/>
          <c:tx>
            <c:v>Standar Hasil Penelitian</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Perhitungan'!$BI$336:$BI$349</c:f>
              <c:numCache>
                <c:formatCode>0.00%</c:formatCode>
                <c:ptCount val="14"/>
                <c:pt idx="0">
                  <c:v>0.42857142857142855</c:v>
                </c:pt>
                <c:pt idx="1">
                  <c:v>0.42857142857142855</c:v>
                </c:pt>
                <c:pt idx="2">
                  <c:v>0.7142857142857143</c:v>
                </c:pt>
                <c:pt idx="3">
                  <c:v>0.5714285714285714</c:v>
                </c:pt>
                <c:pt idx="4" formatCode="0%">
                  <c:v>0</c:v>
                </c:pt>
                <c:pt idx="5">
                  <c:v>0.33333333333333331</c:v>
                </c:pt>
                <c:pt idx="6">
                  <c:v>0.2857142857142857</c:v>
                </c:pt>
                <c:pt idx="7">
                  <c:v>0.5714285714285714</c:v>
                </c:pt>
                <c:pt idx="8">
                  <c:v>0.2857142857142857</c:v>
                </c:pt>
                <c:pt idx="9">
                  <c:v>0.14285714285714285</c:v>
                </c:pt>
                <c:pt idx="10">
                  <c:v>0.2857142857142857</c:v>
                </c:pt>
                <c:pt idx="11">
                  <c:v>0.5714285714285714</c:v>
                </c:pt>
                <c:pt idx="12">
                  <c:v>0.7142857142857143</c:v>
                </c:pt>
                <c:pt idx="13">
                  <c:v>0.5714285714285714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5A8-4CD6-A09B-C1AE51F547C7}"/>
            </c:ext>
          </c:extLst>
        </c:ser>
        <c:ser>
          <c:idx val="3"/>
          <c:order val="3"/>
          <c:tx>
            <c:v>Standar Penyusunan TA Skripsi</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Perhitungan'!$BJ$336:$BJ$349</c:f>
              <c:numCache>
                <c:formatCode>0%</c:formatCode>
                <c:ptCount val="14"/>
                <c:pt idx="0" formatCode="0.00%">
                  <c:v>0.625</c:v>
                </c:pt>
                <c:pt idx="1">
                  <c:v>1</c:v>
                </c:pt>
                <c:pt idx="2">
                  <c:v>1</c:v>
                </c:pt>
                <c:pt idx="3" formatCode="0.00%">
                  <c:v>0.88888888888888884</c:v>
                </c:pt>
                <c:pt idx="4" formatCode="0.00%">
                  <c:v>0.77777777777777779</c:v>
                </c:pt>
                <c:pt idx="5">
                  <c:v>0</c:v>
                </c:pt>
                <c:pt idx="6" formatCode="0.00%">
                  <c:v>0.88888888888888884</c:v>
                </c:pt>
                <c:pt idx="7" formatCode="0.00%">
                  <c:v>0.77777777777777779</c:v>
                </c:pt>
                <c:pt idx="8" formatCode="0.00%">
                  <c:v>0.88888888888888884</c:v>
                </c:pt>
                <c:pt idx="9">
                  <c:v>1</c:v>
                </c:pt>
                <c:pt idx="10" formatCode="0.00%">
                  <c:v>0.77777777777777779</c:v>
                </c:pt>
                <c:pt idx="11" formatCode="0.00%">
                  <c:v>0.88888888888888884</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5A8-4CD6-A09B-C1AE51F547C7}"/>
            </c:ext>
          </c:extLst>
        </c:ser>
        <c:ser>
          <c:idx val="4"/>
          <c:order val="4"/>
          <c:tx>
            <c:v>Standar Hasil PkM</c:v>
          </c:tx>
          <c:spPr>
            <a:solidFill>
              <a:srgbClr val="4472C4"/>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Perhitungan'!$BK$336:$BK$349</c:f>
              <c:numCache>
                <c:formatCode>0%</c:formatCode>
                <c:ptCount val="14"/>
                <c:pt idx="0">
                  <c:v>0.5</c:v>
                </c:pt>
                <c:pt idx="1">
                  <c:v>0.5</c:v>
                </c:pt>
                <c:pt idx="2">
                  <c:v>0.5</c:v>
                </c:pt>
                <c:pt idx="3">
                  <c:v>1</c:v>
                </c:pt>
                <c:pt idx="4">
                  <c:v>1</c:v>
                </c:pt>
                <c:pt idx="5">
                  <c:v>0.5</c:v>
                </c:pt>
                <c:pt idx="6">
                  <c:v>1</c:v>
                </c:pt>
                <c:pt idx="7">
                  <c:v>0.5</c:v>
                </c:pt>
                <c:pt idx="8">
                  <c:v>0.5</c:v>
                </c:pt>
                <c:pt idx="9">
                  <c:v>1</c:v>
                </c:pt>
                <c:pt idx="10">
                  <c:v>1</c:v>
                </c:pt>
                <c:pt idx="11">
                  <c:v>1</c:v>
                </c:pt>
                <c:pt idx="12">
                  <c:v>1</c:v>
                </c:pt>
                <c:pt idx="1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5A8-4CD6-A09B-C1AE51F547C7}"/>
            </c:ext>
          </c:extLst>
        </c:ser>
        <c:ser>
          <c:idx val="5"/>
          <c:order val="5"/>
          <c:tx>
            <c:v>Standar Penelusuran Alumni</c:v>
          </c:tx>
          <c:spPr>
            <a:solidFill>
              <a:srgbClr val="70AD47"/>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'Raw Tabel Perhitungan'!$BF$336:$BF$349</c:f>
              <c:strCache>
                <c:ptCount val="14"/>
                <c:pt idx="0">
                  <c:v>Manajemen</c:v>
                </c:pt>
                <c:pt idx="1">
                  <c:v>Akuntansi</c:v>
                </c:pt>
                <c:pt idx="2">
                  <c:v>MM</c:v>
                </c:pt>
                <c:pt idx="3">
                  <c:v>Keperawatan</c:v>
                </c:pt>
                <c:pt idx="4">
                  <c:v>Optometeri</c:v>
                </c:pt>
                <c:pt idx="5">
                  <c:v>Profesi Dokter</c:v>
                </c:pt>
                <c:pt idx="6">
                  <c:v>Kedokteran</c:v>
                </c:pt>
                <c:pt idx="7">
                  <c:v>Psikologi</c:v>
                </c:pt>
                <c:pt idx="8">
                  <c:v>Sastra Inggris</c:v>
                </c:pt>
                <c:pt idx="9">
                  <c:v>Informatika</c:v>
                </c:pt>
                <c:pt idx="10">
                  <c:v>Sistem Informasi</c:v>
                </c:pt>
                <c:pt idx="11">
                  <c:v>Teknik Elektro</c:v>
                </c:pt>
                <c:pt idx="12">
                  <c:v>Teknik Industri</c:v>
                </c:pt>
                <c:pt idx="13">
                  <c:v>Teknik Sipil</c:v>
                </c:pt>
              </c:strCache>
            </c:strRef>
          </c:cat>
          <c:val>
            <c:numRef>
              <c:f>'Raw Tabel Perhitungan'!$BL$336:$BL$349</c:f>
              <c:numCache>
                <c:formatCode>0%</c:formatCode>
                <c:ptCount val="14"/>
                <c:pt idx="0">
                  <c:v>1</c:v>
                </c:pt>
                <c:pt idx="1">
                  <c:v>1</c:v>
                </c:pt>
                <c:pt idx="2">
                  <c:v>1</c:v>
                </c:pt>
                <c:pt idx="3" formatCode="0.00%">
                  <c:v>0.7142857142857143</c:v>
                </c:pt>
                <c:pt idx="4">
                  <c:v>0</c:v>
                </c:pt>
                <c:pt idx="5">
                  <c:v>1</c:v>
                </c:pt>
                <c:pt idx="6">
                  <c:v>1</c:v>
                </c:pt>
                <c:pt idx="7">
                  <c:v>1</c:v>
                </c:pt>
                <c:pt idx="8">
                  <c:v>1</c:v>
                </c:pt>
                <c:pt idx="9" formatCode="0.00%">
                  <c:v>0.71428571428571419</c:v>
                </c:pt>
                <c:pt idx="10">
                  <c:v>1</c:v>
                </c:pt>
                <c:pt idx="11">
                  <c:v>1</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F5A8-4CD6-A09B-C1AE51F547C7}"/>
            </c:ext>
          </c:extLst>
        </c:ser>
        <c:dLbls>
          <c:showLegendKey val="0"/>
          <c:showVal val="0"/>
          <c:showCatName val="0"/>
          <c:showSerName val="0"/>
          <c:showPercent val="0"/>
          <c:showBubbleSize val="0"/>
        </c:dLbls>
        <c:gapWidth val="150"/>
        <c:axId val="322537665"/>
        <c:axId val="1309918651"/>
      </c:barChart>
      <c:catAx>
        <c:axId val="3225376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09918651"/>
        <c:crosses val="autoZero"/>
        <c:auto val="1"/>
        <c:lblAlgn val="ctr"/>
        <c:lblOffset val="100"/>
        <c:noMultiLvlLbl val="1"/>
      </c:catAx>
      <c:valAx>
        <c:axId val="1309918651"/>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32253766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1</a:t>
            </a:r>
          </a:p>
        </c:rich>
      </c:tx>
      <c:overlay val="0"/>
    </c:title>
    <c:autoTitleDeleted val="0"/>
    <c:plotArea>
      <c:layout/>
      <c:barChart>
        <c:barDir val="col"/>
        <c:grouping val="clustered"/>
        <c:varyColors val="1"/>
        <c:ser>
          <c:idx val="0"/>
          <c:order val="0"/>
          <c:tx>
            <c:v>Standar VMTS</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(2)'!$C$38:$F$38</c:f>
              <c:strCache>
                <c:ptCount val="4"/>
                <c:pt idx="0">
                  <c:v>Melampaui</c:v>
                </c:pt>
                <c:pt idx="1">
                  <c:v>Mencapai</c:v>
                </c:pt>
                <c:pt idx="2">
                  <c:v>Tidak Mencapai</c:v>
                </c:pt>
                <c:pt idx="3">
                  <c:v>Menyimpang</c:v>
                </c:pt>
              </c:strCache>
            </c:strRef>
          </c:cat>
          <c:val>
            <c:numRef>
              <c:f>'Universitas (2)'!$C$39:$F$39</c:f>
              <c:numCache>
                <c:formatCode>0.00%</c:formatCode>
                <c:ptCount val="4"/>
                <c:pt idx="0">
                  <c:v>0</c:v>
                </c:pt>
                <c:pt idx="1">
                  <c:v>0.8571428571428571</c:v>
                </c:pt>
                <c:pt idx="2">
                  <c:v>0.14285714285714285</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D6E-4455-8669-B2BE41C6B5D5}"/>
            </c:ext>
          </c:extLst>
        </c:ser>
        <c:dLbls>
          <c:showLegendKey val="0"/>
          <c:showVal val="0"/>
          <c:showCatName val="0"/>
          <c:showSerName val="0"/>
          <c:showPercent val="0"/>
          <c:showBubbleSize val="0"/>
        </c:dLbls>
        <c:gapWidth val="150"/>
        <c:axId val="1208516894"/>
        <c:axId val="711509374"/>
      </c:barChart>
      <c:catAx>
        <c:axId val="120851689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711509374"/>
        <c:crosses val="autoZero"/>
        <c:auto val="1"/>
        <c:lblAlgn val="ctr"/>
        <c:lblOffset val="100"/>
        <c:noMultiLvlLbl val="1"/>
      </c:catAx>
      <c:valAx>
        <c:axId val="711509374"/>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208516894"/>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3</a:t>
            </a:r>
          </a:p>
        </c:rich>
      </c:tx>
      <c:overlay val="0"/>
    </c:title>
    <c:autoTitleDeleted val="0"/>
    <c:plotArea>
      <c:layout/>
      <c:barChart>
        <c:barDir val="col"/>
        <c:grouping val="clustered"/>
        <c:varyColors val="1"/>
        <c:ser>
          <c:idx val="0"/>
          <c:order val="0"/>
          <c:tx>
            <c:v>Standar Kemahasiswaan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(2)'!$C$86:$F$86</c:f>
              <c:strCache>
                <c:ptCount val="4"/>
                <c:pt idx="0">
                  <c:v>Melampaui</c:v>
                </c:pt>
                <c:pt idx="1">
                  <c:v>Mencapai</c:v>
                </c:pt>
                <c:pt idx="2">
                  <c:v>Tidak Mencapai</c:v>
                </c:pt>
                <c:pt idx="3">
                  <c:v>Menyimpang</c:v>
                </c:pt>
              </c:strCache>
            </c:strRef>
          </c:cat>
          <c:val>
            <c:numRef>
              <c:f>'Universitas (2)'!$C$87:$F$87</c:f>
              <c:numCache>
                <c:formatCode>0.00%</c:formatCode>
                <c:ptCount val="4"/>
                <c:pt idx="0">
                  <c:v>0</c:v>
                </c:pt>
                <c:pt idx="1">
                  <c:v>0.44047619047619041</c:v>
                </c:pt>
                <c:pt idx="2">
                  <c:v>0.55952380952380965</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B5-46C9-9144-4DFFC09D5ED1}"/>
            </c:ext>
          </c:extLst>
        </c:ser>
        <c:dLbls>
          <c:showLegendKey val="0"/>
          <c:showVal val="0"/>
          <c:showCatName val="0"/>
          <c:showSerName val="0"/>
          <c:showPercent val="0"/>
          <c:showBubbleSize val="0"/>
        </c:dLbls>
        <c:gapWidth val="150"/>
        <c:axId val="2104694323"/>
        <c:axId val="531263660"/>
      </c:barChart>
      <c:catAx>
        <c:axId val="210469432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531263660"/>
        <c:crosses val="autoZero"/>
        <c:auto val="1"/>
        <c:lblAlgn val="ctr"/>
        <c:lblOffset val="100"/>
        <c:noMultiLvlLbl val="1"/>
      </c:catAx>
      <c:valAx>
        <c:axId val="531263660"/>
        <c:scaling>
          <c:orientation val="minMax"/>
          <c:max val="1"/>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2104694323"/>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4</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(2)'!$B$110:$B$112</c:f>
              <c:strCache>
                <c:ptCount val="3"/>
                <c:pt idx="0">
                  <c:v>Standar Dosen dan Tenaga Kependidikan</c:v>
                </c:pt>
                <c:pt idx="1">
                  <c:v>Standar Peneliti</c:v>
                </c:pt>
                <c:pt idx="2">
                  <c:v>Standar Pelaksana PkM</c:v>
                </c:pt>
              </c:strCache>
            </c:strRef>
          </c:cat>
          <c:val>
            <c:numRef>
              <c:f>'Universitas (2)'!$C$110:$C$112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9AA-4E2F-9EC2-06F8CA48BA88}"/>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(2)'!$B$110:$B$112</c:f>
              <c:strCache>
                <c:ptCount val="3"/>
                <c:pt idx="0">
                  <c:v>Standar Dosen dan Tenaga Kependidikan</c:v>
                </c:pt>
                <c:pt idx="1">
                  <c:v>Standar Peneliti</c:v>
                </c:pt>
                <c:pt idx="2">
                  <c:v>Standar Pelaksana PkM</c:v>
                </c:pt>
              </c:strCache>
            </c:strRef>
          </c:cat>
          <c:val>
            <c:numRef>
              <c:f>'Universitas (2)'!$D$110:$D$112</c:f>
              <c:numCache>
                <c:formatCode>0%</c:formatCode>
                <c:ptCount val="3"/>
                <c:pt idx="0">
                  <c:v>0.4375</c:v>
                </c:pt>
                <c:pt idx="1">
                  <c:v>0.39285714285714285</c:v>
                </c:pt>
                <c:pt idx="2">
                  <c:v>0.79999999999999993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9AA-4E2F-9EC2-06F8CA48BA88}"/>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(2)'!$B$110:$B$112</c:f>
              <c:strCache>
                <c:ptCount val="3"/>
                <c:pt idx="0">
                  <c:v>Standar Dosen dan Tenaga Kependidikan</c:v>
                </c:pt>
                <c:pt idx="1">
                  <c:v>Standar Peneliti</c:v>
                </c:pt>
                <c:pt idx="2">
                  <c:v>Standar Pelaksana PkM</c:v>
                </c:pt>
              </c:strCache>
            </c:strRef>
          </c:cat>
          <c:val>
            <c:numRef>
              <c:f>'Universitas (2)'!$E$110:$E$112</c:f>
              <c:numCache>
                <c:formatCode>0%</c:formatCode>
                <c:ptCount val="3"/>
                <c:pt idx="0">
                  <c:v>0.5625</c:v>
                </c:pt>
                <c:pt idx="1">
                  <c:v>0.6071428571428571</c:v>
                </c:pt>
                <c:pt idx="2">
                  <c:v>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9AA-4E2F-9EC2-06F8CA48BA88}"/>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(2)'!$B$110:$B$112</c:f>
              <c:strCache>
                <c:ptCount val="3"/>
                <c:pt idx="0">
                  <c:v>Standar Dosen dan Tenaga Kependidikan</c:v>
                </c:pt>
                <c:pt idx="1">
                  <c:v>Standar Peneliti</c:v>
                </c:pt>
                <c:pt idx="2">
                  <c:v>Standar Pelaksana PkM</c:v>
                </c:pt>
              </c:strCache>
            </c:strRef>
          </c:cat>
          <c:val>
            <c:numRef>
              <c:f>'Universitas (2)'!$F$110:$F$112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9AA-4E2F-9EC2-06F8CA48BA88}"/>
            </c:ext>
          </c:extLst>
        </c:ser>
        <c:dLbls>
          <c:showLegendKey val="0"/>
          <c:showVal val="0"/>
          <c:showCatName val="0"/>
          <c:showSerName val="0"/>
          <c:showPercent val="0"/>
          <c:showBubbleSize val="0"/>
        </c:dLbls>
        <c:gapWidth val="150"/>
        <c:axId val="35406134"/>
        <c:axId val="1430017068"/>
      </c:barChart>
      <c:catAx>
        <c:axId val="3540613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30017068"/>
        <c:crosses val="autoZero"/>
        <c:auto val="1"/>
        <c:lblAlgn val="ctr"/>
        <c:lblOffset val="100"/>
        <c:noMultiLvlLbl val="1"/>
      </c:catAx>
      <c:valAx>
        <c:axId val="1430017068"/>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3540613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7</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(2)'!$B$195:$B$197</c:f>
              <c:strCache>
                <c:ptCount val="3"/>
                <c:pt idx="0">
                  <c:v>Standar Isi Penelitian</c:v>
                </c:pt>
                <c:pt idx="1">
                  <c:v>Standar Proses Penelitian</c:v>
                </c:pt>
                <c:pt idx="2">
                  <c:v>Standar Penilaian Penelitian</c:v>
                </c:pt>
              </c:strCache>
            </c:strRef>
          </c:cat>
          <c:val>
            <c:numRef>
              <c:f>'Universitas (2)'!$C$195:$C$197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55-43DA-A977-EF64AE511E60}"/>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(2)'!$B$195:$B$197</c:f>
              <c:strCache>
                <c:ptCount val="3"/>
                <c:pt idx="0">
                  <c:v>Standar Isi Penelitian</c:v>
                </c:pt>
                <c:pt idx="1">
                  <c:v>Standar Proses Penelitian</c:v>
                </c:pt>
                <c:pt idx="2">
                  <c:v>Standar Penilaian Penelitian</c:v>
                </c:pt>
              </c:strCache>
            </c:strRef>
          </c:cat>
          <c:val>
            <c:numRef>
              <c:f>'Universitas (2)'!$D$195:$D$197</c:f>
              <c:numCache>
                <c:formatCode>0%</c:formatCode>
                <c:ptCount val="3"/>
                <c:pt idx="0">
                  <c:v>0.48214285714285715</c:v>
                </c:pt>
                <c:pt idx="1">
                  <c:v>0.5535714285714286</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755-43DA-A977-EF64AE511E60}"/>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(2)'!$B$195:$B$197</c:f>
              <c:strCache>
                <c:ptCount val="3"/>
                <c:pt idx="0">
                  <c:v>Standar Isi Penelitian</c:v>
                </c:pt>
                <c:pt idx="1">
                  <c:v>Standar Proses Penelitian</c:v>
                </c:pt>
                <c:pt idx="2">
                  <c:v>Standar Penilaian Penelitian</c:v>
                </c:pt>
              </c:strCache>
            </c:strRef>
          </c:cat>
          <c:val>
            <c:numRef>
              <c:f>'Universitas (2)'!$E$195:$E$197</c:f>
              <c:numCache>
                <c:formatCode>0%</c:formatCode>
                <c:ptCount val="3"/>
                <c:pt idx="0">
                  <c:v>0.5178571428571429</c:v>
                </c:pt>
                <c:pt idx="1">
                  <c:v>0.44642857142857145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755-43DA-A977-EF64AE511E60}"/>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(2)'!$B$195:$B$197</c:f>
              <c:strCache>
                <c:ptCount val="3"/>
                <c:pt idx="0">
                  <c:v>Standar Isi Penelitian</c:v>
                </c:pt>
                <c:pt idx="1">
                  <c:v>Standar Proses Penelitian</c:v>
                </c:pt>
                <c:pt idx="2">
                  <c:v>Standar Penilaian Penelitian</c:v>
                </c:pt>
              </c:strCache>
            </c:strRef>
          </c:cat>
          <c:val>
            <c:numRef>
              <c:f>'Universitas (2)'!$F$195:$F$197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755-43DA-A977-EF64AE511E60}"/>
            </c:ext>
          </c:extLst>
        </c:ser>
        <c:dLbls>
          <c:showLegendKey val="0"/>
          <c:showVal val="0"/>
          <c:showCatName val="0"/>
          <c:showSerName val="0"/>
          <c:showPercent val="0"/>
          <c:showBubbleSize val="0"/>
        </c:dLbls>
        <c:gapWidth val="150"/>
        <c:axId val="784461293"/>
        <c:axId val="907923602"/>
      </c:barChart>
      <c:catAx>
        <c:axId val="78446129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07923602"/>
        <c:crosses val="autoZero"/>
        <c:auto val="1"/>
        <c:lblAlgn val="ctr"/>
        <c:lblOffset val="100"/>
        <c:noMultiLvlLbl val="1"/>
      </c:catAx>
      <c:valAx>
        <c:axId val="907923602"/>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78446129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8</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(2)'!$B$220:$B$222</c:f>
              <c:strCache>
                <c:ptCount val="3"/>
                <c:pt idx="0">
                  <c:v>Standar Isi PkM</c:v>
                </c:pt>
                <c:pt idx="1">
                  <c:v>Standar Proses PkM</c:v>
                </c:pt>
                <c:pt idx="2">
                  <c:v>Standar Penilaian PkM</c:v>
                </c:pt>
              </c:strCache>
            </c:strRef>
          </c:cat>
          <c:val>
            <c:numRef>
              <c:f>'Universitas (2)'!$C$220:$C$222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F2-4D8E-A0F1-EDD1BF0F2F3E}"/>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(2)'!$B$220:$B$222</c:f>
              <c:strCache>
                <c:ptCount val="3"/>
                <c:pt idx="0">
                  <c:v>Standar Isi PkM</c:v>
                </c:pt>
                <c:pt idx="1">
                  <c:v>Standar Proses PkM</c:v>
                </c:pt>
                <c:pt idx="2">
                  <c:v>Standar Penilaian PkM</c:v>
                </c:pt>
              </c:strCache>
            </c:strRef>
          </c:cat>
          <c:val>
            <c:numRef>
              <c:f>'Universitas (2)'!$D$220:$D$222</c:f>
              <c:numCache>
                <c:formatCode>0%</c:formatCode>
                <c:ptCount val="3"/>
                <c:pt idx="0">
                  <c:v>0.8214285714285714</c:v>
                </c:pt>
                <c:pt idx="1">
                  <c:v>0.47619047619047622</c:v>
                </c:pt>
                <c:pt idx="2">
                  <c:v>0.5714285714285714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4F2-4D8E-A0F1-EDD1BF0F2F3E}"/>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(2)'!$B$220:$B$222</c:f>
              <c:strCache>
                <c:ptCount val="3"/>
                <c:pt idx="0">
                  <c:v>Standar Isi PkM</c:v>
                </c:pt>
                <c:pt idx="1">
                  <c:v>Standar Proses PkM</c:v>
                </c:pt>
                <c:pt idx="2">
                  <c:v>Standar Penilaian PkM</c:v>
                </c:pt>
              </c:strCache>
            </c:strRef>
          </c:cat>
          <c:val>
            <c:numRef>
              <c:f>'Universitas (2)'!$E$220:$E$222</c:f>
              <c:numCache>
                <c:formatCode>0%</c:formatCode>
                <c:ptCount val="3"/>
                <c:pt idx="0">
                  <c:v>0.17857142857142858</c:v>
                </c:pt>
                <c:pt idx="1">
                  <c:v>0.52380952380952372</c:v>
                </c:pt>
                <c:pt idx="2">
                  <c:v>0.42857142857142855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4F2-4D8E-A0F1-EDD1BF0F2F3E}"/>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(2)'!$B$220:$B$222</c:f>
              <c:strCache>
                <c:ptCount val="3"/>
                <c:pt idx="0">
                  <c:v>Standar Isi PkM</c:v>
                </c:pt>
                <c:pt idx="1">
                  <c:v>Standar Proses PkM</c:v>
                </c:pt>
                <c:pt idx="2">
                  <c:v>Standar Penilaian PkM</c:v>
                </c:pt>
              </c:strCache>
            </c:strRef>
          </c:cat>
          <c:val>
            <c:numRef>
              <c:f>'Universitas (2)'!$F$220:$F$222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4F2-4D8E-A0F1-EDD1BF0F2F3E}"/>
            </c:ext>
          </c:extLst>
        </c:ser>
        <c:dLbls>
          <c:showLegendKey val="0"/>
          <c:showVal val="0"/>
          <c:showCatName val="0"/>
          <c:showSerName val="0"/>
          <c:showPercent val="0"/>
          <c:showBubbleSize val="0"/>
        </c:dLbls>
        <c:gapWidth val="150"/>
        <c:axId val="332214244"/>
        <c:axId val="1375318267"/>
      </c:barChart>
      <c:catAx>
        <c:axId val="33221424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75318267"/>
        <c:crosses val="autoZero"/>
        <c:auto val="1"/>
        <c:lblAlgn val="ctr"/>
        <c:lblOffset val="100"/>
        <c:noMultiLvlLbl val="1"/>
      </c:catAx>
      <c:valAx>
        <c:axId val="1375318267"/>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33221424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002060"/>
                </a:solidFill>
                <a:latin typeface="+mn-lt"/>
              </a:defRPr>
            </a:pPr>
            <a:r>
              <a:rPr lang="en-ID" sz="1400" b="0" i="0">
                <a:solidFill>
                  <a:srgbClr val="002060"/>
                </a:solidFill>
                <a:latin typeface="+mn-lt"/>
              </a:rPr>
              <a:t>Capaian Universitas Genap 21/22</a:t>
            </a:r>
          </a:p>
        </c:rich>
      </c:tx>
      <c:overlay val="0"/>
    </c:title>
    <c:autoTitleDeleted val="0"/>
    <c:plotArea>
      <c:layout/>
      <c:radarChart>
        <c:radarStyle val="marker"/>
        <c:varyColors val="1"/>
        <c:ser>
          <c:idx val="0"/>
          <c:order val="0"/>
          <c:tx>
            <c:strRef>
              <c:f>'Universitas (2)'!$R$3</c:f>
              <c:strCache>
                <c:ptCount val="1"/>
                <c:pt idx="0">
                  <c:v>Kesesuaian</c:v>
                </c:pt>
              </c:strCache>
            </c:strRef>
          </c:tx>
          <c:spPr>
            <a:ln cmpd="sng">
              <a:solidFill>
                <a:srgbClr val="5B9BD5"/>
              </a:solidFill>
            </a:ln>
          </c:spPr>
          <c:marker>
            <c:symbol val="none"/>
          </c:marker>
          <c:cat>
            <c:strRef>
              <c:f>'Universitas (2)'!$Q$4:$Q$12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(2)'!$R$4:$R$12</c:f>
              <c:numCache>
                <c:formatCode>0.00%</c:formatCode>
                <c:ptCount val="9"/>
                <c:pt idx="0">
                  <c:v>0.8571428571428571</c:v>
                </c:pt>
                <c:pt idx="1">
                  <c:v>0.61994047619047621</c:v>
                </c:pt>
                <c:pt idx="2">
                  <c:v>0.44047619047619041</c:v>
                </c:pt>
                <c:pt idx="3">
                  <c:v>0.54642857142857137</c:v>
                </c:pt>
                <c:pt idx="4">
                  <c:v>0.55011337868480714</c:v>
                </c:pt>
                <c:pt idx="5">
                  <c:v>0.82226190476190475</c:v>
                </c:pt>
                <c:pt idx="6">
                  <c:v>0.67857142857142849</c:v>
                </c:pt>
                <c:pt idx="7">
                  <c:v>0.62301587301587291</c:v>
                </c:pt>
                <c:pt idx="8">
                  <c:v>0.73336640211640214</c:v>
                </c:pt>
              </c:numCache>
            </c:numRef>
          </c:val>
          <c:extLst>
            <c:ext xmlns:c16="http://schemas.microsoft.com/office/drawing/2014/chart" uri="{C3380CC4-5D6E-409C-BE32-E72D297353CC}">
              <c16:uniqueId val="{00000000-7D8D-4A1C-A8FC-6B70AE1F9873}"/>
            </c:ext>
          </c:extLst>
        </c:ser>
        <c:ser>
          <c:idx val="1"/>
          <c:order val="1"/>
          <c:tx>
            <c:strRef>
              <c:f>'Universitas (2)'!$S$3</c:f>
              <c:strCache>
                <c:ptCount val="1"/>
                <c:pt idx="0">
                  <c:v>Capaian Min</c:v>
                </c:pt>
              </c:strCache>
            </c:strRef>
          </c:tx>
          <c:spPr>
            <a:ln cmpd="sng">
              <a:solidFill>
                <a:srgbClr val="ED7D31"/>
              </a:solidFill>
            </a:ln>
          </c:spPr>
          <c:marker>
            <c:symbol val="none"/>
          </c:marker>
          <c:cat>
            <c:strRef>
              <c:f>'Universitas (2)'!$Q$4:$Q$12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(2)'!$S$4:$S$12</c:f>
              <c:numCache>
                <c:formatCode>0%</c:formatCode>
                <c:ptCount val="9"/>
                <c:pt idx="0">
                  <c:v>0.8</c:v>
                </c:pt>
                <c:pt idx="1">
                  <c:v>0.8</c:v>
                </c:pt>
                <c:pt idx="2">
                  <c:v>0.8</c:v>
                </c:pt>
                <c:pt idx="3">
                  <c:v>0.8</c:v>
                </c:pt>
                <c:pt idx="4">
                  <c:v>0.8</c:v>
                </c:pt>
                <c:pt idx="5">
                  <c:v>0.8</c:v>
                </c:pt>
                <c:pt idx="6">
                  <c:v>0.8</c:v>
                </c:pt>
                <c:pt idx="7">
                  <c:v>0.8</c:v>
                </c:pt>
                <c:pt idx="8">
                  <c:v>0.8</c:v>
                </c:pt>
              </c:numCache>
            </c:numRef>
          </c:val>
          <c:extLst>
            <c:ext xmlns:c16="http://schemas.microsoft.com/office/drawing/2014/chart" uri="{C3380CC4-5D6E-409C-BE32-E72D297353CC}">
              <c16:uniqueId val="{00000001-7D8D-4A1C-A8FC-6B70AE1F9873}"/>
            </c:ext>
          </c:extLst>
        </c:ser>
        <c:ser>
          <c:idx val="2"/>
          <c:order val="2"/>
          <c:tx>
            <c:strRef>
              <c:f>'Universitas (2)'!$T$3</c:f>
              <c:strCache>
                <c:ptCount val="1"/>
                <c:pt idx="0">
                  <c:v>Ideal</c:v>
                </c:pt>
              </c:strCache>
            </c:strRef>
          </c:tx>
          <c:spPr>
            <a:ln cmpd="sng">
              <a:solidFill>
                <a:srgbClr val="A5A5A5"/>
              </a:solidFill>
            </a:ln>
          </c:spPr>
          <c:marker>
            <c:symbol val="none"/>
          </c:marker>
          <c:cat>
            <c:strRef>
              <c:f>'Universitas (2)'!$Q$4:$Q$12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(2)'!$T$4:$T$12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7D8D-4A1C-A8FC-6B70AE1F9873}"/>
            </c:ext>
          </c:extLst>
        </c:ser>
        <c:dLbls>
          <c:showLegendKey val="0"/>
          <c:showVal val="0"/>
          <c:showCatName val="0"/>
          <c:showSerName val="0"/>
          <c:showPercent val="0"/>
          <c:showBubbleSize val="0"/>
        </c:dLbls>
        <c:axId val="1721315294"/>
        <c:axId val="728241463"/>
      </c:radarChart>
      <c:catAx>
        <c:axId val="172131529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28241463"/>
        <c:crosses val="autoZero"/>
        <c:auto val="1"/>
        <c:lblAlgn val="ctr"/>
        <c:lblOffset val="100"/>
        <c:noMultiLvlLbl val="1"/>
      </c:catAx>
      <c:valAx>
        <c:axId val="72824146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21315294"/>
        <c:crosses val="autoZero"/>
        <c:crossBetween val="between"/>
      </c:valAx>
    </c:plotArea>
    <c:legend>
      <c:legendPos val="b"/>
      <c:overlay val="0"/>
      <c:txPr>
        <a:bodyPr/>
        <a:lstStyle/>
        <a:p>
          <a:pPr lvl="0">
            <a:defRPr sz="900" b="0" i="0">
              <a:solidFill>
                <a:srgbClr val="00206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2</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(2)'!$B$62:$B$65</c:f>
              <c:strCache>
                <c:ptCount val="4"/>
                <c:pt idx="0">
                  <c:v>Standar Pengelolaan Pembelajaran</c:v>
                </c:pt>
                <c:pt idx="1">
                  <c:v>Standar Suasana Akademik</c:v>
                </c:pt>
                <c:pt idx="2">
                  <c:v>Standar Pengelolaan Penelitian</c:v>
                </c:pt>
                <c:pt idx="3">
                  <c:v>Standar Pengelolaan PkM</c:v>
                </c:pt>
              </c:strCache>
            </c:strRef>
          </c:cat>
          <c:val>
            <c:numRef>
              <c:f>'Universitas (2)'!$C$62:$C$65</c:f>
              <c:numCache>
                <c:formatCode>0.00%</c:formatCode>
                <c:ptCount val="4"/>
                <c:pt idx="0">
                  <c:v>1.1904761904761904E-2</c:v>
                </c:pt>
                <c:pt idx="1">
                  <c:v>0.10714285714285714</c:v>
                </c:pt>
                <c:pt idx="2">
                  <c:v>1.4285714285714287E-2</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21-4CF9-A0DB-6D8093265444}"/>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(2)'!$B$62:$B$65</c:f>
              <c:strCache>
                <c:ptCount val="4"/>
                <c:pt idx="0">
                  <c:v>Standar Pengelolaan Pembelajaran</c:v>
                </c:pt>
                <c:pt idx="1">
                  <c:v>Standar Suasana Akademik</c:v>
                </c:pt>
                <c:pt idx="2">
                  <c:v>Standar Pengelolaan Penelitian</c:v>
                </c:pt>
                <c:pt idx="3">
                  <c:v>Standar Pengelolaan PkM</c:v>
                </c:pt>
              </c:strCache>
            </c:strRef>
          </c:cat>
          <c:val>
            <c:numRef>
              <c:f>'Universitas (2)'!$D$62:$D$65</c:f>
              <c:numCache>
                <c:formatCode>0.00%</c:formatCode>
                <c:ptCount val="4"/>
                <c:pt idx="0">
                  <c:v>0.75</c:v>
                </c:pt>
                <c:pt idx="1">
                  <c:v>0.6071428571428571</c:v>
                </c:pt>
                <c:pt idx="2">
                  <c:v>0.42857142857142871</c:v>
                </c:pt>
                <c:pt idx="3">
                  <c:v>0.52380952380952384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D21-4CF9-A0DB-6D8093265444}"/>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(2)'!$B$62:$B$65</c:f>
              <c:strCache>
                <c:ptCount val="4"/>
                <c:pt idx="0">
                  <c:v>Standar Pengelolaan Pembelajaran</c:v>
                </c:pt>
                <c:pt idx="1">
                  <c:v>Standar Suasana Akademik</c:v>
                </c:pt>
                <c:pt idx="2">
                  <c:v>Standar Pengelolaan Penelitian</c:v>
                </c:pt>
                <c:pt idx="3">
                  <c:v>Standar Pengelolaan PkM</c:v>
                </c:pt>
              </c:strCache>
            </c:strRef>
          </c:cat>
          <c:val>
            <c:numRef>
              <c:f>'Universitas (2)'!$E$62:$E$65</c:f>
              <c:numCache>
                <c:formatCode>0.00%</c:formatCode>
                <c:ptCount val="4"/>
                <c:pt idx="0">
                  <c:v>0.23809523809523811</c:v>
                </c:pt>
                <c:pt idx="1">
                  <c:v>0.2857142857142857</c:v>
                </c:pt>
                <c:pt idx="2">
                  <c:v>0.55714285714285705</c:v>
                </c:pt>
                <c:pt idx="3">
                  <c:v>0.47619047619047616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D21-4CF9-A0DB-6D8093265444}"/>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(2)'!$B$62:$B$65</c:f>
              <c:strCache>
                <c:ptCount val="4"/>
                <c:pt idx="0">
                  <c:v>Standar Pengelolaan Pembelajaran</c:v>
                </c:pt>
                <c:pt idx="1">
                  <c:v>Standar Suasana Akademik</c:v>
                </c:pt>
                <c:pt idx="2">
                  <c:v>Standar Pengelolaan Penelitian</c:v>
                </c:pt>
                <c:pt idx="3">
                  <c:v>Standar Pengelolaan PkM</c:v>
                </c:pt>
              </c:strCache>
            </c:strRef>
          </c:cat>
          <c:val>
            <c:numRef>
              <c:f>'Universitas (2)'!$F$62:$F$65</c:f>
              <c:numCache>
                <c:formatCode>0.00%</c:formatCode>
                <c:ptCount val="4"/>
                <c:pt idx="0">
                  <c:v>0</c:v>
                </c:pt>
                <c:pt idx="1">
                  <c:v>0</c:v>
                </c:pt>
                <c:pt idx="2">
                  <c:v>0</c:v>
                </c:pt>
                <c:pt idx="3">
                  <c:v>2.3809523809523808E-2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D21-4CF9-A0DB-6D8093265444}"/>
            </c:ext>
          </c:extLst>
        </c:ser>
        <c:dLbls>
          <c:showLegendKey val="0"/>
          <c:showVal val="0"/>
          <c:showCatName val="0"/>
          <c:showSerName val="0"/>
          <c:showPercent val="0"/>
          <c:showBubbleSize val="0"/>
        </c:dLbls>
        <c:gapWidth val="150"/>
        <c:axId val="940321813"/>
        <c:axId val="241067010"/>
      </c:barChart>
      <c:catAx>
        <c:axId val="940321813"/>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41067010"/>
        <c:crosses val="autoZero"/>
        <c:auto val="1"/>
        <c:lblAlgn val="ctr"/>
        <c:lblOffset val="100"/>
        <c:noMultiLvlLbl val="1"/>
      </c:catAx>
      <c:valAx>
        <c:axId val="241067010"/>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94032181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5</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(2)'!$C$135:$C$140</c:f>
              <c:numCache>
                <c:formatCode>0%</c:formatCode>
                <c:ptCount val="6"/>
                <c:pt idx="0">
                  <c:v>7.1428571428571425E-2</c:v>
                </c:pt>
                <c:pt idx="1">
                  <c:v>0</c:v>
                </c:pt>
                <c:pt idx="2">
                  <c:v>0</c:v>
                </c:pt>
                <c:pt idx="3" formatCode="0.00%">
                  <c:v>0.10714285714285714</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CF-47E2-AAF9-BEBD793ADC4E}"/>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(2)'!$D$135:$D$140</c:f>
              <c:numCache>
                <c:formatCode>0%</c:formatCode>
                <c:ptCount val="6"/>
                <c:pt idx="0">
                  <c:v>0.42857142857142855</c:v>
                </c:pt>
                <c:pt idx="1">
                  <c:v>0.48639455782312924</c:v>
                </c:pt>
                <c:pt idx="2">
                  <c:v>1</c:v>
                </c:pt>
                <c:pt idx="3">
                  <c:v>0.5</c:v>
                </c:pt>
                <c:pt idx="4">
                  <c:v>0.6785714285714286</c:v>
                </c:pt>
                <c:pt idx="5">
                  <c:v>2.8571428571428574E-2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BCF-47E2-AAF9-BEBD793ADC4E}"/>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(2)'!$E$135:$E$140</c:f>
              <c:numCache>
                <c:formatCode>0%</c:formatCode>
                <c:ptCount val="6"/>
                <c:pt idx="0">
                  <c:v>0.5</c:v>
                </c:pt>
                <c:pt idx="1">
                  <c:v>0.51360544217687065</c:v>
                </c:pt>
                <c:pt idx="2">
                  <c:v>0</c:v>
                </c:pt>
                <c:pt idx="3">
                  <c:v>0.39285714285714279</c:v>
                </c:pt>
                <c:pt idx="4">
                  <c:v>0.32142857142857145</c:v>
                </c:pt>
                <c:pt idx="5">
                  <c:v>0.97142857142857142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BCF-47E2-AAF9-BEBD793ADC4E}"/>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(2)'!$F$135:$F$140</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BCF-47E2-AAF9-BEBD793ADC4E}"/>
            </c:ext>
          </c:extLst>
        </c:ser>
        <c:dLbls>
          <c:showLegendKey val="0"/>
          <c:showVal val="0"/>
          <c:showCatName val="0"/>
          <c:showSerName val="0"/>
          <c:showPercent val="0"/>
          <c:showBubbleSize val="0"/>
        </c:dLbls>
        <c:gapWidth val="150"/>
        <c:axId val="1840407471"/>
        <c:axId val="681762617"/>
      </c:barChart>
      <c:catAx>
        <c:axId val="184040747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681762617"/>
        <c:crosses val="autoZero"/>
        <c:auto val="1"/>
        <c:lblAlgn val="ctr"/>
        <c:lblOffset val="100"/>
        <c:noMultiLvlLbl val="1"/>
      </c:catAx>
      <c:valAx>
        <c:axId val="68176261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84040747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4</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Universitas!$B$110:$B$112</c:f>
              <c:strCache>
                <c:ptCount val="3"/>
                <c:pt idx="0">
                  <c:v>Standar Dosen dan Tenaga Kependidikan</c:v>
                </c:pt>
                <c:pt idx="1">
                  <c:v>Standar Peneliti</c:v>
                </c:pt>
                <c:pt idx="2">
                  <c:v>Standar Pelaksana PkM</c:v>
                </c:pt>
              </c:strCache>
            </c:strRef>
          </c:cat>
          <c:val>
            <c:numRef>
              <c:f>Universitas!$C$110:$C$112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C9-440B-980D-9808F4003FF3}"/>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Universitas!$B$110:$B$112</c:f>
              <c:strCache>
                <c:ptCount val="3"/>
                <c:pt idx="0">
                  <c:v>Standar Dosen dan Tenaga Kependidikan</c:v>
                </c:pt>
                <c:pt idx="1">
                  <c:v>Standar Peneliti</c:v>
                </c:pt>
                <c:pt idx="2">
                  <c:v>Standar Pelaksana PkM</c:v>
                </c:pt>
              </c:strCache>
            </c:strRef>
          </c:cat>
          <c:val>
            <c:numRef>
              <c:f>Universitas!$D$110:$D$112</c:f>
              <c:numCache>
                <c:formatCode>0%</c:formatCode>
                <c:ptCount val="3"/>
                <c:pt idx="0">
                  <c:v>0.4375</c:v>
                </c:pt>
                <c:pt idx="1">
                  <c:v>0.39285714285714285</c:v>
                </c:pt>
                <c:pt idx="2">
                  <c:v>0.79999999999999993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4C9-440B-980D-9808F4003FF3}"/>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Universitas!$B$110:$B$112</c:f>
              <c:strCache>
                <c:ptCount val="3"/>
                <c:pt idx="0">
                  <c:v>Standar Dosen dan Tenaga Kependidikan</c:v>
                </c:pt>
                <c:pt idx="1">
                  <c:v>Standar Peneliti</c:v>
                </c:pt>
                <c:pt idx="2">
                  <c:v>Standar Pelaksana PkM</c:v>
                </c:pt>
              </c:strCache>
            </c:strRef>
          </c:cat>
          <c:val>
            <c:numRef>
              <c:f>Universitas!$E$110:$E$112</c:f>
              <c:numCache>
                <c:formatCode>0%</c:formatCode>
                <c:ptCount val="3"/>
                <c:pt idx="0">
                  <c:v>0.5625</c:v>
                </c:pt>
                <c:pt idx="1">
                  <c:v>0.6071428571428571</c:v>
                </c:pt>
                <c:pt idx="2">
                  <c:v>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4C9-440B-980D-9808F4003FF3}"/>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Universitas!$B$110:$B$112</c:f>
              <c:strCache>
                <c:ptCount val="3"/>
                <c:pt idx="0">
                  <c:v>Standar Dosen dan Tenaga Kependidikan</c:v>
                </c:pt>
                <c:pt idx="1">
                  <c:v>Standar Peneliti</c:v>
                </c:pt>
                <c:pt idx="2">
                  <c:v>Standar Pelaksana PkM</c:v>
                </c:pt>
              </c:strCache>
            </c:strRef>
          </c:cat>
          <c:val>
            <c:numRef>
              <c:f>Universitas!$F$110:$F$112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4C9-440B-980D-9808F4003FF3}"/>
            </c:ext>
          </c:extLst>
        </c:ser>
        <c:dLbls>
          <c:showLegendKey val="0"/>
          <c:showVal val="0"/>
          <c:showCatName val="0"/>
          <c:showSerName val="0"/>
          <c:showPercent val="0"/>
          <c:showBubbleSize val="0"/>
        </c:dLbls>
        <c:gapWidth val="150"/>
        <c:axId val="1760354336"/>
        <c:axId val="1539683458"/>
      </c:barChart>
      <c:catAx>
        <c:axId val="17603543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539683458"/>
        <c:crosses val="autoZero"/>
        <c:auto val="1"/>
        <c:lblAlgn val="ctr"/>
        <c:lblOffset val="100"/>
        <c:noMultiLvlLbl val="1"/>
      </c:catAx>
      <c:valAx>
        <c:axId val="1539683458"/>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76035433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9</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(2)'!$C$245:$C$250</c:f>
              <c:numCache>
                <c:formatCode>0.00%</c:formatCode>
                <c:ptCount val="6"/>
                <c:pt idx="0">
                  <c:v>0.11538461538461539</c:v>
                </c:pt>
                <c:pt idx="1">
                  <c:v>0</c:v>
                </c:pt>
                <c:pt idx="2">
                  <c:v>3.0612244897959183E-2</c:v>
                </c:pt>
                <c:pt idx="3">
                  <c:v>8.5470085470085461E-3</c:v>
                </c:pt>
                <c:pt idx="4">
                  <c:v>0</c:v>
                </c:pt>
                <c:pt idx="5">
                  <c:v>0.12087912087912084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1E-494B-87B0-FA4BD7D2284A}"/>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(2)'!$D$245:$D$250</c:f>
              <c:numCache>
                <c:formatCode>0.00%</c:formatCode>
                <c:ptCount val="6"/>
                <c:pt idx="0">
                  <c:v>0.32692307692307693</c:v>
                </c:pt>
                <c:pt idx="1">
                  <c:v>0.9642857142857143</c:v>
                </c:pt>
                <c:pt idx="2">
                  <c:v>0.39115646258503395</c:v>
                </c:pt>
                <c:pt idx="3">
                  <c:v>0.87713675213675224</c:v>
                </c:pt>
                <c:pt idx="4">
                  <c:v>0.75</c:v>
                </c:pt>
                <c:pt idx="5">
                  <c:v>0.8351648351648352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81E-494B-87B0-FA4BD7D2284A}"/>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(2)'!$E$245:$E$250</c:f>
              <c:numCache>
                <c:formatCode>0.00%</c:formatCode>
                <c:ptCount val="6"/>
                <c:pt idx="0">
                  <c:v>0.55769230769230771</c:v>
                </c:pt>
                <c:pt idx="1">
                  <c:v>3.5714285714285712E-2</c:v>
                </c:pt>
                <c:pt idx="2">
                  <c:v>0.56802721088435371</c:v>
                </c:pt>
                <c:pt idx="3">
                  <c:v>0.11431623931623933</c:v>
                </c:pt>
                <c:pt idx="4">
                  <c:v>0.25</c:v>
                </c:pt>
                <c:pt idx="5">
                  <c:v>4.3956043956043953E-2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81E-494B-87B0-FA4BD7D2284A}"/>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(2)'!$F$245:$F$250</c:f>
              <c:numCache>
                <c:formatCode>0.00%</c:formatCode>
                <c:ptCount val="6"/>
                <c:pt idx="0">
                  <c:v>0</c:v>
                </c:pt>
                <c:pt idx="1">
                  <c:v>0</c:v>
                </c:pt>
                <c:pt idx="2">
                  <c:v>1.020408163265306E-2</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81E-494B-87B0-FA4BD7D2284A}"/>
            </c:ext>
          </c:extLst>
        </c:ser>
        <c:dLbls>
          <c:showLegendKey val="0"/>
          <c:showVal val="0"/>
          <c:showCatName val="0"/>
          <c:showSerName val="0"/>
          <c:showPercent val="0"/>
          <c:showBubbleSize val="0"/>
        </c:dLbls>
        <c:gapWidth val="150"/>
        <c:axId val="432689969"/>
        <c:axId val="13450126"/>
      </c:barChart>
      <c:catAx>
        <c:axId val="4326899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450126"/>
        <c:crosses val="autoZero"/>
        <c:auto val="1"/>
        <c:lblAlgn val="ctr"/>
        <c:lblOffset val="100"/>
        <c:noMultiLvlLbl val="1"/>
      </c:catAx>
      <c:valAx>
        <c:axId val="13450126"/>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43268996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6</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(2)'!$C$163:$C$172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30C-4FDD-8F61-BDFE79F69918}"/>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(2)'!$D$163:$D$172</c:f>
              <c:numCache>
                <c:formatCode>0.00%</c:formatCode>
                <c:ptCount val="10"/>
                <c:pt idx="0">
                  <c:v>1</c:v>
                </c:pt>
                <c:pt idx="1">
                  <c:v>0.7142857142857143</c:v>
                </c:pt>
                <c:pt idx="2">
                  <c:v>0.6071428571428571</c:v>
                </c:pt>
                <c:pt idx="3">
                  <c:v>0.82222222222222219</c:v>
                </c:pt>
                <c:pt idx="4">
                  <c:v>0.88888888888888884</c:v>
                </c:pt>
                <c:pt idx="5">
                  <c:v>0.92592592592592582</c:v>
                </c:pt>
                <c:pt idx="6">
                  <c:v>0.77777777777777779</c:v>
                </c:pt>
                <c:pt idx="7">
                  <c:v>0.58333333333333337</c:v>
                </c:pt>
                <c:pt idx="8">
                  <c:v>0.97777777777777786</c:v>
                </c:pt>
                <c:pt idx="9">
                  <c:v>0.44444444444444442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30C-4FDD-8F61-BDFE79F69918}"/>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(2)'!$E$163:$E$172</c:f>
              <c:numCache>
                <c:formatCode>0.00%</c:formatCode>
                <c:ptCount val="10"/>
                <c:pt idx="0">
                  <c:v>0</c:v>
                </c:pt>
                <c:pt idx="1">
                  <c:v>0.2857142857142857</c:v>
                </c:pt>
                <c:pt idx="2">
                  <c:v>0.39285714285714285</c:v>
                </c:pt>
                <c:pt idx="3">
                  <c:v>0.17777777777777778</c:v>
                </c:pt>
                <c:pt idx="4">
                  <c:v>0.1111111111111111</c:v>
                </c:pt>
                <c:pt idx="5">
                  <c:v>7.407407407407407E-2</c:v>
                </c:pt>
                <c:pt idx="6">
                  <c:v>0.22222222222222221</c:v>
                </c:pt>
                <c:pt idx="7">
                  <c:v>0.41666666666666669</c:v>
                </c:pt>
                <c:pt idx="8">
                  <c:v>2.2222222222222223E-2</c:v>
                </c:pt>
                <c:pt idx="9">
                  <c:v>0.55555555555555558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30C-4FDD-8F61-BDFE79F69918}"/>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(2)'!$B$163:$B$172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(2)'!$F$163:$F$172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30C-4FDD-8F61-BDFE79F69918}"/>
            </c:ext>
          </c:extLst>
        </c:ser>
        <c:dLbls>
          <c:showLegendKey val="0"/>
          <c:showVal val="0"/>
          <c:showCatName val="0"/>
          <c:showSerName val="0"/>
          <c:showPercent val="0"/>
          <c:showBubbleSize val="0"/>
        </c:dLbls>
        <c:gapWidth val="150"/>
        <c:axId val="1080912856"/>
        <c:axId val="1913270761"/>
      </c:barChart>
      <c:catAx>
        <c:axId val="10809128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13270761"/>
        <c:crosses val="autoZero"/>
        <c:auto val="1"/>
        <c:lblAlgn val="ctr"/>
        <c:lblOffset val="100"/>
        <c:noMultiLvlLbl val="1"/>
      </c:catAx>
      <c:valAx>
        <c:axId val="1913270761"/>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08091285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(2)'!$C$4:$C$12</c:f>
              <c:numCache>
                <c:formatCode>0.00%</c:formatCode>
                <c:ptCount val="9"/>
                <c:pt idx="0">
                  <c:v>0</c:v>
                </c:pt>
                <c:pt idx="1">
                  <c:v>3.3333333333333333E-2</c:v>
                </c:pt>
                <c:pt idx="2">
                  <c:v>0</c:v>
                </c:pt>
                <c:pt idx="3">
                  <c:v>0</c:v>
                </c:pt>
                <c:pt idx="4">
                  <c:v>2.976190476190476E-2</c:v>
                </c:pt>
                <c:pt idx="5">
                  <c:v>0</c:v>
                </c:pt>
                <c:pt idx="6">
                  <c:v>0</c:v>
                </c:pt>
                <c:pt idx="7">
                  <c:v>0</c:v>
                </c:pt>
                <c:pt idx="8">
                  <c:v>4.3329554043839758E-2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A51-484C-B5C1-3AE2FC9F388B}"/>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(2)'!$D$4:$D$12</c:f>
              <c:numCache>
                <c:formatCode>0.00%</c:formatCode>
                <c:ptCount val="9"/>
                <c:pt idx="0">
                  <c:v>0.8571428571428571</c:v>
                </c:pt>
                <c:pt idx="1">
                  <c:v>0.58660714285714288</c:v>
                </c:pt>
                <c:pt idx="2">
                  <c:v>0.44047619047619041</c:v>
                </c:pt>
                <c:pt idx="3">
                  <c:v>0.54642857142857137</c:v>
                </c:pt>
                <c:pt idx="4">
                  <c:v>0.52035147392290237</c:v>
                </c:pt>
                <c:pt idx="5">
                  <c:v>0.82226190476190475</c:v>
                </c:pt>
                <c:pt idx="6">
                  <c:v>0.67857142857142849</c:v>
                </c:pt>
                <c:pt idx="7">
                  <c:v>0.62301587301587291</c:v>
                </c:pt>
                <c:pt idx="8">
                  <c:v>0.69003684807256238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A51-484C-B5C1-3AE2FC9F388B}"/>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(2)'!$E$4:$E$12</c:f>
              <c:numCache>
                <c:formatCode>0.00%</c:formatCode>
                <c:ptCount val="9"/>
                <c:pt idx="0">
                  <c:v>0.14285714285714285</c:v>
                </c:pt>
                <c:pt idx="1">
                  <c:v>0.38005952380952379</c:v>
                </c:pt>
                <c:pt idx="2">
                  <c:v>0.55952380952380965</c:v>
                </c:pt>
                <c:pt idx="3">
                  <c:v>0.45357142857142857</c:v>
                </c:pt>
                <c:pt idx="4">
                  <c:v>0.44988662131519275</c:v>
                </c:pt>
                <c:pt idx="5">
                  <c:v>0.17773809523809522</c:v>
                </c:pt>
                <c:pt idx="6">
                  <c:v>0.32142857142857134</c:v>
                </c:pt>
                <c:pt idx="7">
                  <c:v>0.37698412698412692</c:v>
                </c:pt>
                <c:pt idx="8">
                  <c:v>0.26493291761148907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A51-484C-B5C1-3AE2FC9F388B}"/>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(2)'!$F$4:$F$12</c:f>
              <c:numCache>
                <c:formatCode>0.00%</c:formatCode>
                <c:ptCount val="9"/>
                <c:pt idx="0">
                  <c:v>0</c:v>
                </c:pt>
                <c:pt idx="1">
                  <c:v>5.9523809523809521E-3</c:v>
                </c:pt>
                <c:pt idx="2">
                  <c:v>0</c:v>
                </c:pt>
                <c:pt idx="3">
                  <c:v>0</c:v>
                </c:pt>
                <c:pt idx="4">
                  <c:v>0</c:v>
                </c:pt>
                <c:pt idx="5">
                  <c:v>0</c:v>
                </c:pt>
                <c:pt idx="6">
                  <c:v>0</c:v>
                </c:pt>
                <c:pt idx="7">
                  <c:v>0</c:v>
                </c:pt>
                <c:pt idx="8">
                  <c:v>2.5510204081632651E-3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A51-484C-B5C1-3AE2FC9F388B}"/>
            </c:ext>
          </c:extLst>
        </c:ser>
        <c:dLbls>
          <c:showLegendKey val="0"/>
          <c:showVal val="0"/>
          <c:showCatName val="0"/>
          <c:showSerName val="0"/>
          <c:showPercent val="0"/>
          <c:showBubbleSize val="0"/>
        </c:dLbls>
        <c:gapWidth val="150"/>
        <c:axId val="1784480487"/>
        <c:axId val="1495748149"/>
      </c:barChart>
      <c:catAx>
        <c:axId val="1784480487"/>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95748149"/>
        <c:crosses val="autoZero"/>
        <c:auto val="1"/>
        <c:lblAlgn val="ctr"/>
        <c:lblOffset val="100"/>
        <c:noMultiLvlLbl val="1"/>
      </c:catAx>
      <c:valAx>
        <c:axId val="1495748149"/>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8448048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UNIVERSITAS
SEMESter genal 2021/2022</a:t>
            </a:r>
          </a:p>
        </c:rich>
      </c:tx>
      <c:overlay val="0"/>
    </c:title>
    <c:autoTitleDeleted val="0"/>
    <c:plotArea>
      <c:layout>
        <c:manualLayout>
          <c:xMode val="edge"/>
          <c:yMode val="edge"/>
          <c:x val="6.9203630796150481E-2"/>
          <c:y val="0.26787037037037037"/>
          <c:w val="0.900240813648294"/>
          <c:h val="0.49213254593175854"/>
        </c:manualLayout>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(2)'!$I$4:$I$12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(2)'!$J$4:$J$12</c:f>
              <c:numCache>
                <c:formatCode>0.00%</c:formatCode>
                <c:ptCount val="9"/>
                <c:pt idx="0">
                  <c:v>0.8571428571428571</c:v>
                </c:pt>
                <c:pt idx="1">
                  <c:v>0.61994047619047621</c:v>
                </c:pt>
                <c:pt idx="2">
                  <c:v>0.44047619047619041</c:v>
                </c:pt>
                <c:pt idx="3">
                  <c:v>0.54642857142857137</c:v>
                </c:pt>
                <c:pt idx="4">
                  <c:v>0.55011337868480714</c:v>
                </c:pt>
                <c:pt idx="5">
                  <c:v>0.82226190476190475</c:v>
                </c:pt>
                <c:pt idx="6">
                  <c:v>0.67857142857142849</c:v>
                </c:pt>
                <c:pt idx="7">
                  <c:v>0.62301587301587291</c:v>
                </c:pt>
                <c:pt idx="8">
                  <c:v>0.73336640211640214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7D2-40E6-913B-96642C8C5B52}"/>
            </c:ext>
          </c:extLst>
        </c:ser>
        <c:dLbls>
          <c:showLegendKey val="0"/>
          <c:showVal val="0"/>
          <c:showCatName val="0"/>
          <c:showSerName val="0"/>
          <c:showPercent val="0"/>
          <c:showBubbleSize val="0"/>
        </c:dLbls>
        <c:gapWidth val="150"/>
        <c:axId val="1336960498"/>
        <c:axId val="1330984576"/>
      </c:barChart>
      <c:catAx>
        <c:axId val="1336960498"/>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30984576"/>
        <c:crosses val="autoZero"/>
        <c:auto val="1"/>
        <c:lblAlgn val="ctr"/>
        <c:lblOffset val="100"/>
        <c:noMultiLvlLbl val="1"/>
      </c:catAx>
      <c:valAx>
        <c:axId val="1330984576"/>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336960498"/>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lang="en-ID" sz="1100" b="1" i="0">
                <a:solidFill>
                  <a:srgbClr val="757575"/>
                </a:solidFill>
                <a:latin typeface="+mn-lt"/>
              </a:rPr>
              <a:t>ANALISIS CAPAIAN UNIVERSITAS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(2)'!$M$4:$M$12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(2)'!$N$4:$N$12</c:f>
              <c:numCache>
                <c:formatCode>0.00%</c:formatCode>
                <c:ptCount val="9"/>
                <c:pt idx="0">
                  <c:v>0</c:v>
                </c:pt>
                <c:pt idx="1">
                  <c:v>0</c:v>
                </c:pt>
                <c:pt idx="2">
                  <c:v>0</c:v>
                </c:pt>
                <c:pt idx="3">
                  <c:v>0</c:v>
                </c:pt>
                <c:pt idx="4">
                  <c:v>0</c:v>
                </c:pt>
                <c:pt idx="5">
                  <c:v>0</c:v>
                </c:pt>
                <c:pt idx="6">
                  <c:v>0</c:v>
                </c:pt>
                <c:pt idx="7">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7B-4AE6-92F0-387FA735263F}"/>
            </c:ext>
          </c:extLst>
        </c:ser>
        <c:ser>
          <c:idx val="1"/>
          <c:order val="1"/>
          <c:tx>
            <c:strRef>
              <c:f>'Universitas (2)'!$O$3</c:f>
              <c:strCache>
                <c:ptCount val="1"/>
                <c:pt idx="0">
                  <c:v>Genap</c:v>
                </c:pt>
              </c:strCache>
            </c:strRef>
          </c:tx>
          <c:invertIfNegative val="1"/>
          <c:cat>
            <c:strRef>
              <c:f>'Universitas (2)'!$M$4:$M$12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 (2)'!$O$4:$O$12</c:f>
              <c:numCache>
                <c:formatCode>0.00%</c:formatCode>
                <c:ptCount val="9"/>
                <c:pt idx="0">
                  <c:v>0.8571428571428571</c:v>
                </c:pt>
                <c:pt idx="1">
                  <c:v>0.61994047619047621</c:v>
                </c:pt>
                <c:pt idx="2">
                  <c:v>0.44047619047619041</c:v>
                </c:pt>
                <c:pt idx="3">
                  <c:v>0.54642857142857137</c:v>
                </c:pt>
                <c:pt idx="4">
                  <c:v>0.55011337868480714</c:v>
                </c:pt>
                <c:pt idx="5">
                  <c:v>0.82226190476190475</c:v>
                </c:pt>
                <c:pt idx="6">
                  <c:v>0.67857142857142849</c:v>
                </c:pt>
                <c:pt idx="7">
                  <c:v>0.62301587301587291</c:v>
                </c:pt>
                <c:pt idx="8">
                  <c:v>0.73336640211640214</c:v>
                </c:pt>
              </c:numCache>
            </c:numRef>
          </c:val>
          <c:extLst>
            <c:ext xmlns:c16="http://schemas.microsoft.com/office/drawing/2014/chart" uri="{C3380CC4-5D6E-409C-BE32-E72D297353CC}">
              <c16:uniqueId val="{00000001-407B-4AE6-92F0-387FA735263F}"/>
            </c:ext>
          </c:extLst>
        </c:ser>
        <c:dLbls>
          <c:showLegendKey val="0"/>
          <c:showVal val="0"/>
          <c:showCatName val="0"/>
          <c:showSerName val="0"/>
          <c:showPercent val="0"/>
          <c:showBubbleSize val="0"/>
        </c:dLbls>
        <c:gapWidth val="150"/>
        <c:axId val="993876275"/>
        <c:axId val="464580042"/>
      </c:barChart>
      <c:catAx>
        <c:axId val="993876275"/>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64580042"/>
        <c:crosses val="autoZero"/>
        <c:auto val="1"/>
        <c:lblAlgn val="ctr"/>
        <c:lblOffset val="100"/>
        <c:noMultiLvlLbl val="1"/>
      </c:catAx>
      <c:valAx>
        <c:axId val="464580042"/>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99387627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1
SEMESTER GENAP 2021/2022</a:t>
            </a:r>
          </a:p>
        </c:rich>
      </c:tx>
      <c:overlay val="0"/>
    </c:title>
    <c:autoTitleDeleted val="0"/>
    <c:plotArea>
      <c:layout>
        <c:manualLayout>
          <c:xMode val="edge"/>
          <c:yMode val="edge"/>
          <c:x val="3.0555555555555555E-2"/>
          <c:y val="0.30027777777777775"/>
          <c:w val="0.93888888888888888"/>
          <c:h val="0.60091790609507145"/>
        </c:manualLayout>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(2)'!$I$39</c:f>
              <c:strCache>
                <c:ptCount val="1"/>
                <c:pt idx="0">
                  <c:v>Standar VMTS</c:v>
                </c:pt>
              </c:strCache>
            </c:strRef>
          </c:cat>
          <c:val>
            <c:numRef>
              <c:f>'Universitas (2)'!$J$39</c:f>
              <c:numCache>
                <c:formatCode>0.00%</c:formatCode>
                <c:ptCount val="1"/>
                <c:pt idx="0">
                  <c:v>0.8571428571428571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8C7-4A07-A529-5A06CF95E61E}"/>
            </c:ext>
          </c:extLst>
        </c:ser>
        <c:dLbls>
          <c:showLegendKey val="0"/>
          <c:showVal val="0"/>
          <c:showCatName val="0"/>
          <c:showSerName val="0"/>
          <c:showPercent val="0"/>
          <c:showBubbleSize val="0"/>
        </c:dLbls>
        <c:gapWidth val="150"/>
        <c:axId val="429970386"/>
        <c:axId val="1549719129"/>
      </c:barChart>
      <c:catAx>
        <c:axId val="429970386"/>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549719129"/>
        <c:crosses val="autoZero"/>
        <c:auto val="1"/>
        <c:lblAlgn val="ctr"/>
        <c:lblOffset val="100"/>
        <c:noMultiLvlLbl val="1"/>
      </c:catAx>
      <c:valAx>
        <c:axId val="1549719129"/>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42997038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1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(2)'!$M$39</c:f>
              <c:strCache>
                <c:ptCount val="1"/>
                <c:pt idx="0">
                  <c:v>Standar VMTS</c:v>
                </c:pt>
              </c:strCache>
            </c:strRef>
          </c:cat>
          <c:val>
            <c:numRef>
              <c:f>'Universitas (2)'!$N$39</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2CC-401B-9FBE-3304FCF6DED1}"/>
            </c:ext>
          </c:extLst>
        </c:ser>
        <c:ser>
          <c:idx val="1"/>
          <c:order val="1"/>
          <c:tx>
            <c:strRef>
              <c:f>'Universitas (2)'!$O$38</c:f>
              <c:strCache>
                <c:ptCount val="1"/>
                <c:pt idx="0">
                  <c:v>Genap</c:v>
                </c:pt>
              </c:strCache>
            </c:strRef>
          </c:tx>
          <c:invertIfNegative val="1"/>
          <c:cat>
            <c:strRef>
              <c:f>'Universitas (2)'!$M$39</c:f>
              <c:strCache>
                <c:ptCount val="1"/>
                <c:pt idx="0">
                  <c:v>Standar VMTS</c:v>
                </c:pt>
              </c:strCache>
            </c:strRef>
          </c:cat>
          <c:val>
            <c:numRef>
              <c:f>'Universitas (2)'!$O$39</c:f>
              <c:numCache>
                <c:formatCode>0.00%</c:formatCode>
                <c:ptCount val="1"/>
                <c:pt idx="0">
                  <c:v>0.8571428571428571</c:v>
                </c:pt>
              </c:numCache>
            </c:numRef>
          </c:val>
          <c:extLst>
            <c:ext xmlns:c16="http://schemas.microsoft.com/office/drawing/2014/chart" uri="{C3380CC4-5D6E-409C-BE32-E72D297353CC}">
              <c16:uniqueId val="{00000001-F2CC-401B-9FBE-3304FCF6DED1}"/>
            </c:ext>
          </c:extLst>
        </c:ser>
        <c:dLbls>
          <c:showLegendKey val="0"/>
          <c:showVal val="0"/>
          <c:showCatName val="0"/>
          <c:showSerName val="0"/>
          <c:showPercent val="0"/>
          <c:showBubbleSize val="0"/>
        </c:dLbls>
        <c:gapWidth val="150"/>
        <c:axId val="812836874"/>
        <c:axId val="222803751"/>
      </c:barChart>
      <c:catAx>
        <c:axId val="81283687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22803751"/>
        <c:crosses val="autoZero"/>
        <c:auto val="1"/>
        <c:lblAlgn val="ctr"/>
        <c:lblOffset val="100"/>
        <c:noMultiLvlLbl val="1"/>
      </c:catAx>
      <c:valAx>
        <c:axId val="222803751"/>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81283687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lang="en-ID" sz="1100" b="1" i="0">
                <a:solidFill>
                  <a:srgbClr val="757575"/>
                </a:solidFill>
                <a:latin typeface="+mn-lt"/>
              </a:rPr>
              <a:t>Capaian Standar Kriteria 2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(2)'!$I$62:$I$65</c:f>
              <c:strCache>
                <c:ptCount val="4"/>
                <c:pt idx="0">
                  <c:v>Standar Pengelolaan Pembelajaran</c:v>
                </c:pt>
                <c:pt idx="1">
                  <c:v>Standar Suasana Akademik</c:v>
                </c:pt>
                <c:pt idx="2">
                  <c:v>Standar Pengelolaan Penelitian</c:v>
                </c:pt>
                <c:pt idx="3">
                  <c:v>Standar Pengelolaan PkM</c:v>
                </c:pt>
              </c:strCache>
            </c:strRef>
          </c:cat>
          <c:val>
            <c:numRef>
              <c:f>'Universitas (2)'!$J$62:$J$65</c:f>
              <c:numCache>
                <c:formatCode>0.00%</c:formatCode>
                <c:ptCount val="4"/>
                <c:pt idx="0">
                  <c:v>0.76190476190476186</c:v>
                </c:pt>
                <c:pt idx="1">
                  <c:v>0.71428571428571419</c:v>
                </c:pt>
                <c:pt idx="2">
                  <c:v>0.442857142857143</c:v>
                </c:pt>
                <c:pt idx="3">
                  <c:v>0.52380952380952384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B7-4420-9514-B92BCB7F0DB4}"/>
            </c:ext>
          </c:extLst>
        </c:ser>
        <c:dLbls>
          <c:showLegendKey val="0"/>
          <c:showVal val="0"/>
          <c:showCatName val="0"/>
          <c:showSerName val="0"/>
          <c:showPercent val="0"/>
          <c:showBubbleSize val="0"/>
        </c:dLbls>
        <c:gapWidth val="150"/>
        <c:axId val="1395079466"/>
        <c:axId val="1926098166"/>
      </c:barChart>
      <c:catAx>
        <c:axId val="1395079466"/>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26098166"/>
        <c:crosses val="autoZero"/>
        <c:auto val="1"/>
        <c:lblAlgn val="ctr"/>
        <c:lblOffset val="100"/>
        <c:noMultiLvlLbl val="1"/>
      </c:catAx>
      <c:valAx>
        <c:axId val="1926098166"/>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39507946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2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(2)'!$M$62:$M$65</c:f>
              <c:strCache>
                <c:ptCount val="4"/>
                <c:pt idx="0">
                  <c:v>Standar Pengelolaan Pembelajaran</c:v>
                </c:pt>
                <c:pt idx="1">
                  <c:v>Standar Suasana Akademik</c:v>
                </c:pt>
                <c:pt idx="2">
                  <c:v>Standar Pengelolaan Penelitian</c:v>
                </c:pt>
                <c:pt idx="3">
                  <c:v>Standar Pengelolaan PkM</c:v>
                </c:pt>
              </c:strCache>
            </c:strRef>
          </c:cat>
          <c:val>
            <c:numRef>
              <c:f>'Universitas (2)'!$N$62:$N$65</c:f>
              <c:numCache>
                <c:formatCode>0.00%</c:formatCode>
                <c:ptCount val="4"/>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440-48D6-A047-E67936B7F6ED}"/>
            </c:ext>
          </c:extLst>
        </c:ser>
        <c:ser>
          <c:idx val="1"/>
          <c:order val="1"/>
          <c:tx>
            <c:strRef>
              <c:f>'Universitas (2)'!$O$61</c:f>
              <c:strCache>
                <c:ptCount val="1"/>
                <c:pt idx="0">
                  <c:v>Genap</c:v>
                </c:pt>
              </c:strCache>
            </c:strRef>
          </c:tx>
          <c:invertIfNegative val="1"/>
          <c:cat>
            <c:strRef>
              <c:f>'Universitas (2)'!$M$62:$M$65</c:f>
              <c:strCache>
                <c:ptCount val="4"/>
                <c:pt idx="0">
                  <c:v>Standar Pengelolaan Pembelajaran</c:v>
                </c:pt>
                <c:pt idx="1">
                  <c:v>Standar Suasana Akademik</c:v>
                </c:pt>
                <c:pt idx="2">
                  <c:v>Standar Pengelolaan Penelitian</c:v>
                </c:pt>
                <c:pt idx="3">
                  <c:v>Standar Pengelolaan PkM</c:v>
                </c:pt>
              </c:strCache>
            </c:strRef>
          </c:cat>
          <c:val>
            <c:numRef>
              <c:f>'Universitas (2)'!$O$62:$O$65</c:f>
              <c:numCache>
                <c:formatCode>0.00%</c:formatCode>
                <c:ptCount val="4"/>
                <c:pt idx="0">
                  <c:v>0.76190476190476186</c:v>
                </c:pt>
                <c:pt idx="1">
                  <c:v>0.71428571428571419</c:v>
                </c:pt>
                <c:pt idx="2">
                  <c:v>0.442857142857143</c:v>
                </c:pt>
                <c:pt idx="3">
                  <c:v>0.52380952380952384</c:v>
                </c:pt>
              </c:numCache>
            </c:numRef>
          </c:val>
          <c:extLst>
            <c:ext xmlns:c16="http://schemas.microsoft.com/office/drawing/2014/chart" uri="{C3380CC4-5D6E-409C-BE32-E72D297353CC}">
              <c16:uniqueId val="{00000001-9440-48D6-A047-E67936B7F6ED}"/>
            </c:ext>
          </c:extLst>
        </c:ser>
        <c:dLbls>
          <c:showLegendKey val="0"/>
          <c:showVal val="0"/>
          <c:showCatName val="0"/>
          <c:showSerName val="0"/>
          <c:showPercent val="0"/>
          <c:showBubbleSize val="0"/>
        </c:dLbls>
        <c:gapWidth val="150"/>
        <c:axId val="1814578989"/>
        <c:axId val="2043606590"/>
      </c:barChart>
      <c:catAx>
        <c:axId val="1814578989"/>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043606590"/>
        <c:crosses val="autoZero"/>
        <c:auto val="1"/>
        <c:lblAlgn val="ctr"/>
        <c:lblOffset val="100"/>
        <c:noMultiLvlLbl val="1"/>
      </c:catAx>
      <c:valAx>
        <c:axId val="2043606590"/>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81457898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3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(2)'!$I$87</c:f>
              <c:strCache>
                <c:ptCount val="1"/>
                <c:pt idx="0">
                  <c:v>Standar Kemahasiswaan</c:v>
                </c:pt>
              </c:strCache>
            </c:strRef>
          </c:cat>
          <c:val>
            <c:numRef>
              <c:f>'Universitas (2)'!$J$87</c:f>
              <c:numCache>
                <c:formatCode>0.00%</c:formatCode>
                <c:ptCount val="1"/>
                <c:pt idx="0">
                  <c:v>0.44047619047619041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88-49F7-A172-4CF2131B90C5}"/>
            </c:ext>
          </c:extLst>
        </c:ser>
        <c:dLbls>
          <c:showLegendKey val="0"/>
          <c:showVal val="0"/>
          <c:showCatName val="0"/>
          <c:showSerName val="0"/>
          <c:showPercent val="0"/>
          <c:showBubbleSize val="0"/>
        </c:dLbls>
        <c:gapWidth val="150"/>
        <c:axId val="808571477"/>
        <c:axId val="254549676"/>
      </c:barChart>
      <c:catAx>
        <c:axId val="80857147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54549676"/>
        <c:crosses val="autoZero"/>
        <c:auto val="1"/>
        <c:lblAlgn val="ctr"/>
        <c:lblOffset val="100"/>
        <c:noMultiLvlLbl val="1"/>
      </c:catAx>
      <c:valAx>
        <c:axId val="254549676"/>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80857147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7</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Universitas!$B$195:$B$197</c:f>
              <c:strCache>
                <c:ptCount val="3"/>
                <c:pt idx="0">
                  <c:v>Standar Isi Penelitian</c:v>
                </c:pt>
                <c:pt idx="1">
                  <c:v>Standar Proses Penelitian</c:v>
                </c:pt>
                <c:pt idx="2">
                  <c:v>Standar Penilaian Penelitian</c:v>
                </c:pt>
              </c:strCache>
            </c:strRef>
          </c:cat>
          <c:val>
            <c:numRef>
              <c:f>Universitas!$C$195:$C$197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5B-453F-BD53-A608C082F129}"/>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Universitas!$B$195:$B$197</c:f>
              <c:strCache>
                <c:ptCount val="3"/>
                <c:pt idx="0">
                  <c:v>Standar Isi Penelitian</c:v>
                </c:pt>
                <c:pt idx="1">
                  <c:v>Standar Proses Penelitian</c:v>
                </c:pt>
                <c:pt idx="2">
                  <c:v>Standar Penilaian Penelitian</c:v>
                </c:pt>
              </c:strCache>
            </c:strRef>
          </c:cat>
          <c:val>
            <c:numRef>
              <c:f>Universitas!$D$195:$D$197</c:f>
              <c:numCache>
                <c:formatCode>0%</c:formatCode>
                <c:ptCount val="3"/>
                <c:pt idx="0">
                  <c:v>0.48214285714285715</c:v>
                </c:pt>
                <c:pt idx="1">
                  <c:v>0.5535714285714286</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55B-453F-BD53-A608C082F129}"/>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Universitas!$B$195:$B$197</c:f>
              <c:strCache>
                <c:ptCount val="3"/>
                <c:pt idx="0">
                  <c:v>Standar Isi Penelitian</c:v>
                </c:pt>
                <c:pt idx="1">
                  <c:v>Standar Proses Penelitian</c:v>
                </c:pt>
                <c:pt idx="2">
                  <c:v>Standar Penilaian Penelitian</c:v>
                </c:pt>
              </c:strCache>
            </c:strRef>
          </c:cat>
          <c:val>
            <c:numRef>
              <c:f>Universitas!$E$195:$E$197</c:f>
              <c:numCache>
                <c:formatCode>0%</c:formatCode>
                <c:ptCount val="3"/>
                <c:pt idx="0">
                  <c:v>0.5178571428571429</c:v>
                </c:pt>
                <c:pt idx="1">
                  <c:v>0.44642857142857145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55B-453F-BD53-A608C082F129}"/>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Universitas!$B$195:$B$197</c:f>
              <c:strCache>
                <c:ptCount val="3"/>
                <c:pt idx="0">
                  <c:v>Standar Isi Penelitian</c:v>
                </c:pt>
                <c:pt idx="1">
                  <c:v>Standar Proses Penelitian</c:v>
                </c:pt>
                <c:pt idx="2">
                  <c:v>Standar Penilaian Penelitian</c:v>
                </c:pt>
              </c:strCache>
            </c:strRef>
          </c:cat>
          <c:val>
            <c:numRef>
              <c:f>Universitas!$F$195:$F$197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55B-453F-BD53-A608C082F129}"/>
            </c:ext>
          </c:extLst>
        </c:ser>
        <c:dLbls>
          <c:showLegendKey val="0"/>
          <c:showVal val="0"/>
          <c:showCatName val="0"/>
          <c:showSerName val="0"/>
          <c:showPercent val="0"/>
          <c:showBubbleSize val="0"/>
        </c:dLbls>
        <c:gapWidth val="150"/>
        <c:axId val="950758731"/>
        <c:axId val="81929417"/>
      </c:barChart>
      <c:catAx>
        <c:axId val="95075873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81929417"/>
        <c:crosses val="autoZero"/>
        <c:auto val="1"/>
        <c:lblAlgn val="ctr"/>
        <c:lblOffset val="100"/>
        <c:noMultiLvlLbl val="1"/>
      </c:catAx>
      <c:valAx>
        <c:axId val="81929417"/>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95075873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3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(2)'!$M$87</c:f>
              <c:strCache>
                <c:ptCount val="1"/>
                <c:pt idx="0">
                  <c:v>Standar Kemahasiswaan</c:v>
                </c:pt>
              </c:strCache>
            </c:strRef>
          </c:cat>
          <c:val>
            <c:numRef>
              <c:f>'Universitas (2)'!$N$87</c:f>
              <c:numCache>
                <c:formatCode>0.00%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0A-4246-9470-7F121C7D38D2}"/>
            </c:ext>
          </c:extLst>
        </c:ser>
        <c:ser>
          <c:idx val="1"/>
          <c:order val="1"/>
          <c:tx>
            <c:strRef>
              <c:f>'Universitas (2)'!$O$86</c:f>
              <c:strCache>
                <c:ptCount val="1"/>
                <c:pt idx="0">
                  <c:v>Genap</c:v>
                </c:pt>
              </c:strCache>
            </c:strRef>
          </c:tx>
          <c:invertIfNegative val="1"/>
          <c:cat>
            <c:strRef>
              <c:f>'Universitas (2)'!$M$87</c:f>
              <c:strCache>
                <c:ptCount val="1"/>
                <c:pt idx="0">
                  <c:v>Standar Kemahasiswaan</c:v>
                </c:pt>
              </c:strCache>
            </c:strRef>
          </c:cat>
          <c:val>
            <c:numRef>
              <c:f>'Universitas (2)'!$O$87</c:f>
              <c:numCache>
                <c:formatCode>0.00%</c:formatCode>
                <c:ptCount val="1"/>
                <c:pt idx="0">
                  <c:v>0.44047619047619041</c:v>
                </c:pt>
              </c:numCache>
            </c:numRef>
          </c:val>
          <c:extLst>
            <c:ext xmlns:c16="http://schemas.microsoft.com/office/drawing/2014/chart" uri="{C3380CC4-5D6E-409C-BE32-E72D297353CC}">
              <c16:uniqueId val="{00000001-660A-4246-9470-7F121C7D38D2}"/>
            </c:ext>
          </c:extLst>
        </c:ser>
        <c:dLbls>
          <c:showLegendKey val="0"/>
          <c:showVal val="0"/>
          <c:showCatName val="0"/>
          <c:showSerName val="0"/>
          <c:showPercent val="0"/>
          <c:showBubbleSize val="0"/>
        </c:dLbls>
        <c:gapWidth val="150"/>
        <c:axId val="1870053377"/>
        <c:axId val="1412031112"/>
      </c:barChart>
      <c:catAx>
        <c:axId val="187005337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12031112"/>
        <c:crosses val="autoZero"/>
        <c:auto val="1"/>
        <c:lblAlgn val="ctr"/>
        <c:lblOffset val="100"/>
        <c:noMultiLvlLbl val="1"/>
      </c:catAx>
      <c:valAx>
        <c:axId val="1412031112"/>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87005337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4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(2)'!$I$110:$I$112</c:f>
              <c:strCache>
                <c:ptCount val="3"/>
                <c:pt idx="0">
                  <c:v>Standar Dosen dan Tenaga Kependidikan</c:v>
                </c:pt>
                <c:pt idx="1">
                  <c:v>Standar Peneliti</c:v>
                </c:pt>
                <c:pt idx="2">
                  <c:v>Standar Pelaksana PkM</c:v>
                </c:pt>
              </c:strCache>
            </c:strRef>
          </c:cat>
          <c:val>
            <c:numRef>
              <c:f>'Universitas (2)'!$J$110:$J$112</c:f>
              <c:numCache>
                <c:formatCode>0.00%</c:formatCode>
                <c:ptCount val="3"/>
                <c:pt idx="0">
                  <c:v>0.4375</c:v>
                </c:pt>
                <c:pt idx="1">
                  <c:v>0.39285714285714285</c:v>
                </c:pt>
                <c:pt idx="2">
                  <c:v>0.79999999999999993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DD-437F-9CAC-2BF50DED4BAE}"/>
            </c:ext>
          </c:extLst>
        </c:ser>
        <c:dLbls>
          <c:showLegendKey val="0"/>
          <c:showVal val="0"/>
          <c:showCatName val="0"/>
          <c:showSerName val="0"/>
          <c:showPercent val="0"/>
          <c:showBubbleSize val="0"/>
        </c:dLbls>
        <c:gapWidth val="150"/>
        <c:axId val="1725572115"/>
        <c:axId val="216324838"/>
      </c:barChart>
      <c:catAx>
        <c:axId val="172557211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16324838"/>
        <c:crosses val="autoZero"/>
        <c:auto val="1"/>
        <c:lblAlgn val="ctr"/>
        <c:lblOffset val="100"/>
        <c:noMultiLvlLbl val="1"/>
      </c:catAx>
      <c:valAx>
        <c:axId val="216324838"/>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25572115"/>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4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(2)'!$M$110:$M$112</c:f>
              <c:strCache>
                <c:ptCount val="3"/>
                <c:pt idx="0">
                  <c:v>Standar Dosen dan Tenaga Kependidikan</c:v>
                </c:pt>
                <c:pt idx="1">
                  <c:v>Standar Peneliti</c:v>
                </c:pt>
                <c:pt idx="2">
                  <c:v>Standar Pelaksana PkM</c:v>
                </c:pt>
              </c:strCache>
            </c:strRef>
          </c:cat>
          <c:val>
            <c:numRef>
              <c:f>'Universitas (2)'!$N$110:$N$112</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DD-4D87-9F28-F000AE085D39}"/>
            </c:ext>
          </c:extLst>
        </c:ser>
        <c:ser>
          <c:idx val="1"/>
          <c:order val="1"/>
          <c:tx>
            <c:strRef>
              <c:f>'Universitas (2)'!$O$109</c:f>
              <c:strCache>
                <c:ptCount val="1"/>
                <c:pt idx="0">
                  <c:v>Genap</c:v>
                </c:pt>
              </c:strCache>
            </c:strRef>
          </c:tx>
          <c:invertIfNegative val="1"/>
          <c:cat>
            <c:strRef>
              <c:f>'Universitas (2)'!$M$110:$M$112</c:f>
              <c:strCache>
                <c:ptCount val="3"/>
                <c:pt idx="0">
                  <c:v>Standar Dosen dan Tenaga Kependidikan</c:v>
                </c:pt>
                <c:pt idx="1">
                  <c:v>Standar Peneliti</c:v>
                </c:pt>
                <c:pt idx="2">
                  <c:v>Standar Pelaksana PkM</c:v>
                </c:pt>
              </c:strCache>
            </c:strRef>
          </c:cat>
          <c:val>
            <c:numRef>
              <c:f>'Universitas (2)'!$O$110:$O$112</c:f>
              <c:numCache>
                <c:formatCode>0.00%</c:formatCode>
                <c:ptCount val="3"/>
                <c:pt idx="0">
                  <c:v>0.4375</c:v>
                </c:pt>
                <c:pt idx="1">
                  <c:v>0.39285714285714285</c:v>
                </c:pt>
                <c:pt idx="2">
                  <c:v>0.79999999999999993</c:v>
                </c:pt>
              </c:numCache>
            </c:numRef>
          </c:val>
          <c:extLst>
            <c:ext xmlns:c16="http://schemas.microsoft.com/office/drawing/2014/chart" uri="{C3380CC4-5D6E-409C-BE32-E72D297353CC}">
              <c16:uniqueId val="{00000001-0CDD-4D87-9F28-F000AE085D39}"/>
            </c:ext>
          </c:extLst>
        </c:ser>
        <c:dLbls>
          <c:showLegendKey val="0"/>
          <c:showVal val="0"/>
          <c:showCatName val="0"/>
          <c:showSerName val="0"/>
          <c:showPercent val="0"/>
          <c:showBubbleSize val="0"/>
        </c:dLbls>
        <c:gapWidth val="150"/>
        <c:axId val="1254866824"/>
        <c:axId val="1302985944"/>
      </c:barChart>
      <c:catAx>
        <c:axId val="12548668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02985944"/>
        <c:crosses val="autoZero"/>
        <c:auto val="1"/>
        <c:lblAlgn val="ctr"/>
        <c:lblOffset val="100"/>
        <c:noMultiLvlLbl val="1"/>
      </c:catAx>
      <c:valAx>
        <c:axId val="1302985944"/>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25486682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5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(2)'!$I$135:$I$140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(2)'!$J$135:$J$140</c:f>
              <c:numCache>
                <c:formatCode>0.00%</c:formatCode>
                <c:ptCount val="6"/>
                <c:pt idx="0">
                  <c:v>0.5</c:v>
                </c:pt>
                <c:pt idx="1">
                  <c:v>0.48639455782312924</c:v>
                </c:pt>
                <c:pt idx="2">
                  <c:v>1</c:v>
                </c:pt>
                <c:pt idx="3">
                  <c:v>0.6071428571428571</c:v>
                </c:pt>
                <c:pt idx="4">
                  <c:v>0.6785714285714286</c:v>
                </c:pt>
                <c:pt idx="5">
                  <c:v>2.8571428571428574E-2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A5-42A6-BFC9-6B666DB69977}"/>
            </c:ext>
          </c:extLst>
        </c:ser>
        <c:dLbls>
          <c:showLegendKey val="0"/>
          <c:showVal val="0"/>
          <c:showCatName val="0"/>
          <c:showSerName val="0"/>
          <c:showPercent val="0"/>
          <c:showBubbleSize val="0"/>
        </c:dLbls>
        <c:gapWidth val="150"/>
        <c:axId val="1784777621"/>
        <c:axId val="1910183857"/>
      </c:barChart>
      <c:catAx>
        <c:axId val="178477762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10183857"/>
        <c:crosses val="autoZero"/>
        <c:auto val="1"/>
        <c:lblAlgn val="ctr"/>
        <c:lblOffset val="100"/>
        <c:noMultiLvlLbl val="1"/>
      </c:catAx>
      <c:valAx>
        <c:axId val="1910183857"/>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84777621"/>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5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(2)'!$M$135:$M$140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(2)'!$N$135:$N$140</c:f>
              <c:numCache>
                <c:formatCode>0.00%</c:formatCode>
                <c:ptCount val="6"/>
                <c:pt idx="0">
                  <c:v>0</c:v>
                </c:pt>
                <c:pt idx="1">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5-4DCA-9EFD-F61D987F8114}"/>
            </c:ext>
          </c:extLst>
        </c:ser>
        <c:ser>
          <c:idx val="1"/>
          <c:order val="1"/>
          <c:tx>
            <c:strRef>
              <c:f>'Universitas (2)'!$O$134</c:f>
              <c:strCache>
                <c:ptCount val="1"/>
                <c:pt idx="0">
                  <c:v>Genap</c:v>
                </c:pt>
              </c:strCache>
            </c:strRef>
          </c:tx>
          <c:invertIfNegative val="1"/>
          <c:cat>
            <c:strRef>
              <c:f>'Universitas (2)'!$M$135:$M$140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 (2)'!$O$135:$O$140</c:f>
              <c:numCache>
                <c:formatCode>0.00%</c:formatCode>
                <c:ptCount val="6"/>
                <c:pt idx="0">
                  <c:v>0.5</c:v>
                </c:pt>
                <c:pt idx="1">
                  <c:v>0.48639455782312924</c:v>
                </c:pt>
                <c:pt idx="2">
                  <c:v>1</c:v>
                </c:pt>
                <c:pt idx="3">
                  <c:v>0.6071428571428571</c:v>
                </c:pt>
                <c:pt idx="4">
                  <c:v>0.6785714285714286</c:v>
                </c:pt>
                <c:pt idx="5">
                  <c:v>2.8571428571428574E-2</c:v>
                </c:pt>
              </c:numCache>
            </c:numRef>
          </c:val>
          <c:extLst>
            <c:ext xmlns:c16="http://schemas.microsoft.com/office/drawing/2014/chart" uri="{C3380CC4-5D6E-409C-BE32-E72D297353CC}">
              <c16:uniqueId val="{00000001-2485-4DCA-9EFD-F61D987F8114}"/>
            </c:ext>
          </c:extLst>
        </c:ser>
        <c:dLbls>
          <c:showLegendKey val="0"/>
          <c:showVal val="0"/>
          <c:showCatName val="0"/>
          <c:showSerName val="0"/>
          <c:showPercent val="0"/>
          <c:showBubbleSize val="0"/>
        </c:dLbls>
        <c:gapWidth val="150"/>
        <c:axId val="1012293867"/>
        <c:axId val="1769597456"/>
      </c:barChart>
      <c:catAx>
        <c:axId val="101229386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769597456"/>
        <c:crosses val="autoZero"/>
        <c:auto val="1"/>
        <c:lblAlgn val="ctr"/>
        <c:lblOffset val="100"/>
        <c:noMultiLvlLbl val="1"/>
      </c:catAx>
      <c:valAx>
        <c:axId val="1769597456"/>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01229386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6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(2)'!$I$163:$I$172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(2)'!$J$163:$J$172</c:f>
              <c:numCache>
                <c:formatCode>0.00%</c:formatCode>
                <c:ptCount val="10"/>
                <c:pt idx="0">
                  <c:v>1</c:v>
                </c:pt>
                <c:pt idx="1">
                  <c:v>0.7142857142857143</c:v>
                </c:pt>
                <c:pt idx="2">
                  <c:v>0.6071428571428571</c:v>
                </c:pt>
                <c:pt idx="3">
                  <c:v>0.82222222222222219</c:v>
                </c:pt>
                <c:pt idx="4">
                  <c:v>0.88888888888888884</c:v>
                </c:pt>
                <c:pt idx="5">
                  <c:v>0.92592592592592582</c:v>
                </c:pt>
                <c:pt idx="6">
                  <c:v>0.77777777777777779</c:v>
                </c:pt>
                <c:pt idx="7">
                  <c:v>0.58333333333333337</c:v>
                </c:pt>
                <c:pt idx="8">
                  <c:v>0.97777777777777786</c:v>
                </c:pt>
                <c:pt idx="9">
                  <c:v>0.44444444444444442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DAF-4172-9F9F-30945140AF7D}"/>
            </c:ext>
          </c:extLst>
        </c:ser>
        <c:dLbls>
          <c:showLegendKey val="0"/>
          <c:showVal val="0"/>
          <c:showCatName val="0"/>
          <c:showSerName val="0"/>
          <c:showPercent val="0"/>
          <c:showBubbleSize val="0"/>
        </c:dLbls>
        <c:gapWidth val="150"/>
        <c:axId val="1988722684"/>
        <c:axId val="521893280"/>
      </c:barChart>
      <c:catAx>
        <c:axId val="19887226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521893280"/>
        <c:crosses val="autoZero"/>
        <c:auto val="1"/>
        <c:lblAlgn val="ctr"/>
        <c:lblOffset val="100"/>
        <c:noMultiLvlLbl val="1"/>
      </c:catAx>
      <c:valAx>
        <c:axId val="521893280"/>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988722684"/>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6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(2)'!$M$163:$M$172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(2)'!$N$163:$N$172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6C-4A0D-9C63-5C3053F5F207}"/>
            </c:ext>
          </c:extLst>
        </c:ser>
        <c:ser>
          <c:idx val="1"/>
          <c:order val="1"/>
          <c:tx>
            <c:strRef>
              <c:f>'Universitas (2)'!$O$162</c:f>
              <c:strCache>
                <c:ptCount val="1"/>
                <c:pt idx="0">
                  <c:v>Genap</c:v>
                </c:pt>
              </c:strCache>
            </c:strRef>
          </c:tx>
          <c:invertIfNegative val="1"/>
          <c:cat>
            <c:strRef>
              <c:f>'Universitas (2)'!$M$163:$M$172</c:f>
              <c:strCache>
                <c:ptCount val="10"/>
                <c:pt idx="0">
                  <c:v>Standar Penilaian Pembelajaran</c:v>
                </c:pt>
                <c:pt idx="1">
                  <c:v>Standar Proses Pembelajaran</c:v>
                </c:pt>
                <c:pt idx="2">
                  <c:v>Standar Isi Pembelajaran (Kurikulum)</c:v>
                </c:pt>
                <c:pt idx="3">
                  <c:v>Standar Fasilitas Belajar di Luar Prodi </c:v>
                </c:pt>
                <c:pt idx="4">
                  <c:v>Standar Pembiayaan Belajar di Luar Prodi </c:v>
                </c:pt>
                <c:pt idx="5">
                  <c:v>Standar Kesetaraan Kompetensi Lulusan</c:v>
                </c:pt>
                <c:pt idx="6">
                  <c:v>Standar Monitoring Jumlah Lulusan pada Program Studi</c:v>
                </c:pt>
                <c:pt idx="7">
                  <c:v>Standar Dosen Pembimbing di Luar Prodi</c:v>
                </c:pt>
                <c:pt idx="8">
                  <c:v>Standar Peningkatan Jumlah Mahasiswa Baru Pada Program Studi</c:v>
                </c:pt>
                <c:pt idx="9">
                  <c:v>Standar Kerjasama Antar PT dan/atau Lembaga Non-PT</c:v>
                </c:pt>
              </c:strCache>
            </c:strRef>
          </c:cat>
          <c:val>
            <c:numRef>
              <c:f>'Universitas (2)'!$O$163:$O$172</c:f>
              <c:numCache>
                <c:formatCode>0.00%</c:formatCode>
                <c:ptCount val="10"/>
                <c:pt idx="0">
                  <c:v>1</c:v>
                </c:pt>
                <c:pt idx="1">
                  <c:v>0.7142857142857143</c:v>
                </c:pt>
                <c:pt idx="2">
                  <c:v>0.6071428571428571</c:v>
                </c:pt>
                <c:pt idx="3">
                  <c:v>0.82222222222222219</c:v>
                </c:pt>
                <c:pt idx="4">
                  <c:v>0.88888888888888884</c:v>
                </c:pt>
                <c:pt idx="5">
                  <c:v>0.92592592592592582</c:v>
                </c:pt>
                <c:pt idx="6">
                  <c:v>0.77777777777777779</c:v>
                </c:pt>
                <c:pt idx="7">
                  <c:v>0.58333333333333337</c:v>
                </c:pt>
                <c:pt idx="8">
                  <c:v>0.97777777777777786</c:v>
                </c:pt>
                <c:pt idx="9">
                  <c:v>0.44444444444444442</c:v>
                </c:pt>
              </c:numCache>
            </c:numRef>
          </c:val>
          <c:extLst>
            <c:ext xmlns:c16="http://schemas.microsoft.com/office/drawing/2014/chart" uri="{C3380CC4-5D6E-409C-BE32-E72D297353CC}">
              <c16:uniqueId val="{00000001-406C-4A0D-9C63-5C3053F5F207}"/>
            </c:ext>
          </c:extLst>
        </c:ser>
        <c:dLbls>
          <c:showLegendKey val="0"/>
          <c:showVal val="0"/>
          <c:showCatName val="0"/>
          <c:showSerName val="0"/>
          <c:showPercent val="0"/>
          <c:showBubbleSize val="0"/>
        </c:dLbls>
        <c:gapWidth val="150"/>
        <c:axId val="1944725060"/>
        <c:axId val="1710698359"/>
      </c:barChart>
      <c:catAx>
        <c:axId val="19447250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710698359"/>
        <c:crosses val="autoZero"/>
        <c:auto val="1"/>
        <c:lblAlgn val="ctr"/>
        <c:lblOffset val="100"/>
        <c:noMultiLvlLbl val="1"/>
      </c:catAx>
      <c:valAx>
        <c:axId val="1710698359"/>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94472506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7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(2)'!$I$195:$I$197</c:f>
              <c:strCache>
                <c:ptCount val="3"/>
                <c:pt idx="0">
                  <c:v>Standar Isi Penelitian</c:v>
                </c:pt>
                <c:pt idx="1">
                  <c:v>Standar Proses Penelitian</c:v>
                </c:pt>
                <c:pt idx="2">
                  <c:v>Standar Penilaian Penelitian</c:v>
                </c:pt>
              </c:strCache>
            </c:strRef>
          </c:cat>
          <c:val>
            <c:numRef>
              <c:f>'Universitas (2)'!$J$195:$J$197</c:f>
              <c:numCache>
                <c:formatCode>0.00%</c:formatCode>
                <c:ptCount val="3"/>
                <c:pt idx="0">
                  <c:v>0.48214285714285715</c:v>
                </c:pt>
                <c:pt idx="1">
                  <c:v>0.5535714285714286</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C8F-4F01-8E45-F7489390EA51}"/>
            </c:ext>
          </c:extLst>
        </c:ser>
        <c:dLbls>
          <c:showLegendKey val="0"/>
          <c:showVal val="0"/>
          <c:showCatName val="0"/>
          <c:showSerName val="0"/>
          <c:showPercent val="0"/>
          <c:showBubbleSize val="0"/>
        </c:dLbls>
        <c:gapWidth val="150"/>
        <c:axId val="1048828918"/>
        <c:axId val="1189454972"/>
      </c:barChart>
      <c:catAx>
        <c:axId val="104882891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189454972"/>
        <c:crosses val="autoZero"/>
        <c:auto val="1"/>
        <c:lblAlgn val="ctr"/>
        <c:lblOffset val="100"/>
        <c:noMultiLvlLbl val="1"/>
      </c:catAx>
      <c:valAx>
        <c:axId val="1189454972"/>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048828918"/>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7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(2)'!$M$195:$M$197</c:f>
              <c:strCache>
                <c:ptCount val="3"/>
                <c:pt idx="0">
                  <c:v>Standar Isi Penelitian</c:v>
                </c:pt>
                <c:pt idx="1">
                  <c:v>Standar Proses Penelitian</c:v>
                </c:pt>
                <c:pt idx="2">
                  <c:v>Standar Penilaian Penelitian</c:v>
                </c:pt>
              </c:strCache>
            </c:strRef>
          </c:cat>
          <c:val>
            <c:numRef>
              <c:f>'Universitas (2)'!$N$195:$N$197</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3B2-402F-A29A-3E0FE1AE3B3A}"/>
            </c:ext>
          </c:extLst>
        </c:ser>
        <c:ser>
          <c:idx val="1"/>
          <c:order val="1"/>
          <c:tx>
            <c:strRef>
              <c:f>'Universitas (2)'!$O$194</c:f>
              <c:strCache>
                <c:ptCount val="1"/>
                <c:pt idx="0">
                  <c:v>Genap</c:v>
                </c:pt>
              </c:strCache>
            </c:strRef>
          </c:tx>
          <c:invertIfNegative val="1"/>
          <c:cat>
            <c:strRef>
              <c:f>'Universitas (2)'!$M$195:$M$197</c:f>
              <c:strCache>
                <c:ptCount val="3"/>
                <c:pt idx="0">
                  <c:v>Standar Isi Penelitian</c:v>
                </c:pt>
                <c:pt idx="1">
                  <c:v>Standar Proses Penelitian</c:v>
                </c:pt>
                <c:pt idx="2">
                  <c:v>Standar Penilaian Penelitian</c:v>
                </c:pt>
              </c:strCache>
            </c:strRef>
          </c:cat>
          <c:val>
            <c:numRef>
              <c:f>'Universitas (2)'!$O$195:$O$197</c:f>
              <c:numCache>
                <c:formatCode>0.00%</c:formatCode>
                <c:ptCount val="3"/>
                <c:pt idx="0">
                  <c:v>0.48214285714285715</c:v>
                </c:pt>
                <c:pt idx="1">
                  <c:v>0.5535714285714286</c:v>
                </c:pt>
                <c:pt idx="2">
                  <c:v>1</c:v>
                </c:pt>
              </c:numCache>
            </c:numRef>
          </c:val>
          <c:extLst>
            <c:ext xmlns:c16="http://schemas.microsoft.com/office/drawing/2014/chart" uri="{C3380CC4-5D6E-409C-BE32-E72D297353CC}">
              <c16:uniqueId val="{00000001-93B2-402F-A29A-3E0FE1AE3B3A}"/>
            </c:ext>
          </c:extLst>
        </c:ser>
        <c:dLbls>
          <c:showLegendKey val="0"/>
          <c:showVal val="0"/>
          <c:showCatName val="0"/>
          <c:showSerName val="0"/>
          <c:showPercent val="0"/>
          <c:showBubbleSize val="0"/>
        </c:dLbls>
        <c:gapWidth val="150"/>
        <c:axId val="680999254"/>
        <c:axId val="646283259"/>
      </c:barChart>
      <c:catAx>
        <c:axId val="68099925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646283259"/>
        <c:crosses val="autoZero"/>
        <c:auto val="1"/>
        <c:lblAlgn val="ctr"/>
        <c:lblOffset val="100"/>
        <c:noMultiLvlLbl val="1"/>
      </c:catAx>
      <c:valAx>
        <c:axId val="646283259"/>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68099925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8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(2)'!$I$220:$I$222</c:f>
              <c:strCache>
                <c:ptCount val="3"/>
                <c:pt idx="0">
                  <c:v>Standar Isi PkM</c:v>
                </c:pt>
                <c:pt idx="1">
                  <c:v>Standar Proses PkM</c:v>
                </c:pt>
                <c:pt idx="2">
                  <c:v>Standar Penilaian PkM</c:v>
                </c:pt>
              </c:strCache>
            </c:strRef>
          </c:cat>
          <c:val>
            <c:numRef>
              <c:f>'Universitas (2)'!$J$220:$J$222</c:f>
              <c:numCache>
                <c:formatCode>0.00%</c:formatCode>
                <c:ptCount val="3"/>
                <c:pt idx="0">
                  <c:v>0.8214285714285714</c:v>
                </c:pt>
                <c:pt idx="1">
                  <c:v>0.47619047619047622</c:v>
                </c:pt>
                <c:pt idx="2">
                  <c:v>0.5714285714285714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0A9-4D96-8899-AA0A509DE838}"/>
            </c:ext>
          </c:extLst>
        </c:ser>
        <c:dLbls>
          <c:showLegendKey val="0"/>
          <c:showVal val="0"/>
          <c:showCatName val="0"/>
          <c:showSerName val="0"/>
          <c:showPercent val="0"/>
          <c:showBubbleSize val="0"/>
        </c:dLbls>
        <c:gapWidth val="150"/>
        <c:axId val="657771837"/>
        <c:axId val="1218062142"/>
      </c:barChart>
      <c:catAx>
        <c:axId val="65777183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218062142"/>
        <c:crosses val="autoZero"/>
        <c:auto val="1"/>
        <c:lblAlgn val="ctr"/>
        <c:lblOffset val="100"/>
        <c:noMultiLvlLbl val="1"/>
      </c:catAx>
      <c:valAx>
        <c:axId val="1218062142"/>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65777183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8</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Universitas!$B$220:$B$222</c:f>
              <c:strCache>
                <c:ptCount val="3"/>
                <c:pt idx="0">
                  <c:v>Standar Isi PkM</c:v>
                </c:pt>
                <c:pt idx="1">
                  <c:v>Standar Proses PkM</c:v>
                </c:pt>
                <c:pt idx="2">
                  <c:v>Standar Penilaian PkM</c:v>
                </c:pt>
              </c:strCache>
            </c:strRef>
          </c:cat>
          <c:val>
            <c:numRef>
              <c:f>Universitas!$C$220:$C$222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8E-49B5-857A-5F88114D1994}"/>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Universitas!$B$220:$B$222</c:f>
              <c:strCache>
                <c:ptCount val="3"/>
                <c:pt idx="0">
                  <c:v>Standar Isi PkM</c:v>
                </c:pt>
                <c:pt idx="1">
                  <c:v>Standar Proses PkM</c:v>
                </c:pt>
                <c:pt idx="2">
                  <c:v>Standar Penilaian PkM</c:v>
                </c:pt>
              </c:strCache>
            </c:strRef>
          </c:cat>
          <c:val>
            <c:numRef>
              <c:f>Universitas!$D$220:$D$222</c:f>
              <c:numCache>
                <c:formatCode>0%</c:formatCode>
                <c:ptCount val="3"/>
                <c:pt idx="0">
                  <c:v>0.8214285714285714</c:v>
                </c:pt>
                <c:pt idx="1">
                  <c:v>0.47619047619047622</c:v>
                </c:pt>
                <c:pt idx="2">
                  <c:v>0.5714285714285714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98E-49B5-857A-5F88114D1994}"/>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Universitas!$B$220:$B$222</c:f>
              <c:strCache>
                <c:ptCount val="3"/>
                <c:pt idx="0">
                  <c:v>Standar Isi PkM</c:v>
                </c:pt>
                <c:pt idx="1">
                  <c:v>Standar Proses PkM</c:v>
                </c:pt>
                <c:pt idx="2">
                  <c:v>Standar Penilaian PkM</c:v>
                </c:pt>
              </c:strCache>
            </c:strRef>
          </c:cat>
          <c:val>
            <c:numRef>
              <c:f>Universitas!$E$220:$E$222</c:f>
              <c:numCache>
                <c:formatCode>0%</c:formatCode>
                <c:ptCount val="3"/>
                <c:pt idx="0">
                  <c:v>0.17857142857142858</c:v>
                </c:pt>
                <c:pt idx="1">
                  <c:v>0.52380952380952372</c:v>
                </c:pt>
                <c:pt idx="2">
                  <c:v>0.42857142857142855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98E-49B5-857A-5F88114D1994}"/>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Universitas!$B$220:$B$222</c:f>
              <c:strCache>
                <c:ptCount val="3"/>
                <c:pt idx="0">
                  <c:v>Standar Isi PkM</c:v>
                </c:pt>
                <c:pt idx="1">
                  <c:v>Standar Proses PkM</c:v>
                </c:pt>
                <c:pt idx="2">
                  <c:v>Standar Penilaian PkM</c:v>
                </c:pt>
              </c:strCache>
            </c:strRef>
          </c:cat>
          <c:val>
            <c:numRef>
              <c:f>Universitas!$F$220:$F$222</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98E-49B5-857A-5F88114D1994}"/>
            </c:ext>
          </c:extLst>
        </c:ser>
        <c:dLbls>
          <c:showLegendKey val="0"/>
          <c:showVal val="0"/>
          <c:showCatName val="0"/>
          <c:showSerName val="0"/>
          <c:showPercent val="0"/>
          <c:showBubbleSize val="0"/>
        </c:dLbls>
        <c:gapWidth val="150"/>
        <c:axId val="531421565"/>
        <c:axId val="793677209"/>
      </c:barChart>
      <c:catAx>
        <c:axId val="5314215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793677209"/>
        <c:crosses val="autoZero"/>
        <c:auto val="1"/>
        <c:lblAlgn val="ctr"/>
        <c:lblOffset val="100"/>
        <c:noMultiLvlLbl val="1"/>
      </c:catAx>
      <c:valAx>
        <c:axId val="793677209"/>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3142156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8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(2)'!$M$220:$M$222</c:f>
              <c:strCache>
                <c:ptCount val="3"/>
                <c:pt idx="0">
                  <c:v>Standar Isi PkM</c:v>
                </c:pt>
                <c:pt idx="1">
                  <c:v>Standar Proses PkM</c:v>
                </c:pt>
                <c:pt idx="2">
                  <c:v>Standar Penilaian PkM</c:v>
                </c:pt>
              </c:strCache>
            </c:strRef>
          </c:cat>
          <c:val>
            <c:numRef>
              <c:f>'Universitas (2)'!$N$220:$N$222</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FE9-4553-AAF1-94ED0E85D264}"/>
            </c:ext>
          </c:extLst>
        </c:ser>
        <c:ser>
          <c:idx val="1"/>
          <c:order val="1"/>
          <c:tx>
            <c:strRef>
              <c:f>'Universitas (2)'!$O$219</c:f>
              <c:strCache>
                <c:ptCount val="1"/>
                <c:pt idx="0">
                  <c:v>Genap</c:v>
                </c:pt>
              </c:strCache>
            </c:strRef>
          </c:tx>
          <c:invertIfNegative val="1"/>
          <c:cat>
            <c:strRef>
              <c:f>'Universitas (2)'!$M$220:$M$222</c:f>
              <c:strCache>
                <c:ptCount val="3"/>
                <c:pt idx="0">
                  <c:v>Standar Isi PkM</c:v>
                </c:pt>
                <c:pt idx="1">
                  <c:v>Standar Proses PkM</c:v>
                </c:pt>
                <c:pt idx="2">
                  <c:v>Standar Penilaian PkM</c:v>
                </c:pt>
              </c:strCache>
            </c:strRef>
          </c:cat>
          <c:val>
            <c:numRef>
              <c:f>'Universitas (2)'!$O$220:$O$222</c:f>
              <c:numCache>
                <c:formatCode>0.00%</c:formatCode>
                <c:ptCount val="3"/>
                <c:pt idx="0">
                  <c:v>0.8214285714285714</c:v>
                </c:pt>
                <c:pt idx="1">
                  <c:v>0.47619047619047622</c:v>
                </c:pt>
                <c:pt idx="2">
                  <c:v>0.5714285714285714</c:v>
                </c:pt>
              </c:numCache>
            </c:numRef>
          </c:val>
          <c:extLst>
            <c:ext xmlns:c16="http://schemas.microsoft.com/office/drawing/2014/chart" uri="{C3380CC4-5D6E-409C-BE32-E72D297353CC}">
              <c16:uniqueId val="{00000001-2FE9-4553-AAF1-94ED0E85D264}"/>
            </c:ext>
          </c:extLst>
        </c:ser>
        <c:dLbls>
          <c:showLegendKey val="0"/>
          <c:showVal val="0"/>
          <c:showCatName val="0"/>
          <c:showSerName val="0"/>
          <c:showPercent val="0"/>
          <c:showBubbleSize val="0"/>
        </c:dLbls>
        <c:gapWidth val="150"/>
        <c:axId val="1569294304"/>
        <c:axId val="1956833247"/>
      </c:barChart>
      <c:catAx>
        <c:axId val="156929430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56833247"/>
        <c:crosses val="autoZero"/>
        <c:auto val="1"/>
        <c:lblAlgn val="ctr"/>
        <c:lblOffset val="100"/>
        <c:noMultiLvlLbl val="1"/>
      </c:catAx>
      <c:valAx>
        <c:axId val="1956833247"/>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56929430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Capaian Standar Kriteria 9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(2)'!$I$245:$I$250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(2)'!$J$245:$J$250</c:f>
              <c:numCache>
                <c:formatCode>0.00%</c:formatCode>
                <c:ptCount val="6"/>
                <c:pt idx="0">
                  <c:v>0.44230769230769229</c:v>
                </c:pt>
                <c:pt idx="1">
                  <c:v>0.9642857142857143</c:v>
                </c:pt>
                <c:pt idx="2">
                  <c:v>0.42176870748299311</c:v>
                </c:pt>
                <c:pt idx="3">
                  <c:v>0.88568376068376076</c:v>
                </c:pt>
                <c:pt idx="4">
                  <c:v>0.75</c:v>
                </c:pt>
                <c:pt idx="5">
                  <c:v>0.95604395604395598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69-4DBA-9614-0428F1B9C11C}"/>
            </c:ext>
          </c:extLst>
        </c:ser>
        <c:dLbls>
          <c:showLegendKey val="0"/>
          <c:showVal val="0"/>
          <c:showCatName val="0"/>
          <c:showSerName val="0"/>
          <c:showPercent val="0"/>
          <c:showBubbleSize val="0"/>
        </c:dLbls>
        <c:gapWidth val="150"/>
        <c:axId val="1526040206"/>
        <c:axId val="1497854376"/>
      </c:barChart>
      <c:catAx>
        <c:axId val="15260402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97854376"/>
        <c:crosses val="autoZero"/>
        <c:auto val="1"/>
        <c:lblAlgn val="ctr"/>
        <c:lblOffset val="100"/>
        <c:noMultiLvlLbl val="1"/>
      </c:catAx>
      <c:valAx>
        <c:axId val="1497854376"/>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52604020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9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 (2)'!$M$245:$M$250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(2)'!$N$245:$N$250</c:f>
              <c:numCache>
                <c:formatCode>0.00%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27-4030-B720-447A8BC549E7}"/>
            </c:ext>
          </c:extLst>
        </c:ser>
        <c:ser>
          <c:idx val="1"/>
          <c:order val="1"/>
          <c:tx>
            <c:strRef>
              <c:f>'Universitas (2)'!$O$244</c:f>
              <c:strCache>
                <c:ptCount val="1"/>
                <c:pt idx="0">
                  <c:v>Genap</c:v>
                </c:pt>
              </c:strCache>
            </c:strRef>
          </c:tx>
          <c:invertIfNegative val="1"/>
          <c:cat>
            <c:strRef>
              <c:f>'Universitas (2)'!$M$245:$M$250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 (2)'!$O$245:$O$250</c:f>
              <c:numCache>
                <c:formatCode>0.00%</c:formatCode>
                <c:ptCount val="6"/>
                <c:pt idx="0">
                  <c:v>0.44230769230769229</c:v>
                </c:pt>
                <c:pt idx="1">
                  <c:v>0.9642857142857143</c:v>
                </c:pt>
                <c:pt idx="2">
                  <c:v>0.42176870748299311</c:v>
                </c:pt>
                <c:pt idx="3">
                  <c:v>0.88568376068376076</c:v>
                </c:pt>
                <c:pt idx="4">
                  <c:v>0.75</c:v>
                </c:pt>
                <c:pt idx="5">
                  <c:v>0.95604395604395598</c:v>
                </c:pt>
              </c:numCache>
            </c:numRef>
          </c:val>
          <c:extLst>
            <c:ext xmlns:c16="http://schemas.microsoft.com/office/drawing/2014/chart" uri="{C3380CC4-5D6E-409C-BE32-E72D297353CC}">
              <c16:uniqueId val="{00000001-3127-4030-B720-447A8BC549E7}"/>
            </c:ext>
          </c:extLst>
        </c:ser>
        <c:dLbls>
          <c:showLegendKey val="0"/>
          <c:showVal val="0"/>
          <c:showCatName val="0"/>
          <c:showSerName val="0"/>
          <c:showPercent val="0"/>
          <c:showBubbleSize val="0"/>
        </c:dLbls>
        <c:gapWidth val="150"/>
        <c:axId val="2005511556"/>
        <c:axId val="984763584"/>
      </c:barChart>
      <c:catAx>
        <c:axId val="20055115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84763584"/>
        <c:crosses val="autoZero"/>
        <c:auto val="1"/>
        <c:lblAlgn val="ctr"/>
        <c:lblOffset val="100"/>
        <c:noMultiLvlLbl val="1"/>
      </c:catAx>
      <c:valAx>
        <c:axId val="984763584"/>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200551155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Fakultas Kedokteran dan Ilmu Kesehatan</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FKIK!$C$4:$C$12</c:f>
              <c:numCache>
                <c:formatCode>0.00%</c:formatCode>
                <c:ptCount val="9"/>
                <c:pt idx="0" formatCode="0%">
                  <c:v>1</c:v>
                </c:pt>
                <c:pt idx="1">
                  <c:v>0.75416666666666665</c:v>
                </c:pt>
                <c:pt idx="2" formatCode="0%">
                  <c:v>0.33333333333333331</c:v>
                </c:pt>
                <c:pt idx="3">
                  <c:v>0.66666666666666663</c:v>
                </c:pt>
                <c:pt idx="4">
                  <c:v>0.56746031746031744</c:v>
                </c:pt>
                <c:pt idx="5" formatCode="0%">
                  <c:v>1</c:v>
                </c:pt>
                <c:pt idx="6">
                  <c:v>0.66666666666666663</c:v>
                </c:pt>
                <c:pt idx="7" formatCode="0%">
                  <c:v>1</c:v>
                </c:pt>
                <c:pt idx="8">
                  <c:v>0.82076719576719581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56-494A-94C2-27FA50DDAD1A}"/>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FKIK!$D$4:$D$12</c:f>
              <c:numCache>
                <c:formatCode>0.00%</c:formatCode>
                <c:ptCount val="9"/>
                <c:pt idx="0" formatCode="0%">
                  <c:v>1</c:v>
                </c:pt>
                <c:pt idx="1">
                  <c:v>0.62083333333333335</c:v>
                </c:pt>
                <c:pt idx="2">
                  <c:v>0.5</c:v>
                </c:pt>
                <c:pt idx="3">
                  <c:v>0.4916666666666667</c:v>
                </c:pt>
                <c:pt idx="4">
                  <c:v>0.56746031746031733</c:v>
                </c:pt>
                <c:pt idx="5">
                  <c:v>0.83333333333333337</c:v>
                </c:pt>
                <c:pt idx="6">
                  <c:v>0.83333333333333337</c:v>
                </c:pt>
                <c:pt idx="7">
                  <c:v>0.66666666666666663</c:v>
                </c:pt>
                <c:pt idx="8">
                  <c:v>0.69444444444444442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956-494A-94C2-27FA50DDAD1A}"/>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FKIK!$E$4:$E$12</c:f>
              <c:numCache>
                <c:formatCode>0.00%</c:formatCode>
                <c:ptCount val="9"/>
                <c:pt idx="0" formatCode="0%">
                  <c:v>0.5</c:v>
                </c:pt>
                <c:pt idx="1">
                  <c:v>0.68333333333333335</c:v>
                </c:pt>
                <c:pt idx="2" formatCode="0%">
                  <c:v>0.66666666666666663</c:v>
                </c:pt>
                <c:pt idx="3">
                  <c:v>0.65833333333333333</c:v>
                </c:pt>
                <c:pt idx="4">
                  <c:v>0.58333333333333326</c:v>
                </c:pt>
                <c:pt idx="5">
                  <c:v>1</c:v>
                </c:pt>
                <c:pt idx="6">
                  <c:v>0.58333333333333337</c:v>
                </c:pt>
                <c:pt idx="7">
                  <c:v>0.88888888888888884</c:v>
                </c:pt>
                <c:pt idx="8">
                  <c:v>0.61666666666666659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956-494A-94C2-27FA50DDAD1A}"/>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FKIK!$F$4:$F$12</c:f>
              <c:numCache>
                <c:formatCode>0.00%</c:formatCode>
                <c:ptCount val="9"/>
                <c:pt idx="0" formatCode="0%">
                  <c:v>0.5</c:v>
                </c:pt>
                <c:pt idx="1">
                  <c:v>0.88749999999999996</c:v>
                </c:pt>
                <c:pt idx="2">
                  <c:v>0.66666666666666663</c:v>
                </c:pt>
                <c:pt idx="3">
                  <c:v>0.70833333333333337</c:v>
                </c:pt>
                <c:pt idx="4">
                  <c:v>0.56746031746031744</c:v>
                </c:pt>
                <c:pt idx="5">
                  <c:v>1</c:v>
                </c:pt>
                <c:pt idx="6">
                  <c:v>0.83333333333333337</c:v>
                </c:pt>
                <c:pt idx="7">
                  <c:v>0.88888888888888884</c:v>
                </c:pt>
                <c:pt idx="8">
                  <c:v>0.77910052910052896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956-494A-94C2-27FA50DDAD1A}"/>
            </c:ext>
          </c:extLst>
        </c:ser>
        <c:dLbls>
          <c:showLegendKey val="0"/>
          <c:showVal val="0"/>
          <c:showCatName val="0"/>
          <c:showSerName val="0"/>
          <c:showPercent val="0"/>
          <c:showBubbleSize val="0"/>
        </c:dLbls>
        <c:gapWidth val="150"/>
        <c:axId val="359907242"/>
        <c:axId val="166295784"/>
      </c:barChart>
      <c:catAx>
        <c:axId val="359907242"/>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66295784"/>
        <c:crosses val="autoZero"/>
        <c:auto val="1"/>
        <c:lblAlgn val="ctr"/>
        <c:lblOffset val="100"/>
        <c:noMultiLvlLbl val="1"/>
      </c:catAx>
      <c:valAx>
        <c:axId val="166295784"/>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35990724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clustered"/>
        <c:varyColors val="1"/>
        <c:ser>
          <c:idx val="0"/>
          <c:order val="0"/>
          <c:tx>
            <c:v>Standar VMTS</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FKIK!$B$29:$B$32</c:f>
              <c:strCache>
                <c:ptCount val="4"/>
                <c:pt idx="0">
                  <c:v>Keperawatan</c:v>
                </c:pt>
                <c:pt idx="1">
                  <c:v>Optometeri</c:v>
                </c:pt>
                <c:pt idx="2">
                  <c:v>Profesi Dokter</c:v>
                </c:pt>
                <c:pt idx="3">
                  <c:v>Kedokteran</c:v>
                </c:pt>
              </c:strCache>
            </c:strRef>
          </c:cat>
          <c:val>
            <c:numRef>
              <c:f>FKIK!$C$29:$C$32</c:f>
              <c:numCache>
                <c:formatCode>0%</c:formatCode>
                <c:ptCount val="4"/>
                <c:pt idx="0">
                  <c:v>1</c:v>
                </c:pt>
                <c:pt idx="1">
                  <c:v>1</c:v>
                </c:pt>
                <c:pt idx="2">
                  <c:v>0.5</c:v>
                </c:pt>
                <c:pt idx="3">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1F-4338-BA17-B8A5BDD3D239}"/>
            </c:ext>
          </c:extLst>
        </c:ser>
        <c:dLbls>
          <c:showLegendKey val="0"/>
          <c:showVal val="0"/>
          <c:showCatName val="0"/>
          <c:showSerName val="0"/>
          <c:showPercent val="0"/>
          <c:showBubbleSize val="0"/>
        </c:dLbls>
        <c:gapWidth val="150"/>
        <c:axId val="60613771"/>
        <c:axId val="856431082"/>
      </c:barChart>
      <c:catAx>
        <c:axId val="60613771"/>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856431082"/>
        <c:crosses val="autoZero"/>
        <c:auto val="1"/>
        <c:lblAlgn val="ctr"/>
        <c:lblOffset val="100"/>
        <c:noMultiLvlLbl val="1"/>
      </c:catAx>
      <c:valAx>
        <c:axId val="856431082"/>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60613771"/>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FKIK!$C$48:$E$48</c:f>
              <c:strCache>
                <c:ptCount val="3"/>
                <c:pt idx="0">
                  <c:v>Standar Pengelolaan Pembelajaran</c:v>
                </c:pt>
                <c:pt idx="1">
                  <c:v>Standar Suasana Akademik</c:v>
                </c:pt>
                <c:pt idx="2">
                  <c:v>Standar Pengelolaan Penelitian</c:v>
                </c:pt>
              </c:strCache>
            </c:strRef>
          </c:cat>
          <c:val>
            <c:numRef>
              <c:f>FKIK!$C$49:$E$49</c:f>
              <c:numCache>
                <c:formatCode>0%</c:formatCode>
                <c:ptCount val="3"/>
                <c:pt idx="0">
                  <c:v>1</c:v>
                </c:pt>
                <c:pt idx="1">
                  <c:v>0.75</c:v>
                </c:pt>
                <c:pt idx="2">
                  <c:v>0.60000000000000009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58-4862-AFF1-2FB2B1EC25CA}"/>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FKIK!$C$48:$E$48</c:f>
              <c:strCache>
                <c:ptCount val="3"/>
                <c:pt idx="0">
                  <c:v>Standar Pengelolaan Pembelajaran</c:v>
                </c:pt>
                <c:pt idx="1">
                  <c:v>Standar Suasana Akademik</c:v>
                </c:pt>
                <c:pt idx="2">
                  <c:v>Standar Pengelolaan Penelitian</c:v>
                </c:pt>
              </c:strCache>
            </c:strRef>
          </c:cat>
          <c:val>
            <c:numRef>
              <c:f>FKIK!$C$50:$E$50</c:f>
              <c:numCache>
                <c:formatCode>0%</c:formatCode>
                <c:ptCount val="3"/>
                <c:pt idx="0">
                  <c:v>1</c:v>
                </c:pt>
                <c:pt idx="1">
                  <c:v>0.75</c:v>
                </c:pt>
                <c:pt idx="2">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658-4862-AFF1-2FB2B1EC25CA}"/>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FKIK!$C$48:$E$48</c:f>
              <c:strCache>
                <c:ptCount val="3"/>
                <c:pt idx="0">
                  <c:v>Standar Pengelolaan Pembelajaran</c:v>
                </c:pt>
                <c:pt idx="1">
                  <c:v>Standar Suasana Akademik</c:v>
                </c:pt>
                <c:pt idx="2">
                  <c:v>Standar Pengelolaan Penelitian</c:v>
                </c:pt>
              </c:strCache>
            </c:strRef>
          </c:cat>
          <c:val>
            <c:numRef>
              <c:f>FKIK!$C$51:$E$51</c:f>
              <c:numCache>
                <c:formatCode>0%</c:formatCode>
                <c:ptCount val="3"/>
                <c:pt idx="0">
                  <c:v>1</c:v>
                </c:pt>
                <c:pt idx="1">
                  <c:v>1</c:v>
                </c:pt>
                <c:pt idx="2">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658-4862-AFF1-2FB2B1EC25CA}"/>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FKIK!$C$48:$E$48</c:f>
              <c:strCache>
                <c:ptCount val="3"/>
                <c:pt idx="0">
                  <c:v>Standar Pengelolaan Pembelajaran</c:v>
                </c:pt>
                <c:pt idx="1">
                  <c:v>Standar Suasana Akademik</c:v>
                </c:pt>
                <c:pt idx="2">
                  <c:v>Standar Pengelolaan Penelitian</c:v>
                </c:pt>
              </c:strCache>
            </c:strRef>
          </c:cat>
          <c:val>
            <c:numRef>
              <c:f>FKIK!$C$52:$E$52</c:f>
              <c:numCache>
                <c:formatCode>0%</c:formatCode>
                <c:ptCount val="3"/>
                <c:pt idx="0">
                  <c:v>1</c:v>
                </c:pt>
                <c:pt idx="1">
                  <c:v>0.75</c:v>
                </c:pt>
                <c:pt idx="2">
                  <c:v>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658-4862-AFF1-2FB2B1EC25CA}"/>
            </c:ext>
          </c:extLst>
        </c:ser>
        <c:dLbls>
          <c:showLegendKey val="0"/>
          <c:showVal val="0"/>
          <c:showCatName val="0"/>
          <c:showSerName val="0"/>
          <c:showPercent val="0"/>
          <c:showBubbleSize val="0"/>
        </c:dLbls>
        <c:gapWidth val="150"/>
        <c:axId val="64461694"/>
        <c:axId val="1499651090"/>
      </c:barChart>
      <c:catAx>
        <c:axId val="6446169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99651090"/>
        <c:crosses val="autoZero"/>
        <c:auto val="1"/>
        <c:lblAlgn val="ctr"/>
        <c:lblOffset val="100"/>
        <c:noMultiLvlLbl val="1"/>
      </c:catAx>
      <c:valAx>
        <c:axId val="1499651090"/>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6446169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3</a:t>
            </a:r>
          </a:p>
        </c:rich>
      </c:tx>
      <c:overlay val="0"/>
    </c:title>
    <c:autoTitleDeleted val="0"/>
    <c:plotArea>
      <c:layout/>
      <c:barChart>
        <c:barDir val="col"/>
        <c:grouping val="clustered"/>
        <c:varyColors val="1"/>
        <c:ser>
          <c:idx val="0"/>
          <c:order val="0"/>
          <c:tx>
            <c:v>Standar Kemahasiswaan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FKIK!$B$71:$B$74</c:f>
              <c:strCache>
                <c:ptCount val="4"/>
                <c:pt idx="0">
                  <c:v>Keperawatan</c:v>
                </c:pt>
                <c:pt idx="1">
                  <c:v>Optometeri</c:v>
                </c:pt>
                <c:pt idx="2">
                  <c:v>Profesi Dokter</c:v>
                </c:pt>
                <c:pt idx="3">
                  <c:v>Kedokteran</c:v>
                </c:pt>
              </c:strCache>
            </c:strRef>
          </c:cat>
          <c:val>
            <c:numRef>
              <c:f>FKIK!$C$71:$C$74</c:f>
              <c:numCache>
                <c:formatCode>0.00%</c:formatCode>
                <c:ptCount val="4"/>
                <c:pt idx="0" formatCode="0%">
                  <c:v>0.33333333333333331</c:v>
                </c:pt>
                <c:pt idx="1">
                  <c:v>0.5</c:v>
                </c:pt>
                <c:pt idx="2" formatCode="0%">
                  <c:v>0.66666666666666663</c:v>
                </c:pt>
                <c:pt idx="3">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08-45A8-B021-5C1CEA97061F}"/>
            </c:ext>
          </c:extLst>
        </c:ser>
        <c:dLbls>
          <c:showLegendKey val="0"/>
          <c:showVal val="0"/>
          <c:showCatName val="0"/>
          <c:showSerName val="0"/>
          <c:showPercent val="0"/>
          <c:showBubbleSize val="0"/>
        </c:dLbls>
        <c:gapWidth val="150"/>
        <c:axId val="253885750"/>
        <c:axId val="284368537"/>
      </c:barChart>
      <c:catAx>
        <c:axId val="253885750"/>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84368537"/>
        <c:crosses val="autoZero"/>
        <c:auto val="1"/>
        <c:lblAlgn val="ctr"/>
        <c:lblOffset val="100"/>
        <c:noMultiLvlLbl val="1"/>
      </c:catAx>
      <c:valAx>
        <c:axId val="284368537"/>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5388575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4</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FKIK!$C$90:$E$90</c:f>
              <c:strCache>
                <c:ptCount val="3"/>
                <c:pt idx="0">
                  <c:v>Standar Dosen dan Tenaga Kependidikan</c:v>
                </c:pt>
                <c:pt idx="1">
                  <c:v>Standar Peneliti</c:v>
                </c:pt>
                <c:pt idx="2">
                  <c:v>Standar Pelaksana PkM</c:v>
                </c:pt>
              </c:strCache>
            </c:strRef>
          </c:cat>
          <c:val>
            <c:numRef>
              <c:f>FKIK!$C$91:$E$91</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6C6-4609-A7F0-DBB9D8755A38}"/>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FKIK!$C$90:$E$90</c:f>
              <c:strCache>
                <c:ptCount val="3"/>
                <c:pt idx="0">
                  <c:v>Standar Dosen dan Tenaga Kependidikan</c:v>
                </c:pt>
                <c:pt idx="1">
                  <c:v>Standar Peneliti</c:v>
                </c:pt>
                <c:pt idx="2">
                  <c:v>Standar Pelaksana PkM</c:v>
                </c:pt>
              </c:strCache>
            </c:strRef>
          </c:cat>
          <c:val>
            <c:numRef>
              <c:f>FKIK!$C$92:$E$92</c:f>
              <c:numCache>
                <c:formatCode>0%</c:formatCode>
                <c:ptCount val="3"/>
                <c:pt idx="0" formatCode="0.00%">
                  <c:v>0.375</c:v>
                </c:pt>
                <c:pt idx="1">
                  <c:v>0.5</c:v>
                </c:pt>
                <c:pt idx="2">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6C6-4609-A7F0-DBB9D8755A38}"/>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FKIK!$C$90:$E$90</c:f>
              <c:strCache>
                <c:ptCount val="3"/>
                <c:pt idx="0">
                  <c:v>Standar Dosen dan Tenaga Kependidikan</c:v>
                </c:pt>
                <c:pt idx="1">
                  <c:v>Standar Peneliti</c:v>
                </c:pt>
                <c:pt idx="2">
                  <c:v>Standar Pelaksana PkM</c:v>
                </c:pt>
              </c:strCache>
            </c:strRef>
          </c:cat>
          <c:val>
            <c:numRef>
              <c:f>FKIK!$C$93:$E$93</c:f>
              <c:numCache>
                <c:formatCode>0%</c:formatCode>
                <c:ptCount val="3"/>
                <c:pt idx="0">
                  <c:v>0.25</c:v>
                </c:pt>
                <c:pt idx="1">
                  <c:v>1</c:v>
                </c:pt>
                <c:pt idx="2">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6C6-4609-A7F0-DBB9D8755A38}"/>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FKIK!$C$90:$E$90</c:f>
              <c:strCache>
                <c:ptCount val="3"/>
                <c:pt idx="0">
                  <c:v>Standar Dosen dan Tenaga Kependidikan</c:v>
                </c:pt>
                <c:pt idx="1">
                  <c:v>Standar Peneliti</c:v>
                </c:pt>
                <c:pt idx="2">
                  <c:v>Standar Pelaksana PkM</c:v>
                </c:pt>
              </c:strCache>
            </c:strRef>
          </c:cat>
          <c:val>
            <c:numRef>
              <c:f>FKIK!$C$94:$E$94</c:f>
              <c:numCache>
                <c:formatCode>0%</c:formatCode>
                <c:ptCount val="3"/>
                <c:pt idx="0" formatCode="0.00%">
                  <c:v>0.625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6C6-4609-A7F0-DBB9D8755A38}"/>
            </c:ext>
          </c:extLst>
        </c:ser>
        <c:dLbls>
          <c:showLegendKey val="0"/>
          <c:showVal val="0"/>
          <c:showCatName val="0"/>
          <c:showSerName val="0"/>
          <c:showPercent val="0"/>
          <c:showBubbleSize val="0"/>
        </c:dLbls>
        <c:gapWidth val="150"/>
        <c:axId val="2012956010"/>
        <c:axId val="1005110856"/>
      </c:barChart>
      <c:catAx>
        <c:axId val="201295601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005110856"/>
        <c:crosses val="autoZero"/>
        <c:auto val="1"/>
        <c:lblAlgn val="ctr"/>
        <c:lblOffset val="100"/>
        <c:noMultiLvlLbl val="1"/>
      </c:catAx>
      <c:valAx>
        <c:axId val="1005110856"/>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01295601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5</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FKIK!$C$115:$H$115</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FKIK!$C$116:$H$116</c:f>
              <c:numCache>
                <c:formatCode>0.00%</c:formatCode>
                <c:ptCount val="6"/>
                <c:pt idx="0" formatCode="0%">
                  <c:v>0.5</c:v>
                </c:pt>
                <c:pt idx="1">
                  <c:v>0.5714285714285714</c:v>
                </c:pt>
                <c:pt idx="2" formatCode="0%">
                  <c:v>1</c:v>
                </c:pt>
                <c:pt idx="3">
                  <c:v>0.66666666666666663</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82-44EA-AC62-53C34BE0EB30}"/>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FKIK!$C$115:$H$115</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FKIK!$C$117:$H$117</c:f>
              <c:numCache>
                <c:formatCode>0.00%</c:formatCode>
                <c:ptCount val="6"/>
                <c:pt idx="0" formatCode="0%">
                  <c:v>0.5</c:v>
                </c:pt>
                <c:pt idx="1">
                  <c:v>0.5714285714285714</c:v>
                </c:pt>
                <c:pt idx="2" formatCode="0%">
                  <c:v>1</c:v>
                </c:pt>
                <c:pt idx="3">
                  <c:v>0.66666666666666663</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082-44EA-AC62-53C34BE0EB30}"/>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FKIK!$C$115:$H$115</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FKIK!$C$118:$H$118</c:f>
              <c:numCache>
                <c:formatCode>0.00%</c:formatCode>
                <c:ptCount val="6"/>
                <c:pt idx="0" formatCode="0%">
                  <c:v>0.5</c:v>
                </c:pt>
                <c:pt idx="1">
                  <c:v>0.66666666666666663</c:v>
                </c:pt>
                <c:pt idx="2" formatCode="0%">
                  <c:v>1</c:v>
                </c:pt>
                <c:pt idx="3">
                  <c:v>0.66666666666666663</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82-44EA-AC62-53C34BE0EB30}"/>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FKIK!$C$115:$H$115</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FKIK!$C$119:$H$119</c:f>
              <c:numCache>
                <c:formatCode>0.00%</c:formatCode>
                <c:ptCount val="6"/>
                <c:pt idx="0" formatCode="0%">
                  <c:v>0.5</c:v>
                </c:pt>
                <c:pt idx="1">
                  <c:v>0.5714285714285714</c:v>
                </c:pt>
                <c:pt idx="2" formatCode="0%">
                  <c:v>1</c:v>
                </c:pt>
                <c:pt idx="3">
                  <c:v>0.66666666666666663</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082-44EA-AC62-53C34BE0EB30}"/>
            </c:ext>
          </c:extLst>
        </c:ser>
        <c:dLbls>
          <c:showLegendKey val="0"/>
          <c:showVal val="0"/>
          <c:showCatName val="0"/>
          <c:showSerName val="0"/>
          <c:showPercent val="0"/>
          <c:showBubbleSize val="0"/>
        </c:dLbls>
        <c:gapWidth val="150"/>
        <c:axId val="1955024117"/>
        <c:axId val="1599955473"/>
      </c:barChart>
      <c:catAx>
        <c:axId val="195502411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599955473"/>
        <c:crosses val="autoZero"/>
        <c:auto val="1"/>
        <c:lblAlgn val="ctr"/>
        <c:lblOffset val="100"/>
        <c:noMultiLvlLbl val="1"/>
      </c:catAx>
      <c:valAx>
        <c:axId val="1599955473"/>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95502411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6</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FKIK!$C$136:$E$136</c:f>
              <c:strCache>
                <c:ptCount val="3"/>
                <c:pt idx="0">
                  <c:v>Standar Penilaian Pembelajaran</c:v>
                </c:pt>
                <c:pt idx="1">
                  <c:v>Standar Proses Pembelajaran</c:v>
                </c:pt>
                <c:pt idx="2">
                  <c:v>Standar Isi Pembelajaran (Kurikulum)</c:v>
                </c:pt>
              </c:strCache>
            </c:strRef>
          </c:cat>
          <c:val>
            <c:numRef>
              <c:f>FKIK!$C$137:$E$137</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080-4C0F-898E-78B88182FA25}"/>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FKIK!$C$136:$E$136</c:f>
              <c:strCache>
                <c:ptCount val="3"/>
                <c:pt idx="0">
                  <c:v>Standar Penilaian Pembelajaran</c:v>
                </c:pt>
                <c:pt idx="1">
                  <c:v>Standar Proses Pembelajaran</c:v>
                </c:pt>
                <c:pt idx="2">
                  <c:v>Standar Isi Pembelajaran (Kurikulum)</c:v>
                </c:pt>
              </c:strCache>
            </c:strRef>
          </c:cat>
          <c:val>
            <c:numRef>
              <c:f>FKIK!$C$138:$E$138</c:f>
              <c:numCache>
                <c:formatCode>0%</c:formatCode>
                <c:ptCount val="3"/>
                <c:pt idx="0">
                  <c:v>1</c:v>
                </c:pt>
                <c:pt idx="1">
                  <c:v>1</c:v>
                </c:pt>
                <c:pt idx="2">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080-4C0F-898E-78B88182FA25}"/>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FKIK!$C$136:$E$136</c:f>
              <c:strCache>
                <c:ptCount val="3"/>
                <c:pt idx="0">
                  <c:v>Standar Penilaian Pembelajaran</c:v>
                </c:pt>
                <c:pt idx="1">
                  <c:v>Standar Proses Pembelajaran</c:v>
                </c:pt>
                <c:pt idx="2">
                  <c:v>Standar Isi Pembelajaran (Kurikulum)</c:v>
                </c:pt>
              </c:strCache>
            </c:strRef>
          </c:cat>
          <c:val>
            <c:numRef>
              <c:f>FKIK!$C$139:$E$139</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080-4C0F-898E-78B88182FA25}"/>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FKIK!$C$136:$E$136</c:f>
              <c:strCache>
                <c:ptCount val="3"/>
                <c:pt idx="0">
                  <c:v>Standar Penilaian Pembelajaran</c:v>
                </c:pt>
                <c:pt idx="1">
                  <c:v>Standar Proses Pembelajaran</c:v>
                </c:pt>
                <c:pt idx="2">
                  <c:v>Standar Isi Pembelajaran (Kurikulum)</c:v>
                </c:pt>
              </c:strCache>
            </c:strRef>
          </c:cat>
          <c:val>
            <c:numRef>
              <c:f>FKIK!$C$140:$E$140</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080-4C0F-898E-78B88182FA25}"/>
            </c:ext>
          </c:extLst>
        </c:ser>
        <c:dLbls>
          <c:showLegendKey val="0"/>
          <c:showVal val="0"/>
          <c:showCatName val="0"/>
          <c:showSerName val="0"/>
          <c:showPercent val="0"/>
          <c:showBubbleSize val="0"/>
        </c:dLbls>
        <c:gapWidth val="150"/>
        <c:axId val="564494984"/>
        <c:axId val="1276567680"/>
      </c:barChart>
      <c:catAx>
        <c:axId val="5644949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276567680"/>
        <c:crosses val="autoZero"/>
        <c:auto val="1"/>
        <c:lblAlgn val="ctr"/>
        <c:lblOffset val="100"/>
        <c:noMultiLvlLbl val="1"/>
      </c:catAx>
      <c:valAx>
        <c:axId val="1276567680"/>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6449498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002060"/>
                </a:solidFill>
                <a:latin typeface="+mn-lt"/>
              </a:defRPr>
            </a:pPr>
            <a:r>
              <a:rPr sz="1400" b="0" i="0">
                <a:solidFill>
                  <a:srgbClr val="002060"/>
                </a:solidFill>
                <a:latin typeface="+mn-lt"/>
              </a:rPr>
              <a:t>Capaian Universitas</a:t>
            </a:r>
          </a:p>
        </c:rich>
      </c:tx>
      <c:overlay val="0"/>
    </c:title>
    <c:autoTitleDeleted val="0"/>
    <c:plotArea>
      <c:layout/>
      <c:radarChart>
        <c:radarStyle val="marker"/>
        <c:varyColors val="1"/>
        <c:ser>
          <c:idx val="0"/>
          <c:order val="0"/>
          <c:tx>
            <c:strRef>
              <c:f>Universitas!$H$3</c:f>
              <c:strCache>
                <c:ptCount val="1"/>
                <c:pt idx="0">
                  <c:v>Kesesuaian</c:v>
                </c:pt>
              </c:strCache>
            </c:strRef>
          </c:tx>
          <c:spPr>
            <a:ln cmpd="sng">
              <a:solidFill>
                <a:srgbClr val="5B9BD5"/>
              </a:solidFill>
            </a:ln>
          </c:spPr>
          <c:marker>
            <c:symbol val="none"/>
          </c:marker>
          <c:cat>
            <c:strRef>
              <c:f>Universitas!$G$4:$G$12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Universitas!$H$4:$H$12</c:f>
              <c:numCache>
                <c:formatCode>0.00%</c:formatCode>
                <c:ptCount val="9"/>
                <c:pt idx="0">
                  <c:v>0.8571428571428571</c:v>
                </c:pt>
                <c:pt idx="1">
                  <c:v>0.61994047619047621</c:v>
                </c:pt>
                <c:pt idx="2">
                  <c:v>0.44047619047619041</c:v>
                </c:pt>
                <c:pt idx="3">
                  <c:v>0.54642857142857137</c:v>
                </c:pt>
                <c:pt idx="4">
                  <c:v>0.55011337868480714</c:v>
                </c:pt>
                <c:pt idx="5">
                  <c:v>0.82226190476190475</c:v>
                </c:pt>
                <c:pt idx="6">
                  <c:v>0.67857142857142849</c:v>
                </c:pt>
                <c:pt idx="7">
                  <c:v>0.62301587301587291</c:v>
                </c:pt>
                <c:pt idx="8">
                  <c:v>0.73336640211640214</c:v>
                </c:pt>
              </c:numCache>
            </c:numRef>
          </c:val>
          <c:extLst>
            <c:ext xmlns:c16="http://schemas.microsoft.com/office/drawing/2014/chart" uri="{C3380CC4-5D6E-409C-BE32-E72D297353CC}">
              <c16:uniqueId val="{00000000-ED19-4F8D-A135-E8DACBCB0C1E}"/>
            </c:ext>
          </c:extLst>
        </c:ser>
        <c:ser>
          <c:idx val="1"/>
          <c:order val="1"/>
          <c:tx>
            <c:strRef>
              <c:f>Universitas!$I$3</c:f>
              <c:strCache>
                <c:ptCount val="1"/>
                <c:pt idx="0">
                  <c:v>Capaian Min</c:v>
                </c:pt>
              </c:strCache>
            </c:strRef>
          </c:tx>
          <c:spPr>
            <a:ln cmpd="sng">
              <a:solidFill>
                <a:srgbClr val="ED7D31"/>
              </a:solidFill>
            </a:ln>
          </c:spPr>
          <c:marker>
            <c:symbol val="none"/>
          </c:marker>
          <c:cat>
            <c:strRef>
              <c:f>Universitas!$G$4:$G$12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Universitas!$I$4:$I$12</c:f>
              <c:numCache>
                <c:formatCode>0%</c:formatCode>
                <c:ptCount val="9"/>
                <c:pt idx="0">
                  <c:v>0.8</c:v>
                </c:pt>
                <c:pt idx="1">
                  <c:v>0.8</c:v>
                </c:pt>
                <c:pt idx="2">
                  <c:v>0.8</c:v>
                </c:pt>
                <c:pt idx="3">
                  <c:v>0.8</c:v>
                </c:pt>
                <c:pt idx="4">
                  <c:v>0.8</c:v>
                </c:pt>
                <c:pt idx="5">
                  <c:v>0.8</c:v>
                </c:pt>
                <c:pt idx="6">
                  <c:v>0.8</c:v>
                </c:pt>
                <c:pt idx="7">
                  <c:v>0.8</c:v>
                </c:pt>
                <c:pt idx="8">
                  <c:v>0.8</c:v>
                </c:pt>
              </c:numCache>
            </c:numRef>
          </c:val>
          <c:extLst>
            <c:ext xmlns:c16="http://schemas.microsoft.com/office/drawing/2014/chart" uri="{C3380CC4-5D6E-409C-BE32-E72D297353CC}">
              <c16:uniqueId val="{00000001-ED19-4F8D-A135-E8DACBCB0C1E}"/>
            </c:ext>
          </c:extLst>
        </c:ser>
        <c:ser>
          <c:idx val="2"/>
          <c:order val="2"/>
          <c:tx>
            <c:strRef>
              <c:f>Universitas!$J$3</c:f>
              <c:strCache>
                <c:ptCount val="1"/>
                <c:pt idx="0">
                  <c:v>Ideal</c:v>
                </c:pt>
              </c:strCache>
            </c:strRef>
          </c:tx>
          <c:spPr>
            <a:ln cmpd="sng">
              <a:solidFill>
                <a:srgbClr val="A5A5A5"/>
              </a:solidFill>
            </a:ln>
          </c:spPr>
          <c:marker>
            <c:symbol val="none"/>
          </c:marker>
          <c:cat>
            <c:strRef>
              <c:f>Universitas!$G$4:$G$12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Universitas!$J$4:$J$12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ED19-4F8D-A135-E8DACBCB0C1E}"/>
            </c:ext>
          </c:extLst>
        </c:ser>
        <c:dLbls>
          <c:showLegendKey val="0"/>
          <c:showVal val="0"/>
          <c:showCatName val="0"/>
          <c:showSerName val="0"/>
          <c:showPercent val="0"/>
          <c:showBubbleSize val="0"/>
        </c:dLbls>
        <c:axId val="1915630289"/>
        <c:axId val="1728280722"/>
      </c:radarChart>
      <c:catAx>
        <c:axId val="191563028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728280722"/>
        <c:crosses val="autoZero"/>
        <c:auto val="1"/>
        <c:lblAlgn val="ctr"/>
        <c:lblOffset val="100"/>
        <c:noMultiLvlLbl val="1"/>
      </c:catAx>
      <c:valAx>
        <c:axId val="172828072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915630289"/>
        <c:crosses val="autoZero"/>
        <c:crossBetween val="between"/>
      </c:valAx>
    </c:plotArea>
    <c:legend>
      <c:legendPos val="b"/>
      <c:overlay val="0"/>
      <c:txPr>
        <a:bodyPr/>
        <a:lstStyle/>
        <a:p>
          <a:pPr lvl="0">
            <a:defRPr sz="900" b="0" i="0">
              <a:solidFill>
                <a:srgbClr val="00206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7</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FKIK!$C$157:$E$157</c:f>
              <c:strCache>
                <c:ptCount val="3"/>
                <c:pt idx="0">
                  <c:v>Standar Isi Penelitian</c:v>
                </c:pt>
                <c:pt idx="1">
                  <c:v>Standar Proses Penelitian</c:v>
                </c:pt>
                <c:pt idx="2">
                  <c:v>Standar Penilaian Penelitian</c:v>
                </c:pt>
              </c:strCache>
            </c:strRef>
          </c:cat>
          <c:val>
            <c:numRef>
              <c:f>FKIK!$C$158:$E$158</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97-4F7D-A6C3-00BF4839997D}"/>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FKIK!$C$157:$E$157</c:f>
              <c:strCache>
                <c:ptCount val="3"/>
                <c:pt idx="0">
                  <c:v>Standar Isi Penelitian</c:v>
                </c:pt>
                <c:pt idx="1">
                  <c:v>Standar Proses Penelitian</c:v>
                </c:pt>
                <c:pt idx="2">
                  <c:v>Standar Penilaian Penelitian</c:v>
                </c:pt>
              </c:strCache>
            </c:strRef>
          </c:cat>
          <c:val>
            <c:numRef>
              <c:f>FKIK!$C$159:$E$159</c:f>
              <c:numCache>
                <c:formatCode>0%</c:formatCode>
                <c:ptCount val="3"/>
                <c:pt idx="0">
                  <c:v>0.75</c:v>
                </c:pt>
                <c:pt idx="1">
                  <c:v>0.75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C97-4F7D-A6C3-00BF4839997D}"/>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FKIK!$C$157:$E$157</c:f>
              <c:strCache>
                <c:ptCount val="3"/>
                <c:pt idx="0">
                  <c:v>Standar Isi Penelitian</c:v>
                </c:pt>
                <c:pt idx="1">
                  <c:v>Standar Proses Penelitian</c:v>
                </c:pt>
                <c:pt idx="2">
                  <c:v>Standar Penilaian Penelitian</c:v>
                </c:pt>
              </c:strCache>
            </c:strRef>
          </c:cat>
          <c:val>
            <c:numRef>
              <c:f>FKIK!$C$160:$E$160</c:f>
              <c:numCache>
                <c:formatCode>0%</c:formatCode>
                <c:ptCount val="3"/>
                <c:pt idx="0">
                  <c:v>0.25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C97-4F7D-A6C3-00BF4839997D}"/>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FKIK!$C$157:$E$157</c:f>
              <c:strCache>
                <c:ptCount val="3"/>
                <c:pt idx="0">
                  <c:v>Standar Isi Penelitian</c:v>
                </c:pt>
                <c:pt idx="1">
                  <c:v>Standar Proses Penelitian</c:v>
                </c:pt>
                <c:pt idx="2">
                  <c:v>Standar Penilaian Penelitian</c:v>
                </c:pt>
              </c:strCache>
            </c:strRef>
          </c:cat>
          <c:val>
            <c:numRef>
              <c:f>FKIK!$C$161:$E$161</c:f>
              <c:numCache>
                <c:formatCode>0%</c:formatCode>
                <c:ptCount val="3"/>
                <c:pt idx="0">
                  <c:v>0.75</c:v>
                </c:pt>
                <c:pt idx="1">
                  <c:v>0.75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C97-4F7D-A6C3-00BF4839997D}"/>
            </c:ext>
          </c:extLst>
        </c:ser>
        <c:dLbls>
          <c:showLegendKey val="0"/>
          <c:showVal val="0"/>
          <c:showCatName val="0"/>
          <c:showSerName val="0"/>
          <c:showPercent val="0"/>
          <c:showBubbleSize val="0"/>
        </c:dLbls>
        <c:gapWidth val="150"/>
        <c:axId val="37412865"/>
        <c:axId val="1433351984"/>
      </c:barChart>
      <c:catAx>
        <c:axId val="374128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33351984"/>
        <c:crosses val="autoZero"/>
        <c:auto val="1"/>
        <c:lblAlgn val="ctr"/>
        <c:lblOffset val="100"/>
        <c:noMultiLvlLbl val="1"/>
      </c:catAx>
      <c:valAx>
        <c:axId val="1433351984"/>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3741286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8</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FKIK!$C$177:$E$177</c:f>
              <c:strCache>
                <c:ptCount val="3"/>
                <c:pt idx="0">
                  <c:v>Standar Isi PkM</c:v>
                </c:pt>
                <c:pt idx="1">
                  <c:v>Standar Proses PkM</c:v>
                </c:pt>
                <c:pt idx="2">
                  <c:v>Standar Penilaian PkM</c:v>
                </c:pt>
              </c:strCache>
            </c:strRef>
          </c:cat>
          <c:val>
            <c:numRef>
              <c:f>FKIK!$C$178:$E$178</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568-4D79-A9E3-A149B2E55F1A}"/>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FKIK!$C$177:$E$177</c:f>
              <c:strCache>
                <c:ptCount val="3"/>
                <c:pt idx="0">
                  <c:v>Standar Isi PkM</c:v>
                </c:pt>
                <c:pt idx="1">
                  <c:v>Standar Proses PkM</c:v>
                </c:pt>
                <c:pt idx="2">
                  <c:v>Standar Penilaian PkM</c:v>
                </c:pt>
              </c:strCache>
            </c:strRef>
          </c:cat>
          <c:val>
            <c:numRef>
              <c:f>FKIK!$C$179:$E$179</c:f>
              <c:numCache>
                <c:formatCode>0%</c:formatCode>
                <c:ptCount val="3"/>
                <c:pt idx="0">
                  <c:v>1</c:v>
                </c:pt>
                <c:pt idx="1">
                  <c:v>0</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568-4D79-A9E3-A149B2E55F1A}"/>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FKIK!$C$177:$E$177</c:f>
              <c:strCache>
                <c:ptCount val="3"/>
                <c:pt idx="0">
                  <c:v>Standar Isi PkM</c:v>
                </c:pt>
                <c:pt idx="1">
                  <c:v>Standar Proses PkM</c:v>
                </c:pt>
                <c:pt idx="2">
                  <c:v>Standar Penilaian PkM</c:v>
                </c:pt>
              </c:strCache>
            </c:strRef>
          </c:cat>
          <c:val>
            <c:numRef>
              <c:f>FKIK!$C$180:$E$180</c:f>
              <c:numCache>
                <c:formatCode>0.00%</c:formatCode>
                <c:ptCount val="3"/>
                <c:pt idx="0" formatCode="0%">
                  <c:v>1</c:v>
                </c:pt>
                <c:pt idx="1">
                  <c:v>0.66666666666666663</c:v>
                </c:pt>
                <c:pt idx="2"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568-4D79-A9E3-A149B2E55F1A}"/>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FKIK!$C$177:$E$177</c:f>
              <c:strCache>
                <c:ptCount val="3"/>
                <c:pt idx="0">
                  <c:v>Standar Isi PkM</c:v>
                </c:pt>
                <c:pt idx="1">
                  <c:v>Standar Proses PkM</c:v>
                </c:pt>
                <c:pt idx="2">
                  <c:v>Standar Penilaian PkM</c:v>
                </c:pt>
              </c:strCache>
            </c:strRef>
          </c:cat>
          <c:val>
            <c:numRef>
              <c:f>FKIK!$C$181:$E$181</c:f>
              <c:numCache>
                <c:formatCode>0.00%</c:formatCode>
                <c:ptCount val="3"/>
                <c:pt idx="0" formatCode="0%">
                  <c:v>1</c:v>
                </c:pt>
                <c:pt idx="1">
                  <c:v>0.66666666666666663</c:v>
                </c:pt>
                <c:pt idx="2"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568-4D79-A9E3-A149B2E55F1A}"/>
            </c:ext>
          </c:extLst>
        </c:ser>
        <c:dLbls>
          <c:showLegendKey val="0"/>
          <c:showVal val="0"/>
          <c:showCatName val="0"/>
          <c:showSerName val="0"/>
          <c:showPercent val="0"/>
          <c:showBubbleSize val="0"/>
        </c:dLbls>
        <c:gapWidth val="150"/>
        <c:axId val="709918567"/>
        <c:axId val="41534298"/>
      </c:barChart>
      <c:catAx>
        <c:axId val="70991856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1534298"/>
        <c:crosses val="autoZero"/>
        <c:auto val="1"/>
        <c:lblAlgn val="ctr"/>
        <c:lblOffset val="100"/>
        <c:noMultiLvlLbl val="1"/>
      </c:catAx>
      <c:valAx>
        <c:axId val="41534298"/>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709918567"/>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9</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FKIK!$C$198:$H$198</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FKIK!$C$199:$H$199</c:f>
              <c:numCache>
                <c:formatCode>0%</c:formatCode>
                <c:ptCount val="6"/>
                <c:pt idx="0">
                  <c:v>0.75</c:v>
                </c:pt>
                <c:pt idx="1">
                  <c:v>1</c:v>
                </c:pt>
                <c:pt idx="2">
                  <c:v>0.5714285714285714</c:v>
                </c:pt>
                <c:pt idx="3">
                  <c:v>0.88888888888888884</c:v>
                </c:pt>
                <c:pt idx="4">
                  <c:v>1</c:v>
                </c:pt>
                <c:pt idx="5">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516-4FBD-A088-E63EC1A0FBEA}"/>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FKIK!$C$198:$H$198</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FKIK!$C$200:$H$200</c:f>
              <c:numCache>
                <c:formatCode>0%</c:formatCode>
                <c:ptCount val="6"/>
                <c:pt idx="1">
                  <c:v>1</c:v>
                </c:pt>
                <c:pt idx="2">
                  <c:v>0</c:v>
                </c:pt>
                <c:pt idx="3">
                  <c:v>0.77777777777777779</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516-4FBD-A088-E63EC1A0FBEA}"/>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FKIK!$C$198:$H$198</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FKIK!$C$201:$H$201</c:f>
              <c:numCache>
                <c:formatCode>0%</c:formatCode>
                <c:ptCount val="6"/>
                <c:pt idx="0">
                  <c:v>0.25</c:v>
                </c:pt>
                <c:pt idx="1">
                  <c:v>1</c:v>
                </c:pt>
                <c:pt idx="2">
                  <c:v>0.33333333333333331</c:v>
                </c:pt>
                <c:pt idx="4">
                  <c:v>0.5</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516-4FBD-A088-E63EC1A0FBEA}"/>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FKIK!$C$198:$H$198</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FKIK!$C$202:$H$202</c:f>
              <c:numCache>
                <c:formatCode>0%</c:formatCode>
                <c:ptCount val="6"/>
                <c:pt idx="0">
                  <c:v>0.5</c:v>
                </c:pt>
                <c:pt idx="1">
                  <c:v>1</c:v>
                </c:pt>
                <c:pt idx="2">
                  <c:v>0.2857142857142857</c:v>
                </c:pt>
                <c:pt idx="3">
                  <c:v>0.88888888888888884</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516-4FBD-A088-E63EC1A0FBEA}"/>
            </c:ext>
          </c:extLst>
        </c:ser>
        <c:dLbls>
          <c:showLegendKey val="0"/>
          <c:showVal val="0"/>
          <c:showCatName val="0"/>
          <c:showSerName val="0"/>
          <c:showPercent val="0"/>
          <c:showBubbleSize val="0"/>
        </c:dLbls>
        <c:gapWidth val="150"/>
        <c:axId val="22281989"/>
        <c:axId val="806445715"/>
      </c:barChart>
      <c:catAx>
        <c:axId val="2228198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806445715"/>
        <c:crosses val="autoZero"/>
        <c:auto val="1"/>
        <c:lblAlgn val="ctr"/>
        <c:lblOffset val="100"/>
        <c:noMultiLvlLbl val="1"/>
      </c:catAx>
      <c:valAx>
        <c:axId val="806445715"/>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228198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757575"/>
                </a:solidFill>
                <a:latin typeface="+mn-lt"/>
              </a:defRPr>
            </a:pPr>
            <a:r>
              <a:rPr lang="en-ID" sz="1400" b="1" i="0">
                <a:solidFill>
                  <a:srgbClr val="757575"/>
                </a:solidFill>
                <a:latin typeface="+mn-lt"/>
              </a:rPr>
              <a:t>Capaian Fakultas Kedokteran dan Ilmu Kesehatan</a:t>
            </a:r>
          </a:p>
        </c:rich>
      </c:tx>
      <c:overlay val="0"/>
    </c:title>
    <c:autoTitleDeleted val="0"/>
    <c:plotArea>
      <c:layout/>
      <c:radarChart>
        <c:radarStyle val="marker"/>
        <c:varyColors val="1"/>
        <c:ser>
          <c:idx val="0"/>
          <c:order val="0"/>
          <c:tx>
            <c:strRef>
              <c:f>FKIK!$H$3</c:f>
              <c:strCache>
                <c:ptCount val="1"/>
                <c:pt idx="0">
                  <c:v>Kesesuaian</c:v>
                </c:pt>
              </c:strCache>
            </c:strRef>
          </c:tx>
          <c:spPr>
            <a:ln cmpd="sng">
              <a:solidFill>
                <a:srgbClr val="5B9BD5"/>
              </a:solidFill>
            </a:ln>
          </c:spPr>
          <c:marker>
            <c:symbol val="none"/>
          </c:marker>
          <c:cat>
            <c:strRef>
              <c:f>FKIK!$G$4:$G$12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FKIK!$H$4:$H$12</c:f>
              <c:numCache>
                <c:formatCode>0.00%</c:formatCode>
                <c:ptCount val="9"/>
                <c:pt idx="0">
                  <c:v>0.75</c:v>
                </c:pt>
                <c:pt idx="1">
                  <c:v>0.73645833333333344</c:v>
                </c:pt>
                <c:pt idx="2">
                  <c:v>0.54166666666666663</c:v>
                </c:pt>
                <c:pt idx="3">
                  <c:v>0.63124999999999998</c:v>
                </c:pt>
                <c:pt idx="4">
                  <c:v>0.5714285714285714</c:v>
                </c:pt>
                <c:pt idx="5">
                  <c:v>0.95833333333333337</c:v>
                </c:pt>
                <c:pt idx="6">
                  <c:v>0.72916666666666674</c:v>
                </c:pt>
                <c:pt idx="7">
                  <c:v>0.86111111111111105</c:v>
                </c:pt>
                <c:pt idx="8">
                  <c:v>0.72774470899470889</c:v>
                </c:pt>
              </c:numCache>
            </c:numRef>
          </c:val>
          <c:extLst>
            <c:ext xmlns:c16="http://schemas.microsoft.com/office/drawing/2014/chart" uri="{C3380CC4-5D6E-409C-BE32-E72D297353CC}">
              <c16:uniqueId val="{00000000-4CA9-4538-B0D1-784D28BC0A24}"/>
            </c:ext>
          </c:extLst>
        </c:ser>
        <c:ser>
          <c:idx val="1"/>
          <c:order val="1"/>
          <c:tx>
            <c:strRef>
              <c:f>FKIK!$I$3</c:f>
              <c:strCache>
                <c:ptCount val="1"/>
                <c:pt idx="0">
                  <c:v>Capaian Min</c:v>
                </c:pt>
              </c:strCache>
            </c:strRef>
          </c:tx>
          <c:spPr>
            <a:ln cmpd="sng">
              <a:solidFill>
                <a:srgbClr val="ED7D31"/>
              </a:solidFill>
            </a:ln>
          </c:spPr>
          <c:marker>
            <c:symbol val="none"/>
          </c:marker>
          <c:cat>
            <c:strRef>
              <c:f>FKIK!$G$4:$G$12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FKIK!$I$4:$I$12</c:f>
              <c:numCache>
                <c:formatCode>0%</c:formatCode>
                <c:ptCount val="9"/>
                <c:pt idx="0">
                  <c:v>0.8</c:v>
                </c:pt>
                <c:pt idx="1">
                  <c:v>0.8</c:v>
                </c:pt>
                <c:pt idx="2">
                  <c:v>0.8</c:v>
                </c:pt>
                <c:pt idx="3">
                  <c:v>0.8</c:v>
                </c:pt>
                <c:pt idx="4">
                  <c:v>0.8</c:v>
                </c:pt>
                <c:pt idx="5">
                  <c:v>0.8</c:v>
                </c:pt>
                <c:pt idx="6">
                  <c:v>0.8</c:v>
                </c:pt>
                <c:pt idx="7">
                  <c:v>0.8</c:v>
                </c:pt>
                <c:pt idx="8">
                  <c:v>0.8</c:v>
                </c:pt>
              </c:numCache>
            </c:numRef>
          </c:val>
          <c:extLst>
            <c:ext xmlns:c16="http://schemas.microsoft.com/office/drawing/2014/chart" uri="{C3380CC4-5D6E-409C-BE32-E72D297353CC}">
              <c16:uniqueId val="{00000001-4CA9-4538-B0D1-784D28BC0A24}"/>
            </c:ext>
          </c:extLst>
        </c:ser>
        <c:ser>
          <c:idx val="2"/>
          <c:order val="2"/>
          <c:tx>
            <c:strRef>
              <c:f>FKIK!$J$3</c:f>
              <c:strCache>
                <c:ptCount val="1"/>
                <c:pt idx="0">
                  <c:v>Ideal</c:v>
                </c:pt>
              </c:strCache>
            </c:strRef>
          </c:tx>
          <c:spPr>
            <a:ln cmpd="sng">
              <a:solidFill>
                <a:srgbClr val="A5A5A5"/>
              </a:solidFill>
            </a:ln>
          </c:spPr>
          <c:marker>
            <c:symbol val="none"/>
          </c:marker>
          <c:cat>
            <c:strRef>
              <c:f>FKIK!$G$4:$G$12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FKIK!$J$4:$J$12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4CA9-4538-B0D1-784D28BC0A24}"/>
            </c:ext>
          </c:extLst>
        </c:ser>
        <c:dLbls>
          <c:showLegendKey val="0"/>
          <c:showVal val="0"/>
          <c:showCatName val="0"/>
          <c:showSerName val="0"/>
          <c:showPercent val="0"/>
          <c:showBubbleSize val="0"/>
        </c:dLbls>
        <c:axId val="557838319"/>
        <c:axId val="504024706"/>
      </c:radarChart>
      <c:catAx>
        <c:axId val="557838319"/>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504024706"/>
        <c:crosses val="autoZero"/>
        <c:auto val="1"/>
        <c:lblAlgn val="ctr"/>
        <c:lblOffset val="100"/>
        <c:noMultiLvlLbl val="1"/>
      </c:catAx>
      <c:valAx>
        <c:axId val="50402470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5578383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1 
ta 2021/2022</a:t>
            </a:r>
          </a:p>
        </c:rich>
      </c:tx>
      <c:overlay val="0"/>
    </c:title>
    <c:autoTitleDeleted val="0"/>
    <c:plotArea>
      <c:layout/>
      <c:barChart>
        <c:barDir val="col"/>
        <c:grouping val="clustered"/>
        <c:varyColors val="1"/>
        <c:ser>
          <c:idx val="0"/>
          <c:order val="0"/>
          <c:tx>
            <c:v>Standar VMTS 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FKIK!$J$29:$J$32</c:f>
              <c:strCache>
                <c:ptCount val="4"/>
                <c:pt idx="0">
                  <c:v>Keperawatan</c:v>
                </c:pt>
                <c:pt idx="1">
                  <c:v>Optometeri</c:v>
                </c:pt>
                <c:pt idx="2">
                  <c:v>Profesi Dokter</c:v>
                </c:pt>
                <c:pt idx="3">
                  <c:v>Kedokteran</c:v>
                </c:pt>
              </c:strCache>
            </c:strRef>
          </c:cat>
          <c:val>
            <c:numRef>
              <c:f>FKIK!$K$29:$K$32</c:f>
              <c:numCache>
                <c:formatCode>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7F-4591-B1A2-D81B985C0D3B}"/>
            </c:ext>
          </c:extLst>
        </c:ser>
        <c:ser>
          <c:idx val="1"/>
          <c:order val="1"/>
          <c:tx>
            <c:strRef>
              <c:f>FKIK!$L$27:$L$28</c:f>
              <c:strCache>
                <c:ptCount val="2"/>
                <c:pt idx="0">
                  <c:v>Standar VMTS</c:v>
                </c:pt>
                <c:pt idx="1">
                  <c:v>Genap</c:v>
                </c:pt>
              </c:strCache>
            </c:strRef>
          </c:tx>
          <c:invertIfNegative val="1"/>
          <c:cat>
            <c:strRef>
              <c:f>FKIK!$J$29:$J$32</c:f>
              <c:strCache>
                <c:ptCount val="4"/>
                <c:pt idx="0">
                  <c:v>Keperawatan</c:v>
                </c:pt>
                <c:pt idx="1">
                  <c:v>Optometeri</c:v>
                </c:pt>
                <c:pt idx="2">
                  <c:v>Profesi Dokter</c:v>
                </c:pt>
                <c:pt idx="3">
                  <c:v>Kedokteran</c:v>
                </c:pt>
              </c:strCache>
            </c:strRef>
          </c:cat>
          <c:val>
            <c:numRef>
              <c:f>FKIK!$L$29:$L$32</c:f>
              <c:numCache>
                <c:formatCode>0%</c:formatCode>
                <c:ptCount val="4"/>
                <c:pt idx="0">
                  <c:v>1</c:v>
                </c:pt>
                <c:pt idx="1">
                  <c:v>1</c:v>
                </c:pt>
                <c:pt idx="2">
                  <c:v>0.5</c:v>
                </c:pt>
                <c:pt idx="3">
                  <c:v>0.5</c:v>
                </c:pt>
              </c:numCache>
            </c:numRef>
          </c:val>
          <c:extLst>
            <c:ext xmlns:c16="http://schemas.microsoft.com/office/drawing/2014/chart" uri="{C3380CC4-5D6E-409C-BE32-E72D297353CC}">
              <c16:uniqueId val="{00000001-B97F-4591-B1A2-D81B985C0D3B}"/>
            </c:ext>
          </c:extLst>
        </c:ser>
        <c:dLbls>
          <c:showLegendKey val="0"/>
          <c:showVal val="0"/>
          <c:showCatName val="0"/>
          <c:showSerName val="0"/>
          <c:showPercent val="0"/>
          <c:showBubbleSize val="0"/>
        </c:dLbls>
        <c:gapWidth val="150"/>
        <c:axId val="432720020"/>
        <c:axId val="2044311258"/>
      </c:barChart>
      <c:catAx>
        <c:axId val="432720020"/>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044311258"/>
        <c:crosses val="autoZero"/>
        <c:auto val="1"/>
        <c:lblAlgn val="ctr"/>
        <c:lblOffset val="100"/>
        <c:noMultiLvlLbl val="1"/>
      </c:catAx>
      <c:valAx>
        <c:axId val="2044311258"/>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43272002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2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FKIK!$K$47:$R$47</c:f>
              <c:strCache>
                <c:ptCount val="7"/>
                <c:pt idx="0">
                  <c:v>Standar Pengelolaan Pembelajaran</c:v>
                </c:pt>
                <c:pt idx="2">
                  <c:v>Standar Suasana Akademik</c:v>
                </c:pt>
                <c:pt idx="4">
                  <c:v>Standar Pengelolaan Penelitian</c:v>
                </c:pt>
                <c:pt idx="6">
                  <c:v>Standar Pengelolaan PkM</c:v>
                </c:pt>
              </c:strCache>
            </c:strRef>
          </c:cat>
          <c:val>
            <c:numRef>
              <c:f>FKIK!$K$48:$R$48</c:f>
              <c:numCache>
                <c:formatCode>General</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394-4632-BD14-74A9DC7CF6C8}"/>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FKIK!$K$47:$R$47</c:f>
              <c:strCache>
                <c:ptCount val="7"/>
                <c:pt idx="0">
                  <c:v>Standar Pengelolaan Pembelajaran</c:v>
                </c:pt>
                <c:pt idx="2">
                  <c:v>Standar Suasana Akademik</c:v>
                </c:pt>
                <c:pt idx="4">
                  <c:v>Standar Pengelolaan Penelitian</c:v>
                </c:pt>
                <c:pt idx="6">
                  <c:v>Standar Pengelolaan PkM</c:v>
                </c:pt>
              </c:strCache>
            </c:strRef>
          </c:cat>
          <c:val>
            <c:numRef>
              <c:f>FKIK!$K$49:$R$49</c:f>
              <c:numCache>
                <c:formatCode>0%</c:formatCode>
                <c:ptCount val="8"/>
                <c:pt idx="0" formatCode="0.00%">
                  <c:v>0</c:v>
                </c:pt>
                <c:pt idx="1">
                  <c:v>1</c:v>
                </c:pt>
                <c:pt idx="2">
                  <c:v>0</c:v>
                </c:pt>
                <c:pt idx="3">
                  <c:v>0.75</c:v>
                </c:pt>
                <c:pt idx="4">
                  <c:v>0</c:v>
                </c:pt>
                <c:pt idx="5">
                  <c:v>0.60000000000000009</c:v>
                </c:pt>
                <c:pt idx="7" formatCode="0.00%">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394-4632-BD14-74A9DC7CF6C8}"/>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FKIK!$K$47:$R$47</c:f>
              <c:strCache>
                <c:ptCount val="7"/>
                <c:pt idx="0">
                  <c:v>Standar Pengelolaan Pembelajaran</c:v>
                </c:pt>
                <c:pt idx="2">
                  <c:v>Standar Suasana Akademik</c:v>
                </c:pt>
                <c:pt idx="4">
                  <c:v>Standar Pengelolaan Penelitian</c:v>
                </c:pt>
                <c:pt idx="6">
                  <c:v>Standar Pengelolaan PkM</c:v>
                </c:pt>
              </c:strCache>
            </c:strRef>
          </c:cat>
          <c:val>
            <c:numRef>
              <c:f>FKIK!$K$50:$R$50</c:f>
              <c:numCache>
                <c:formatCode>0%</c:formatCode>
                <c:ptCount val="8"/>
                <c:pt idx="0" formatCode="0.00%">
                  <c:v>0</c:v>
                </c:pt>
                <c:pt idx="1">
                  <c:v>1</c:v>
                </c:pt>
                <c:pt idx="2" formatCode="0.00%">
                  <c:v>0</c:v>
                </c:pt>
                <c:pt idx="3">
                  <c:v>0.75</c:v>
                </c:pt>
                <c:pt idx="4">
                  <c:v>0</c:v>
                </c:pt>
                <c:pt idx="5">
                  <c:v>0.4</c:v>
                </c:pt>
                <c:pt idx="7" formatCode="0.00%">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394-4632-BD14-74A9DC7CF6C8}"/>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FKIK!$K$47:$R$47</c:f>
              <c:strCache>
                <c:ptCount val="7"/>
                <c:pt idx="0">
                  <c:v>Standar Pengelolaan Pembelajaran</c:v>
                </c:pt>
                <c:pt idx="2">
                  <c:v>Standar Suasana Akademik</c:v>
                </c:pt>
                <c:pt idx="4">
                  <c:v>Standar Pengelolaan Penelitian</c:v>
                </c:pt>
                <c:pt idx="6">
                  <c:v>Standar Pengelolaan PkM</c:v>
                </c:pt>
              </c:strCache>
            </c:strRef>
          </c:cat>
          <c:val>
            <c:numRef>
              <c:f>FKIK!$K$51:$R$51</c:f>
              <c:numCache>
                <c:formatCode>0%</c:formatCode>
                <c:ptCount val="8"/>
                <c:pt idx="0" formatCode="0.00%">
                  <c:v>0</c:v>
                </c:pt>
                <c:pt idx="1">
                  <c:v>1</c:v>
                </c:pt>
                <c:pt idx="2" formatCode="0.00%">
                  <c:v>0</c:v>
                </c:pt>
                <c:pt idx="3">
                  <c:v>1</c:v>
                </c:pt>
                <c:pt idx="4">
                  <c:v>0</c:v>
                </c:pt>
                <c:pt idx="5">
                  <c:v>0.4</c:v>
                </c:pt>
                <c:pt idx="7" formatCode="0.00%">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394-4632-BD14-74A9DC7CF6C8}"/>
            </c:ext>
          </c:extLst>
        </c:ser>
        <c:ser>
          <c:idx val="4"/>
          <c:order val="4"/>
          <c:tx>
            <c:strRef>
              <c:f>FKIK!$J$52</c:f>
              <c:strCache>
                <c:ptCount val="1"/>
                <c:pt idx="0">
                  <c:v>Kedokteran</c:v>
                </c:pt>
              </c:strCache>
            </c:strRef>
          </c:tx>
          <c:invertIfNegative val="1"/>
          <c:cat>
            <c:strRef>
              <c:f>FKIK!$K$47:$R$47</c:f>
              <c:strCache>
                <c:ptCount val="7"/>
                <c:pt idx="0">
                  <c:v>Standar Pengelolaan Pembelajaran</c:v>
                </c:pt>
                <c:pt idx="2">
                  <c:v>Standar Suasana Akademik</c:v>
                </c:pt>
                <c:pt idx="4">
                  <c:v>Standar Pengelolaan Penelitian</c:v>
                </c:pt>
                <c:pt idx="6">
                  <c:v>Standar Pengelolaan PkM</c:v>
                </c:pt>
              </c:strCache>
            </c:strRef>
          </c:cat>
          <c:val>
            <c:numRef>
              <c:f>FKIK!$K$52:$R$52</c:f>
              <c:numCache>
                <c:formatCode>0%</c:formatCode>
                <c:ptCount val="8"/>
                <c:pt idx="0" formatCode="0.00%">
                  <c:v>0</c:v>
                </c:pt>
                <c:pt idx="1">
                  <c:v>1</c:v>
                </c:pt>
                <c:pt idx="2">
                  <c:v>0</c:v>
                </c:pt>
                <c:pt idx="3">
                  <c:v>0.75</c:v>
                </c:pt>
                <c:pt idx="4">
                  <c:v>0</c:v>
                </c:pt>
                <c:pt idx="5">
                  <c:v>0.8</c:v>
                </c:pt>
                <c:pt idx="7">
                  <c:v>1</c:v>
                </c:pt>
              </c:numCache>
            </c:numRef>
          </c:val>
          <c:extLst>
            <c:ext xmlns:c16="http://schemas.microsoft.com/office/drawing/2014/chart" uri="{C3380CC4-5D6E-409C-BE32-E72D297353CC}">
              <c16:uniqueId val="{00000004-7394-4632-BD14-74A9DC7CF6C8}"/>
            </c:ext>
          </c:extLst>
        </c:ser>
        <c:dLbls>
          <c:showLegendKey val="0"/>
          <c:showVal val="0"/>
          <c:showCatName val="0"/>
          <c:showSerName val="0"/>
          <c:showPercent val="0"/>
          <c:showBubbleSize val="0"/>
        </c:dLbls>
        <c:gapWidth val="150"/>
        <c:axId val="1134853731"/>
        <c:axId val="1400934327"/>
      </c:barChart>
      <c:catAx>
        <c:axId val="1134853731"/>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00934327"/>
        <c:crosses val="autoZero"/>
        <c:auto val="1"/>
        <c:lblAlgn val="ctr"/>
        <c:lblOffset val="100"/>
        <c:noMultiLvlLbl val="1"/>
      </c:catAx>
      <c:valAx>
        <c:axId val="1400934327"/>
        <c:scaling>
          <c:orientation val="minMax"/>
        </c:scaling>
        <c:delete val="0"/>
        <c:axPos val="l"/>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13485373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ANALISIS CAPAIAN kriteria 3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FKIK!$K$69:$L$69</c:f>
              <c:strCache>
                <c:ptCount val="1"/>
                <c:pt idx="0">
                  <c:v>Standar Kemahasiswaan</c:v>
                </c:pt>
              </c:strCache>
            </c:strRef>
          </c:cat>
          <c:val>
            <c:numRef>
              <c:f>FKIK!$K$70:$L$70</c:f>
              <c:numCache>
                <c:formatCode>General</c:formatCode>
                <c:ptCount val="2"/>
                <c:pt idx="0">
                  <c:v>0</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AC-4FF6-8DB7-9547E84B257D}"/>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FKIK!$K$69:$L$69</c:f>
              <c:strCache>
                <c:ptCount val="1"/>
                <c:pt idx="0">
                  <c:v>Standar Kemahasiswaan</c:v>
                </c:pt>
              </c:strCache>
            </c:strRef>
          </c:cat>
          <c:val>
            <c:numRef>
              <c:f>FKIK!$K$71:$L$71</c:f>
              <c:numCache>
                <c:formatCode>0%</c:formatCode>
                <c:ptCount val="2"/>
                <c:pt idx="0">
                  <c:v>0</c:v>
                </c:pt>
                <c:pt idx="1">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2AC-4FF6-8DB7-9547E84B257D}"/>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FKIK!$K$69:$L$69</c:f>
              <c:strCache>
                <c:ptCount val="1"/>
                <c:pt idx="0">
                  <c:v>Standar Kemahasiswaan</c:v>
                </c:pt>
              </c:strCache>
            </c:strRef>
          </c:cat>
          <c:val>
            <c:numRef>
              <c:f>FKIK!$K$72:$L$72</c:f>
              <c:numCache>
                <c:formatCode>0%</c:formatCode>
                <c:ptCount val="2"/>
                <c:pt idx="0" formatCode="0.00%">
                  <c:v>0</c:v>
                </c:pt>
                <c:pt idx="1">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2AC-4FF6-8DB7-9547E84B257D}"/>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FKIK!$K$69:$L$69</c:f>
              <c:strCache>
                <c:ptCount val="1"/>
                <c:pt idx="0">
                  <c:v>Standar Kemahasiswaan</c:v>
                </c:pt>
              </c:strCache>
            </c:strRef>
          </c:cat>
          <c:val>
            <c:numRef>
              <c:f>FKIK!$K$73:$L$73</c:f>
              <c:numCache>
                <c:formatCode>0%</c:formatCode>
                <c:ptCount val="2"/>
                <c:pt idx="0">
                  <c:v>0</c:v>
                </c:pt>
                <c:pt idx="1">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2AC-4FF6-8DB7-9547E84B257D}"/>
            </c:ext>
          </c:extLst>
        </c:ser>
        <c:ser>
          <c:idx val="4"/>
          <c:order val="4"/>
          <c:tx>
            <c:strRef>
              <c:f>FKIK!$J$74</c:f>
              <c:strCache>
                <c:ptCount val="1"/>
                <c:pt idx="0">
                  <c:v>Kedokteran</c:v>
                </c:pt>
              </c:strCache>
            </c:strRef>
          </c:tx>
          <c:invertIfNegative val="1"/>
          <c:cat>
            <c:strRef>
              <c:f>FKIK!$K$69:$L$69</c:f>
              <c:strCache>
                <c:ptCount val="1"/>
                <c:pt idx="0">
                  <c:v>Standar Kemahasiswaan</c:v>
                </c:pt>
              </c:strCache>
            </c:strRef>
          </c:cat>
          <c:val>
            <c:numRef>
              <c:f>FKIK!$K$74:$L$74</c:f>
              <c:numCache>
                <c:formatCode>0%</c:formatCode>
                <c:ptCount val="2"/>
                <c:pt idx="0" formatCode="0.00%">
                  <c:v>0</c:v>
                </c:pt>
                <c:pt idx="1">
                  <c:v>0.66666666666666663</c:v>
                </c:pt>
              </c:numCache>
            </c:numRef>
          </c:val>
          <c:extLst>
            <c:ext xmlns:c16="http://schemas.microsoft.com/office/drawing/2014/chart" uri="{C3380CC4-5D6E-409C-BE32-E72D297353CC}">
              <c16:uniqueId val="{00000004-E2AC-4FF6-8DB7-9547E84B257D}"/>
            </c:ext>
          </c:extLst>
        </c:ser>
        <c:dLbls>
          <c:showLegendKey val="0"/>
          <c:showVal val="0"/>
          <c:showCatName val="0"/>
          <c:showSerName val="0"/>
          <c:showPercent val="0"/>
          <c:showBubbleSize val="0"/>
        </c:dLbls>
        <c:gapWidth val="150"/>
        <c:axId val="242343720"/>
        <c:axId val="1675064194"/>
      </c:barChart>
      <c:catAx>
        <c:axId val="242343720"/>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675064194"/>
        <c:crosses val="autoZero"/>
        <c:auto val="1"/>
        <c:lblAlgn val="ctr"/>
        <c:lblOffset val="100"/>
        <c:noMultiLvlLbl val="1"/>
      </c:catAx>
      <c:valAx>
        <c:axId val="1675064194"/>
        <c:scaling>
          <c:orientation val="minMax"/>
        </c:scaling>
        <c:delete val="0"/>
        <c:axPos val="l"/>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4234372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4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FKIK!$K$89:$P$89</c:f>
              <c:strCache>
                <c:ptCount val="5"/>
                <c:pt idx="0">
                  <c:v>Standar Dosen dan Tenaga Kependidikan</c:v>
                </c:pt>
                <c:pt idx="2">
                  <c:v>Standar Peneliti</c:v>
                </c:pt>
                <c:pt idx="4">
                  <c:v>Standar Pelaksana PkM</c:v>
                </c:pt>
              </c:strCache>
            </c:strRef>
          </c:cat>
          <c:val>
            <c:numRef>
              <c:f>FKIK!$K$90:$P$90</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BC-499F-A023-41FD0B784475}"/>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FKIK!$K$89:$P$89</c:f>
              <c:strCache>
                <c:ptCount val="5"/>
                <c:pt idx="0">
                  <c:v>Standar Dosen dan Tenaga Kependidikan</c:v>
                </c:pt>
                <c:pt idx="2">
                  <c:v>Standar Peneliti</c:v>
                </c:pt>
                <c:pt idx="4">
                  <c:v>Standar Pelaksana PkM</c:v>
                </c:pt>
              </c:strCache>
            </c:strRef>
          </c:cat>
          <c:val>
            <c:numRef>
              <c:f>FKIK!$K$91:$P$91</c:f>
              <c:numCache>
                <c:formatCode>0%</c:formatCode>
                <c:ptCount val="6"/>
                <c:pt idx="0" formatCode="0.00%">
                  <c:v>0</c:v>
                </c:pt>
                <c:pt idx="1">
                  <c:v>0.5</c:v>
                </c:pt>
                <c:pt idx="2">
                  <c:v>0</c:v>
                </c:pt>
                <c:pt idx="3">
                  <c:v>0.5</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ABC-499F-A023-41FD0B784475}"/>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FKIK!$K$89:$P$89</c:f>
              <c:strCache>
                <c:ptCount val="5"/>
                <c:pt idx="0">
                  <c:v>Standar Dosen dan Tenaga Kependidikan</c:v>
                </c:pt>
                <c:pt idx="2">
                  <c:v>Standar Peneliti</c:v>
                </c:pt>
                <c:pt idx="4">
                  <c:v>Standar Pelaksana PkM</c:v>
                </c:pt>
              </c:strCache>
            </c:strRef>
          </c:cat>
          <c:val>
            <c:numRef>
              <c:f>FKIK!$K$92:$P$92</c:f>
              <c:numCache>
                <c:formatCode>0.00%</c:formatCode>
                <c:ptCount val="6"/>
                <c:pt idx="0">
                  <c:v>0</c:v>
                </c:pt>
                <c:pt idx="1">
                  <c:v>0.375</c:v>
                </c:pt>
                <c:pt idx="2" formatCode="0%">
                  <c:v>0</c:v>
                </c:pt>
                <c:pt idx="3" formatCode="0%">
                  <c:v>0.5</c:v>
                </c:pt>
                <c:pt idx="4" formatCode="0%">
                  <c:v>0</c:v>
                </c:pt>
                <c:pt idx="5" formatCode="0%">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ABC-499F-A023-41FD0B784475}"/>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FKIK!$K$89:$P$89</c:f>
              <c:strCache>
                <c:ptCount val="5"/>
                <c:pt idx="0">
                  <c:v>Standar Dosen dan Tenaga Kependidikan</c:v>
                </c:pt>
                <c:pt idx="2">
                  <c:v>Standar Peneliti</c:v>
                </c:pt>
                <c:pt idx="4">
                  <c:v>Standar Pelaksana PkM</c:v>
                </c:pt>
              </c:strCache>
            </c:strRef>
          </c:cat>
          <c:val>
            <c:numRef>
              <c:f>FKIK!$K$93:$P$93</c:f>
              <c:numCache>
                <c:formatCode>0%</c:formatCode>
                <c:ptCount val="6"/>
                <c:pt idx="0" formatCode="0.00%">
                  <c:v>0</c:v>
                </c:pt>
                <c:pt idx="1">
                  <c:v>0.25</c:v>
                </c:pt>
                <c:pt idx="2">
                  <c:v>0</c:v>
                </c:pt>
                <c:pt idx="3">
                  <c:v>1</c:v>
                </c:pt>
                <c:pt idx="4">
                  <c:v>0</c:v>
                </c:pt>
                <c:pt idx="5">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ABC-499F-A023-41FD0B784475}"/>
            </c:ext>
          </c:extLst>
        </c:ser>
        <c:ser>
          <c:idx val="4"/>
          <c:order val="4"/>
          <c:tx>
            <c:strRef>
              <c:f>FKIK!$J$94</c:f>
              <c:strCache>
                <c:ptCount val="1"/>
                <c:pt idx="0">
                  <c:v>Kedokteran</c:v>
                </c:pt>
              </c:strCache>
            </c:strRef>
          </c:tx>
          <c:invertIfNegative val="1"/>
          <c:cat>
            <c:strRef>
              <c:f>FKIK!$K$89:$P$89</c:f>
              <c:strCache>
                <c:ptCount val="5"/>
                <c:pt idx="0">
                  <c:v>Standar Dosen dan Tenaga Kependidikan</c:v>
                </c:pt>
                <c:pt idx="2">
                  <c:v>Standar Peneliti</c:v>
                </c:pt>
                <c:pt idx="4">
                  <c:v>Standar Pelaksana PkM</c:v>
                </c:pt>
              </c:strCache>
            </c:strRef>
          </c:cat>
          <c:val>
            <c:numRef>
              <c:f>FKIK!$K$94:$P$94</c:f>
              <c:numCache>
                <c:formatCode>0.00%</c:formatCode>
                <c:ptCount val="6"/>
                <c:pt idx="0" formatCode="0%">
                  <c:v>0</c:v>
                </c:pt>
                <c:pt idx="1">
                  <c:v>0.625</c:v>
                </c:pt>
                <c:pt idx="2" formatCode="0%">
                  <c:v>0</c:v>
                </c:pt>
                <c:pt idx="3" formatCode="0%">
                  <c:v>0.5</c:v>
                </c:pt>
                <c:pt idx="4" formatCode="0%">
                  <c:v>0</c:v>
                </c:pt>
                <c:pt idx="5" formatCode="0%">
                  <c:v>1</c:v>
                </c:pt>
              </c:numCache>
            </c:numRef>
          </c:val>
          <c:extLst>
            <c:ext xmlns:c16="http://schemas.microsoft.com/office/drawing/2014/chart" uri="{C3380CC4-5D6E-409C-BE32-E72D297353CC}">
              <c16:uniqueId val="{00000004-7ABC-499F-A023-41FD0B784475}"/>
            </c:ext>
          </c:extLst>
        </c:ser>
        <c:dLbls>
          <c:showLegendKey val="0"/>
          <c:showVal val="0"/>
          <c:showCatName val="0"/>
          <c:showSerName val="0"/>
          <c:showPercent val="0"/>
          <c:showBubbleSize val="0"/>
        </c:dLbls>
        <c:gapWidth val="150"/>
        <c:axId val="1317528874"/>
        <c:axId val="795467042"/>
      </c:barChart>
      <c:catAx>
        <c:axId val="131752887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795467042"/>
        <c:crosses val="autoZero"/>
        <c:auto val="1"/>
        <c:lblAlgn val="ctr"/>
        <c:lblOffset val="100"/>
        <c:noMultiLvlLbl val="1"/>
      </c:catAx>
      <c:valAx>
        <c:axId val="795467042"/>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31752887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5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FKIK!$K$114:$V$114</c:f>
              <c:strCache>
                <c:ptCount val="11"/>
                <c:pt idx="0">
                  <c:v>Standar SarPras Pembelajaran</c:v>
                </c:pt>
                <c:pt idx="2">
                  <c:v>Standar SarPras Penelitian</c:v>
                </c:pt>
                <c:pt idx="4">
                  <c:v>Standar SarPras PkM</c:v>
                </c:pt>
                <c:pt idx="6">
                  <c:v>Standar Pendanaan &amp; Pembiayaan Pembelajaran</c:v>
                </c:pt>
                <c:pt idx="8">
                  <c:v>Standar Pendanaan &amp; Pembiayaan Penelitian</c:v>
                </c:pt>
                <c:pt idx="10">
                  <c:v>Standar Pendanaan &amp; Pembiayaan PkM</c:v>
                </c:pt>
              </c:strCache>
            </c:strRef>
          </c:cat>
          <c:val>
            <c:numRef>
              <c:f>FKIK!$K$115:$V$115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2D-4FC0-972B-DA44A3AEE007}"/>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FKIK!$K$114:$V$114</c:f>
              <c:strCache>
                <c:ptCount val="11"/>
                <c:pt idx="0">
                  <c:v>Standar SarPras Pembelajaran</c:v>
                </c:pt>
                <c:pt idx="2">
                  <c:v>Standar SarPras Penelitian</c:v>
                </c:pt>
                <c:pt idx="4">
                  <c:v>Standar SarPras PkM</c:v>
                </c:pt>
                <c:pt idx="6">
                  <c:v>Standar Pendanaan &amp; Pembiayaan Pembelajaran</c:v>
                </c:pt>
                <c:pt idx="8">
                  <c:v>Standar Pendanaan &amp; Pembiayaan Penelitian</c:v>
                </c:pt>
                <c:pt idx="10">
                  <c:v>Standar Pendanaan &amp; Pembiayaan PkM</c:v>
                </c:pt>
              </c:strCache>
            </c:strRef>
          </c:cat>
          <c:val>
            <c:numRef>
              <c:f>FKIK!$K$116:$V$116</c:f>
              <c:numCache>
                <c:formatCode>0%</c:formatCode>
                <c:ptCount val="12"/>
                <c:pt idx="0">
                  <c:v>0</c:v>
                </c:pt>
                <c:pt idx="1">
                  <c:v>0.5</c:v>
                </c:pt>
                <c:pt idx="2">
                  <c:v>0</c:v>
                </c:pt>
                <c:pt idx="3" formatCode="0.00%">
                  <c:v>0.5714285714285714</c:v>
                </c:pt>
                <c:pt idx="5">
                  <c:v>1</c:v>
                </c:pt>
                <c:pt idx="6">
                  <c:v>0</c:v>
                </c:pt>
                <c:pt idx="7" formatCode="0.00%">
                  <c:v>0.66666666666666663</c:v>
                </c:pt>
                <c:pt idx="8">
                  <c:v>0</c:v>
                </c:pt>
                <c:pt idx="9" formatCode="0.00%">
                  <c:v>0.66666666666666663</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F2D-4FC0-972B-DA44A3AEE007}"/>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FKIK!$K$114:$V$114</c:f>
              <c:strCache>
                <c:ptCount val="11"/>
                <c:pt idx="0">
                  <c:v>Standar SarPras Pembelajaran</c:v>
                </c:pt>
                <c:pt idx="2">
                  <c:v>Standar SarPras Penelitian</c:v>
                </c:pt>
                <c:pt idx="4">
                  <c:v>Standar SarPras PkM</c:v>
                </c:pt>
                <c:pt idx="6">
                  <c:v>Standar Pendanaan &amp; Pembiayaan Pembelajaran</c:v>
                </c:pt>
                <c:pt idx="8">
                  <c:v>Standar Pendanaan &amp; Pembiayaan Penelitian</c:v>
                </c:pt>
                <c:pt idx="10">
                  <c:v>Standar Pendanaan &amp; Pembiayaan PkM</c:v>
                </c:pt>
              </c:strCache>
            </c:strRef>
          </c:cat>
          <c:val>
            <c:numRef>
              <c:f>FKIK!$K$117:$V$117</c:f>
              <c:numCache>
                <c:formatCode>0%</c:formatCode>
                <c:ptCount val="12"/>
                <c:pt idx="0">
                  <c:v>0</c:v>
                </c:pt>
                <c:pt idx="1">
                  <c:v>0.5</c:v>
                </c:pt>
                <c:pt idx="2">
                  <c:v>0</c:v>
                </c:pt>
                <c:pt idx="3" formatCode="0.00%">
                  <c:v>0.5714285714285714</c:v>
                </c:pt>
                <c:pt idx="5">
                  <c:v>1</c:v>
                </c:pt>
                <c:pt idx="6">
                  <c:v>0</c:v>
                </c:pt>
                <c:pt idx="7" formatCode="0.00%">
                  <c:v>0.66666666666666663</c:v>
                </c:pt>
                <c:pt idx="8">
                  <c:v>0</c:v>
                </c:pt>
                <c:pt idx="9" formatCode="0.00%">
                  <c:v>0.66666666666666663</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F2D-4FC0-972B-DA44A3AEE007}"/>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FKIK!$K$114:$V$114</c:f>
              <c:strCache>
                <c:ptCount val="11"/>
                <c:pt idx="0">
                  <c:v>Standar SarPras Pembelajaran</c:v>
                </c:pt>
                <c:pt idx="2">
                  <c:v>Standar SarPras Penelitian</c:v>
                </c:pt>
                <c:pt idx="4">
                  <c:v>Standar SarPras PkM</c:v>
                </c:pt>
                <c:pt idx="6">
                  <c:v>Standar Pendanaan &amp; Pembiayaan Pembelajaran</c:v>
                </c:pt>
                <c:pt idx="8">
                  <c:v>Standar Pendanaan &amp; Pembiayaan Penelitian</c:v>
                </c:pt>
                <c:pt idx="10">
                  <c:v>Standar Pendanaan &amp; Pembiayaan PkM</c:v>
                </c:pt>
              </c:strCache>
            </c:strRef>
          </c:cat>
          <c:val>
            <c:numRef>
              <c:f>FKIK!$K$118:$V$118</c:f>
              <c:numCache>
                <c:formatCode>0%</c:formatCode>
                <c:ptCount val="12"/>
                <c:pt idx="0">
                  <c:v>0</c:v>
                </c:pt>
                <c:pt idx="1">
                  <c:v>0.5</c:v>
                </c:pt>
                <c:pt idx="2">
                  <c:v>0</c:v>
                </c:pt>
                <c:pt idx="3" formatCode="0.00%">
                  <c:v>0.66666666666666663</c:v>
                </c:pt>
                <c:pt idx="5">
                  <c:v>1</c:v>
                </c:pt>
                <c:pt idx="6">
                  <c:v>0</c:v>
                </c:pt>
                <c:pt idx="7" formatCode="0.00%">
                  <c:v>0.66666666666666663</c:v>
                </c:pt>
                <c:pt idx="8">
                  <c:v>0</c:v>
                </c:pt>
                <c:pt idx="9" formatCode="0.00%">
                  <c:v>0.66666666666666663</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F2D-4FC0-972B-DA44A3AEE007}"/>
            </c:ext>
          </c:extLst>
        </c:ser>
        <c:ser>
          <c:idx val="4"/>
          <c:order val="4"/>
          <c:tx>
            <c:strRef>
              <c:f>FKIK!$J$119</c:f>
              <c:strCache>
                <c:ptCount val="1"/>
                <c:pt idx="0">
                  <c:v>Kedokteran</c:v>
                </c:pt>
              </c:strCache>
            </c:strRef>
          </c:tx>
          <c:invertIfNegative val="1"/>
          <c:cat>
            <c:strRef>
              <c:f>FKIK!$K$114:$V$114</c:f>
              <c:strCache>
                <c:ptCount val="11"/>
                <c:pt idx="0">
                  <c:v>Standar SarPras Pembelajaran</c:v>
                </c:pt>
                <c:pt idx="2">
                  <c:v>Standar SarPras Penelitian</c:v>
                </c:pt>
                <c:pt idx="4">
                  <c:v>Standar SarPras PkM</c:v>
                </c:pt>
                <c:pt idx="6">
                  <c:v>Standar Pendanaan &amp; Pembiayaan Pembelajaran</c:v>
                </c:pt>
                <c:pt idx="8">
                  <c:v>Standar Pendanaan &amp; Pembiayaan Penelitian</c:v>
                </c:pt>
                <c:pt idx="10">
                  <c:v>Standar Pendanaan &amp; Pembiayaan PkM</c:v>
                </c:pt>
              </c:strCache>
            </c:strRef>
          </c:cat>
          <c:val>
            <c:numRef>
              <c:f>FKIK!$K$119:$V$119</c:f>
              <c:numCache>
                <c:formatCode>0%</c:formatCode>
                <c:ptCount val="12"/>
                <c:pt idx="0">
                  <c:v>0</c:v>
                </c:pt>
                <c:pt idx="1">
                  <c:v>0.5</c:v>
                </c:pt>
                <c:pt idx="2">
                  <c:v>0</c:v>
                </c:pt>
                <c:pt idx="3" formatCode="0.00%">
                  <c:v>0.5714285714285714</c:v>
                </c:pt>
                <c:pt idx="5">
                  <c:v>1</c:v>
                </c:pt>
                <c:pt idx="6">
                  <c:v>0</c:v>
                </c:pt>
                <c:pt idx="7" formatCode="0.00%">
                  <c:v>0.66666666666666663</c:v>
                </c:pt>
                <c:pt idx="8">
                  <c:v>0</c:v>
                </c:pt>
                <c:pt idx="9" formatCode="0.00%">
                  <c:v>0.66666666666666663</c:v>
                </c:pt>
                <c:pt idx="10">
                  <c:v>0</c:v>
                </c:pt>
                <c:pt idx="11">
                  <c:v>0</c:v>
                </c:pt>
              </c:numCache>
            </c:numRef>
          </c:val>
          <c:extLst>
            <c:ext xmlns:c16="http://schemas.microsoft.com/office/drawing/2014/chart" uri="{C3380CC4-5D6E-409C-BE32-E72D297353CC}">
              <c16:uniqueId val="{00000004-4F2D-4FC0-972B-DA44A3AEE007}"/>
            </c:ext>
          </c:extLst>
        </c:ser>
        <c:dLbls>
          <c:showLegendKey val="0"/>
          <c:showVal val="0"/>
          <c:showCatName val="0"/>
          <c:showSerName val="0"/>
          <c:showPercent val="0"/>
          <c:showBubbleSize val="0"/>
        </c:dLbls>
        <c:gapWidth val="150"/>
        <c:axId val="38898630"/>
        <c:axId val="626056791"/>
      </c:barChart>
      <c:catAx>
        <c:axId val="3889863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626056791"/>
        <c:crosses val="autoZero"/>
        <c:auto val="1"/>
        <c:lblAlgn val="ctr"/>
        <c:lblOffset val="100"/>
        <c:noMultiLvlLbl val="1"/>
      </c:catAx>
      <c:valAx>
        <c:axId val="626056791"/>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3889863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6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FKIK!$K$135:$P$135</c:f>
              <c:strCache>
                <c:ptCount val="5"/>
                <c:pt idx="0">
                  <c:v>Standar Penilaian Pembelajaran</c:v>
                </c:pt>
                <c:pt idx="2">
                  <c:v>Standar Proses Pembelajaran</c:v>
                </c:pt>
                <c:pt idx="4">
                  <c:v>Standar Isi Pembelajaran (Kurikulum)</c:v>
                </c:pt>
              </c:strCache>
            </c:strRef>
          </c:cat>
          <c:val>
            <c:numRef>
              <c:f>FKIK!$K$136:$P$136</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589-4EC1-8374-B332AEE747B4}"/>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FKIK!$K$135:$P$135</c:f>
              <c:strCache>
                <c:ptCount val="5"/>
                <c:pt idx="0">
                  <c:v>Standar Penilaian Pembelajaran</c:v>
                </c:pt>
                <c:pt idx="2">
                  <c:v>Standar Proses Pembelajaran</c:v>
                </c:pt>
                <c:pt idx="4">
                  <c:v>Standar Isi Pembelajaran (Kurikulum)</c:v>
                </c:pt>
              </c:strCache>
            </c:strRef>
          </c:cat>
          <c:val>
            <c:numRef>
              <c:f>FKIK!$K$137:$P$137</c:f>
              <c:numCache>
                <c:formatCode>0%</c:formatCode>
                <c:ptCount val="6"/>
                <c:pt idx="0">
                  <c:v>0</c:v>
                </c:pt>
                <c:pt idx="1">
                  <c:v>1</c:v>
                </c:pt>
                <c:pt idx="2">
                  <c:v>0</c:v>
                </c:pt>
                <c:pt idx="3">
                  <c:v>1</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589-4EC1-8374-B332AEE747B4}"/>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FKIK!$K$135:$P$135</c:f>
              <c:strCache>
                <c:ptCount val="5"/>
                <c:pt idx="0">
                  <c:v>Standar Penilaian Pembelajaran</c:v>
                </c:pt>
                <c:pt idx="2">
                  <c:v>Standar Proses Pembelajaran</c:v>
                </c:pt>
                <c:pt idx="4">
                  <c:v>Standar Isi Pembelajaran (Kurikulum)</c:v>
                </c:pt>
              </c:strCache>
            </c:strRef>
          </c:cat>
          <c:val>
            <c:numRef>
              <c:f>FKIK!$K$138:$P$138</c:f>
              <c:numCache>
                <c:formatCode>0%</c:formatCode>
                <c:ptCount val="6"/>
                <c:pt idx="0">
                  <c:v>0</c:v>
                </c:pt>
                <c:pt idx="1">
                  <c:v>1</c:v>
                </c:pt>
                <c:pt idx="2">
                  <c:v>0</c:v>
                </c:pt>
                <c:pt idx="3">
                  <c:v>1</c:v>
                </c:pt>
                <c:pt idx="4">
                  <c:v>0</c:v>
                </c:pt>
                <c:pt idx="5">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589-4EC1-8374-B332AEE747B4}"/>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FKIK!$K$135:$P$135</c:f>
              <c:strCache>
                <c:ptCount val="5"/>
                <c:pt idx="0">
                  <c:v>Standar Penilaian Pembelajaran</c:v>
                </c:pt>
                <c:pt idx="2">
                  <c:v>Standar Proses Pembelajaran</c:v>
                </c:pt>
                <c:pt idx="4">
                  <c:v>Standar Isi Pembelajaran (Kurikulum)</c:v>
                </c:pt>
              </c:strCache>
            </c:strRef>
          </c:cat>
          <c:val>
            <c:numRef>
              <c:f>FKIK!$K$139:$P$139</c:f>
              <c:numCache>
                <c:formatCode>0%</c:formatCode>
                <c:ptCount val="6"/>
                <c:pt idx="0">
                  <c:v>0</c:v>
                </c:pt>
                <c:pt idx="1">
                  <c:v>1</c:v>
                </c:pt>
                <c:pt idx="2">
                  <c:v>0</c:v>
                </c:pt>
                <c:pt idx="3">
                  <c:v>1</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589-4EC1-8374-B332AEE747B4}"/>
            </c:ext>
          </c:extLst>
        </c:ser>
        <c:ser>
          <c:idx val="4"/>
          <c:order val="4"/>
          <c:tx>
            <c:strRef>
              <c:f>FKIK!$J$140</c:f>
              <c:strCache>
                <c:ptCount val="1"/>
                <c:pt idx="0">
                  <c:v>Kedokteran</c:v>
                </c:pt>
              </c:strCache>
            </c:strRef>
          </c:tx>
          <c:invertIfNegative val="1"/>
          <c:cat>
            <c:strRef>
              <c:f>FKIK!$K$135:$P$135</c:f>
              <c:strCache>
                <c:ptCount val="5"/>
                <c:pt idx="0">
                  <c:v>Standar Penilaian Pembelajaran</c:v>
                </c:pt>
                <c:pt idx="2">
                  <c:v>Standar Proses Pembelajaran</c:v>
                </c:pt>
                <c:pt idx="4">
                  <c:v>Standar Isi Pembelajaran (Kurikulum)</c:v>
                </c:pt>
              </c:strCache>
            </c:strRef>
          </c:cat>
          <c:val>
            <c:numRef>
              <c:f>FKIK!$K$140:$P$140</c:f>
              <c:numCache>
                <c:formatCode>0%</c:formatCode>
                <c:ptCount val="6"/>
                <c:pt idx="0">
                  <c:v>0</c:v>
                </c:pt>
                <c:pt idx="1">
                  <c:v>1</c:v>
                </c:pt>
                <c:pt idx="2">
                  <c:v>0</c:v>
                </c:pt>
                <c:pt idx="3">
                  <c:v>1</c:v>
                </c:pt>
                <c:pt idx="4">
                  <c:v>0</c:v>
                </c:pt>
                <c:pt idx="5">
                  <c:v>1</c:v>
                </c:pt>
              </c:numCache>
            </c:numRef>
          </c:val>
          <c:extLst>
            <c:ext xmlns:c16="http://schemas.microsoft.com/office/drawing/2014/chart" uri="{C3380CC4-5D6E-409C-BE32-E72D297353CC}">
              <c16:uniqueId val="{00000004-F589-4EC1-8374-B332AEE747B4}"/>
            </c:ext>
          </c:extLst>
        </c:ser>
        <c:dLbls>
          <c:showLegendKey val="0"/>
          <c:showVal val="0"/>
          <c:showCatName val="0"/>
          <c:showSerName val="0"/>
          <c:showPercent val="0"/>
          <c:showBubbleSize val="0"/>
        </c:dLbls>
        <c:gapWidth val="150"/>
        <c:axId val="1700796369"/>
        <c:axId val="1125566710"/>
      </c:barChart>
      <c:catAx>
        <c:axId val="17007963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125566710"/>
        <c:crosses val="autoZero"/>
        <c:auto val="1"/>
        <c:lblAlgn val="ctr"/>
        <c:lblOffset val="100"/>
        <c:noMultiLvlLbl val="1"/>
      </c:catAx>
      <c:valAx>
        <c:axId val="1125566710"/>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70079636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2</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Universitas!$B$62:$B$65</c:f>
              <c:strCache>
                <c:ptCount val="4"/>
                <c:pt idx="0">
                  <c:v>Standar Pengelolaan Pembelajaran</c:v>
                </c:pt>
                <c:pt idx="1">
                  <c:v>Standar Suasana Akademik</c:v>
                </c:pt>
                <c:pt idx="2">
                  <c:v>Standar Pengelolaan Penelitian</c:v>
                </c:pt>
                <c:pt idx="3">
                  <c:v>Standar Pengelolaan PkM</c:v>
                </c:pt>
              </c:strCache>
            </c:strRef>
          </c:cat>
          <c:val>
            <c:numRef>
              <c:f>Universitas!$C$62:$C$65</c:f>
              <c:numCache>
                <c:formatCode>0.00%</c:formatCode>
                <c:ptCount val="4"/>
                <c:pt idx="0">
                  <c:v>1.1904761904761904E-2</c:v>
                </c:pt>
                <c:pt idx="1">
                  <c:v>0.10714285714285714</c:v>
                </c:pt>
                <c:pt idx="2">
                  <c:v>1.4285714285714287E-2</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96-4118-89F5-AFBC993393D1}"/>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Universitas!$B$62:$B$65</c:f>
              <c:strCache>
                <c:ptCount val="4"/>
                <c:pt idx="0">
                  <c:v>Standar Pengelolaan Pembelajaran</c:v>
                </c:pt>
                <c:pt idx="1">
                  <c:v>Standar Suasana Akademik</c:v>
                </c:pt>
                <c:pt idx="2">
                  <c:v>Standar Pengelolaan Penelitian</c:v>
                </c:pt>
                <c:pt idx="3">
                  <c:v>Standar Pengelolaan PkM</c:v>
                </c:pt>
              </c:strCache>
            </c:strRef>
          </c:cat>
          <c:val>
            <c:numRef>
              <c:f>Universitas!$D$62:$D$65</c:f>
              <c:numCache>
                <c:formatCode>0.00%</c:formatCode>
                <c:ptCount val="4"/>
                <c:pt idx="0">
                  <c:v>0.75</c:v>
                </c:pt>
                <c:pt idx="1">
                  <c:v>0.6071428571428571</c:v>
                </c:pt>
                <c:pt idx="2">
                  <c:v>0.42857142857142871</c:v>
                </c:pt>
                <c:pt idx="3">
                  <c:v>0.52380952380952384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96-4118-89F5-AFBC993393D1}"/>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Universitas!$B$62:$B$65</c:f>
              <c:strCache>
                <c:ptCount val="4"/>
                <c:pt idx="0">
                  <c:v>Standar Pengelolaan Pembelajaran</c:v>
                </c:pt>
                <c:pt idx="1">
                  <c:v>Standar Suasana Akademik</c:v>
                </c:pt>
                <c:pt idx="2">
                  <c:v>Standar Pengelolaan Penelitian</c:v>
                </c:pt>
                <c:pt idx="3">
                  <c:v>Standar Pengelolaan PkM</c:v>
                </c:pt>
              </c:strCache>
            </c:strRef>
          </c:cat>
          <c:val>
            <c:numRef>
              <c:f>Universitas!$E$62:$E$65</c:f>
              <c:numCache>
                <c:formatCode>0.00%</c:formatCode>
                <c:ptCount val="4"/>
                <c:pt idx="0">
                  <c:v>0.23809523809523811</c:v>
                </c:pt>
                <c:pt idx="1">
                  <c:v>0.2857142857142857</c:v>
                </c:pt>
                <c:pt idx="2">
                  <c:v>0.55714285714285705</c:v>
                </c:pt>
                <c:pt idx="3">
                  <c:v>0.47619047619047616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F96-4118-89F5-AFBC993393D1}"/>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Universitas!$B$62:$B$65</c:f>
              <c:strCache>
                <c:ptCount val="4"/>
                <c:pt idx="0">
                  <c:v>Standar Pengelolaan Pembelajaran</c:v>
                </c:pt>
                <c:pt idx="1">
                  <c:v>Standar Suasana Akademik</c:v>
                </c:pt>
                <c:pt idx="2">
                  <c:v>Standar Pengelolaan Penelitian</c:v>
                </c:pt>
                <c:pt idx="3">
                  <c:v>Standar Pengelolaan PkM</c:v>
                </c:pt>
              </c:strCache>
            </c:strRef>
          </c:cat>
          <c:val>
            <c:numRef>
              <c:f>Universitas!$F$62:$F$65</c:f>
              <c:numCache>
                <c:formatCode>0.00%</c:formatCode>
                <c:ptCount val="4"/>
                <c:pt idx="0">
                  <c:v>0</c:v>
                </c:pt>
                <c:pt idx="1">
                  <c:v>0</c:v>
                </c:pt>
                <c:pt idx="2">
                  <c:v>0</c:v>
                </c:pt>
                <c:pt idx="3">
                  <c:v>2.3809523809523808E-2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F96-4118-89F5-AFBC993393D1}"/>
            </c:ext>
          </c:extLst>
        </c:ser>
        <c:dLbls>
          <c:showLegendKey val="0"/>
          <c:showVal val="0"/>
          <c:showCatName val="0"/>
          <c:showSerName val="0"/>
          <c:showPercent val="0"/>
          <c:showBubbleSize val="0"/>
        </c:dLbls>
        <c:gapWidth val="150"/>
        <c:axId val="2121302612"/>
        <c:axId val="1162695015"/>
      </c:barChart>
      <c:catAx>
        <c:axId val="21213026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162695015"/>
        <c:crosses val="autoZero"/>
        <c:auto val="1"/>
        <c:lblAlgn val="ctr"/>
        <c:lblOffset val="100"/>
        <c:noMultiLvlLbl val="1"/>
      </c:catAx>
      <c:valAx>
        <c:axId val="1162695015"/>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212130261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7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FKIK!$K$156:$P$156</c:f>
              <c:strCache>
                <c:ptCount val="5"/>
                <c:pt idx="0">
                  <c:v>Standar Isi Penelitian</c:v>
                </c:pt>
                <c:pt idx="2">
                  <c:v>Standar Proses Penelitian</c:v>
                </c:pt>
                <c:pt idx="4">
                  <c:v>Standar Penilaian Penelitian</c:v>
                </c:pt>
              </c:strCache>
            </c:strRef>
          </c:cat>
          <c:val>
            <c:numRef>
              <c:f>FKIK!$K$157:$P$157</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FE6-4877-AA7C-055093A831FA}"/>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FKIK!$K$156:$P$156</c:f>
              <c:strCache>
                <c:ptCount val="5"/>
                <c:pt idx="0">
                  <c:v>Standar Isi Penelitian</c:v>
                </c:pt>
                <c:pt idx="2">
                  <c:v>Standar Proses Penelitian</c:v>
                </c:pt>
                <c:pt idx="4">
                  <c:v>Standar Penilaian Penelitian</c:v>
                </c:pt>
              </c:strCache>
            </c:strRef>
          </c:cat>
          <c:val>
            <c:numRef>
              <c:f>FKIK!$K$158:$P$158</c:f>
              <c:numCache>
                <c:formatCode>0%</c:formatCode>
                <c:ptCount val="6"/>
                <c:pt idx="0">
                  <c:v>0</c:v>
                </c:pt>
                <c:pt idx="1">
                  <c:v>0.5</c:v>
                </c:pt>
                <c:pt idx="2">
                  <c:v>0</c:v>
                </c:pt>
                <c:pt idx="3">
                  <c:v>0.5</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FE6-4877-AA7C-055093A831FA}"/>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FKIK!$K$156:$P$156</c:f>
              <c:strCache>
                <c:ptCount val="5"/>
                <c:pt idx="0">
                  <c:v>Standar Isi Penelitian</c:v>
                </c:pt>
                <c:pt idx="2">
                  <c:v>Standar Proses Penelitian</c:v>
                </c:pt>
                <c:pt idx="4">
                  <c:v>Standar Penilaian Penelitian</c:v>
                </c:pt>
              </c:strCache>
            </c:strRef>
          </c:cat>
          <c:val>
            <c:numRef>
              <c:f>FKIK!$K$159:$P$159</c:f>
              <c:numCache>
                <c:formatCode>0%</c:formatCode>
                <c:ptCount val="6"/>
                <c:pt idx="0">
                  <c:v>0</c:v>
                </c:pt>
                <c:pt idx="1">
                  <c:v>0.75</c:v>
                </c:pt>
                <c:pt idx="2">
                  <c:v>0</c:v>
                </c:pt>
                <c:pt idx="3">
                  <c:v>0.75</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FE6-4877-AA7C-055093A831FA}"/>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FKIK!$K$156:$P$156</c:f>
              <c:strCache>
                <c:ptCount val="5"/>
                <c:pt idx="0">
                  <c:v>Standar Isi Penelitian</c:v>
                </c:pt>
                <c:pt idx="2">
                  <c:v>Standar Proses Penelitian</c:v>
                </c:pt>
                <c:pt idx="4">
                  <c:v>Standar Penilaian Penelitian</c:v>
                </c:pt>
              </c:strCache>
            </c:strRef>
          </c:cat>
          <c:val>
            <c:numRef>
              <c:f>FKIK!$K$160:$P$160</c:f>
              <c:numCache>
                <c:formatCode>0%</c:formatCode>
                <c:ptCount val="6"/>
                <c:pt idx="0">
                  <c:v>0</c:v>
                </c:pt>
                <c:pt idx="1">
                  <c:v>0.25</c:v>
                </c:pt>
                <c:pt idx="2">
                  <c:v>0</c:v>
                </c:pt>
                <c:pt idx="3">
                  <c:v>0.5</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FE6-4877-AA7C-055093A831FA}"/>
            </c:ext>
          </c:extLst>
        </c:ser>
        <c:ser>
          <c:idx val="4"/>
          <c:order val="4"/>
          <c:tx>
            <c:strRef>
              <c:f>FKIK!$J$161</c:f>
              <c:strCache>
                <c:ptCount val="1"/>
                <c:pt idx="0">
                  <c:v>Kedokteran</c:v>
                </c:pt>
              </c:strCache>
            </c:strRef>
          </c:tx>
          <c:invertIfNegative val="1"/>
          <c:cat>
            <c:strRef>
              <c:f>FKIK!$K$156:$P$156</c:f>
              <c:strCache>
                <c:ptCount val="5"/>
                <c:pt idx="0">
                  <c:v>Standar Isi Penelitian</c:v>
                </c:pt>
                <c:pt idx="2">
                  <c:v>Standar Proses Penelitian</c:v>
                </c:pt>
                <c:pt idx="4">
                  <c:v>Standar Penilaian Penelitian</c:v>
                </c:pt>
              </c:strCache>
            </c:strRef>
          </c:cat>
          <c:val>
            <c:numRef>
              <c:f>FKIK!$K$161:$P$161</c:f>
              <c:numCache>
                <c:formatCode>0%</c:formatCode>
                <c:ptCount val="6"/>
                <c:pt idx="0">
                  <c:v>0</c:v>
                </c:pt>
                <c:pt idx="1">
                  <c:v>0.75</c:v>
                </c:pt>
                <c:pt idx="2">
                  <c:v>0</c:v>
                </c:pt>
                <c:pt idx="3">
                  <c:v>0.75</c:v>
                </c:pt>
                <c:pt idx="4">
                  <c:v>0</c:v>
                </c:pt>
                <c:pt idx="5">
                  <c:v>1</c:v>
                </c:pt>
              </c:numCache>
            </c:numRef>
          </c:val>
          <c:extLst>
            <c:ext xmlns:c16="http://schemas.microsoft.com/office/drawing/2014/chart" uri="{C3380CC4-5D6E-409C-BE32-E72D297353CC}">
              <c16:uniqueId val="{00000004-8FE6-4877-AA7C-055093A831FA}"/>
            </c:ext>
          </c:extLst>
        </c:ser>
        <c:dLbls>
          <c:showLegendKey val="0"/>
          <c:showVal val="0"/>
          <c:showCatName val="0"/>
          <c:showSerName val="0"/>
          <c:showPercent val="0"/>
          <c:showBubbleSize val="0"/>
        </c:dLbls>
        <c:gapWidth val="150"/>
        <c:axId val="1591511665"/>
        <c:axId val="1570383106"/>
      </c:barChart>
      <c:catAx>
        <c:axId val="159151166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570383106"/>
        <c:crosses val="autoZero"/>
        <c:auto val="1"/>
        <c:lblAlgn val="ctr"/>
        <c:lblOffset val="100"/>
        <c:noMultiLvlLbl val="1"/>
      </c:catAx>
      <c:valAx>
        <c:axId val="1570383106"/>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59151166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100" b="1" i="0">
                <a:solidFill>
                  <a:srgbClr val="757575"/>
                </a:solidFill>
                <a:latin typeface="+mn-lt"/>
              </a:defRPr>
            </a:pPr>
            <a:r>
              <a:rPr sz="1100" b="1" i="0">
                <a:solidFill>
                  <a:srgbClr val="757575"/>
                </a:solidFill>
                <a:latin typeface="+mn-lt"/>
              </a:rPr>
              <a:t>ANALISIS CAPAIAN kriteria 8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FKIK!$K$176:$P$176</c:f>
              <c:strCache>
                <c:ptCount val="5"/>
                <c:pt idx="0">
                  <c:v>Standar Isi PkM</c:v>
                </c:pt>
                <c:pt idx="2">
                  <c:v>Standar Proses PkM</c:v>
                </c:pt>
                <c:pt idx="4">
                  <c:v>Standar Penilaian PkM</c:v>
                </c:pt>
              </c:strCache>
            </c:strRef>
          </c:cat>
          <c:val>
            <c:numRef>
              <c:f>FKIK!$K$177:$P$177</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CE7-4D47-947D-DD2BD2BEAA3D}"/>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FKIK!$K$176:$P$176</c:f>
              <c:strCache>
                <c:ptCount val="5"/>
                <c:pt idx="0">
                  <c:v>Standar Isi PkM</c:v>
                </c:pt>
                <c:pt idx="2">
                  <c:v>Standar Proses PkM</c:v>
                </c:pt>
                <c:pt idx="4">
                  <c:v>Standar Penilaian PkM</c:v>
                </c:pt>
              </c:strCache>
            </c:strRef>
          </c:cat>
          <c:val>
            <c:numRef>
              <c:f>FKIK!$K$178:$P$178</c:f>
              <c:numCache>
                <c:formatCode>0%</c:formatCode>
                <c:ptCount val="6"/>
                <c:pt idx="0">
                  <c:v>0</c:v>
                </c:pt>
                <c:pt idx="1">
                  <c:v>1</c:v>
                </c:pt>
                <c:pt idx="2" formatCode="0.00%">
                  <c:v>0</c:v>
                </c:pt>
                <c:pt idx="3">
                  <c:v>1</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CE7-4D47-947D-DD2BD2BEAA3D}"/>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FKIK!$K$176:$P$176</c:f>
              <c:strCache>
                <c:ptCount val="5"/>
                <c:pt idx="0">
                  <c:v>Standar Isi PkM</c:v>
                </c:pt>
                <c:pt idx="2">
                  <c:v>Standar Proses PkM</c:v>
                </c:pt>
                <c:pt idx="4">
                  <c:v>Standar Penilaian PkM</c:v>
                </c:pt>
              </c:strCache>
            </c:strRef>
          </c:cat>
          <c:val>
            <c:numRef>
              <c:f>FKIK!$K$179:$P$179</c:f>
              <c:numCache>
                <c:formatCode>0%</c:formatCode>
                <c:ptCount val="6"/>
                <c:pt idx="0">
                  <c:v>0</c:v>
                </c:pt>
                <c:pt idx="1">
                  <c:v>1</c:v>
                </c:pt>
                <c:pt idx="2" formatCode="0.00%">
                  <c:v>0</c:v>
                </c:pt>
                <c:pt idx="3">
                  <c:v>0</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CE7-4D47-947D-DD2BD2BEAA3D}"/>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FKIK!$K$176:$P$176</c:f>
              <c:strCache>
                <c:ptCount val="5"/>
                <c:pt idx="0">
                  <c:v>Standar Isi PkM</c:v>
                </c:pt>
                <c:pt idx="2">
                  <c:v>Standar Proses PkM</c:v>
                </c:pt>
                <c:pt idx="4">
                  <c:v>Standar Penilaian PkM</c:v>
                </c:pt>
              </c:strCache>
            </c:strRef>
          </c:cat>
          <c:val>
            <c:numRef>
              <c:f>FKIK!$K$180:$P$180</c:f>
              <c:numCache>
                <c:formatCode>0%</c:formatCode>
                <c:ptCount val="6"/>
                <c:pt idx="0">
                  <c:v>0</c:v>
                </c:pt>
                <c:pt idx="1">
                  <c:v>1</c:v>
                </c:pt>
                <c:pt idx="2" formatCode="0.00%">
                  <c:v>0</c:v>
                </c:pt>
                <c:pt idx="3" formatCode="0.00%">
                  <c:v>0.66666666666666663</c:v>
                </c:pt>
                <c:pt idx="4">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CE7-4D47-947D-DD2BD2BEAA3D}"/>
            </c:ext>
          </c:extLst>
        </c:ser>
        <c:ser>
          <c:idx val="4"/>
          <c:order val="4"/>
          <c:tx>
            <c:strRef>
              <c:f>FKIK!$J$181</c:f>
              <c:strCache>
                <c:ptCount val="1"/>
                <c:pt idx="0">
                  <c:v>Kedokteran</c:v>
                </c:pt>
              </c:strCache>
            </c:strRef>
          </c:tx>
          <c:invertIfNegative val="1"/>
          <c:cat>
            <c:strRef>
              <c:f>FKIK!$K$176:$P$176</c:f>
              <c:strCache>
                <c:ptCount val="5"/>
                <c:pt idx="0">
                  <c:v>Standar Isi PkM</c:v>
                </c:pt>
                <c:pt idx="2">
                  <c:v>Standar Proses PkM</c:v>
                </c:pt>
                <c:pt idx="4">
                  <c:v>Standar Penilaian PkM</c:v>
                </c:pt>
              </c:strCache>
            </c:strRef>
          </c:cat>
          <c:val>
            <c:numRef>
              <c:f>FKIK!$K$181:$P$181</c:f>
              <c:numCache>
                <c:formatCode>0%</c:formatCode>
                <c:ptCount val="6"/>
                <c:pt idx="0">
                  <c:v>0</c:v>
                </c:pt>
                <c:pt idx="1">
                  <c:v>1</c:v>
                </c:pt>
                <c:pt idx="2" formatCode="0.00%">
                  <c:v>0</c:v>
                </c:pt>
                <c:pt idx="3" formatCode="0.00%">
                  <c:v>0.66666666666666663</c:v>
                </c:pt>
                <c:pt idx="4">
                  <c:v>0</c:v>
                </c:pt>
                <c:pt idx="5">
                  <c:v>1</c:v>
                </c:pt>
              </c:numCache>
            </c:numRef>
          </c:val>
          <c:extLst>
            <c:ext xmlns:c16="http://schemas.microsoft.com/office/drawing/2014/chart" uri="{C3380CC4-5D6E-409C-BE32-E72D297353CC}">
              <c16:uniqueId val="{00000004-1CE7-4D47-947D-DD2BD2BEAA3D}"/>
            </c:ext>
          </c:extLst>
        </c:ser>
        <c:dLbls>
          <c:showLegendKey val="0"/>
          <c:showVal val="0"/>
          <c:showCatName val="0"/>
          <c:showSerName val="0"/>
          <c:showPercent val="0"/>
          <c:showBubbleSize val="0"/>
        </c:dLbls>
        <c:gapWidth val="150"/>
        <c:axId val="820876626"/>
        <c:axId val="1416045875"/>
      </c:barChart>
      <c:catAx>
        <c:axId val="82087662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16045875"/>
        <c:crosses val="autoZero"/>
        <c:auto val="1"/>
        <c:lblAlgn val="ctr"/>
        <c:lblOffset val="100"/>
        <c:noMultiLvlLbl val="1"/>
      </c:catAx>
      <c:valAx>
        <c:axId val="1416045875"/>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82087662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9 
ta 2021/2022</a:t>
            </a:r>
          </a:p>
        </c:rich>
      </c:tx>
      <c:overlay val="0"/>
    </c:title>
    <c:autoTitleDeleted val="0"/>
    <c:plotArea>
      <c:layout/>
      <c:barChart>
        <c:barDir val="col"/>
        <c:grouping val="clustered"/>
        <c:varyColors val="1"/>
        <c:ser>
          <c:idx val="0"/>
          <c:order val="0"/>
          <c:tx>
            <c:v>Keperawatan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FKIK!$K$197:$V$197</c:f>
              <c:strCache>
                <c:ptCount val="11"/>
                <c:pt idx="0">
                  <c:v>Standar Kelulusan Mahasiswa </c:v>
                </c:pt>
                <c:pt idx="2">
                  <c:v>Standar Kompetensi Lulusan</c:v>
                </c:pt>
                <c:pt idx="4">
                  <c:v>Standar Hasil Penelitian</c:v>
                </c:pt>
                <c:pt idx="6">
                  <c:v>Standar Penyusunan TA Skripsi</c:v>
                </c:pt>
                <c:pt idx="8">
                  <c:v>Standar Hasil PkM</c:v>
                </c:pt>
                <c:pt idx="10">
                  <c:v>Standar Penelusuran Alumni</c:v>
                </c:pt>
              </c:strCache>
            </c:strRef>
          </c:cat>
          <c:val>
            <c:numRef>
              <c:f>FKIK!$K$198:$V$198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89-43DD-A6C9-E3A82FDB166B}"/>
            </c:ext>
          </c:extLst>
        </c:ser>
        <c:ser>
          <c:idx val="1"/>
          <c:order val="1"/>
          <c:tx>
            <c:v>Optometeri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FKIK!$K$197:$V$197</c:f>
              <c:strCache>
                <c:ptCount val="11"/>
                <c:pt idx="0">
                  <c:v>Standar Kelulusan Mahasiswa </c:v>
                </c:pt>
                <c:pt idx="2">
                  <c:v>Standar Kompetensi Lulusan</c:v>
                </c:pt>
                <c:pt idx="4">
                  <c:v>Standar Hasil Penelitian</c:v>
                </c:pt>
                <c:pt idx="6">
                  <c:v>Standar Penyusunan TA Skripsi</c:v>
                </c:pt>
                <c:pt idx="8">
                  <c:v>Standar Hasil PkM</c:v>
                </c:pt>
                <c:pt idx="10">
                  <c:v>Standar Penelusuran Alumni</c:v>
                </c:pt>
              </c:strCache>
            </c:strRef>
          </c:cat>
          <c:val>
            <c:numRef>
              <c:f>FKIK!$K$199:$V$199</c:f>
              <c:numCache>
                <c:formatCode>0%</c:formatCode>
                <c:ptCount val="12"/>
                <c:pt idx="0">
                  <c:v>0</c:v>
                </c:pt>
                <c:pt idx="1">
                  <c:v>0.75</c:v>
                </c:pt>
                <c:pt idx="2">
                  <c:v>0</c:v>
                </c:pt>
                <c:pt idx="3">
                  <c:v>1</c:v>
                </c:pt>
                <c:pt idx="4">
                  <c:v>0</c:v>
                </c:pt>
                <c:pt idx="5" formatCode="0.00%">
                  <c:v>0.5714285714285714</c:v>
                </c:pt>
                <c:pt idx="6">
                  <c:v>0</c:v>
                </c:pt>
                <c:pt idx="7" formatCode="0.00%">
                  <c:v>0.88888888888888884</c:v>
                </c:pt>
                <c:pt idx="8">
                  <c:v>0</c:v>
                </c:pt>
                <c:pt idx="9">
                  <c:v>1</c:v>
                </c:pt>
                <c:pt idx="10">
                  <c:v>0</c:v>
                </c:pt>
                <c:pt idx="11" formatCode="0.00%">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E89-43DD-A6C9-E3A82FDB166B}"/>
            </c:ext>
          </c:extLst>
        </c:ser>
        <c:ser>
          <c:idx val="2"/>
          <c:order val="2"/>
          <c:tx>
            <c:v>Profesi Dokter</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FKIK!$K$197:$V$197</c:f>
              <c:strCache>
                <c:ptCount val="11"/>
                <c:pt idx="0">
                  <c:v>Standar Kelulusan Mahasiswa </c:v>
                </c:pt>
                <c:pt idx="2">
                  <c:v>Standar Kompetensi Lulusan</c:v>
                </c:pt>
                <c:pt idx="4">
                  <c:v>Standar Hasil Penelitian</c:v>
                </c:pt>
                <c:pt idx="6">
                  <c:v>Standar Penyusunan TA Skripsi</c:v>
                </c:pt>
                <c:pt idx="8">
                  <c:v>Standar Hasil PkM</c:v>
                </c:pt>
                <c:pt idx="10">
                  <c:v>Standar Penelusuran Alumni</c:v>
                </c:pt>
              </c:strCache>
            </c:strRef>
          </c:cat>
          <c:val>
            <c:numRef>
              <c:f>FKIK!$K$200:$V$200</c:f>
              <c:numCache>
                <c:formatCode>0%</c:formatCode>
                <c:ptCount val="12"/>
                <c:pt idx="2">
                  <c:v>0</c:v>
                </c:pt>
                <c:pt idx="3">
                  <c:v>1</c:v>
                </c:pt>
                <c:pt idx="4">
                  <c:v>0</c:v>
                </c:pt>
                <c:pt idx="5">
                  <c:v>0</c:v>
                </c:pt>
                <c:pt idx="6" formatCode="0.00%">
                  <c:v>0</c:v>
                </c:pt>
                <c:pt idx="7" formatCode="0.00%">
                  <c:v>0.77777777777777779</c:v>
                </c:pt>
                <c:pt idx="8">
                  <c:v>0</c:v>
                </c:pt>
                <c:pt idx="9">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E89-43DD-A6C9-E3A82FDB166B}"/>
            </c:ext>
          </c:extLst>
        </c:ser>
        <c:ser>
          <c:idx val="3"/>
          <c:order val="3"/>
          <c:tx>
            <c:v>Kedokteran</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FKIK!$K$197:$V$197</c:f>
              <c:strCache>
                <c:ptCount val="11"/>
                <c:pt idx="0">
                  <c:v>Standar Kelulusan Mahasiswa </c:v>
                </c:pt>
                <c:pt idx="2">
                  <c:v>Standar Kompetensi Lulusan</c:v>
                </c:pt>
                <c:pt idx="4">
                  <c:v>Standar Hasil Penelitian</c:v>
                </c:pt>
                <c:pt idx="6">
                  <c:v>Standar Penyusunan TA Skripsi</c:v>
                </c:pt>
                <c:pt idx="8">
                  <c:v>Standar Hasil PkM</c:v>
                </c:pt>
                <c:pt idx="10">
                  <c:v>Standar Penelusuran Alumni</c:v>
                </c:pt>
              </c:strCache>
            </c:strRef>
          </c:cat>
          <c:val>
            <c:numRef>
              <c:f>FKIK!$K$201:$V$201</c:f>
              <c:numCache>
                <c:formatCode>0%</c:formatCode>
                <c:ptCount val="12"/>
                <c:pt idx="0">
                  <c:v>0</c:v>
                </c:pt>
                <c:pt idx="1">
                  <c:v>0.25</c:v>
                </c:pt>
                <c:pt idx="2">
                  <c:v>0</c:v>
                </c:pt>
                <c:pt idx="3">
                  <c:v>1</c:v>
                </c:pt>
                <c:pt idx="4">
                  <c:v>0</c:v>
                </c:pt>
                <c:pt idx="5" formatCode="0.00%">
                  <c:v>0.33333333333333331</c:v>
                </c:pt>
                <c:pt idx="8">
                  <c:v>0</c:v>
                </c:pt>
                <c:pt idx="9">
                  <c:v>0.5</c:v>
                </c:pt>
                <c:pt idx="10" formatCode="0.0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E89-43DD-A6C9-E3A82FDB166B}"/>
            </c:ext>
          </c:extLst>
        </c:ser>
        <c:ser>
          <c:idx val="4"/>
          <c:order val="4"/>
          <c:tx>
            <c:strRef>
              <c:f>FKIK!$J$202</c:f>
              <c:strCache>
                <c:ptCount val="1"/>
                <c:pt idx="0">
                  <c:v>Kedokteran</c:v>
                </c:pt>
              </c:strCache>
            </c:strRef>
          </c:tx>
          <c:invertIfNegative val="1"/>
          <c:cat>
            <c:strRef>
              <c:f>FKIK!$K$197:$V$197</c:f>
              <c:strCache>
                <c:ptCount val="11"/>
                <c:pt idx="0">
                  <c:v>Standar Kelulusan Mahasiswa </c:v>
                </c:pt>
                <c:pt idx="2">
                  <c:v>Standar Kompetensi Lulusan</c:v>
                </c:pt>
                <c:pt idx="4">
                  <c:v>Standar Hasil Penelitian</c:v>
                </c:pt>
                <c:pt idx="6">
                  <c:v>Standar Penyusunan TA Skripsi</c:v>
                </c:pt>
                <c:pt idx="8">
                  <c:v>Standar Hasil PkM</c:v>
                </c:pt>
                <c:pt idx="10">
                  <c:v>Standar Penelusuran Alumni</c:v>
                </c:pt>
              </c:strCache>
            </c:strRef>
          </c:cat>
          <c:val>
            <c:numRef>
              <c:f>FKIK!$K$202:$V$202</c:f>
              <c:numCache>
                <c:formatCode>0%</c:formatCode>
                <c:ptCount val="12"/>
                <c:pt idx="0">
                  <c:v>0</c:v>
                </c:pt>
                <c:pt idx="1">
                  <c:v>0.5</c:v>
                </c:pt>
                <c:pt idx="2">
                  <c:v>0</c:v>
                </c:pt>
                <c:pt idx="3">
                  <c:v>1</c:v>
                </c:pt>
                <c:pt idx="4">
                  <c:v>0</c:v>
                </c:pt>
                <c:pt idx="5" formatCode="0.00%">
                  <c:v>0.2857142857142857</c:v>
                </c:pt>
                <c:pt idx="6" formatCode="0.00%">
                  <c:v>0</c:v>
                </c:pt>
                <c:pt idx="7" formatCode="0.00%">
                  <c:v>0.88888888888888884</c:v>
                </c:pt>
                <c:pt idx="8">
                  <c:v>0</c:v>
                </c:pt>
                <c:pt idx="9">
                  <c:v>1</c:v>
                </c:pt>
                <c:pt idx="10">
                  <c:v>0</c:v>
                </c:pt>
                <c:pt idx="11">
                  <c:v>1</c:v>
                </c:pt>
              </c:numCache>
            </c:numRef>
          </c:val>
          <c:extLst>
            <c:ext xmlns:c16="http://schemas.microsoft.com/office/drawing/2014/chart" uri="{C3380CC4-5D6E-409C-BE32-E72D297353CC}">
              <c16:uniqueId val="{00000004-1E89-43DD-A6C9-E3A82FDB166B}"/>
            </c:ext>
          </c:extLst>
        </c:ser>
        <c:dLbls>
          <c:showLegendKey val="0"/>
          <c:showVal val="0"/>
          <c:showCatName val="0"/>
          <c:showSerName val="0"/>
          <c:showPercent val="0"/>
          <c:showBubbleSize val="0"/>
        </c:dLbls>
        <c:gapWidth val="150"/>
        <c:axId val="633215309"/>
        <c:axId val="1463713798"/>
      </c:barChart>
      <c:catAx>
        <c:axId val="63321530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63713798"/>
        <c:crosses val="autoZero"/>
        <c:auto val="1"/>
        <c:lblAlgn val="ctr"/>
        <c:lblOffset val="100"/>
        <c:noMultiLvlLbl val="1"/>
      </c:catAx>
      <c:valAx>
        <c:axId val="1463713798"/>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3321530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Program Studi Keperawatan</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Keperawatan!$C$4:$C$12</c:f>
              <c:numCache>
                <c:formatCode>0.00%</c:formatCode>
                <c:ptCount val="9"/>
                <c:pt idx="0" formatCode="0%">
                  <c:v>0</c:v>
                </c:pt>
                <c:pt idx="1">
                  <c:v>0.05</c:v>
                </c:pt>
                <c:pt idx="2" formatCode="0%">
                  <c:v>0</c:v>
                </c:pt>
                <c:pt idx="3" formatCode="0%">
                  <c:v>0</c:v>
                </c:pt>
                <c:pt idx="4">
                  <c:v>6.9444444444444434E-2</c:v>
                </c:pt>
                <c:pt idx="5" formatCode="0%">
                  <c:v>0</c:v>
                </c:pt>
                <c:pt idx="6" formatCode="0%">
                  <c:v>0</c:v>
                </c:pt>
                <c:pt idx="7" formatCode="0%">
                  <c:v>0</c:v>
                </c:pt>
                <c:pt idx="8"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550-4E09-B188-FDA7E4682F70}"/>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Keperawatan!$D$4:$D$12</c:f>
              <c:numCache>
                <c:formatCode>0.00%</c:formatCode>
                <c:ptCount val="9"/>
                <c:pt idx="0" formatCode="0%">
                  <c:v>1</c:v>
                </c:pt>
                <c:pt idx="1">
                  <c:v>0.70416666666666661</c:v>
                </c:pt>
                <c:pt idx="2" formatCode="0%">
                  <c:v>0.33333333333333331</c:v>
                </c:pt>
                <c:pt idx="3">
                  <c:v>0.66666666666666663</c:v>
                </c:pt>
                <c:pt idx="4">
                  <c:v>0.49801587301587297</c:v>
                </c:pt>
                <c:pt idx="5" formatCode="0%">
                  <c:v>1</c:v>
                </c:pt>
                <c:pt idx="6">
                  <c:v>0.66666666666666663</c:v>
                </c:pt>
                <c:pt idx="7" formatCode="0%">
                  <c:v>1</c:v>
                </c:pt>
                <c:pt idx="8">
                  <c:v>0.82076719576719581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550-4E09-B188-FDA7E4682F70}"/>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Keperawatan!$E$4:$E$12</c:f>
              <c:numCache>
                <c:formatCode>0.00%</c:formatCode>
                <c:ptCount val="9"/>
                <c:pt idx="0" formatCode="0%">
                  <c:v>0</c:v>
                </c:pt>
                <c:pt idx="1">
                  <c:v>0.24583333333333335</c:v>
                </c:pt>
                <c:pt idx="2" formatCode="0%">
                  <c:v>0.66666666666666663</c:v>
                </c:pt>
                <c:pt idx="3">
                  <c:v>0.33333333333333331</c:v>
                </c:pt>
                <c:pt idx="4">
                  <c:v>0.4325396825396825</c:v>
                </c:pt>
                <c:pt idx="5" formatCode="0%">
                  <c:v>0</c:v>
                </c:pt>
                <c:pt idx="6">
                  <c:v>0.33333333333333331</c:v>
                </c:pt>
                <c:pt idx="7" formatCode="0%">
                  <c:v>0</c:v>
                </c:pt>
                <c:pt idx="8">
                  <c:v>0.17923280423280427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550-4E09-B188-FDA7E4682F70}"/>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Keperawatan!$B$4:$B$12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Keperawatan!$F$4:$F$12</c:f>
              <c:numCache>
                <c:formatCode>0%</c:formatCode>
                <c:ptCount val="9"/>
                <c:pt idx="0">
                  <c:v>0</c:v>
                </c:pt>
                <c:pt idx="1">
                  <c:v>0</c:v>
                </c:pt>
                <c:pt idx="2">
                  <c:v>0</c:v>
                </c:pt>
                <c:pt idx="3">
                  <c:v>0</c:v>
                </c:pt>
                <c:pt idx="4">
                  <c:v>0</c:v>
                </c:pt>
                <c:pt idx="5">
                  <c:v>0</c:v>
                </c:pt>
                <c:pt idx="6">
                  <c:v>0</c:v>
                </c:pt>
                <c:pt idx="7">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7550-4E09-B188-FDA7E4682F70}"/>
            </c:ext>
          </c:extLst>
        </c:ser>
        <c:dLbls>
          <c:showLegendKey val="0"/>
          <c:showVal val="0"/>
          <c:showCatName val="0"/>
          <c:showSerName val="0"/>
          <c:showPercent val="0"/>
          <c:showBubbleSize val="0"/>
        </c:dLbls>
        <c:gapWidth val="150"/>
        <c:axId val="1816620121"/>
        <c:axId val="241116342"/>
      </c:barChart>
      <c:catAx>
        <c:axId val="1816620121"/>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41116342"/>
        <c:crosses val="autoZero"/>
        <c:auto val="1"/>
        <c:lblAlgn val="ctr"/>
        <c:lblOffset val="100"/>
        <c:noMultiLvlLbl val="1"/>
      </c:catAx>
      <c:valAx>
        <c:axId val="241116342"/>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816620121"/>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1</a:t>
            </a:r>
          </a:p>
        </c:rich>
      </c:tx>
      <c:overlay val="0"/>
    </c:title>
    <c:autoTitleDeleted val="0"/>
    <c:plotArea>
      <c:layout/>
      <c:barChart>
        <c:barDir val="col"/>
        <c:grouping val="clustered"/>
        <c:varyColors val="1"/>
        <c:ser>
          <c:idx val="0"/>
          <c:order val="0"/>
          <c:tx>
            <c:v>Standar VMTS</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Keperawatan!$C$28:$F$28</c:f>
              <c:strCache>
                <c:ptCount val="4"/>
                <c:pt idx="0">
                  <c:v>Melampaui</c:v>
                </c:pt>
                <c:pt idx="1">
                  <c:v>Mencapai</c:v>
                </c:pt>
                <c:pt idx="2">
                  <c:v>Tidak Mencapai</c:v>
                </c:pt>
                <c:pt idx="3">
                  <c:v>Menyimpang</c:v>
                </c:pt>
              </c:strCache>
            </c:strRef>
          </c:cat>
          <c:val>
            <c:numRef>
              <c:f>Keperawatan!$C$29:$F$29</c:f>
              <c:numCache>
                <c:formatCode>0%</c:formatCode>
                <c:ptCount val="4"/>
                <c:pt idx="0">
                  <c:v>0</c:v>
                </c:pt>
                <c:pt idx="1">
                  <c:v>1</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EA-4D06-B75C-51C2FD4D9138}"/>
            </c:ext>
          </c:extLst>
        </c:ser>
        <c:dLbls>
          <c:showLegendKey val="0"/>
          <c:showVal val="0"/>
          <c:showCatName val="0"/>
          <c:showSerName val="0"/>
          <c:showPercent val="0"/>
          <c:showBubbleSize val="0"/>
        </c:dLbls>
        <c:gapWidth val="150"/>
        <c:axId val="2121132063"/>
        <c:axId val="344238448"/>
      </c:barChart>
      <c:catAx>
        <c:axId val="2121132063"/>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344238448"/>
        <c:crosses val="autoZero"/>
        <c:auto val="1"/>
        <c:lblAlgn val="ctr"/>
        <c:lblOffset val="100"/>
        <c:noMultiLvlLbl val="1"/>
      </c:catAx>
      <c:valAx>
        <c:axId val="344238448"/>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121132063"/>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2</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Keperawatan!$B$46:$B$49</c:f>
              <c:strCache>
                <c:ptCount val="4"/>
                <c:pt idx="0">
                  <c:v>Standar Pengelolaan Pembelajaran</c:v>
                </c:pt>
                <c:pt idx="1">
                  <c:v>Standar Suasana Akademik</c:v>
                </c:pt>
                <c:pt idx="2">
                  <c:v>Standar Pengelolaan Penelitian</c:v>
                </c:pt>
                <c:pt idx="3">
                  <c:v>Standar Pengelolaan PkM</c:v>
                </c:pt>
              </c:strCache>
            </c:strRef>
          </c:cat>
          <c:val>
            <c:numRef>
              <c:f>Keperawatan!$C$46:$C$49</c:f>
              <c:numCache>
                <c:formatCode>0%</c:formatCode>
                <c:ptCount val="4"/>
                <c:pt idx="0">
                  <c:v>0</c:v>
                </c:pt>
                <c:pt idx="1">
                  <c:v>0</c:v>
                </c:pt>
                <c:pt idx="2">
                  <c:v>0.2</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9D-491C-BFF5-57C82057D052}"/>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Keperawatan!$B$46:$B$49</c:f>
              <c:strCache>
                <c:ptCount val="4"/>
                <c:pt idx="0">
                  <c:v>Standar Pengelolaan Pembelajaran</c:v>
                </c:pt>
                <c:pt idx="1">
                  <c:v>Standar Suasana Akademik</c:v>
                </c:pt>
                <c:pt idx="2">
                  <c:v>Standar Pengelolaan Penelitian</c:v>
                </c:pt>
                <c:pt idx="3">
                  <c:v>Standar Pengelolaan PkM</c:v>
                </c:pt>
              </c:strCache>
            </c:strRef>
          </c:cat>
          <c:val>
            <c:numRef>
              <c:f>Keperawatan!$D$46:$D$49</c:f>
              <c:numCache>
                <c:formatCode>0%</c:formatCode>
                <c:ptCount val="4"/>
                <c:pt idx="0">
                  <c:v>1</c:v>
                </c:pt>
                <c:pt idx="1">
                  <c:v>0.75</c:v>
                </c:pt>
                <c:pt idx="2">
                  <c:v>0.4</c:v>
                </c:pt>
                <c:pt idx="3">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79D-491C-BFF5-57C82057D052}"/>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Keperawatan!$B$46:$B$49</c:f>
              <c:strCache>
                <c:ptCount val="4"/>
                <c:pt idx="0">
                  <c:v>Standar Pengelolaan Pembelajaran</c:v>
                </c:pt>
                <c:pt idx="1">
                  <c:v>Standar Suasana Akademik</c:v>
                </c:pt>
                <c:pt idx="2">
                  <c:v>Standar Pengelolaan Penelitian</c:v>
                </c:pt>
                <c:pt idx="3">
                  <c:v>Standar Pengelolaan PkM</c:v>
                </c:pt>
              </c:strCache>
            </c:strRef>
          </c:cat>
          <c:val>
            <c:numRef>
              <c:f>Keperawatan!$E$46:$E$49</c:f>
              <c:numCache>
                <c:formatCode>0%</c:formatCode>
                <c:ptCount val="4"/>
                <c:pt idx="0">
                  <c:v>0</c:v>
                </c:pt>
                <c:pt idx="1">
                  <c:v>0.25</c:v>
                </c:pt>
                <c:pt idx="2">
                  <c:v>0.4</c:v>
                </c:pt>
                <c:pt idx="3">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79D-491C-BFF5-57C82057D052}"/>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Keperawatan!$B$46:$B$49</c:f>
              <c:strCache>
                <c:ptCount val="4"/>
                <c:pt idx="0">
                  <c:v>Standar Pengelolaan Pembelajaran</c:v>
                </c:pt>
                <c:pt idx="1">
                  <c:v>Standar Suasana Akademik</c:v>
                </c:pt>
                <c:pt idx="2">
                  <c:v>Standar Pengelolaan Penelitian</c:v>
                </c:pt>
                <c:pt idx="3">
                  <c:v>Standar Pengelolaan PkM</c:v>
                </c:pt>
              </c:strCache>
            </c:strRef>
          </c:cat>
          <c:val>
            <c:numRef>
              <c:f>Keperawatan!$F$46:$F$49</c:f>
              <c:numCache>
                <c:formatCode>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79D-491C-BFF5-57C82057D052}"/>
            </c:ext>
          </c:extLst>
        </c:ser>
        <c:dLbls>
          <c:showLegendKey val="0"/>
          <c:showVal val="0"/>
          <c:showCatName val="0"/>
          <c:showSerName val="0"/>
          <c:showPercent val="0"/>
          <c:showBubbleSize val="0"/>
        </c:dLbls>
        <c:gapWidth val="150"/>
        <c:axId val="99746390"/>
        <c:axId val="1309044419"/>
      </c:barChart>
      <c:catAx>
        <c:axId val="99746390"/>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09044419"/>
        <c:crosses val="autoZero"/>
        <c:auto val="1"/>
        <c:lblAlgn val="ctr"/>
        <c:lblOffset val="100"/>
        <c:noMultiLvlLbl val="1"/>
      </c:catAx>
      <c:valAx>
        <c:axId val="1309044419"/>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9974639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3</a:t>
            </a:r>
          </a:p>
        </c:rich>
      </c:tx>
      <c:overlay val="0"/>
    </c:title>
    <c:autoTitleDeleted val="0"/>
    <c:plotArea>
      <c:layout/>
      <c:barChart>
        <c:barDir val="col"/>
        <c:grouping val="clustered"/>
        <c:varyColors val="1"/>
        <c:ser>
          <c:idx val="0"/>
          <c:order val="0"/>
          <c:tx>
            <c:v>Standar Kemahasiswaan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Keperawatan!$C$66:$F$66</c:f>
              <c:strCache>
                <c:ptCount val="4"/>
                <c:pt idx="0">
                  <c:v>Melampaui</c:v>
                </c:pt>
                <c:pt idx="1">
                  <c:v>Mencapai</c:v>
                </c:pt>
                <c:pt idx="2">
                  <c:v>Tidak Mencapai</c:v>
                </c:pt>
                <c:pt idx="3">
                  <c:v>Menyimpang</c:v>
                </c:pt>
              </c:strCache>
            </c:strRef>
          </c:cat>
          <c:val>
            <c:numRef>
              <c:f>Keperawatan!$C$67:$F$67</c:f>
              <c:numCache>
                <c:formatCode>0%</c:formatCode>
                <c:ptCount val="4"/>
                <c:pt idx="0">
                  <c:v>0</c:v>
                </c:pt>
                <c:pt idx="1">
                  <c:v>0.33333333333333331</c:v>
                </c:pt>
                <c:pt idx="2">
                  <c:v>0.66666666666666663</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48B-4847-9F88-008EBFD79AE4}"/>
            </c:ext>
          </c:extLst>
        </c:ser>
        <c:dLbls>
          <c:showLegendKey val="0"/>
          <c:showVal val="0"/>
          <c:showCatName val="0"/>
          <c:showSerName val="0"/>
          <c:showPercent val="0"/>
          <c:showBubbleSize val="0"/>
        </c:dLbls>
        <c:gapWidth val="150"/>
        <c:axId val="779350342"/>
        <c:axId val="1317828200"/>
      </c:barChart>
      <c:catAx>
        <c:axId val="779350342"/>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17828200"/>
        <c:crosses val="autoZero"/>
        <c:auto val="1"/>
        <c:lblAlgn val="ctr"/>
        <c:lblOffset val="100"/>
        <c:noMultiLvlLbl val="1"/>
      </c:catAx>
      <c:valAx>
        <c:axId val="1317828200"/>
        <c:scaling>
          <c:orientation val="minMax"/>
          <c:max val="1"/>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779350342"/>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4</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Keperawatan!$B$85:$B$87</c:f>
              <c:strCache>
                <c:ptCount val="3"/>
                <c:pt idx="0">
                  <c:v>Standar Dosen dan Tenaga Kependidikan</c:v>
                </c:pt>
                <c:pt idx="1">
                  <c:v>Standar Peneliti</c:v>
                </c:pt>
                <c:pt idx="2">
                  <c:v>Standar Pelaksana PkM</c:v>
                </c:pt>
              </c:strCache>
            </c:strRef>
          </c:cat>
          <c:val>
            <c:numRef>
              <c:f>Keperawatan!$C$85:$C$87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473-4F56-BF1B-B56513EFE470}"/>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Keperawatan!$B$85:$B$87</c:f>
              <c:strCache>
                <c:ptCount val="3"/>
                <c:pt idx="0">
                  <c:v>Standar Dosen dan Tenaga Kependidikan</c:v>
                </c:pt>
                <c:pt idx="1">
                  <c:v>Standar Peneliti</c:v>
                </c:pt>
                <c:pt idx="2">
                  <c:v>Standar Pelaksana PkM</c:v>
                </c:pt>
              </c:strCache>
            </c:strRef>
          </c:cat>
          <c:val>
            <c:numRef>
              <c:f>Keperawatan!$D$85:$D$87</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473-4F56-BF1B-B56513EFE470}"/>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Keperawatan!$B$85:$B$87</c:f>
              <c:strCache>
                <c:ptCount val="3"/>
                <c:pt idx="0">
                  <c:v>Standar Dosen dan Tenaga Kependidikan</c:v>
                </c:pt>
                <c:pt idx="1">
                  <c:v>Standar Peneliti</c:v>
                </c:pt>
                <c:pt idx="2">
                  <c:v>Standar Pelaksana PkM</c:v>
                </c:pt>
              </c:strCache>
            </c:strRef>
          </c:cat>
          <c:val>
            <c:numRef>
              <c:f>Keperawatan!$E$85:$E$87</c:f>
              <c:numCache>
                <c:formatCode>0%</c:formatCode>
                <c:ptCount val="3"/>
                <c:pt idx="0">
                  <c:v>0.5</c:v>
                </c:pt>
                <c:pt idx="1">
                  <c:v>0.5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473-4F56-BF1B-B56513EFE470}"/>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Keperawatan!$B$85:$B$87</c:f>
              <c:strCache>
                <c:ptCount val="3"/>
                <c:pt idx="0">
                  <c:v>Standar Dosen dan Tenaga Kependidikan</c:v>
                </c:pt>
                <c:pt idx="1">
                  <c:v>Standar Peneliti</c:v>
                </c:pt>
                <c:pt idx="2">
                  <c:v>Standar Pelaksana PkM</c:v>
                </c:pt>
              </c:strCache>
            </c:strRef>
          </c:cat>
          <c:val>
            <c:numRef>
              <c:f>Keperawatan!$F$85:$F$87</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473-4F56-BF1B-B56513EFE470}"/>
            </c:ext>
          </c:extLst>
        </c:ser>
        <c:dLbls>
          <c:showLegendKey val="0"/>
          <c:showVal val="0"/>
          <c:showCatName val="0"/>
          <c:showSerName val="0"/>
          <c:showPercent val="0"/>
          <c:showBubbleSize val="0"/>
        </c:dLbls>
        <c:gapWidth val="150"/>
        <c:axId val="1946545482"/>
        <c:axId val="567569023"/>
      </c:barChart>
      <c:catAx>
        <c:axId val="194654548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567569023"/>
        <c:crosses val="autoZero"/>
        <c:auto val="1"/>
        <c:lblAlgn val="ctr"/>
        <c:lblOffset val="100"/>
        <c:noMultiLvlLbl val="1"/>
      </c:catAx>
      <c:valAx>
        <c:axId val="567569023"/>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94654548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5</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Keperawatan!$B$104:$B$109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Keperawatan!$C$104:$C$109</c:f>
              <c:numCache>
                <c:formatCode>0%</c:formatCode>
                <c:ptCount val="6"/>
                <c:pt idx="0">
                  <c:v>0.25</c:v>
                </c:pt>
                <c:pt idx="1">
                  <c:v>0</c:v>
                </c:pt>
                <c:pt idx="2">
                  <c:v>0</c:v>
                </c:pt>
                <c:pt idx="3" formatCode="0.00%">
                  <c:v>0.16666666666666666</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C0-4D04-AF86-2C6A3565AAE1}"/>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Keperawatan!$B$104:$B$109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Keperawatan!$D$104:$D$109</c:f>
              <c:numCache>
                <c:formatCode>0.00%</c:formatCode>
                <c:ptCount val="6"/>
                <c:pt idx="0" formatCode="0%">
                  <c:v>0.25</c:v>
                </c:pt>
                <c:pt idx="1">
                  <c:v>0.5714285714285714</c:v>
                </c:pt>
                <c:pt idx="2" formatCode="0%">
                  <c:v>1</c:v>
                </c:pt>
                <c:pt idx="3" formatCode="0%">
                  <c:v>0.5</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CC0-4D04-AF86-2C6A3565AAE1}"/>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Keperawatan!$B$104:$B$109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Keperawatan!$E$104:$E$109</c:f>
              <c:numCache>
                <c:formatCode>0.00%</c:formatCode>
                <c:ptCount val="6"/>
                <c:pt idx="0" formatCode="0%">
                  <c:v>0.5</c:v>
                </c:pt>
                <c:pt idx="1">
                  <c:v>0.42857142857142855</c:v>
                </c:pt>
                <c:pt idx="2" formatCode="0%">
                  <c:v>0</c:v>
                </c:pt>
                <c:pt idx="3">
                  <c:v>0.33333333333333331</c:v>
                </c:pt>
                <c:pt idx="4">
                  <c:v>0.33333333333333331</c:v>
                </c:pt>
                <c:pt idx="5"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CC0-4D04-AF86-2C6A3565AAE1}"/>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Keperawatan!$B$104:$B$109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Keperawatan!$F$104:$F$109</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CC0-4D04-AF86-2C6A3565AAE1}"/>
            </c:ext>
          </c:extLst>
        </c:ser>
        <c:dLbls>
          <c:showLegendKey val="0"/>
          <c:showVal val="0"/>
          <c:showCatName val="0"/>
          <c:showSerName val="0"/>
          <c:showPercent val="0"/>
          <c:showBubbleSize val="0"/>
        </c:dLbls>
        <c:gapWidth val="150"/>
        <c:axId val="1226579872"/>
        <c:axId val="250295962"/>
      </c:barChart>
      <c:catAx>
        <c:axId val="122657987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50295962"/>
        <c:crosses val="autoZero"/>
        <c:auto val="1"/>
        <c:lblAlgn val="ctr"/>
        <c:lblOffset val="100"/>
        <c:noMultiLvlLbl val="1"/>
      </c:catAx>
      <c:valAx>
        <c:axId val="250295962"/>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22657987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6</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Keperawatan!$B$127:$B$129</c:f>
              <c:strCache>
                <c:ptCount val="3"/>
                <c:pt idx="0">
                  <c:v>Standar Penilaian Pembelajaran</c:v>
                </c:pt>
                <c:pt idx="1">
                  <c:v>Standar Proses Pembelajaran</c:v>
                </c:pt>
                <c:pt idx="2">
                  <c:v>Standar Isi Pembelajaran (Kurikulum)</c:v>
                </c:pt>
              </c:strCache>
            </c:strRef>
          </c:cat>
          <c:val>
            <c:numRef>
              <c:f>Keperawatan!$C$127:$C$129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A9C-4698-81F7-F45595CDB6B5}"/>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Keperawatan!$B$127:$B$129</c:f>
              <c:strCache>
                <c:ptCount val="3"/>
                <c:pt idx="0">
                  <c:v>Standar Penilaian Pembelajaran</c:v>
                </c:pt>
                <c:pt idx="1">
                  <c:v>Standar Proses Pembelajaran</c:v>
                </c:pt>
                <c:pt idx="2">
                  <c:v>Standar Isi Pembelajaran (Kurikulum)</c:v>
                </c:pt>
              </c:strCache>
            </c:strRef>
          </c:cat>
          <c:val>
            <c:numRef>
              <c:f>Keperawatan!$D$127:$D$129</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A9C-4698-81F7-F45595CDB6B5}"/>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Keperawatan!$B$127:$B$129</c:f>
              <c:strCache>
                <c:ptCount val="3"/>
                <c:pt idx="0">
                  <c:v>Standar Penilaian Pembelajaran</c:v>
                </c:pt>
                <c:pt idx="1">
                  <c:v>Standar Proses Pembelajaran</c:v>
                </c:pt>
                <c:pt idx="2">
                  <c:v>Standar Isi Pembelajaran (Kurikulum)</c:v>
                </c:pt>
              </c:strCache>
            </c:strRef>
          </c:cat>
          <c:val>
            <c:numRef>
              <c:f>Keperawatan!$E$127:$E$129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A9C-4698-81F7-F45595CDB6B5}"/>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Keperawatan!$B$127:$B$129</c:f>
              <c:strCache>
                <c:ptCount val="3"/>
                <c:pt idx="0">
                  <c:v>Standar Penilaian Pembelajaran</c:v>
                </c:pt>
                <c:pt idx="1">
                  <c:v>Standar Proses Pembelajaran</c:v>
                </c:pt>
                <c:pt idx="2">
                  <c:v>Standar Isi Pembelajaran (Kurikulum)</c:v>
                </c:pt>
              </c:strCache>
            </c:strRef>
          </c:cat>
          <c:val>
            <c:numRef>
              <c:f>Keperawatan!$F$127:$F$129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A9C-4698-81F7-F45595CDB6B5}"/>
            </c:ext>
          </c:extLst>
        </c:ser>
        <c:dLbls>
          <c:showLegendKey val="0"/>
          <c:showVal val="0"/>
          <c:showCatName val="0"/>
          <c:showSerName val="0"/>
          <c:showPercent val="0"/>
          <c:showBubbleSize val="0"/>
        </c:dLbls>
        <c:gapWidth val="150"/>
        <c:axId val="286182892"/>
        <c:axId val="24366494"/>
      </c:barChart>
      <c:catAx>
        <c:axId val="2861828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4366494"/>
        <c:crosses val="autoZero"/>
        <c:auto val="1"/>
        <c:lblAlgn val="ctr"/>
        <c:lblOffset val="100"/>
        <c:noMultiLvlLbl val="1"/>
      </c:catAx>
      <c:valAx>
        <c:axId val="24366494"/>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8618289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5</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Universitas!$C$135:$C$140</c:f>
              <c:numCache>
                <c:formatCode>0%</c:formatCode>
                <c:ptCount val="6"/>
                <c:pt idx="0">
                  <c:v>7.1428571428571425E-2</c:v>
                </c:pt>
                <c:pt idx="1">
                  <c:v>0</c:v>
                </c:pt>
                <c:pt idx="2">
                  <c:v>0</c:v>
                </c:pt>
                <c:pt idx="3" formatCode="0.00%">
                  <c:v>0.10714285714285714</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25-4C4C-B2F8-987B3140D1B2}"/>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Universitas!$D$135:$D$140</c:f>
              <c:numCache>
                <c:formatCode>0%</c:formatCode>
                <c:ptCount val="6"/>
                <c:pt idx="0">
                  <c:v>0.42857142857142855</c:v>
                </c:pt>
                <c:pt idx="1">
                  <c:v>0.48639455782312924</c:v>
                </c:pt>
                <c:pt idx="2">
                  <c:v>1</c:v>
                </c:pt>
                <c:pt idx="3">
                  <c:v>0.5</c:v>
                </c:pt>
                <c:pt idx="4">
                  <c:v>0.6785714285714286</c:v>
                </c:pt>
                <c:pt idx="5">
                  <c:v>2.8571428571428574E-2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725-4C4C-B2F8-987B3140D1B2}"/>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Universitas!$E$135:$E$140</c:f>
              <c:numCache>
                <c:formatCode>0%</c:formatCode>
                <c:ptCount val="6"/>
                <c:pt idx="0">
                  <c:v>0.5</c:v>
                </c:pt>
                <c:pt idx="1">
                  <c:v>0.51360544217687065</c:v>
                </c:pt>
                <c:pt idx="2">
                  <c:v>0</c:v>
                </c:pt>
                <c:pt idx="3">
                  <c:v>0.39285714285714279</c:v>
                </c:pt>
                <c:pt idx="4">
                  <c:v>0.32142857142857145</c:v>
                </c:pt>
                <c:pt idx="5">
                  <c:v>0.97142857142857142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725-4C4C-B2F8-987B3140D1B2}"/>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Universitas!$B$135:$B$140</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Universitas!$F$135:$F$140</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725-4C4C-B2F8-987B3140D1B2}"/>
            </c:ext>
          </c:extLst>
        </c:ser>
        <c:dLbls>
          <c:showLegendKey val="0"/>
          <c:showVal val="0"/>
          <c:showCatName val="0"/>
          <c:showSerName val="0"/>
          <c:showPercent val="0"/>
          <c:showBubbleSize val="0"/>
        </c:dLbls>
        <c:gapWidth val="150"/>
        <c:axId val="1704788156"/>
        <c:axId val="910353486"/>
      </c:barChart>
      <c:catAx>
        <c:axId val="17047881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10353486"/>
        <c:crosses val="autoZero"/>
        <c:auto val="1"/>
        <c:lblAlgn val="ctr"/>
        <c:lblOffset val="100"/>
        <c:noMultiLvlLbl val="1"/>
      </c:catAx>
      <c:valAx>
        <c:axId val="91035348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70478815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7</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Keperawatan!$B$147:$B$149</c:f>
              <c:strCache>
                <c:ptCount val="3"/>
                <c:pt idx="0">
                  <c:v>Standar Isi Penelitian</c:v>
                </c:pt>
                <c:pt idx="1">
                  <c:v>Standar Proses Penelitian</c:v>
                </c:pt>
                <c:pt idx="2">
                  <c:v>Standar Penilaian Penelitian</c:v>
                </c:pt>
              </c:strCache>
            </c:strRef>
          </c:cat>
          <c:val>
            <c:numRef>
              <c:f>Keperawatan!$C$147:$C$149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32-41CC-B8E6-97E423DB85F1}"/>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Keperawatan!$B$147:$B$149</c:f>
              <c:strCache>
                <c:ptCount val="3"/>
                <c:pt idx="0">
                  <c:v>Standar Isi Penelitian</c:v>
                </c:pt>
                <c:pt idx="1">
                  <c:v>Standar Proses Penelitian</c:v>
                </c:pt>
                <c:pt idx="2">
                  <c:v>Standar Penilaian Penelitian</c:v>
                </c:pt>
              </c:strCache>
            </c:strRef>
          </c:cat>
          <c:val>
            <c:numRef>
              <c:f>Keperawatan!$D$147:$D$149</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432-41CC-B8E6-97E423DB85F1}"/>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Keperawatan!$B$147:$B$149</c:f>
              <c:strCache>
                <c:ptCount val="3"/>
                <c:pt idx="0">
                  <c:v>Standar Isi Penelitian</c:v>
                </c:pt>
                <c:pt idx="1">
                  <c:v>Standar Proses Penelitian</c:v>
                </c:pt>
                <c:pt idx="2">
                  <c:v>Standar Penilaian Penelitian</c:v>
                </c:pt>
              </c:strCache>
            </c:strRef>
          </c:cat>
          <c:val>
            <c:numRef>
              <c:f>Keperawatan!$E$147:$E$149</c:f>
              <c:numCache>
                <c:formatCode>0%</c:formatCode>
                <c:ptCount val="3"/>
                <c:pt idx="0">
                  <c:v>0.5</c:v>
                </c:pt>
                <c:pt idx="1">
                  <c:v>0.5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432-41CC-B8E6-97E423DB85F1}"/>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Keperawatan!$B$147:$B$149</c:f>
              <c:strCache>
                <c:ptCount val="3"/>
                <c:pt idx="0">
                  <c:v>Standar Isi Penelitian</c:v>
                </c:pt>
                <c:pt idx="1">
                  <c:v>Standar Proses Penelitian</c:v>
                </c:pt>
                <c:pt idx="2">
                  <c:v>Standar Penilaian Penelitian</c:v>
                </c:pt>
              </c:strCache>
            </c:strRef>
          </c:cat>
          <c:val>
            <c:numRef>
              <c:f>Keperawatan!$F$147:$F$149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432-41CC-B8E6-97E423DB85F1}"/>
            </c:ext>
          </c:extLst>
        </c:ser>
        <c:dLbls>
          <c:showLegendKey val="0"/>
          <c:showVal val="0"/>
          <c:showCatName val="0"/>
          <c:showSerName val="0"/>
          <c:showPercent val="0"/>
          <c:showBubbleSize val="0"/>
        </c:dLbls>
        <c:gapWidth val="150"/>
        <c:axId val="2132000406"/>
        <c:axId val="328976147"/>
      </c:barChart>
      <c:catAx>
        <c:axId val="213200040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328976147"/>
        <c:crosses val="autoZero"/>
        <c:auto val="1"/>
        <c:lblAlgn val="ctr"/>
        <c:lblOffset val="100"/>
        <c:noMultiLvlLbl val="1"/>
      </c:catAx>
      <c:valAx>
        <c:axId val="328976147"/>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132000406"/>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 8</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Keperawatan!$B$167:$B$169</c:f>
              <c:strCache>
                <c:ptCount val="3"/>
                <c:pt idx="0">
                  <c:v>Standar Isi PkM</c:v>
                </c:pt>
                <c:pt idx="1">
                  <c:v>Standar Proses PkM</c:v>
                </c:pt>
                <c:pt idx="2">
                  <c:v>Standar Penilaian PkM</c:v>
                </c:pt>
              </c:strCache>
            </c:strRef>
          </c:cat>
          <c:val>
            <c:numRef>
              <c:f>Keperawatan!$C$167:$C$169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6D-4E0B-925F-2EA473CBEA64}"/>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Keperawatan!$B$167:$B$169</c:f>
              <c:strCache>
                <c:ptCount val="3"/>
                <c:pt idx="0">
                  <c:v>Standar Isi PkM</c:v>
                </c:pt>
                <c:pt idx="1">
                  <c:v>Standar Proses PkM</c:v>
                </c:pt>
                <c:pt idx="2">
                  <c:v>Standar Penilaian PkM</c:v>
                </c:pt>
              </c:strCache>
            </c:strRef>
          </c:cat>
          <c:val>
            <c:numRef>
              <c:f>Keperawatan!$D$167:$D$169</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86D-4E0B-925F-2EA473CBEA64}"/>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Keperawatan!$B$167:$B$169</c:f>
              <c:strCache>
                <c:ptCount val="3"/>
                <c:pt idx="0">
                  <c:v>Standar Isi PkM</c:v>
                </c:pt>
                <c:pt idx="1">
                  <c:v>Standar Proses PkM</c:v>
                </c:pt>
                <c:pt idx="2">
                  <c:v>Standar Penilaian PkM</c:v>
                </c:pt>
              </c:strCache>
            </c:strRef>
          </c:cat>
          <c:val>
            <c:numRef>
              <c:f>Keperawatan!$E$167:$E$169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86D-4E0B-925F-2EA473CBEA64}"/>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Keperawatan!$B$167:$B$169</c:f>
              <c:strCache>
                <c:ptCount val="3"/>
                <c:pt idx="0">
                  <c:v>Standar Isi PkM</c:v>
                </c:pt>
                <c:pt idx="1">
                  <c:v>Standar Proses PkM</c:v>
                </c:pt>
                <c:pt idx="2">
                  <c:v>Standar Penilaian PkM</c:v>
                </c:pt>
              </c:strCache>
            </c:strRef>
          </c:cat>
          <c:val>
            <c:numRef>
              <c:f>Keperawatan!$F$167:$F$169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86D-4E0B-925F-2EA473CBEA64}"/>
            </c:ext>
          </c:extLst>
        </c:ser>
        <c:dLbls>
          <c:showLegendKey val="0"/>
          <c:showVal val="0"/>
          <c:showCatName val="0"/>
          <c:showSerName val="0"/>
          <c:showPercent val="0"/>
          <c:showBubbleSize val="0"/>
        </c:dLbls>
        <c:gapWidth val="150"/>
        <c:axId val="1207155842"/>
        <c:axId val="43789257"/>
      </c:barChart>
      <c:catAx>
        <c:axId val="120715584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3789257"/>
        <c:crosses val="autoZero"/>
        <c:auto val="1"/>
        <c:lblAlgn val="ctr"/>
        <c:lblOffset val="100"/>
        <c:noMultiLvlLbl val="1"/>
      </c:catAx>
      <c:valAx>
        <c:axId val="43789257"/>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207155842"/>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9</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Keperawatan!$B$187:$B$192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Keperawatan!$C$187:$C$192</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FB-49D5-8F71-F5141DA89FDB}"/>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Keperawatan!$B$187:$B$192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Keperawatan!$D$187:$D$192</c:f>
              <c:numCache>
                <c:formatCode>0%</c:formatCode>
                <c:ptCount val="6"/>
                <c:pt idx="0">
                  <c:v>0.75</c:v>
                </c:pt>
                <c:pt idx="1">
                  <c:v>1</c:v>
                </c:pt>
                <c:pt idx="2" formatCode="0.00%">
                  <c:v>0.5714285714285714</c:v>
                </c:pt>
                <c:pt idx="3" formatCode="0.00%">
                  <c:v>0.88888888888888884</c:v>
                </c:pt>
                <c:pt idx="4">
                  <c:v>1</c:v>
                </c:pt>
                <c:pt idx="5" formatCode="0.00%">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3FB-49D5-8F71-F5141DA89FDB}"/>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Keperawatan!$B$187:$B$192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Keperawatan!$E$187:$E$192</c:f>
              <c:numCache>
                <c:formatCode>0%</c:formatCode>
                <c:ptCount val="6"/>
                <c:pt idx="0">
                  <c:v>0.25</c:v>
                </c:pt>
                <c:pt idx="1">
                  <c:v>0</c:v>
                </c:pt>
                <c:pt idx="2" formatCode="0.00%">
                  <c:v>0.42857142857142855</c:v>
                </c:pt>
                <c:pt idx="3" formatCode="0.00%">
                  <c:v>0.1111111111111111</c:v>
                </c:pt>
                <c:pt idx="4">
                  <c:v>0</c:v>
                </c:pt>
                <c:pt idx="5" formatCode="0.00%">
                  <c:v>0.2857142857142857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3FB-49D5-8F71-F5141DA89FDB}"/>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Keperawatan!$B$187:$B$192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Keperawatan!$F$187:$F$192</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83FB-49D5-8F71-F5141DA89FDB}"/>
            </c:ext>
          </c:extLst>
        </c:ser>
        <c:dLbls>
          <c:showLegendKey val="0"/>
          <c:showVal val="0"/>
          <c:showCatName val="0"/>
          <c:showSerName val="0"/>
          <c:showPercent val="0"/>
          <c:showBubbleSize val="0"/>
        </c:dLbls>
        <c:gapWidth val="150"/>
        <c:axId val="947246923"/>
        <c:axId val="435883994"/>
      </c:barChart>
      <c:catAx>
        <c:axId val="94724692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35883994"/>
        <c:crosses val="autoZero"/>
        <c:auto val="1"/>
        <c:lblAlgn val="ctr"/>
        <c:lblOffset val="100"/>
        <c:noMultiLvlLbl val="1"/>
      </c:catAx>
      <c:valAx>
        <c:axId val="435883994"/>
        <c:scaling>
          <c:orientation val="minMax"/>
          <c:max val="1"/>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94724692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757575"/>
                </a:solidFill>
                <a:latin typeface="+mn-lt"/>
              </a:defRPr>
            </a:pPr>
            <a:r>
              <a:rPr lang="en-ID" sz="1400" b="1" i="0">
                <a:solidFill>
                  <a:srgbClr val="757575"/>
                </a:solidFill>
                <a:latin typeface="+mn-lt"/>
              </a:rPr>
              <a:t>Capaian Program Studi Keperawatan</a:t>
            </a:r>
          </a:p>
        </c:rich>
      </c:tx>
      <c:overlay val="0"/>
    </c:title>
    <c:autoTitleDeleted val="0"/>
    <c:plotArea>
      <c:layout/>
      <c:radarChart>
        <c:radarStyle val="marker"/>
        <c:varyColors val="1"/>
        <c:ser>
          <c:idx val="0"/>
          <c:order val="0"/>
          <c:tx>
            <c:strRef>
              <c:f>Keperawatan!$T$3</c:f>
              <c:strCache>
                <c:ptCount val="1"/>
                <c:pt idx="0">
                  <c:v>Kesesuaian</c:v>
                </c:pt>
              </c:strCache>
            </c:strRef>
          </c:tx>
          <c:spPr>
            <a:ln cmpd="sng">
              <a:solidFill>
                <a:srgbClr val="5B9BD5"/>
              </a:solidFill>
            </a:ln>
          </c:spPr>
          <c:marker>
            <c:symbol val="none"/>
          </c:marker>
          <c:cat>
            <c:strRef>
              <c:f>Keperawatan!$S$4:$S$12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Keperawatan!$T$4:$T$12</c:f>
              <c:numCache>
                <c:formatCode>0.00%</c:formatCode>
                <c:ptCount val="9"/>
                <c:pt idx="0" formatCode="0%">
                  <c:v>1</c:v>
                </c:pt>
                <c:pt idx="1">
                  <c:v>0.75416666666666665</c:v>
                </c:pt>
                <c:pt idx="2" formatCode="0%">
                  <c:v>0.33333333333333331</c:v>
                </c:pt>
                <c:pt idx="3">
                  <c:v>0.66666666666666663</c:v>
                </c:pt>
                <c:pt idx="4">
                  <c:v>0.56746031746031744</c:v>
                </c:pt>
                <c:pt idx="5" formatCode="0%">
                  <c:v>1</c:v>
                </c:pt>
                <c:pt idx="6">
                  <c:v>0.66666666666666663</c:v>
                </c:pt>
                <c:pt idx="7" formatCode="0%">
                  <c:v>1</c:v>
                </c:pt>
                <c:pt idx="8">
                  <c:v>0.82076719576719581</c:v>
                </c:pt>
              </c:numCache>
            </c:numRef>
          </c:val>
          <c:extLst>
            <c:ext xmlns:c16="http://schemas.microsoft.com/office/drawing/2014/chart" uri="{C3380CC4-5D6E-409C-BE32-E72D297353CC}">
              <c16:uniqueId val="{00000000-E54E-4CA2-B2A2-4FB7A6DCADBA}"/>
            </c:ext>
          </c:extLst>
        </c:ser>
        <c:ser>
          <c:idx val="1"/>
          <c:order val="1"/>
          <c:tx>
            <c:strRef>
              <c:f>Keperawatan!$U$3</c:f>
              <c:strCache>
                <c:ptCount val="1"/>
                <c:pt idx="0">
                  <c:v>Capaian Min</c:v>
                </c:pt>
              </c:strCache>
            </c:strRef>
          </c:tx>
          <c:spPr>
            <a:ln cmpd="sng">
              <a:solidFill>
                <a:srgbClr val="ED7D31"/>
              </a:solidFill>
            </a:ln>
          </c:spPr>
          <c:marker>
            <c:symbol val="none"/>
          </c:marker>
          <c:cat>
            <c:strRef>
              <c:f>Keperawatan!$S$4:$S$12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Keperawatan!$U$4:$U$12</c:f>
              <c:numCache>
                <c:formatCode>0%</c:formatCode>
                <c:ptCount val="9"/>
                <c:pt idx="0">
                  <c:v>0.8</c:v>
                </c:pt>
                <c:pt idx="1">
                  <c:v>0.8</c:v>
                </c:pt>
                <c:pt idx="2">
                  <c:v>0.8</c:v>
                </c:pt>
                <c:pt idx="3">
                  <c:v>0.8</c:v>
                </c:pt>
                <c:pt idx="4">
                  <c:v>0.8</c:v>
                </c:pt>
                <c:pt idx="5">
                  <c:v>0.8</c:v>
                </c:pt>
                <c:pt idx="6">
                  <c:v>0.8</c:v>
                </c:pt>
                <c:pt idx="7">
                  <c:v>0.8</c:v>
                </c:pt>
                <c:pt idx="8">
                  <c:v>0.8</c:v>
                </c:pt>
              </c:numCache>
            </c:numRef>
          </c:val>
          <c:extLst>
            <c:ext xmlns:c16="http://schemas.microsoft.com/office/drawing/2014/chart" uri="{C3380CC4-5D6E-409C-BE32-E72D297353CC}">
              <c16:uniqueId val="{00000001-E54E-4CA2-B2A2-4FB7A6DCADBA}"/>
            </c:ext>
          </c:extLst>
        </c:ser>
        <c:ser>
          <c:idx val="2"/>
          <c:order val="2"/>
          <c:tx>
            <c:strRef>
              <c:f>Keperawatan!$V$3</c:f>
              <c:strCache>
                <c:ptCount val="1"/>
                <c:pt idx="0">
                  <c:v>Ideal</c:v>
                </c:pt>
              </c:strCache>
            </c:strRef>
          </c:tx>
          <c:spPr>
            <a:ln cmpd="sng">
              <a:solidFill>
                <a:srgbClr val="A5A5A5"/>
              </a:solidFill>
            </a:ln>
          </c:spPr>
          <c:marker>
            <c:symbol val="none"/>
          </c:marker>
          <c:cat>
            <c:strRef>
              <c:f>Keperawatan!$S$4:$S$12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Keperawatan!$V$4:$V$12</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E54E-4CA2-B2A2-4FB7A6DCADBA}"/>
            </c:ext>
          </c:extLst>
        </c:ser>
        <c:dLbls>
          <c:showLegendKey val="0"/>
          <c:showVal val="0"/>
          <c:showCatName val="0"/>
          <c:showSerName val="0"/>
          <c:showPercent val="0"/>
          <c:showBubbleSize val="0"/>
        </c:dLbls>
        <c:axId val="1449388992"/>
        <c:axId val="1443350449"/>
      </c:radarChart>
      <c:catAx>
        <c:axId val="1449388992"/>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443350449"/>
        <c:crosses val="autoZero"/>
        <c:auto val="1"/>
        <c:lblAlgn val="ctr"/>
        <c:lblOffset val="100"/>
        <c:noMultiLvlLbl val="1"/>
      </c:catAx>
      <c:valAx>
        <c:axId val="14433504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44938899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PROGRAM STUDI keperawatan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Keperawatan!$I$4:$I$12</c:f>
              <c:strCache>
                <c:ptCount val="9"/>
                <c:pt idx="0">
                  <c:v>Kriteria 1</c:v>
                </c:pt>
                <c:pt idx="1">
                  <c:v>Kriteria 2</c:v>
                </c:pt>
                <c:pt idx="2">
                  <c:v>Kriteria 3</c:v>
                </c:pt>
                <c:pt idx="3">
                  <c:v>Kriteria 4</c:v>
                </c:pt>
                <c:pt idx="4">
                  <c:v>Kriteria 5</c:v>
                </c:pt>
                <c:pt idx="5">
                  <c:v>Kriteria 6</c:v>
                </c:pt>
                <c:pt idx="6">
                  <c:v>Kriteria 7</c:v>
                </c:pt>
                <c:pt idx="7">
                  <c:v>Kriteria 8</c:v>
                </c:pt>
                <c:pt idx="8">
                  <c:v>Kriteria 9</c:v>
                </c:pt>
              </c:strCache>
            </c:strRef>
          </c:cat>
          <c:val>
            <c:numRef>
              <c:f>Keperawatan!$J$4:$J$12</c:f>
              <c:numCache>
                <c:formatCode>0.00%</c:formatCode>
                <c:ptCount val="9"/>
                <c:pt idx="0" formatCode="0%">
                  <c:v>1</c:v>
                </c:pt>
                <c:pt idx="1">
                  <c:v>0.75416666666666665</c:v>
                </c:pt>
                <c:pt idx="2" formatCode="0%">
                  <c:v>0.33333333333333331</c:v>
                </c:pt>
                <c:pt idx="3">
                  <c:v>0.66666666666666663</c:v>
                </c:pt>
                <c:pt idx="4">
                  <c:v>0.56746031746031744</c:v>
                </c:pt>
                <c:pt idx="5" formatCode="0%">
                  <c:v>1</c:v>
                </c:pt>
                <c:pt idx="6">
                  <c:v>0.66666666666666663</c:v>
                </c:pt>
                <c:pt idx="7">
                  <c:v>1</c:v>
                </c:pt>
                <c:pt idx="8">
                  <c:v>0.82076719576719581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94-45BF-889C-1C924B4E0CC6}"/>
            </c:ext>
          </c:extLst>
        </c:ser>
        <c:dLbls>
          <c:showLegendKey val="0"/>
          <c:showVal val="0"/>
          <c:showCatName val="0"/>
          <c:showSerName val="0"/>
          <c:showPercent val="0"/>
          <c:showBubbleSize val="0"/>
        </c:dLbls>
        <c:gapWidth val="150"/>
        <c:axId val="1912427684"/>
        <c:axId val="466599427"/>
      </c:barChart>
      <c:catAx>
        <c:axId val="1912427684"/>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466599427"/>
        <c:crosses val="autoZero"/>
        <c:auto val="1"/>
        <c:lblAlgn val="ctr"/>
        <c:lblOffset val="100"/>
        <c:noMultiLvlLbl val="1"/>
      </c:catAx>
      <c:valAx>
        <c:axId val="466599427"/>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912427684"/>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1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Keperawatan!$I$29</c:f>
              <c:strCache>
                <c:ptCount val="1"/>
                <c:pt idx="0">
                  <c:v>Standar VMTS</c:v>
                </c:pt>
              </c:strCache>
            </c:strRef>
          </c:cat>
          <c:val>
            <c:numRef>
              <c:f>Keperawatan!$J$29</c:f>
              <c:numCache>
                <c:formatCode>0%</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C3-41BC-8755-B7D1D05109F1}"/>
            </c:ext>
          </c:extLst>
        </c:ser>
        <c:dLbls>
          <c:showLegendKey val="0"/>
          <c:showVal val="0"/>
          <c:showCatName val="0"/>
          <c:showSerName val="0"/>
          <c:showPercent val="0"/>
          <c:showBubbleSize val="0"/>
        </c:dLbls>
        <c:gapWidth val="150"/>
        <c:axId val="790699920"/>
        <c:axId val="1594060768"/>
      </c:barChart>
      <c:catAx>
        <c:axId val="790699920"/>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594060768"/>
        <c:crosses val="autoZero"/>
        <c:auto val="1"/>
        <c:lblAlgn val="ctr"/>
        <c:lblOffset val="100"/>
        <c:noMultiLvlLbl val="1"/>
      </c:catAx>
      <c:valAx>
        <c:axId val="1594060768"/>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79069992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2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Keperawatan!$I$46:$I$49</c:f>
              <c:strCache>
                <c:ptCount val="4"/>
                <c:pt idx="0">
                  <c:v>Standar Pengelolaan Pembelajaran</c:v>
                </c:pt>
                <c:pt idx="1">
                  <c:v>Standar Suasana Akademik</c:v>
                </c:pt>
                <c:pt idx="2">
                  <c:v>Standar Pengelolaan Penelitian</c:v>
                </c:pt>
                <c:pt idx="3">
                  <c:v>Standar Pengelolaan PkM</c:v>
                </c:pt>
              </c:strCache>
            </c:strRef>
          </c:cat>
          <c:val>
            <c:numRef>
              <c:f>Keperawatan!$J$46:$J$49</c:f>
              <c:numCache>
                <c:formatCode>0%</c:formatCode>
                <c:ptCount val="4"/>
                <c:pt idx="0">
                  <c:v>1</c:v>
                </c:pt>
                <c:pt idx="1">
                  <c:v>0.75</c:v>
                </c:pt>
                <c:pt idx="2">
                  <c:v>0.60000000000000009</c:v>
                </c:pt>
                <c:pt idx="3" formatCode="0.00%">
                  <c:v>0.66666666666666663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61-4485-98DB-C0F24DEBC751}"/>
            </c:ext>
          </c:extLst>
        </c:ser>
        <c:dLbls>
          <c:showLegendKey val="0"/>
          <c:showVal val="0"/>
          <c:showCatName val="0"/>
          <c:showSerName val="0"/>
          <c:showPercent val="0"/>
          <c:showBubbleSize val="0"/>
        </c:dLbls>
        <c:gapWidth val="150"/>
        <c:axId val="1864606891"/>
        <c:axId val="1980806181"/>
      </c:barChart>
      <c:catAx>
        <c:axId val="1864606891"/>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80806181"/>
        <c:crosses val="autoZero"/>
        <c:auto val="1"/>
        <c:lblAlgn val="ctr"/>
        <c:lblOffset val="100"/>
        <c:noMultiLvlLbl val="1"/>
      </c:catAx>
      <c:valAx>
        <c:axId val="1980806181"/>
        <c:scaling>
          <c:orientation val="minMax"/>
        </c:scaling>
        <c:delete val="0"/>
        <c:axPos val="l"/>
        <c:title>
          <c:tx>
            <c:rich>
              <a:bodyPr/>
              <a:lstStyle/>
              <a:p>
                <a:pPr lvl="0">
                  <a:defRPr b="0">
                    <a:solidFill>
                      <a:srgbClr val="000000"/>
                    </a:solidFill>
                    <a:latin typeface="+mn-lt"/>
                  </a:defRPr>
                </a:pPr>
                <a:endParaRPr lang="en-ID"/>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864606891"/>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lang="en-ID" sz="1600" b="1" i="0">
                <a:solidFill>
                  <a:srgbClr val="757575"/>
                </a:solidFill>
                <a:latin typeface="+mn-lt"/>
              </a:rPr>
              <a:t>Capaian Standar Kriteria 3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Keperawatan!$I$67</c:f>
              <c:strCache>
                <c:ptCount val="1"/>
                <c:pt idx="0">
                  <c:v>Standar Kemahasiswaan</c:v>
                </c:pt>
              </c:strCache>
            </c:strRef>
          </c:cat>
          <c:val>
            <c:numRef>
              <c:f>Keperawatan!$J$67</c:f>
              <c:numCache>
                <c:formatCode>0.00%</c:formatCode>
                <c:ptCount val="1"/>
                <c:pt idx="0">
                  <c:v>0.33333333333333331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6C-41F3-9EF1-147896409387}"/>
            </c:ext>
          </c:extLst>
        </c:ser>
        <c:dLbls>
          <c:showLegendKey val="0"/>
          <c:showVal val="0"/>
          <c:showCatName val="0"/>
          <c:showSerName val="0"/>
          <c:showPercent val="0"/>
          <c:showBubbleSize val="0"/>
        </c:dLbls>
        <c:gapWidth val="150"/>
        <c:axId val="1714559135"/>
        <c:axId val="557264589"/>
      </c:barChart>
      <c:catAx>
        <c:axId val="1714559135"/>
        <c:scaling>
          <c:orientation val="minMax"/>
        </c:scaling>
        <c:delete val="0"/>
        <c:axPos val="b"/>
        <c:title>
          <c:tx>
            <c:rich>
              <a:bodyPr/>
              <a:lstStyle/>
              <a:p>
                <a:pPr lvl="0">
                  <a:defRPr b="0">
                    <a:solidFill>
                      <a:srgbClr val="000000"/>
                    </a:solidFill>
                    <a:latin typeface="+mn-lt"/>
                  </a:defRPr>
                </a:pPr>
                <a:endParaRPr lang="en-ID"/>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557264589"/>
        <c:crosses val="autoZero"/>
        <c:auto val="1"/>
        <c:lblAlgn val="ctr"/>
        <c:lblOffset val="100"/>
        <c:noMultiLvlLbl val="1"/>
      </c:catAx>
      <c:valAx>
        <c:axId val="557264589"/>
        <c:scaling>
          <c:orientation val="minMax"/>
        </c:scaling>
        <c:delete val="0"/>
        <c:axPos val="l"/>
        <c:title>
          <c:tx>
            <c:rich>
              <a:bodyPr/>
              <a:lstStyle/>
              <a:p>
                <a:pPr lvl="0">
                  <a:defRPr b="0">
                    <a:solidFill>
                      <a:srgbClr val="000000"/>
                    </a:solidFill>
                    <a:latin typeface="+mn-lt"/>
                  </a:defRPr>
                </a:pPr>
                <a:endParaRPr lang="en-ID"/>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14559135"/>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4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Keperawatan!$I$85:$I$87</c:f>
              <c:strCache>
                <c:ptCount val="3"/>
                <c:pt idx="0">
                  <c:v>Standar Dosen dan Tenaga Kependidikan</c:v>
                </c:pt>
                <c:pt idx="1">
                  <c:v>Standar Peneliti</c:v>
                </c:pt>
                <c:pt idx="2">
                  <c:v>Standar Pelaksana PkM</c:v>
                </c:pt>
              </c:strCache>
            </c:strRef>
          </c:cat>
          <c:val>
            <c:numRef>
              <c:f>Keperawatan!$J$85:$J$87</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988-41EC-89B1-C910035D960C}"/>
            </c:ext>
          </c:extLst>
        </c:ser>
        <c:dLbls>
          <c:showLegendKey val="0"/>
          <c:showVal val="0"/>
          <c:showCatName val="0"/>
          <c:showSerName val="0"/>
          <c:showPercent val="0"/>
          <c:showBubbleSize val="0"/>
        </c:dLbls>
        <c:gapWidth val="150"/>
        <c:axId val="1861269894"/>
        <c:axId val="1445836021"/>
      </c:barChart>
      <c:catAx>
        <c:axId val="186126989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445836021"/>
        <c:crosses val="autoZero"/>
        <c:auto val="1"/>
        <c:lblAlgn val="ctr"/>
        <c:lblOffset val="100"/>
        <c:noMultiLvlLbl val="1"/>
      </c:catAx>
      <c:valAx>
        <c:axId val="1445836021"/>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861269894"/>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5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Keperawatan!$I$104:$I$109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Keperawatan!$J$104:$J$109</c:f>
              <c:numCache>
                <c:formatCode>0.00%</c:formatCode>
                <c:ptCount val="6"/>
                <c:pt idx="0" formatCode="0%">
                  <c:v>0.5</c:v>
                </c:pt>
                <c:pt idx="1">
                  <c:v>0.5714285714285714</c:v>
                </c:pt>
                <c:pt idx="2" formatCode="0%">
                  <c:v>1</c:v>
                </c:pt>
                <c:pt idx="3">
                  <c:v>0.66666666666666663</c:v>
                </c:pt>
                <c:pt idx="4">
                  <c:v>0.66666666666666663</c:v>
                </c:pt>
                <c:pt idx="5"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1A-4F1E-A1CB-60251BF7CE21}"/>
            </c:ext>
          </c:extLst>
        </c:ser>
        <c:dLbls>
          <c:showLegendKey val="0"/>
          <c:showVal val="0"/>
          <c:showCatName val="0"/>
          <c:showSerName val="0"/>
          <c:showPercent val="0"/>
          <c:showBubbleSize val="0"/>
        </c:dLbls>
        <c:gapWidth val="150"/>
        <c:axId val="2108092368"/>
        <c:axId val="1606147537"/>
      </c:barChart>
      <c:catAx>
        <c:axId val="21080923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606147537"/>
        <c:crosses val="autoZero"/>
        <c:auto val="1"/>
        <c:lblAlgn val="ctr"/>
        <c:lblOffset val="100"/>
        <c:noMultiLvlLbl val="1"/>
      </c:catAx>
      <c:valAx>
        <c:axId val="160614753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108092368"/>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9</a:t>
            </a:r>
          </a:p>
        </c:rich>
      </c:tx>
      <c:overlay val="0"/>
    </c:title>
    <c:autoTitleDeleted val="0"/>
    <c:plotArea>
      <c:layout/>
      <c:barChart>
        <c:barDir val="col"/>
        <c:grouping val="clustered"/>
        <c:varyColors val="1"/>
        <c:ser>
          <c:idx val="0"/>
          <c:order val="0"/>
          <c:tx>
            <c:v>Melampaui</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Universitas!$C$245:$C$250</c:f>
              <c:numCache>
                <c:formatCode>0.00%</c:formatCode>
                <c:ptCount val="6"/>
                <c:pt idx="0">
                  <c:v>0.11538461538461539</c:v>
                </c:pt>
                <c:pt idx="1">
                  <c:v>0</c:v>
                </c:pt>
                <c:pt idx="2">
                  <c:v>3.0612244897959183E-2</c:v>
                </c:pt>
                <c:pt idx="3">
                  <c:v>8.5470085470085461E-3</c:v>
                </c:pt>
                <c:pt idx="4">
                  <c:v>0</c:v>
                </c:pt>
                <c:pt idx="5">
                  <c:v>0.12087912087912084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3E9-467C-8C6F-0374AE471F92}"/>
            </c:ext>
          </c:extLst>
        </c:ser>
        <c:ser>
          <c:idx val="1"/>
          <c:order val="1"/>
          <c:tx>
            <c:v>Mencapai</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Universitas!$D$245:$D$250</c:f>
              <c:numCache>
                <c:formatCode>0.00%</c:formatCode>
                <c:ptCount val="6"/>
                <c:pt idx="0">
                  <c:v>0.32692307692307693</c:v>
                </c:pt>
                <c:pt idx="1">
                  <c:v>0.9642857142857143</c:v>
                </c:pt>
                <c:pt idx="2">
                  <c:v>0.39115646258503395</c:v>
                </c:pt>
                <c:pt idx="3">
                  <c:v>0.87713675213675224</c:v>
                </c:pt>
                <c:pt idx="4">
                  <c:v>0.75</c:v>
                </c:pt>
                <c:pt idx="5">
                  <c:v>0.8351648351648352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3E9-467C-8C6F-0374AE471F92}"/>
            </c:ext>
          </c:extLst>
        </c:ser>
        <c:ser>
          <c:idx val="2"/>
          <c:order val="2"/>
          <c:tx>
            <c:v>Tidak Mencapai</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Universitas!$E$245:$E$250</c:f>
              <c:numCache>
                <c:formatCode>0.00%</c:formatCode>
                <c:ptCount val="6"/>
                <c:pt idx="0">
                  <c:v>0.55769230769230771</c:v>
                </c:pt>
                <c:pt idx="1">
                  <c:v>3.5714285714285712E-2</c:v>
                </c:pt>
                <c:pt idx="2">
                  <c:v>0.56802721088435371</c:v>
                </c:pt>
                <c:pt idx="3">
                  <c:v>0.11431623931623933</c:v>
                </c:pt>
                <c:pt idx="4">
                  <c:v>0.25</c:v>
                </c:pt>
                <c:pt idx="5">
                  <c:v>4.3956043956043953E-2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3E9-467C-8C6F-0374AE471F92}"/>
            </c:ext>
          </c:extLst>
        </c:ser>
        <c:ser>
          <c:idx val="3"/>
          <c:order val="3"/>
          <c:tx>
            <c:v>Menyimpang</c:v>
          </c:tx>
          <c:spPr>
            <a:solidFill>
              <a:srgbClr val="FFC000"/>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Universitas!$B$245:$B$250</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Universitas!$F$245:$F$250</c:f>
              <c:numCache>
                <c:formatCode>0.00%</c:formatCode>
                <c:ptCount val="6"/>
                <c:pt idx="0">
                  <c:v>0</c:v>
                </c:pt>
                <c:pt idx="1">
                  <c:v>0</c:v>
                </c:pt>
                <c:pt idx="2">
                  <c:v>1.020408163265306E-2</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3E9-467C-8C6F-0374AE471F92}"/>
            </c:ext>
          </c:extLst>
        </c:ser>
        <c:dLbls>
          <c:showLegendKey val="0"/>
          <c:showVal val="0"/>
          <c:showCatName val="0"/>
          <c:showSerName val="0"/>
          <c:showPercent val="0"/>
          <c:showBubbleSize val="0"/>
        </c:dLbls>
        <c:gapWidth val="150"/>
        <c:axId val="1133477419"/>
        <c:axId val="901732799"/>
      </c:barChart>
      <c:catAx>
        <c:axId val="113347741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01732799"/>
        <c:crosses val="autoZero"/>
        <c:auto val="1"/>
        <c:lblAlgn val="ctr"/>
        <c:lblOffset val="100"/>
        <c:noMultiLvlLbl val="1"/>
      </c:catAx>
      <c:valAx>
        <c:axId val="901732799"/>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13347741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6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Keperawatan!$I$127:$I$129</c:f>
              <c:strCache>
                <c:ptCount val="3"/>
                <c:pt idx="0">
                  <c:v>Standar Penilaian Pembelajaran</c:v>
                </c:pt>
                <c:pt idx="1">
                  <c:v>Standar Proses Pembelajaran</c:v>
                </c:pt>
                <c:pt idx="2">
                  <c:v>Standar Isi Pembelajaran (Kurikulum)</c:v>
                </c:pt>
              </c:strCache>
            </c:strRef>
          </c:cat>
          <c:val>
            <c:numRef>
              <c:f>Keperawatan!$J$127:$J$129</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00D-4986-A8CF-C3C6CC2C6007}"/>
            </c:ext>
          </c:extLst>
        </c:ser>
        <c:dLbls>
          <c:showLegendKey val="0"/>
          <c:showVal val="0"/>
          <c:showCatName val="0"/>
          <c:showSerName val="0"/>
          <c:showPercent val="0"/>
          <c:showBubbleSize val="0"/>
        </c:dLbls>
        <c:gapWidth val="150"/>
        <c:axId val="1966014536"/>
        <c:axId val="338646737"/>
      </c:barChart>
      <c:catAx>
        <c:axId val="19660145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338646737"/>
        <c:crosses val="autoZero"/>
        <c:auto val="1"/>
        <c:lblAlgn val="ctr"/>
        <c:lblOffset val="100"/>
        <c:noMultiLvlLbl val="1"/>
      </c:catAx>
      <c:valAx>
        <c:axId val="33864673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966014536"/>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7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Keperawatan!$I$147:$I$149</c:f>
              <c:strCache>
                <c:ptCount val="3"/>
                <c:pt idx="0">
                  <c:v>Standar Isi Penelitian</c:v>
                </c:pt>
                <c:pt idx="1">
                  <c:v>Standar Proses Penelitian</c:v>
                </c:pt>
                <c:pt idx="2">
                  <c:v>Standar Penilaian Penelitian</c:v>
                </c:pt>
              </c:strCache>
            </c:strRef>
          </c:cat>
          <c:val>
            <c:numRef>
              <c:f>Keperawatan!$J$147:$J$149</c:f>
              <c:numCache>
                <c:formatCode>0%</c:formatCode>
                <c:ptCount val="3"/>
                <c:pt idx="0">
                  <c:v>0.5</c:v>
                </c:pt>
                <c:pt idx="1">
                  <c:v>0.5</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6D2-4B47-BB78-51B6E190BA06}"/>
            </c:ext>
          </c:extLst>
        </c:ser>
        <c:dLbls>
          <c:showLegendKey val="0"/>
          <c:showVal val="0"/>
          <c:showCatName val="0"/>
          <c:showSerName val="0"/>
          <c:showPercent val="0"/>
          <c:showBubbleSize val="0"/>
        </c:dLbls>
        <c:gapWidth val="150"/>
        <c:axId val="2034065860"/>
        <c:axId val="1317852720"/>
      </c:barChart>
      <c:catAx>
        <c:axId val="20340658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317852720"/>
        <c:crosses val="autoZero"/>
        <c:auto val="1"/>
        <c:lblAlgn val="ctr"/>
        <c:lblOffset val="100"/>
        <c:noMultiLvlLbl val="1"/>
      </c:catAx>
      <c:valAx>
        <c:axId val="131785272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03406586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8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Keperawatan!$I$167:$I$169</c:f>
              <c:strCache>
                <c:ptCount val="3"/>
                <c:pt idx="0">
                  <c:v>Standar Isi PkM</c:v>
                </c:pt>
                <c:pt idx="1">
                  <c:v>Standar Proses PkM</c:v>
                </c:pt>
                <c:pt idx="2">
                  <c:v>Standar Penilaian PkM</c:v>
                </c:pt>
              </c:strCache>
            </c:strRef>
          </c:cat>
          <c:val>
            <c:numRef>
              <c:f>Keperawatan!$J$167:$J$169</c:f>
              <c:numCache>
                <c:formatCode>0%</c:formatCode>
                <c:ptCount val="3"/>
                <c:pt idx="0">
                  <c:v>1</c:v>
                </c:pt>
                <c:pt idx="1">
                  <c:v>1</c:v>
                </c:pt>
                <c:pt idx="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F2A-41A4-B6B9-215CA7861175}"/>
            </c:ext>
          </c:extLst>
        </c:ser>
        <c:dLbls>
          <c:showLegendKey val="0"/>
          <c:showVal val="0"/>
          <c:showCatName val="0"/>
          <c:showSerName val="0"/>
          <c:showPercent val="0"/>
          <c:showBubbleSize val="0"/>
        </c:dLbls>
        <c:gapWidth val="150"/>
        <c:axId val="29478219"/>
        <c:axId val="1701651604"/>
      </c:barChart>
      <c:catAx>
        <c:axId val="2947821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701651604"/>
        <c:crosses val="autoZero"/>
        <c:auto val="1"/>
        <c:lblAlgn val="ctr"/>
        <c:lblOffset val="100"/>
        <c:noMultiLvlLbl val="1"/>
      </c:catAx>
      <c:valAx>
        <c:axId val="1701651604"/>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9478219"/>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Capaian Standar Kriteria 9
SEMESTER GENAP 2021/2022</a:t>
            </a:r>
          </a:p>
        </c:rich>
      </c:tx>
      <c:overlay val="0"/>
    </c:title>
    <c:autoTitleDeleted val="0"/>
    <c:plotArea>
      <c:layout/>
      <c:barChart>
        <c:barDir val="col"/>
        <c:grouping val="clustered"/>
        <c:varyColors val="1"/>
        <c:ser>
          <c:idx val="0"/>
          <c:order val="0"/>
          <c:tx>
            <c:v>Kesesuaian</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Keperawatan!$I$187:$I$192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Keperawatan!$J$187:$J$192</c:f>
              <c:numCache>
                <c:formatCode>0%</c:formatCode>
                <c:ptCount val="6"/>
                <c:pt idx="0">
                  <c:v>0.75</c:v>
                </c:pt>
                <c:pt idx="1">
                  <c:v>1</c:v>
                </c:pt>
                <c:pt idx="2" formatCode="0.00%">
                  <c:v>0.5714285714285714</c:v>
                </c:pt>
                <c:pt idx="3" formatCode="0.00%">
                  <c:v>0.88888888888888884</c:v>
                </c:pt>
                <c:pt idx="4">
                  <c:v>1</c:v>
                </c:pt>
                <c:pt idx="5" formatCode="0.00%">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92-4BAC-BAF1-4FF0752B66CD}"/>
            </c:ext>
          </c:extLst>
        </c:ser>
        <c:dLbls>
          <c:showLegendKey val="0"/>
          <c:showVal val="0"/>
          <c:showCatName val="0"/>
          <c:showSerName val="0"/>
          <c:showPercent val="0"/>
          <c:showBubbleSize val="0"/>
        </c:dLbls>
        <c:gapWidth val="150"/>
        <c:axId val="621606315"/>
        <c:axId val="1949993362"/>
      </c:barChart>
      <c:catAx>
        <c:axId val="62160631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949993362"/>
        <c:crosses val="autoZero"/>
        <c:auto val="1"/>
        <c:lblAlgn val="ctr"/>
        <c:lblOffset val="100"/>
        <c:noMultiLvlLbl val="1"/>
      </c:catAx>
      <c:valAx>
        <c:axId val="1949993362"/>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621606315"/>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9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Keperawatan!$N$187:$N$192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Keperawatan!$O$187:$O$192</c:f>
              <c:numCache>
                <c:formatCode>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38C-49FF-9E63-DAAF0111C6E2}"/>
            </c:ext>
          </c:extLst>
        </c:ser>
        <c:ser>
          <c:idx val="1"/>
          <c:order val="1"/>
          <c:tx>
            <c:strRef>
              <c:f>Keperawatan!$P$186</c:f>
              <c:strCache>
                <c:ptCount val="1"/>
                <c:pt idx="0">
                  <c:v>Genap</c:v>
                </c:pt>
              </c:strCache>
            </c:strRef>
          </c:tx>
          <c:invertIfNegative val="1"/>
          <c:cat>
            <c:strRef>
              <c:f>Keperawatan!$N$187:$N$192</c:f>
              <c:strCache>
                <c:ptCount val="6"/>
                <c:pt idx="0">
                  <c:v>Standar Kelulusan Mahasiswa </c:v>
                </c:pt>
                <c:pt idx="1">
                  <c:v>Standar Kompetensi Lulusan</c:v>
                </c:pt>
                <c:pt idx="2">
                  <c:v>Standar Hasil Penelitian</c:v>
                </c:pt>
                <c:pt idx="3">
                  <c:v>Standar Penyusunan TA Skripsi</c:v>
                </c:pt>
                <c:pt idx="4">
                  <c:v>Standar Hasil PkM</c:v>
                </c:pt>
                <c:pt idx="5">
                  <c:v>Standar Penelusuran Alumni</c:v>
                </c:pt>
              </c:strCache>
            </c:strRef>
          </c:cat>
          <c:val>
            <c:numRef>
              <c:f>Keperawatan!$P$187:$P$192</c:f>
              <c:numCache>
                <c:formatCode>0%</c:formatCode>
                <c:ptCount val="6"/>
                <c:pt idx="0">
                  <c:v>0.75</c:v>
                </c:pt>
                <c:pt idx="1">
                  <c:v>1</c:v>
                </c:pt>
                <c:pt idx="2" formatCode="0.00%">
                  <c:v>0.5714285714285714</c:v>
                </c:pt>
                <c:pt idx="3">
                  <c:v>0.88888888888888884</c:v>
                </c:pt>
                <c:pt idx="4">
                  <c:v>1</c:v>
                </c:pt>
                <c:pt idx="5">
                  <c:v>0.7142857142857143</c:v>
                </c:pt>
              </c:numCache>
            </c:numRef>
          </c:val>
          <c:extLst>
            <c:ext xmlns:c16="http://schemas.microsoft.com/office/drawing/2014/chart" uri="{C3380CC4-5D6E-409C-BE32-E72D297353CC}">
              <c16:uniqueId val="{00000001-B38C-49FF-9E63-DAAF0111C6E2}"/>
            </c:ext>
          </c:extLst>
        </c:ser>
        <c:dLbls>
          <c:showLegendKey val="0"/>
          <c:showVal val="0"/>
          <c:showCatName val="0"/>
          <c:showSerName val="0"/>
          <c:showPercent val="0"/>
          <c:showBubbleSize val="0"/>
        </c:dLbls>
        <c:gapWidth val="150"/>
        <c:axId val="555540060"/>
        <c:axId val="924197979"/>
      </c:barChart>
      <c:catAx>
        <c:axId val="5555400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924197979"/>
        <c:crosses val="autoZero"/>
        <c:auto val="1"/>
        <c:lblAlgn val="ctr"/>
        <c:lblOffset val="100"/>
        <c:noMultiLvlLbl val="1"/>
      </c:catAx>
      <c:valAx>
        <c:axId val="92419797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55540060"/>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8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Keperawatan!$N$167:$N$169</c:f>
              <c:strCache>
                <c:ptCount val="3"/>
                <c:pt idx="0">
                  <c:v>Standar Isi PkM</c:v>
                </c:pt>
                <c:pt idx="1">
                  <c:v>Standar Proses PkM</c:v>
                </c:pt>
                <c:pt idx="2">
                  <c:v>Standar Penilaian PkM</c:v>
                </c:pt>
              </c:strCache>
            </c:strRef>
          </c:cat>
          <c:val>
            <c:numRef>
              <c:f>Keperawatan!$O$167:$O$169</c:f>
              <c:numCache>
                <c:formatCode>0.00%</c:formatCode>
                <c:ptCount val="3"/>
                <c:pt idx="0" formatCode="0%">
                  <c:v>0</c:v>
                </c:pt>
                <c:pt idx="1">
                  <c:v>0</c:v>
                </c:pt>
                <c:pt idx="2"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ADD-4C99-A014-F16F9EB3625C}"/>
            </c:ext>
          </c:extLst>
        </c:ser>
        <c:ser>
          <c:idx val="1"/>
          <c:order val="1"/>
          <c:tx>
            <c:strRef>
              <c:f>Keperawatan!$P$166</c:f>
              <c:strCache>
                <c:ptCount val="1"/>
                <c:pt idx="0">
                  <c:v>Genap</c:v>
                </c:pt>
              </c:strCache>
            </c:strRef>
          </c:tx>
          <c:invertIfNegative val="1"/>
          <c:cat>
            <c:strRef>
              <c:f>Keperawatan!$N$167:$N$169</c:f>
              <c:strCache>
                <c:ptCount val="3"/>
                <c:pt idx="0">
                  <c:v>Standar Isi PkM</c:v>
                </c:pt>
                <c:pt idx="1">
                  <c:v>Standar Proses PkM</c:v>
                </c:pt>
                <c:pt idx="2">
                  <c:v>Standar Penilaian PkM</c:v>
                </c:pt>
              </c:strCache>
            </c:strRef>
          </c:cat>
          <c:val>
            <c:numRef>
              <c:f>Keperawatan!$P$167:$P$169</c:f>
              <c:numCache>
                <c:formatCode>0.00%</c:formatCode>
                <c:ptCount val="3"/>
                <c:pt idx="0" formatCode="0%">
                  <c:v>1</c:v>
                </c:pt>
                <c:pt idx="1">
                  <c:v>1</c:v>
                </c:pt>
                <c:pt idx="2">
                  <c:v>1</c:v>
                </c:pt>
              </c:numCache>
            </c:numRef>
          </c:val>
          <c:extLst>
            <c:ext xmlns:c16="http://schemas.microsoft.com/office/drawing/2014/chart" uri="{C3380CC4-5D6E-409C-BE32-E72D297353CC}">
              <c16:uniqueId val="{00000001-EADD-4C99-A014-F16F9EB3625C}"/>
            </c:ext>
          </c:extLst>
        </c:ser>
        <c:dLbls>
          <c:showLegendKey val="0"/>
          <c:showVal val="0"/>
          <c:showCatName val="0"/>
          <c:showSerName val="0"/>
          <c:showPercent val="0"/>
          <c:showBubbleSize val="0"/>
        </c:dLbls>
        <c:gapWidth val="150"/>
        <c:axId val="508792869"/>
        <c:axId val="1188582777"/>
      </c:barChart>
      <c:catAx>
        <c:axId val="5087928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188582777"/>
        <c:crosses val="autoZero"/>
        <c:auto val="1"/>
        <c:lblAlgn val="ctr"/>
        <c:lblOffset val="100"/>
        <c:noMultiLvlLbl val="1"/>
      </c:catAx>
      <c:valAx>
        <c:axId val="118858277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0879286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7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Keperawatan!$N$147:$N$149</c:f>
              <c:strCache>
                <c:ptCount val="3"/>
                <c:pt idx="0">
                  <c:v>Standar Isi Penelitian</c:v>
                </c:pt>
                <c:pt idx="1">
                  <c:v>Standar Proses Penelitian</c:v>
                </c:pt>
                <c:pt idx="2">
                  <c:v>Standar Penilaian Penelitian</c:v>
                </c:pt>
              </c:strCache>
            </c:strRef>
          </c:cat>
          <c:val>
            <c:numRef>
              <c:f>Keperawatan!$O$147:$O$149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E48-4293-8929-03936849FD24}"/>
            </c:ext>
          </c:extLst>
        </c:ser>
        <c:ser>
          <c:idx val="1"/>
          <c:order val="1"/>
          <c:tx>
            <c:strRef>
              <c:f>Keperawatan!$P$146</c:f>
              <c:strCache>
                <c:ptCount val="1"/>
                <c:pt idx="0">
                  <c:v>Genap</c:v>
                </c:pt>
              </c:strCache>
            </c:strRef>
          </c:tx>
          <c:invertIfNegative val="1"/>
          <c:cat>
            <c:strRef>
              <c:f>Keperawatan!$N$147:$N$149</c:f>
              <c:strCache>
                <c:ptCount val="3"/>
                <c:pt idx="0">
                  <c:v>Standar Isi Penelitian</c:v>
                </c:pt>
                <c:pt idx="1">
                  <c:v>Standar Proses Penelitian</c:v>
                </c:pt>
                <c:pt idx="2">
                  <c:v>Standar Penilaian Penelitian</c:v>
                </c:pt>
              </c:strCache>
            </c:strRef>
          </c:cat>
          <c:val>
            <c:numRef>
              <c:f>Keperawatan!$P$147:$P$149</c:f>
              <c:numCache>
                <c:formatCode>0%</c:formatCode>
                <c:ptCount val="3"/>
                <c:pt idx="0">
                  <c:v>0.5</c:v>
                </c:pt>
                <c:pt idx="1">
                  <c:v>0.5</c:v>
                </c:pt>
                <c:pt idx="2" formatCode="0.00%">
                  <c:v>1</c:v>
                </c:pt>
              </c:numCache>
            </c:numRef>
          </c:val>
          <c:extLst>
            <c:ext xmlns:c16="http://schemas.microsoft.com/office/drawing/2014/chart" uri="{C3380CC4-5D6E-409C-BE32-E72D297353CC}">
              <c16:uniqueId val="{00000001-FE48-4293-8929-03936849FD24}"/>
            </c:ext>
          </c:extLst>
        </c:ser>
        <c:dLbls>
          <c:showLegendKey val="0"/>
          <c:showVal val="0"/>
          <c:showCatName val="0"/>
          <c:showSerName val="0"/>
          <c:showPercent val="0"/>
          <c:showBubbleSize val="0"/>
        </c:dLbls>
        <c:gapWidth val="150"/>
        <c:axId val="258140075"/>
        <c:axId val="1257222488"/>
      </c:barChart>
      <c:catAx>
        <c:axId val="25814007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1257222488"/>
        <c:crosses val="autoZero"/>
        <c:auto val="1"/>
        <c:lblAlgn val="ctr"/>
        <c:lblOffset val="100"/>
        <c:noMultiLvlLbl val="1"/>
      </c:catAx>
      <c:valAx>
        <c:axId val="125722248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58140075"/>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6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Keperawatan!$N$127:$N$129</c:f>
              <c:strCache>
                <c:ptCount val="3"/>
                <c:pt idx="0">
                  <c:v>Standar Penilaian Pembelajaran</c:v>
                </c:pt>
                <c:pt idx="1">
                  <c:v>Standar Proses Pembelajaran</c:v>
                </c:pt>
                <c:pt idx="2">
                  <c:v>Standar Isi Pembelajaran (Kurikulum)</c:v>
                </c:pt>
              </c:strCache>
            </c:strRef>
          </c:cat>
          <c:val>
            <c:numRef>
              <c:f>Keperawatan!$O$127:$O$129</c:f>
              <c:numCache>
                <c:formatCode>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41-495D-8E10-ED4DE9A6950A}"/>
            </c:ext>
          </c:extLst>
        </c:ser>
        <c:ser>
          <c:idx val="1"/>
          <c:order val="1"/>
          <c:tx>
            <c:strRef>
              <c:f>Keperawatan!$P$126</c:f>
              <c:strCache>
                <c:ptCount val="1"/>
                <c:pt idx="0">
                  <c:v>Genap</c:v>
                </c:pt>
              </c:strCache>
            </c:strRef>
          </c:tx>
          <c:invertIfNegative val="1"/>
          <c:cat>
            <c:strRef>
              <c:f>Keperawatan!$N$127:$N$129</c:f>
              <c:strCache>
                <c:ptCount val="3"/>
                <c:pt idx="0">
                  <c:v>Standar Penilaian Pembelajaran</c:v>
                </c:pt>
                <c:pt idx="1">
                  <c:v>Standar Proses Pembelajaran</c:v>
                </c:pt>
                <c:pt idx="2">
                  <c:v>Standar Isi Pembelajaran (Kurikulum)</c:v>
                </c:pt>
              </c:strCache>
            </c:strRef>
          </c:cat>
          <c:val>
            <c:numRef>
              <c:f>Keperawatan!$P$127:$P$129</c:f>
              <c:numCache>
                <c:formatCode>0%</c:formatCode>
                <c:ptCount val="3"/>
                <c:pt idx="0">
                  <c:v>1</c:v>
                </c:pt>
                <c:pt idx="1">
                  <c:v>1</c:v>
                </c:pt>
                <c:pt idx="2">
                  <c:v>1</c:v>
                </c:pt>
              </c:numCache>
            </c:numRef>
          </c:val>
          <c:extLst>
            <c:ext xmlns:c16="http://schemas.microsoft.com/office/drawing/2014/chart" uri="{C3380CC4-5D6E-409C-BE32-E72D297353CC}">
              <c16:uniqueId val="{00000001-9841-495D-8E10-ED4DE9A6950A}"/>
            </c:ext>
          </c:extLst>
        </c:ser>
        <c:dLbls>
          <c:showLegendKey val="0"/>
          <c:showVal val="0"/>
          <c:showCatName val="0"/>
          <c:showSerName val="0"/>
          <c:showPercent val="0"/>
          <c:showBubbleSize val="0"/>
        </c:dLbls>
        <c:gapWidth val="150"/>
        <c:axId val="200228869"/>
        <c:axId val="890430719"/>
      </c:barChart>
      <c:catAx>
        <c:axId val="20022886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890430719"/>
        <c:crosses val="autoZero"/>
        <c:auto val="1"/>
        <c:lblAlgn val="ctr"/>
        <c:lblOffset val="100"/>
        <c:noMultiLvlLbl val="1"/>
      </c:catAx>
      <c:valAx>
        <c:axId val="89043071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00228869"/>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5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Keperawatan!$N$104:$N$109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Keperawatan!$O$104:$O$109</c:f>
              <c:numCache>
                <c:formatCode>0%</c:formatCode>
                <c:ptCount val="6"/>
                <c:pt idx="0">
                  <c:v>0</c:v>
                </c:pt>
                <c:pt idx="1">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ACD-4484-B943-DF4C75723CAC}"/>
            </c:ext>
          </c:extLst>
        </c:ser>
        <c:ser>
          <c:idx val="1"/>
          <c:order val="1"/>
          <c:tx>
            <c:strRef>
              <c:f>Keperawatan!$P$103</c:f>
              <c:strCache>
                <c:ptCount val="1"/>
                <c:pt idx="0">
                  <c:v>Genap</c:v>
                </c:pt>
              </c:strCache>
            </c:strRef>
          </c:tx>
          <c:invertIfNegative val="1"/>
          <c:cat>
            <c:strRef>
              <c:f>Keperawatan!$N$104:$N$109</c:f>
              <c:strCache>
                <c:ptCount val="6"/>
                <c:pt idx="0">
                  <c:v>Standar SarPras Pembelajaran</c:v>
                </c:pt>
                <c:pt idx="1">
                  <c:v>Standar SarPras Penelitian</c:v>
                </c:pt>
                <c:pt idx="2">
                  <c:v>Standar SarPras PkM</c:v>
                </c:pt>
                <c:pt idx="3">
                  <c:v>Standar Pendanaan &amp; Pembiayaan Pembelajaran</c:v>
                </c:pt>
                <c:pt idx="4">
                  <c:v>Standar Pendanaan &amp; Pembiayaan Penelitian</c:v>
                </c:pt>
                <c:pt idx="5">
                  <c:v>Standar Pendanaan &amp; Pembiayaan PkM</c:v>
                </c:pt>
              </c:strCache>
            </c:strRef>
          </c:cat>
          <c:val>
            <c:numRef>
              <c:f>Keperawatan!$P$104:$P$109</c:f>
              <c:numCache>
                <c:formatCode>0.00%</c:formatCode>
                <c:ptCount val="6"/>
                <c:pt idx="0" formatCode="0%">
                  <c:v>0.5</c:v>
                </c:pt>
                <c:pt idx="1">
                  <c:v>0.5714285714285714</c:v>
                </c:pt>
                <c:pt idx="2" formatCode="0%">
                  <c:v>1</c:v>
                </c:pt>
                <c:pt idx="3">
                  <c:v>0.66666666666666663</c:v>
                </c:pt>
                <c:pt idx="4">
                  <c:v>0.66666666666666663</c:v>
                </c:pt>
                <c:pt idx="5" formatCode="0%">
                  <c:v>0</c:v>
                </c:pt>
              </c:numCache>
            </c:numRef>
          </c:val>
          <c:extLst>
            <c:ext xmlns:c16="http://schemas.microsoft.com/office/drawing/2014/chart" uri="{C3380CC4-5D6E-409C-BE32-E72D297353CC}">
              <c16:uniqueId val="{00000001-BACD-4484-B943-DF4C75723CAC}"/>
            </c:ext>
          </c:extLst>
        </c:ser>
        <c:dLbls>
          <c:showLegendKey val="0"/>
          <c:showVal val="0"/>
          <c:showCatName val="0"/>
          <c:showSerName val="0"/>
          <c:showPercent val="0"/>
          <c:showBubbleSize val="0"/>
        </c:dLbls>
        <c:gapWidth val="150"/>
        <c:axId val="1292619763"/>
        <c:axId val="2104044969"/>
      </c:barChart>
      <c:catAx>
        <c:axId val="129261976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2104044969"/>
        <c:crosses val="autoZero"/>
        <c:auto val="1"/>
        <c:lblAlgn val="ctr"/>
        <c:lblOffset val="100"/>
        <c:noMultiLvlLbl val="1"/>
      </c:catAx>
      <c:valAx>
        <c:axId val="2104044969"/>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292619763"/>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1" i="0">
                <a:solidFill>
                  <a:srgbClr val="757575"/>
                </a:solidFill>
                <a:latin typeface="+mn-lt"/>
              </a:defRPr>
            </a:pPr>
            <a:r>
              <a:rPr sz="1600" b="1" i="0">
                <a:solidFill>
                  <a:srgbClr val="757575"/>
                </a:solidFill>
                <a:latin typeface="+mn-lt"/>
              </a:rPr>
              <a:t>ANALISIS CAPAIAN kriteria 4 
ta 2021/2022</a:t>
            </a:r>
          </a:p>
        </c:rich>
      </c:tx>
      <c:overlay val="0"/>
    </c:title>
    <c:autoTitleDeleted val="0"/>
    <c:plotArea>
      <c:layout/>
      <c:barChart>
        <c:barDir val="col"/>
        <c:grouping val="clustered"/>
        <c:varyColors val="1"/>
        <c:ser>
          <c:idx val="0"/>
          <c:order val="0"/>
          <c:tx>
            <c:v>Ganjil</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Keperawatan!$N$85:$N$87</c:f>
              <c:strCache>
                <c:ptCount val="3"/>
                <c:pt idx="0">
                  <c:v>Standar Dosen dan Tenaga Kependidikan</c:v>
                </c:pt>
                <c:pt idx="1">
                  <c:v>Standar Peneliti</c:v>
                </c:pt>
                <c:pt idx="2">
                  <c:v>Standar Pelaksana PkM</c:v>
                </c:pt>
              </c:strCache>
            </c:strRef>
          </c:cat>
          <c:val>
            <c:numRef>
              <c:f>Keperawatan!$O$85:$O$87</c:f>
              <c:numCache>
                <c:formatCode>0%</c:formatCode>
                <c:ptCount val="3"/>
                <c:pt idx="0" formatCode="0.0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41-44EA-B4C5-9AD3AD4EF388}"/>
            </c:ext>
          </c:extLst>
        </c:ser>
        <c:ser>
          <c:idx val="1"/>
          <c:order val="1"/>
          <c:tx>
            <c:strRef>
              <c:f>Keperawatan!$P$84</c:f>
              <c:strCache>
                <c:ptCount val="1"/>
                <c:pt idx="0">
                  <c:v>Genap</c:v>
                </c:pt>
              </c:strCache>
            </c:strRef>
          </c:tx>
          <c:invertIfNegative val="1"/>
          <c:cat>
            <c:strRef>
              <c:f>Keperawatan!$N$85:$N$87</c:f>
              <c:strCache>
                <c:ptCount val="3"/>
                <c:pt idx="0">
                  <c:v>Standar Dosen dan Tenaga Kependidikan</c:v>
                </c:pt>
                <c:pt idx="1">
                  <c:v>Standar Peneliti</c:v>
                </c:pt>
                <c:pt idx="2">
                  <c:v>Standar Pelaksana PkM</c:v>
                </c:pt>
              </c:strCache>
            </c:strRef>
          </c:cat>
          <c:val>
            <c:numRef>
              <c:f>Keperawatan!$P$85:$P$87</c:f>
              <c:numCache>
                <c:formatCode>0%</c:formatCode>
                <c:ptCount val="3"/>
                <c:pt idx="0" formatCode="0.00%">
                  <c:v>0.5</c:v>
                </c:pt>
                <c:pt idx="1">
                  <c:v>0.5</c:v>
                </c:pt>
                <c:pt idx="2">
                  <c:v>1</c:v>
                </c:pt>
              </c:numCache>
            </c:numRef>
          </c:val>
          <c:extLst>
            <c:ext xmlns:c16="http://schemas.microsoft.com/office/drawing/2014/chart" uri="{C3380CC4-5D6E-409C-BE32-E72D297353CC}">
              <c16:uniqueId val="{00000001-0941-44EA-B4C5-9AD3AD4EF388}"/>
            </c:ext>
          </c:extLst>
        </c:ser>
        <c:dLbls>
          <c:showLegendKey val="0"/>
          <c:showVal val="0"/>
          <c:showCatName val="0"/>
          <c:showSerName val="0"/>
          <c:showPercent val="0"/>
          <c:showBubbleSize val="0"/>
        </c:dLbls>
        <c:gapWidth val="150"/>
        <c:axId val="1664260214"/>
        <c:axId val="504420667"/>
      </c:barChart>
      <c:catAx>
        <c:axId val="166426021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n-US"/>
          </a:p>
        </c:txPr>
        <c:crossAx val="504420667"/>
        <c:crosses val="autoZero"/>
        <c:auto val="1"/>
        <c:lblAlgn val="ctr"/>
        <c:lblOffset val="100"/>
        <c:noMultiLvlLbl val="1"/>
      </c:catAx>
      <c:valAx>
        <c:axId val="504420667"/>
        <c:scaling>
          <c:orientation val="minMax"/>
        </c:scaling>
        <c:delete val="0"/>
        <c:axPos val="l"/>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664260214"/>
        <c:crosses val="autoZero"/>
        <c:crossBetween val="between"/>
      </c:valAx>
    </c:plotArea>
    <c:legend>
      <c:legendPos val="t"/>
      <c:overlay val="0"/>
      <c:txPr>
        <a:bodyPr/>
        <a:lstStyle/>
        <a:p>
          <a:pPr lvl="0">
            <a:defRPr sz="900" b="0" i="0">
              <a:solidFill>
                <a:srgbClr val="1A1A1A"/>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26" Type="http://schemas.openxmlformats.org/officeDocument/2006/relationships/chart" Target="../charts/chart47.xml"/><Relationship Id="rId3" Type="http://schemas.openxmlformats.org/officeDocument/2006/relationships/chart" Target="../charts/chart24.xml"/><Relationship Id="rId21" Type="http://schemas.openxmlformats.org/officeDocument/2006/relationships/chart" Target="../charts/chart42.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5" Type="http://schemas.openxmlformats.org/officeDocument/2006/relationships/chart" Target="../charts/chart46.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29" Type="http://schemas.openxmlformats.org/officeDocument/2006/relationships/chart" Target="../charts/chart50.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24" Type="http://schemas.openxmlformats.org/officeDocument/2006/relationships/chart" Target="../charts/chart45.xml"/><Relationship Id="rId5" Type="http://schemas.openxmlformats.org/officeDocument/2006/relationships/chart" Target="../charts/chart26.xml"/><Relationship Id="rId15" Type="http://schemas.openxmlformats.org/officeDocument/2006/relationships/chart" Target="../charts/chart36.xml"/><Relationship Id="rId23" Type="http://schemas.openxmlformats.org/officeDocument/2006/relationships/chart" Target="../charts/chart44.xml"/><Relationship Id="rId28" Type="http://schemas.openxmlformats.org/officeDocument/2006/relationships/chart" Target="../charts/chart49.xml"/><Relationship Id="rId10" Type="http://schemas.openxmlformats.org/officeDocument/2006/relationships/chart" Target="../charts/chart31.xml"/><Relationship Id="rId19" Type="http://schemas.openxmlformats.org/officeDocument/2006/relationships/chart" Target="../charts/chart40.xml"/><Relationship Id="rId31" Type="http://schemas.openxmlformats.org/officeDocument/2006/relationships/chart" Target="../charts/chart52.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 Id="rId22" Type="http://schemas.openxmlformats.org/officeDocument/2006/relationships/chart" Target="../charts/chart43.xml"/><Relationship Id="rId27" Type="http://schemas.openxmlformats.org/officeDocument/2006/relationships/chart" Target="../charts/chart48.xml"/><Relationship Id="rId30"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18" Type="http://schemas.openxmlformats.org/officeDocument/2006/relationships/chart" Target="../charts/chart70.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openxmlformats.org/officeDocument/2006/relationships/chart" Target="../charts/chart69.xml"/><Relationship Id="rId2" Type="http://schemas.openxmlformats.org/officeDocument/2006/relationships/chart" Target="../charts/chart54.xml"/><Relationship Id="rId16" Type="http://schemas.openxmlformats.org/officeDocument/2006/relationships/chart" Target="../charts/chart68.xml"/><Relationship Id="rId20" Type="http://schemas.openxmlformats.org/officeDocument/2006/relationships/chart" Target="../charts/chart72.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19" Type="http://schemas.openxmlformats.org/officeDocument/2006/relationships/chart" Target="../charts/chart71.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18" Type="http://schemas.openxmlformats.org/officeDocument/2006/relationships/chart" Target="../charts/chart90.xml"/><Relationship Id="rId26" Type="http://schemas.openxmlformats.org/officeDocument/2006/relationships/chart" Target="../charts/chart98.xml"/><Relationship Id="rId3" Type="http://schemas.openxmlformats.org/officeDocument/2006/relationships/chart" Target="../charts/chart75.xml"/><Relationship Id="rId21" Type="http://schemas.openxmlformats.org/officeDocument/2006/relationships/chart" Target="../charts/chart93.xml"/><Relationship Id="rId7" Type="http://schemas.openxmlformats.org/officeDocument/2006/relationships/chart" Target="../charts/chart79.xml"/><Relationship Id="rId12" Type="http://schemas.openxmlformats.org/officeDocument/2006/relationships/chart" Target="../charts/chart84.xml"/><Relationship Id="rId17" Type="http://schemas.openxmlformats.org/officeDocument/2006/relationships/chart" Target="../charts/chart89.xml"/><Relationship Id="rId25" Type="http://schemas.openxmlformats.org/officeDocument/2006/relationships/chart" Target="../charts/chart97.xml"/><Relationship Id="rId2" Type="http://schemas.openxmlformats.org/officeDocument/2006/relationships/chart" Target="../charts/chart74.xml"/><Relationship Id="rId16" Type="http://schemas.openxmlformats.org/officeDocument/2006/relationships/chart" Target="../charts/chart88.xml"/><Relationship Id="rId20" Type="http://schemas.openxmlformats.org/officeDocument/2006/relationships/chart" Target="../charts/chart92.xml"/><Relationship Id="rId29" Type="http://schemas.openxmlformats.org/officeDocument/2006/relationships/chart" Target="../charts/chart101.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24" Type="http://schemas.openxmlformats.org/officeDocument/2006/relationships/chart" Target="../charts/chart96.xml"/><Relationship Id="rId32" Type="http://schemas.openxmlformats.org/officeDocument/2006/relationships/image" Target="../media/image1.png"/><Relationship Id="rId5" Type="http://schemas.openxmlformats.org/officeDocument/2006/relationships/chart" Target="../charts/chart77.xml"/><Relationship Id="rId15" Type="http://schemas.openxmlformats.org/officeDocument/2006/relationships/chart" Target="../charts/chart87.xml"/><Relationship Id="rId23" Type="http://schemas.openxmlformats.org/officeDocument/2006/relationships/chart" Target="../charts/chart95.xml"/><Relationship Id="rId28" Type="http://schemas.openxmlformats.org/officeDocument/2006/relationships/chart" Target="../charts/chart100.xml"/><Relationship Id="rId10" Type="http://schemas.openxmlformats.org/officeDocument/2006/relationships/chart" Target="../charts/chart82.xml"/><Relationship Id="rId19" Type="http://schemas.openxmlformats.org/officeDocument/2006/relationships/chart" Target="../charts/chart91.xml"/><Relationship Id="rId31" Type="http://schemas.openxmlformats.org/officeDocument/2006/relationships/chart" Target="../charts/chart103.xml"/><Relationship Id="rId4" Type="http://schemas.openxmlformats.org/officeDocument/2006/relationships/chart" Target="../charts/chart76.xml"/><Relationship Id="rId9" Type="http://schemas.openxmlformats.org/officeDocument/2006/relationships/chart" Target="../charts/chart81.xml"/><Relationship Id="rId14" Type="http://schemas.openxmlformats.org/officeDocument/2006/relationships/chart" Target="../charts/chart86.xml"/><Relationship Id="rId22" Type="http://schemas.openxmlformats.org/officeDocument/2006/relationships/chart" Target="../charts/chart94.xml"/><Relationship Id="rId27" Type="http://schemas.openxmlformats.org/officeDocument/2006/relationships/chart" Target="../charts/chart99.xml"/><Relationship Id="rId30" Type="http://schemas.openxmlformats.org/officeDocument/2006/relationships/chart" Target="../charts/chart102.xml"/></Relationships>
</file>

<file path=xl/drawings/drawing1.xml><?xml version="1.0" encoding="utf-8"?>
<xdr:wsDr xmlns:xdr="http://schemas.openxmlformats.org/drawingml/2006/spreadsheetDrawing" xmlns:a="http://schemas.openxmlformats.org/drawingml/2006/main">
  <xdr:oneCellAnchor>
    <xdr:from>
      <xdr:col>1</xdr:col>
      <xdr:colOff>114300</xdr:colOff>
      <xdr:row>39</xdr:row>
      <xdr:rowOff>66675</xdr:rowOff>
    </xdr:from>
    <xdr:ext cx="4572000" cy="2743200"/>
    <xdr:graphicFrame macro="">
      <xdr:nvGraphicFramePr>
        <xdr:cNvPr id="1625014000" name="Chart 1">
          <a:extLst>
            <a:ext uri="{FF2B5EF4-FFF2-40B4-BE49-F238E27FC236}">
              <a16:creationId xmlns:a16="http://schemas.microsoft.com/office/drawing/2014/main" id="{00000000-0008-0000-0500-0000F0BEDB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38100</xdr:colOff>
      <xdr:row>87</xdr:row>
      <xdr:rowOff>104775</xdr:rowOff>
    </xdr:from>
    <xdr:ext cx="4572000" cy="2743200"/>
    <xdr:graphicFrame macro="">
      <xdr:nvGraphicFramePr>
        <xdr:cNvPr id="612271658" name="Chart 2">
          <a:extLst>
            <a:ext uri="{FF2B5EF4-FFF2-40B4-BE49-F238E27FC236}">
              <a16:creationId xmlns:a16="http://schemas.microsoft.com/office/drawing/2014/main" id="{00000000-0008-0000-0500-00002A867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95250</xdr:colOff>
      <xdr:row>113</xdr:row>
      <xdr:rowOff>28575</xdr:rowOff>
    </xdr:from>
    <xdr:ext cx="4572000" cy="2743200"/>
    <xdr:graphicFrame macro="">
      <xdr:nvGraphicFramePr>
        <xdr:cNvPr id="923501711" name="Chart 3">
          <a:extLst>
            <a:ext uri="{FF2B5EF4-FFF2-40B4-BE49-F238E27FC236}">
              <a16:creationId xmlns:a16="http://schemas.microsoft.com/office/drawing/2014/main" id="{00000000-0008-0000-0500-00008F840B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197</xdr:row>
      <xdr:rowOff>76200</xdr:rowOff>
    </xdr:from>
    <xdr:ext cx="4572000" cy="2743200"/>
    <xdr:graphicFrame macro="">
      <xdr:nvGraphicFramePr>
        <xdr:cNvPr id="106519760" name="Chart 4">
          <a:extLst>
            <a:ext uri="{FF2B5EF4-FFF2-40B4-BE49-F238E27FC236}">
              <a16:creationId xmlns:a16="http://schemas.microsoft.com/office/drawing/2014/main" id="{00000000-0008-0000-0500-0000D05C59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57150</xdr:colOff>
      <xdr:row>222</xdr:row>
      <xdr:rowOff>123825</xdr:rowOff>
    </xdr:from>
    <xdr:ext cx="4572000" cy="2743200"/>
    <xdr:graphicFrame macro="">
      <xdr:nvGraphicFramePr>
        <xdr:cNvPr id="2140963082" name="Chart 5">
          <a:extLst>
            <a:ext uri="{FF2B5EF4-FFF2-40B4-BE49-F238E27FC236}">
              <a16:creationId xmlns:a16="http://schemas.microsoft.com/office/drawing/2014/main" id="{00000000-0008-0000-0500-00000A819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10</xdr:col>
      <xdr:colOff>390525</xdr:colOff>
      <xdr:row>2</xdr:row>
      <xdr:rowOff>133350</xdr:rowOff>
    </xdr:from>
    <xdr:ext cx="4362450" cy="3305175"/>
    <xdr:graphicFrame macro="">
      <xdr:nvGraphicFramePr>
        <xdr:cNvPr id="781604069" name="Chart 6">
          <a:extLst>
            <a:ext uri="{FF2B5EF4-FFF2-40B4-BE49-F238E27FC236}">
              <a16:creationId xmlns:a16="http://schemas.microsoft.com/office/drawing/2014/main" id="{00000000-0008-0000-0500-0000E55496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76200</xdr:colOff>
      <xdr:row>66</xdr:row>
      <xdr:rowOff>28575</xdr:rowOff>
    </xdr:from>
    <xdr:ext cx="4572000" cy="2743200"/>
    <xdr:graphicFrame macro="">
      <xdr:nvGraphicFramePr>
        <xdr:cNvPr id="1808499028" name="Chart 7">
          <a:extLst>
            <a:ext uri="{FF2B5EF4-FFF2-40B4-BE49-F238E27FC236}">
              <a16:creationId xmlns:a16="http://schemas.microsoft.com/office/drawing/2014/main" id="{00000000-0008-0000-0500-00005481CB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238125</xdr:colOff>
      <xdr:row>141</xdr:row>
      <xdr:rowOff>114300</xdr:rowOff>
    </xdr:from>
    <xdr:ext cx="4572000" cy="2743200"/>
    <xdr:graphicFrame macro="">
      <xdr:nvGraphicFramePr>
        <xdr:cNvPr id="575754906" name="Chart 8">
          <a:extLst>
            <a:ext uri="{FF2B5EF4-FFF2-40B4-BE49-F238E27FC236}">
              <a16:creationId xmlns:a16="http://schemas.microsoft.com/office/drawing/2014/main" id="{00000000-0008-0000-0500-00009A5251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171450</xdr:colOff>
      <xdr:row>251</xdr:row>
      <xdr:rowOff>95250</xdr:rowOff>
    </xdr:from>
    <xdr:ext cx="4572000" cy="2743200"/>
    <xdr:graphicFrame macro="">
      <xdr:nvGraphicFramePr>
        <xdr:cNvPr id="2116362981" name="Chart 9">
          <a:extLst>
            <a:ext uri="{FF2B5EF4-FFF2-40B4-BE49-F238E27FC236}">
              <a16:creationId xmlns:a16="http://schemas.microsoft.com/office/drawing/2014/main" id="{00000000-0008-0000-0500-0000E52225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85725</xdr:colOff>
      <xdr:row>173</xdr:row>
      <xdr:rowOff>19050</xdr:rowOff>
    </xdr:from>
    <xdr:ext cx="4572000" cy="2743200"/>
    <xdr:graphicFrame macro="">
      <xdr:nvGraphicFramePr>
        <xdr:cNvPr id="810704111" name="Chart 10">
          <a:extLst>
            <a:ext uri="{FF2B5EF4-FFF2-40B4-BE49-F238E27FC236}">
              <a16:creationId xmlns:a16="http://schemas.microsoft.com/office/drawing/2014/main" id="{00000000-0008-0000-0500-0000EF5C52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xdr:col>
      <xdr:colOff>47625</xdr:colOff>
      <xdr:row>12</xdr:row>
      <xdr:rowOff>133350</xdr:rowOff>
    </xdr:from>
    <xdr:ext cx="8324850" cy="2743200"/>
    <xdr:graphicFrame macro="">
      <xdr:nvGraphicFramePr>
        <xdr:cNvPr id="786646880" name="Chart 11">
          <a:extLst>
            <a:ext uri="{FF2B5EF4-FFF2-40B4-BE49-F238E27FC236}">
              <a16:creationId xmlns:a16="http://schemas.microsoft.com/office/drawing/2014/main" id="{00000000-0008-0000-0500-00006047E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51</xdr:col>
      <xdr:colOff>9525</xdr:colOff>
      <xdr:row>3</xdr:row>
      <xdr:rowOff>85725</xdr:rowOff>
    </xdr:from>
    <xdr:ext cx="6477000" cy="3409950"/>
    <xdr:graphicFrame macro="">
      <xdr:nvGraphicFramePr>
        <xdr:cNvPr id="1781682075" name="Chart 12">
          <a:extLst>
            <a:ext uri="{FF2B5EF4-FFF2-40B4-BE49-F238E27FC236}">
              <a16:creationId xmlns:a16="http://schemas.microsoft.com/office/drawing/2014/main" id="{00000000-0008-0000-0600-00009B4F32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57</xdr:col>
      <xdr:colOff>47625</xdr:colOff>
      <xdr:row>237</xdr:row>
      <xdr:rowOff>76200</xdr:rowOff>
    </xdr:from>
    <xdr:ext cx="9248775" cy="3381375"/>
    <xdr:graphicFrame macro="">
      <xdr:nvGraphicFramePr>
        <xdr:cNvPr id="306987805" name="Chart 13">
          <a:extLst>
            <a:ext uri="{FF2B5EF4-FFF2-40B4-BE49-F238E27FC236}">
              <a16:creationId xmlns:a16="http://schemas.microsoft.com/office/drawing/2014/main" id="{00000000-0008-0000-0600-00001D434C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59</xdr:col>
      <xdr:colOff>295275</xdr:colOff>
      <xdr:row>36</xdr:row>
      <xdr:rowOff>28575</xdr:rowOff>
    </xdr:from>
    <xdr:ext cx="4543425" cy="2647950"/>
    <xdr:graphicFrame macro="">
      <xdr:nvGraphicFramePr>
        <xdr:cNvPr id="1846274590" name="Chart 14">
          <a:extLst>
            <a:ext uri="{FF2B5EF4-FFF2-40B4-BE49-F238E27FC236}">
              <a16:creationId xmlns:a16="http://schemas.microsoft.com/office/drawing/2014/main" id="{00000000-0008-0000-0600-00001EEA0B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57</xdr:col>
      <xdr:colOff>9525</xdr:colOff>
      <xdr:row>88</xdr:row>
      <xdr:rowOff>66675</xdr:rowOff>
    </xdr:from>
    <xdr:ext cx="5305425" cy="3371850"/>
    <xdr:graphicFrame macro="">
      <xdr:nvGraphicFramePr>
        <xdr:cNvPr id="377054450" name="Chart 15">
          <a:extLst>
            <a:ext uri="{FF2B5EF4-FFF2-40B4-BE49-F238E27FC236}">
              <a16:creationId xmlns:a16="http://schemas.microsoft.com/office/drawing/2014/main" id="{00000000-0008-0000-0600-0000F26479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57</xdr:col>
      <xdr:colOff>0</xdr:colOff>
      <xdr:row>126</xdr:row>
      <xdr:rowOff>0</xdr:rowOff>
    </xdr:from>
    <xdr:ext cx="5257800" cy="3257550"/>
    <xdr:graphicFrame macro="">
      <xdr:nvGraphicFramePr>
        <xdr:cNvPr id="900502034" name="Chart 16">
          <a:extLst>
            <a:ext uri="{FF2B5EF4-FFF2-40B4-BE49-F238E27FC236}">
              <a16:creationId xmlns:a16="http://schemas.microsoft.com/office/drawing/2014/main" id="{00000000-0008-0000-0600-00001292AC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56</xdr:col>
      <xdr:colOff>552450</xdr:colOff>
      <xdr:row>163</xdr:row>
      <xdr:rowOff>0</xdr:rowOff>
    </xdr:from>
    <xdr:ext cx="5800725" cy="3257550"/>
    <xdr:graphicFrame macro="">
      <xdr:nvGraphicFramePr>
        <xdr:cNvPr id="1672720811" name="Chart 17">
          <a:extLst>
            <a:ext uri="{FF2B5EF4-FFF2-40B4-BE49-F238E27FC236}">
              <a16:creationId xmlns:a16="http://schemas.microsoft.com/office/drawing/2014/main" id="{00000000-0008-0000-0600-0000ABB1B3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56</xdr:col>
      <xdr:colOff>590550</xdr:colOff>
      <xdr:row>199</xdr:row>
      <xdr:rowOff>104775</xdr:rowOff>
    </xdr:from>
    <xdr:ext cx="8639175" cy="3524250"/>
    <xdr:graphicFrame macro="">
      <xdr:nvGraphicFramePr>
        <xdr:cNvPr id="1856825089" name="Chart 18">
          <a:extLst>
            <a:ext uri="{FF2B5EF4-FFF2-40B4-BE49-F238E27FC236}">
              <a16:creationId xmlns:a16="http://schemas.microsoft.com/office/drawing/2014/main" id="{00000000-0008-0000-0600-000001E7AC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57</xdr:col>
      <xdr:colOff>19050</xdr:colOff>
      <xdr:row>275</xdr:row>
      <xdr:rowOff>57150</xdr:rowOff>
    </xdr:from>
    <xdr:ext cx="5895975" cy="3276600"/>
    <xdr:graphicFrame macro="">
      <xdr:nvGraphicFramePr>
        <xdr:cNvPr id="1200897493" name="Chart 19">
          <a:extLst>
            <a:ext uri="{FF2B5EF4-FFF2-40B4-BE49-F238E27FC236}">
              <a16:creationId xmlns:a16="http://schemas.microsoft.com/office/drawing/2014/main" id="{00000000-0008-0000-0600-0000D53D94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57</xdr:col>
      <xdr:colOff>19050</xdr:colOff>
      <xdr:row>312</xdr:row>
      <xdr:rowOff>66675</xdr:rowOff>
    </xdr:from>
    <xdr:ext cx="5667375" cy="3295650"/>
    <xdr:graphicFrame macro="">
      <xdr:nvGraphicFramePr>
        <xdr:cNvPr id="771819366" name="Chart 20">
          <a:extLst>
            <a:ext uri="{FF2B5EF4-FFF2-40B4-BE49-F238E27FC236}">
              <a16:creationId xmlns:a16="http://schemas.microsoft.com/office/drawing/2014/main" id="{00000000-0008-0000-0600-0000660701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57</xdr:col>
      <xdr:colOff>38100</xdr:colOff>
      <xdr:row>349</xdr:row>
      <xdr:rowOff>85725</xdr:rowOff>
    </xdr:from>
    <xdr:ext cx="6553200" cy="3162300"/>
    <xdr:graphicFrame macro="">
      <xdr:nvGraphicFramePr>
        <xdr:cNvPr id="144342055" name="Chart 21">
          <a:extLst>
            <a:ext uri="{FF2B5EF4-FFF2-40B4-BE49-F238E27FC236}">
              <a16:creationId xmlns:a16="http://schemas.microsoft.com/office/drawing/2014/main" id="{00000000-0008-0000-0600-0000277C9A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114300</xdr:colOff>
      <xdr:row>39</xdr:row>
      <xdr:rowOff>66675</xdr:rowOff>
    </xdr:from>
    <xdr:ext cx="4362450" cy="2743200"/>
    <xdr:graphicFrame macro="">
      <xdr:nvGraphicFramePr>
        <xdr:cNvPr id="867340552" name="Chart 22">
          <a:extLst>
            <a:ext uri="{FF2B5EF4-FFF2-40B4-BE49-F238E27FC236}">
              <a16:creationId xmlns:a16="http://schemas.microsoft.com/office/drawing/2014/main" id="{00000000-0008-0000-0700-00000891B2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38100</xdr:colOff>
      <xdr:row>87</xdr:row>
      <xdr:rowOff>104775</xdr:rowOff>
    </xdr:from>
    <xdr:ext cx="4362450" cy="2743200"/>
    <xdr:graphicFrame macro="">
      <xdr:nvGraphicFramePr>
        <xdr:cNvPr id="787249896" name="Chart 23">
          <a:extLst>
            <a:ext uri="{FF2B5EF4-FFF2-40B4-BE49-F238E27FC236}">
              <a16:creationId xmlns:a16="http://schemas.microsoft.com/office/drawing/2014/main" id="{00000000-0008-0000-0700-0000E87AEC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95250</xdr:colOff>
      <xdr:row>113</xdr:row>
      <xdr:rowOff>28575</xdr:rowOff>
    </xdr:from>
    <xdr:ext cx="4362450" cy="2743200"/>
    <xdr:graphicFrame macro="">
      <xdr:nvGraphicFramePr>
        <xdr:cNvPr id="947013910" name="Chart 24">
          <a:extLst>
            <a:ext uri="{FF2B5EF4-FFF2-40B4-BE49-F238E27FC236}">
              <a16:creationId xmlns:a16="http://schemas.microsoft.com/office/drawing/2014/main" id="{00000000-0008-0000-0700-000016497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197</xdr:row>
      <xdr:rowOff>76200</xdr:rowOff>
    </xdr:from>
    <xdr:ext cx="4362450" cy="2743200"/>
    <xdr:graphicFrame macro="">
      <xdr:nvGraphicFramePr>
        <xdr:cNvPr id="1480148527" name="Chart 25">
          <a:extLst>
            <a:ext uri="{FF2B5EF4-FFF2-40B4-BE49-F238E27FC236}">
              <a16:creationId xmlns:a16="http://schemas.microsoft.com/office/drawing/2014/main" id="{00000000-0008-0000-0700-00002F4639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57150</xdr:colOff>
      <xdr:row>222</xdr:row>
      <xdr:rowOff>123825</xdr:rowOff>
    </xdr:from>
    <xdr:ext cx="4362450" cy="2743200"/>
    <xdr:graphicFrame macro="">
      <xdr:nvGraphicFramePr>
        <xdr:cNvPr id="279416319" name="Chart 26">
          <a:extLst>
            <a:ext uri="{FF2B5EF4-FFF2-40B4-BE49-F238E27FC236}">
              <a16:creationId xmlns:a16="http://schemas.microsoft.com/office/drawing/2014/main" id="{00000000-0008-0000-0700-0000FF8DA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16</xdr:col>
      <xdr:colOff>590550</xdr:colOff>
      <xdr:row>13</xdr:row>
      <xdr:rowOff>9525</xdr:rowOff>
    </xdr:from>
    <xdr:ext cx="4371975" cy="3457575"/>
    <xdr:graphicFrame macro="">
      <xdr:nvGraphicFramePr>
        <xdr:cNvPr id="715051789" name="Chart 27">
          <a:extLst>
            <a:ext uri="{FF2B5EF4-FFF2-40B4-BE49-F238E27FC236}">
              <a16:creationId xmlns:a16="http://schemas.microsoft.com/office/drawing/2014/main" id="{00000000-0008-0000-0700-00000DD39E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76200</xdr:colOff>
      <xdr:row>66</xdr:row>
      <xdr:rowOff>28575</xdr:rowOff>
    </xdr:from>
    <xdr:ext cx="4362450" cy="2743200"/>
    <xdr:graphicFrame macro="">
      <xdr:nvGraphicFramePr>
        <xdr:cNvPr id="1528850688" name="Chart 28">
          <a:extLst>
            <a:ext uri="{FF2B5EF4-FFF2-40B4-BE49-F238E27FC236}">
              <a16:creationId xmlns:a16="http://schemas.microsoft.com/office/drawing/2014/main" id="{00000000-0008-0000-0700-0000006920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238125</xdr:colOff>
      <xdr:row>141</xdr:row>
      <xdr:rowOff>114300</xdr:rowOff>
    </xdr:from>
    <xdr:ext cx="4362450" cy="2743200"/>
    <xdr:graphicFrame macro="">
      <xdr:nvGraphicFramePr>
        <xdr:cNvPr id="1823835511" name="Chart 29">
          <a:extLst>
            <a:ext uri="{FF2B5EF4-FFF2-40B4-BE49-F238E27FC236}">
              <a16:creationId xmlns:a16="http://schemas.microsoft.com/office/drawing/2014/main" id="{00000000-0008-0000-0700-00007785B5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171450</xdr:colOff>
      <xdr:row>251</xdr:row>
      <xdr:rowOff>95250</xdr:rowOff>
    </xdr:from>
    <xdr:ext cx="4362450" cy="2743200"/>
    <xdr:graphicFrame macro="">
      <xdr:nvGraphicFramePr>
        <xdr:cNvPr id="822268107" name="Chart 30">
          <a:extLst>
            <a:ext uri="{FF2B5EF4-FFF2-40B4-BE49-F238E27FC236}">
              <a16:creationId xmlns:a16="http://schemas.microsoft.com/office/drawing/2014/main" id="{00000000-0008-0000-0700-0000CBD00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85725</xdr:colOff>
      <xdr:row>173</xdr:row>
      <xdr:rowOff>19050</xdr:rowOff>
    </xdr:from>
    <xdr:ext cx="4362450" cy="2743200"/>
    <xdr:graphicFrame macro="">
      <xdr:nvGraphicFramePr>
        <xdr:cNvPr id="1201580443" name="Chart 31">
          <a:extLst>
            <a:ext uri="{FF2B5EF4-FFF2-40B4-BE49-F238E27FC236}">
              <a16:creationId xmlns:a16="http://schemas.microsoft.com/office/drawing/2014/main" id="{00000000-0008-0000-0700-00009BA99E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xdr:col>
      <xdr:colOff>47625</xdr:colOff>
      <xdr:row>12</xdr:row>
      <xdr:rowOff>133350</xdr:rowOff>
    </xdr:from>
    <xdr:ext cx="5010150" cy="2743200"/>
    <xdr:graphicFrame macro="">
      <xdr:nvGraphicFramePr>
        <xdr:cNvPr id="96055196" name="Chart 32">
          <a:extLst>
            <a:ext uri="{FF2B5EF4-FFF2-40B4-BE49-F238E27FC236}">
              <a16:creationId xmlns:a16="http://schemas.microsoft.com/office/drawing/2014/main" id="{00000000-0008-0000-0700-00009CAFB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6</xdr:col>
      <xdr:colOff>66675</xdr:colOff>
      <xdr:row>12</xdr:row>
      <xdr:rowOff>104775</xdr:rowOff>
    </xdr:from>
    <xdr:ext cx="4572000" cy="2743200"/>
    <xdr:graphicFrame macro="">
      <xdr:nvGraphicFramePr>
        <xdr:cNvPr id="137418367" name="Chart 33">
          <a:extLst>
            <a:ext uri="{FF2B5EF4-FFF2-40B4-BE49-F238E27FC236}">
              <a16:creationId xmlns:a16="http://schemas.microsoft.com/office/drawing/2014/main" id="{00000000-0008-0000-0700-00007FD630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11</xdr:col>
      <xdr:colOff>257175</xdr:colOff>
      <xdr:row>13</xdr:row>
      <xdr:rowOff>0</xdr:rowOff>
    </xdr:from>
    <xdr:ext cx="5200650" cy="2743200"/>
    <xdr:graphicFrame macro="">
      <xdr:nvGraphicFramePr>
        <xdr:cNvPr id="46377781" name="Chart 34">
          <a:extLst>
            <a:ext uri="{FF2B5EF4-FFF2-40B4-BE49-F238E27FC236}">
              <a16:creationId xmlns:a16="http://schemas.microsoft.com/office/drawing/2014/main" id="{00000000-0008-0000-0700-000035ABC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6</xdr:col>
      <xdr:colOff>476250</xdr:colOff>
      <xdr:row>39</xdr:row>
      <xdr:rowOff>76200</xdr:rowOff>
    </xdr:from>
    <xdr:ext cx="4572000" cy="2743200"/>
    <xdr:graphicFrame macro="">
      <xdr:nvGraphicFramePr>
        <xdr:cNvPr id="761043125" name="Chart 35">
          <a:extLst>
            <a:ext uri="{FF2B5EF4-FFF2-40B4-BE49-F238E27FC236}">
              <a16:creationId xmlns:a16="http://schemas.microsoft.com/office/drawing/2014/main" id="{00000000-0008-0000-0700-0000B5985C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11</xdr:col>
      <xdr:colOff>266700</xdr:colOff>
      <xdr:row>39</xdr:row>
      <xdr:rowOff>85725</xdr:rowOff>
    </xdr:from>
    <xdr:ext cx="4572000" cy="2743200"/>
    <xdr:graphicFrame macro="">
      <xdr:nvGraphicFramePr>
        <xdr:cNvPr id="1315488495" name="Chart 36">
          <a:extLst>
            <a:ext uri="{FF2B5EF4-FFF2-40B4-BE49-F238E27FC236}">
              <a16:creationId xmlns:a16="http://schemas.microsoft.com/office/drawing/2014/main" id="{00000000-0008-0000-0700-0000EFC268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6</xdr:col>
      <xdr:colOff>190500</xdr:colOff>
      <xdr:row>65</xdr:row>
      <xdr:rowOff>114300</xdr:rowOff>
    </xdr:from>
    <xdr:ext cx="4572000" cy="2743200"/>
    <xdr:graphicFrame macro="">
      <xdr:nvGraphicFramePr>
        <xdr:cNvPr id="1066518358" name="Chart 37">
          <a:extLst>
            <a:ext uri="{FF2B5EF4-FFF2-40B4-BE49-F238E27FC236}">
              <a16:creationId xmlns:a16="http://schemas.microsoft.com/office/drawing/2014/main" id="{00000000-0008-0000-0700-000056C791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10</xdr:col>
      <xdr:colOff>581025</xdr:colOff>
      <xdr:row>65</xdr:row>
      <xdr:rowOff>104775</xdr:rowOff>
    </xdr:from>
    <xdr:ext cx="4572000" cy="2743200"/>
    <xdr:graphicFrame macro="">
      <xdr:nvGraphicFramePr>
        <xdr:cNvPr id="375059576" name="Chart 38">
          <a:extLst>
            <a:ext uri="{FF2B5EF4-FFF2-40B4-BE49-F238E27FC236}">
              <a16:creationId xmlns:a16="http://schemas.microsoft.com/office/drawing/2014/main" id="{00000000-0008-0000-0700-000078F45A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xdr:col>
      <xdr:colOff>152400</xdr:colOff>
      <xdr:row>87</xdr:row>
      <xdr:rowOff>95250</xdr:rowOff>
    </xdr:from>
    <xdr:ext cx="4572000" cy="2743200"/>
    <xdr:graphicFrame macro="">
      <xdr:nvGraphicFramePr>
        <xdr:cNvPr id="1574044859" name="Chart 39">
          <a:extLst>
            <a:ext uri="{FF2B5EF4-FFF2-40B4-BE49-F238E27FC236}">
              <a16:creationId xmlns:a16="http://schemas.microsoft.com/office/drawing/2014/main" id="{00000000-0008-0000-0700-0000BB04D2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10</xdr:col>
      <xdr:colOff>600075</xdr:colOff>
      <xdr:row>87</xdr:row>
      <xdr:rowOff>76200</xdr:rowOff>
    </xdr:from>
    <xdr:ext cx="4572000" cy="2743200"/>
    <xdr:graphicFrame macro="">
      <xdr:nvGraphicFramePr>
        <xdr:cNvPr id="1847015626" name="Chart 40">
          <a:extLst>
            <a:ext uri="{FF2B5EF4-FFF2-40B4-BE49-F238E27FC236}">
              <a16:creationId xmlns:a16="http://schemas.microsoft.com/office/drawing/2014/main" id="{00000000-0008-0000-0700-0000CA3817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6</xdr:col>
      <xdr:colOff>200025</xdr:colOff>
      <xdr:row>112</xdr:row>
      <xdr:rowOff>76200</xdr:rowOff>
    </xdr:from>
    <xdr:ext cx="4572000" cy="2743200"/>
    <xdr:graphicFrame macro="">
      <xdr:nvGraphicFramePr>
        <xdr:cNvPr id="337841655" name="Chart 41">
          <a:extLst>
            <a:ext uri="{FF2B5EF4-FFF2-40B4-BE49-F238E27FC236}">
              <a16:creationId xmlns:a16="http://schemas.microsoft.com/office/drawing/2014/main" id="{00000000-0008-0000-0700-0000F70D23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10</xdr:col>
      <xdr:colOff>581025</xdr:colOff>
      <xdr:row>112</xdr:row>
      <xdr:rowOff>104775</xdr:rowOff>
    </xdr:from>
    <xdr:ext cx="4572000" cy="2743200"/>
    <xdr:graphicFrame macro="">
      <xdr:nvGraphicFramePr>
        <xdr:cNvPr id="1335840299" name="Chart 42">
          <a:extLst>
            <a:ext uri="{FF2B5EF4-FFF2-40B4-BE49-F238E27FC236}">
              <a16:creationId xmlns:a16="http://schemas.microsoft.com/office/drawing/2014/main" id="{00000000-0008-0000-0700-00002B4E9F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6</xdr:col>
      <xdr:colOff>152400</xdr:colOff>
      <xdr:row>140</xdr:row>
      <xdr:rowOff>123825</xdr:rowOff>
    </xdr:from>
    <xdr:ext cx="4572000" cy="2743200"/>
    <xdr:graphicFrame macro="">
      <xdr:nvGraphicFramePr>
        <xdr:cNvPr id="1817942504" name="Chart 43">
          <a:extLst>
            <a:ext uri="{FF2B5EF4-FFF2-40B4-BE49-F238E27FC236}">
              <a16:creationId xmlns:a16="http://schemas.microsoft.com/office/drawing/2014/main" id="{00000000-0008-0000-0700-0000E8995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10</xdr:col>
      <xdr:colOff>533400</xdr:colOff>
      <xdr:row>140</xdr:row>
      <xdr:rowOff>133350</xdr:rowOff>
    </xdr:from>
    <xdr:ext cx="5762625" cy="2743200"/>
    <xdr:graphicFrame macro="">
      <xdr:nvGraphicFramePr>
        <xdr:cNvPr id="553246096" name="Chart 44">
          <a:extLst>
            <a:ext uri="{FF2B5EF4-FFF2-40B4-BE49-F238E27FC236}">
              <a16:creationId xmlns:a16="http://schemas.microsoft.com/office/drawing/2014/main" id="{00000000-0008-0000-0700-000090DDF9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6</xdr:col>
      <xdr:colOff>85725</xdr:colOff>
      <xdr:row>172</xdr:row>
      <xdr:rowOff>142875</xdr:rowOff>
    </xdr:from>
    <xdr:ext cx="4572000" cy="2743200"/>
    <xdr:graphicFrame macro="">
      <xdr:nvGraphicFramePr>
        <xdr:cNvPr id="535800495" name="Chart 45">
          <a:extLst>
            <a:ext uri="{FF2B5EF4-FFF2-40B4-BE49-F238E27FC236}">
              <a16:creationId xmlns:a16="http://schemas.microsoft.com/office/drawing/2014/main" id="{00000000-0008-0000-0700-0000AFAAE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10</xdr:col>
      <xdr:colOff>476250</xdr:colOff>
      <xdr:row>170</xdr:row>
      <xdr:rowOff>180975</xdr:rowOff>
    </xdr:from>
    <xdr:ext cx="8867775" cy="3019425"/>
    <xdr:graphicFrame macro="">
      <xdr:nvGraphicFramePr>
        <xdr:cNvPr id="149794826" name="Chart 46">
          <a:extLst>
            <a:ext uri="{FF2B5EF4-FFF2-40B4-BE49-F238E27FC236}">
              <a16:creationId xmlns:a16="http://schemas.microsoft.com/office/drawing/2014/main" id="{00000000-0008-0000-0700-00000AB0ED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6</xdr:col>
      <xdr:colOff>85725</xdr:colOff>
      <xdr:row>197</xdr:row>
      <xdr:rowOff>104775</xdr:rowOff>
    </xdr:from>
    <xdr:ext cx="4572000" cy="2743200"/>
    <xdr:graphicFrame macro="">
      <xdr:nvGraphicFramePr>
        <xdr:cNvPr id="1133335381" name="Chart 47">
          <a:extLst>
            <a:ext uri="{FF2B5EF4-FFF2-40B4-BE49-F238E27FC236}">
              <a16:creationId xmlns:a16="http://schemas.microsoft.com/office/drawing/2014/main" id="{00000000-0008-0000-0700-000055538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11</xdr:col>
      <xdr:colOff>9525</xdr:colOff>
      <xdr:row>197</xdr:row>
      <xdr:rowOff>114300</xdr:rowOff>
    </xdr:from>
    <xdr:ext cx="4572000" cy="2743200"/>
    <xdr:graphicFrame macro="">
      <xdr:nvGraphicFramePr>
        <xdr:cNvPr id="1791345961" name="Chart 48">
          <a:extLst>
            <a:ext uri="{FF2B5EF4-FFF2-40B4-BE49-F238E27FC236}">
              <a16:creationId xmlns:a16="http://schemas.microsoft.com/office/drawing/2014/main" id="{00000000-0008-0000-0700-000029C5C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6</xdr:col>
      <xdr:colOff>133350</xdr:colOff>
      <xdr:row>222</xdr:row>
      <xdr:rowOff>104775</xdr:rowOff>
    </xdr:from>
    <xdr:ext cx="4572000" cy="2743200"/>
    <xdr:graphicFrame macro="">
      <xdr:nvGraphicFramePr>
        <xdr:cNvPr id="975770293" name="Chart 49">
          <a:extLst>
            <a:ext uri="{FF2B5EF4-FFF2-40B4-BE49-F238E27FC236}">
              <a16:creationId xmlns:a16="http://schemas.microsoft.com/office/drawing/2014/main" id="{00000000-0008-0000-0700-0000B51229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11</xdr:col>
      <xdr:colOff>9525</xdr:colOff>
      <xdr:row>222</xdr:row>
      <xdr:rowOff>104775</xdr:rowOff>
    </xdr:from>
    <xdr:ext cx="4572000" cy="2743200"/>
    <xdr:graphicFrame macro="">
      <xdr:nvGraphicFramePr>
        <xdr:cNvPr id="1454849056" name="Chart 50">
          <a:extLst>
            <a:ext uri="{FF2B5EF4-FFF2-40B4-BE49-F238E27FC236}">
              <a16:creationId xmlns:a16="http://schemas.microsoft.com/office/drawing/2014/main" id="{00000000-0008-0000-0700-0000203CB7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6</xdr:col>
      <xdr:colOff>85725</xdr:colOff>
      <xdr:row>250</xdr:row>
      <xdr:rowOff>85725</xdr:rowOff>
    </xdr:from>
    <xdr:ext cx="4572000" cy="2743200"/>
    <xdr:graphicFrame macro="">
      <xdr:nvGraphicFramePr>
        <xdr:cNvPr id="2091452524" name="Chart 51">
          <a:extLst>
            <a:ext uri="{FF2B5EF4-FFF2-40B4-BE49-F238E27FC236}">
              <a16:creationId xmlns:a16="http://schemas.microsoft.com/office/drawing/2014/main" id="{00000000-0008-0000-0700-00006C08A9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10</xdr:col>
      <xdr:colOff>523875</xdr:colOff>
      <xdr:row>250</xdr:row>
      <xdr:rowOff>95250</xdr:rowOff>
    </xdr:from>
    <xdr:ext cx="5524500" cy="2705100"/>
    <xdr:graphicFrame macro="">
      <xdr:nvGraphicFramePr>
        <xdr:cNvPr id="1876894428" name="Chart 52">
          <a:extLst>
            <a:ext uri="{FF2B5EF4-FFF2-40B4-BE49-F238E27FC236}">
              <a16:creationId xmlns:a16="http://schemas.microsoft.com/office/drawing/2014/main" id="{00000000-0008-0000-0700-0000DC22DF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13</xdr:row>
      <xdr:rowOff>9525</xdr:rowOff>
    </xdr:from>
    <xdr:ext cx="5753100" cy="2066925"/>
    <xdr:graphicFrame macro="">
      <xdr:nvGraphicFramePr>
        <xdr:cNvPr id="152217950" name="Chart 207">
          <a:extLst>
            <a:ext uri="{FF2B5EF4-FFF2-40B4-BE49-F238E27FC236}">
              <a16:creationId xmlns:a16="http://schemas.microsoft.com/office/drawing/2014/main" id="{00000000-0008-0000-0E00-00005EA91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257175</xdr:colOff>
      <xdr:row>32</xdr:row>
      <xdr:rowOff>104775</xdr:rowOff>
    </xdr:from>
    <xdr:ext cx="4572000" cy="1952625"/>
    <xdr:graphicFrame macro="">
      <xdr:nvGraphicFramePr>
        <xdr:cNvPr id="519857076" name="Chart 208">
          <a:extLst>
            <a:ext uri="{FF2B5EF4-FFF2-40B4-BE49-F238E27FC236}">
              <a16:creationId xmlns:a16="http://schemas.microsoft.com/office/drawing/2014/main" id="{00000000-0008-0000-0E00-0000B463FC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123825</xdr:colOff>
      <xdr:row>52</xdr:row>
      <xdr:rowOff>95250</xdr:rowOff>
    </xdr:from>
    <xdr:ext cx="4572000" cy="2352675"/>
    <xdr:graphicFrame macro="">
      <xdr:nvGraphicFramePr>
        <xdr:cNvPr id="1720386142" name="Chart 209">
          <a:extLst>
            <a:ext uri="{FF2B5EF4-FFF2-40B4-BE49-F238E27FC236}">
              <a16:creationId xmlns:a16="http://schemas.microsoft.com/office/drawing/2014/main" id="{00000000-0008-0000-0E00-00005E028B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247650</xdr:colOff>
      <xdr:row>74</xdr:row>
      <xdr:rowOff>104775</xdr:rowOff>
    </xdr:from>
    <xdr:ext cx="4572000" cy="2000250"/>
    <xdr:graphicFrame macro="">
      <xdr:nvGraphicFramePr>
        <xdr:cNvPr id="84591502" name="Chart 210">
          <a:extLst>
            <a:ext uri="{FF2B5EF4-FFF2-40B4-BE49-F238E27FC236}">
              <a16:creationId xmlns:a16="http://schemas.microsoft.com/office/drawing/2014/main" id="{00000000-0008-0000-0E00-00008EC30A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xdr:col>
      <xdr:colOff>95250</xdr:colOff>
      <xdr:row>95</xdr:row>
      <xdr:rowOff>38100</xdr:rowOff>
    </xdr:from>
    <xdr:ext cx="4572000" cy="2743200"/>
    <xdr:graphicFrame macro="">
      <xdr:nvGraphicFramePr>
        <xdr:cNvPr id="440545413" name="Chart 211">
          <a:extLst>
            <a:ext uri="{FF2B5EF4-FFF2-40B4-BE49-F238E27FC236}">
              <a16:creationId xmlns:a16="http://schemas.microsoft.com/office/drawing/2014/main" id="{00000000-0008-0000-0E00-00008530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xdr:col>
      <xdr:colOff>76200</xdr:colOff>
      <xdr:row>119</xdr:row>
      <xdr:rowOff>66675</xdr:rowOff>
    </xdr:from>
    <xdr:ext cx="4572000" cy="2324100"/>
    <xdr:graphicFrame macro="">
      <xdr:nvGraphicFramePr>
        <xdr:cNvPr id="826118911" name="Chart 212">
          <a:extLst>
            <a:ext uri="{FF2B5EF4-FFF2-40B4-BE49-F238E27FC236}">
              <a16:creationId xmlns:a16="http://schemas.microsoft.com/office/drawing/2014/main" id="{00000000-0008-0000-0E00-0000FF923D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xdr:col>
      <xdr:colOff>28575</xdr:colOff>
      <xdr:row>140</xdr:row>
      <xdr:rowOff>85725</xdr:rowOff>
    </xdr:from>
    <xdr:ext cx="4572000" cy="2228850"/>
    <xdr:graphicFrame macro="">
      <xdr:nvGraphicFramePr>
        <xdr:cNvPr id="833386819" name="Chart 213">
          <a:extLst>
            <a:ext uri="{FF2B5EF4-FFF2-40B4-BE49-F238E27FC236}">
              <a16:creationId xmlns:a16="http://schemas.microsoft.com/office/drawing/2014/main" id="{00000000-0008-0000-0E00-00004379AC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xdr:col>
      <xdr:colOff>123825</xdr:colOff>
      <xdr:row>161</xdr:row>
      <xdr:rowOff>142875</xdr:rowOff>
    </xdr:from>
    <xdr:ext cx="4572000" cy="2152650"/>
    <xdr:graphicFrame macro="">
      <xdr:nvGraphicFramePr>
        <xdr:cNvPr id="1700484767" name="Chart 214">
          <a:extLst>
            <a:ext uri="{FF2B5EF4-FFF2-40B4-BE49-F238E27FC236}">
              <a16:creationId xmlns:a16="http://schemas.microsoft.com/office/drawing/2014/main" id="{00000000-0008-0000-0E00-00009F565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xdr:col>
      <xdr:colOff>76200</xdr:colOff>
      <xdr:row>182</xdr:row>
      <xdr:rowOff>57150</xdr:rowOff>
    </xdr:from>
    <xdr:ext cx="4572000" cy="2076450"/>
    <xdr:graphicFrame macro="">
      <xdr:nvGraphicFramePr>
        <xdr:cNvPr id="1502769869" name="Chart 215">
          <a:extLst>
            <a:ext uri="{FF2B5EF4-FFF2-40B4-BE49-F238E27FC236}">
              <a16:creationId xmlns:a16="http://schemas.microsoft.com/office/drawing/2014/main" id="{00000000-0008-0000-0E00-0000CD72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76200</xdr:colOff>
      <xdr:row>202</xdr:row>
      <xdr:rowOff>104775</xdr:rowOff>
    </xdr:from>
    <xdr:ext cx="4572000" cy="2428875"/>
    <xdr:graphicFrame macro="">
      <xdr:nvGraphicFramePr>
        <xdr:cNvPr id="355724903" name="Chart 216">
          <a:extLst>
            <a:ext uri="{FF2B5EF4-FFF2-40B4-BE49-F238E27FC236}">
              <a16:creationId xmlns:a16="http://schemas.microsoft.com/office/drawing/2014/main" id="{00000000-0008-0000-0E00-000067EE33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10</xdr:col>
      <xdr:colOff>57150</xdr:colOff>
      <xdr:row>1</xdr:row>
      <xdr:rowOff>0</xdr:rowOff>
    </xdr:from>
    <xdr:ext cx="5448300" cy="3238500"/>
    <xdr:graphicFrame macro="">
      <xdr:nvGraphicFramePr>
        <xdr:cNvPr id="240225022" name="Chart 217">
          <a:extLst>
            <a:ext uri="{FF2B5EF4-FFF2-40B4-BE49-F238E27FC236}">
              <a16:creationId xmlns:a16="http://schemas.microsoft.com/office/drawing/2014/main" id="{00000000-0008-0000-0E00-0000FE8A51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9</xdr:col>
      <xdr:colOff>19050</xdr:colOff>
      <xdr:row>32</xdr:row>
      <xdr:rowOff>76200</xdr:rowOff>
    </xdr:from>
    <xdr:ext cx="4572000" cy="2143125"/>
    <xdr:graphicFrame macro="">
      <xdr:nvGraphicFramePr>
        <xdr:cNvPr id="1058933148" name="Chart 218">
          <a:extLst>
            <a:ext uri="{FF2B5EF4-FFF2-40B4-BE49-F238E27FC236}">
              <a16:creationId xmlns:a16="http://schemas.microsoft.com/office/drawing/2014/main" id="{00000000-0008-0000-0E00-00009C091E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9</xdr:col>
      <xdr:colOff>9525</xdr:colOff>
      <xdr:row>52</xdr:row>
      <xdr:rowOff>104775</xdr:rowOff>
    </xdr:from>
    <xdr:ext cx="5953125" cy="2409825"/>
    <xdr:graphicFrame macro="">
      <xdr:nvGraphicFramePr>
        <xdr:cNvPr id="1687600325" name="Chart 219">
          <a:extLst>
            <a:ext uri="{FF2B5EF4-FFF2-40B4-BE49-F238E27FC236}">
              <a16:creationId xmlns:a16="http://schemas.microsoft.com/office/drawing/2014/main" id="{00000000-0008-0000-0E00-0000C5BC96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9</xdr:col>
      <xdr:colOff>85725</xdr:colOff>
      <xdr:row>74</xdr:row>
      <xdr:rowOff>85725</xdr:rowOff>
    </xdr:from>
    <xdr:ext cx="4572000" cy="2085975"/>
    <xdr:graphicFrame macro="">
      <xdr:nvGraphicFramePr>
        <xdr:cNvPr id="1616823645" name="Chart 220">
          <a:extLst>
            <a:ext uri="{FF2B5EF4-FFF2-40B4-BE49-F238E27FC236}">
              <a16:creationId xmlns:a16="http://schemas.microsoft.com/office/drawing/2014/main" id="{00000000-0008-0000-0E00-00005DC55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9</xdr:col>
      <xdr:colOff>47625</xdr:colOff>
      <xdr:row>94</xdr:row>
      <xdr:rowOff>38100</xdr:rowOff>
    </xdr:from>
    <xdr:ext cx="5495925" cy="2743200"/>
    <xdr:graphicFrame macro="">
      <xdr:nvGraphicFramePr>
        <xdr:cNvPr id="383006059" name="Chart 221">
          <a:extLst>
            <a:ext uri="{FF2B5EF4-FFF2-40B4-BE49-F238E27FC236}">
              <a16:creationId xmlns:a16="http://schemas.microsoft.com/office/drawing/2014/main" id="{00000000-0008-0000-0E00-00006B35D4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8</xdr:col>
      <xdr:colOff>1038225</xdr:colOff>
      <xdr:row>119</xdr:row>
      <xdr:rowOff>47625</xdr:rowOff>
    </xdr:from>
    <xdr:ext cx="11201400" cy="2314575"/>
    <xdr:graphicFrame macro="">
      <xdr:nvGraphicFramePr>
        <xdr:cNvPr id="1939802538" name="Chart 222">
          <a:extLst>
            <a:ext uri="{FF2B5EF4-FFF2-40B4-BE49-F238E27FC236}">
              <a16:creationId xmlns:a16="http://schemas.microsoft.com/office/drawing/2014/main" id="{00000000-0008-0000-0E00-0000AA099F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9</xdr:col>
      <xdr:colOff>47625</xdr:colOff>
      <xdr:row>140</xdr:row>
      <xdr:rowOff>47625</xdr:rowOff>
    </xdr:from>
    <xdr:ext cx="5534025" cy="2305050"/>
    <xdr:graphicFrame macro="">
      <xdr:nvGraphicFramePr>
        <xdr:cNvPr id="666684307" name="Chart 223">
          <a:extLst>
            <a:ext uri="{FF2B5EF4-FFF2-40B4-BE49-F238E27FC236}">
              <a16:creationId xmlns:a16="http://schemas.microsoft.com/office/drawing/2014/main" id="{00000000-0008-0000-0E00-000093CBBC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9</xdr:col>
      <xdr:colOff>28575</xdr:colOff>
      <xdr:row>161</xdr:row>
      <xdr:rowOff>85725</xdr:rowOff>
    </xdr:from>
    <xdr:ext cx="5400675" cy="2057400"/>
    <xdr:graphicFrame macro="">
      <xdr:nvGraphicFramePr>
        <xdr:cNvPr id="351884166" name="Chart 224">
          <a:extLst>
            <a:ext uri="{FF2B5EF4-FFF2-40B4-BE49-F238E27FC236}">
              <a16:creationId xmlns:a16="http://schemas.microsoft.com/office/drawing/2014/main" id="{00000000-0008-0000-0E00-00008653F9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9</xdr:col>
      <xdr:colOff>19050</xdr:colOff>
      <xdr:row>181</xdr:row>
      <xdr:rowOff>38100</xdr:rowOff>
    </xdr:from>
    <xdr:ext cx="5648325" cy="2314575"/>
    <xdr:graphicFrame macro="">
      <xdr:nvGraphicFramePr>
        <xdr:cNvPr id="278678333" name="Chart 225">
          <a:extLst>
            <a:ext uri="{FF2B5EF4-FFF2-40B4-BE49-F238E27FC236}">
              <a16:creationId xmlns:a16="http://schemas.microsoft.com/office/drawing/2014/main" id="{00000000-0008-0000-0E00-00003D4B9C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9</xdr:col>
      <xdr:colOff>19050</xdr:colOff>
      <xdr:row>202</xdr:row>
      <xdr:rowOff>85725</xdr:rowOff>
    </xdr:from>
    <xdr:ext cx="8896350" cy="2743200"/>
    <xdr:graphicFrame macro="">
      <xdr:nvGraphicFramePr>
        <xdr:cNvPr id="803455524" name="Chart 226">
          <a:extLst>
            <a:ext uri="{FF2B5EF4-FFF2-40B4-BE49-F238E27FC236}">
              <a16:creationId xmlns:a16="http://schemas.microsoft.com/office/drawing/2014/main" id="{00000000-0008-0000-0E00-000024C2E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266700</xdr:colOff>
      <xdr:row>12</xdr:row>
      <xdr:rowOff>57150</xdr:rowOff>
    </xdr:from>
    <xdr:ext cx="5514975" cy="2009775"/>
    <xdr:graphicFrame macro="">
      <xdr:nvGraphicFramePr>
        <xdr:cNvPr id="26326734" name="Chart 227">
          <a:extLst>
            <a:ext uri="{FF2B5EF4-FFF2-40B4-BE49-F238E27FC236}">
              <a16:creationId xmlns:a16="http://schemas.microsoft.com/office/drawing/2014/main" id="{00000000-0008-0000-0F00-0000CEB69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266700</xdr:colOff>
      <xdr:row>29</xdr:row>
      <xdr:rowOff>66675</xdr:rowOff>
    </xdr:from>
    <xdr:ext cx="4572000" cy="2047875"/>
    <xdr:graphicFrame macro="">
      <xdr:nvGraphicFramePr>
        <xdr:cNvPr id="577066360" name="Chart 228">
          <a:extLst>
            <a:ext uri="{FF2B5EF4-FFF2-40B4-BE49-F238E27FC236}">
              <a16:creationId xmlns:a16="http://schemas.microsoft.com/office/drawing/2014/main" id="{00000000-0008-0000-0F00-000078556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276225</xdr:colOff>
      <xdr:row>49</xdr:row>
      <xdr:rowOff>57150</xdr:rowOff>
    </xdr:from>
    <xdr:ext cx="4572000" cy="2295525"/>
    <xdr:graphicFrame macro="">
      <xdr:nvGraphicFramePr>
        <xdr:cNvPr id="1503707553" name="Chart 229">
          <a:extLst>
            <a:ext uri="{FF2B5EF4-FFF2-40B4-BE49-F238E27FC236}">
              <a16:creationId xmlns:a16="http://schemas.microsoft.com/office/drawing/2014/main" id="{00000000-0008-0000-0F00-0000A1C1A0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276225</xdr:colOff>
      <xdr:row>67</xdr:row>
      <xdr:rowOff>142875</xdr:rowOff>
    </xdr:from>
    <xdr:ext cx="4572000" cy="2047875"/>
    <xdr:graphicFrame macro="">
      <xdr:nvGraphicFramePr>
        <xdr:cNvPr id="1002599300" name="Chart 230">
          <a:extLst>
            <a:ext uri="{FF2B5EF4-FFF2-40B4-BE49-F238E27FC236}">
              <a16:creationId xmlns:a16="http://schemas.microsoft.com/office/drawing/2014/main" id="{00000000-0008-0000-0F00-00008473C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266700</xdr:colOff>
      <xdr:row>87</xdr:row>
      <xdr:rowOff>85725</xdr:rowOff>
    </xdr:from>
    <xdr:ext cx="4572000" cy="2114550"/>
    <xdr:graphicFrame macro="">
      <xdr:nvGraphicFramePr>
        <xdr:cNvPr id="929162032" name="Chart 231">
          <a:extLst>
            <a:ext uri="{FF2B5EF4-FFF2-40B4-BE49-F238E27FC236}">
              <a16:creationId xmlns:a16="http://schemas.microsoft.com/office/drawing/2014/main" id="{00000000-0008-0000-0F00-000030E36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257175</xdr:colOff>
      <xdr:row>109</xdr:row>
      <xdr:rowOff>85725</xdr:rowOff>
    </xdr:from>
    <xdr:ext cx="4572000" cy="2305050"/>
    <xdr:graphicFrame macro="">
      <xdr:nvGraphicFramePr>
        <xdr:cNvPr id="1379656680" name="Chart 232">
          <a:extLst>
            <a:ext uri="{FF2B5EF4-FFF2-40B4-BE49-F238E27FC236}">
              <a16:creationId xmlns:a16="http://schemas.microsoft.com/office/drawing/2014/main" id="{00000000-0008-0000-0F00-0000E8E33B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219075</xdr:colOff>
      <xdr:row>129</xdr:row>
      <xdr:rowOff>104775</xdr:rowOff>
    </xdr:from>
    <xdr:ext cx="4572000" cy="2266950"/>
    <xdr:graphicFrame macro="">
      <xdr:nvGraphicFramePr>
        <xdr:cNvPr id="1693222700" name="Chart 233">
          <a:extLst>
            <a:ext uri="{FF2B5EF4-FFF2-40B4-BE49-F238E27FC236}">
              <a16:creationId xmlns:a16="http://schemas.microsoft.com/office/drawing/2014/main" id="{00000000-0008-0000-0F00-00002C87E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209550</xdr:colOff>
      <xdr:row>149</xdr:row>
      <xdr:rowOff>57150</xdr:rowOff>
    </xdr:from>
    <xdr:ext cx="4572000" cy="2286000"/>
    <xdr:graphicFrame macro="">
      <xdr:nvGraphicFramePr>
        <xdr:cNvPr id="347903072" name="Chart 234">
          <a:extLst>
            <a:ext uri="{FF2B5EF4-FFF2-40B4-BE49-F238E27FC236}">
              <a16:creationId xmlns:a16="http://schemas.microsoft.com/office/drawing/2014/main" id="{00000000-0008-0000-0F00-00006094BC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0</xdr:col>
      <xdr:colOff>276225</xdr:colOff>
      <xdr:row>169</xdr:row>
      <xdr:rowOff>114300</xdr:rowOff>
    </xdr:from>
    <xdr:ext cx="4572000" cy="2371725"/>
    <xdr:graphicFrame macro="">
      <xdr:nvGraphicFramePr>
        <xdr:cNvPr id="411892797" name="Chart 235">
          <a:extLst>
            <a:ext uri="{FF2B5EF4-FFF2-40B4-BE49-F238E27FC236}">
              <a16:creationId xmlns:a16="http://schemas.microsoft.com/office/drawing/2014/main" id="{00000000-0008-0000-0F00-00003DFC8C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xdr:col>
      <xdr:colOff>104775</xdr:colOff>
      <xdr:row>192</xdr:row>
      <xdr:rowOff>85725</xdr:rowOff>
    </xdr:from>
    <xdr:ext cx="4572000" cy="2486025"/>
    <xdr:graphicFrame macro="">
      <xdr:nvGraphicFramePr>
        <xdr:cNvPr id="1703254268" name="Chart 236">
          <a:extLst>
            <a:ext uri="{FF2B5EF4-FFF2-40B4-BE49-F238E27FC236}">
              <a16:creationId xmlns:a16="http://schemas.microsoft.com/office/drawing/2014/main" id="{00000000-0008-0000-0F00-0000FC9885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22</xdr:col>
      <xdr:colOff>47625</xdr:colOff>
      <xdr:row>0</xdr:row>
      <xdr:rowOff>152400</xdr:rowOff>
    </xdr:from>
    <xdr:ext cx="4572000" cy="2981325"/>
    <xdr:graphicFrame macro="">
      <xdr:nvGraphicFramePr>
        <xdr:cNvPr id="1040762" name="Chart 237">
          <a:extLst>
            <a:ext uri="{FF2B5EF4-FFF2-40B4-BE49-F238E27FC236}">
              <a16:creationId xmlns:a16="http://schemas.microsoft.com/office/drawing/2014/main" id="{00000000-0008-0000-0F00-00007AE10F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6</xdr:col>
      <xdr:colOff>457200</xdr:colOff>
      <xdr:row>12</xdr:row>
      <xdr:rowOff>57150</xdr:rowOff>
    </xdr:from>
    <xdr:ext cx="4743450" cy="2133600"/>
    <xdr:graphicFrame macro="">
      <xdr:nvGraphicFramePr>
        <xdr:cNvPr id="791476507" name="Chart 238">
          <a:extLst>
            <a:ext uri="{FF2B5EF4-FFF2-40B4-BE49-F238E27FC236}">
              <a16:creationId xmlns:a16="http://schemas.microsoft.com/office/drawing/2014/main" id="{00000000-0008-0000-0F00-00001BF92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6</xdr:col>
      <xdr:colOff>609600</xdr:colOff>
      <xdr:row>29</xdr:row>
      <xdr:rowOff>76200</xdr:rowOff>
    </xdr:from>
    <xdr:ext cx="4572000" cy="2152650"/>
    <xdr:graphicFrame macro="">
      <xdr:nvGraphicFramePr>
        <xdr:cNvPr id="537327408" name="Chart 239">
          <a:extLst>
            <a:ext uri="{FF2B5EF4-FFF2-40B4-BE49-F238E27FC236}">
              <a16:creationId xmlns:a16="http://schemas.microsoft.com/office/drawing/2014/main" id="{00000000-0008-0000-0F00-000030F706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6</xdr:col>
      <xdr:colOff>676275</xdr:colOff>
      <xdr:row>49</xdr:row>
      <xdr:rowOff>28575</xdr:rowOff>
    </xdr:from>
    <xdr:ext cx="4572000" cy="2314575"/>
    <xdr:graphicFrame macro="">
      <xdr:nvGraphicFramePr>
        <xdr:cNvPr id="884669312" name="Chart 240">
          <a:extLst>
            <a:ext uri="{FF2B5EF4-FFF2-40B4-BE49-F238E27FC236}">
              <a16:creationId xmlns:a16="http://schemas.microsoft.com/office/drawing/2014/main" id="{00000000-0008-0000-0F00-000080FBBA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6</xdr:col>
      <xdr:colOff>676275</xdr:colOff>
      <xdr:row>67</xdr:row>
      <xdr:rowOff>85725</xdr:rowOff>
    </xdr:from>
    <xdr:ext cx="4572000" cy="2314575"/>
    <xdr:graphicFrame macro="">
      <xdr:nvGraphicFramePr>
        <xdr:cNvPr id="260527004" name="Chart 241">
          <a:extLst>
            <a:ext uri="{FF2B5EF4-FFF2-40B4-BE49-F238E27FC236}">
              <a16:creationId xmlns:a16="http://schemas.microsoft.com/office/drawing/2014/main" id="{00000000-0008-0000-0F00-00009C5387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6</xdr:col>
      <xdr:colOff>704850</xdr:colOff>
      <xdr:row>87</xdr:row>
      <xdr:rowOff>57150</xdr:rowOff>
    </xdr:from>
    <xdr:ext cx="4572000" cy="2152650"/>
    <xdr:graphicFrame macro="">
      <xdr:nvGraphicFramePr>
        <xdr:cNvPr id="427476055" name="Chart 242">
          <a:extLst>
            <a:ext uri="{FF2B5EF4-FFF2-40B4-BE49-F238E27FC236}">
              <a16:creationId xmlns:a16="http://schemas.microsoft.com/office/drawing/2014/main" id="{00000000-0008-0000-0F00-000057C47A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6</xdr:col>
      <xdr:colOff>676275</xdr:colOff>
      <xdr:row>109</xdr:row>
      <xdr:rowOff>76200</xdr:rowOff>
    </xdr:from>
    <xdr:ext cx="4572000" cy="2305050"/>
    <xdr:graphicFrame macro="">
      <xdr:nvGraphicFramePr>
        <xdr:cNvPr id="2040470723" name="Chart 243">
          <a:extLst>
            <a:ext uri="{FF2B5EF4-FFF2-40B4-BE49-F238E27FC236}">
              <a16:creationId xmlns:a16="http://schemas.microsoft.com/office/drawing/2014/main" id="{00000000-0008-0000-0F00-0000C31C9F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6</xdr:col>
      <xdr:colOff>704850</xdr:colOff>
      <xdr:row>129</xdr:row>
      <xdr:rowOff>66675</xdr:rowOff>
    </xdr:from>
    <xdr:ext cx="4572000" cy="2314575"/>
    <xdr:graphicFrame macro="">
      <xdr:nvGraphicFramePr>
        <xdr:cNvPr id="2018391121" name="Chart 244">
          <a:extLst>
            <a:ext uri="{FF2B5EF4-FFF2-40B4-BE49-F238E27FC236}">
              <a16:creationId xmlns:a16="http://schemas.microsoft.com/office/drawing/2014/main" id="{00000000-0008-0000-0F00-000051344E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6</xdr:col>
      <xdr:colOff>704850</xdr:colOff>
      <xdr:row>149</xdr:row>
      <xdr:rowOff>85725</xdr:rowOff>
    </xdr:from>
    <xdr:ext cx="4572000" cy="2457450"/>
    <xdr:graphicFrame macro="">
      <xdr:nvGraphicFramePr>
        <xdr:cNvPr id="1212222565" name="Chart 245">
          <a:extLst>
            <a:ext uri="{FF2B5EF4-FFF2-40B4-BE49-F238E27FC236}">
              <a16:creationId xmlns:a16="http://schemas.microsoft.com/office/drawing/2014/main" id="{00000000-0008-0000-0F00-0000650C4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7</xdr:col>
      <xdr:colOff>9525</xdr:colOff>
      <xdr:row>169</xdr:row>
      <xdr:rowOff>28575</xdr:rowOff>
    </xdr:from>
    <xdr:ext cx="4572000" cy="2495550"/>
    <xdr:graphicFrame macro="">
      <xdr:nvGraphicFramePr>
        <xdr:cNvPr id="572661643" name="Chart 246">
          <a:extLst>
            <a:ext uri="{FF2B5EF4-FFF2-40B4-BE49-F238E27FC236}">
              <a16:creationId xmlns:a16="http://schemas.microsoft.com/office/drawing/2014/main" id="{00000000-0008-0000-0F00-00008B1F22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6</xdr:col>
      <xdr:colOff>57150</xdr:colOff>
      <xdr:row>192</xdr:row>
      <xdr:rowOff>123825</xdr:rowOff>
    </xdr:from>
    <xdr:ext cx="5562600" cy="2486025"/>
    <xdr:graphicFrame macro="">
      <xdr:nvGraphicFramePr>
        <xdr:cNvPr id="180755376" name="Chart 247">
          <a:extLst>
            <a:ext uri="{FF2B5EF4-FFF2-40B4-BE49-F238E27FC236}">
              <a16:creationId xmlns:a16="http://schemas.microsoft.com/office/drawing/2014/main" id="{00000000-0008-0000-0F00-0000B01BC6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12</xdr:col>
      <xdr:colOff>19050</xdr:colOff>
      <xdr:row>192</xdr:row>
      <xdr:rowOff>114300</xdr:rowOff>
    </xdr:from>
    <xdr:ext cx="4572000" cy="2743200"/>
    <xdr:graphicFrame macro="">
      <xdr:nvGraphicFramePr>
        <xdr:cNvPr id="1990134138" name="Chart 248">
          <a:extLst>
            <a:ext uri="{FF2B5EF4-FFF2-40B4-BE49-F238E27FC236}">
              <a16:creationId xmlns:a16="http://schemas.microsoft.com/office/drawing/2014/main" id="{00000000-0008-0000-0F00-00007A099F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11</xdr:col>
      <xdr:colOff>952500</xdr:colOff>
      <xdr:row>169</xdr:row>
      <xdr:rowOff>66675</xdr:rowOff>
    </xdr:from>
    <xdr:ext cx="4572000" cy="2457450"/>
    <xdr:graphicFrame macro="">
      <xdr:nvGraphicFramePr>
        <xdr:cNvPr id="680123646" name="Chart 249">
          <a:extLst>
            <a:ext uri="{FF2B5EF4-FFF2-40B4-BE49-F238E27FC236}">
              <a16:creationId xmlns:a16="http://schemas.microsoft.com/office/drawing/2014/main" id="{00000000-0008-0000-0F00-0000FEDC89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11</xdr:col>
      <xdr:colOff>990600</xdr:colOff>
      <xdr:row>149</xdr:row>
      <xdr:rowOff>66675</xdr:rowOff>
    </xdr:from>
    <xdr:ext cx="4572000" cy="2486025"/>
    <xdr:graphicFrame macro="">
      <xdr:nvGraphicFramePr>
        <xdr:cNvPr id="176405270" name="Chart 250">
          <a:extLst>
            <a:ext uri="{FF2B5EF4-FFF2-40B4-BE49-F238E27FC236}">
              <a16:creationId xmlns:a16="http://schemas.microsoft.com/office/drawing/2014/main" id="{00000000-0008-0000-0F00-000016BB83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oneCellAnchor>
    <xdr:from>
      <xdr:col>12</xdr:col>
      <xdr:colOff>9525</xdr:colOff>
      <xdr:row>129</xdr:row>
      <xdr:rowOff>47625</xdr:rowOff>
    </xdr:from>
    <xdr:ext cx="4572000" cy="2314575"/>
    <xdr:graphicFrame macro="">
      <xdr:nvGraphicFramePr>
        <xdr:cNvPr id="2091655817" name="Chart 251">
          <a:extLst>
            <a:ext uri="{FF2B5EF4-FFF2-40B4-BE49-F238E27FC236}">
              <a16:creationId xmlns:a16="http://schemas.microsoft.com/office/drawing/2014/main" id="{00000000-0008-0000-0F00-00008922AC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fLocksWithSheet="0"/>
  </xdr:oneCellAnchor>
  <xdr:oneCellAnchor>
    <xdr:from>
      <xdr:col>11</xdr:col>
      <xdr:colOff>990600</xdr:colOff>
      <xdr:row>109</xdr:row>
      <xdr:rowOff>47625</xdr:rowOff>
    </xdr:from>
    <xdr:ext cx="4572000" cy="2324100"/>
    <xdr:graphicFrame macro="">
      <xdr:nvGraphicFramePr>
        <xdr:cNvPr id="794436427" name="Chart 252">
          <a:extLst>
            <a:ext uri="{FF2B5EF4-FFF2-40B4-BE49-F238E27FC236}">
              <a16:creationId xmlns:a16="http://schemas.microsoft.com/office/drawing/2014/main" id="{00000000-0008-0000-0F00-00004B235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fLocksWithSheet="0"/>
  </xdr:oneCellAnchor>
  <xdr:oneCellAnchor>
    <xdr:from>
      <xdr:col>12</xdr:col>
      <xdr:colOff>0</xdr:colOff>
      <xdr:row>87</xdr:row>
      <xdr:rowOff>38100</xdr:rowOff>
    </xdr:from>
    <xdr:ext cx="4572000" cy="2181225"/>
    <xdr:graphicFrame macro="">
      <xdr:nvGraphicFramePr>
        <xdr:cNvPr id="315274790" name="Chart 253">
          <a:extLst>
            <a:ext uri="{FF2B5EF4-FFF2-40B4-BE49-F238E27FC236}">
              <a16:creationId xmlns:a16="http://schemas.microsoft.com/office/drawing/2014/main" id="{00000000-0008-0000-0F00-000026B6C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oneCellAnchor>
  <xdr:oneCellAnchor>
    <xdr:from>
      <xdr:col>12</xdr:col>
      <xdr:colOff>0</xdr:colOff>
      <xdr:row>67</xdr:row>
      <xdr:rowOff>57150</xdr:rowOff>
    </xdr:from>
    <xdr:ext cx="4572000" cy="2381250"/>
    <xdr:graphicFrame macro="">
      <xdr:nvGraphicFramePr>
        <xdr:cNvPr id="1032590826" name="Chart 254">
          <a:extLst>
            <a:ext uri="{FF2B5EF4-FFF2-40B4-BE49-F238E27FC236}">
              <a16:creationId xmlns:a16="http://schemas.microsoft.com/office/drawing/2014/main" id="{00000000-0008-0000-0F00-0000EA158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oneCellAnchor>
  <xdr:oneCellAnchor>
    <xdr:from>
      <xdr:col>12</xdr:col>
      <xdr:colOff>0</xdr:colOff>
      <xdr:row>49</xdr:row>
      <xdr:rowOff>76200</xdr:rowOff>
    </xdr:from>
    <xdr:ext cx="4572000" cy="2276475"/>
    <xdr:graphicFrame macro="">
      <xdr:nvGraphicFramePr>
        <xdr:cNvPr id="1202717307" name="Chart 255">
          <a:extLst>
            <a:ext uri="{FF2B5EF4-FFF2-40B4-BE49-F238E27FC236}">
              <a16:creationId xmlns:a16="http://schemas.microsoft.com/office/drawing/2014/main" id="{00000000-0008-0000-0F00-00007B02B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oneCellAnchor>
  <xdr:oneCellAnchor>
    <xdr:from>
      <xdr:col>11</xdr:col>
      <xdr:colOff>990600</xdr:colOff>
      <xdr:row>29</xdr:row>
      <xdr:rowOff>66675</xdr:rowOff>
    </xdr:from>
    <xdr:ext cx="4572000" cy="2152650"/>
    <xdr:graphicFrame macro="">
      <xdr:nvGraphicFramePr>
        <xdr:cNvPr id="996448302" name="Chart 256">
          <a:extLst>
            <a:ext uri="{FF2B5EF4-FFF2-40B4-BE49-F238E27FC236}">
              <a16:creationId xmlns:a16="http://schemas.microsoft.com/office/drawing/2014/main" id="{00000000-0008-0000-0F00-00002E9864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fLocksWithSheet="0"/>
  </xdr:oneCellAnchor>
  <xdr:oneCellAnchor>
    <xdr:from>
      <xdr:col>11</xdr:col>
      <xdr:colOff>971550</xdr:colOff>
      <xdr:row>12</xdr:row>
      <xdr:rowOff>85725</xdr:rowOff>
    </xdr:from>
    <xdr:ext cx="4800600" cy="2124075"/>
    <xdr:graphicFrame macro="">
      <xdr:nvGraphicFramePr>
        <xdr:cNvPr id="1889513451" name="Chart 257">
          <a:extLst>
            <a:ext uri="{FF2B5EF4-FFF2-40B4-BE49-F238E27FC236}">
              <a16:creationId xmlns:a16="http://schemas.microsoft.com/office/drawing/2014/main" id="{00000000-0008-0000-0F00-0000EBAF9F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fLocksWithSheet="0"/>
  </xdr:oneCellAnchor>
  <xdr:oneCellAnchor>
    <xdr:from>
      <xdr:col>0</xdr:col>
      <xdr:colOff>209550</xdr:colOff>
      <xdr:row>0</xdr:row>
      <xdr:rowOff>152400</xdr:rowOff>
    </xdr:from>
    <xdr:ext cx="2781300" cy="44767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6%20Work%20From%20Home_2706/2%20Audit%20Mutu%20Internal/5%20Ganjil%20TA%202122/6.%20Universitas/Form%20AMI%20Kriteria%201%20sd%209_Ganjil%20TA%202122_plus%20MBKM_kompilasi%20re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6%20Work%20From%20Home_2706/2%20Audit%20Mutu%20Internal/5%20Ganjil%20TA%202122/6.%20Universitas/Form%20AMI%20Kriteria%201%20sd%209_Ganjil%20TA%202122_plus%20MBKM_kompilasi%20re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 3, 5"/>
      <sheetName val="4, 7, &amp; 8"/>
      <sheetName val="9, 6, 2"/>
      <sheetName val="Jumlah Temuan"/>
      <sheetName val="Raw Tabel Perhitungan"/>
      <sheetName val="Universitas"/>
      <sheetName val="Antar Fakultas"/>
      <sheetName val="Antar Fakultas (Ori)"/>
      <sheetName val="FEB"/>
      <sheetName val="Manajemen"/>
      <sheetName val="Akuntansi"/>
      <sheetName val="MM"/>
      <sheetName val="FKIK"/>
      <sheetName val="Keperawatan"/>
      <sheetName val="Optometri"/>
      <sheetName val="Profesi Dokter"/>
      <sheetName val="Kedokteran"/>
      <sheetName val="FPSI"/>
      <sheetName val="FISH"/>
      <sheetName val="FTIK"/>
      <sheetName val="Informatika"/>
      <sheetName val="S.Informasi"/>
      <sheetName val="T.Elektro"/>
      <sheetName val="T.Industri"/>
      <sheetName val="T.Sip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 3, 5"/>
      <sheetName val="4, 7, &amp; 8"/>
      <sheetName val="9, 6, 2"/>
      <sheetName val="Jumlah Temuan"/>
      <sheetName val="Raw Tabel Perhitungan"/>
      <sheetName val="Universitas"/>
      <sheetName val="Antar Fakultas"/>
      <sheetName val="Antar Fakultas (Ori)"/>
      <sheetName val="FEB"/>
      <sheetName val="Manajemen"/>
      <sheetName val="Akuntansi"/>
      <sheetName val="MM"/>
      <sheetName val="FKIK"/>
      <sheetName val="Keperawatan"/>
      <sheetName val="Optometri"/>
      <sheetName val="Profesi Dokter"/>
      <sheetName val="Kedokteran"/>
      <sheetName val="FPSI"/>
      <sheetName val="FISH"/>
      <sheetName val="FTIK"/>
      <sheetName val="Informatika"/>
      <sheetName val="S.Informasi"/>
      <sheetName val="T.Elektro"/>
      <sheetName val="T.Industri"/>
      <sheetName val="T.Sip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krida-my.sharepoint.com/:b:/g/personal/fredi_cia_ukrida_ac_id/EWofN9d8RSlKptZOBDrO9FwBYEsr0FrKr5OsvxckafD0Ig?e=JgHaKQ" TargetMode="External"/><Relationship Id="rId2" Type="http://schemas.openxmlformats.org/officeDocument/2006/relationships/hyperlink" Target="https://ukrida-my.sharepoint.com/:b:/g/personal/fredi_cia_ukrida_ac_id/Ec24kDaxj39GvjLhMg8KhO8Bq0ksM3svSBDX4Uh7kZ-DVQ?e=imucik" TargetMode="External"/><Relationship Id="rId1" Type="http://schemas.openxmlformats.org/officeDocument/2006/relationships/hyperlink" Target="https://ukrida-my.sharepoint.com/:x:/g/personal/fredi_cia_ukrida_ac_id/ER1JxSWVm1xMi-kHnv763V0B3glCxBLDcHofhO5PNPutWg?e=ZcXnm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hyperlink" Target="https://docs.google.com/spreadsheets/d/1fpHcQRas19pbDOVCKDydwUZivWdguIM7/edit" TargetMode="External"/><Relationship Id="rId3" Type="http://schemas.openxmlformats.org/officeDocument/2006/relationships/hyperlink" Target="https://docs.google.com/spreadsheets/d/1fpHcQRas19pbDOVCKDydwUZivWdguIM7/edit" TargetMode="External"/><Relationship Id="rId7" Type="http://schemas.openxmlformats.org/officeDocument/2006/relationships/hyperlink" Target="https://docs.google.com/spreadsheets/d/1fpHcQRas19pbDOVCKDydwUZivWdguIM7/edit" TargetMode="External"/><Relationship Id="rId12" Type="http://schemas.openxmlformats.org/officeDocument/2006/relationships/comments" Target="../comments2.xml"/><Relationship Id="rId2" Type="http://schemas.openxmlformats.org/officeDocument/2006/relationships/hyperlink" Target="https://docs.google.com/spreadsheets/d/1fpHcQRas19pbDOVCKDydwUZivWdguIM7/edit" TargetMode="External"/><Relationship Id="rId1" Type="http://schemas.openxmlformats.org/officeDocument/2006/relationships/hyperlink" Target="https://docs.google.com/spreadsheets/d/1fpHcQRas19pbDOVCKDydwUZivWdguIM7/edit" TargetMode="External"/><Relationship Id="rId6" Type="http://schemas.openxmlformats.org/officeDocument/2006/relationships/hyperlink" Target="https://pddikti.kemdikbud.go.id/data_prodi/NjhCQjg0RjAtRjRGNC00NThGLTk3QUMtMDA2N0Q0MTMwMkZB/20221" TargetMode="External"/><Relationship Id="rId11" Type="http://schemas.openxmlformats.org/officeDocument/2006/relationships/vmlDrawing" Target="../drawings/vmlDrawing2.vml"/><Relationship Id="rId5" Type="http://schemas.openxmlformats.org/officeDocument/2006/relationships/hyperlink" Target="https://ukrida-my.sharepoint.com/:x:/g/personal/fredi_cia_ukrida_ac_id/EbnMumNIR5dKgUdZL6Lq5mQB3KvT9-HF7QpI6g2UGosn7Q?e=vIacco" TargetMode="External"/><Relationship Id="rId10" Type="http://schemas.openxmlformats.org/officeDocument/2006/relationships/hyperlink" Target="https://ukrida-my.sharepoint.com/:b:/g/personal/fredi_cia_ukrida_ac_id/EXhGAMtm44tNniGEohHPOLkBsXR6WRDSmubTjGgAuG_xXw?e=eh4TQK" TargetMode="External"/><Relationship Id="rId4" Type="http://schemas.openxmlformats.org/officeDocument/2006/relationships/hyperlink" Target="https://docs.google.com/spreadsheets/d/1fpHcQRas19pbDOVCKDydwUZivWdguIM7/edit" TargetMode="External"/><Relationship Id="rId9" Type="http://schemas.openxmlformats.org/officeDocument/2006/relationships/hyperlink" Target="https://ukrida.ac.id/menulist/center/research-cente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ukrida-my.sharepoint.com/:b:/g/personal/fredi_cia_ukrida_ac_id/EXhGAMtm44tNniGEohHPOLkBsXR6WRDSmubTjGgAuG_xXw?e=eh4TQK" TargetMode="External"/><Relationship Id="rId7" Type="http://schemas.openxmlformats.org/officeDocument/2006/relationships/comments" Target="../comments3.xml"/><Relationship Id="rId2" Type="http://schemas.openxmlformats.org/officeDocument/2006/relationships/hyperlink" Target="https://portal.ukrida.ac.id/dashboard/home/lppm" TargetMode="External"/><Relationship Id="rId1" Type="http://schemas.openxmlformats.org/officeDocument/2006/relationships/hyperlink" Target="https://docs.google.com/document/d/1Te8BuKrdq0H9bKAbeJc11MwjLDeiI9r8/edit?usp=drive_web&amp;ouid=114096454395215509551&amp;rtpof=true" TargetMode="External"/><Relationship Id="rId6" Type="http://schemas.openxmlformats.org/officeDocument/2006/relationships/vmlDrawing" Target="../drawings/vmlDrawing3.vml"/><Relationship Id="rId5" Type="http://schemas.openxmlformats.org/officeDocument/2006/relationships/hyperlink" Target="https://drive.google.com/file/d/18JDyGbNBrYQ0u9__rhIcIqwp4maAMO04/view?usp=sharing" TargetMode="External"/><Relationship Id="rId4" Type="http://schemas.openxmlformats.org/officeDocument/2006/relationships/hyperlink" Target="https://drive.google.com/drive/folders/15gtQLUi1Frct0hl5ID85sPmA_KZOfc5e?usp=share_link"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T314"/>
  <sheetViews>
    <sheetView workbookViewId="0"/>
  </sheetViews>
  <sheetFormatPr baseColWidth="10" defaultColWidth="14.5" defaultRowHeight="15" customHeight="1" x14ac:dyDescent="0.2"/>
  <cols>
    <col min="1" max="1" width="6.6640625" customWidth="1"/>
    <col min="2" max="2" width="4.6640625" hidden="1" customWidth="1"/>
    <col min="3" max="3" width="17.6640625" customWidth="1"/>
    <col min="4" max="4" width="10.33203125" customWidth="1"/>
    <col min="5" max="5" width="11.5" customWidth="1"/>
    <col min="6" max="6" width="36.5" customWidth="1"/>
    <col min="7" max="7" width="20.1640625" customWidth="1"/>
    <col min="8" max="8" width="26.6640625" customWidth="1"/>
    <col min="9" max="9" width="4.6640625" customWidth="1"/>
    <col min="10" max="10" width="31" hidden="1" customWidth="1"/>
    <col min="11" max="11" width="28.5" hidden="1" customWidth="1"/>
    <col min="12" max="12" width="20.6640625" hidden="1" customWidth="1"/>
    <col min="13" max="13" width="25.6640625" hidden="1" customWidth="1"/>
    <col min="14" max="14" width="25.6640625" customWidth="1"/>
    <col min="15" max="15" width="12.33203125" customWidth="1"/>
    <col min="16" max="16" width="9" customWidth="1"/>
    <col min="17" max="17" width="9.83203125" customWidth="1"/>
    <col min="18" max="18" width="11.33203125" customWidth="1"/>
    <col min="19" max="19" width="35.6640625" customWidth="1"/>
    <col min="20" max="20" width="8.6640625" customWidth="1"/>
    <col min="21" max="22" width="20.6640625" customWidth="1"/>
    <col min="23" max="24" width="25.6640625" customWidth="1"/>
    <col min="25" max="25" width="12.33203125" customWidth="1"/>
    <col min="26" max="26" width="9" customWidth="1"/>
    <col min="27" max="27" width="9.83203125" customWidth="1"/>
    <col min="28" max="28" width="11.33203125" customWidth="1"/>
    <col min="29" max="29" width="35.6640625" customWidth="1"/>
    <col min="30" max="30" width="8.6640625" customWidth="1"/>
    <col min="31" max="32" width="20.6640625" customWidth="1"/>
    <col min="33" max="34" width="25.6640625" customWidth="1"/>
    <col min="35" max="35" width="12.33203125" customWidth="1"/>
    <col min="36" max="36" width="9" customWidth="1"/>
    <col min="37" max="37" width="9.83203125" customWidth="1"/>
    <col min="38" max="38" width="11.33203125" customWidth="1"/>
    <col min="39" max="39" width="35.6640625" customWidth="1"/>
    <col min="40" max="40" width="8.6640625" customWidth="1"/>
    <col min="41" max="42" width="20.6640625" customWidth="1"/>
    <col min="43" max="44" width="25.6640625" customWidth="1"/>
    <col min="45" max="45" width="12.33203125" customWidth="1"/>
    <col min="46" max="46" width="9" customWidth="1"/>
    <col min="47" max="47" width="9.83203125" customWidth="1"/>
    <col min="48" max="48" width="11.33203125" customWidth="1"/>
    <col min="49" max="49" width="35.6640625" customWidth="1"/>
    <col min="50" max="50" width="8.6640625" customWidth="1"/>
    <col min="51" max="52" width="20.6640625" customWidth="1"/>
    <col min="53" max="54" width="25.6640625" customWidth="1"/>
    <col min="55" max="55" width="12.33203125" customWidth="1"/>
    <col min="56" max="56" width="9" customWidth="1"/>
    <col min="57" max="57" width="9.83203125" customWidth="1"/>
    <col min="58" max="58" width="11.33203125" customWidth="1"/>
    <col min="59" max="59" width="35.6640625" customWidth="1"/>
    <col min="60" max="60" width="8.6640625" customWidth="1"/>
    <col min="61" max="62" width="20.6640625" customWidth="1"/>
    <col min="63" max="64" width="25.6640625" customWidth="1"/>
    <col min="65" max="65" width="12.33203125" customWidth="1"/>
    <col min="66" max="66" width="9" customWidth="1"/>
    <col min="67" max="67" width="9.83203125" customWidth="1"/>
    <col min="68" max="68" width="11.33203125" customWidth="1"/>
    <col min="69" max="69" width="35.6640625" customWidth="1"/>
    <col min="70" max="70" width="8.6640625" customWidth="1"/>
    <col min="71" max="72" width="20.6640625" customWidth="1"/>
    <col min="73" max="74" width="25.6640625" customWidth="1"/>
    <col min="75" max="75" width="12.33203125" customWidth="1"/>
    <col min="76" max="76" width="9" customWidth="1"/>
    <col min="77" max="77" width="9.83203125" customWidth="1"/>
    <col min="78" max="78" width="11.33203125" customWidth="1"/>
    <col min="79" max="79" width="35.6640625" customWidth="1"/>
    <col min="80" max="80" width="8.6640625" customWidth="1"/>
    <col min="81" max="82" width="20.6640625" customWidth="1"/>
    <col min="83" max="84" width="25.6640625" customWidth="1"/>
    <col min="85" max="85" width="12.33203125" customWidth="1"/>
    <col min="86" max="86" width="9" customWidth="1"/>
    <col min="87" max="87" width="9.83203125" customWidth="1"/>
    <col min="88" max="88" width="11.33203125" customWidth="1"/>
    <col min="89" max="89" width="35.6640625" customWidth="1"/>
    <col min="90" max="90" width="8.6640625" customWidth="1"/>
    <col min="91" max="92" width="20.6640625" customWidth="1"/>
    <col min="93" max="94" width="25.6640625" customWidth="1"/>
    <col min="95" max="95" width="12.33203125" customWidth="1"/>
    <col min="96" max="96" width="9" customWidth="1"/>
    <col min="97" max="97" width="9.83203125" customWidth="1"/>
    <col min="98" max="98" width="11.33203125" customWidth="1"/>
    <col min="99" max="99" width="35.6640625" customWidth="1"/>
    <col min="100" max="100" width="8.6640625" customWidth="1"/>
    <col min="101" max="102" width="20.6640625" customWidth="1"/>
    <col min="103" max="104" width="25.6640625" customWidth="1"/>
    <col min="105" max="105" width="12.33203125" customWidth="1"/>
    <col min="106" max="106" width="9" customWidth="1"/>
    <col min="107" max="107" width="9.83203125" customWidth="1"/>
    <col min="108" max="108" width="11.33203125" customWidth="1"/>
    <col min="109" max="109" width="35.6640625" customWidth="1"/>
    <col min="110" max="110" width="8.6640625" customWidth="1"/>
    <col min="111" max="112" width="20.6640625" customWidth="1"/>
    <col min="113" max="114" width="25.6640625" customWidth="1"/>
    <col min="115" max="115" width="12.33203125" customWidth="1"/>
    <col min="116" max="116" width="9" customWidth="1"/>
    <col min="117" max="117" width="9.83203125" customWidth="1"/>
    <col min="118" max="118" width="11.33203125" customWidth="1"/>
    <col min="119" max="119" width="35.6640625" customWidth="1"/>
    <col min="120" max="120" width="8.6640625" customWidth="1"/>
    <col min="121" max="122" width="20.6640625" customWidth="1"/>
    <col min="123" max="124" width="25.6640625" customWidth="1"/>
    <col min="125" max="125" width="12.33203125" customWidth="1"/>
    <col min="126" max="126" width="9" customWidth="1"/>
    <col min="127" max="127" width="9.83203125" customWidth="1"/>
    <col min="128" max="128" width="11.33203125" customWidth="1"/>
    <col min="129" max="129" width="35.6640625" customWidth="1"/>
    <col min="130" max="130" width="8.6640625" customWidth="1"/>
    <col min="131" max="132" width="20.6640625" customWidth="1"/>
    <col min="133" max="134" width="25.6640625" customWidth="1"/>
    <col min="135" max="135" width="12.33203125" customWidth="1"/>
    <col min="136" max="136" width="9" customWidth="1"/>
    <col min="137" max="137" width="9.83203125" customWidth="1"/>
    <col min="138" max="138" width="11.33203125" customWidth="1"/>
    <col min="139" max="139" width="35.6640625" customWidth="1"/>
    <col min="140" max="140" width="8.6640625" customWidth="1"/>
    <col min="141" max="142" width="20.6640625" customWidth="1"/>
    <col min="143" max="144" width="25.6640625" customWidth="1"/>
    <col min="145" max="145" width="12.33203125" customWidth="1"/>
    <col min="146" max="146" width="9" customWidth="1"/>
    <col min="147" max="147" width="9.83203125" customWidth="1"/>
    <col min="148" max="148" width="11.33203125" customWidth="1"/>
    <col min="149" max="149" width="35.6640625" customWidth="1"/>
    <col min="150" max="150" width="8.6640625" customWidth="1"/>
  </cols>
  <sheetData>
    <row r="1" spans="1:150" ht="12.75" customHeight="1" x14ac:dyDescent="0.2">
      <c r="A1" s="4" t="s">
        <v>17</v>
      </c>
      <c r="B1" s="5"/>
      <c r="C1" s="4"/>
      <c r="D1" s="4"/>
      <c r="E1" s="5"/>
      <c r="F1" s="4"/>
      <c r="G1" s="4"/>
      <c r="H1" s="5"/>
      <c r="I1" s="6"/>
      <c r="J1" s="5"/>
      <c r="K1" s="5"/>
      <c r="L1" s="5"/>
      <c r="M1" s="7"/>
      <c r="N1" s="7"/>
      <c r="O1" s="8"/>
      <c r="P1" s="8"/>
      <c r="Q1" s="8"/>
      <c r="R1" s="8"/>
      <c r="S1" s="7"/>
      <c r="T1" s="8"/>
      <c r="U1" s="5"/>
      <c r="V1" s="5"/>
      <c r="W1" s="7"/>
      <c r="X1" s="7"/>
      <c r="Y1" s="8"/>
      <c r="Z1" s="8"/>
      <c r="AA1" s="8"/>
      <c r="AB1" s="8"/>
      <c r="AC1" s="7"/>
      <c r="AD1" s="8"/>
      <c r="AE1" s="5"/>
      <c r="AF1" s="5"/>
      <c r="AG1" s="7"/>
      <c r="AH1" s="7"/>
      <c r="AI1" s="8"/>
      <c r="AJ1" s="8"/>
      <c r="AK1" s="8"/>
      <c r="AL1" s="8"/>
      <c r="AM1" s="7"/>
      <c r="AN1" s="8"/>
      <c r="AO1" s="5"/>
      <c r="AP1" s="5"/>
      <c r="AQ1" s="7"/>
      <c r="AR1" s="7"/>
      <c r="AS1" s="8"/>
      <c r="AT1" s="8"/>
      <c r="AU1" s="8"/>
      <c r="AV1" s="8"/>
      <c r="AW1" s="7"/>
      <c r="AX1" s="8"/>
      <c r="AY1" s="5"/>
      <c r="AZ1" s="5"/>
      <c r="BA1" s="7"/>
      <c r="BB1" s="7"/>
      <c r="BC1" s="8"/>
      <c r="BD1" s="8"/>
      <c r="BE1" s="8"/>
      <c r="BF1" s="8"/>
      <c r="BG1" s="7"/>
      <c r="BH1" s="8"/>
      <c r="BI1" s="5"/>
      <c r="BJ1" s="5"/>
      <c r="BK1" s="7"/>
      <c r="BL1" s="7"/>
      <c r="BM1" s="8"/>
      <c r="BN1" s="8"/>
      <c r="BO1" s="8"/>
      <c r="BP1" s="8"/>
      <c r="BQ1" s="7"/>
      <c r="BR1" s="8"/>
      <c r="BS1" s="5"/>
      <c r="BT1" s="5"/>
      <c r="BU1" s="7"/>
      <c r="BV1" s="7"/>
      <c r="BW1" s="8"/>
      <c r="BX1" s="8"/>
      <c r="BY1" s="8"/>
      <c r="BZ1" s="8"/>
      <c r="CA1" s="7"/>
      <c r="CB1" s="8"/>
      <c r="CC1" s="5"/>
      <c r="CD1" s="5"/>
      <c r="CE1" s="7"/>
      <c r="CF1" s="7"/>
      <c r="CG1" s="8"/>
      <c r="CH1" s="8"/>
      <c r="CI1" s="8"/>
      <c r="CJ1" s="8"/>
      <c r="CK1" s="7"/>
      <c r="CL1" s="8"/>
      <c r="CM1" s="5"/>
      <c r="CN1" s="5"/>
      <c r="CO1" s="7"/>
      <c r="CP1" s="7"/>
      <c r="CQ1" s="8"/>
      <c r="CR1" s="8"/>
      <c r="CS1" s="8"/>
      <c r="CT1" s="8"/>
      <c r="CU1" s="7"/>
      <c r="CV1" s="8"/>
      <c r="CW1" s="5"/>
      <c r="CX1" s="5"/>
      <c r="CY1" s="7"/>
      <c r="CZ1" s="7"/>
      <c r="DA1" s="8"/>
      <c r="DB1" s="8"/>
      <c r="DC1" s="8"/>
      <c r="DD1" s="8"/>
      <c r="DE1" s="7"/>
      <c r="DF1" s="8"/>
      <c r="DG1" s="5"/>
      <c r="DH1" s="5"/>
      <c r="DI1" s="7"/>
      <c r="DJ1" s="7"/>
      <c r="DK1" s="8"/>
      <c r="DL1" s="8"/>
      <c r="DM1" s="8"/>
      <c r="DN1" s="8"/>
      <c r="DO1" s="7"/>
      <c r="DP1" s="8"/>
      <c r="DQ1" s="5"/>
      <c r="DR1" s="5"/>
      <c r="DS1" s="7"/>
      <c r="DT1" s="7"/>
      <c r="DU1" s="8"/>
      <c r="DV1" s="8"/>
      <c r="DW1" s="8"/>
      <c r="DX1" s="8"/>
      <c r="DY1" s="7"/>
      <c r="DZ1" s="8"/>
      <c r="EA1" s="5"/>
      <c r="EB1" s="5"/>
      <c r="EC1" s="7"/>
      <c r="ED1" s="7"/>
      <c r="EE1" s="8"/>
      <c r="EF1" s="8"/>
      <c r="EG1" s="8"/>
      <c r="EH1" s="8"/>
      <c r="EI1" s="7"/>
      <c r="EJ1" s="8"/>
      <c r="EK1" s="5"/>
      <c r="EL1" s="5"/>
      <c r="EM1" s="7"/>
      <c r="EN1" s="7"/>
      <c r="EO1" s="8"/>
      <c r="EP1" s="8"/>
      <c r="EQ1" s="8"/>
      <c r="ER1" s="8"/>
      <c r="ES1" s="7"/>
      <c r="ET1" s="8"/>
    </row>
    <row r="2" spans="1:150" ht="12.75" customHeight="1" x14ac:dyDescent="0.2">
      <c r="A2" s="4"/>
      <c r="B2" s="5"/>
      <c r="C2" s="4"/>
      <c r="D2" s="4"/>
      <c r="E2" s="5"/>
      <c r="F2" s="4"/>
      <c r="G2" s="4"/>
      <c r="H2" s="5"/>
      <c r="I2" s="6"/>
      <c r="J2" s="5"/>
      <c r="K2" s="5"/>
      <c r="L2" s="5"/>
      <c r="M2" s="7"/>
      <c r="N2" s="7"/>
      <c r="O2" s="8"/>
      <c r="P2" s="8"/>
      <c r="Q2" s="8"/>
      <c r="R2" s="8"/>
      <c r="S2" s="7"/>
      <c r="T2" s="8"/>
      <c r="U2" s="5"/>
      <c r="V2" s="5"/>
      <c r="W2" s="7"/>
      <c r="X2" s="7"/>
      <c r="Y2" s="8"/>
      <c r="Z2" s="8"/>
      <c r="AA2" s="8"/>
      <c r="AB2" s="8"/>
      <c r="AC2" s="7"/>
      <c r="AD2" s="8"/>
      <c r="AE2" s="5"/>
      <c r="AF2" s="5"/>
      <c r="AG2" s="7"/>
      <c r="AH2" s="7"/>
      <c r="AI2" s="8"/>
      <c r="AJ2" s="8"/>
      <c r="AK2" s="8"/>
      <c r="AL2" s="8"/>
      <c r="AM2" s="7"/>
      <c r="AN2" s="8"/>
      <c r="AO2" s="5"/>
      <c r="AP2" s="5"/>
      <c r="AQ2" s="7"/>
      <c r="AR2" s="7"/>
      <c r="AS2" s="8"/>
      <c r="AT2" s="8"/>
      <c r="AU2" s="8"/>
      <c r="AV2" s="8"/>
      <c r="AW2" s="7"/>
      <c r="AX2" s="8"/>
      <c r="AY2" s="5"/>
      <c r="AZ2" s="5"/>
      <c r="BA2" s="7"/>
      <c r="BB2" s="7"/>
      <c r="BC2" s="8"/>
      <c r="BD2" s="8"/>
      <c r="BE2" s="8"/>
      <c r="BF2" s="8"/>
      <c r="BG2" s="7"/>
      <c r="BH2" s="8"/>
      <c r="BI2" s="5"/>
      <c r="BJ2" s="5"/>
      <c r="BK2" s="7"/>
      <c r="BL2" s="7"/>
      <c r="BM2" s="8"/>
      <c r="BN2" s="8"/>
      <c r="BO2" s="8"/>
      <c r="BP2" s="8"/>
      <c r="BQ2" s="7"/>
      <c r="BR2" s="8"/>
      <c r="BS2" s="5"/>
      <c r="BT2" s="5"/>
      <c r="BU2" s="7"/>
      <c r="BV2" s="7"/>
      <c r="BW2" s="8"/>
      <c r="BX2" s="8"/>
      <c r="BY2" s="8"/>
      <c r="BZ2" s="8"/>
      <c r="CA2" s="7"/>
      <c r="CB2" s="8"/>
      <c r="CC2" s="5"/>
      <c r="CD2" s="5"/>
      <c r="CE2" s="7"/>
      <c r="CF2" s="7"/>
      <c r="CG2" s="8"/>
      <c r="CH2" s="8"/>
      <c r="CI2" s="8"/>
      <c r="CJ2" s="8"/>
      <c r="CK2" s="7"/>
      <c r="CL2" s="8"/>
      <c r="CM2" s="5"/>
      <c r="CN2" s="5"/>
      <c r="CO2" s="7"/>
      <c r="CP2" s="7"/>
      <c r="CQ2" s="8"/>
      <c r="CR2" s="8"/>
      <c r="CS2" s="8"/>
      <c r="CT2" s="8"/>
      <c r="CU2" s="7"/>
      <c r="CV2" s="8"/>
      <c r="CW2" s="5"/>
      <c r="CX2" s="5"/>
      <c r="CY2" s="7"/>
      <c r="CZ2" s="7"/>
      <c r="DA2" s="8"/>
      <c r="DB2" s="8"/>
      <c r="DC2" s="8"/>
      <c r="DD2" s="8"/>
      <c r="DE2" s="7"/>
      <c r="DF2" s="8"/>
      <c r="DG2" s="5"/>
      <c r="DH2" s="5"/>
      <c r="DI2" s="7"/>
      <c r="DJ2" s="7"/>
      <c r="DK2" s="8"/>
      <c r="DL2" s="8"/>
      <c r="DM2" s="8"/>
      <c r="DN2" s="8"/>
      <c r="DO2" s="7"/>
      <c r="DP2" s="8"/>
      <c r="DQ2" s="5"/>
      <c r="DR2" s="5"/>
      <c r="DS2" s="7"/>
      <c r="DT2" s="7"/>
      <c r="DU2" s="8"/>
      <c r="DV2" s="8"/>
      <c r="DW2" s="8"/>
      <c r="DX2" s="8"/>
      <c r="DY2" s="7"/>
      <c r="DZ2" s="8"/>
      <c r="EA2" s="5"/>
      <c r="EB2" s="5"/>
      <c r="EC2" s="7"/>
      <c r="ED2" s="7"/>
      <c r="EE2" s="8"/>
      <c r="EF2" s="8"/>
      <c r="EG2" s="8"/>
      <c r="EH2" s="8"/>
      <c r="EI2" s="7"/>
      <c r="EJ2" s="8"/>
      <c r="EK2" s="5"/>
      <c r="EL2" s="5"/>
      <c r="EM2" s="7"/>
      <c r="EN2" s="7"/>
      <c r="EO2" s="8"/>
      <c r="EP2" s="8"/>
      <c r="EQ2" s="8"/>
      <c r="ER2" s="8"/>
      <c r="ES2" s="7"/>
      <c r="ET2" s="8"/>
    </row>
    <row r="3" spans="1:150" ht="21" customHeight="1" x14ac:dyDescent="0.2">
      <c r="A3" s="4" t="s">
        <v>18</v>
      </c>
      <c r="B3" s="5"/>
      <c r="C3" s="4"/>
      <c r="D3" s="9"/>
      <c r="E3" s="10"/>
      <c r="F3" s="9"/>
      <c r="G3" s="4"/>
      <c r="H3" s="5"/>
      <c r="I3" s="6"/>
      <c r="J3" s="5"/>
      <c r="K3" s="5"/>
      <c r="L3" s="5"/>
      <c r="M3" s="7"/>
      <c r="N3" s="7"/>
      <c r="O3" s="8"/>
      <c r="P3" s="8"/>
      <c r="Q3" s="8"/>
      <c r="R3" s="8"/>
      <c r="S3" s="7"/>
      <c r="T3" s="8"/>
      <c r="U3" s="5"/>
      <c r="V3" s="5"/>
      <c r="W3" s="7"/>
      <c r="X3" s="7"/>
      <c r="Y3" s="8"/>
      <c r="Z3" s="8"/>
      <c r="AA3" s="8"/>
      <c r="AB3" s="8"/>
      <c r="AC3" s="7"/>
      <c r="AD3" s="8"/>
      <c r="AE3" s="5"/>
      <c r="AF3" s="5"/>
      <c r="AG3" s="7"/>
      <c r="AH3" s="7"/>
      <c r="AI3" s="8"/>
      <c r="AJ3" s="8"/>
      <c r="AK3" s="8"/>
      <c r="AL3" s="8"/>
      <c r="AM3" s="7"/>
      <c r="AN3" s="8"/>
      <c r="AO3" s="5"/>
      <c r="AP3" s="5"/>
      <c r="AQ3" s="7"/>
      <c r="AR3" s="7"/>
      <c r="AS3" s="8"/>
      <c r="AT3" s="8"/>
      <c r="AU3" s="8"/>
      <c r="AV3" s="8"/>
      <c r="AW3" s="7"/>
      <c r="AX3" s="8"/>
      <c r="AY3" s="5"/>
      <c r="AZ3" s="5"/>
      <c r="BA3" s="7"/>
      <c r="BB3" s="7"/>
      <c r="BC3" s="8"/>
      <c r="BD3" s="8"/>
      <c r="BE3" s="8"/>
      <c r="BF3" s="8"/>
      <c r="BG3" s="7"/>
      <c r="BH3" s="8"/>
      <c r="BI3" s="5"/>
      <c r="BJ3" s="5"/>
      <c r="BK3" s="7"/>
      <c r="BL3" s="7"/>
      <c r="BM3" s="8"/>
      <c r="BN3" s="8"/>
      <c r="BO3" s="8"/>
      <c r="BP3" s="8"/>
      <c r="BQ3" s="7"/>
      <c r="BR3" s="8"/>
      <c r="BS3" s="5"/>
      <c r="BT3" s="5"/>
      <c r="BU3" s="7"/>
      <c r="BV3" s="7"/>
      <c r="BW3" s="8"/>
      <c r="BX3" s="8"/>
      <c r="BY3" s="8"/>
      <c r="BZ3" s="8"/>
      <c r="CA3" s="7"/>
      <c r="CB3" s="8"/>
      <c r="CC3" s="5"/>
      <c r="CD3" s="5"/>
      <c r="CE3" s="7"/>
      <c r="CF3" s="7"/>
      <c r="CG3" s="8"/>
      <c r="CH3" s="8"/>
      <c r="CI3" s="8"/>
      <c r="CJ3" s="8"/>
      <c r="CK3" s="7"/>
      <c r="CL3" s="8"/>
      <c r="CM3" s="5"/>
      <c r="CN3" s="5"/>
      <c r="CO3" s="7"/>
      <c r="CP3" s="7"/>
      <c r="CQ3" s="8"/>
      <c r="CR3" s="8"/>
      <c r="CS3" s="8"/>
      <c r="CT3" s="8"/>
      <c r="CU3" s="7"/>
      <c r="CV3" s="8"/>
      <c r="CW3" s="5"/>
      <c r="CX3" s="5"/>
      <c r="CY3" s="7"/>
      <c r="CZ3" s="7"/>
      <c r="DA3" s="8"/>
      <c r="DB3" s="8"/>
      <c r="DC3" s="8"/>
      <c r="DD3" s="8"/>
      <c r="DE3" s="7"/>
      <c r="DF3" s="8"/>
      <c r="DG3" s="5"/>
      <c r="DH3" s="5"/>
      <c r="DI3" s="7"/>
      <c r="DJ3" s="7"/>
      <c r="DK3" s="8"/>
      <c r="DL3" s="8"/>
      <c r="DM3" s="8"/>
      <c r="DN3" s="8"/>
      <c r="DO3" s="7"/>
      <c r="DP3" s="8"/>
      <c r="DQ3" s="5"/>
      <c r="DR3" s="5"/>
      <c r="DS3" s="7"/>
      <c r="DT3" s="7"/>
      <c r="DU3" s="8"/>
      <c r="DV3" s="8"/>
      <c r="DW3" s="8"/>
      <c r="DX3" s="8"/>
      <c r="DY3" s="7"/>
      <c r="DZ3" s="8"/>
      <c r="EA3" s="5"/>
      <c r="EB3" s="5"/>
      <c r="EC3" s="7"/>
      <c r="ED3" s="7"/>
      <c r="EE3" s="8"/>
      <c r="EF3" s="8"/>
      <c r="EG3" s="8"/>
      <c r="EH3" s="8"/>
      <c r="EI3" s="7"/>
      <c r="EJ3" s="8"/>
      <c r="EK3" s="5"/>
      <c r="EL3" s="5"/>
      <c r="EM3" s="7"/>
      <c r="EN3" s="7"/>
      <c r="EO3" s="8"/>
      <c r="EP3" s="8"/>
      <c r="EQ3" s="8"/>
      <c r="ER3" s="8"/>
      <c r="ES3" s="7"/>
      <c r="ET3" s="8"/>
    </row>
    <row r="4" spans="1:150" ht="21" customHeight="1" x14ac:dyDescent="0.2">
      <c r="A4" s="4" t="s">
        <v>19</v>
      </c>
      <c r="B4" s="5"/>
      <c r="C4" s="4"/>
      <c r="D4" s="11"/>
      <c r="E4" s="12"/>
      <c r="F4" s="11"/>
      <c r="G4" s="4"/>
      <c r="H4" s="5"/>
      <c r="I4" s="6"/>
      <c r="J4" s="5"/>
      <c r="K4" s="5"/>
      <c r="L4" s="5"/>
      <c r="M4" s="7"/>
      <c r="N4" s="7"/>
      <c r="O4" s="8"/>
      <c r="P4" s="8"/>
      <c r="Q4" s="8"/>
      <c r="R4" s="8"/>
      <c r="S4" s="7"/>
      <c r="T4" s="8"/>
      <c r="U4" s="5"/>
      <c r="V4" s="5"/>
      <c r="W4" s="7"/>
      <c r="X4" s="7"/>
      <c r="Y4" s="8"/>
      <c r="Z4" s="8"/>
      <c r="AA4" s="8"/>
      <c r="AB4" s="8"/>
      <c r="AC4" s="7"/>
      <c r="AD4" s="8"/>
      <c r="AE4" s="5"/>
      <c r="AF4" s="5"/>
      <c r="AG4" s="7"/>
      <c r="AH4" s="7"/>
      <c r="AI4" s="8"/>
      <c r="AJ4" s="8"/>
      <c r="AK4" s="8"/>
      <c r="AL4" s="8"/>
      <c r="AM4" s="7"/>
      <c r="AN4" s="8"/>
      <c r="AO4" s="5"/>
      <c r="AP4" s="5"/>
      <c r="AQ4" s="7"/>
      <c r="AR4" s="7"/>
      <c r="AS4" s="8"/>
      <c r="AT4" s="8"/>
      <c r="AU4" s="8"/>
      <c r="AV4" s="8"/>
      <c r="AW4" s="7"/>
      <c r="AX4" s="8"/>
      <c r="AY4" s="5"/>
      <c r="AZ4" s="5"/>
      <c r="BA4" s="7"/>
      <c r="BB4" s="7"/>
      <c r="BC4" s="8"/>
      <c r="BD4" s="8"/>
      <c r="BE4" s="8"/>
      <c r="BF4" s="8"/>
      <c r="BG4" s="7"/>
      <c r="BH4" s="8"/>
      <c r="BI4" s="5"/>
      <c r="BJ4" s="5"/>
      <c r="BK4" s="7"/>
      <c r="BL4" s="7"/>
      <c r="BM4" s="8"/>
      <c r="BN4" s="8"/>
      <c r="BO4" s="8"/>
      <c r="BP4" s="8"/>
      <c r="BQ4" s="7"/>
      <c r="BR4" s="8"/>
      <c r="BS4" s="5"/>
      <c r="BT4" s="5"/>
      <c r="BU4" s="7"/>
      <c r="BV4" s="7"/>
      <c r="BW4" s="8"/>
      <c r="BX4" s="8"/>
      <c r="BY4" s="8"/>
      <c r="BZ4" s="8"/>
      <c r="CA4" s="7"/>
      <c r="CB4" s="8"/>
      <c r="CC4" s="5"/>
      <c r="CD4" s="5"/>
      <c r="CE4" s="7"/>
      <c r="CF4" s="7"/>
      <c r="CG4" s="8"/>
      <c r="CH4" s="8"/>
      <c r="CI4" s="8"/>
      <c r="CJ4" s="8"/>
      <c r="CK4" s="7"/>
      <c r="CL4" s="8"/>
      <c r="CM4" s="5"/>
      <c r="CN4" s="5"/>
      <c r="CO4" s="7"/>
      <c r="CP4" s="7"/>
      <c r="CQ4" s="8"/>
      <c r="CR4" s="8"/>
      <c r="CS4" s="8"/>
      <c r="CT4" s="8"/>
      <c r="CU4" s="7"/>
      <c r="CV4" s="8"/>
      <c r="CW4" s="5"/>
      <c r="CX4" s="5"/>
      <c r="CY4" s="7"/>
      <c r="CZ4" s="7"/>
      <c r="DA4" s="8"/>
      <c r="DB4" s="8"/>
      <c r="DC4" s="8"/>
      <c r="DD4" s="8"/>
      <c r="DE4" s="7"/>
      <c r="DF4" s="8"/>
      <c r="DG4" s="5"/>
      <c r="DH4" s="5"/>
      <c r="DI4" s="7"/>
      <c r="DJ4" s="7"/>
      <c r="DK4" s="8"/>
      <c r="DL4" s="8"/>
      <c r="DM4" s="8"/>
      <c r="DN4" s="8"/>
      <c r="DO4" s="7"/>
      <c r="DP4" s="8"/>
      <c r="DQ4" s="5"/>
      <c r="DR4" s="5"/>
      <c r="DS4" s="7"/>
      <c r="DT4" s="7"/>
      <c r="DU4" s="8"/>
      <c r="DV4" s="8"/>
      <c r="DW4" s="8"/>
      <c r="DX4" s="8"/>
      <c r="DY4" s="7"/>
      <c r="DZ4" s="8"/>
      <c r="EA4" s="5"/>
      <c r="EB4" s="5"/>
      <c r="EC4" s="7"/>
      <c r="ED4" s="7"/>
      <c r="EE4" s="8"/>
      <c r="EF4" s="8"/>
      <c r="EG4" s="8"/>
      <c r="EH4" s="8"/>
      <c r="EI4" s="7"/>
      <c r="EJ4" s="8"/>
      <c r="EK4" s="5"/>
      <c r="EL4" s="5"/>
      <c r="EM4" s="7"/>
      <c r="EN4" s="7"/>
      <c r="EO4" s="8"/>
      <c r="EP4" s="8"/>
      <c r="EQ4" s="8"/>
      <c r="ER4" s="8"/>
      <c r="ES4" s="7"/>
      <c r="ET4" s="8"/>
    </row>
    <row r="5" spans="1:150" ht="12.75" customHeight="1" x14ac:dyDescent="0.2">
      <c r="A5" s="4"/>
      <c r="B5" s="5"/>
      <c r="C5" s="4"/>
      <c r="D5" s="4"/>
      <c r="E5" s="5"/>
      <c r="F5" s="4"/>
      <c r="G5" s="4"/>
      <c r="H5" s="5"/>
      <c r="I5" s="6"/>
      <c r="J5" s="5"/>
      <c r="K5" s="5"/>
      <c r="L5" s="5"/>
      <c r="M5" s="7"/>
      <c r="N5" s="7"/>
      <c r="O5" s="8"/>
      <c r="P5" s="8"/>
      <c r="Q5" s="8"/>
      <c r="R5" s="8"/>
      <c r="S5" s="7"/>
      <c r="T5" s="8"/>
      <c r="U5" s="5"/>
      <c r="V5" s="5"/>
      <c r="W5" s="7"/>
      <c r="X5" s="7"/>
      <c r="Y5" s="8"/>
      <c r="Z5" s="8"/>
      <c r="AA5" s="8"/>
      <c r="AB5" s="8"/>
      <c r="AC5" s="7" t="s">
        <v>20</v>
      </c>
      <c r="AD5" s="8"/>
      <c r="AE5" s="5"/>
      <c r="AF5" s="5"/>
      <c r="AG5" s="7"/>
      <c r="AH5" s="7"/>
      <c r="AI5" s="8"/>
      <c r="AJ5" s="8"/>
      <c r="AK5" s="8"/>
      <c r="AL5" s="8"/>
      <c r="AM5" s="7"/>
      <c r="AN5" s="8"/>
      <c r="AO5" s="5"/>
      <c r="AP5" s="5"/>
      <c r="AQ5" s="7"/>
      <c r="AR5" s="7"/>
      <c r="AS5" s="8"/>
      <c r="AT5" s="8"/>
      <c r="AU5" s="8"/>
      <c r="AV5" s="8"/>
      <c r="AW5" s="7"/>
      <c r="AX5" s="8"/>
      <c r="AY5" s="5"/>
      <c r="AZ5" s="5"/>
      <c r="BA5" s="7"/>
      <c r="BB5" s="7"/>
      <c r="BC5" s="8"/>
      <c r="BD5" s="8"/>
      <c r="BE5" s="8"/>
      <c r="BF5" s="8"/>
      <c r="BG5" s="7"/>
      <c r="BH5" s="8"/>
      <c r="BI5" s="5"/>
      <c r="BJ5" s="5"/>
      <c r="BK5" s="7"/>
      <c r="BL5" s="7"/>
      <c r="BM5" s="8"/>
      <c r="BN5" s="8"/>
      <c r="BO5" s="8"/>
      <c r="BP5" s="8"/>
      <c r="BQ5" s="7"/>
      <c r="BR5" s="8"/>
      <c r="BS5" s="5"/>
      <c r="BT5" s="5"/>
      <c r="BU5" s="7"/>
      <c r="BV5" s="7"/>
      <c r="BW5" s="8"/>
      <c r="BX5" s="8"/>
      <c r="BY5" s="8"/>
      <c r="BZ5" s="8"/>
      <c r="CA5" s="7"/>
      <c r="CB5" s="8"/>
      <c r="CC5" s="5"/>
      <c r="CD5" s="5"/>
      <c r="CE5" s="7"/>
      <c r="CF5" s="7"/>
      <c r="CG5" s="8"/>
      <c r="CH5" s="8"/>
      <c r="CI5" s="8"/>
      <c r="CJ5" s="8"/>
      <c r="CK5" s="7"/>
      <c r="CL5" s="8"/>
      <c r="CM5" s="5"/>
      <c r="CN5" s="5"/>
      <c r="CO5" s="7"/>
      <c r="CP5" s="7"/>
      <c r="CQ5" s="8"/>
      <c r="CR5" s="8"/>
      <c r="CS5" s="8"/>
      <c r="CT5" s="8"/>
      <c r="CU5" s="7"/>
      <c r="CV5" s="8"/>
      <c r="CW5" s="5"/>
      <c r="CX5" s="5"/>
      <c r="CY5" s="7"/>
      <c r="CZ5" s="7"/>
      <c r="DA5" s="8"/>
      <c r="DB5" s="8"/>
      <c r="DC5" s="8"/>
      <c r="DD5" s="8"/>
      <c r="DE5" s="7"/>
      <c r="DF5" s="8"/>
      <c r="DG5" s="5"/>
      <c r="DH5" s="5"/>
      <c r="DI5" s="7"/>
      <c r="DJ5" s="7"/>
      <c r="DK5" s="8"/>
      <c r="DL5" s="8"/>
      <c r="DM5" s="8"/>
      <c r="DN5" s="8"/>
      <c r="DO5" s="7"/>
      <c r="DP5" s="8"/>
      <c r="DQ5" s="5"/>
      <c r="DR5" s="5"/>
      <c r="DS5" s="7"/>
      <c r="DT5" s="7"/>
      <c r="DU5" s="8"/>
      <c r="DV5" s="8"/>
      <c r="DW5" s="8"/>
      <c r="DX5" s="8"/>
      <c r="DY5" s="7"/>
      <c r="DZ5" s="8"/>
      <c r="EA5" s="5"/>
      <c r="EB5" s="5"/>
      <c r="EC5" s="7"/>
      <c r="ED5" s="7"/>
      <c r="EE5" s="8"/>
      <c r="EF5" s="8"/>
      <c r="EG5" s="8"/>
      <c r="EH5" s="8"/>
      <c r="EI5" s="7"/>
      <c r="EJ5" s="8"/>
      <c r="EK5" s="5"/>
      <c r="EL5" s="5"/>
      <c r="EM5" s="7"/>
      <c r="EN5" s="7"/>
      <c r="EO5" s="8"/>
      <c r="EP5" s="8"/>
      <c r="EQ5" s="8"/>
      <c r="ER5" s="8"/>
      <c r="ES5" s="7"/>
      <c r="ET5" s="8"/>
    </row>
    <row r="6" spans="1:150" ht="12.75" customHeight="1" x14ac:dyDescent="0.2">
      <c r="A6" s="4" t="s">
        <v>21</v>
      </c>
      <c r="B6" s="13"/>
      <c r="C6" s="13"/>
      <c r="D6" s="13"/>
      <c r="E6" s="13"/>
      <c r="F6" s="13"/>
      <c r="G6" s="13"/>
      <c r="H6" s="13"/>
      <c r="I6" s="14"/>
      <c r="J6" s="13"/>
      <c r="K6" s="568" t="s">
        <v>22</v>
      </c>
      <c r="L6" s="569"/>
      <c r="M6" s="569"/>
      <c r="N6" s="569"/>
      <c r="O6" s="569"/>
      <c r="P6" s="569"/>
      <c r="Q6" s="569"/>
      <c r="R6" s="569"/>
      <c r="S6" s="569"/>
      <c r="T6" s="570"/>
      <c r="U6" s="568" t="s">
        <v>23</v>
      </c>
      <c r="V6" s="569"/>
      <c r="W6" s="569"/>
      <c r="X6" s="569"/>
      <c r="Y6" s="569"/>
      <c r="Z6" s="569"/>
      <c r="AA6" s="569"/>
      <c r="AB6" s="569"/>
      <c r="AC6" s="569"/>
      <c r="AD6" s="570"/>
      <c r="AE6" s="568" t="s">
        <v>24</v>
      </c>
      <c r="AF6" s="569"/>
      <c r="AG6" s="569"/>
      <c r="AH6" s="569"/>
      <c r="AI6" s="569"/>
      <c r="AJ6" s="569"/>
      <c r="AK6" s="569"/>
      <c r="AL6" s="569"/>
      <c r="AM6" s="569"/>
      <c r="AN6" s="570"/>
      <c r="AO6" s="568" t="s">
        <v>25</v>
      </c>
      <c r="AP6" s="569"/>
      <c r="AQ6" s="569"/>
      <c r="AR6" s="569"/>
      <c r="AS6" s="569"/>
      <c r="AT6" s="569"/>
      <c r="AU6" s="569"/>
      <c r="AV6" s="569"/>
      <c r="AW6" s="569"/>
      <c r="AX6" s="570"/>
      <c r="AY6" s="568" t="s">
        <v>26</v>
      </c>
      <c r="AZ6" s="569"/>
      <c r="BA6" s="569"/>
      <c r="BB6" s="569"/>
      <c r="BC6" s="569"/>
      <c r="BD6" s="569"/>
      <c r="BE6" s="569"/>
      <c r="BF6" s="569"/>
      <c r="BG6" s="569"/>
      <c r="BH6" s="570"/>
      <c r="BI6" s="568" t="s">
        <v>27</v>
      </c>
      <c r="BJ6" s="569"/>
      <c r="BK6" s="569"/>
      <c r="BL6" s="569"/>
      <c r="BM6" s="569"/>
      <c r="BN6" s="569"/>
      <c r="BO6" s="569"/>
      <c r="BP6" s="569"/>
      <c r="BQ6" s="569"/>
      <c r="BR6" s="570"/>
      <c r="BS6" s="568" t="s">
        <v>28</v>
      </c>
      <c r="BT6" s="569"/>
      <c r="BU6" s="569"/>
      <c r="BV6" s="569"/>
      <c r="BW6" s="569"/>
      <c r="BX6" s="569"/>
      <c r="BY6" s="569"/>
      <c r="BZ6" s="569"/>
      <c r="CA6" s="569"/>
      <c r="CB6" s="570"/>
      <c r="CC6" s="568" t="s">
        <v>29</v>
      </c>
      <c r="CD6" s="569"/>
      <c r="CE6" s="569"/>
      <c r="CF6" s="569"/>
      <c r="CG6" s="569"/>
      <c r="CH6" s="569"/>
      <c r="CI6" s="569"/>
      <c r="CJ6" s="569"/>
      <c r="CK6" s="569"/>
      <c r="CL6" s="570"/>
      <c r="CM6" s="568" t="s">
        <v>30</v>
      </c>
      <c r="CN6" s="569"/>
      <c r="CO6" s="569"/>
      <c r="CP6" s="569"/>
      <c r="CQ6" s="569"/>
      <c r="CR6" s="569"/>
      <c r="CS6" s="569"/>
      <c r="CT6" s="569"/>
      <c r="CU6" s="569"/>
      <c r="CV6" s="570"/>
      <c r="CW6" s="568" t="s">
        <v>31</v>
      </c>
      <c r="CX6" s="569"/>
      <c r="CY6" s="569"/>
      <c r="CZ6" s="569"/>
      <c r="DA6" s="569"/>
      <c r="DB6" s="569"/>
      <c r="DC6" s="569"/>
      <c r="DD6" s="569"/>
      <c r="DE6" s="569"/>
      <c r="DF6" s="570"/>
      <c r="DG6" s="568" t="s">
        <v>32</v>
      </c>
      <c r="DH6" s="569"/>
      <c r="DI6" s="569"/>
      <c r="DJ6" s="569"/>
      <c r="DK6" s="569"/>
      <c r="DL6" s="569"/>
      <c r="DM6" s="569"/>
      <c r="DN6" s="569"/>
      <c r="DO6" s="569"/>
      <c r="DP6" s="570"/>
      <c r="DQ6" s="568" t="s">
        <v>33</v>
      </c>
      <c r="DR6" s="569"/>
      <c r="DS6" s="569"/>
      <c r="DT6" s="569"/>
      <c r="DU6" s="569"/>
      <c r="DV6" s="569"/>
      <c r="DW6" s="569"/>
      <c r="DX6" s="569"/>
      <c r="DY6" s="569"/>
      <c r="DZ6" s="570"/>
      <c r="EA6" s="568" t="s">
        <v>34</v>
      </c>
      <c r="EB6" s="569"/>
      <c r="EC6" s="569"/>
      <c r="ED6" s="569"/>
      <c r="EE6" s="569"/>
      <c r="EF6" s="569"/>
      <c r="EG6" s="569"/>
      <c r="EH6" s="569"/>
      <c r="EI6" s="569"/>
      <c r="EJ6" s="570"/>
      <c r="EK6" s="568" t="s">
        <v>35</v>
      </c>
      <c r="EL6" s="569"/>
      <c r="EM6" s="569"/>
      <c r="EN6" s="569"/>
      <c r="EO6" s="569"/>
      <c r="EP6" s="569"/>
      <c r="EQ6" s="569"/>
      <c r="ER6" s="569"/>
      <c r="ES6" s="569"/>
      <c r="ET6" s="570"/>
    </row>
    <row r="7" spans="1:150" ht="12.75" customHeight="1" x14ac:dyDescent="0.2">
      <c r="A7" s="562" t="s">
        <v>36</v>
      </c>
      <c r="B7" s="562" t="s">
        <v>0</v>
      </c>
      <c r="C7" s="571" t="s">
        <v>37</v>
      </c>
      <c r="D7" s="562" t="s">
        <v>38</v>
      </c>
      <c r="E7" s="562" t="s">
        <v>39</v>
      </c>
      <c r="F7" s="562" t="s">
        <v>40</v>
      </c>
      <c r="G7" s="562" t="s">
        <v>41</v>
      </c>
      <c r="H7" s="18" t="s">
        <v>42</v>
      </c>
      <c r="I7" s="571" t="s">
        <v>0</v>
      </c>
      <c r="J7" s="571" t="s">
        <v>43</v>
      </c>
      <c r="K7" s="562" t="s">
        <v>44</v>
      </c>
      <c r="L7" s="562" t="s">
        <v>45</v>
      </c>
      <c r="M7" s="562" t="s">
        <v>46</v>
      </c>
      <c r="N7" s="562" t="s">
        <v>47</v>
      </c>
      <c r="O7" s="572" t="s">
        <v>48</v>
      </c>
      <c r="P7" s="573"/>
      <c r="Q7" s="573"/>
      <c r="R7" s="574"/>
      <c r="S7" s="562" t="s">
        <v>49</v>
      </c>
      <c r="T7" s="562" t="s">
        <v>50</v>
      </c>
      <c r="U7" s="562" t="s">
        <v>44</v>
      </c>
      <c r="V7" s="562" t="s">
        <v>45</v>
      </c>
      <c r="W7" s="562" t="s">
        <v>46</v>
      </c>
      <c r="X7" s="562" t="s">
        <v>47</v>
      </c>
      <c r="Y7" s="572" t="s">
        <v>48</v>
      </c>
      <c r="Z7" s="573"/>
      <c r="AA7" s="573"/>
      <c r="AB7" s="574"/>
      <c r="AC7" s="562" t="s">
        <v>49</v>
      </c>
      <c r="AD7" s="562" t="s">
        <v>50</v>
      </c>
      <c r="AE7" s="562" t="s">
        <v>44</v>
      </c>
      <c r="AF7" s="562" t="s">
        <v>45</v>
      </c>
      <c r="AG7" s="562" t="s">
        <v>46</v>
      </c>
      <c r="AH7" s="562" t="s">
        <v>47</v>
      </c>
      <c r="AI7" s="572" t="s">
        <v>48</v>
      </c>
      <c r="AJ7" s="573"/>
      <c r="AK7" s="573"/>
      <c r="AL7" s="574"/>
      <c r="AM7" s="562" t="s">
        <v>49</v>
      </c>
      <c r="AN7" s="562" t="s">
        <v>50</v>
      </c>
      <c r="AO7" s="562" t="s">
        <v>44</v>
      </c>
      <c r="AP7" s="562" t="s">
        <v>45</v>
      </c>
      <c r="AQ7" s="562" t="s">
        <v>46</v>
      </c>
      <c r="AR7" s="562" t="s">
        <v>47</v>
      </c>
      <c r="AS7" s="572" t="s">
        <v>48</v>
      </c>
      <c r="AT7" s="573"/>
      <c r="AU7" s="573"/>
      <c r="AV7" s="574"/>
      <c r="AW7" s="562" t="s">
        <v>49</v>
      </c>
      <c r="AX7" s="562" t="s">
        <v>50</v>
      </c>
      <c r="AY7" s="562" t="s">
        <v>44</v>
      </c>
      <c r="AZ7" s="562" t="s">
        <v>45</v>
      </c>
      <c r="BA7" s="562" t="s">
        <v>46</v>
      </c>
      <c r="BB7" s="562" t="s">
        <v>47</v>
      </c>
      <c r="BC7" s="572" t="s">
        <v>48</v>
      </c>
      <c r="BD7" s="573"/>
      <c r="BE7" s="573"/>
      <c r="BF7" s="574"/>
      <c r="BG7" s="562" t="s">
        <v>49</v>
      </c>
      <c r="BH7" s="562" t="s">
        <v>50</v>
      </c>
      <c r="BI7" s="562" t="s">
        <v>44</v>
      </c>
      <c r="BJ7" s="562" t="s">
        <v>45</v>
      </c>
      <c r="BK7" s="562" t="s">
        <v>46</v>
      </c>
      <c r="BL7" s="562" t="s">
        <v>47</v>
      </c>
      <c r="BM7" s="572" t="s">
        <v>48</v>
      </c>
      <c r="BN7" s="573"/>
      <c r="BO7" s="573"/>
      <c r="BP7" s="574"/>
      <c r="BQ7" s="562" t="s">
        <v>49</v>
      </c>
      <c r="BR7" s="562" t="s">
        <v>50</v>
      </c>
      <c r="BS7" s="562" t="s">
        <v>44</v>
      </c>
      <c r="BT7" s="562" t="s">
        <v>45</v>
      </c>
      <c r="BU7" s="562" t="s">
        <v>46</v>
      </c>
      <c r="BV7" s="562" t="s">
        <v>47</v>
      </c>
      <c r="BW7" s="572" t="s">
        <v>48</v>
      </c>
      <c r="BX7" s="573"/>
      <c r="BY7" s="573"/>
      <c r="BZ7" s="574"/>
      <c r="CA7" s="562" t="s">
        <v>49</v>
      </c>
      <c r="CB7" s="562" t="s">
        <v>50</v>
      </c>
      <c r="CC7" s="562" t="s">
        <v>44</v>
      </c>
      <c r="CD7" s="562" t="s">
        <v>45</v>
      </c>
      <c r="CE7" s="562" t="s">
        <v>46</v>
      </c>
      <c r="CF7" s="562" t="s">
        <v>47</v>
      </c>
      <c r="CG7" s="572" t="s">
        <v>48</v>
      </c>
      <c r="CH7" s="573"/>
      <c r="CI7" s="573"/>
      <c r="CJ7" s="574"/>
      <c r="CK7" s="575" t="s">
        <v>49</v>
      </c>
      <c r="CL7" s="562" t="s">
        <v>50</v>
      </c>
      <c r="CM7" s="562" t="s">
        <v>44</v>
      </c>
      <c r="CN7" s="562" t="s">
        <v>45</v>
      </c>
      <c r="CO7" s="562" t="s">
        <v>46</v>
      </c>
      <c r="CP7" s="562" t="s">
        <v>47</v>
      </c>
      <c r="CQ7" s="572" t="s">
        <v>48</v>
      </c>
      <c r="CR7" s="573"/>
      <c r="CS7" s="573"/>
      <c r="CT7" s="574"/>
      <c r="CU7" s="562" t="s">
        <v>49</v>
      </c>
      <c r="CV7" s="562" t="s">
        <v>50</v>
      </c>
      <c r="CW7" s="562" t="s">
        <v>44</v>
      </c>
      <c r="CX7" s="562" t="s">
        <v>45</v>
      </c>
      <c r="CY7" s="562" t="s">
        <v>46</v>
      </c>
      <c r="CZ7" s="562" t="s">
        <v>47</v>
      </c>
      <c r="DA7" s="572" t="s">
        <v>48</v>
      </c>
      <c r="DB7" s="573"/>
      <c r="DC7" s="573"/>
      <c r="DD7" s="574"/>
      <c r="DE7" s="562" t="s">
        <v>49</v>
      </c>
      <c r="DF7" s="562" t="s">
        <v>50</v>
      </c>
      <c r="DG7" s="562" t="s">
        <v>44</v>
      </c>
      <c r="DH7" s="562" t="s">
        <v>45</v>
      </c>
      <c r="DI7" s="562" t="s">
        <v>46</v>
      </c>
      <c r="DJ7" s="562" t="s">
        <v>47</v>
      </c>
      <c r="DK7" s="572" t="s">
        <v>48</v>
      </c>
      <c r="DL7" s="573"/>
      <c r="DM7" s="573"/>
      <c r="DN7" s="574"/>
      <c r="DO7" s="562" t="s">
        <v>49</v>
      </c>
      <c r="DP7" s="562" t="s">
        <v>50</v>
      </c>
      <c r="DQ7" s="562" t="s">
        <v>44</v>
      </c>
      <c r="DR7" s="562" t="s">
        <v>45</v>
      </c>
      <c r="DS7" s="562" t="s">
        <v>46</v>
      </c>
      <c r="DT7" s="562" t="s">
        <v>47</v>
      </c>
      <c r="DU7" s="572" t="s">
        <v>48</v>
      </c>
      <c r="DV7" s="573"/>
      <c r="DW7" s="573"/>
      <c r="DX7" s="574"/>
      <c r="DY7" s="562" t="s">
        <v>49</v>
      </c>
      <c r="DZ7" s="562" t="s">
        <v>50</v>
      </c>
      <c r="EA7" s="562" t="s">
        <v>44</v>
      </c>
      <c r="EB7" s="562" t="s">
        <v>45</v>
      </c>
      <c r="EC7" s="562" t="s">
        <v>46</v>
      </c>
      <c r="ED7" s="562" t="s">
        <v>47</v>
      </c>
      <c r="EE7" s="572" t="s">
        <v>48</v>
      </c>
      <c r="EF7" s="573"/>
      <c r="EG7" s="573"/>
      <c r="EH7" s="574"/>
      <c r="EI7" s="562" t="s">
        <v>49</v>
      </c>
      <c r="EJ7" s="562" t="s">
        <v>50</v>
      </c>
      <c r="EK7" s="562" t="s">
        <v>44</v>
      </c>
      <c r="EL7" s="562" t="s">
        <v>45</v>
      </c>
      <c r="EM7" s="562" t="s">
        <v>46</v>
      </c>
      <c r="EN7" s="562" t="s">
        <v>47</v>
      </c>
      <c r="EO7" s="572" t="s">
        <v>48</v>
      </c>
      <c r="EP7" s="573"/>
      <c r="EQ7" s="573"/>
      <c r="ER7" s="574"/>
      <c r="ES7" s="562" t="s">
        <v>49</v>
      </c>
      <c r="ET7" s="562" t="s">
        <v>50</v>
      </c>
    </row>
    <row r="8" spans="1:150" ht="12.75" customHeight="1" x14ac:dyDescent="0.2">
      <c r="A8" s="532"/>
      <c r="B8" s="532"/>
      <c r="C8" s="532"/>
      <c r="D8" s="532"/>
      <c r="E8" s="532"/>
      <c r="F8" s="532"/>
      <c r="G8" s="532"/>
      <c r="H8" s="19" t="s">
        <v>51</v>
      </c>
      <c r="I8" s="532"/>
      <c r="J8" s="532"/>
      <c r="K8" s="532"/>
      <c r="L8" s="532"/>
      <c r="M8" s="532"/>
      <c r="N8" s="532"/>
      <c r="O8" s="19" t="s">
        <v>52</v>
      </c>
      <c r="P8" s="19" t="s">
        <v>53</v>
      </c>
      <c r="Q8" s="19" t="s">
        <v>54</v>
      </c>
      <c r="R8" s="19" t="s">
        <v>55</v>
      </c>
      <c r="S8" s="532"/>
      <c r="T8" s="532"/>
      <c r="U8" s="532"/>
      <c r="V8" s="532"/>
      <c r="W8" s="532"/>
      <c r="X8" s="532"/>
      <c r="Y8" s="19" t="s">
        <v>52</v>
      </c>
      <c r="Z8" s="19" t="s">
        <v>53</v>
      </c>
      <c r="AA8" s="19" t="s">
        <v>54</v>
      </c>
      <c r="AB8" s="19" t="s">
        <v>55</v>
      </c>
      <c r="AC8" s="532"/>
      <c r="AD8" s="532"/>
      <c r="AE8" s="532"/>
      <c r="AF8" s="532"/>
      <c r="AG8" s="532"/>
      <c r="AH8" s="532"/>
      <c r="AI8" s="19" t="s">
        <v>52</v>
      </c>
      <c r="AJ8" s="19" t="s">
        <v>53</v>
      </c>
      <c r="AK8" s="19" t="s">
        <v>54</v>
      </c>
      <c r="AL8" s="19" t="s">
        <v>55</v>
      </c>
      <c r="AM8" s="532"/>
      <c r="AN8" s="532"/>
      <c r="AO8" s="532"/>
      <c r="AP8" s="532"/>
      <c r="AQ8" s="532"/>
      <c r="AR8" s="532"/>
      <c r="AS8" s="19" t="s">
        <v>52</v>
      </c>
      <c r="AT8" s="19" t="s">
        <v>53</v>
      </c>
      <c r="AU8" s="19" t="s">
        <v>54</v>
      </c>
      <c r="AV8" s="19" t="s">
        <v>55</v>
      </c>
      <c r="AW8" s="532"/>
      <c r="AX8" s="532"/>
      <c r="AY8" s="532"/>
      <c r="AZ8" s="532"/>
      <c r="BA8" s="532"/>
      <c r="BB8" s="532"/>
      <c r="BC8" s="19" t="s">
        <v>52</v>
      </c>
      <c r="BD8" s="19" t="s">
        <v>53</v>
      </c>
      <c r="BE8" s="19" t="s">
        <v>54</v>
      </c>
      <c r="BF8" s="19" t="s">
        <v>55</v>
      </c>
      <c r="BG8" s="532"/>
      <c r="BH8" s="532"/>
      <c r="BI8" s="532"/>
      <c r="BJ8" s="532"/>
      <c r="BK8" s="532"/>
      <c r="BL8" s="532"/>
      <c r="BM8" s="19" t="s">
        <v>52</v>
      </c>
      <c r="BN8" s="19" t="s">
        <v>53</v>
      </c>
      <c r="BO8" s="19" t="s">
        <v>54</v>
      </c>
      <c r="BP8" s="19" t="s">
        <v>55</v>
      </c>
      <c r="BQ8" s="532"/>
      <c r="BR8" s="532"/>
      <c r="BS8" s="532"/>
      <c r="BT8" s="532"/>
      <c r="BU8" s="532"/>
      <c r="BV8" s="532"/>
      <c r="BW8" s="19" t="s">
        <v>52</v>
      </c>
      <c r="BX8" s="19" t="s">
        <v>53</v>
      </c>
      <c r="BY8" s="19" t="s">
        <v>54</v>
      </c>
      <c r="BZ8" s="19" t="s">
        <v>55</v>
      </c>
      <c r="CA8" s="532"/>
      <c r="CB8" s="532"/>
      <c r="CC8" s="532"/>
      <c r="CD8" s="532"/>
      <c r="CE8" s="532"/>
      <c r="CF8" s="532"/>
      <c r="CG8" s="19" t="s">
        <v>52</v>
      </c>
      <c r="CH8" s="19" t="s">
        <v>53</v>
      </c>
      <c r="CI8" s="19" t="s">
        <v>54</v>
      </c>
      <c r="CJ8" s="19" t="s">
        <v>55</v>
      </c>
      <c r="CK8" s="532"/>
      <c r="CL8" s="532"/>
      <c r="CM8" s="532"/>
      <c r="CN8" s="532"/>
      <c r="CO8" s="532"/>
      <c r="CP8" s="532"/>
      <c r="CQ8" s="19" t="s">
        <v>52</v>
      </c>
      <c r="CR8" s="19" t="s">
        <v>53</v>
      </c>
      <c r="CS8" s="19" t="s">
        <v>54</v>
      </c>
      <c r="CT8" s="19" t="s">
        <v>55</v>
      </c>
      <c r="CU8" s="532"/>
      <c r="CV8" s="532"/>
      <c r="CW8" s="532"/>
      <c r="CX8" s="532"/>
      <c r="CY8" s="532"/>
      <c r="CZ8" s="532"/>
      <c r="DA8" s="19" t="s">
        <v>52</v>
      </c>
      <c r="DB8" s="19" t="s">
        <v>53</v>
      </c>
      <c r="DC8" s="19" t="s">
        <v>54</v>
      </c>
      <c r="DD8" s="19" t="s">
        <v>55</v>
      </c>
      <c r="DE8" s="532"/>
      <c r="DF8" s="532"/>
      <c r="DG8" s="532"/>
      <c r="DH8" s="532"/>
      <c r="DI8" s="532"/>
      <c r="DJ8" s="532"/>
      <c r="DK8" s="19" t="s">
        <v>52</v>
      </c>
      <c r="DL8" s="19" t="s">
        <v>53</v>
      </c>
      <c r="DM8" s="19" t="s">
        <v>54</v>
      </c>
      <c r="DN8" s="19" t="s">
        <v>55</v>
      </c>
      <c r="DO8" s="532"/>
      <c r="DP8" s="532"/>
      <c r="DQ8" s="532"/>
      <c r="DR8" s="532"/>
      <c r="DS8" s="532"/>
      <c r="DT8" s="532"/>
      <c r="DU8" s="19" t="s">
        <v>52</v>
      </c>
      <c r="DV8" s="19" t="s">
        <v>53</v>
      </c>
      <c r="DW8" s="19" t="s">
        <v>54</v>
      </c>
      <c r="DX8" s="19" t="s">
        <v>55</v>
      </c>
      <c r="DY8" s="532"/>
      <c r="DZ8" s="532"/>
      <c r="EA8" s="532"/>
      <c r="EB8" s="532"/>
      <c r="EC8" s="532"/>
      <c r="ED8" s="532"/>
      <c r="EE8" s="19" t="s">
        <v>52</v>
      </c>
      <c r="EF8" s="19" t="s">
        <v>53</v>
      </c>
      <c r="EG8" s="19" t="s">
        <v>54</v>
      </c>
      <c r="EH8" s="19" t="s">
        <v>55</v>
      </c>
      <c r="EI8" s="532"/>
      <c r="EJ8" s="532"/>
      <c r="EK8" s="532"/>
      <c r="EL8" s="532"/>
      <c r="EM8" s="532"/>
      <c r="EN8" s="532"/>
      <c r="EO8" s="19" t="s">
        <v>52</v>
      </c>
      <c r="EP8" s="19" t="s">
        <v>53</v>
      </c>
      <c r="EQ8" s="19" t="s">
        <v>54</v>
      </c>
      <c r="ER8" s="19" t="s">
        <v>55</v>
      </c>
      <c r="ES8" s="532"/>
      <c r="ET8" s="532"/>
    </row>
    <row r="9" spans="1:150" ht="63.75" customHeight="1" x14ac:dyDescent="0.2">
      <c r="A9" s="556">
        <v>1</v>
      </c>
      <c r="B9" s="20"/>
      <c r="C9" s="548" t="s">
        <v>56</v>
      </c>
      <c r="D9" s="558">
        <v>1</v>
      </c>
      <c r="E9" s="548" t="s">
        <v>57</v>
      </c>
      <c r="F9" s="548" t="s">
        <v>58</v>
      </c>
      <c r="G9" s="533" t="s">
        <v>59</v>
      </c>
      <c r="H9" s="533" t="s">
        <v>60</v>
      </c>
      <c r="I9" s="23">
        <v>1</v>
      </c>
      <c r="J9" s="24" t="s">
        <v>61</v>
      </c>
      <c r="K9" s="24" t="s">
        <v>62</v>
      </c>
      <c r="L9" s="534"/>
      <c r="M9" s="534"/>
      <c r="N9" s="534"/>
      <c r="O9" s="530"/>
      <c r="P9" s="538" t="s">
        <v>63</v>
      </c>
      <c r="Q9" s="538"/>
      <c r="R9" s="538"/>
      <c r="S9" s="544"/>
      <c r="T9" s="566">
        <v>1</v>
      </c>
      <c r="U9" s="24" t="s">
        <v>62</v>
      </c>
      <c r="V9" s="564"/>
      <c r="W9" s="545"/>
      <c r="X9" s="548"/>
      <c r="Y9" s="530"/>
      <c r="Z9" s="538" t="s">
        <v>63</v>
      </c>
      <c r="AA9" s="538"/>
      <c r="AB9" s="538"/>
      <c r="AC9" s="544"/>
      <c r="AD9" s="538">
        <v>1</v>
      </c>
      <c r="AE9" s="27" t="s">
        <v>64</v>
      </c>
      <c r="AF9" s="534"/>
      <c r="AG9" s="534"/>
      <c r="AH9" s="534"/>
      <c r="AI9" s="530"/>
      <c r="AJ9" s="538" t="s">
        <v>63</v>
      </c>
      <c r="AK9" s="538"/>
      <c r="AL9" s="538"/>
      <c r="AM9" s="544"/>
      <c r="AN9" s="538">
        <v>1</v>
      </c>
      <c r="AO9" s="27" t="s">
        <v>65</v>
      </c>
      <c r="AP9" s="534"/>
      <c r="AQ9" s="530" t="s">
        <v>66</v>
      </c>
      <c r="AR9" s="539" t="s">
        <v>67</v>
      </c>
      <c r="AS9" s="546"/>
      <c r="AT9" s="546" t="s">
        <v>63</v>
      </c>
      <c r="AU9" s="546"/>
      <c r="AV9" s="546"/>
      <c r="AW9" s="544"/>
      <c r="AX9" s="538">
        <v>1</v>
      </c>
      <c r="AY9" s="23" t="s">
        <v>62</v>
      </c>
      <c r="AZ9" s="534"/>
      <c r="BA9" s="530" t="s">
        <v>68</v>
      </c>
      <c r="BB9" s="534"/>
      <c r="BC9" s="530"/>
      <c r="BD9" s="530" t="s">
        <v>63</v>
      </c>
      <c r="BE9" s="538"/>
      <c r="BF9" s="538"/>
      <c r="BG9" s="544"/>
      <c r="BH9" s="538">
        <v>1</v>
      </c>
      <c r="BI9" s="27" t="s">
        <v>62</v>
      </c>
      <c r="BJ9" s="534"/>
      <c r="BK9" s="534"/>
      <c r="BL9" s="534"/>
      <c r="BM9" s="530"/>
      <c r="BN9" s="530"/>
      <c r="BO9" s="538" t="s">
        <v>63</v>
      </c>
      <c r="BP9" s="538"/>
      <c r="BQ9" s="533" t="s">
        <v>69</v>
      </c>
      <c r="BR9" s="538">
        <v>1</v>
      </c>
      <c r="BS9" s="23" t="s">
        <v>70</v>
      </c>
      <c r="BT9" s="534"/>
      <c r="BU9" s="534"/>
      <c r="BV9" s="534" t="s">
        <v>71</v>
      </c>
      <c r="BW9" s="530"/>
      <c r="BX9" s="530"/>
      <c r="BY9" s="538" t="s">
        <v>63</v>
      </c>
      <c r="BZ9" s="538"/>
      <c r="CA9" s="544" t="s">
        <v>72</v>
      </c>
      <c r="CB9" s="538">
        <v>1</v>
      </c>
      <c r="CC9" s="27" t="s">
        <v>73</v>
      </c>
      <c r="CD9" s="534"/>
      <c r="CE9" s="534"/>
      <c r="CF9" s="534"/>
      <c r="CG9" s="530"/>
      <c r="CH9" s="538" t="s">
        <v>63</v>
      </c>
      <c r="CI9" s="538"/>
      <c r="CJ9" s="538"/>
      <c r="CK9" s="544"/>
      <c r="CL9" s="538">
        <v>1</v>
      </c>
      <c r="CM9" s="3"/>
      <c r="CN9" s="534"/>
      <c r="CO9" s="530" t="s">
        <v>74</v>
      </c>
      <c r="CP9" s="534"/>
      <c r="CQ9" s="530"/>
      <c r="CR9" s="530" t="s">
        <v>63</v>
      </c>
      <c r="CS9" s="538"/>
      <c r="CT9" s="538"/>
      <c r="CU9" s="544"/>
      <c r="CV9" s="538">
        <v>1</v>
      </c>
      <c r="CW9" s="29" t="s">
        <v>62</v>
      </c>
      <c r="CX9" s="542"/>
      <c r="CY9" s="567" t="s">
        <v>75</v>
      </c>
      <c r="CZ9" s="542"/>
      <c r="DA9" s="530"/>
      <c r="DB9" s="538" t="s">
        <v>63</v>
      </c>
      <c r="DC9" s="538"/>
      <c r="DD9" s="538"/>
      <c r="DE9" s="544"/>
      <c r="DF9" s="538">
        <v>1</v>
      </c>
      <c r="DG9" s="27" t="s">
        <v>76</v>
      </c>
      <c r="DH9" s="534"/>
      <c r="DI9" s="534"/>
      <c r="DJ9" s="534"/>
      <c r="DK9" s="530"/>
      <c r="DL9" s="530"/>
      <c r="DM9" s="538" t="s">
        <v>63</v>
      </c>
      <c r="DN9" s="538"/>
      <c r="DO9" s="544" t="s">
        <v>77</v>
      </c>
      <c r="DP9" s="538">
        <v>1</v>
      </c>
      <c r="DQ9" s="27" t="s">
        <v>15</v>
      </c>
      <c r="DR9" s="534"/>
      <c r="DS9" s="534"/>
      <c r="DT9" s="534"/>
      <c r="DU9" s="530"/>
      <c r="DV9" s="538" t="s">
        <v>63</v>
      </c>
      <c r="DW9" s="538"/>
      <c r="DX9" s="538"/>
      <c r="DY9" s="544"/>
      <c r="DZ9" s="538">
        <v>1</v>
      </c>
      <c r="EA9" s="27" t="s">
        <v>78</v>
      </c>
      <c r="EB9" s="534"/>
      <c r="EC9" s="534"/>
      <c r="ED9" s="534"/>
      <c r="EE9" s="530"/>
      <c r="EF9" s="538" t="s">
        <v>63</v>
      </c>
      <c r="EG9" s="538"/>
      <c r="EH9" s="538"/>
      <c r="EI9" s="544"/>
      <c r="EJ9" s="538">
        <v>1</v>
      </c>
      <c r="EK9" s="27" t="s">
        <v>62</v>
      </c>
      <c r="EL9" s="534"/>
      <c r="EM9" s="530" t="s">
        <v>79</v>
      </c>
      <c r="EN9" s="539" t="s">
        <v>80</v>
      </c>
      <c r="EO9" s="530"/>
      <c r="EP9" s="538"/>
      <c r="EQ9" s="538" t="s">
        <v>63</v>
      </c>
      <c r="ER9" s="538"/>
      <c r="ES9" s="544" t="s">
        <v>81</v>
      </c>
      <c r="ET9" s="538">
        <v>1</v>
      </c>
    </row>
    <row r="10" spans="1:150" ht="12.75" customHeight="1" x14ac:dyDescent="0.2">
      <c r="A10" s="532"/>
      <c r="B10" s="20"/>
      <c r="C10" s="532"/>
      <c r="D10" s="532"/>
      <c r="E10" s="532"/>
      <c r="F10" s="532"/>
      <c r="G10" s="532"/>
      <c r="H10" s="532"/>
      <c r="I10" s="23">
        <v>2</v>
      </c>
      <c r="J10" s="24" t="s">
        <v>82</v>
      </c>
      <c r="K10" s="24" t="s">
        <v>62</v>
      </c>
      <c r="L10" s="532"/>
      <c r="M10" s="532"/>
      <c r="N10" s="532"/>
      <c r="O10" s="532"/>
      <c r="P10" s="532"/>
      <c r="Q10" s="532"/>
      <c r="R10" s="532"/>
      <c r="S10" s="532"/>
      <c r="T10" s="561"/>
      <c r="U10" s="24" t="s">
        <v>62</v>
      </c>
      <c r="V10" s="555"/>
      <c r="W10" s="532"/>
      <c r="X10" s="532"/>
      <c r="Y10" s="532"/>
      <c r="Z10" s="532"/>
      <c r="AA10" s="532"/>
      <c r="AB10" s="532"/>
      <c r="AC10" s="532"/>
      <c r="AD10" s="532"/>
      <c r="AE10" s="27" t="s">
        <v>65</v>
      </c>
      <c r="AF10" s="532"/>
      <c r="AG10" s="532"/>
      <c r="AH10" s="532"/>
      <c r="AI10" s="532"/>
      <c r="AJ10" s="532"/>
      <c r="AK10" s="532"/>
      <c r="AL10" s="532"/>
      <c r="AM10" s="532"/>
      <c r="AN10" s="532"/>
      <c r="AO10" s="27" t="s">
        <v>83</v>
      </c>
      <c r="AP10" s="532"/>
      <c r="AQ10" s="532"/>
      <c r="AR10" s="532"/>
      <c r="AS10" s="532"/>
      <c r="AT10" s="532"/>
      <c r="AU10" s="532"/>
      <c r="AV10" s="532"/>
      <c r="AW10" s="532"/>
      <c r="AX10" s="532"/>
      <c r="AY10" s="23" t="s">
        <v>62</v>
      </c>
      <c r="AZ10" s="532"/>
      <c r="BA10" s="532"/>
      <c r="BB10" s="532"/>
      <c r="BC10" s="532"/>
      <c r="BD10" s="532"/>
      <c r="BE10" s="532"/>
      <c r="BF10" s="532"/>
      <c r="BG10" s="532"/>
      <c r="BH10" s="532"/>
      <c r="BI10" s="27" t="s">
        <v>84</v>
      </c>
      <c r="BJ10" s="532"/>
      <c r="BK10" s="532"/>
      <c r="BL10" s="532"/>
      <c r="BM10" s="532"/>
      <c r="BN10" s="532"/>
      <c r="BO10" s="532"/>
      <c r="BP10" s="532"/>
      <c r="BQ10" s="532"/>
      <c r="BR10" s="532"/>
      <c r="BS10" s="23" t="s">
        <v>85</v>
      </c>
      <c r="BT10" s="532"/>
      <c r="BU10" s="532"/>
      <c r="BV10" s="532"/>
      <c r="BW10" s="532"/>
      <c r="BX10" s="532"/>
      <c r="BY10" s="532"/>
      <c r="BZ10" s="532"/>
      <c r="CA10" s="532"/>
      <c r="CB10" s="532"/>
      <c r="CC10" s="27" t="s">
        <v>73</v>
      </c>
      <c r="CD10" s="532"/>
      <c r="CE10" s="532"/>
      <c r="CF10" s="532"/>
      <c r="CG10" s="532"/>
      <c r="CH10" s="532"/>
      <c r="CI10" s="532"/>
      <c r="CJ10" s="532"/>
      <c r="CK10" s="532"/>
      <c r="CL10" s="532"/>
      <c r="CM10" s="3" t="s">
        <v>86</v>
      </c>
      <c r="CN10" s="532"/>
      <c r="CO10" s="532"/>
      <c r="CP10" s="532"/>
      <c r="CQ10" s="532"/>
      <c r="CR10" s="532"/>
      <c r="CS10" s="532"/>
      <c r="CT10" s="532"/>
      <c r="CU10" s="532"/>
      <c r="CV10" s="532"/>
      <c r="CW10" s="29" t="s">
        <v>62</v>
      </c>
      <c r="CX10" s="532"/>
      <c r="CY10" s="532"/>
      <c r="CZ10" s="532"/>
      <c r="DA10" s="532"/>
      <c r="DB10" s="532"/>
      <c r="DC10" s="532"/>
      <c r="DD10" s="532"/>
      <c r="DE10" s="532"/>
      <c r="DF10" s="532"/>
      <c r="DG10" s="27" t="s">
        <v>87</v>
      </c>
      <c r="DH10" s="532"/>
      <c r="DI10" s="532"/>
      <c r="DJ10" s="532"/>
      <c r="DK10" s="532"/>
      <c r="DL10" s="532"/>
      <c r="DM10" s="532"/>
      <c r="DN10" s="532"/>
      <c r="DO10" s="532"/>
      <c r="DP10" s="532"/>
      <c r="DQ10" s="27" t="s">
        <v>83</v>
      </c>
      <c r="DR10" s="532"/>
      <c r="DS10" s="532"/>
      <c r="DT10" s="532"/>
      <c r="DU10" s="532"/>
      <c r="DV10" s="532"/>
      <c r="DW10" s="532"/>
      <c r="DX10" s="532"/>
      <c r="DY10" s="532"/>
      <c r="DZ10" s="532"/>
      <c r="EA10" s="27" t="s">
        <v>88</v>
      </c>
      <c r="EB10" s="532"/>
      <c r="EC10" s="532"/>
      <c r="ED10" s="532"/>
      <c r="EE10" s="532"/>
      <c r="EF10" s="532"/>
      <c r="EG10" s="532"/>
      <c r="EH10" s="532"/>
      <c r="EI10" s="532"/>
      <c r="EJ10" s="532"/>
      <c r="EK10" s="27" t="s">
        <v>89</v>
      </c>
      <c r="EL10" s="532"/>
      <c r="EM10" s="532"/>
      <c r="EN10" s="532"/>
      <c r="EO10" s="532"/>
      <c r="EP10" s="532"/>
      <c r="EQ10" s="532"/>
      <c r="ER10" s="532"/>
      <c r="ES10" s="532"/>
      <c r="ET10" s="532"/>
    </row>
    <row r="11" spans="1:150" ht="78.75" customHeight="1" x14ac:dyDescent="0.2">
      <c r="A11" s="556">
        <v>2</v>
      </c>
      <c r="B11" s="557"/>
      <c r="C11" s="548" t="s">
        <v>56</v>
      </c>
      <c r="D11" s="558">
        <v>1</v>
      </c>
      <c r="E11" s="548" t="s">
        <v>90</v>
      </c>
      <c r="F11" s="548" t="s">
        <v>91</v>
      </c>
      <c r="G11" s="533" t="s">
        <v>59</v>
      </c>
      <c r="H11" s="533" t="s">
        <v>92</v>
      </c>
      <c r="I11" s="23">
        <v>3</v>
      </c>
      <c r="J11" s="24" t="s">
        <v>93</v>
      </c>
      <c r="K11" s="24" t="s">
        <v>94</v>
      </c>
      <c r="L11" s="534"/>
      <c r="M11" s="534"/>
      <c r="N11" s="534"/>
      <c r="O11" s="538"/>
      <c r="P11" s="538" t="s">
        <v>63</v>
      </c>
      <c r="Q11" s="538"/>
      <c r="R11" s="530"/>
      <c r="S11" s="533"/>
      <c r="T11" s="560">
        <v>1</v>
      </c>
      <c r="U11" s="24" t="s">
        <v>95</v>
      </c>
      <c r="V11" s="564"/>
      <c r="W11" s="545"/>
      <c r="X11" s="548"/>
      <c r="Y11" s="538"/>
      <c r="Z11" s="538" t="s">
        <v>63</v>
      </c>
      <c r="AA11" s="538"/>
      <c r="AB11" s="530"/>
      <c r="AC11" s="533"/>
      <c r="AD11" s="530">
        <v>1</v>
      </c>
      <c r="AE11" s="27" t="s">
        <v>96</v>
      </c>
      <c r="AF11" s="534"/>
      <c r="AG11" s="534"/>
      <c r="AH11" s="534"/>
      <c r="AI11" s="538"/>
      <c r="AJ11" s="538" t="s">
        <v>63</v>
      </c>
      <c r="AK11" s="538"/>
      <c r="AL11" s="530"/>
      <c r="AM11" s="533"/>
      <c r="AN11" s="530">
        <v>1</v>
      </c>
      <c r="AO11" s="27" t="s">
        <v>65</v>
      </c>
      <c r="AP11" s="534"/>
      <c r="AQ11" s="534"/>
      <c r="AR11" s="534"/>
      <c r="AS11" s="546"/>
      <c r="AT11" s="538" t="s">
        <v>63</v>
      </c>
      <c r="AU11" s="546"/>
      <c r="AV11" s="546"/>
      <c r="AW11" s="533"/>
      <c r="AX11" s="530">
        <v>1</v>
      </c>
      <c r="AY11" s="23" t="s">
        <v>62</v>
      </c>
      <c r="AZ11" s="534"/>
      <c r="BA11" s="530" t="s">
        <v>97</v>
      </c>
      <c r="BB11" s="534"/>
      <c r="BC11" s="538"/>
      <c r="BD11" s="538" t="s">
        <v>63</v>
      </c>
      <c r="BE11" s="538"/>
      <c r="BF11" s="530"/>
      <c r="BG11" s="533"/>
      <c r="BH11" s="530">
        <v>1</v>
      </c>
      <c r="BI11" s="27" t="s">
        <v>98</v>
      </c>
      <c r="BJ11" s="534"/>
      <c r="BK11" s="534"/>
      <c r="BL11" s="539" t="s">
        <v>99</v>
      </c>
      <c r="BM11" s="538"/>
      <c r="BN11" s="538" t="s">
        <v>63</v>
      </c>
      <c r="BO11" s="538"/>
      <c r="BP11" s="530"/>
      <c r="BQ11" s="533"/>
      <c r="BR11" s="530">
        <v>1</v>
      </c>
      <c r="BS11" s="23" t="s">
        <v>62</v>
      </c>
      <c r="BT11" s="534"/>
      <c r="BU11" s="534"/>
      <c r="BV11" s="534"/>
      <c r="BW11" s="538"/>
      <c r="BX11" s="538" t="s">
        <v>63</v>
      </c>
      <c r="BY11" s="538"/>
      <c r="BZ11" s="530"/>
      <c r="CA11" s="533"/>
      <c r="CB11" s="530">
        <v>1</v>
      </c>
      <c r="CC11" s="27" t="s">
        <v>100</v>
      </c>
      <c r="CD11" s="534"/>
      <c r="CE11" s="534"/>
      <c r="CF11" s="534"/>
      <c r="CG11" s="538"/>
      <c r="CH11" s="538" t="s">
        <v>63</v>
      </c>
      <c r="CI11" s="538"/>
      <c r="CJ11" s="530"/>
      <c r="CK11" s="533"/>
      <c r="CL11" s="530">
        <v>1</v>
      </c>
      <c r="CM11" s="27" t="s">
        <v>65</v>
      </c>
      <c r="CN11" s="534"/>
      <c r="CO11" s="530" t="s">
        <v>101</v>
      </c>
      <c r="CP11" s="534"/>
      <c r="CQ11" s="538"/>
      <c r="CR11" s="538" t="s">
        <v>63</v>
      </c>
      <c r="CS11" s="538"/>
      <c r="CT11" s="530"/>
      <c r="CU11" s="533"/>
      <c r="CV11" s="530">
        <v>1</v>
      </c>
      <c r="CW11" s="29" t="s">
        <v>62</v>
      </c>
      <c r="CX11" s="542"/>
      <c r="CY11" s="567" t="s">
        <v>102</v>
      </c>
      <c r="CZ11" s="542"/>
      <c r="DA11" s="538"/>
      <c r="DB11" s="538" t="s">
        <v>63</v>
      </c>
      <c r="DC11" s="538"/>
      <c r="DD11" s="530"/>
      <c r="DE11" s="533"/>
      <c r="DF11" s="530">
        <v>1</v>
      </c>
      <c r="DG11" s="27" t="s">
        <v>103</v>
      </c>
      <c r="DH11" s="534"/>
      <c r="DI11" s="534"/>
      <c r="DJ11" s="534"/>
      <c r="DK11" s="538"/>
      <c r="DL11" s="538" t="s">
        <v>63</v>
      </c>
      <c r="DM11" s="538"/>
      <c r="DN11" s="530"/>
      <c r="DO11" s="533"/>
      <c r="DP11" s="530">
        <v>1</v>
      </c>
      <c r="DQ11" s="27" t="s">
        <v>83</v>
      </c>
      <c r="DR11" s="534"/>
      <c r="DS11" s="544"/>
      <c r="DT11" s="534"/>
      <c r="DU11" s="538"/>
      <c r="DV11" s="538" t="s">
        <v>63</v>
      </c>
      <c r="DW11" s="538"/>
      <c r="DX11" s="530"/>
      <c r="DY11" s="533"/>
      <c r="DZ11" s="530">
        <v>1</v>
      </c>
      <c r="EA11" s="27" t="s">
        <v>78</v>
      </c>
      <c r="EB11" s="534"/>
      <c r="EC11" s="530" t="s">
        <v>104</v>
      </c>
      <c r="ED11" s="534"/>
      <c r="EE11" s="538"/>
      <c r="EF11" s="538" t="s">
        <v>63</v>
      </c>
      <c r="EG11" s="538"/>
      <c r="EH11" s="530"/>
      <c r="EI11" s="533"/>
      <c r="EJ11" s="530">
        <v>1</v>
      </c>
      <c r="EK11" s="27" t="s">
        <v>62</v>
      </c>
      <c r="EL11" s="534"/>
      <c r="EM11" s="534"/>
      <c r="EN11" s="539" t="s">
        <v>105</v>
      </c>
      <c r="EO11" s="538"/>
      <c r="EP11" s="538" t="s">
        <v>63</v>
      </c>
      <c r="EQ11" s="538"/>
      <c r="ER11" s="530"/>
      <c r="ES11" s="533"/>
      <c r="ET11" s="530">
        <v>1</v>
      </c>
    </row>
    <row r="12" spans="1:150" ht="234" customHeight="1" x14ac:dyDescent="0.2">
      <c r="A12" s="531"/>
      <c r="B12" s="531"/>
      <c r="C12" s="531"/>
      <c r="D12" s="531"/>
      <c r="E12" s="531"/>
      <c r="F12" s="531"/>
      <c r="G12" s="531"/>
      <c r="H12" s="531"/>
      <c r="I12" s="23">
        <v>4</v>
      </c>
      <c r="J12" s="24" t="s">
        <v>106</v>
      </c>
      <c r="K12" s="24" t="s">
        <v>107</v>
      </c>
      <c r="L12" s="531"/>
      <c r="M12" s="531"/>
      <c r="N12" s="531"/>
      <c r="O12" s="531"/>
      <c r="P12" s="531"/>
      <c r="Q12" s="531"/>
      <c r="R12" s="531"/>
      <c r="S12" s="531"/>
      <c r="T12" s="563"/>
      <c r="U12" s="24" t="s">
        <v>108</v>
      </c>
      <c r="V12" s="565"/>
      <c r="W12" s="531"/>
      <c r="X12" s="531"/>
      <c r="Y12" s="531"/>
      <c r="Z12" s="531"/>
      <c r="AA12" s="531"/>
      <c r="AB12" s="531"/>
      <c r="AC12" s="531"/>
      <c r="AD12" s="531"/>
      <c r="AE12" s="27" t="s">
        <v>96</v>
      </c>
      <c r="AF12" s="531"/>
      <c r="AG12" s="531"/>
      <c r="AH12" s="531"/>
      <c r="AI12" s="531"/>
      <c r="AJ12" s="531"/>
      <c r="AK12" s="531"/>
      <c r="AL12" s="531"/>
      <c r="AM12" s="531"/>
      <c r="AN12" s="531"/>
      <c r="AO12" s="27" t="s">
        <v>65</v>
      </c>
      <c r="AP12" s="531"/>
      <c r="AQ12" s="531"/>
      <c r="AR12" s="531"/>
      <c r="AS12" s="531"/>
      <c r="AT12" s="531"/>
      <c r="AU12" s="531"/>
      <c r="AV12" s="531"/>
      <c r="AW12" s="531"/>
      <c r="AX12" s="531"/>
      <c r="AY12" s="23" t="s">
        <v>62</v>
      </c>
      <c r="AZ12" s="531"/>
      <c r="BA12" s="531"/>
      <c r="BB12" s="531"/>
      <c r="BC12" s="531"/>
      <c r="BD12" s="531"/>
      <c r="BE12" s="531"/>
      <c r="BF12" s="531"/>
      <c r="BG12" s="531"/>
      <c r="BH12" s="531"/>
      <c r="BI12" s="27" t="s">
        <v>109</v>
      </c>
      <c r="BJ12" s="531"/>
      <c r="BK12" s="531"/>
      <c r="BL12" s="531"/>
      <c r="BM12" s="531"/>
      <c r="BN12" s="531"/>
      <c r="BO12" s="531"/>
      <c r="BP12" s="531"/>
      <c r="BQ12" s="531"/>
      <c r="BR12" s="531"/>
      <c r="BS12" s="23" t="s">
        <v>62</v>
      </c>
      <c r="BT12" s="531"/>
      <c r="BU12" s="531"/>
      <c r="BV12" s="531"/>
      <c r="BW12" s="531"/>
      <c r="BX12" s="531"/>
      <c r="BY12" s="531"/>
      <c r="BZ12" s="531"/>
      <c r="CA12" s="531"/>
      <c r="CB12" s="531"/>
      <c r="CC12" s="27" t="s">
        <v>100</v>
      </c>
      <c r="CD12" s="531"/>
      <c r="CE12" s="531"/>
      <c r="CF12" s="531"/>
      <c r="CG12" s="531"/>
      <c r="CH12" s="531"/>
      <c r="CI12" s="531"/>
      <c r="CJ12" s="531"/>
      <c r="CK12" s="531"/>
      <c r="CL12" s="531"/>
      <c r="CM12" s="27" t="s">
        <v>65</v>
      </c>
      <c r="CN12" s="531"/>
      <c r="CO12" s="531"/>
      <c r="CP12" s="531"/>
      <c r="CQ12" s="531"/>
      <c r="CR12" s="531"/>
      <c r="CS12" s="531"/>
      <c r="CT12" s="531"/>
      <c r="CU12" s="531"/>
      <c r="CV12" s="531"/>
      <c r="CW12" s="29" t="s">
        <v>62</v>
      </c>
      <c r="CX12" s="531"/>
      <c r="CY12" s="531"/>
      <c r="CZ12" s="531"/>
      <c r="DA12" s="531"/>
      <c r="DB12" s="531"/>
      <c r="DC12" s="531"/>
      <c r="DD12" s="531"/>
      <c r="DE12" s="531"/>
      <c r="DF12" s="531"/>
      <c r="DG12" s="27" t="s">
        <v>103</v>
      </c>
      <c r="DH12" s="531"/>
      <c r="DI12" s="531"/>
      <c r="DJ12" s="531"/>
      <c r="DK12" s="531"/>
      <c r="DL12" s="531"/>
      <c r="DM12" s="531"/>
      <c r="DN12" s="531"/>
      <c r="DO12" s="531"/>
      <c r="DP12" s="531"/>
      <c r="DQ12" s="27" t="s">
        <v>83</v>
      </c>
      <c r="DR12" s="531"/>
      <c r="DS12" s="531"/>
      <c r="DT12" s="531"/>
      <c r="DU12" s="531"/>
      <c r="DV12" s="531"/>
      <c r="DW12" s="531"/>
      <c r="DX12" s="531"/>
      <c r="DY12" s="531"/>
      <c r="DZ12" s="531"/>
      <c r="EA12" s="27" t="s">
        <v>78</v>
      </c>
      <c r="EB12" s="531"/>
      <c r="EC12" s="531"/>
      <c r="ED12" s="531"/>
      <c r="EE12" s="531"/>
      <c r="EF12" s="531"/>
      <c r="EG12" s="531"/>
      <c r="EH12" s="531"/>
      <c r="EI12" s="531"/>
      <c r="EJ12" s="531"/>
      <c r="EK12" s="27" t="s">
        <v>62</v>
      </c>
      <c r="EL12" s="531"/>
      <c r="EM12" s="531"/>
      <c r="EN12" s="531"/>
      <c r="EO12" s="531"/>
      <c r="EP12" s="531"/>
      <c r="EQ12" s="531"/>
      <c r="ER12" s="531"/>
      <c r="ES12" s="531"/>
      <c r="ET12" s="531"/>
    </row>
    <row r="13" spans="1:150" ht="294" customHeight="1" x14ac:dyDescent="0.2">
      <c r="A13" s="532"/>
      <c r="B13" s="532"/>
      <c r="C13" s="532"/>
      <c r="D13" s="532"/>
      <c r="E13" s="532"/>
      <c r="F13" s="532"/>
      <c r="G13" s="532"/>
      <c r="H13" s="532"/>
      <c r="I13" s="23" t="s">
        <v>110</v>
      </c>
      <c r="J13" s="24" t="s">
        <v>111</v>
      </c>
      <c r="K13" s="24" t="s">
        <v>112</v>
      </c>
      <c r="L13" s="532"/>
      <c r="M13" s="532"/>
      <c r="N13" s="532"/>
      <c r="O13" s="532"/>
      <c r="P13" s="532"/>
      <c r="Q13" s="532"/>
      <c r="R13" s="532"/>
      <c r="S13" s="532"/>
      <c r="T13" s="561"/>
      <c r="U13" s="24" t="s">
        <v>113</v>
      </c>
      <c r="V13" s="555"/>
      <c r="W13" s="532"/>
      <c r="X13" s="532"/>
      <c r="Y13" s="532"/>
      <c r="Z13" s="532"/>
      <c r="AA13" s="532"/>
      <c r="AB13" s="532"/>
      <c r="AC13" s="532"/>
      <c r="AD13" s="532"/>
      <c r="AE13" s="27" t="s">
        <v>96</v>
      </c>
      <c r="AF13" s="532"/>
      <c r="AG13" s="532"/>
      <c r="AH13" s="532"/>
      <c r="AI13" s="532"/>
      <c r="AJ13" s="532"/>
      <c r="AK13" s="532"/>
      <c r="AL13" s="532"/>
      <c r="AM13" s="532"/>
      <c r="AN13" s="532"/>
      <c r="AO13" s="27" t="s">
        <v>65</v>
      </c>
      <c r="AP13" s="532"/>
      <c r="AQ13" s="532"/>
      <c r="AR13" s="532"/>
      <c r="AS13" s="532"/>
      <c r="AT13" s="532"/>
      <c r="AU13" s="532"/>
      <c r="AV13" s="532"/>
      <c r="AW13" s="532"/>
      <c r="AX13" s="532"/>
      <c r="AY13" s="23" t="s">
        <v>62</v>
      </c>
      <c r="AZ13" s="532"/>
      <c r="BA13" s="532"/>
      <c r="BB13" s="532"/>
      <c r="BC13" s="532"/>
      <c r="BD13" s="532"/>
      <c r="BE13" s="532"/>
      <c r="BF13" s="532"/>
      <c r="BG13" s="532"/>
      <c r="BH13" s="532"/>
      <c r="BI13" s="27" t="s">
        <v>114</v>
      </c>
      <c r="BJ13" s="532"/>
      <c r="BK13" s="532"/>
      <c r="BL13" s="532"/>
      <c r="BM13" s="532"/>
      <c r="BN13" s="532"/>
      <c r="BO13" s="532"/>
      <c r="BP13" s="532"/>
      <c r="BQ13" s="532"/>
      <c r="BR13" s="532"/>
      <c r="BS13" s="23" t="s">
        <v>62</v>
      </c>
      <c r="BT13" s="532"/>
      <c r="BU13" s="532"/>
      <c r="BV13" s="532"/>
      <c r="BW13" s="532"/>
      <c r="BX13" s="532"/>
      <c r="BY13" s="532"/>
      <c r="BZ13" s="532"/>
      <c r="CA13" s="532"/>
      <c r="CB13" s="532"/>
      <c r="CC13" s="27" t="s">
        <v>100</v>
      </c>
      <c r="CD13" s="532"/>
      <c r="CE13" s="532"/>
      <c r="CF13" s="532"/>
      <c r="CG13" s="532"/>
      <c r="CH13" s="532"/>
      <c r="CI13" s="532"/>
      <c r="CJ13" s="532"/>
      <c r="CK13" s="532"/>
      <c r="CL13" s="532"/>
      <c r="CM13" s="27" t="s">
        <v>65</v>
      </c>
      <c r="CN13" s="532"/>
      <c r="CO13" s="532"/>
      <c r="CP13" s="532"/>
      <c r="CQ13" s="532"/>
      <c r="CR13" s="532"/>
      <c r="CS13" s="532"/>
      <c r="CT13" s="532"/>
      <c r="CU13" s="532"/>
      <c r="CV13" s="532"/>
      <c r="CW13" s="29" t="s">
        <v>62</v>
      </c>
      <c r="CX13" s="532"/>
      <c r="CY13" s="532"/>
      <c r="CZ13" s="532"/>
      <c r="DA13" s="532"/>
      <c r="DB13" s="532"/>
      <c r="DC13" s="532"/>
      <c r="DD13" s="532"/>
      <c r="DE13" s="532"/>
      <c r="DF13" s="532"/>
      <c r="DG13" s="27" t="s">
        <v>115</v>
      </c>
      <c r="DH13" s="532"/>
      <c r="DI13" s="532"/>
      <c r="DJ13" s="532"/>
      <c r="DK13" s="532"/>
      <c r="DL13" s="532"/>
      <c r="DM13" s="532"/>
      <c r="DN13" s="532"/>
      <c r="DO13" s="532"/>
      <c r="DP13" s="532"/>
      <c r="DQ13" s="27" t="s">
        <v>116</v>
      </c>
      <c r="DR13" s="532"/>
      <c r="DS13" s="532"/>
      <c r="DT13" s="532"/>
      <c r="DU13" s="532"/>
      <c r="DV13" s="532"/>
      <c r="DW13" s="532"/>
      <c r="DX13" s="532"/>
      <c r="DY13" s="532"/>
      <c r="DZ13" s="532"/>
      <c r="EA13" s="27" t="s">
        <v>65</v>
      </c>
      <c r="EB13" s="532"/>
      <c r="EC13" s="532"/>
      <c r="ED13" s="532"/>
      <c r="EE13" s="532"/>
      <c r="EF13" s="532"/>
      <c r="EG13" s="532"/>
      <c r="EH13" s="532"/>
      <c r="EI13" s="532"/>
      <c r="EJ13" s="532"/>
      <c r="EK13" s="27" t="s">
        <v>62</v>
      </c>
      <c r="EL13" s="532"/>
      <c r="EM13" s="532"/>
      <c r="EN13" s="532"/>
      <c r="EO13" s="532"/>
      <c r="EP13" s="532"/>
      <c r="EQ13" s="532"/>
      <c r="ER13" s="532"/>
      <c r="ES13" s="532"/>
      <c r="ET13" s="532"/>
    </row>
    <row r="14" spans="1:150" ht="74.25" customHeight="1" x14ac:dyDescent="0.2">
      <c r="A14" s="556">
        <v>3</v>
      </c>
      <c r="B14" s="557"/>
      <c r="C14" s="548" t="s">
        <v>117</v>
      </c>
      <c r="D14" s="558">
        <v>3</v>
      </c>
      <c r="E14" s="548" t="s">
        <v>57</v>
      </c>
      <c r="F14" s="548" t="s">
        <v>118</v>
      </c>
      <c r="G14" s="548" t="s">
        <v>119</v>
      </c>
      <c r="H14" s="548" t="s">
        <v>120</v>
      </c>
      <c r="I14" s="23">
        <v>6</v>
      </c>
      <c r="J14" s="31" t="s">
        <v>121</v>
      </c>
      <c r="K14" s="27">
        <v>261</v>
      </c>
      <c r="L14" s="559">
        <f>K14/K15</f>
        <v>1.4581005586592179</v>
      </c>
      <c r="M14" s="534" t="s">
        <v>122</v>
      </c>
      <c r="N14" s="534"/>
      <c r="O14" s="530"/>
      <c r="P14" s="538"/>
      <c r="Q14" s="530" t="s">
        <v>63</v>
      </c>
      <c r="R14" s="530"/>
      <c r="S14" s="533" t="s">
        <v>123</v>
      </c>
      <c r="T14" s="560">
        <v>1</v>
      </c>
      <c r="U14" s="24">
        <v>155</v>
      </c>
      <c r="V14" s="554">
        <f>U14/U15</f>
        <v>1.4903846153846154</v>
      </c>
      <c r="W14" s="545" t="s">
        <v>124</v>
      </c>
      <c r="X14" s="545"/>
      <c r="Y14" s="530"/>
      <c r="Z14" s="538"/>
      <c r="AA14" s="530" t="s">
        <v>63</v>
      </c>
      <c r="AB14" s="530"/>
      <c r="AC14" s="533" t="s">
        <v>125</v>
      </c>
      <c r="AD14" s="530">
        <v>1</v>
      </c>
      <c r="AE14" s="27">
        <v>155</v>
      </c>
      <c r="AF14" s="539" t="s">
        <v>126</v>
      </c>
      <c r="AG14" s="545" t="s">
        <v>124</v>
      </c>
      <c r="AH14" s="534"/>
      <c r="AI14" s="530"/>
      <c r="AJ14" s="538"/>
      <c r="AK14" s="530" t="s">
        <v>63</v>
      </c>
      <c r="AL14" s="530"/>
      <c r="AM14" s="533" t="s">
        <v>127</v>
      </c>
      <c r="AN14" s="530">
        <v>1</v>
      </c>
      <c r="AO14" s="27">
        <v>67</v>
      </c>
      <c r="AP14" s="547">
        <f>AO14/AO15</f>
        <v>1.5227272727272727</v>
      </c>
      <c r="AQ14" s="530" t="s">
        <v>128</v>
      </c>
      <c r="AR14" s="534"/>
      <c r="AS14" s="546"/>
      <c r="AT14" s="546"/>
      <c r="AU14" s="530" t="s">
        <v>63</v>
      </c>
      <c r="AV14" s="546"/>
      <c r="AW14" s="534" t="s">
        <v>129</v>
      </c>
      <c r="AX14" s="530">
        <v>1</v>
      </c>
      <c r="AY14" s="23" t="s">
        <v>130</v>
      </c>
      <c r="AZ14" s="547">
        <f>32/22</f>
        <v>1.4545454545454546</v>
      </c>
      <c r="BA14" s="530" t="s">
        <v>131</v>
      </c>
      <c r="BB14" s="534"/>
      <c r="BC14" s="530"/>
      <c r="BD14" s="538"/>
      <c r="BE14" s="530" t="s">
        <v>63</v>
      </c>
      <c r="BF14" s="530"/>
      <c r="BG14" s="533" t="s">
        <v>132</v>
      </c>
      <c r="BH14" s="530">
        <v>1</v>
      </c>
      <c r="BI14" s="32" t="s">
        <v>133</v>
      </c>
      <c r="BJ14" s="549"/>
      <c r="BK14" s="549"/>
      <c r="BL14" s="549"/>
      <c r="BM14" s="550"/>
      <c r="BN14" s="551"/>
      <c r="BO14" s="550"/>
      <c r="BP14" s="550"/>
      <c r="BQ14" s="552"/>
      <c r="BR14" s="550"/>
      <c r="BS14" s="23">
        <v>421</v>
      </c>
      <c r="BT14" s="553">
        <f>BS14/BS15</f>
        <v>2.6477987421383649</v>
      </c>
      <c r="BU14" s="534" t="s">
        <v>124</v>
      </c>
      <c r="BV14" s="534"/>
      <c r="BW14" s="530"/>
      <c r="BX14" s="530" t="s">
        <v>63</v>
      </c>
      <c r="BY14" s="530"/>
      <c r="BZ14" s="530"/>
      <c r="CA14" s="533"/>
      <c r="CB14" s="530">
        <v>1</v>
      </c>
      <c r="CC14" s="27">
        <v>303</v>
      </c>
      <c r="CD14" s="547">
        <f>CC14/CC15</f>
        <v>1.463768115942029</v>
      </c>
      <c r="CE14" s="534" t="s">
        <v>124</v>
      </c>
      <c r="CF14" s="534"/>
      <c r="CG14" s="530"/>
      <c r="CH14" s="538"/>
      <c r="CI14" s="530" t="s">
        <v>63</v>
      </c>
      <c r="CJ14" s="530"/>
      <c r="CK14" s="533" t="s">
        <v>134</v>
      </c>
      <c r="CL14" s="530">
        <v>1</v>
      </c>
      <c r="CM14" s="3">
        <v>54</v>
      </c>
      <c r="CN14" s="547">
        <f>CM14/CM15</f>
        <v>1.8</v>
      </c>
      <c r="CO14" s="530" t="s">
        <v>135</v>
      </c>
      <c r="CP14" s="534"/>
      <c r="CQ14" s="530"/>
      <c r="CR14" s="538"/>
      <c r="CS14" s="530" t="s">
        <v>63</v>
      </c>
      <c r="CT14" s="530"/>
      <c r="CU14" s="533" t="s">
        <v>136</v>
      </c>
      <c r="CV14" s="530">
        <v>1</v>
      </c>
      <c r="CW14" s="27">
        <v>85</v>
      </c>
      <c r="CX14" s="547">
        <f>CW14/CW15</f>
        <v>1.8478260869565217</v>
      </c>
      <c r="CY14" s="534" t="s">
        <v>124</v>
      </c>
      <c r="CZ14" s="530" t="s">
        <v>137</v>
      </c>
      <c r="DA14" s="530"/>
      <c r="DB14" s="538"/>
      <c r="DC14" s="530" t="s">
        <v>63</v>
      </c>
      <c r="DD14" s="530"/>
      <c r="DE14" s="533" t="s">
        <v>138</v>
      </c>
      <c r="DF14" s="530">
        <v>1</v>
      </c>
      <c r="DG14" s="27">
        <v>78</v>
      </c>
      <c r="DH14" s="547">
        <f>DG14/DG15</f>
        <v>1.7333333333333334</v>
      </c>
      <c r="DI14" s="534" t="s">
        <v>124</v>
      </c>
      <c r="DJ14" s="534"/>
      <c r="DK14" s="530"/>
      <c r="DL14" s="538"/>
      <c r="DM14" s="530" t="s">
        <v>63</v>
      </c>
      <c r="DN14" s="530"/>
      <c r="DO14" s="533" t="s">
        <v>139</v>
      </c>
      <c r="DP14" s="530">
        <v>1</v>
      </c>
      <c r="DQ14" s="27">
        <v>22</v>
      </c>
      <c r="DR14" s="547">
        <f>DQ14/DQ15</f>
        <v>2.4444444444444446</v>
      </c>
      <c r="DS14" s="534" t="s">
        <v>124</v>
      </c>
      <c r="DT14" s="534"/>
      <c r="DU14" s="530"/>
      <c r="DV14" s="530" t="s">
        <v>63</v>
      </c>
      <c r="DW14" s="530"/>
      <c r="DX14" s="530"/>
      <c r="DY14" s="533"/>
      <c r="DZ14" s="530">
        <v>1</v>
      </c>
      <c r="EA14" s="27">
        <v>41</v>
      </c>
      <c r="EB14" s="547">
        <f>EA14/EA15</f>
        <v>2.7333333333333334</v>
      </c>
      <c r="EC14" s="530" t="s">
        <v>135</v>
      </c>
      <c r="ED14" s="534"/>
      <c r="EE14" s="530"/>
      <c r="EF14" s="530" t="s">
        <v>63</v>
      </c>
      <c r="EG14" s="530"/>
      <c r="EH14" s="530"/>
      <c r="EI14" s="533"/>
      <c r="EJ14" s="530">
        <v>1</v>
      </c>
      <c r="EK14" s="27">
        <v>50</v>
      </c>
      <c r="EL14" s="547">
        <f>EK14/EK15</f>
        <v>2.2727272727272729</v>
      </c>
      <c r="EM14" s="534" t="s">
        <v>124</v>
      </c>
      <c r="EN14" s="534"/>
      <c r="EO14" s="530"/>
      <c r="EP14" s="530" t="s">
        <v>63</v>
      </c>
      <c r="EQ14" s="530"/>
      <c r="ER14" s="530"/>
      <c r="ES14" s="533"/>
      <c r="ET14" s="530">
        <v>1</v>
      </c>
    </row>
    <row r="15" spans="1:150" ht="48.75" customHeight="1" x14ac:dyDescent="0.2">
      <c r="A15" s="532"/>
      <c r="B15" s="532"/>
      <c r="C15" s="532"/>
      <c r="D15" s="532"/>
      <c r="E15" s="532"/>
      <c r="F15" s="532"/>
      <c r="G15" s="532"/>
      <c r="H15" s="532"/>
      <c r="I15" s="23">
        <v>7</v>
      </c>
      <c r="J15" s="31" t="s">
        <v>140</v>
      </c>
      <c r="K15" s="27">
        <v>179</v>
      </c>
      <c r="L15" s="532"/>
      <c r="M15" s="532"/>
      <c r="N15" s="532"/>
      <c r="O15" s="532"/>
      <c r="P15" s="532"/>
      <c r="Q15" s="532"/>
      <c r="R15" s="532"/>
      <c r="S15" s="532"/>
      <c r="T15" s="561"/>
      <c r="U15" s="24">
        <v>104</v>
      </c>
      <c r="V15" s="555"/>
      <c r="W15" s="532"/>
      <c r="X15" s="532"/>
      <c r="Y15" s="532"/>
      <c r="Z15" s="532"/>
      <c r="AA15" s="532"/>
      <c r="AB15" s="532"/>
      <c r="AC15" s="532"/>
      <c r="AD15" s="532"/>
      <c r="AE15" s="27">
        <v>142</v>
      </c>
      <c r="AF15" s="532"/>
      <c r="AG15" s="532"/>
      <c r="AH15" s="532"/>
      <c r="AI15" s="532"/>
      <c r="AJ15" s="532"/>
      <c r="AK15" s="532"/>
      <c r="AL15" s="532"/>
      <c r="AM15" s="532"/>
      <c r="AN15" s="532"/>
      <c r="AO15" s="27">
        <v>44</v>
      </c>
      <c r="AP15" s="532"/>
      <c r="AQ15" s="532"/>
      <c r="AR15" s="532"/>
      <c r="AS15" s="532"/>
      <c r="AT15" s="532"/>
      <c r="AU15" s="532"/>
      <c r="AV15" s="532"/>
      <c r="AW15" s="532"/>
      <c r="AX15" s="532"/>
      <c r="AY15" s="23" t="s">
        <v>141</v>
      </c>
      <c r="AZ15" s="532"/>
      <c r="BA15" s="532"/>
      <c r="BB15" s="532"/>
      <c r="BC15" s="532"/>
      <c r="BD15" s="532"/>
      <c r="BE15" s="532"/>
      <c r="BF15" s="532"/>
      <c r="BG15" s="532"/>
      <c r="BH15" s="532"/>
      <c r="BI15" s="32" t="s">
        <v>142</v>
      </c>
      <c r="BJ15" s="532"/>
      <c r="BK15" s="532"/>
      <c r="BL15" s="532"/>
      <c r="BM15" s="532"/>
      <c r="BN15" s="532"/>
      <c r="BO15" s="532"/>
      <c r="BP15" s="532"/>
      <c r="BQ15" s="532"/>
      <c r="BR15" s="532"/>
      <c r="BS15" s="23">
        <v>159</v>
      </c>
      <c r="BT15" s="532"/>
      <c r="BU15" s="532"/>
      <c r="BV15" s="532"/>
      <c r="BW15" s="532"/>
      <c r="BX15" s="532"/>
      <c r="BY15" s="532"/>
      <c r="BZ15" s="532"/>
      <c r="CA15" s="532"/>
      <c r="CB15" s="532"/>
      <c r="CC15" s="27">
        <v>207</v>
      </c>
      <c r="CD15" s="532"/>
      <c r="CE15" s="532"/>
      <c r="CF15" s="532"/>
      <c r="CG15" s="532"/>
      <c r="CH15" s="532"/>
      <c r="CI15" s="532"/>
      <c r="CJ15" s="532"/>
      <c r="CK15" s="532"/>
      <c r="CL15" s="532"/>
      <c r="CM15" s="3">
        <v>30</v>
      </c>
      <c r="CN15" s="532"/>
      <c r="CO15" s="532"/>
      <c r="CP15" s="532"/>
      <c r="CQ15" s="532"/>
      <c r="CR15" s="532"/>
      <c r="CS15" s="532"/>
      <c r="CT15" s="532"/>
      <c r="CU15" s="532"/>
      <c r="CV15" s="532"/>
      <c r="CW15" s="27">
        <v>46</v>
      </c>
      <c r="CX15" s="532"/>
      <c r="CY15" s="532"/>
      <c r="CZ15" s="532"/>
      <c r="DA15" s="532"/>
      <c r="DB15" s="532"/>
      <c r="DC15" s="532"/>
      <c r="DD15" s="532"/>
      <c r="DE15" s="532"/>
      <c r="DF15" s="532"/>
      <c r="DG15" s="27">
        <v>45</v>
      </c>
      <c r="DH15" s="532"/>
      <c r="DI15" s="532"/>
      <c r="DJ15" s="532"/>
      <c r="DK15" s="532"/>
      <c r="DL15" s="532"/>
      <c r="DM15" s="532"/>
      <c r="DN15" s="532"/>
      <c r="DO15" s="532"/>
      <c r="DP15" s="532"/>
      <c r="DQ15" s="27">
        <v>9</v>
      </c>
      <c r="DR15" s="532"/>
      <c r="DS15" s="532"/>
      <c r="DT15" s="532"/>
      <c r="DU15" s="532"/>
      <c r="DV15" s="532"/>
      <c r="DW15" s="532"/>
      <c r="DX15" s="532"/>
      <c r="DY15" s="532"/>
      <c r="DZ15" s="532"/>
      <c r="EA15" s="27">
        <v>15</v>
      </c>
      <c r="EB15" s="532"/>
      <c r="EC15" s="532"/>
      <c r="ED15" s="532"/>
      <c r="EE15" s="532"/>
      <c r="EF15" s="532"/>
      <c r="EG15" s="532"/>
      <c r="EH15" s="532"/>
      <c r="EI15" s="532"/>
      <c r="EJ15" s="532"/>
      <c r="EK15" s="27">
        <v>22</v>
      </c>
      <c r="EL15" s="532"/>
      <c r="EM15" s="532"/>
      <c r="EN15" s="532"/>
      <c r="EO15" s="532"/>
      <c r="EP15" s="532"/>
      <c r="EQ15" s="532"/>
      <c r="ER15" s="532"/>
      <c r="ES15" s="532"/>
      <c r="ET15" s="532"/>
    </row>
    <row r="16" spans="1:150" ht="102" customHeight="1" x14ac:dyDescent="0.2">
      <c r="A16" s="20">
        <v>4</v>
      </c>
      <c r="B16" s="20"/>
      <c r="C16" s="24" t="s">
        <v>117</v>
      </c>
      <c r="D16" s="24">
        <v>3</v>
      </c>
      <c r="E16" s="24" t="s">
        <v>90</v>
      </c>
      <c r="F16" s="24" t="s">
        <v>143</v>
      </c>
      <c r="G16" s="24" t="s">
        <v>119</v>
      </c>
      <c r="H16" s="24" t="s">
        <v>144</v>
      </c>
      <c r="I16" s="23">
        <v>8</v>
      </c>
      <c r="J16" s="31" t="s">
        <v>145</v>
      </c>
      <c r="K16" s="27">
        <v>94</v>
      </c>
      <c r="L16" s="33">
        <f>K16/K15</f>
        <v>0.52513966480446927</v>
      </c>
      <c r="M16" s="3"/>
      <c r="N16" s="3"/>
      <c r="O16" s="34"/>
      <c r="P16" s="35"/>
      <c r="Q16" s="34" t="s">
        <v>63</v>
      </c>
      <c r="R16" s="35"/>
      <c r="S16" s="24" t="s">
        <v>146</v>
      </c>
      <c r="T16" s="36">
        <v>1</v>
      </c>
      <c r="U16" s="24">
        <v>57</v>
      </c>
      <c r="V16" s="37">
        <f>U16/U15</f>
        <v>0.54807692307692313</v>
      </c>
      <c r="W16" s="31"/>
      <c r="X16" s="24"/>
      <c r="Y16" s="34"/>
      <c r="Z16" s="35"/>
      <c r="AA16" s="34" t="s">
        <v>63</v>
      </c>
      <c r="AB16" s="35"/>
      <c r="AC16" s="24" t="s">
        <v>147</v>
      </c>
      <c r="AD16" s="35">
        <v>1</v>
      </c>
      <c r="AE16" s="27">
        <v>129</v>
      </c>
      <c r="AF16" s="33">
        <f>AE16/AE15</f>
        <v>0.90845070422535212</v>
      </c>
      <c r="AG16" s="3"/>
      <c r="AH16" s="3"/>
      <c r="AI16" s="34"/>
      <c r="AJ16" s="34" t="s">
        <v>63</v>
      </c>
      <c r="AK16" s="34"/>
      <c r="AL16" s="35"/>
      <c r="AM16" s="24"/>
      <c r="AN16" s="35">
        <v>1</v>
      </c>
      <c r="AO16" s="27">
        <v>22</v>
      </c>
      <c r="AP16" s="33">
        <f>AO16/AO15</f>
        <v>0.5</v>
      </c>
      <c r="AQ16" s="24" t="s">
        <v>148</v>
      </c>
      <c r="AR16" s="3"/>
      <c r="AS16" s="38"/>
      <c r="AT16" s="38"/>
      <c r="AU16" s="39" t="s">
        <v>63</v>
      </c>
      <c r="AV16" s="38"/>
      <c r="AW16" s="3" t="s">
        <v>149</v>
      </c>
      <c r="AX16" s="35">
        <v>1</v>
      </c>
      <c r="AY16" s="23" t="s">
        <v>150</v>
      </c>
      <c r="AZ16" s="33">
        <f>29/37</f>
        <v>0.78378378378378377</v>
      </c>
      <c r="BA16" s="24" t="s">
        <v>151</v>
      </c>
      <c r="BB16" s="3"/>
      <c r="BC16" s="34"/>
      <c r="BD16" s="35"/>
      <c r="BE16" s="34" t="s">
        <v>63</v>
      </c>
      <c r="BF16" s="35"/>
      <c r="BG16" s="24" t="s">
        <v>152</v>
      </c>
      <c r="BH16" s="35">
        <v>1</v>
      </c>
      <c r="BI16" s="32" t="s">
        <v>153</v>
      </c>
      <c r="BJ16" s="40"/>
      <c r="BK16" s="41" t="s">
        <v>154</v>
      </c>
      <c r="BL16" s="40"/>
      <c r="BM16" s="42"/>
      <c r="BN16" s="43"/>
      <c r="BO16" s="42"/>
      <c r="BP16" s="43"/>
      <c r="BQ16" s="41"/>
      <c r="BR16" s="43"/>
      <c r="BS16" s="23">
        <v>159</v>
      </c>
      <c r="BT16" s="27" t="s">
        <v>155</v>
      </c>
      <c r="BU16" s="3"/>
      <c r="BV16" s="3"/>
      <c r="BW16" s="34"/>
      <c r="BX16" s="35" t="s">
        <v>63</v>
      </c>
      <c r="BY16" s="34"/>
      <c r="BZ16" s="35"/>
      <c r="CA16" s="24"/>
      <c r="CB16" s="35">
        <v>1</v>
      </c>
      <c r="CC16" s="27">
        <v>98</v>
      </c>
      <c r="CD16" s="44">
        <f>CC16/CC15</f>
        <v>0.47342995169082125</v>
      </c>
      <c r="CE16" s="3" t="s">
        <v>156</v>
      </c>
      <c r="CF16" s="24" t="s">
        <v>157</v>
      </c>
      <c r="CG16" s="34"/>
      <c r="CH16" s="35"/>
      <c r="CI16" s="34" t="s">
        <v>63</v>
      </c>
      <c r="CJ16" s="35"/>
      <c r="CK16" s="24" t="s">
        <v>158</v>
      </c>
      <c r="CL16" s="35">
        <v>1</v>
      </c>
      <c r="CM16" s="3">
        <v>20</v>
      </c>
      <c r="CN16" s="33">
        <f>CM16/CM15</f>
        <v>0.66666666666666663</v>
      </c>
      <c r="CO16" s="24" t="s">
        <v>137</v>
      </c>
      <c r="CP16" s="3"/>
      <c r="CQ16" s="34"/>
      <c r="CR16" s="35"/>
      <c r="CS16" s="34" t="s">
        <v>63</v>
      </c>
      <c r="CT16" s="35"/>
      <c r="CU16" s="24" t="s">
        <v>159</v>
      </c>
      <c r="CV16" s="35">
        <v>1</v>
      </c>
      <c r="CW16" s="27">
        <v>23</v>
      </c>
      <c r="CX16" s="33">
        <f>CW16/CW15</f>
        <v>0.5</v>
      </c>
      <c r="CY16" s="3"/>
      <c r="CZ16" s="530" t="s">
        <v>137</v>
      </c>
      <c r="DA16" s="34"/>
      <c r="DB16" s="35"/>
      <c r="DC16" s="34" t="s">
        <v>63</v>
      </c>
      <c r="DD16" s="35"/>
      <c r="DE16" s="24" t="s">
        <v>160</v>
      </c>
      <c r="DF16" s="35">
        <v>1</v>
      </c>
      <c r="DG16" s="27">
        <v>25</v>
      </c>
      <c r="DH16" s="45">
        <v>0.64</v>
      </c>
      <c r="DI16" s="3"/>
      <c r="DJ16" s="24" t="s">
        <v>161</v>
      </c>
      <c r="DK16" s="34"/>
      <c r="DL16" s="35"/>
      <c r="DM16" s="34" t="s">
        <v>63</v>
      </c>
      <c r="DN16" s="35"/>
      <c r="DO16" s="24" t="s">
        <v>162</v>
      </c>
      <c r="DP16" s="35">
        <v>1</v>
      </c>
      <c r="DQ16" s="27">
        <v>5</v>
      </c>
      <c r="DR16" s="33">
        <f>DQ16/DQ15</f>
        <v>0.55555555555555558</v>
      </c>
      <c r="DS16" s="3"/>
      <c r="DT16" s="3"/>
      <c r="DU16" s="34"/>
      <c r="DV16" s="35"/>
      <c r="DW16" s="34" t="s">
        <v>63</v>
      </c>
      <c r="DX16" s="35"/>
      <c r="DY16" s="24" t="s">
        <v>163</v>
      </c>
      <c r="DZ16" s="35">
        <v>1</v>
      </c>
      <c r="EA16" s="27">
        <v>5</v>
      </c>
      <c r="EB16" s="33">
        <f>EA16/EA15</f>
        <v>0.33333333333333331</v>
      </c>
      <c r="EC16" s="24" t="s">
        <v>137</v>
      </c>
      <c r="ED16" s="3"/>
      <c r="EE16" s="34"/>
      <c r="EF16" s="35"/>
      <c r="EG16" s="34" t="s">
        <v>63</v>
      </c>
      <c r="EH16" s="35"/>
      <c r="EI16" s="24" t="s">
        <v>164</v>
      </c>
      <c r="EJ16" s="35">
        <v>1</v>
      </c>
      <c r="EK16" s="27">
        <v>10</v>
      </c>
      <c r="EL16" s="33">
        <f>EK16/EK15</f>
        <v>0.45454545454545453</v>
      </c>
      <c r="EM16" s="3"/>
      <c r="EN16" s="24" t="s">
        <v>165</v>
      </c>
      <c r="EO16" s="34"/>
      <c r="EP16" s="35"/>
      <c r="EQ16" s="34" t="s">
        <v>63</v>
      </c>
      <c r="ER16" s="35"/>
      <c r="ES16" s="24" t="s">
        <v>166</v>
      </c>
      <c r="ET16" s="35">
        <v>1</v>
      </c>
    </row>
    <row r="17" spans="1:150" ht="89.25" customHeight="1" x14ac:dyDescent="0.2">
      <c r="A17" s="20">
        <v>5</v>
      </c>
      <c r="B17" s="20"/>
      <c r="C17" s="24" t="s">
        <v>117</v>
      </c>
      <c r="D17" s="24">
        <v>3</v>
      </c>
      <c r="E17" s="24" t="s">
        <v>167</v>
      </c>
      <c r="F17" s="24" t="s">
        <v>168</v>
      </c>
      <c r="G17" s="24" t="s">
        <v>119</v>
      </c>
      <c r="H17" s="24" t="s">
        <v>169</v>
      </c>
      <c r="I17" s="23">
        <v>9</v>
      </c>
      <c r="J17" s="31" t="s">
        <v>170</v>
      </c>
      <c r="K17" s="27">
        <v>0</v>
      </c>
      <c r="L17" s="27"/>
      <c r="M17" s="3"/>
      <c r="N17" s="3"/>
      <c r="O17" s="35"/>
      <c r="P17" s="34"/>
      <c r="Q17" s="34" t="s">
        <v>63</v>
      </c>
      <c r="R17" s="35"/>
      <c r="S17" s="24" t="s">
        <v>171</v>
      </c>
      <c r="T17" s="36">
        <v>1</v>
      </c>
      <c r="U17" s="24">
        <v>0</v>
      </c>
      <c r="V17" s="46"/>
      <c r="W17" s="31"/>
      <c r="X17" s="24"/>
      <c r="Y17" s="35"/>
      <c r="Z17" s="34"/>
      <c r="AA17" s="34" t="s">
        <v>63</v>
      </c>
      <c r="AB17" s="35"/>
      <c r="AC17" s="24" t="s">
        <v>172</v>
      </c>
      <c r="AD17" s="35">
        <v>1</v>
      </c>
      <c r="AE17" s="27">
        <v>0</v>
      </c>
      <c r="AF17" s="27"/>
      <c r="AG17" s="3"/>
      <c r="AH17" s="3"/>
      <c r="AI17" s="35"/>
      <c r="AJ17" s="34"/>
      <c r="AK17" s="34" t="s">
        <v>63</v>
      </c>
      <c r="AL17" s="35"/>
      <c r="AM17" s="24" t="s">
        <v>173</v>
      </c>
      <c r="AN17" s="35">
        <v>1</v>
      </c>
      <c r="AO17" s="27">
        <v>0</v>
      </c>
      <c r="AP17" s="27"/>
      <c r="AQ17" s="24" t="s">
        <v>174</v>
      </c>
      <c r="AR17" s="3"/>
      <c r="AS17" s="38"/>
      <c r="AT17" s="38"/>
      <c r="AU17" s="39" t="s">
        <v>63</v>
      </c>
      <c r="AV17" s="38"/>
      <c r="AW17" s="3" t="s">
        <v>175</v>
      </c>
      <c r="AX17" s="35">
        <v>1</v>
      </c>
      <c r="AY17" s="23" t="s">
        <v>176</v>
      </c>
      <c r="AZ17" s="33">
        <f>1/80</f>
        <v>1.2500000000000001E-2</v>
      </c>
      <c r="BA17" s="24" t="s">
        <v>177</v>
      </c>
      <c r="BB17" s="3"/>
      <c r="BC17" s="35"/>
      <c r="BD17" s="34" t="s">
        <v>63</v>
      </c>
      <c r="BE17" s="34"/>
      <c r="BF17" s="35"/>
      <c r="BG17" s="24"/>
      <c r="BH17" s="35">
        <v>1</v>
      </c>
      <c r="BI17" s="32" t="s">
        <v>178</v>
      </c>
      <c r="BJ17" s="40"/>
      <c r="BK17" s="41" t="s">
        <v>154</v>
      </c>
      <c r="BL17" s="40"/>
      <c r="BM17" s="43"/>
      <c r="BN17" s="42"/>
      <c r="BO17" s="43"/>
      <c r="BP17" s="43"/>
      <c r="BQ17" s="41"/>
      <c r="BR17" s="43"/>
      <c r="BS17" s="23">
        <v>0</v>
      </c>
      <c r="BT17" s="3"/>
      <c r="BU17" s="3"/>
      <c r="BV17" s="3"/>
      <c r="BW17" s="35"/>
      <c r="BX17" s="34"/>
      <c r="BY17" s="35" t="s">
        <v>63</v>
      </c>
      <c r="BZ17" s="35"/>
      <c r="CA17" s="24" t="s">
        <v>179</v>
      </c>
      <c r="CB17" s="35">
        <v>1</v>
      </c>
      <c r="CC17" s="27">
        <v>0</v>
      </c>
      <c r="CD17" s="3"/>
      <c r="CE17" s="3"/>
      <c r="CF17" s="3"/>
      <c r="CG17" s="35"/>
      <c r="CH17" s="34"/>
      <c r="CI17" s="34" t="s">
        <v>63</v>
      </c>
      <c r="CJ17" s="35"/>
      <c r="CK17" s="24" t="s">
        <v>180</v>
      </c>
      <c r="CL17" s="35">
        <v>1</v>
      </c>
      <c r="CM17" s="27">
        <v>0</v>
      </c>
      <c r="CN17" s="3"/>
      <c r="CO17" s="24" t="s">
        <v>181</v>
      </c>
      <c r="CP17" s="3"/>
      <c r="CQ17" s="35"/>
      <c r="CR17" s="34"/>
      <c r="CS17" s="34" t="s">
        <v>63</v>
      </c>
      <c r="CT17" s="35"/>
      <c r="CU17" s="24" t="s">
        <v>182</v>
      </c>
      <c r="CV17" s="35">
        <v>1</v>
      </c>
      <c r="CW17" s="27">
        <v>0</v>
      </c>
      <c r="CX17" s="27"/>
      <c r="CY17" s="3"/>
      <c r="CZ17" s="532"/>
      <c r="DA17" s="35"/>
      <c r="DB17" s="34"/>
      <c r="DC17" s="34" t="s">
        <v>63</v>
      </c>
      <c r="DD17" s="35"/>
      <c r="DE17" s="24" t="s">
        <v>183</v>
      </c>
      <c r="DF17" s="35">
        <v>1</v>
      </c>
      <c r="DG17" s="27">
        <v>0</v>
      </c>
      <c r="DH17" s="3"/>
      <c r="DI17" s="3"/>
      <c r="DJ17" s="3"/>
      <c r="DK17" s="35"/>
      <c r="DL17" s="34"/>
      <c r="DM17" s="34" t="s">
        <v>63</v>
      </c>
      <c r="DN17" s="35"/>
      <c r="DO17" s="24" t="s">
        <v>184</v>
      </c>
      <c r="DP17" s="35">
        <v>1</v>
      </c>
      <c r="DQ17" s="27">
        <v>0</v>
      </c>
      <c r="DR17" s="3"/>
      <c r="DS17" s="3"/>
      <c r="DT17" s="3"/>
      <c r="DU17" s="35"/>
      <c r="DV17" s="34"/>
      <c r="DW17" s="34" t="s">
        <v>63</v>
      </c>
      <c r="DX17" s="35"/>
      <c r="DY17" s="24" t="s">
        <v>185</v>
      </c>
      <c r="DZ17" s="35">
        <v>1</v>
      </c>
      <c r="EA17" s="27">
        <v>0</v>
      </c>
      <c r="EB17" s="27"/>
      <c r="EC17" s="3"/>
      <c r="ED17" s="3"/>
      <c r="EE17" s="35"/>
      <c r="EF17" s="34"/>
      <c r="EG17" s="34" t="s">
        <v>63</v>
      </c>
      <c r="EH17" s="35"/>
      <c r="EI17" s="24" t="s">
        <v>186</v>
      </c>
      <c r="EJ17" s="35">
        <v>1</v>
      </c>
      <c r="EK17" s="27">
        <v>0</v>
      </c>
      <c r="EL17" s="3"/>
      <c r="EM17" s="3"/>
      <c r="EN17" s="3"/>
      <c r="EO17" s="35"/>
      <c r="EP17" s="34"/>
      <c r="EQ17" s="34" t="s">
        <v>63</v>
      </c>
      <c r="ER17" s="35"/>
      <c r="ES17" s="24" t="s">
        <v>187</v>
      </c>
      <c r="ET17" s="35">
        <v>1</v>
      </c>
    </row>
    <row r="18" spans="1:150" ht="90" customHeight="1" x14ac:dyDescent="0.2">
      <c r="A18" s="556">
        <v>6</v>
      </c>
      <c r="B18" s="557"/>
      <c r="C18" s="548" t="s">
        <v>117</v>
      </c>
      <c r="D18" s="558">
        <v>3</v>
      </c>
      <c r="E18" s="548" t="s">
        <v>188</v>
      </c>
      <c r="F18" s="548" t="s">
        <v>189</v>
      </c>
      <c r="G18" s="548" t="s">
        <v>190</v>
      </c>
      <c r="H18" s="548" t="s">
        <v>191</v>
      </c>
      <c r="I18" s="23">
        <v>10</v>
      </c>
      <c r="J18" s="24" t="s">
        <v>192</v>
      </c>
      <c r="K18" s="27" t="s">
        <v>193</v>
      </c>
      <c r="L18" s="3"/>
      <c r="M18" s="534"/>
      <c r="N18" s="534"/>
      <c r="O18" s="538"/>
      <c r="P18" s="530" t="s">
        <v>63</v>
      </c>
      <c r="Q18" s="530"/>
      <c r="R18" s="530"/>
      <c r="S18" s="533"/>
      <c r="T18" s="560">
        <v>1</v>
      </c>
      <c r="U18" s="24" t="s">
        <v>194</v>
      </c>
      <c r="V18" s="564"/>
      <c r="W18" s="545"/>
      <c r="X18" s="545"/>
      <c r="Y18" s="538"/>
      <c r="Z18" s="530" t="s">
        <v>63</v>
      </c>
      <c r="AA18" s="530"/>
      <c r="AB18" s="530"/>
      <c r="AC18" s="533"/>
      <c r="AD18" s="530">
        <v>1</v>
      </c>
      <c r="AE18" s="27" t="s">
        <v>193</v>
      </c>
      <c r="AF18" s="534"/>
      <c r="AG18" s="530" t="s">
        <v>195</v>
      </c>
      <c r="AH18" s="534"/>
      <c r="AI18" s="538"/>
      <c r="AJ18" s="530" t="s">
        <v>63</v>
      </c>
      <c r="AK18" s="530"/>
      <c r="AL18" s="530"/>
      <c r="AM18" s="533"/>
      <c r="AN18" s="530">
        <v>1</v>
      </c>
      <c r="AO18" s="27" t="s">
        <v>196</v>
      </c>
      <c r="AP18" s="534"/>
      <c r="AQ18" s="530" t="s">
        <v>197</v>
      </c>
      <c r="AR18" s="530" t="s">
        <v>198</v>
      </c>
      <c r="AS18" s="546"/>
      <c r="AT18" s="530" t="s">
        <v>63</v>
      </c>
      <c r="AU18" s="546"/>
      <c r="AV18" s="546"/>
      <c r="AW18" s="534"/>
      <c r="AX18" s="530">
        <v>1</v>
      </c>
      <c r="AY18" s="31" t="s">
        <v>199</v>
      </c>
      <c r="AZ18" s="534"/>
      <c r="BA18" s="530" t="s">
        <v>200</v>
      </c>
      <c r="BB18" s="534"/>
      <c r="BC18" s="538"/>
      <c r="BD18" s="530" t="s">
        <v>63</v>
      </c>
      <c r="BE18" s="530"/>
      <c r="BF18" s="530"/>
      <c r="BG18" s="533"/>
      <c r="BH18" s="530">
        <v>1</v>
      </c>
      <c r="BI18" s="47" t="s">
        <v>201</v>
      </c>
      <c r="BJ18" s="3"/>
      <c r="BK18" s="530" t="s">
        <v>202</v>
      </c>
      <c r="BL18" s="534"/>
      <c r="BM18" s="538"/>
      <c r="BN18" s="530" t="s">
        <v>63</v>
      </c>
      <c r="BO18" s="530"/>
      <c r="BP18" s="530"/>
      <c r="BQ18" s="533"/>
      <c r="BR18" s="530">
        <v>1</v>
      </c>
      <c r="BS18" s="24" t="s">
        <v>203</v>
      </c>
      <c r="BT18" s="534"/>
      <c r="BU18" s="534"/>
      <c r="BV18" s="534"/>
      <c r="BW18" s="538"/>
      <c r="BX18" s="530" t="s">
        <v>63</v>
      </c>
      <c r="BY18" s="530"/>
      <c r="BZ18" s="530"/>
      <c r="CA18" s="533"/>
      <c r="CB18" s="530">
        <v>1</v>
      </c>
      <c r="CC18" s="27" t="s">
        <v>193</v>
      </c>
      <c r="CD18" s="530" t="s">
        <v>204</v>
      </c>
      <c r="CE18" s="534"/>
      <c r="CF18" s="534"/>
      <c r="CG18" s="538"/>
      <c r="CH18" s="530" t="s">
        <v>63</v>
      </c>
      <c r="CI18" s="530"/>
      <c r="CJ18" s="530"/>
      <c r="CK18" s="533"/>
      <c r="CL18" s="530">
        <v>1</v>
      </c>
      <c r="CM18" s="27" t="s">
        <v>193</v>
      </c>
      <c r="CN18" s="534"/>
      <c r="CO18" s="530" t="s">
        <v>205</v>
      </c>
      <c r="CP18" s="534"/>
      <c r="CQ18" s="538"/>
      <c r="CR18" s="530" t="s">
        <v>63</v>
      </c>
      <c r="CS18" s="530"/>
      <c r="CT18" s="530"/>
      <c r="CU18" s="533"/>
      <c r="CV18" s="530">
        <v>1</v>
      </c>
      <c r="CW18" s="27" t="s">
        <v>193</v>
      </c>
      <c r="CX18" s="534"/>
      <c r="CY18" s="543" t="s">
        <v>206</v>
      </c>
      <c r="CZ18" s="530" t="s">
        <v>137</v>
      </c>
      <c r="DA18" s="538"/>
      <c r="DB18" s="530" t="s">
        <v>63</v>
      </c>
      <c r="DC18" s="530"/>
      <c r="DD18" s="530"/>
      <c r="DE18" s="533"/>
      <c r="DF18" s="530">
        <v>1</v>
      </c>
      <c r="DG18" s="27" t="s">
        <v>193</v>
      </c>
      <c r="DH18" s="534"/>
      <c r="DI18" s="539" t="s">
        <v>207</v>
      </c>
      <c r="DJ18" s="534"/>
      <c r="DK18" s="538"/>
      <c r="DL18" s="530" t="s">
        <v>63</v>
      </c>
      <c r="DM18" s="530"/>
      <c r="DN18" s="530"/>
      <c r="DO18" s="533"/>
      <c r="DP18" s="530">
        <v>1</v>
      </c>
      <c r="DQ18" s="27" t="s">
        <v>208</v>
      </c>
      <c r="DR18" s="534"/>
      <c r="DS18" s="534"/>
      <c r="DT18" s="530" t="s">
        <v>209</v>
      </c>
      <c r="DU18" s="538"/>
      <c r="DV18" s="530" t="s">
        <v>63</v>
      </c>
      <c r="DW18" s="530"/>
      <c r="DX18" s="530"/>
      <c r="DY18" s="533"/>
      <c r="DZ18" s="530">
        <v>1</v>
      </c>
      <c r="EA18" s="27" t="s">
        <v>193</v>
      </c>
      <c r="EB18" s="534"/>
      <c r="EC18" s="530" t="s">
        <v>210</v>
      </c>
      <c r="ED18" s="534"/>
      <c r="EE18" s="538"/>
      <c r="EF18" s="530" t="s">
        <v>63</v>
      </c>
      <c r="EG18" s="530"/>
      <c r="EH18" s="530"/>
      <c r="EI18" s="533"/>
      <c r="EJ18" s="530">
        <v>1</v>
      </c>
      <c r="EK18" s="27" t="s">
        <v>211</v>
      </c>
      <c r="EL18" s="534"/>
      <c r="EM18" s="534"/>
      <c r="EN18" s="530" t="s">
        <v>212</v>
      </c>
      <c r="EO18" s="538"/>
      <c r="EP18" s="530" t="s">
        <v>63</v>
      </c>
      <c r="EQ18" s="530"/>
      <c r="ER18" s="530"/>
      <c r="ES18" s="533"/>
      <c r="ET18" s="530">
        <v>1</v>
      </c>
    </row>
    <row r="19" spans="1:150" ht="60.75" customHeight="1" x14ac:dyDescent="0.2">
      <c r="A19" s="531"/>
      <c r="B19" s="531"/>
      <c r="C19" s="531"/>
      <c r="D19" s="531"/>
      <c r="E19" s="531"/>
      <c r="F19" s="531"/>
      <c r="G19" s="531"/>
      <c r="H19" s="531"/>
      <c r="I19" s="23">
        <v>11</v>
      </c>
      <c r="J19" s="24" t="s">
        <v>213</v>
      </c>
      <c r="K19" s="27" t="s">
        <v>214</v>
      </c>
      <c r="L19" s="3"/>
      <c r="M19" s="531"/>
      <c r="N19" s="531"/>
      <c r="O19" s="531"/>
      <c r="P19" s="531"/>
      <c r="Q19" s="531"/>
      <c r="R19" s="531"/>
      <c r="S19" s="531"/>
      <c r="T19" s="563"/>
      <c r="U19" s="24" t="s">
        <v>215</v>
      </c>
      <c r="V19" s="565"/>
      <c r="W19" s="531"/>
      <c r="X19" s="531"/>
      <c r="Y19" s="531"/>
      <c r="Z19" s="531"/>
      <c r="AA19" s="531"/>
      <c r="AB19" s="531"/>
      <c r="AC19" s="531"/>
      <c r="AD19" s="531"/>
      <c r="AE19" s="27" t="s">
        <v>214</v>
      </c>
      <c r="AF19" s="531"/>
      <c r="AG19" s="531"/>
      <c r="AH19" s="531"/>
      <c r="AI19" s="531"/>
      <c r="AJ19" s="531"/>
      <c r="AK19" s="531"/>
      <c r="AL19" s="531"/>
      <c r="AM19" s="531"/>
      <c r="AN19" s="531"/>
      <c r="AO19" s="48" t="s">
        <v>216</v>
      </c>
      <c r="AP19" s="531"/>
      <c r="AQ19" s="531"/>
      <c r="AR19" s="531"/>
      <c r="AS19" s="531"/>
      <c r="AT19" s="531"/>
      <c r="AU19" s="531"/>
      <c r="AV19" s="531"/>
      <c r="AW19" s="531"/>
      <c r="AX19" s="531"/>
      <c r="AY19" s="23" t="s">
        <v>217</v>
      </c>
      <c r="AZ19" s="531"/>
      <c r="BA19" s="531"/>
      <c r="BB19" s="531"/>
      <c r="BC19" s="531"/>
      <c r="BD19" s="531"/>
      <c r="BE19" s="531"/>
      <c r="BF19" s="531"/>
      <c r="BG19" s="531"/>
      <c r="BH19" s="531"/>
      <c r="BI19" s="27" t="s">
        <v>214</v>
      </c>
      <c r="BJ19" s="3"/>
      <c r="BK19" s="531"/>
      <c r="BL19" s="531"/>
      <c r="BM19" s="531"/>
      <c r="BN19" s="531"/>
      <c r="BO19" s="531"/>
      <c r="BP19" s="531"/>
      <c r="BQ19" s="531"/>
      <c r="BR19" s="531"/>
      <c r="BS19" s="24" t="s">
        <v>218</v>
      </c>
      <c r="BT19" s="531"/>
      <c r="BU19" s="531"/>
      <c r="BV19" s="531"/>
      <c r="BW19" s="531"/>
      <c r="BX19" s="531"/>
      <c r="BY19" s="531"/>
      <c r="BZ19" s="531"/>
      <c r="CA19" s="531"/>
      <c r="CB19" s="531"/>
      <c r="CC19" s="27" t="s">
        <v>214</v>
      </c>
      <c r="CD19" s="531"/>
      <c r="CE19" s="531"/>
      <c r="CF19" s="531"/>
      <c r="CG19" s="531"/>
      <c r="CH19" s="531"/>
      <c r="CI19" s="531"/>
      <c r="CJ19" s="531"/>
      <c r="CK19" s="531"/>
      <c r="CL19" s="531"/>
      <c r="CM19" s="27" t="s">
        <v>214</v>
      </c>
      <c r="CN19" s="531"/>
      <c r="CO19" s="531"/>
      <c r="CP19" s="531"/>
      <c r="CQ19" s="531"/>
      <c r="CR19" s="531"/>
      <c r="CS19" s="531"/>
      <c r="CT19" s="531"/>
      <c r="CU19" s="531"/>
      <c r="CV19" s="531"/>
      <c r="CW19" s="27" t="s">
        <v>214</v>
      </c>
      <c r="CX19" s="531"/>
      <c r="CY19" s="531"/>
      <c r="CZ19" s="532"/>
      <c r="DA19" s="531"/>
      <c r="DB19" s="531"/>
      <c r="DC19" s="531"/>
      <c r="DD19" s="531"/>
      <c r="DE19" s="531"/>
      <c r="DF19" s="531"/>
      <c r="DG19" s="27" t="s">
        <v>219</v>
      </c>
      <c r="DH19" s="531"/>
      <c r="DI19" s="531"/>
      <c r="DJ19" s="531"/>
      <c r="DK19" s="531"/>
      <c r="DL19" s="531"/>
      <c r="DM19" s="531"/>
      <c r="DN19" s="531"/>
      <c r="DO19" s="531"/>
      <c r="DP19" s="531"/>
      <c r="DQ19" s="27" t="s">
        <v>214</v>
      </c>
      <c r="DR19" s="531"/>
      <c r="DS19" s="531"/>
      <c r="DT19" s="531"/>
      <c r="DU19" s="531"/>
      <c r="DV19" s="531"/>
      <c r="DW19" s="531"/>
      <c r="DX19" s="531"/>
      <c r="DY19" s="531"/>
      <c r="DZ19" s="531"/>
      <c r="EA19" s="27" t="s">
        <v>214</v>
      </c>
      <c r="EB19" s="531"/>
      <c r="EC19" s="531"/>
      <c r="ED19" s="531"/>
      <c r="EE19" s="531"/>
      <c r="EF19" s="531"/>
      <c r="EG19" s="531"/>
      <c r="EH19" s="531"/>
      <c r="EI19" s="531"/>
      <c r="EJ19" s="531"/>
      <c r="EK19" s="27">
        <v>65</v>
      </c>
      <c r="EL19" s="531"/>
      <c r="EM19" s="531"/>
      <c r="EN19" s="531"/>
      <c r="EO19" s="531"/>
      <c r="EP19" s="531"/>
      <c r="EQ19" s="531"/>
      <c r="ER19" s="531"/>
      <c r="ES19" s="531"/>
      <c r="ET19" s="531"/>
    </row>
    <row r="20" spans="1:150" ht="12.75" customHeight="1" x14ac:dyDescent="0.2">
      <c r="A20" s="531"/>
      <c r="B20" s="531"/>
      <c r="C20" s="531"/>
      <c r="D20" s="531"/>
      <c r="E20" s="531"/>
      <c r="F20" s="531"/>
      <c r="G20" s="531"/>
      <c r="H20" s="531"/>
      <c r="I20" s="23">
        <v>12</v>
      </c>
      <c r="J20" s="24" t="s">
        <v>220</v>
      </c>
      <c r="K20" s="27" t="s">
        <v>214</v>
      </c>
      <c r="L20" s="3"/>
      <c r="M20" s="531"/>
      <c r="N20" s="531"/>
      <c r="O20" s="531"/>
      <c r="P20" s="531"/>
      <c r="Q20" s="531"/>
      <c r="R20" s="531"/>
      <c r="S20" s="531"/>
      <c r="T20" s="563"/>
      <c r="U20" s="24" t="s">
        <v>221</v>
      </c>
      <c r="V20" s="565"/>
      <c r="W20" s="531"/>
      <c r="X20" s="531"/>
      <c r="Y20" s="531"/>
      <c r="Z20" s="531"/>
      <c r="AA20" s="531"/>
      <c r="AB20" s="531"/>
      <c r="AC20" s="531"/>
      <c r="AD20" s="531"/>
      <c r="AE20" s="27" t="s">
        <v>214</v>
      </c>
      <c r="AF20" s="531"/>
      <c r="AG20" s="531"/>
      <c r="AH20" s="531"/>
      <c r="AI20" s="531"/>
      <c r="AJ20" s="531"/>
      <c r="AK20" s="531"/>
      <c r="AL20" s="531"/>
      <c r="AM20" s="531"/>
      <c r="AN20" s="531"/>
      <c r="AO20" s="48" t="s">
        <v>216</v>
      </c>
      <c r="AP20" s="531"/>
      <c r="AQ20" s="531"/>
      <c r="AR20" s="531"/>
      <c r="AS20" s="531"/>
      <c r="AT20" s="531"/>
      <c r="AU20" s="531"/>
      <c r="AV20" s="531"/>
      <c r="AW20" s="531"/>
      <c r="AX20" s="531"/>
      <c r="AY20" s="23" t="s">
        <v>222</v>
      </c>
      <c r="AZ20" s="531"/>
      <c r="BA20" s="531"/>
      <c r="BB20" s="531"/>
      <c r="BC20" s="531"/>
      <c r="BD20" s="531"/>
      <c r="BE20" s="531"/>
      <c r="BF20" s="531"/>
      <c r="BG20" s="531"/>
      <c r="BH20" s="531"/>
      <c r="BI20" s="27" t="s">
        <v>223</v>
      </c>
      <c r="BJ20" s="3"/>
      <c r="BK20" s="531"/>
      <c r="BL20" s="531"/>
      <c r="BM20" s="531"/>
      <c r="BN20" s="531"/>
      <c r="BO20" s="531"/>
      <c r="BP20" s="531"/>
      <c r="BQ20" s="531"/>
      <c r="BR20" s="531"/>
      <c r="BS20" s="24" t="s">
        <v>224</v>
      </c>
      <c r="BT20" s="531"/>
      <c r="BU20" s="531"/>
      <c r="BV20" s="531"/>
      <c r="BW20" s="531"/>
      <c r="BX20" s="531"/>
      <c r="BY20" s="531"/>
      <c r="BZ20" s="531"/>
      <c r="CA20" s="531"/>
      <c r="CB20" s="531"/>
      <c r="CC20" s="27" t="s">
        <v>214</v>
      </c>
      <c r="CD20" s="531"/>
      <c r="CE20" s="531"/>
      <c r="CF20" s="531"/>
      <c r="CG20" s="531"/>
      <c r="CH20" s="531"/>
      <c r="CI20" s="531"/>
      <c r="CJ20" s="531"/>
      <c r="CK20" s="531"/>
      <c r="CL20" s="531"/>
      <c r="CM20" s="27" t="s">
        <v>214</v>
      </c>
      <c r="CN20" s="531"/>
      <c r="CO20" s="531"/>
      <c r="CP20" s="531"/>
      <c r="CQ20" s="531"/>
      <c r="CR20" s="531"/>
      <c r="CS20" s="531"/>
      <c r="CT20" s="531"/>
      <c r="CU20" s="531"/>
      <c r="CV20" s="531"/>
      <c r="CW20" s="27" t="s">
        <v>214</v>
      </c>
      <c r="CX20" s="531"/>
      <c r="CY20" s="531"/>
      <c r="CZ20" s="530" t="s">
        <v>137</v>
      </c>
      <c r="DA20" s="531"/>
      <c r="DB20" s="531"/>
      <c r="DC20" s="531"/>
      <c r="DD20" s="531"/>
      <c r="DE20" s="531"/>
      <c r="DF20" s="531"/>
      <c r="DG20" s="27" t="s">
        <v>214</v>
      </c>
      <c r="DH20" s="531"/>
      <c r="DI20" s="531"/>
      <c r="DJ20" s="531"/>
      <c r="DK20" s="531"/>
      <c r="DL20" s="531"/>
      <c r="DM20" s="531"/>
      <c r="DN20" s="531"/>
      <c r="DO20" s="531"/>
      <c r="DP20" s="531"/>
      <c r="DQ20" s="27" t="s">
        <v>214</v>
      </c>
      <c r="DR20" s="531"/>
      <c r="DS20" s="531"/>
      <c r="DT20" s="531"/>
      <c r="DU20" s="531"/>
      <c r="DV20" s="531"/>
      <c r="DW20" s="531"/>
      <c r="DX20" s="531"/>
      <c r="DY20" s="531"/>
      <c r="DZ20" s="531"/>
      <c r="EA20" s="27" t="s">
        <v>214</v>
      </c>
      <c r="EB20" s="531"/>
      <c r="EC20" s="531"/>
      <c r="ED20" s="531"/>
      <c r="EE20" s="531"/>
      <c r="EF20" s="531"/>
      <c r="EG20" s="531"/>
      <c r="EH20" s="531"/>
      <c r="EI20" s="531"/>
      <c r="EJ20" s="531"/>
      <c r="EK20" s="27">
        <v>65</v>
      </c>
      <c r="EL20" s="531"/>
      <c r="EM20" s="531"/>
      <c r="EN20" s="531"/>
      <c r="EO20" s="531"/>
      <c r="EP20" s="531"/>
      <c r="EQ20" s="531"/>
      <c r="ER20" s="531"/>
      <c r="ES20" s="531"/>
      <c r="ET20" s="531"/>
    </row>
    <row r="21" spans="1:150" ht="12.75" customHeight="1" x14ac:dyDescent="0.2">
      <c r="A21" s="531"/>
      <c r="B21" s="531"/>
      <c r="C21" s="531"/>
      <c r="D21" s="531"/>
      <c r="E21" s="531"/>
      <c r="F21" s="531"/>
      <c r="G21" s="531"/>
      <c r="H21" s="531"/>
      <c r="I21" s="23">
        <v>13</v>
      </c>
      <c r="J21" s="24" t="s">
        <v>225</v>
      </c>
      <c r="K21" s="27" t="s">
        <v>214</v>
      </c>
      <c r="L21" s="3"/>
      <c r="M21" s="531"/>
      <c r="N21" s="531"/>
      <c r="O21" s="531"/>
      <c r="P21" s="531"/>
      <c r="Q21" s="531"/>
      <c r="R21" s="531"/>
      <c r="S21" s="531"/>
      <c r="T21" s="563"/>
      <c r="U21" s="24" t="s">
        <v>221</v>
      </c>
      <c r="V21" s="565"/>
      <c r="W21" s="531"/>
      <c r="X21" s="531"/>
      <c r="Y21" s="531"/>
      <c r="Z21" s="531"/>
      <c r="AA21" s="531"/>
      <c r="AB21" s="531"/>
      <c r="AC21" s="531"/>
      <c r="AD21" s="531"/>
      <c r="AE21" s="27" t="s">
        <v>214</v>
      </c>
      <c r="AF21" s="531"/>
      <c r="AG21" s="531"/>
      <c r="AH21" s="531"/>
      <c r="AI21" s="531"/>
      <c r="AJ21" s="531"/>
      <c r="AK21" s="531"/>
      <c r="AL21" s="531"/>
      <c r="AM21" s="531"/>
      <c r="AN21" s="531"/>
      <c r="AO21" s="48" t="s">
        <v>216</v>
      </c>
      <c r="AP21" s="531"/>
      <c r="AQ21" s="531"/>
      <c r="AR21" s="531"/>
      <c r="AS21" s="531"/>
      <c r="AT21" s="531"/>
      <c r="AU21" s="531"/>
      <c r="AV21" s="531"/>
      <c r="AW21" s="531"/>
      <c r="AX21" s="531"/>
      <c r="AY21" s="27" t="s">
        <v>214</v>
      </c>
      <c r="AZ21" s="531"/>
      <c r="BA21" s="531"/>
      <c r="BB21" s="531"/>
      <c r="BC21" s="531"/>
      <c r="BD21" s="531"/>
      <c r="BE21" s="531"/>
      <c r="BF21" s="531"/>
      <c r="BG21" s="531"/>
      <c r="BH21" s="531"/>
      <c r="BI21" s="27" t="s">
        <v>226</v>
      </c>
      <c r="BJ21" s="3"/>
      <c r="BK21" s="531"/>
      <c r="BL21" s="531"/>
      <c r="BM21" s="531"/>
      <c r="BN21" s="531"/>
      <c r="BO21" s="531"/>
      <c r="BP21" s="531"/>
      <c r="BQ21" s="531"/>
      <c r="BR21" s="531"/>
      <c r="BS21" s="27" t="s">
        <v>214</v>
      </c>
      <c r="BT21" s="531"/>
      <c r="BU21" s="531"/>
      <c r="BV21" s="531"/>
      <c r="BW21" s="531"/>
      <c r="BX21" s="531"/>
      <c r="BY21" s="531"/>
      <c r="BZ21" s="531"/>
      <c r="CA21" s="531"/>
      <c r="CB21" s="531"/>
      <c r="CC21" s="27" t="s">
        <v>214</v>
      </c>
      <c r="CD21" s="531"/>
      <c r="CE21" s="531"/>
      <c r="CF21" s="531"/>
      <c r="CG21" s="531"/>
      <c r="CH21" s="531"/>
      <c r="CI21" s="531"/>
      <c r="CJ21" s="531"/>
      <c r="CK21" s="531"/>
      <c r="CL21" s="531"/>
      <c r="CM21" s="27" t="s">
        <v>214</v>
      </c>
      <c r="CN21" s="531"/>
      <c r="CO21" s="531"/>
      <c r="CP21" s="531"/>
      <c r="CQ21" s="531"/>
      <c r="CR21" s="531"/>
      <c r="CS21" s="531"/>
      <c r="CT21" s="531"/>
      <c r="CU21" s="531"/>
      <c r="CV21" s="531"/>
      <c r="CW21" s="27" t="s">
        <v>214</v>
      </c>
      <c r="CX21" s="531"/>
      <c r="CY21" s="531"/>
      <c r="CZ21" s="532"/>
      <c r="DA21" s="531"/>
      <c r="DB21" s="531"/>
      <c r="DC21" s="531"/>
      <c r="DD21" s="531"/>
      <c r="DE21" s="531"/>
      <c r="DF21" s="531"/>
      <c r="DG21" s="27" t="s">
        <v>214</v>
      </c>
      <c r="DH21" s="531"/>
      <c r="DI21" s="531"/>
      <c r="DJ21" s="531"/>
      <c r="DK21" s="531"/>
      <c r="DL21" s="531"/>
      <c r="DM21" s="531"/>
      <c r="DN21" s="531"/>
      <c r="DO21" s="531"/>
      <c r="DP21" s="531"/>
      <c r="DQ21" s="27" t="s">
        <v>214</v>
      </c>
      <c r="DR21" s="531"/>
      <c r="DS21" s="531"/>
      <c r="DT21" s="531"/>
      <c r="DU21" s="531"/>
      <c r="DV21" s="531"/>
      <c r="DW21" s="531"/>
      <c r="DX21" s="531"/>
      <c r="DY21" s="531"/>
      <c r="DZ21" s="531"/>
      <c r="EA21" s="27" t="s">
        <v>214</v>
      </c>
      <c r="EB21" s="531"/>
      <c r="EC21" s="531"/>
      <c r="ED21" s="531"/>
      <c r="EE21" s="531"/>
      <c r="EF21" s="531"/>
      <c r="EG21" s="531"/>
      <c r="EH21" s="531"/>
      <c r="EI21" s="531"/>
      <c r="EJ21" s="531"/>
      <c r="EK21" s="27" t="s">
        <v>214</v>
      </c>
      <c r="EL21" s="531"/>
      <c r="EM21" s="531"/>
      <c r="EN21" s="531"/>
      <c r="EO21" s="531"/>
      <c r="EP21" s="531"/>
      <c r="EQ21" s="531"/>
      <c r="ER21" s="531"/>
      <c r="ES21" s="531"/>
      <c r="ET21" s="531"/>
    </row>
    <row r="22" spans="1:150" ht="12.75" customHeight="1" x14ac:dyDescent="0.2">
      <c r="A22" s="531"/>
      <c r="B22" s="531"/>
      <c r="C22" s="531"/>
      <c r="D22" s="531"/>
      <c r="E22" s="531"/>
      <c r="F22" s="531"/>
      <c r="G22" s="531"/>
      <c r="H22" s="531"/>
      <c r="I22" s="23">
        <v>14</v>
      </c>
      <c r="J22" s="24" t="s">
        <v>227</v>
      </c>
      <c r="K22" s="27" t="s">
        <v>214</v>
      </c>
      <c r="L22" s="3"/>
      <c r="M22" s="531"/>
      <c r="N22" s="531"/>
      <c r="O22" s="531"/>
      <c r="P22" s="531"/>
      <c r="Q22" s="531"/>
      <c r="R22" s="531"/>
      <c r="S22" s="531"/>
      <c r="T22" s="563"/>
      <c r="U22" s="24" t="s">
        <v>221</v>
      </c>
      <c r="V22" s="565"/>
      <c r="W22" s="531"/>
      <c r="X22" s="531"/>
      <c r="Y22" s="531"/>
      <c r="Z22" s="531"/>
      <c r="AA22" s="531"/>
      <c r="AB22" s="531"/>
      <c r="AC22" s="531"/>
      <c r="AD22" s="531"/>
      <c r="AE22" s="27" t="s">
        <v>214</v>
      </c>
      <c r="AF22" s="531"/>
      <c r="AG22" s="531"/>
      <c r="AH22" s="531"/>
      <c r="AI22" s="531"/>
      <c r="AJ22" s="531"/>
      <c r="AK22" s="531"/>
      <c r="AL22" s="531"/>
      <c r="AM22" s="531"/>
      <c r="AN22" s="531"/>
      <c r="AO22" s="48" t="s">
        <v>216</v>
      </c>
      <c r="AP22" s="531"/>
      <c r="AQ22" s="531"/>
      <c r="AR22" s="531"/>
      <c r="AS22" s="531"/>
      <c r="AT22" s="531"/>
      <c r="AU22" s="531"/>
      <c r="AV22" s="531"/>
      <c r="AW22" s="531"/>
      <c r="AX22" s="531"/>
      <c r="AY22" s="27" t="s">
        <v>214</v>
      </c>
      <c r="AZ22" s="531"/>
      <c r="BA22" s="531"/>
      <c r="BB22" s="531"/>
      <c r="BC22" s="531"/>
      <c r="BD22" s="531"/>
      <c r="BE22" s="531"/>
      <c r="BF22" s="531"/>
      <c r="BG22" s="531"/>
      <c r="BH22" s="531"/>
      <c r="BI22" s="27" t="s">
        <v>228</v>
      </c>
      <c r="BJ22" s="3"/>
      <c r="BK22" s="531"/>
      <c r="BL22" s="531"/>
      <c r="BM22" s="531"/>
      <c r="BN22" s="531"/>
      <c r="BO22" s="531"/>
      <c r="BP22" s="531"/>
      <c r="BQ22" s="531"/>
      <c r="BR22" s="531"/>
      <c r="BS22" s="27" t="s">
        <v>214</v>
      </c>
      <c r="BT22" s="531"/>
      <c r="BU22" s="531"/>
      <c r="BV22" s="531"/>
      <c r="BW22" s="531"/>
      <c r="BX22" s="531"/>
      <c r="BY22" s="531"/>
      <c r="BZ22" s="531"/>
      <c r="CA22" s="531"/>
      <c r="CB22" s="531"/>
      <c r="CC22" s="27" t="s">
        <v>214</v>
      </c>
      <c r="CD22" s="531"/>
      <c r="CE22" s="531"/>
      <c r="CF22" s="531"/>
      <c r="CG22" s="531"/>
      <c r="CH22" s="531"/>
      <c r="CI22" s="531"/>
      <c r="CJ22" s="531"/>
      <c r="CK22" s="531"/>
      <c r="CL22" s="531"/>
      <c r="CM22" s="27" t="s">
        <v>214</v>
      </c>
      <c r="CN22" s="531"/>
      <c r="CO22" s="531"/>
      <c r="CP22" s="531"/>
      <c r="CQ22" s="531"/>
      <c r="CR22" s="531"/>
      <c r="CS22" s="531"/>
      <c r="CT22" s="531"/>
      <c r="CU22" s="531"/>
      <c r="CV22" s="531"/>
      <c r="CW22" s="27" t="s">
        <v>214</v>
      </c>
      <c r="CX22" s="531"/>
      <c r="CY22" s="531"/>
      <c r="CZ22" s="530" t="s">
        <v>137</v>
      </c>
      <c r="DA22" s="531"/>
      <c r="DB22" s="531"/>
      <c r="DC22" s="531"/>
      <c r="DD22" s="531"/>
      <c r="DE22" s="531"/>
      <c r="DF22" s="531"/>
      <c r="DG22" s="27" t="s">
        <v>214</v>
      </c>
      <c r="DH22" s="531"/>
      <c r="DI22" s="531"/>
      <c r="DJ22" s="531"/>
      <c r="DK22" s="531"/>
      <c r="DL22" s="531"/>
      <c r="DM22" s="531"/>
      <c r="DN22" s="531"/>
      <c r="DO22" s="531"/>
      <c r="DP22" s="531"/>
      <c r="DQ22" s="27" t="s">
        <v>214</v>
      </c>
      <c r="DR22" s="531"/>
      <c r="DS22" s="531"/>
      <c r="DT22" s="531"/>
      <c r="DU22" s="531"/>
      <c r="DV22" s="531"/>
      <c r="DW22" s="531"/>
      <c r="DX22" s="531"/>
      <c r="DY22" s="531"/>
      <c r="DZ22" s="531"/>
      <c r="EA22" s="27" t="s">
        <v>229</v>
      </c>
      <c r="EB22" s="531"/>
      <c r="EC22" s="531"/>
      <c r="ED22" s="531"/>
      <c r="EE22" s="531"/>
      <c r="EF22" s="531"/>
      <c r="EG22" s="531"/>
      <c r="EH22" s="531"/>
      <c r="EI22" s="531"/>
      <c r="EJ22" s="531"/>
      <c r="EK22" s="27" t="s">
        <v>214</v>
      </c>
      <c r="EL22" s="531"/>
      <c r="EM22" s="531"/>
      <c r="EN22" s="531"/>
      <c r="EO22" s="531"/>
      <c r="EP22" s="531"/>
      <c r="EQ22" s="531"/>
      <c r="ER22" s="531"/>
      <c r="ES22" s="531"/>
      <c r="ET22" s="531"/>
    </row>
    <row r="23" spans="1:150" ht="12.75" customHeight="1" x14ac:dyDescent="0.2">
      <c r="A23" s="531"/>
      <c r="B23" s="531"/>
      <c r="C23" s="531"/>
      <c r="D23" s="531"/>
      <c r="E23" s="531"/>
      <c r="F23" s="531"/>
      <c r="G23" s="532"/>
      <c r="H23" s="532"/>
      <c r="I23" s="23">
        <v>15</v>
      </c>
      <c r="J23" s="24" t="s">
        <v>230</v>
      </c>
      <c r="K23" s="27" t="s">
        <v>214</v>
      </c>
      <c r="L23" s="3"/>
      <c r="M23" s="531"/>
      <c r="N23" s="531"/>
      <c r="O23" s="531"/>
      <c r="P23" s="531"/>
      <c r="Q23" s="531"/>
      <c r="R23" s="531"/>
      <c r="S23" s="531"/>
      <c r="T23" s="563"/>
      <c r="U23" s="24" t="s">
        <v>221</v>
      </c>
      <c r="V23" s="565"/>
      <c r="W23" s="531"/>
      <c r="X23" s="531"/>
      <c r="Y23" s="531"/>
      <c r="Z23" s="531"/>
      <c r="AA23" s="531"/>
      <c r="AB23" s="531"/>
      <c r="AC23" s="531"/>
      <c r="AD23" s="531"/>
      <c r="AE23" s="27" t="s">
        <v>214</v>
      </c>
      <c r="AF23" s="531"/>
      <c r="AG23" s="531"/>
      <c r="AH23" s="531"/>
      <c r="AI23" s="531"/>
      <c r="AJ23" s="531"/>
      <c r="AK23" s="531"/>
      <c r="AL23" s="531"/>
      <c r="AM23" s="531"/>
      <c r="AN23" s="531"/>
      <c r="AO23" s="27" t="s">
        <v>231</v>
      </c>
      <c r="AP23" s="531"/>
      <c r="AQ23" s="531"/>
      <c r="AR23" s="531"/>
      <c r="AS23" s="531"/>
      <c r="AT23" s="531"/>
      <c r="AU23" s="531"/>
      <c r="AV23" s="531"/>
      <c r="AW23" s="531"/>
      <c r="AX23" s="531"/>
      <c r="AY23" s="27" t="s">
        <v>214</v>
      </c>
      <c r="AZ23" s="531"/>
      <c r="BA23" s="531"/>
      <c r="BB23" s="531"/>
      <c r="BC23" s="531"/>
      <c r="BD23" s="531"/>
      <c r="BE23" s="531"/>
      <c r="BF23" s="531"/>
      <c r="BG23" s="531"/>
      <c r="BH23" s="531"/>
      <c r="BI23" s="27" t="s">
        <v>232</v>
      </c>
      <c r="BJ23" s="3"/>
      <c r="BK23" s="532"/>
      <c r="BL23" s="532"/>
      <c r="BM23" s="531"/>
      <c r="BN23" s="531"/>
      <c r="BO23" s="531"/>
      <c r="BP23" s="531"/>
      <c r="BQ23" s="531"/>
      <c r="BR23" s="531"/>
      <c r="BS23" s="27" t="s">
        <v>214</v>
      </c>
      <c r="BT23" s="531"/>
      <c r="BU23" s="531"/>
      <c r="BV23" s="531"/>
      <c r="BW23" s="531"/>
      <c r="BX23" s="531"/>
      <c r="BY23" s="531"/>
      <c r="BZ23" s="531"/>
      <c r="CA23" s="531"/>
      <c r="CB23" s="531"/>
      <c r="CC23" s="27" t="s">
        <v>229</v>
      </c>
      <c r="CD23" s="531"/>
      <c r="CE23" s="531"/>
      <c r="CF23" s="531"/>
      <c r="CG23" s="531"/>
      <c r="CH23" s="531"/>
      <c r="CI23" s="531"/>
      <c r="CJ23" s="531"/>
      <c r="CK23" s="531"/>
      <c r="CL23" s="531"/>
      <c r="CM23" s="27" t="s">
        <v>233</v>
      </c>
      <c r="CN23" s="531"/>
      <c r="CO23" s="531"/>
      <c r="CP23" s="531"/>
      <c r="CQ23" s="531"/>
      <c r="CR23" s="531"/>
      <c r="CS23" s="531"/>
      <c r="CT23" s="531"/>
      <c r="CU23" s="531"/>
      <c r="CV23" s="531"/>
      <c r="CW23" s="27" t="s">
        <v>229</v>
      </c>
      <c r="CX23" s="531"/>
      <c r="CY23" s="531"/>
      <c r="CZ23" s="532"/>
      <c r="DA23" s="531"/>
      <c r="DB23" s="531"/>
      <c r="DC23" s="531"/>
      <c r="DD23" s="531"/>
      <c r="DE23" s="531"/>
      <c r="DF23" s="531"/>
      <c r="DG23" s="27" t="s">
        <v>229</v>
      </c>
      <c r="DH23" s="531"/>
      <c r="DI23" s="531"/>
      <c r="DJ23" s="531"/>
      <c r="DK23" s="531"/>
      <c r="DL23" s="531"/>
      <c r="DM23" s="531"/>
      <c r="DN23" s="531"/>
      <c r="DO23" s="531"/>
      <c r="DP23" s="531"/>
      <c r="DQ23" s="27" t="s">
        <v>229</v>
      </c>
      <c r="DR23" s="531"/>
      <c r="DS23" s="531"/>
      <c r="DT23" s="531"/>
      <c r="DU23" s="531"/>
      <c r="DV23" s="531"/>
      <c r="DW23" s="531"/>
      <c r="DX23" s="531"/>
      <c r="DY23" s="531"/>
      <c r="DZ23" s="531"/>
      <c r="EA23" s="27" t="s">
        <v>234</v>
      </c>
      <c r="EB23" s="531"/>
      <c r="EC23" s="531"/>
      <c r="ED23" s="531"/>
      <c r="EE23" s="531"/>
      <c r="EF23" s="531"/>
      <c r="EG23" s="531"/>
      <c r="EH23" s="531"/>
      <c r="EI23" s="531"/>
      <c r="EJ23" s="531"/>
      <c r="EK23" s="27">
        <v>4</v>
      </c>
      <c r="EL23" s="531"/>
      <c r="EM23" s="531"/>
      <c r="EN23" s="531"/>
      <c r="EO23" s="531"/>
      <c r="EP23" s="531"/>
      <c r="EQ23" s="531"/>
      <c r="ER23" s="531"/>
      <c r="ES23" s="531"/>
      <c r="ET23" s="531"/>
    </row>
    <row r="24" spans="1:150" ht="12.75" customHeight="1" x14ac:dyDescent="0.2">
      <c r="A24" s="532"/>
      <c r="B24" s="532"/>
      <c r="C24" s="532"/>
      <c r="D24" s="532"/>
      <c r="E24" s="532"/>
      <c r="F24" s="532"/>
      <c r="G24" s="24" t="s">
        <v>59</v>
      </c>
      <c r="H24" s="24"/>
      <c r="I24" s="23">
        <v>16</v>
      </c>
      <c r="J24" s="31" t="s">
        <v>235</v>
      </c>
      <c r="K24" s="27" t="s">
        <v>236</v>
      </c>
      <c r="L24" s="3"/>
      <c r="M24" s="532"/>
      <c r="N24" s="532"/>
      <c r="O24" s="532"/>
      <c r="P24" s="532"/>
      <c r="Q24" s="532"/>
      <c r="R24" s="532"/>
      <c r="S24" s="532"/>
      <c r="T24" s="561"/>
      <c r="U24" s="24" t="s">
        <v>237</v>
      </c>
      <c r="V24" s="555"/>
      <c r="W24" s="532"/>
      <c r="X24" s="532"/>
      <c r="Y24" s="532"/>
      <c r="Z24" s="532"/>
      <c r="AA24" s="532"/>
      <c r="AB24" s="532"/>
      <c r="AC24" s="532"/>
      <c r="AD24" s="532"/>
      <c r="AE24" s="27" t="s">
        <v>238</v>
      </c>
      <c r="AF24" s="532"/>
      <c r="AG24" s="532"/>
      <c r="AH24" s="532"/>
      <c r="AI24" s="532"/>
      <c r="AJ24" s="532"/>
      <c r="AK24" s="532"/>
      <c r="AL24" s="532"/>
      <c r="AM24" s="532"/>
      <c r="AN24" s="532"/>
      <c r="AO24" s="27" t="s">
        <v>239</v>
      </c>
      <c r="AP24" s="532"/>
      <c r="AQ24" s="532"/>
      <c r="AR24" s="532"/>
      <c r="AS24" s="532"/>
      <c r="AT24" s="532"/>
      <c r="AU24" s="532"/>
      <c r="AV24" s="532"/>
      <c r="AW24" s="532"/>
      <c r="AX24" s="532"/>
      <c r="AY24" s="23" t="s">
        <v>240</v>
      </c>
      <c r="AZ24" s="532"/>
      <c r="BA24" s="532"/>
      <c r="BB24" s="532"/>
      <c r="BC24" s="532"/>
      <c r="BD24" s="532"/>
      <c r="BE24" s="532"/>
      <c r="BF24" s="532"/>
      <c r="BG24" s="532"/>
      <c r="BH24" s="532"/>
      <c r="BI24" s="27" t="s">
        <v>241</v>
      </c>
      <c r="BJ24" s="3"/>
      <c r="BK24" s="23" t="s">
        <v>242</v>
      </c>
      <c r="BL24" s="3"/>
      <c r="BM24" s="532"/>
      <c r="BN24" s="532"/>
      <c r="BO24" s="532"/>
      <c r="BP24" s="532"/>
      <c r="BQ24" s="532"/>
      <c r="BR24" s="532"/>
      <c r="BS24" s="24" t="s">
        <v>243</v>
      </c>
      <c r="BT24" s="532"/>
      <c r="BU24" s="532"/>
      <c r="BV24" s="532"/>
      <c r="BW24" s="532"/>
      <c r="BX24" s="532"/>
      <c r="BY24" s="532"/>
      <c r="BZ24" s="532"/>
      <c r="CA24" s="532"/>
      <c r="CB24" s="532"/>
      <c r="CC24" s="27" t="s">
        <v>244</v>
      </c>
      <c r="CD24" s="532"/>
      <c r="CE24" s="532"/>
      <c r="CF24" s="532"/>
      <c r="CG24" s="532"/>
      <c r="CH24" s="532"/>
      <c r="CI24" s="532"/>
      <c r="CJ24" s="532"/>
      <c r="CK24" s="532"/>
      <c r="CL24" s="532"/>
      <c r="CM24" s="3" t="s">
        <v>238</v>
      </c>
      <c r="CN24" s="532"/>
      <c r="CO24" s="532"/>
      <c r="CP24" s="532"/>
      <c r="CQ24" s="532"/>
      <c r="CR24" s="532"/>
      <c r="CS24" s="532"/>
      <c r="CT24" s="532"/>
      <c r="CU24" s="532"/>
      <c r="CV24" s="532"/>
      <c r="CW24" s="29" t="s">
        <v>245</v>
      </c>
      <c r="CX24" s="532"/>
      <c r="CY24" s="532"/>
      <c r="CZ24" s="3"/>
      <c r="DA24" s="532"/>
      <c r="DB24" s="532"/>
      <c r="DC24" s="532"/>
      <c r="DD24" s="532"/>
      <c r="DE24" s="532"/>
      <c r="DF24" s="532"/>
      <c r="DG24" s="27" t="s">
        <v>246</v>
      </c>
      <c r="DH24" s="532"/>
      <c r="DI24" s="532"/>
      <c r="DJ24" s="532"/>
      <c r="DK24" s="532"/>
      <c r="DL24" s="532"/>
      <c r="DM24" s="532"/>
      <c r="DN24" s="532"/>
      <c r="DO24" s="532"/>
      <c r="DP24" s="532"/>
      <c r="DQ24" s="27" t="s">
        <v>247</v>
      </c>
      <c r="DR24" s="532"/>
      <c r="DS24" s="532"/>
      <c r="DT24" s="532"/>
      <c r="DU24" s="532"/>
      <c r="DV24" s="532"/>
      <c r="DW24" s="532"/>
      <c r="DX24" s="532"/>
      <c r="DY24" s="532"/>
      <c r="DZ24" s="532"/>
      <c r="EA24" s="27" t="s">
        <v>248</v>
      </c>
      <c r="EB24" s="532"/>
      <c r="EC24" s="532"/>
      <c r="ED24" s="532"/>
      <c r="EE24" s="532"/>
      <c r="EF24" s="532"/>
      <c r="EG24" s="532"/>
      <c r="EH24" s="532"/>
      <c r="EI24" s="532"/>
      <c r="EJ24" s="532"/>
      <c r="EK24" s="27" t="s">
        <v>249</v>
      </c>
      <c r="EL24" s="532"/>
      <c r="EM24" s="532"/>
      <c r="EN24" s="532"/>
      <c r="EO24" s="532"/>
      <c r="EP24" s="532"/>
      <c r="EQ24" s="532"/>
      <c r="ER24" s="532"/>
      <c r="ES24" s="532"/>
      <c r="ET24" s="532"/>
    </row>
    <row r="25" spans="1:150" ht="39" customHeight="1" x14ac:dyDescent="0.2">
      <c r="A25" s="587">
        <v>7</v>
      </c>
      <c r="B25" s="588"/>
      <c r="C25" s="581" t="s">
        <v>117</v>
      </c>
      <c r="D25" s="589">
        <v>3</v>
      </c>
      <c r="E25" s="581" t="s">
        <v>250</v>
      </c>
      <c r="F25" s="581" t="s">
        <v>251</v>
      </c>
      <c r="G25" s="581" t="s">
        <v>190</v>
      </c>
      <c r="H25" s="581" t="s">
        <v>252</v>
      </c>
      <c r="I25" s="51">
        <v>17</v>
      </c>
      <c r="J25" s="52" t="s">
        <v>253</v>
      </c>
      <c r="K25" s="29">
        <v>0</v>
      </c>
      <c r="L25" s="542">
        <f>(K25+K26)/322</f>
        <v>0</v>
      </c>
      <c r="M25" s="542" t="s">
        <v>254</v>
      </c>
      <c r="N25" s="542"/>
      <c r="O25" s="535"/>
      <c r="P25" s="536"/>
      <c r="Q25" s="535" t="s">
        <v>63</v>
      </c>
      <c r="R25" s="536"/>
      <c r="S25" s="537" t="s">
        <v>255</v>
      </c>
      <c r="T25" s="592">
        <v>1</v>
      </c>
      <c r="U25" s="55">
        <v>1</v>
      </c>
      <c r="V25" s="590">
        <f>(U25+U26)/278</f>
        <v>7.1942446043165471E-3</v>
      </c>
      <c r="W25" s="536" t="s">
        <v>256</v>
      </c>
      <c r="X25" s="536" t="s">
        <v>257</v>
      </c>
      <c r="Y25" s="535"/>
      <c r="Z25" s="536"/>
      <c r="AA25" s="535" t="s">
        <v>63</v>
      </c>
      <c r="AB25" s="536"/>
      <c r="AC25" s="537" t="s">
        <v>258</v>
      </c>
      <c r="AD25" s="535">
        <v>1</v>
      </c>
      <c r="AE25" s="29">
        <v>0</v>
      </c>
      <c r="AF25" s="582">
        <f>(AE25+AE26)/289</f>
        <v>0</v>
      </c>
      <c r="AG25" s="542" t="s">
        <v>259</v>
      </c>
      <c r="AH25" s="542"/>
      <c r="AI25" s="535"/>
      <c r="AJ25" s="535"/>
      <c r="AK25" s="536" t="s">
        <v>63</v>
      </c>
      <c r="AL25" s="536"/>
      <c r="AM25" s="537" t="s">
        <v>260</v>
      </c>
      <c r="AN25" s="535">
        <v>1</v>
      </c>
      <c r="AO25" s="29">
        <v>3</v>
      </c>
      <c r="AP25" s="579">
        <f>(AO25+AO26)/60</f>
        <v>6.6666666666666666E-2</v>
      </c>
      <c r="AQ25" s="52" t="s">
        <v>261</v>
      </c>
      <c r="AR25" s="52" t="s">
        <v>262</v>
      </c>
      <c r="AS25" s="535"/>
      <c r="AT25" s="535"/>
      <c r="AU25" s="535" t="s">
        <v>63</v>
      </c>
      <c r="AV25" s="536"/>
      <c r="AW25" s="542" t="s">
        <v>263</v>
      </c>
      <c r="AX25" s="535">
        <v>1</v>
      </c>
      <c r="AY25" s="51">
        <v>0</v>
      </c>
      <c r="AZ25" s="582">
        <f>(AY25+AY26)/80</f>
        <v>0</v>
      </c>
      <c r="BA25" s="542" t="s">
        <v>264</v>
      </c>
      <c r="BB25" s="542"/>
      <c r="BC25" s="535"/>
      <c r="BD25" s="535"/>
      <c r="BE25" s="535" t="s">
        <v>63</v>
      </c>
      <c r="BF25" s="536"/>
      <c r="BG25" s="537" t="s">
        <v>265</v>
      </c>
      <c r="BH25" s="535">
        <v>1</v>
      </c>
      <c r="BI25" s="29">
        <v>0</v>
      </c>
      <c r="BJ25" s="542">
        <f>(BI25+BI26)/678</f>
        <v>0</v>
      </c>
      <c r="BK25" s="542" t="s">
        <v>266</v>
      </c>
      <c r="BL25" s="542"/>
      <c r="BM25" s="535"/>
      <c r="BN25" s="535"/>
      <c r="BO25" s="535" t="s">
        <v>63</v>
      </c>
      <c r="BP25" s="536"/>
      <c r="BQ25" s="537" t="s">
        <v>267</v>
      </c>
      <c r="BR25" s="535">
        <v>1</v>
      </c>
      <c r="BS25" s="56">
        <v>1</v>
      </c>
      <c r="BT25" s="540">
        <f>(BS25+BS26)/507</f>
        <v>3.9447731755424065E-3</v>
      </c>
      <c r="BU25" s="542" t="s">
        <v>268</v>
      </c>
      <c r="BV25" s="542"/>
      <c r="BW25" s="535"/>
      <c r="BX25" s="535"/>
      <c r="BY25" s="535" t="s">
        <v>63</v>
      </c>
      <c r="BZ25" s="536"/>
      <c r="CA25" s="537" t="s">
        <v>269</v>
      </c>
      <c r="CB25" s="535">
        <v>1</v>
      </c>
      <c r="CC25" s="57">
        <v>0</v>
      </c>
      <c r="CD25" s="542">
        <f>(CC25+CC26)/314</f>
        <v>0</v>
      </c>
      <c r="CE25" s="542" t="s">
        <v>270</v>
      </c>
      <c r="CF25" s="542"/>
      <c r="CG25" s="535"/>
      <c r="CH25" s="535"/>
      <c r="CI25" s="535" t="s">
        <v>63</v>
      </c>
      <c r="CJ25" s="536"/>
      <c r="CK25" s="537" t="s">
        <v>271</v>
      </c>
      <c r="CL25" s="535">
        <v>1</v>
      </c>
      <c r="CM25" s="57">
        <v>0</v>
      </c>
      <c r="CN25" s="542">
        <f>(CM25+CM26)/82</f>
        <v>0</v>
      </c>
      <c r="CO25" s="542" t="s">
        <v>272</v>
      </c>
      <c r="CP25" s="542"/>
      <c r="CQ25" s="535"/>
      <c r="CR25" s="535"/>
      <c r="CS25" s="535" t="s">
        <v>63</v>
      </c>
      <c r="CT25" s="536"/>
      <c r="CU25" s="537" t="s">
        <v>273</v>
      </c>
      <c r="CV25" s="535">
        <v>1</v>
      </c>
      <c r="CW25" s="29">
        <v>0</v>
      </c>
      <c r="CX25" s="540">
        <f>(CW25+CW26)/136</f>
        <v>0</v>
      </c>
      <c r="CY25" s="542" t="s">
        <v>274</v>
      </c>
      <c r="CZ25" s="535" t="s">
        <v>137</v>
      </c>
      <c r="DA25" s="535"/>
      <c r="DB25" s="536"/>
      <c r="DC25" s="535" t="s">
        <v>63</v>
      </c>
      <c r="DD25" s="536"/>
      <c r="DE25" s="537" t="s">
        <v>275</v>
      </c>
      <c r="DF25" s="535">
        <v>1</v>
      </c>
      <c r="DG25" s="29">
        <v>0</v>
      </c>
      <c r="DH25" s="540">
        <f>(DG25+DG26)/38</f>
        <v>0</v>
      </c>
      <c r="DI25" s="541" t="s">
        <v>276</v>
      </c>
      <c r="DJ25" s="542"/>
      <c r="DK25" s="535"/>
      <c r="DL25" s="536"/>
      <c r="DM25" s="535" t="s">
        <v>63</v>
      </c>
      <c r="DN25" s="536"/>
      <c r="DO25" s="537" t="s">
        <v>277</v>
      </c>
      <c r="DP25" s="535">
        <v>1</v>
      </c>
      <c r="DQ25" s="29">
        <v>1</v>
      </c>
      <c r="DR25" s="540">
        <f>DQ25/22</f>
        <v>4.5454545454545456E-2</v>
      </c>
      <c r="DS25" s="542" t="s">
        <v>278</v>
      </c>
      <c r="DT25" s="535" t="s">
        <v>279</v>
      </c>
      <c r="DU25" s="535"/>
      <c r="DV25" s="535"/>
      <c r="DW25" s="535" t="s">
        <v>63</v>
      </c>
      <c r="DX25" s="536"/>
      <c r="DY25" s="537" t="s">
        <v>280</v>
      </c>
      <c r="DZ25" s="535">
        <v>1</v>
      </c>
      <c r="EA25" s="29" t="s">
        <v>281</v>
      </c>
      <c r="EB25" s="542"/>
      <c r="EC25" s="542" t="s">
        <v>282</v>
      </c>
      <c r="ED25" s="542"/>
      <c r="EE25" s="535"/>
      <c r="EF25" s="536"/>
      <c r="EG25" s="535" t="s">
        <v>63</v>
      </c>
      <c r="EH25" s="536"/>
      <c r="EI25" s="537" t="s">
        <v>283</v>
      </c>
      <c r="EJ25" s="535">
        <v>1</v>
      </c>
      <c r="EK25" s="29">
        <v>0</v>
      </c>
      <c r="EL25" s="542">
        <f>(EK25+EK26)/61</f>
        <v>0</v>
      </c>
      <c r="EM25" s="542" t="s">
        <v>284</v>
      </c>
      <c r="EN25" s="542"/>
      <c r="EO25" s="535"/>
      <c r="EP25" s="536"/>
      <c r="EQ25" s="535" t="s">
        <v>63</v>
      </c>
      <c r="ER25" s="536"/>
      <c r="ES25" s="537" t="s">
        <v>285</v>
      </c>
      <c r="ET25" s="535">
        <v>1</v>
      </c>
    </row>
    <row r="26" spans="1:150" ht="12.75" customHeight="1" x14ac:dyDescent="0.2">
      <c r="A26" s="531"/>
      <c r="B26" s="531"/>
      <c r="C26" s="531"/>
      <c r="D26" s="531"/>
      <c r="E26" s="531"/>
      <c r="F26" s="531"/>
      <c r="G26" s="531"/>
      <c r="H26" s="531"/>
      <c r="I26" s="51">
        <v>18</v>
      </c>
      <c r="J26" s="52" t="s">
        <v>286</v>
      </c>
      <c r="K26" s="29">
        <v>0</v>
      </c>
      <c r="L26" s="532"/>
      <c r="M26" s="532"/>
      <c r="N26" s="532"/>
      <c r="O26" s="531"/>
      <c r="P26" s="531"/>
      <c r="Q26" s="531"/>
      <c r="R26" s="531"/>
      <c r="S26" s="531"/>
      <c r="T26" s="593"/>
      <c r="U26" s="55">
        <v>1</v>
      </c>
      <c r="V26" s="591"/>
      <c r="W26" s="532"/>
      <c r="X26" s="532"/>
      <c r="Y26" s="531"/>
      <c r="Z26" s="531"/>
      <c r="AA26" s="531"/>
      <c r="AB26" s="531"/>
      <c r="AC26" s="531"/>
      <c r="AD26" s="531"/>
      <c r="AE26" s="29">
        <v>0</v>
      </c>
      <c r="AF26" s="532"/>
      <c r="AG26" s="532"/>
      <c r="AH26" s="532"/>
      <c r="AI26" s="531"/>
      <c r="AJ26" s="531"/>
      <c r="AK26" s="531"/>
      <c r="AL26" s="531"/>
      <c r="AM26" s="531"/>
      <c r="AN26" s="531"/>
      <c r="AO26" s="29">
        <v>1</v>
      </c>
      <c r="AP26" s="532"/>
      <c r="AQ26" s="52" t="s">
        <v>287</v>
      </c>
      <c r="AR26" s="52" t="s">
        <v>288</v>
      </c>
      <c r="AS26" s="531"/>
      <c r="AT26" s="531"/>
      <c r="AU26" s="531"/>
      <c r="AV26" s="531"/>
      <c r="AW26" s="531"/>
      <c r="AX26" s="531"/>
      <c r="AY26" s="51">
        <v>0</v>
      </c>
      <c r="AZ26" s="532"/>
      <c r="BA26" s="532"/>
      <c r="BB26" s="532"/>
      <c r="BC26" s="531"/>
      <c r="BD26" s="531"/>
      <c r="BE26" s="531"/>
      <c r="BF26" s="531"/>
      <c r="BG26" s="531"/>
      <c r="BH26" s="531"/>
      <c r="BI26" s="29">
        <v>0</v>
      </c>
      <c r="BJ26" s="532"/>
      <c r="BK26" s="532"/>
      <c r="BL26" s="532"/>
      <c r="BM26" s="531"/>
      <c r="BN26" s="531"/>
      <c r="BO26" s="531"/>
      <c r="BP26" s="531"/>
      <c r="BQ26" s="531"/>
      <c r="BR26" s="531"/>
      <c r="BS26" s="56">
        <v>1</v>
      </c>
      <c r="BT26" s="532"/>
      <c r="BU26" s="532"/>
      <c r="BV26" s="532"/>
      <c r="BW26" s="531"/>
      <c r="BX26" s="531"/>
      <c r="BY26" s="531"/>
      <c r="BZ26" s="531"/>
      <c r="CA26" s="531"/>
      <c r="CB26" s="531"/>
      <c r="CC26" s="57">
        <v>0</v>
      </c>
      <c r="CD26" s="532"/>
      <c r="CE26" s="532"/>
      <c r="CF26" s="532"/>
      <c r="CG26" s="531"/>
      <c r="CH26" s="531"/>
      <c r="CI26" s="531"/>
      <c r="CJ26" s="531"/>
      <c r="CK26" s="531"/>
      <c r="CL26" s="531"/>
      <c r="CM26" s="29">
        <v>0</v>
      </c>
      <c r="CN26" s="532"/>
      <c r="CO26" s="532"/>
      <c r="CP26" s="532"/>
      <c r="CQ26" s="531"/>
      <c r="CR26" s="531"/>
      <c r="CS26" s="531"/>
      <c r="CT26" s="531"/>
      <c r="CU26" s="531"/>
      <c r="CV26" s="531"/>
      <c r="CW26" s="29">
        <v>0</v>
      </c>
      <c r="CX26" s="532"/>
      <c r="CY26" s="532"/>
      <c r="CZ26" s="532"/>
      <c r="DA26" s="531"/>
      <c r="DB26" s="531"/>
      <c r="DC26" s="531"/>
      <c r="DD26" s="531"/>
      <c r="DE26" s="531"/>
      <c r="DF26" s="531"/>
      <c r="DG26" s="29">
        <v>0</v>
      </c>
      <c r="DH26" s="532"/>
      <c r="DI26" s="532"/>
      <c r="DJ26" s="532"/>
      <c r="DK26" s="531"/>
      <c r="DL26" s="531"/>
      <c r="DM26" s="531"/>
      <c r="DN26" s="531"/>
      <c r="DO26" s="531"/>
      <c r="DP26" s="531"/>
      <c r="DQ26" s="29" t="s">
        <v>289</v>
      </c>
      <c r="DR26" s="532"/>
      <c r="DS26" s="532"/>
      <c r="DT26" s="532"/>
      <c r="DU26" s="531"/>
      <c r="DV26" s="531"/>
      <c r="DW26" s="531"/>
      <c r="DX26" s="531"/>
      <c r="DY26" s="531"/>
      <c r="DZ26" s="531"/>
      <c r="EA26" s="29" t="s">
        <v>290</v>
      </c>
      <c r="EB26" s="532"/>
      <c r="EC26" s="532"/>
      <c r="ED26" s="532"/>
      <c r="EE26" s="531"/>
      <c r="EF26" s="531"/>
      <c r="EG26" s="531"/>
      <c r="EH26" s="531"/>
      <c r="EI26" s="531"/>
      <c r="EJ26" s="531"/>
      <c r="EK26" s="29">
        <v>0</v>
      </c>
      <c r="EL26" s="532"/>
      <c r="EM26" s="532"/>
      <c r="EN26" s="532"/>
      <c r="EO26" s="531"/>
      <c r="EP26" s="531"/>
      <c r="EQ26" s="531"/>
      <c r="ER26" s="531"/>
      <c r="ES26" s="531"/>
      <c r="ET26" s="531"/>
    </row>
    <row r="27" spans="1:150" ht="26.25" customHeight="1" x14ac:dyDescent="0.2">
      <c r="A27" s="531"/>
      <c r="B27" s="531"/>
      <c r="C27" s="531"/>
      <c r="D27" s="531"/>
      <c r="E27" s="531"/>
      <c r="F27" s="531"/>
      <c r="G27" s="531"/>
      <c r="H27" s="531"/>
      <c r="I27" s="51">
        <v>19</v>
      </c>
      <c r="J27" s="52" t="s">
        <v>291</v>
      </c>
      <c r="K27" s="29">
        <v>8</v>
      </c>
      <c r="L27" s="540">
        <f>(K27+K28)/322</f>
        <v>3.4161490683229816E-2</v>
      </c>
      <c r="M27" s="542"/>
      <c r="N27" s="542"/>
      <c r="O27" s="531"/>
      <c r="P27" s="531"/>
      <c r="Q27" s="531"/>
      <c r="R27" s="531"/>
      <c r="S27" s="531"/>
      <c r="T27" s="593"/>
      <c r="U27" s="55">
        <v>8</v>
      </c>
      <c r="V27" s="590">
        <f>(U27+U28)/278</f>
        <v>3.5971223021582732E-2</v>
      </c>
      <c r="W27" s="579"/>
      <c r="X27" s="579"/>
      <c r="Y27" s="531"/>
      <c r="Z27" s="531"/>
      <c r="AA27" s="531"/>
      <c r="AB27" s="531"/>
      <c r="AC27" s="531"/>
      <c r="AD27" s="531"/>
      <c r="AE27" s="29">
        <v>0</v>
      </c>
      <c r="AF27" s="582">
        <f>(AE27+AE28)/289</f>
        <v>0</v>
      </c>
      <c r="AG27" s="542"/>
      <c r="AH27" s="542"/>
      <c r="AI27" s="531"/>
      <c r="AJ27" s="531"/>
      <c r="AK27" s="531"/>
      <c r="AL27" s="531"/>
      <c r="AM27" s="531"/>
      <c r="AN27" s="531"/>
      <c r="AO27" s="29">
        <v>0</v>
      </c>
      <c r="AP27" s="579">
        <f>(AO27+AO28)/60</f>
        <v>0</v>
      </c>
      <c r="AQ27" s="580"/>
      <c r="AR27" s="580"/>
      <c r="AS27" s="531"/>
      <c r="AT27" s="531"/>
      <c r="AU27" s="531"/>
      <c r="AV27" s="531"/>
      <c r="AW27" s="531"/>
      <c r="AX27" s="531"/>
      <c r="AY27" s="51">
        <v>3</v>
      </c>
      <c r="AZ27" s="540">
        <f>(AY27+AY28)/80</f>
        <v>3.7499999999999999E-2</v>
      </c>
      <c r="BA27" s="535" t="s">
        <v>292</v>
      </c>
      <c r="BB27" s="542"/>
      <c r="BC27" s="531"/>
      <c r="BD27" s="531"/>
      <c r="BE27" s="531"/>
      <c r="BF27" s="531"/>
      <c r="BG27" s="531"/>
      <c r="BH27" s="531"/>
      <c r="BI27" s="29">
        <v>0</v>
      </c>
      <c r="BJ27" s="542">
        <f>(BI27+BI28)/678</f>
        <v>0</v>
      </c>
      <c r="BK27" s="542"/>
      <c r="BL27" s="542"/>
      <c r="BM27" s="531"/>
      <c r="BN27" s="531"/>
      <c r="BO27" s="531"/>
      <c r="BP27" s="531"/>
      <c r="BQ27" s="531"/>
      <c r="BR27" s="531"/>
      <c r="BS27" s="56">
        <v>6</v>
      </c>
      <c r="BT27" s="540">
        <f>(BS27+BS28)/507</f>
        <v>1.9723865877712032E-2</v>
      </c>
      <c r="BU27" s="542"/>
      <c r="BV27" s="542"/>
      <c r="BW27" s="531"/>
      <c r="BX27" s="531"/>
      <c r="BY27" s="531"/>
      <c r="BZ27" s="531"/>
      <c r="CA27" s="531"/>
      <c r="CB27" s="531"/>
      <c r="CC27" s="57">
        <v>1</v>
      </c>
      <c r="CD27" s="540">
        <f>(CC27+CC28)/314</f>
        <v>6.369426751592357E-3</v>
      </c>
      <c r="CE27" s="542"/>
      <c r="CF27" s="542"/>
      <c r="CG27" s="531"/>
      <c r="CH27" s="531"/>
      <c r="CI27" s="531"/>
      <c r="CJ27" s="531"/>
      <c r="CK27" s="531"/>
      <c r="CL27" s="531"/>
      <c r="CM27" s="57">
        <v>0</v>
      </c>
      <c r="CN27" s="542">
        <f>(CM27+CM28)/82</f>
        <v>0</v>
      </c>
      <c r="CO27" s="542" t="s">
        <v>293</v>
      </c>
      <c r="CP27" s="542"/>
      <c r="CQ27" s="531"/>
      <c r="CR27" s="531"/>
      <c r="CS27" s="531"/>
      <c r="CT27" s="531"/>
      <c r="CU27" s="531"/>
      <c r="CV27" s="531"/>
      <c r="CW27" s="29">
        <v>0</v>
      </c>
      <c r="CX27" s="540">
        <f>(CW27+CW28)/136</f>
        <v>7.3529411764705881E-3</v>
      </c>
      <c r="CY27" s="542"/>
      <c r="CZ27" s="535" t="s">
        <v>137</v>
      </c>
      <c r="DA27" s="531"/>
      <c r="DB27" s="531"/>
      <c r="DC27" s="531"/>
      <c r="DD27" s="531"/>
      <c r="DE27" s="531"/>
      <c r="DF27" s="531"/>
      <c r="DG27" s="29">
        <v>0</v>
      </c>
      <c r="DH27" s="540">
        <f>(DG27+DG28)/38</f>
        <v>0</v>
      </c>
      <c r="DI27" s="541" t="s">
        <v>294</v>
      </c>
      <c r="DJ27" s="542"/>
      <c r="DK27" s="531"/>
      <c r="DL27" s="531"/>
      <c r="DM27" s="531"/>
      <c r="DN27" s="531"/>
      <c r="DO27" s="531"/>
      <c r="DP27" s="531"/>
      <c r="DQ27" s="29">
        <v>1</v>
      </c>
      <c r="DR27" s="540">
        <f>DQ27/22</f>
        <v>4.5454545454545456E-2</v>
      </c>
      <c r="DS27" s="542"/>
      <c r="DT27" s="542"/>
      <c r="DU27" s="531"/>
      <c r="DV27" s="531"/>
      <c r="DW27" s="531"/>
      <c r="DX27" s="531"/>
      <c r="DY27" s="531"/>
      <c r="DZ27" s="531"/>
      <c r="EA27" s="29">
        <v>1</v>
      </c>
      <c r="EB27" s="540">
        <f>(EA27+EA28)/38</f>
        <v>5.2631578947368418E-2</v>
      </c>
      <c r="EC27" s="542"/>
      <c r="ED27" s="542"/>
      <c r="EE27" s="531"/>
      <c r="EF27" s="531"/>
      <c r="EG27" s="531"/>
      <c r="EH27" s="531"/>
      <c r="EI27" s="531"/>
      <c r="EJ27" s="531"/>
      <c r="EK27" s="29">
        <v>0</v>
      </c>
      <c r="EL27" s="540">
        <f>(EK27+EK28)/61</f>
        <v>3.2786885245901641E-2</v>
      </c>
      <c r="EM27" s="542"/>
      <c r="EN27" s="542"/>
      <c r="EO27" s="531"/>
      <c r="EP27" s="531"/>
      <c r="EQ27" s="531"/>
      <c r="ER27" s="531"/>
      <c r="ES27" s="531"/>
      <c r="ET27" s="531"/>
    </row>
    <row r="28" spans="1:150" ht="12.75" customHeight="1" x14ac:dyDescent="0.2">
      <c r="A28" s="531"/>
      <c r="B28" s="531"/>
      <c r="C28" s="531"/>
      <c r="D28" s="531"/>
      <c r="E28" s="531"/>
      <c r="F28" s="531"/>
      <c r="G28" s="531"/>
      <c r="H28" s="531"/>
      <c r="I28" s="51">
        <v>20</v>
      </c>
      <c r="J28" s="52" t="s">
        <v>295</v>
      </c>
      <c r="K28" s="29">
        <v>3</v>
      </c>
      <c r="L28" s="532"/>
      <c r="M28" s="532"/>
      <c r="N28" s="532"/>
      <c r="O28" s="531"/>
      <c r="P28" s="531"/>
      <c r="Q28" s="531"/>
      <c r="R28" s="531"/>
      <c r="S28" s="531"/>
      <c r="T28" s="593"/>
      <c r="U28" s="55">
        <v>2</v>
      </c>
      <c r="V28" s="591"/>
      <c r="W28" s="532"/>
      <c r="X28" s="532"/>
      <c r="Y28" s="531"/>
      <c r="Z28" s="531"/>
      <c r="AA28" s="531"/>
      <c r="AB28" s="531"/>
      <c r="AC28" s="531"/>
      <c r="AD28" s="531"/>
      <c r="AE28" s="29">
        <v>0</v>
      </c>
      <c r="AF28" s="532"/>
      <c r="AG28" s="532"/>
      <c r="AH28" s="532"/>
      <c r="AI28" s="531"/>
      <c r="AJ28" s="531"/>
      <c r="AK28" s="531"/>
      <c r="AL28" s="531"/>
      <c r="AM28" s="531"/>
      <c r="AN28" s="531"/>
      <c r="AO28" s="29">
        <v>0</v>
      </c>
      <c r="AP28" s="532"/>
      <c r="AQ28" s="532"/>
      <c r="AR28" s="532"/>
      <c r="AS28" s="531"/>
      <c r="AT28" s="531"/>
      <c r="AU28" s="531"/>
      <c r="AV28" s="531"/>
      <c r="AW28" s="531"/>
      <c r="AX28" s="531"/>
      <c r="AY28" s="51">
        <v>0</v>
      </c>
      <c r="AZ28" s="532"/>
      <c r="BA28" s="532"/>
      <c r="BB28" s="532"/>
      <c r="BC28" s="531"/>
      <c r="BD28" s="531"/>
      <c r="BE28" s="531"/>
      <c r="BF28" s="531"/>
      <c r="BG28" s="531"/>
      <c r="BH28" s="531"/>
      <c r="BI28" s="29">
        <v>0</v>
      </c>
      <c r="BJ28" s="532"/>
      <c r="BK28" s="532"/>
      <c r="BL28" s="532"/>
      <c r="BM28" s="531"/>
      <c r="BN28" s="531"/>
      <c r="BO28" s="531"/>
      <c r="BP28" s="531"/>
      <c r="BQ28" s="531"/>
      <c r="BR28" s="531"/>
      <c r="BS28" s="56">
        <v>4</v>
      </c>
      <c r="BT28" s="532"/>
      <c r="BU28" s="532"/>
      <c r="BV28" s="532"/>
      <c r="BW28" s="531"/>
      <c r="BX28" s="531"/>
      <c r="BY28" s="531"/>
      <c r="BZ28" s="531"/>
      <c r="CA28" s="531"/>
      <c r="CB28" s="531"/>
      <c r="CC28" s="57">
        <v>1</v>
      </c>
      <c r="CD28" s="532"/>
      <c r="CE28" s="532"/>
      <c r="CF28" s="532"/>
      <c r="CG28" s="531"/>
      <c r="CH28" s="531"/>
      <c r="CI28" s="531"/>
      <c r="CJ28" s="531"/>
      <c r="CK28" s="531"/>
      <c r="CL28" s="531"/>
      <c r="CM28" s="29">
        <v>0</v>
      </c>
      <c r="CN28" s="532"/>
      <c r="CO28" s="532"/>
      <c r="CP28" s="532"/>
      <c r="CQ28" s="531"/>
      <c r="CR28" s="531"/>
      <c r="CS28" s="531"/>
      <c r="CT28" s="531"/>
      <c r="CU28" s="531"/>
      <c r="CV28" s="531"/>
      <c r="CW28" s="29">
        <v>1</v>
      </c>
      <c r="CX28" s="532"/>
      <c r="CY28" s="532"/>
      <c r="CZ28" s="532"/>
      <c r="DA28" s="531"/>
      <c r="DB28" s="531"/>
      <c r="DC28" s="531"/>
      <c r="DD28" s="531"/>
      <c r="DE28" s="531"/>
      <c r="DF28" s="531"/>
      <c r="DG28" s="29">
        <v>0</v>
      </c>
      <c r="DH28" s="532"/>
      <c r="DI28" s="532"/>
      <c r="DJ28" s="532"/>
      <c r="DK28" s="531"/>
      <c r="DL28" s="531"/>
      <c r="DM28" s="531"/>
      <c r="DN28" s="531"/>
      <c r="DO28" s="531"/>
      <c r="DP28" s="531"/>
      <c r="DQ28" s="29" t="s">
        <v>289</v>
      </c>
      <c r="DR28" s="532"/>
      <c r="DS28" s="532"/>
      <c r="DT28" s="532"/>
      <c r="DU28" s="531"/>
      <c r="DV28" s="531"/>
      <c r="DW28" s="531"/>
      <c r="DX28" s="531"/>
      <c r="DY28" s="531"/>
      <c r="DZ28" s="531"/>
      <c r="EA28" s="29">
        <v>1</v>
      </c>
      <c r="EB28" s="532"/>
      <c r="EC28" s="532"/>
      <c r="ED28" s="532"/>
      <c r="EE28" s="531"/>
      <c r="EF28" s="531"/>
      <c r="EG28" s="531"/>
      <c r="EH28" s="531"/>
      <c r="EI28" s="531"/>
      <c r="EJ28" s="531"/>
      <c r="EK28" s="29">
        <v>2</v>
      </c>
      <c r="EL28" s="532"/>
      <c r="EM28" s="532"/>
      <c r="EN28" s="532"/>
      <c r="EO28" s="531"/>
      <c r="EP28" s="531"/>
      <c r="EQ28" s="531"/>
      <c r="ER28" s="531"/>
      <c r="ES28" s="531"/>
      <c r="ET28" s="531"/>
    </row>
    <row r="29" spans="1:150" ht="50.25" customHeight="1" x14ac:dyDescent="0.2">
      <c r="A29" s="531"/>
      <c r="B29" s="531"/>
      <c r="C29" s="531"/>
      <c r="D29" s="531"/>
      <c r="E29" s="531"/>
      <c r="F29" s="531"/>
      <c r="G29" s="531"/>
      <c r="H29" s="531"/>
      <c r="I29" s="51">
        <v>21</v>
      </c>
      <c r="J29" s="52" t="s">
        <v>296</v>
      </c>
      <c r="K29" s="29">
        <v>0</v>
      </c>
      <c r="L29" s="542">
        <f>(K29+K30)/322</f>
        <v>0</v>
      </c>
      <c r="M29" s="542"/>
      <c r="N29" s="542"/>
      <c r="O29" s="531"/>
      <c r="P29" s="531"/>
      <c r="Q29" s="531"/>
      <c r="R29" s="531"/>
      <c r="S29" s="531"/>
      <c r="T29" s="593"/>
      <c r="U29" s="55">
        <v>0</v>
      </c>
      <c r="V29" s="590">
        <f>(U29+U30)/278</f>
        <v>0</v>
      </c>
      <c r="W29" s="536"/>
      <c r="X29" s="536"/>
      <c r="Y29" s="531"/>
      <c r="Z29" s="531"/>
      <c r="AA29" s="531"/>
      <c r="AB29" s="531"/>
      <c r="AC29" s="531"/>
      <c r="AD29" s="531"/>
      <c r="AE29" s="29">
        <v>0</v>
      </c>
      <c r="AF29" s="582">
        <f>(AE29+AE30)/289</f>
        <v>0</v>
      </c>
      <c r="AG29" s="542"/>
      <c r="AH29" s="542"/>
      <c r="AI29" s="531"/>
      <c r="AJ29" s="531"/>
      <c r="AK29" s="531"/>
      <c r="AL29" s="531"/>
      <c r="AM29" s="531"/>
      <c r="AN29" s="531"/>
      <c r="AO29" s="29">
        <v>0</v>
      </c>
      <c r="AP29" s="579">
        <f>(AO29+AO30)/60</f>
        <v>1.6666666666666666E-2</v>
      </c>
      <c r="AQ29" s="581" t="s">
        <v>297</v>
      </c>
      <c r="AR29" s="581" t="s">
        <v>298</v>
      </c>
      <c r="AS29" s="531"/>
      <c r="AT29" s="531"/>
      <c r="AU29" s="531"/>
      <c r="AV29" s="531"/>
      <c r="AW29" s="531"/>
      <c r="AX29" s="531"/>
      <c r="AY29" s="51">
        <v>0</v>
      </c>
      <c r="AZ29" s="582">
        <f>(AY29+AY30)/80</f>
        <v>0</v>
      </c>
      <c r="BA29" s="542"/>
      <c r="BB29" s="542"/>
      <c r="BC29" s="531"/>
      <c r="BD29" s="531"/>
      <c r="BE29" s="531"/>
      <c r="BF29" s="531"/>
      <c r="BG29" s="531"/>
      <c r="BH29" s="531"/>
      <c r="BI29" s="29">
        <v>0</v>
      </c>
      <c r="BJ29" s="542">
        <f>(BI29+BI30)/678</f>
        <v>0</v>
      </c>
      <c r="BK29" s="542"/>
      <c r="BL29" s="542"/>
      <c r="BM29" s="531"/>
      <c r="BN29" s="531"/>
      <c r="BO29" s="531"/>
      <c r="BP29" s="531"/>
      <c r="BQ29" s="531"/>
      <c r="BR29" s="531"/>
      <c r="BS29" s="56">
        <v>4</v>
      </c>
      <c r="BT29" s="540">
        <f>(BS29+BS30)/507</f>
        <v>7.889546351084813E-3</v>
      </c>
      <c r="BU29" s="542"/>
      <c r="BV29" s="542"/>
      <c r="BW29" s="531"/>
      <c r="BX29" s="531"/>
      <c r="BY29" s="531"/>
      <c r="BZ29" s="531"/>
      <c r="CA29" s="531"/>
      <c r="CB29" s="531"/>
      <c r="CC29" s="57">
        <v>0</v>
      </c>
      <c r="CD29" s="542">
        <f>(CC29+CC30)/314</f>
        <v>0</v>
      </c>
      <c r="CE29" s="542"/>
      <c r="CF29" s="542"/>
      <c r="CG29" s="531"/>
      <c r="CH29" s="531"/>
      <c r="CI29" s="531"/>
      <c r="CJ29" s="531"/>
      <c r="CK29" s="531"/>
      <c r="CL29" s="531"/>
      <c r="CM29" s="29">
        <v>1</v>
      </c>
      <c r="CN29" s="540">
        <f>(CM29+CM30)/82</f>
        <v>1.2195121951219513E-2</v>
      </c>
      <c r="CO29" s="542" t="s">
        <v>299</v>
      </c>
      <c r="CP29" s="542"/>
      <c r="CQ29" s="531"/>
      <c r="CR29" s="531"/>
      <c r="CS29" s="531"/>
      <c r="CT29" s="531"/>
      <c r="CU29" s="531"/>
      <c r="CV29" s="531"/>
      <c r="CW29" s="29">
        <v>0</v>
      </c>
      <c r="CX29" s="540">
        <f>(CW29+CW30)/136</f>
        <v>0</v>
      </c>
      <c r="CY29" s="542"/>
      <c r="CZ29" s="535" t="s">
        <v>137</v>
      </c>
      <c r="DA29" s="531"/>
      <c r="DB29" s="531"/>
      <c r="DC29" s="531"/>
      <c r="DD29" s="531"/>
      <c r="DE29" s="531"/>
      <c r="DF29" s="531"/>
      <c r="DG29" s="29">
        <v>0</v>
      </c>
      <c r="DH29" s="540">
        <f>(DG29+DG30)/38</f>
        <v>0</v>
      </c>
      <c r="DI29" s="541" t="s">
        <v>300</v>
      </c>
      <c r="DJ29" s="542"/>
      <c r="DK29" s="531"/>
      <c r="DL29" s="531"/>
      <c r="DM29" s="531"/>
      <c r="DN29" s="531"/>
      <c r="DO29" s="531"/>
      <c r="DP29" s="531"/>
      <c r="DQ29" s="29" t="s">
        <v>289</v>
      </c>
      <c r="DR29" s="542"/>
      <c r="DS29" s="542"/>
      <c r="DT29" s="542"/>
      <c r="DU29" s="531"/>
      <c r="DV29" s="531"/>
      <c r="DW29" s="531"/>
      <c r="DX29" s="531"/>
      <c r="DY29" s="531"/>
      <c r="DZ29" s="531"/>
      <c r="EA29" s="29" t="s">
        <v>301</v>
      </c>
      <c r="EB29" s="540">
        <v>0</v>
      </c>
      <c r="EC29" s="542"/>
      <c r="ED29" s="542"/>
      <c r="EE29" s="531"/>
      <c r="EF29" s="531"/>
      <c r="EG29" s="531"/>
      <c r="EH29" s="531"/>
      <c r="EI29" s="531"/>
      <c r="EJ29" s="531"/>
      <c r="EK29" s="29">
        <v>0</v>
      </c>
      <c r="EL29" s="540">
        <f>(EK29+EK30)/61</f>
        <v>1.6393442622950821E-2</v>
      </c>
      <c r="EM29" s="542"/>
      <c r="EN29" s="542"/>
      <c r="EO29" s="531"/>
      <c r="EP29" s="531"/>
      <c r="EQ29" s="531"/>
      <c r="ER29" s="531"/>
      <c r="ES29" s="531"/>
      <c r="ET29" s="531"/>
    </row>
    <row r="30" spans="1:150" ht="12.75" customHeight="1" x14ac:dyDescent="0.2">
      <c r="A30" s="532"/>
      <c r="B30" s="532"/>
      <c r="C30" s="532"/>
      <c r="D30" s="532"/>
      <c r="E30" s="532"/>
      <c r="F30" s="532"/>
      <c r="G30" s="532"/>
      <c r="H30" s="532"/>
      <c r="I30" s="51">
        <v>22</v>
      </c>
      <c r="J30" s="52" t="s">
        <v>302</v>
      </c>
      <c r="K30" s="29">
        <v>0</v>
      </c>
      <c r="L30" s="532"/>
      <c r="M30" s="532"/>
      <c r="N30" s="532"/>
      <c r="O30" s="532"/>
      <c r="P30" s="532"/>
      <c r="Q30" s="532"/>
      <c r="R30" s="532"/>
      <c r="S30" s="532"/>
      <c r="T30" s="594"/>
      <c r="U30" s="55">
        <v>0</v>
      </c>
      <c r="V30" s="591"/>
      <c r="W30" s="532"/>
      <c r="X30" s="532"/>
      <c r="Y30" s="532"/>
      <c r="Z30" s="532"/>
      <c r="AA30" s="532"/>
      <c r="AB30" s="532"/>
      <c r="AC30" s="532"/>
      <c r="AD30" s="532"/>
      <c r="AE30" s="29">
        <v>0</v>
      </c>
      <c r="AF30" s="532"/>
      <c r="AG30" s="532"/>
      <c r="AH30" s="532"/>
      <c r="AI30" s="532"/>
      <c r="AJ30" s="532"/>
      <c r="AK30" s="532"/>
      <c r="AL30" s="532"/>
      <c r="AM30" s="532"/>
      <c r="AN30" s="532"/>
      <c r="AO30" s="29">
        <v>1</v>
      </c>
      <c r="AP30" s="532"/>
      <c r="AQ30" s="532"/>
      <c r="AR30" s="532"/>
      <c r="AS30" s="532"/>
      <c r="AT30" s="532"/>
      <c r="AU30" s="532"/>
      <c r="AV30" s="532"/>
      <c r="AW30" s="532"/>
      <c r="AX30" s="532"/>
      <c r="AY30" s="51">
        <v>0</v>
      </c>
      <c r="AZ30" s="532"/>
      <c r="BA30" s="532"/>
      <c r="BB30" s="532"/>
      <c r="BC30" s="532"/>
      <c r="BD30" s="532"/>
      <c r="BE30" s="532"/>
      <c r="BF30" s="532"/>
      <c r="BG30" s="532"/>
      <c r="BH30" s="532"/>
      <c r="BI30" s="29">
        <v>0</v>
      </c>
      <c r="BJ30" s="532"/>
      <c r="BK30" s="532"/>
      <c r="BL30" s="532"/>
      <c r="BM30" s="532"/>
      <c r="BN30" s="532"/>
      <c r="BO30" s="532"/>
      <c r="BP30" s="532"/>
      <c r="BQ30" s="532"/>
      <c r="BR30" s="532"/>
      <c r="BS30" s="56">
        <v>0</v>
      </c>
      <c r="BT30" s="532"/>
      <c r="BU30" s="532"/>
      <c r="BV30" s="532"/>
      <c r="BW30" s="532"/>
      <c r="BX30" s="532"/>
      <c r="BY30" s="532"/>
      <c r="BZ30" s="532"/>
      <c r="CA30" s="532"/>
      <c r="CB30" s="532"/>
      <c r="CC30" s="57">
        <v>0</v>
      </c>
      <c r="CD30" s="532"/>
      <c r="CE30" s="532"/>
      <c r="CF30" s="532"/>
      <c r="CG30" s="532"/>
      <c r="CH30" s="532"/>
      <c r="CI30" s="532"/>
      <c r="CJ30" s="532"/>
      <c r="CK30" s="532"/>
      <c r="CL30" s="532"/>
      <c r="CM30" s="29">
        <v>0</v>
      </c>
      <c r="CN30" s="532"/>
      <c r="CO30" s="532"/>
      <c r="CP30" s="532"/>
      <c r="CQ30" s="532"/>
      <c r="CR30" s="532"/>
      <c r="CS30" s="532"/>
      <c r="CT30" s="532"/>
      <c r="CU30" s="532"/>
      <c r="CV30" s="532"/>
      <c r="CW30" s="29">
        <v>0</v>
      </c>
      <c r="CX30" s="532"/>
      <c r="CY30" s="532"/>
      <c r="CZ30" s="532"/>
      <c r="DA30" s="532"/>
      <c r="DB30" s="532"/>
      <c r="DC30" s="532"/>
      <c r="DD30" s="532"/>
      <c r="DE30" s="532"/>
      <c r="DF30" s="532"/>
      <c r="DG30" s="29">
        <v>0</v>
      </c>
      <c r="DH30" s="532"/>
      <c r="DI30" s="532"/>
      <c r="DJ30" s="532"/>
      <c r="DK30" s="532"/>
      <c r="DL30" s="532"/>
      <c r="DM30" s="532"/>
      <c r="DN30" s="532"/>
      <c r="DO30" s="532"/>
      <c r="DP30" s="532"/>
      <c r="DQ30" s="29" t="s">
        <v>289</v>
      </c>
      <c r="DR30" s="532"/>
      <c r="DS30" s="532"/>
      <c r="DT30" s="532"/>
      <c r="DU30" s="532"/>
      <c r="DV30" s="532"/>
      <c r="DW30" s="532"/>
      <c r="DX30" s="532"/>
      <c r="DY30" s="532"/>
      <c r="DZ30" s="532"/>
      <c r="EA30" s="29" t="s">
        <v>301</v>
      </c>
      <c r="EB30" s="532"/>
      <c r="EC30" s="532"/>
      <c r="ED30" s="532"/>
      <c r="EE30" s="532"/>
      <c r="EF30" s="532"/>
      <c r="EG30" s="532"/>
      <c r="EH30" s="532"/>
      <c r="EI30" s="532"/>
      <c r="EJ30" s="532"/>
      <c r="EK30" s="29">
        <v>1</v>
      </c>
      <c r="EL30" s="532"/>
      <c r="EM30" s="532"/>
      <c r="EN30" s="532"/>
      <c r="EO30" s="532"/>
      <c r="EP30" s="532"/>
      <c r="EQ30" s="532"/>
      <c r="ER30" s="532"/>
      <c r="ES30" s="532"/>
      <c r="ET30" s="532"/>
    </row>
    <row r="31" spans="1:150" ht="102" customHeight="1" x14ac:dyDescent="0.2">
      <c r="A31" s="557">
        <v>8</v>
      </c>
      <c r="B31" s="557"/>
      <c r="C31" s="548" t="s">
        <v>117</v>
      </c>
      <c r="D31" s="558">
        <v>3</v>
      </c>
      <c r="E31" s="548" t="s">
        <v>303</v>
      </c>
      <c r="F31" s="548" t="s">
        <v>304</v>
      </c>
      <c r="G31" s="24" t="s">
        <v>119</v>
      </c>
      <c r="H31" s="548" t="s">
        <v>305</v>
      </c>
      <c r="I31" s="23">
        <v>23</v>
      </c>
      <c r="J31" s="31" t="s">
        <v>306</v>
      </c>
      <c r="K31" s="44">
        <v>0.9123</v>
      </c>
      <c r="L31" s="578">
        <f>AVERAGE(K31:K32)</f>
        <v>0.89064999999999994</v>
      </c>
      <c r="M31" s="534"/>
      <c r="N31" s="534"/>
      <c r="O31" s="538"/>
      <c r="P31" s="530" t="s">
        <v>63</v>
      </c>
      <c r="Q31" s="530"/>
      <c r="R31" s="530"/>
      <c r="S31" s="533"/>
      <c r="T31" s="560">
        <v>1</v>
      </c>
      <c r="U31" s="58">
        <v>0.91459999999999997</v>
      </c>
      <c r="V31" s="578">
        <f>AVERAGE(U31:U32)</f>
        <v>0.89729999999999999</v>
      </c>
      <c r="W31" s="548"/>
      <c r="X31" s="545"/>
      <c r="Y31" s="538"/>
      <c r="Z31" s="530" t="s">
        <v>63</v>
      </c>
      <c r="AA31" s="530"/>
      <c r="AB31" s="530"/>
      <c r="AC31" s="533"/>
      <c r="AD31" s="530">
        <v>1</v>
      </c>
      <c r="AE31" s="45">
        <v>1</v>
      </c>
      <c r="AF31" s="578">
        <f>AVERAGE(AE31:AE32)</f>
        <v>0.96635000000000004</v>
      </c>
      <c r="AG31" s="534" t="s">
        <v>307</v>
      </c>
      <c r="AH31" s="534"/>
      <c r="AI31" s="538"/>
      <c r="AJ31" s="530" t="s">
        <v>63</v>
      </c>
      <c r="AK31" s="530"/>
      <c r="AL31" s="530"/>
      <c r="AM31" s="533"/>
      <c r="AN31" s="530">
        <v>1</v>
      </c>
      <c r="AO31" s="44">
        <v>0.94420000000000004</v>
      </c>
      <c r="AP31" s="578">
        <f>AVERAGE(AO31:AO32)</f>
        <v>0.91839999999999999</v>
      </c>
      <c r="AQ31" s="534"/>
      <c r="AR31" s="534"/>
      <c r="AS31" s="538"/>
      <c r="AT31" s="530" t="s">
        <v>63</v>
      </c>
      <c r="AU31" s="546"/>
      <c r="AV31" s="546"/>
      <c r="AW31" s="533"/>
      <c r="AX31" s="530">
        <v>1</v>
      </c>
      <c r="AY31" s="59">
        <v>0.87329999999999997</v>
      </c>
      <c r="AZ31" s="578">
        <f>AVERAGE(AY31:AY32)</f>
        <v>0.85460000000000003</v>
      </c>
      <c r="BA31" s="539" t="s">
        <v>308</v>
      </c>
      <c r="BB31" s="534"/>
      <c r="BC31" s="538"/>
      <c r="BD31" s="530" t="s">
        <v>63</v>
      </c>
      <c r="BE31" s="530"/>
      <c r="BF31" s="530"/>
      <c r="BG31" s="533"/>
      <c r="BH31" s="530">
        <v>1</v>
      </c>
      <c r="BI31" s="27" t="s">
        <v>309</v>
      </c>
      <c r="BJ31" s="578">
        <f>AVERAGE(BI31:BI32)</f>
        <v>0.79949999999999999</v>
      </c>
      <c r="BK31" s="534" t="s">
        <v>310</v>
      </c>
      <c r="BL31" s="534"/>
      <c r="BM31" s="538"/>
      <c r="BN31" s="530" t="s">
        <v>63</v>
      </c>
      <c r="BO31" s="530"/>
      <c r="BP31" s="530"/>
      <c r="BQ31" s="533"/>
      <c r="BR31" s="530">
        <v>1</v>
      </c>
      <c r="BS31" s="60" t="s">
        <v>311</v>
      </c>
      <c r="BT31" s="578">
        <f>AVERAGE(BS31:BS32)</f>
        <v>0.86909999999999998</v>
      </c>
      <c r="BU31" s="539" t="s">
        <v>312</v>
      </c>
      <c r="BV31" s="534"/>
      <c r="BW31" s="538"/>
      <c r="BX31" s="530" t="s">
        <v>63</v>
      </c>
      <c r="BY31" s="530"/>
      <c r="BZ31" s="530"/>
      <c r="CA31" s="533"/>
      <c r="CB31" s="530">
        <v>1</v>
      </c>
      <c r="CC31" s="33">
        <v>0.92290000000000005</v>
      </c>
      <c r="CD31" s="578">
        <f>AVERAGE(CC31:CC32)</f>
        <v>0.89230000000000009</v>
      </c>
      <c r="CE31" s="534"/>
      <c r="CF31" s="534"/>
      <c r="CG31" s="538"/>
      <c r="CH31" s="530" t="s">
        <v>63</v>
      </c>
      <c r="CI31" s="546"/>
      <c r="CJ31" s="546"/>
      <c r="CK31" s="533"/>
      <c r="CL31" s="530">
        <v>1</v>
      </c>
      <c r="CM31" s="44">
        <v>0.89029999999999998</v>
      </c>
      <c r="CN31" s="578">
        <f>AVERAGE(CM31:CM32)</f>
        <v>0.88205</v>
      </c>
      <c r="CO31" s="534"/>
      <c r="CP31" s="534"/>
      <c r="CQ31" s="538"/>
      <c r="CR31" s="530" t="s">
        <v>63</v>
      </c>
      <c r="CS31" s="530"/>
      <c r="CT31" s="530"/>
      <c r="CU31" s="533"/>
      <c r="CV31" s="530">
        <v>1</v>
      </c>
      <c r="CW31" s="44">
        <v>0.91720000000000002</v>
      </c>
      <c r="CX31" s="578">
        <f>AVERAGE(CW31:CW32)</f>
        <v>0.88129999999999997</v>
      </c>
      <c r="CY31" s="534"/>
      <c r="CZ31" s="530" t="s">
        <v>137</v>
      </c>
      <c r="DA31" s="538"/>
      <c r="DB31" s="530" t="s">
        <v>63</v>
      </c>
      <c r="DC31" s="530"/>
      <c r="DD31" s="530"/>
      <c r="DE31" s="533"/>
      <c r="DF31" s="530">
        <v>1</v>
      </c>
      <c r="DG31" s="44">
        <v>0.9173</v>
      </c>
      <c r="DH31" s="578">
        <f>AVERAGE(DG31:DG32)</f>
        <v>0.89839999999999998</v>
      </c>
      <c r="DI31" s="539" t="s">
        <v>313</v>
      </c>
      <c r="DJ31" s="534"/>
      <c r="DK31" s="538"/>
      <c r="DL31" s="530" t="s">
        <v>63</v>
      </c>
      <c r="DM31" s="530"/>
      <c r="DN31" s="530"/>
      <c r="DO31" s="533"/>
      <c r="DP31" s="530">
        <v>1</v>
      </c>
      <c r="DQ31" s="33">
        <v>0.97709999999999997</v>
      </c>
      <c r="DR31" s="578">
        <f>AVERAGE(DQ31:DQ32)</f>
        <v>0.96074999999999999</v>
      </c>
      <c r="DS31" s="534"/>
      <c r="DT31" s="534"/>
      <c r="DU31" s="538"/>
      <c r="DV31" s="530" t="s">
        <v>63</v>
      </c>
      <c r="DW31" s="546"/>
      <c r="DX31" s="546"/>
      <c r="DY31" s="533"/>
      <c r="DZ31" s="530">
        <v>1</v>
      </c>
      <c r="EA31" s="44">
        <v>0.89839999999999998</v>
      </c>
      <c r="EB31" s="578">
        <f>AVERAGE(EA31:EA32)</f>
        <v>0.91144999999999998</v>
      </c>
      <c r="EC31" s="534"/>
      <c r="ED31" s="534"/>
      <c r="EE31" s="538"/>
      <c r="EF31" s="530" t="s">
        <v>63</v>
      </c>
      <c r="EG31" s="546"/>
      <c r="EH31" s="546"/>
      <c r="EI31" s="533"/>
      <c r="EJ31" s="530">
        <v>1</v>
      </c>
      <c r="EK31" s="44">
        <v>0.92530000000000001</v>
      </c>
      <c r="EL31" s="578">
        <f>AVERAGE(EK31:EK32)</f>
        <v>0.89624999999999999</v>
      </c>
      <c r="EM31" s="534"/>
      <c r="EN31" s="530" t="s">
        <v>314</v>
      </c>
      <c r="EO31" s="538"/>
      <c r="EP31" s="530" t="s">
        <v>63</v>
      </c>
      <c r="EQ31" s="530"/>
      <c r="ER31" s="530"/>
      <c r="ES31" s="533"/>
      <c r="ET31" s="530">
        <v>1</v>
      </c>
    </row>
    <row r="32" spans="1:150" ht="49.5" customHeight="1" x14ac:dyDescent="0.2">
      <c r="A32" s="532"/>
      <c r="B32" s="532"/>
      <c r="C32" s="532"/>
      <c r="D32" s="532"/>
      <c r="E32" s="532"/>
      <c r="F32" s="532"/>
      <c r="G32" s="24" t="s">
        <v>315</v>
      </c>
      <c r="H32" s="532"/>
      <c r="I32" s="23">
        <v>24</v>
      </c>
      <c r="J32" s="31" t="s">
        <v>316</v>
      </c>
      <c r="K32" s="44">
        <v>0.86899999999999999</v>
      </c>
      <c r="L32" s="532"/>
      <c r="M32" s="532"/>
      <c r="N32" s="532"/>
      <c r="O32" s="532"/>
      <c r="P32" s="532"/>
      <c r="Q32" s="532"/>
      <c r="R32" s="532"/>
      <c r="S32" s="532"/>
      <c r="T32" s="561"/>
      <c r="U32" s="58">
        <v>0.88</v>
      </c>
      <c r="V32" s="532"/>
      <c r="W32" s="532"/>
      <c r="X32" s="532"/>
      <c r="Y32" s="532"/>
      <c r="Z32" s="532"/>
      <c r="AA32" s="532"/>
      <c r="AB32" s="532"/>
      <c r="AC32" s="532"/>
      <c r="AD32" s="532"/>
      <c r="AE32" s="44">
        <v>0.93269999999999997</v>
      </c>
      <c r="AF32" s="532"/>
      <c r="AG32" s="532"/>
      <c r="AH32" s="532"/>
      <c r="AI32" s="532"/>
      <c r="AJ32" s="532"/>
      <c r="AK32" s="532"/>
      <c r="AL32" s="532"/>
      <c r="AM32" s="532"/>
      <c r="AN32" s="532"/>
      <c r="AO32" s="44">
        <v>0.89259999999999995</v>
      </c>
      <c r="AP32" s="532"/>
      <c r="AQ32" s="532"/>
      <c r="AR32" s="532"/>
      <c r="AS32" s="532"/>
      <c r="AT32" s="532"/>
      <c r="AU32" s="532"/>
      <c r="AV32" s="532"/>
      <c r="AW32" s="532"/>
      <c r="AX32" s="532"/>
      <c r="AY32" s="59">
        <v>0.83589999999999998</v>
      </c>
      <c r="AZ32" s="532"/>
      <c r="BA32" s="532"/>
      <c r="BB32" s="532"/>
      <c r="BC32" s="532"/>
      <c r="BD32" s="532"/>
      <c r="BE32" s="532"/>
      <c r="BF32" s="532"/>
      <c r="BG32" s="532"/>
      <c r="BH32" s="532"/>
      <c r="BI32" s="44">
        <v>0.79949999999999999</v>
      </c>
      <c r="BJ32" s="532"/>
      <c r="BK32" s="532"/>
      <c r="BL32" s="532"/>
      <c r="BM32" s="532"/>
      <c r="BN32" s="532"/>
      <c r="BO32" s="532"/>
      <c r="BP32" s="532"/>
      <c r="BQ32" s="532"/>
      <c r="BR32" s="532"/>
      <c r="BS32" s="61">
        <v>0.86909999999999998</v>
      </c>
      <c r="BT32" s="532"/>
      <c r="BU32" s="532"/>
      <c r="BV32" s="532"/>
      <c r="BW32" s="532"/>
      <c r="BX32" s="532"/>
      <c r="BY32" s="532"/>
      <c r="BZ32" s="532"/>
      <c r="CA32" s="532"/>
      <c r="CB32" s="532"/>
      <c r="CC32" s="33">
        <v>0.86170000000000002</v>
      </c>
      <c r="CD32" s="532"/>
      <c r="CE32" s="532"/>
      <c r="CF32" s="532"/>
      <c r="CG32" s="532"/>
      <c r="CH32" s="532"/>
      <c r="CI32" s="532"/>
      <c r="CJ32" s="532"/>
      <c r="CK32" s="532"/>
      <c r="CL32" s="532"/>
      <c r="CM32" s="44">
        <v>0.87380000000000002</v>
      </c>
      <c r="CN32" s="532"/>
      <c r="CO32" s="532"/>
      <c r="CP32" s="532"/>
      <c r="CQ32" s="532"/>
      <c r="CR32" s="532"/>
      <c r="CS32" s="532"/>
      <c r="CT32" s="532"/>
      <c r="CU32" s="532"/>
      <c r="CV32" s="532"/>
      <c r="CW32" s="44">
        <v>0.84540000000000004</v>
      </c>
      <c r="CX32" s="532"/>
      <c r="CY32" s="532"/>
      <c r="CZ32" s="532"/>
      <c r="DA32" s="532"/>
      <c r="DB32" s="532"/>
      <c r="DC32" s="532"/>
      <c r="DD32" s="532"/>
      <c r="DE32" s="532"/>
      <c r="DF32" s="532"/>
      <c r="DG32" s="44">
        <v>0.87949999999999995</v>
      </c>
      <c r="DH32" s="532"/>
      <c r="DI32" s="532"/>
      <c r="DJ32" s="532"/>
      <c r="DK32" s="532"/>
      <c r="DL32" s="532"/>
      <c r="DM32" s="532"/>
      <c r="DN32" s="532"/>
      <c r="DO32" s="532"/>
      <c r="DP32" s="532"/>
      <c r="DQ32" s="33">
        <v>0.94440000000000002</v>
      </c>
      <c r="DR32" s="532"/>
      <c r="DS32" s="532"/>
      <c r="DT32" s="532"/>
      <c r="DU32" s="532"/>
      <c r="DV32" s="532"/>
      <c r="DW32" s="532"/>
      <c r="DX32" s="532"/>
      <c r="DY32" s="532"/>
      <c r="DZ32" s="532"/>
      <c r="EA32" s="44">
        <v>0.92449999999999999</v>
      </c>
      <c r="EB32" s="532"/>
      <c r="EC32" s="532"/>
      <c r="ED32" s="532"/>
      <c r="EE32" s="532"/>
      <c r="EF32" s="532"/>
      <c r="EG32" s="532"/>
      <c r="EH32" s="532"/>
      <c r="EI32" s="532"/>
      <c r="EJ32" s="532"/>
      <c r="EK32" s="44">
        <v>0.86719999999999997</v>
      </c>
      <c r="EL32" s="532"/>
      <c r="EM32" s="532"/>
      <c r="EN32" s="532"/>
      <c r="EO32" s="532"/>
      <c r="EP32" s="532"/>
      <c r="EQ32" s="532"/>
      <c r="ER32" s="532"/>
      <c r="ES32" s="532"/>
      <c r="ET32" s="532"/>
    </row>
    <row r="33" spans="1:150" ht="165.75" customHeight="1" x14ac:dyDescent="0.2">
      <c r="A33" s="556">
        <v>9</v>
      </c>
      <c r="B33" s="586"/>
      <c r="C33" s="548" t="s">
        <v>317</v>
      </c>
      <c r="D33" s="548">
        <v>5</v>
      </c>
      <c r="E33" s="548" t="s">
        <v>57</v>
      </c>
      <c r="F33" s="548" t="s">
        <v>318</v>
      </c>
      <c r="G33" s="533" t="s">
        <v>59</v>
      </c>
      <c r="H33" s="533" t="s">
        <v>319</v>
      </c>
      <c r="I33" s="23">
        <v>25</v>
      </c>
      <c r="J33" s="24" t="s">
        <v>320</v>
      </c>
      <c r="K33" s="24" t="s">
        <v>321</v>
      </c>
      <c r="L33" s="534"/>
      <c r="M33" s="534"/>
      <c r="N33" s="534"/>
      <c r="O33" s="530"/>
      <c r="P33" s="538" t="s">
        <v>63</v>
      </c>
      <c r="Q33" s="530"/>
      <c r="R33" s="530"/>
      <c r="S33" s="533"/>
      <c r="T33" s="560">
        <v>1</v>
      </c>
      <c r="U33" s="24" t="s">
        <v>322</v>
      </c>
      <c r="V33" s="564"/>
      <c r="W33" s="545"/>
      <c r="X33" s="548"/>
      <c r="Y33" s="530"/>
      <c r="Z33" s="538" t="s">
        <v>63</v>
      </c>
      <c r="AA33" s="530"/>
      <c r="AB33" s="530"/>
      <c r="AC33" s="533"/>
      <c r="AD33" s="530">
        <v>1</v>
      </c>
      <c r="AE33" s="27" t="s">
        <v>323</v>
      </c>
      <c r="AF33" s="534"/>
      <c r="AG33" s="534"/>
      <c r="AH33" s="534"/>
      <c r="AI33" s="530"/>
      <c r="AJ33" s="538" t="s">
        <v>63</v>
      </c>
      <c r="AK33" s="530"/>
      <c r="AL33" s="530"/>
      <c r="AM33" s="533"/>
      <c r="AN33" s="530">
        <v>1</v>
      </c>
      <c r="AO33" s="27" t="s">
        <v>62</v>
      </c>
      <c r="AP33" s="3"/>
      <c r="AQ33" s="3"/>
      <c r="AR33" s="3"/>
      <c r="AS33" s="546"/>
      <c r="AT33" s="538" t="s">
        <v>63</v>
      </c>
      <c r="AU33" s="530"/>
      <c r="AV33" s="530"/>
      <c r="AW33" s="533"/>
      <c r="AX33" s="530">
        <v>1</v>
      </c>
      <c r="AY33" s="23" t="s">
        <v>324</v>
      </c>
      <c r="AZ33" s="534"/>
      <c r="BA33" s="535" t="s">
        <v>325</v>
      </c>
      <c r="BB33" s="534"/>
      <c r="BC33" s="530"/>
      <c r="BD33" s="538" t="s">
        <v>63</v>
      </c>
      <c r="BE33" s="530"/>
      <c r="BF33" s="530"/>
      <c r="BG33" s="533"/>
      <c r="BH33" s="530">
        <v>1</v>
      </c>
      <c r="BI33" s="27" t="s">
        <v>326</v>
      </c>
      <c r="BJ33" s="534"/>
      <c r="BK33" s="534"/>
      <c r="BL33" s="534"/>
      <c r="BM33" s="530"/>
      <c r="BN33" s="538" t="s">
        <v>63</v>
      </c>
      <c r="BO33" s="530"/>
      <c r="BP33" s="530"/>
      <c r="BQ33" s="533"/>
      <c r="BR33" s="530">
        <v>1</v>
      </c>
      <c r="BS33" s="24" t="s">
        <v>327</v>
      </c>
      <c r="BT33" s="534"/>
      <c r="BU33" s="530" t="s">
        <v>328</v>
      </c>
      <c r="BV33" s="534"/>
      <c r="BW33" s="530"/>
      <c r="BX33" s="538" t="s">
        <v>63</v>
      </c>
      <c r="BY33" s="530"/>
      <c r="BZ33" s="530"/>
      <c r="CA33" s="533"/>
      <c r="CB33" s="530">
        <v>1</v>
      </c>
      <c r="CC33" s="27" t="s">
        <v>329</v>
      </c>
      <c r="CD33" s="530" t="s">
        <v>330</v>
      </c>
      <c r="CE33" s="534"/>
      <c r="CF33" s="534"/>
      <c r="CG33" s="530"/>
      <c r="CH33" s="538" t="s">
        <v>63</v>
      </c>
      <c r="CI33" s="530"/>
      <c r="CJ33" s="530"/>
      <c r="CK33" s="533"/>
      <c r="CL33" s="530">
        <v>1</v>
      </c>
      <c r="CM33" s="27" t="s">
        <v>331</v>
      </c>
      <c r="CN33" s="534"/>
      <c r="CO33" s="534"/>
      <c r="CP33" s="539" t="s">
        <v>332</v>
      </c>
      <c r="CQ33" s="530"/>
      <c r="CR33" s="538" t="s">
        <v>63</v>
      </c>
      <c r="CS33" s="530"/>
      <c r="CT33" s="530"/>
      <c r="CU33" s="533"/>
      <c r="CV33" s="530">
        <v>1</v>
      </c>
      <c r="CW33" s="29" t="s">
        <v>333</v>
      </c>
      <c r="CX33" s="542"/>
      <c r="CY33" s="584" t="s">
        <v>334</v>
      </c>
      <c r="CZ33" s="541" t="s">
        <v>335</v>
      </c>
      <c r="DA33" s="530"/>
      <c r="DB33" s="538" t="s">
        <v>63</v>
      </c>
      <c r="DC33" s="530"/>
      <c r="DD33" s="530"/>
      <c r="DE33" s="533"/>
      <c r="DF33" s="530">
        <v>1</v>
      </c>
      <c r="DG33" s="27" t="s">
        <v>336</v>
      </c>
      <c r="DH33" s="534"/>
      <c r="DI33" s="530" t="s">
        <v>337</v>
      </c>
      <c r="DJ33" s="534"/>
      <c r="DK33" s="530"/>
      <c r="DL33" s="538" t="s">
        <v>63</v>
      </c>
      <c r="DM33" s="530"/>
      <c r="DN33" s="530"/>
      <c r="DO33" s="533"/>
      <c r="DP33" s="530">
        <v>1</v>
      </c>
      <c r="DQ33" s="27" t="s">
        <v>65</v>
      </c>
      <c r="DR33" s="534"/>
      <c r="DS33" s="530" t="s">
        <v>338</v>
      </c>
      <c r="DT33" s="539" t="s">
        <v>339</v>
      </c>
      <c r="DU33" s="530"/>
      <c r="DV33" s="538" t="s">
        <v>63</v>
      </c>
      <c r="DW33" s="530"/>
      <c r="DX33" s="530"/>
      <c r="DY33" s="533"/>
      <c r="DZ33" s="530">
        <v>1</v>
      </c>
      <c r="EA33" s="27" t="s">
        <v>340</v>
      </c>
      <c r="EB33" s="534"/>
      <c r="EC33" s="530" t="s">
        <v>341</v>
      </c>
      <c r="ED33" s="534"/>
      <c r="EE33" s="530"/>
      <c r="EF33" s="538" t="s">
        <v>63</v>
      </c>
      <c r="EG33" s="530"/>
      <c r="EH33" s="530"/>
      <c r="EI33" s="533"/>
      <c r="EJ33" s="530">
        <v>1</v>
      </c>
      <c r="EK33" s="27" t="s">
        <v>62</v>
      </c>
      <c r="EL33" s="534"/>
      <c r="EM33" s="530" t="s">
        <v>342</v>
      </c>
      <c r="EN33" s="539" t="s">
        <v>343</v>
      </c>
      <c r="EO33" s="530"/>
      <c r="EP33" s="538" t="s">
        <v>63</v>
      </c>
      <c r="EQ33" s="530"/>
      <c r="ER33" s="530"/>
      <c r="ES33" s="533"/>
      <c r="ET33" s="530">
        <v>1</v>
      </c>
    </row>
    <row r="34" spans="1:150" ht="89.25" customHeight="1" x14ac:dyDescent="0.2">
      <c r="A34" s="531"/>
      <c r="B34" s="531"/>
      <c r="C34" s="531"/>
      <c r="D34" s="531"/>
      <c r="E34" s="531"/>
      <c r="F34" s="531"/>
      <c r="G34" s="531"/>
      <c r="H34" s="531"/>
      <c r="I34" s="23">
        <v>26</v>
      </c>
      <c r="J34" s="24" t="s">
        <v>344</v>
      </c>
      <c r="K34" s="24" t="s">
        <v>321</v>
      </c>
      <c r="L34" s="531"/>
      <c r="M34" s="531"/>
      <c r="N34" s="531"/>
      <c r="O34" s="531"/>
      <c r="P34" s="531"/>
      <c r="Q34" s="531"/>
      <c r="R34" s="531"/>
      <c r="S34" s="531"/>
      <c r="T34" s="563"/>
      <c r="U34" s="24" t="s">
        <v>345</v>
      </c>
      <c r="V34" s="565"/>
      <c r="W34" s="531"/>
      <c r="X34" s="531"/>
      <c r="Y34" s="531"/>
      <c r="Z34" s="531"/>
      <c r="AA34" s="531"/>
      <c r="AB34" s="531"/>
      <c r="AC34" s="531"/>
      <c r="AD34" s="531"/>
      <c r="AE34" s="27" t="s">
        <v>346</v>
      </c>
      <c r="AF34" s="531"/>
      <c r="AG34" s="531"/>
      <c r="AH34" s="531"/>
      <c r="AI34" s="531"/>
      <c r="AJ34" s="531"/>
      <c r="AK34" s="531"/>
      <c r="AL34" s="531"/>
      <c r="AM34" s="531"/>
      <c r="AN34" s="531"/>
      <c r="AO34" s="27" t="s">
        <v>347</v>
      </c>
      <c r="AP34" s="3"/>
      <c r="AQ34" s="3"/>
      <c r="AR34" s="3"/>
      <c r="AS34" s="531"/>
      <c r="AT34" s="531"/>
      <c r="AU34" s="531"/>
      <c r="AV34" s="531"/>
      <c r="AW34" s="531"/>
      <c r="AX34" s="531"/>
      <c r="AY34" s="23" t="s">
        <v>348</v>
      </c>
      <c r="AZ34" s="531"/>
      <c r="BA34" s="531"/>
      <c r="BB34" s="531"/>
      <c r="BC34" s="531"/>
      <c r="BD34" s="531"/>
      <c r="BE34" s="531"/>
      <c r="BF34" s="531"/>
      <c r="BG34" s="531"/>
      <c r="BH34" s="531"/>
      <c r="BI34" s="27" t="s">
        <v>349</v>
      </c>
      <c r="BJ34" s="531"/>
      <c r="BK34" s="531"/>
      <c r="BL34" s="531"/>
      <c r="BM34" s="531"/>
      <c r="BN34" s="531"/>
      <c r="BO34" s="531"/>
      <c r="BP34" s="531"/>
      <c r="BQ34" s="531"/>
      <c r="BR34" s="531"/>
      <c r="BS34" s="24" t="s">
        <v>350</v>
      </c>
      <c r="BT34" s="531"/>
      <c r="BU34" s="531"/>
      <c r="BV34" s="531"/>
      <c r="BW34" s="531"/>
      <c r="BX34" s="531"/>
      <c r="BY34" s="531"/>
      <c r="BZ34" s="531"/>
      <c r="CA34" s="531"/>
      <c r="CB34" s="531"/>
      <c r="CC34" s="27" t="s">
        <v>351</v>
      </c>
      <c r="CD34" s="531"/>
      <c r="CE34" s="531"/>
      <c r="CF34" s="531"/>
      <c r="CG34" s="531"/>
      <c r="CH34" s="531"/>
      <c r="CI34" s="531"/>
      <c r="CJ34" s="531"/>
      <c r="CK34" s="531"/>
      <c r="CL34" s="531"/>
      <c r="CM34" s="27" t="s">
        <v>352</v>
      </c>
      <c r="CN34" s="531"/>
      <c r="CO34" s="531"/>
      <c r="CP34" s="531"/>
      <c r="CQ34" s="531"/>
      <c r="CR34" s="531"/>
      <c r="CS34" s="531"/>
      <c r="CT34" s="531"/>
      <c r="CU34" s="531"/>
      <c r="CV34" s="531"/>
      <c r="CW34" s="29" t="s">
        <v>353</v>
      </c>
      <c r="CX34" s="531"/>
      <c r="CY34" s="531"/>
      <c r="CZ34" s="531"/>
      <c r="DA34" s="531"/>
      <c r="DB34" s="531"/>
      <c r="DC34" s="531"/>
      <c r="DD34" s="531"/>
      <c r="DE34" s="531"/>
      <c r="DF34" s="531"/>
      <c r="DG34" s="27" t="s">
        <v>354</v>
      </c>
      <c r="DH34" s="531"/>
      <c r="DI34" s="531"/>
      <c r="DJ34" s="531"/>
      <c r="DK34" s="531"/>
      <c r="DL34" s="531"/>
      <c r="DM34" s="531"/>
      <c r="DN34" s="531"/>
      <c r="DO34" s="531"/>
      <c r="DP34" s="531"/>
      <c r="DQ34" s="27" t="s">
        <v>355</v>
      </c>
      <c r="DR34" s="531"/>
      <c r="DS34" s="531"/>
      <c r="DT34" s="531"/>
      <c r="DU34" s="531"/>
      <c r="DV34" s="531"/>
      <c r="DW34" s="531"/>
      <c r="DX34" s="531"/>
      <c r="DY34" s="531"/>
      <c r="DZ34" s="531"/>
      <c r="EA34" s="27" t="s">
        <v>356</v>
      </c>
      <c r="EB34" s="531"/>
      <c r="EC34" s="531"/>
      <c r="ED34" s="531"/>
      <c r="EE34" s="531"/>
      <c r="EF34" s="531"/>
      <c r="EG34" s="531"/>
      <c r="EH34" s="531"/>
      <c r="EI34" s="531"/>
      <c r="EJ34" s="531"/>
      <c r="EK34" s="27" t="s">
        <v>62</v>
      </c>
      <c r="EL34" s="531"/>
      <c r="EM34" s="531"/>
      <c r="EN34" s="531"/>
      <c r="EO34" s="531"/>
      <c r="EP34" s="531"/>
      <c r="EQ34" s="531"/>
      <c r="ER34" s="531"/>
      <c r="ES34" s="531"/>
      <c r="ET34" s="531"/>
    </row>
    <row r="35" spans="1:150" ht="12.75" customHeight="1" x14ac:dyDescent="0.2">
      <c r="A35" s="532"/>
      <c r="B35" s="532"/>
      <c r="C35" s="532"/>
      <c r="D35" s="532"/>
      <c r="E35" s="532"/>
      <c r="F35" s="532"/>
      <c r="G35" s="532"/>
      <c r="H35" s="532"/>
      <c r="I35" s="23">
        <v>27</v>
      </c>
      <c r="J35" s="24" t="s">
        <v>357</v>
      </c>
      <c r="K35" s="24" t="s">
        <v>358</v>
      </c>
      <c r="L35" s="532"/>
      <c r="M35" s="532"/>
      <c r="N35" s="532"/>
      <c r="O35" s="532"/>
      <c r="P35" s="532"/>
      <c r="Q35" s="532"/>
      <c r="R35" s="532"/>
      <c r="S35" s="532"/>
      <c r="T35" s="561"/>
      <c r="U35" s="24" t="s">
        <v>359</v>
      </c>
      <c r="V35" s="555"/>
      <c r="W35" s="532"/>
      <c r="X35" s="532"/>
      <c r="Y35" s="532"/>
      <c r="Z35" s="532"/>
      <c r="AA35" s="532"/>
      <c r="AB35" s="532"/>
      <c r="AC35" s="532"/>
      <c r="AD35" s="532"/>
      <c r="AE35" s="27" t="s">
        <v>360</v>
      </c>
      <c r="AF35" s="532"/>
      <c r="AG35" s="532"/>
      <c r="AH35" s="532"/>
      <c r="AI35" s="532"/>
      <c r="AJ35" s="532"/>
      <c r="AK35" s="532"/>
      <c r="AL35" s="532"/>
      <c r="AM35" s="532"/>
      <c r="AN35" s="532"/>
      <c r="AO35" s="27" t="s">
        <v>301</v>
      </c>
      <c r="AP35" s="3"/>
      <c r="AQ35" s="23" t="s">
        <v>361</v>
      </c>
      <c r="AR35" s="3"/>
      <c r="AS35" s="532"/>
      <c r="AT35" s="532"/>
      <c r="AU35" s="532"/>
      <c r="AV35" s="532"/>
      <c r="AW35" s="532"/>
      <c r="AX35" s="532"/>
      <c r="AY35" s="23" t="s">
        <v>321</v>
      </c>
      <c r="AZ35" s="532"/>
      <c r="BA35" s="532"/>
      <c r="BB35" s="532"/>
      <c r="BC35" s="532"/>
      <c r="BD35" s="532"/>
      <c r="BE35" s="532"/>
      <c r="BF35" s="532"/>
      <c r="BG35" s="532"/>
      <c r="BH35" s="532"/>
      <c r="BI35" s="27" t="s">
        <v>362</v>
      </c>
      <c r="BJ35" s="532"/>
      <c r="BK35" s="532"/>
      <c r="BL35" s="532"/>
      <c r="BM35" s="532"/>
      <c r="BN35" s="532"/>
      <c r="BO35" s="532"/>
      <c r="BP35" s="532"/>
      <c r="BQ35" s="532"/>
      <c r="BR35" s="532"/>
      <c r="BS35" s="24" t="s">
        <v>363</v>
      </c>
      <c r="BT35" s="532"/>
      <c r="BU35" s="532"/>
      <c r="BV35" s="532"/>
      <c r="BW35" s="532"/>
      <c r="BX35" s="532"/>
      <c r="BY35" s="532"/>
      <c r="BZ35" s="532"/>
      <c r="CA35" s="532"/>
      <c r="CB35" s="532"/>
      <c r="CC35" s="27" t="s">
        <v>321</v>
      </c>
      <c r="CD35" s="532"/>
      <c r="CE35" s="532"/>
      <c r="CF35" s="532"/>
      <c r="CG35" s="532"/>
      <c r="CH35" s="532"/>
      <c r="CI35" s="532"/>
      <c r="CJ35" s="532"/>
      <c r="CK35" s="532"/>
      <c r="CL35" s="532"/>
      <c r="CM35" s="27" t="s">
        <v>364</v>
      </c>
      <c r="CN35" s="532"/>
      <c r="CO35" s="532"/>
      <c r="CP35" s="532"/>
      <c r="CQ35" s="532"/>
      <c r="CR35" s="532"/>
      <c r="CS35" s="532"/>
      <c r="CT35" s="532"/>
      <c r="CU35" s="532"/>
      <c r="CV35" s="532"/>
      <c r="CW35" s="29" t="s">
        <v>365</v>
      </c>
      <c r="CX35" s="532"/>
      <c r="CY35" s="532"/>
      <c r="CZ35" s="532"/>
      <c r="DA35" s="532"/>
      <c r="DB35" s="532"/>
      <c r="DC35" s="532"/>
      <c r="DD35" s="532"/>
      <c r="DE35" s="532"/>
      <c r="DF35" s="532"/>
      <c r="DG35" s="27" t="s">
        <v>366</v>
      </c>
      <c r="DH35" s="532"/>
      <c r="DI35" s="532"/>
      <c r="DJ35" s="532"/>
      <c r="DK35" s="532"/>
      <c r="DL35" s="532"/>
      <c r="DM35" s="532"/>
      <c r="DN35" s="532"/>
      <c r="DO35" s="532"/>
      <c r="DP35" s="532"/>
      <c r="DQ35" s="27" t="s">
        <v>367</v>
      </c>
      <c r="DR35" s="532"/>
      <c r="DS35" s="532"/>
      <c r="DT35" s="532"/>
      <c r="DU35" s="532"/>
      <c r="DV35" s="532"/>
      <c r="DW35" s="532"/>
      <c r="DX35" s="532"/>
      <c r="DY35" s="532"/>
      <c r="DZ35" s="532"/>
      <c r="EA35" s="27" t="s">
        <v>368</v>
      </c>
      <c r="EB35" s="532"/>
      <c r="EC35" s="532"/>
      <c r="ED35" s="532"/>
      <c r="EE35" s="532"/>
      <c r="EF35" s="532"/>
      <c r="EG35" s="532"/>
      <c r="EH35" s="532"/>
      <c r="EI35" s="532"/>
      <c r="EJ35" s="532"/>
      <c r="EK35" s="27" t="s">
        <v>62</v>
      </c>
      <c r="EL35" s="532"/>
      <c r="EM35" s="532"/>
      <c r="EN35" s="532"/>
      <c r="EO35" s="532"/>
      <c r="EP35" s="532"/>
      <c r="EQ35" s="532"/>
      <c r="ER35" s="532"/>
      <c r="ES35" s="532"/>
      <c r="ET35" s="532"/>
    </row>
    <row r="36" spans="1:150" ht="12.75" customHeight="1" x14ac:dyDescent="0.2">
      <c r="A36" s="20">
        <v>10</v>
      </c>
      <c r="B36" s="20"/>
      <c r="C36" s="24" t="s">
        <v>317</v>
      </c>
      <c r="D36" s="24">
        <v>5</v>
      </c>
      <c r="E36" s="62" t="s">
        <v>90</v>
      </c>
      <c r="F36" s="24" t="s">
        <v>369</v>
      </c>
      <c r="G36" s="20" t="s">
        <v>370</v>
      </c>
      <c r="H36" s="24" t="s">
        <v>371</v>
      </c>
      <c r="I36" s="23">
        <v>28</v>
      </c>
      <c r="J36" s="31" t="s">
        <v>372</v>
      </c>
      <c r="K36" s="3" t="s">
        <v>373</v>
      </c>
      <c r="L36" s="3"/>
      <c r="M36" s="3"/>
      <c r="N36" s="3"/>
      <c r="O36" s="35"/>
      <c r="P36" s="34"/>
      <c r="Q36" s="34" t="s">
        <v>63</v>
      </c>
      <c r="R36" s="35"/>
      <c r="S36" s="24" t="s">
        <v>374</v>
      </c>
      <c r="T36" s="36">
        <v>1</v>
      </c>
      <c r="U36" s="3" t="s">
        <v>373</v>
      </c>
      <c r="V36" s="63"/>
      <c r="W36" s="3"/>
      <c r="X36" s="3" t="s">
        <v>373</v>
      </c>
      <c r="Y36" s="35"/>
      <c r="Z36" s="34"/>
      <c r="AA36" s="34" t="s">
        <v>63</v>
      </c>
      <c r="AB36" s="35"/>
      <c r="AC36" s="24" t="s">
        <v>375</v>
      </c>
      <c r="AD36" s="35">
        <v>1</v>
      </c>
      <c r="AE36" s="3" t="s">
        <v>373</v>
      </c>
      <c r="AF36" s="3"/>
      <c r="AG36" s="3"/>
      <c r="AH36" s="3"/>
      <c r="AI36" s="35"/>
      <c r="AJ36" s="34"/>
      <c r="AK36" s="34" t="s">
        <v>63</v>
      </c>
      <c r="AL36" s="35"/>
      <c r="AM36" s="24" t="s">
        <v>376</v>
      </c>
      <c r="AN36" s="35">
        <v>1</v>
      </c>
      <c r="AO36" s="3" t="s">
        <v>373</v>
      </c>
      <c r="AP36" s="3"/>
      <c r="AQ36" s="3"/>
      <c r="AR36" s="3"/>
      <c r="AS36" s="35"/>
      <c r="AT36" s="34"/>
      <c r="AU36" s="34" t="s">
        <v>63</v>
      </c>
      <c r="AV36" s="35"/>
      <c r="AW36" s="24" t="s">
        <v>377</v>
      </c>
      <c r="AX36" s="35">
        <v>1</v>
      </c>
      <c r="AY36" s="3" t="s">
        <v>373</v>
      </c>
      <c r="AZ36" s="3"/>
      <c r="BA36" s="3"/>
      <c r="BB36" s="3"/>
      <c r="BC36" s="35"/>
      <c r="BD36" s="34"/>
      <c r="BE36" s="34" t="s">
        <v>63</v>
      </c>
      <c r="BF36" s="35"/>
      <c r="BG36" s="24" t="s">
        <v>378</v>
      </c>
      <c r="BH36" s="35">
        <v>1</v>
      </c>
      <c r="BI36" s="27" t="s">
        <v>379</v>
      </c>
      <c r="BJ36" s="3"/>
      <c r="BK36" s="3"/>
      <c r="BL36" s="3"/>
      <c r="BM36" s="35"/>
      <c r="BN36" s="34"/>
      <c r="BO36" s="34" t="s">
        <v>63</v>
      </c>
      <c r="BP36" s="35"/>
      <c r="BQ36" s="24" t="s">
        <v>380</v>
      </c>
      <c r="BR36" s="35">
        <v>1</v>
      </c>
      <c r="BS36" s="3" t="s">
        <v>373</v>
      </c>
      <c r="BT36" s="3"/>
      <c r="BU36" s="3"/>
      <c r="BV36" s="3"/>
      <c r="BW36" s="35"/>
      <c r="BX36" s="34"/>
      <c r="BY36" s="34" t="s">
        <v>63</v>
      </c>
      <c r="BZ36" s="35"/>
      <c r="CA36" s="24" t="s">
        <v>381</v>
      </c>
      <c r="CB36" s="35">
        <v>1</v>
      </c>
      <c r="CC36" s="3" t="s">
        <v>373</v>
      </c>
      <c r="CD36" s="3"/>
      <c r="CE36" s="3"/>
      <c r="CF36" s="3"/>
      <c r="CG36" s="35"/>
      <c r="CH36" s="34"/>
      <c r="CI36" s="34" t="s">
        <v>63</v>
      </c>
      <c r="CJ36" s="35"/>
      <c r="CK36" s="24" t="s">
        <v>382</v>
      </c>
      <c r="CL36" s="35">
        <v>1</v>
      </c>
      <c r="CM36" s="3" t="s">
        <v>373</v>
      </c>
      <c r="CN36" s="3"/>
      <c r="CO36" s="3"/>
      <c r="CP36" s="3"/>
      <c r="CQ36" s="35"/>
      <c r="CR36" s="34"/>
      <c r="CS36" s="34" t="s">
        <v>63</v>
      </c>
      <c r="CT36" s="35"/>
      <c r="CU36" s="24" t="s">
        <v>383</v>
      </c>
      <c r="CV36" s="35">
        <v>1</v>
      </c>
      <c r="CW36" s="3" t="s">
        <v>373</v>
      </c>
      <c r="CX36" s="3"/>
      <c r="CY36" s="3"/>
      <c r="CZ36" s="3"/>
      <c r="DA36" s="35"/>
      <c r="DB36" s="34"/>
      <c r="DC36" s="34" t="s">
        <v>63</v>
      </c>
      <c r="DD36" s="35"/>
      <c r="DE36" s="24" t="s">
        <v>384</v>
      </c>
      <c r="DF36" s="35">
        <v>1</v>
      </c>
      <c r="DG36" s="3" t="s">
        <v>373</v>
      </c>
      <c r="DH36" s="3"/>
      <c r="DI36" s="3"/>
      <c r="DJ36" s="3"/>
      <c r="DK36" s="35"/>
      <c r="DL36" s="34"/>
      <c r="DM36" s="34" t="s">
        <v>63</v>
      </c>
      <c r="DN36" s="35"/>
      <c r="DO36" s="24" t="s">
        <v>385</v>
      </c>
      <c r="DP36" s="35">
        <v>1</v>
      </c>
      <c r="DQ36" s="3" t="s">
        <v>373</v>
      </c>
      <c r="DR36" s="3"/>
      <c r="DS36" s="3"/>
      <c r="DT36" s="3"/>
      <c r="DU36" s="35"/>
      <c r="DV36" s="34"/>
      <c r="DW36" s="34" t="s">
        <v>63</v>
      </c>
      <c r="DX36" s="35"/>
      <c r="DY36" s="24" t="s">
        <v>386</v>
      </c>
      <c r="DZ36" s="35">
        <v>1</v>
      </c>
      <c r="EA36" s="3" t="s">
        <v>373</v>
      </c>
      <c r="EB36" s="3"/>
      <c r="EC36" s="3"/>
      <c r="ED36" s="3"/>
      <c r="EE36" s="35"/>
      <c r="EF36" s="34"/>
      <c r="EG36" s="34" t="s">
        <v>63</v>
      </c>
      <c r="EH36" s="35"/>
      <c r="EI36" s="24" t="s">
        <v>387</v>
      </c>
      <c r="EJ36" s="35">
        <v>1</v>
      </c>
      <c r="EK36" s="3" t="s">
        <v>373</v>
      </c>
      <c r="EL36" s="3"/>
      <c r="EM36" s="3"/>
      <c r="EN36" s="3"/>
      <c r="EO36" s="35"/>
      <c r="EP36" s="34"/>
      <c r="EQ36" s="34" t="s">
        <v>63</v>
      </c>
      <c r="ER36" s="35"/>
      <c r="ES36" s="24" t="s">
        <v>388</v>
      </c>
      <c r="ET36" s="35">
        <v>1</v>
      </c>
    </row>
    <row r="37" spans="1:150" ht="12.75" customHeight="1" x14ac:dyDescent="0.2">
      <c r="A37" s="64">
        <v>11</v>
      </c>
      <c r="B37" s="64"/>
      <c r="C37" s="41" t="s">
        <v>317</v>
      </c>
      <c r="D37" s="41">
        <v>5</v>
      </c>
      <c r="E37" s="65" t="s">
        <v>90</v>
      </c>
      <c r="F37" s="41" t="s">
        <v>389</v>
      </c>
      <c r="G37" s="64" t="s">
        <v>370</v>
      </c>
      <c r="H37" s="41" t="s">
        <v>390</v>
      </c>
      <c r="I37" s="66">
        <v>29</v>
      </c>
      <c r="J37" s="67" t="s">
        <v>391</v>
      </c>
      <c r="K37" s="40" t="s">
        <v>392</v>
      </c>
      <c r="L37" s="40"/>
      <c r="M37" s="40"/>
      <c r="N37" s="40"/>
      <c r="O37" s="43"/>
      <c r="P37" s="42"/>
      <c r="Q37" s="43"/>
      <c r="R37" s="43"/>
      <c r="S37" s="41"/>
      <c r="T37" s="68"/>
      <c r="U37" s="41" t="s">
        <v>393</v>
      </c>
      <c r="V37" s="69"/>
      <c r="W37" s="41"/>
      <c r="X37" s="41"/>
      <c r="Y37" s="43"/>
      <c r="Z37" s="42"/>
      <c r="AA37" s="43"/>
      <c r="AB37" s="43"/>
      <c r="AC37" s="41"/>
      <c r="AD37" s="43"/>
      <c r="AE37" s="40" t="s">
        <v>392</v>
      </c>
      <c r="AF37" s="40"/>
      <c r="AG37" s="40"/>
      <c r="AH37" s="40"/>
      <c r="AI37" s="43"/>
      <c r="AJ37" s="42"/>
      <c r="AK37" s="43"/>
      <c r="AL37" s="43"/>
      <c r="AM37" s="41"/>
      <c r="AN37" s="43"/>
      <c r="AO37" s="40" t="s">
        <v>392</v>
      </c>
      <c r="AP37" s="40"/>
      <c r="AQ37" s="40"/>
      <c r="AR37" s="40"/>
      <c r="AS37" s="70"/>
      <c r="AT37" s="70"/>
      <c r="AU37" s="70"/>
      <c r="AV37" s="70"/>
      <c r="AW37" s="40"/>
      <c r="AX37" s="43"/>
      <c r="AY37" s="66" t="s">
        <v>394</v>
      </c>
      <c r="AZ37" s="40"/>
      <c r="BA37" s="40"/>
      <c r="BB37" s="40"/>
      <c r="BC37" s="43"/>
      <c r="BD37" s="42"/>
      <c r="BE37" s="43"/>
      <c r="BF37" s="43"/>
      <c r="BG37" s="41"/>
      <c r="BH37" s="43"/>
      <c r="BI37" s="32" t="s">
        <v>395</v>
      </c>
      <c r="BJ37" s="40"/>
      <c r="BK37" s="40"/>
      <c r="BL37" s="40"/>
      <c r="BM37" s="43"/>
      <c r="BN37" s="42"/>
      <c r="BO37" s="43"/>
      <c r="BP37" s="43"/>
      <c r="BQ37" s="41"/>
      <c r="BR37" s="43"/>
      <c r="BS37" s="41" t="s">
        <v>396</v>
      </c>
      <c r="BT37" s="40"/>
      <c r="BU37" s="40"/>
      <c r="BV37" s="40"/>
      <c r="BW37" s="43"/>
      <c r="BX37" s="42"/>
      <c r="BY37" s="43"/>
      <c r="BZ37" s="43"/>
      <c r="CA37" s="41"/>
      <c r="CB37" s="43"/>
      <c r="CC37" s="40" t="s">
        <v>392</v>
      </c>
      <c r="CD37" s="40"/>
      <c r="CE37" s="40"/>
      <c r="CF37" s="40"/>
      <c r="CG37" s="43"/>
      <c r="CH37" s="42"/>
      <c r="CI37" s="43"/>
      <c r="CJ37" s="43"/>
      <c r="CK37" s="41"/>
      <c r="CL37" s="43"/>
      <c r="CM37" s="40" t="s">
        <v>392</v>
      </c>
      <c r="CN37" s="40"/>
      <c r="CO37" s="40"/>
      <c r="CP37" s="40"/>
      <c r="CQ37" s="43"/>
      <c r="CR37" s="42"/>
      <c r="CS37" s="43"/>
      <c r="CT37" s="43"/>
      <c r="CU37" s="41"/>
      <c r="CV37" s="43"/>
      <c r="CW37" s="40" t="s">
        <v>392</v>
      </c>
      <c r="CX37" s="40"/>
      <c r="CY37" s="40"/>
      <c r="CZ37" s="40"/>
      <c r="DA37" s="43"/>
      <c r="DB37" s="42"/>
      <c r="DC37" s="43"/>
      <c r="DD37" s="43"/>
      <c r="DE37" s="41"/>
      <c r="DF37" s="43"/>
      <c r="DG37" s="32" t="s">
        <v>397</v>
      </c>
      <c r="DH37" s="40"/>
      <c r="DI37" s="40"/>
      <c r="DJ37" s="40"/>
      <c r="DK37" s="43"/>
      <c r="DL37" s="42"/>
      <c r="DM37" s="43"/>
      <c r="DN37" s="43"/>
      <c r="DO37" s="41"/>
      <c r="DP37" s="43"/>
      <c r="DQ37" s="40" t="s">
        <v>392</v>
      </c>
      <c r="DR37" s="40"/>
      <c r="DS37" s="40"/>
      <c r="DT37" s="40"/>
      <c r="DU37" s="43"/>
      <c r="DV37" s="42"/>
      <c r="DW37" s="43"/>
      <c r="DX37" s="43"/>
      <c r="DY37" s="41"/>
      <c r="DZ37" s="43"/>
      <c r="EA37" s="40" t="s">
        <v>392</v>
      </c>
      <c r="EB37" s="40"/>
      <c r="EC37" s="41" t="s">
        <v>398</v>
      </c>
      <c r="ED37" s="40"/>
      <c r="EE37" s="43"/>
      <c r="EF37" s="42"/>
      <c r="EG37" s="43"/>
      <c r="EH37" s="43"/>
      <c r="EI37" s="41"/>
      <c r="EJ37" s="43"/>
      <c r="EK37" s="32" t="s">
        <v>399</v>
      </c>
      <c r="EL37" s="40"/>
      <c r="EM37" s="40"/>
      <c r="EN37" s="40"/>
      <c r="EO37" s="43"/>
      <c r="EP37" s="42"/>
      <c r="EQ37" s="43"/>
      <c r="ER37" s="43"/>
      <c r="ES37" s="41"/>
      <c r="ET37" s="43"/>
    </row>
    <row r="38" spans="1:150" ht="12.75" customHeight="1" x14ac:dyDescent="0.2">
      <c r="A38" s="20">
        <v>12</v>
      </c>
      <c r="B38" s="20"/>
      <c r="C38" s="24" t="s">
        <v>317</v>
      </c>
      <c r="D38" s="24">
        <v>5</v>
      </c>
      <c r="E38" s="62" t="s">
        <v>167</v>
      </c>
      <c r="F38" s="24" t="s">
        <v>400</v>
      </c>
      <c r="G38" s="20" t="s">
        <v>370</v>
      </c>
      <c r="H38" s="24" t="s">
        <v>401</v>
      </c>
      <c r="I38" s="23">
        <v>30</v>
      </c>
      <c r="J38" s="31"/>
      <c r="K38" s="3" t="s">
        <v>402</v>
      </c>
      <c r="L38" s="3"/>
      <c r="M38" s="3"/>
      <c r="N38" s="3"/>
      <c r="O38" s="35"/>
      <c r="P38" s="34"/>
      <c r="Q38" s="34" t="s">
        <v>63</v>
      </c>
      <c r="R38" s="35"/>
      <c r="S38" s="24" t="s">
        <v>403</v>
      </c>
      <c r="T38" s="36">
        <v>1</v>
      </c>
      <c r="U38" s="3" t="s">
        <v>404</v>
      </c>
      <c r="V38" s="63"/>
      <c r="W38" s="3"/>
      <c r="X38" s="3"/>
      <c r="Y38" s="35"/>
      <c r="Z38" s="34"/>
      <c r="AA38" s="34" t="s">
        <v>63</v>
      </c>
      <c r="AB38" s="35"/>
      <c r="AC38" s="24" t="s">
        <v>405</v>
      </c>
      <c r="AD38" s="35">
        <v>1</v>
      </c>
      <c r="AE38" s="3" t="s">
        <v>404</v>
      </c>
      <c r="AF38" s="3"/>
      <c r="AG38" s="3"/>
      <c r="AH38" s="3"/>
      <c r="AI38" s="35"/>
      <c r="AJ38" s="34"/>
      <c r="AK38" s="34" t="s">
        <v>63</v>
      </c>
      <c r="AL38" s="35"/>
      <c r="AM38" s="24" t="s">
        <v>406</v>
      </c>
      <c r="AN38" s="35">
        <v>1</v>
      </c>
      <c r="AO38" s="3" t="s">
        <v>404</v>
      </c>
      <c r="AP38" s="3"/>
      <c r="AQ38" s="3"/>
      <c r="AR38" s="3"/>
      <c r="AS38" s="35"/>
      <c r="AT38" s="34"/>
      <c r="AU38" s="34" t="s">
        <v>63</v>
      </c>
      <c r="AV38" s="35"/>
      <c r="AW38" s="24" t="s">
        <v>407</v>
      </c>
      <c r="AX38" s="35">
        <v>1</v>
      </c>
      <c r="AY38" s="3" t="s">
        <v>404</v>
      </c>
      <c r="AZ38" s="3"/>
      <c r="BA38" s="3"/>
      <c r="BB38" s="3"/>
      <c r="BC38" s="35"/>
      <c r="BD38" s="34"/>
      <c r="BE38" s="34" t="s">
        <v>63</v>
      </c>
      <c r="BF38" s="35"/>
      <c r="BG38" s="24" t="s">
        <v>408</v>
      </c>
      <c r="BH38" s="35">
        <v>1</v>
      </c>
      <c r="BI38" s="3" t="s">
        <v>404</v>
      </c>
      <c r="BJ38" s="3"/>
      <c r="BK38" s="3"/>
      <c r="BL38" s="3"/>
      <c r="BM38" s="35"/>
      <c r="BN38" s="34"/>
      <c r="BO38" s="34" t="s">
        <v>63</v>
      </c>
      <c r="BP38" s="35"/>
      <c r="BQ38" s="24" t="s">
        <v>409</v>
      </c>
      <c r="BR38" s="35">
        <v>1</v>
      </c>
      <c r="BS38" s="3" t="s">
        <v>404</v>
      </c>
      <c r="BT38" s="3"/>
      <c r="BU38" s="3"/>
      <c r="BV38" s="3"/>
      <c r="BW38" s="35"/>
      <c r="BX38" s="34"/>
      <c r="BY38" s="34" t="s">
        <v>63</v>
      </c>
      <c r="BZ38" s="35"/>
      <c r="CA38" s="24" t="s">
        <v>410</v>
      </c>
      <c r="CB38" s="35">
        <v>1</v>
      </c>
      <c r="CC38" s="3" t="s">
        <v>404</v>
      </c>
      <c r="CD38" s="3"/>
      <c r="CE38" s="3"/>
      <c r="CF38" s="3"/>
      <c r="CG38" s="35"/>
      <c r="CH38" s="34"/>
      <c r="CI38" s="34" t="s">
        <v>63</v>
      </c>
      <c r="CJ38" s="35"/>
      <c r="CK38" s="24" t="s">
        <v>411</v>
      </c>
      <c r="CL38" s="35">
        <v>1</v>
      </c>
      <c r="CM38" s="3" t="s">
        <v>404</v>
      </c>
      <c r="CN38" s="3"/>
      <c r="CO38" s="3"/>
      <c r="CP38" s="3"/>
      <c r="CQ38" s="35"/>
      <c r="CR38" s="34"/>
      <c r="CS38" s="34" t="s">
        <v>63</v>
      </c>
      <c r="CT38" s="35"/>
      <c r="CU38" s="24" t="s">
        <v>412</v>
      </c>
      <c r="CV38" s="35">
        <v>1</v>
      </c>
      <c r="CW38" s="3" t="s">
        <v>404</v>
      </c>
      <c r="CX38" s="3"/>
      <c r="CY38" s="3"/>
      <c r="CZ38" s="3"/>
      <c r="DA38" s="35"/>
      <c r="DB38" s="34"/>
      <c r="DC38" s="34" t="s">
        <v>63</v>
      </c>
      <c r="DD38" s="35"/>
      <c r="DE38" s="24" t="s">
        <v>413</v>
      </c>
      <c r="DF38" s="35">
        <v>1</v>
      </c>
      <c r="DG38" s="23" t="s">
        <v>414</v>
      </c>
      <c r="DH38" s="3"/>
      <c r="DI38" s="24" t="s">
        <v>415</v>
      </c>
      <c r="DJ38" s="3"/>
      <c r="DK38" s="35"/>
      <c r="DL38" s="34"/>
      <c r="DM38" s="34" t="s">
        <v>63</v>
      </c>
      <c r="DN38" s="35"/>
      <c r="DO38" s="24" t="s">
        <v>416</v>
      </c>
      <c r="DP38" s="35">
        <v>1</v>
      </c>
      <c r="DQ38" s="3" t="s">
        <v>404</v>
      </c>
      <c r="DR38" s="3"/>
      <c r="DS38" s="3"/>
      <c r="DT38" s="3"/>
      <c r="DU38" s="35"/>
      <c r="DV38" s="34"/>
      <c r="DW38" s="34" t="s">
        <v>63</v>
      </c>
      <c r="DX38" s="35"/>
      <c r="DY38" s="24" t="s">
        <v>417</v>
      </c>
      <c r="DZ38" s="35">
        <v>1</v>
      </c>
      <c r="EA38" s="3" t="s">
        <v>404</v>
      </c>
      <c r="EB38" s="3"/>
      <c r="EC38" s="3"/>
      <c r="ED38" s="3"/>
      <c r="EE38" s="35"/>
      <c r="EF38" s="34"/>
      <c r="EG38" s="34" t="s">
        <v>63</v>
      </c>
      <c r="EH38" s="35"/>
      <c r="EI38" s="24" t="s">
        <v>418</v>
      </c>
      <c r="EJ38" s="35">
        <v>1</v>
      </c>
      <c r="EK38" s="3" t="s">
        <v>404</v>
      </c>
      <c r="EL38" s="3"/>
      <c r="EM38" s="3"/>
      <c r="EN38" s="3"/>
      <c r="EO38" s="35"/>
      <c r="EP38" s="34"/>
      <c r="EQ38" s="34" t="s">
        <v>63</v>
      </c>
      <c r="ER38" s="35"/>
      <c r="ES38" s="24" t="s">
        <v>419</v>
      </c>
      <c r="ET38" s="35">
        <v>1</v>
      </c>
    </row>
    <row r="39" spans="1:150" ht="12.75" customHeight="1" x14ac:dyDescent="0.2">
      <c r="A39" s="64">
        <v>13</v>
      </c>
      <c r="B39" s="64"/>
      <c r="C39" s="41" t="s">
        <v>317</v>
      </c>
      <c r="D39" s="41">
        <v>5</v>
      </c>
      <c r="E39" s="65" t="s">
        <v>167</v>
      </c>
      <c r="F39" s="41" t="s">
        <v>420</v>
      </c>
      <c r="G39" s="64" t="s">
        <v>370</v>
      </c>
      <c r="H39" s="41" t="s">
        <v>421</v>
      </c>
      <c r="I39" s="66">
        <v>31</v>
      </c>
      <c r="J39" s="67"/>
      <c r="K39" s="40"/>
      <c r="L39" s="40"/>
      <c r="M39" s="40"/>
      <c r="N39" s="40"/>
      <c r="O39" s="43"/>
      <c r="P39" s="42"/>
      <c r="Q39" s="43"/>
      <c r="R39" s="43"/>
      <c r="S39" s="41"/>
      <c r="T39" s="68"/>
      <c r="U39" s="66" t="s">
        <v>422</v>
      </c>
      <c r="V39" s="71"/>
      <c r="W39" s="66"/>
      <c r="X39" s="41"/>
      <c r="Y39" s="43"/>
      <c r="Z39" s="42"/>
      <c r="AA39" s="43"/>
      <c r="AB39" s="43"/>
      <c r="AC39" s="41"/>
      <c r="AD39" s="43"/>
      <c r="AE39" s="40"/>
      <c r="AF39" s="40"/>
      <c r="AG39" s="40"/>
      <c r="AH39" s="40"/>
      <c r="AI39" s="43"/>
      <c r="AJ39" s="42"/>
      <c r="AK39" s="43"/>
      <c r="AL39" s="43"/>
      <c r="AM39" s="41"/>
      <c r="AN39" s="43"/>
      <c r="AO39" s="40"/>
      <c r="AP39" s="40"/>
      <c r="AQ39" s="40"/>
      <c r="AR39" s="40"/>
      <c r="AS39" s="70"/>
      <c r="AT39" s="70"/>
      <c r="AU39" s="70"/>
      <c r="AV39" s="70"/>
      <c r="AW39" s="40"/>
      <c r="AX39" s="43"/>
      <c r="AY39" s="66" t="s">
        <v>423</v>
      </c>
      <c r="AZ39" s="40"/>
      <c r="BA39" s="40"/>
      <c r="BB39" s="40"/>
      <c r="BC39" s="43"/>
      <c r="BD39" s="42"/>
      <c r="BE39" s="43"/>
      <c r="BF39" s="43"/>
      <c r="BG39" s="41"/>
      <c r="BH39" s="43"/>
      <c r="BI39" s="40"/>
      <c r="BJ39" s="40"/>
      <c r="BK39" s="40"/>
      <c r="BL39" s="40"/>
      <c r="BM39" s="43"/>
      <c r="BN39" s="42"/>
      <c r="BO39" s="43"/>
      <c r="BP39" s="43"/>
      <c r="BQ39" s="41"/>
      <c r="BR39" s="43"/>
      <c r="BS39" s="40"/>
      <c r="BT39" s="40"/>
      <c r="BU39" s="40"/>
      <c r="BV39" s="40"/>
      <c r="BW39" s="43"/>
      <c r="BX39" s="42"/>
      <c r="BY39" s="43"/>
      <c r="BZ39" s="43"/>
      <c r="CA39" s="41"/>
      <c r="CB39" s="43"/>
      <c r="CC39" s="40"/>
      <c r="CD39" s="40"/>
      <c r="CE39" s="40"/>
      <c r="CF39" s="40"/>
      <c r="CG39" s="43"/>
      <c r="CH39" s="42"/>
      <c r="CI39" s="43"/>
      <c r="CJ39" s="43"/>
      <c r="CK39" s="41"/>
      <c r="CL39" s="43"/>
      <c r="CM39" s="40"/>
      <c r="CN39" s="40"/>
      <c r="CO39" s="40"/>
      <c r="CP39" s="40"/>
      <c r="CQ39" s="43"/>
      <c r="CR39" s="42"/>
      <c r="CS39" s="43"/>
      <c r="CT39" s="43"/>
      <c r="CU39" s="41"/>
      <c r="CV39" s="43"/>
      <c r="CW39" s="40"/>
      <c r="CX39" s="40"/>
      <c r="CY39" s="40"/>
      <c r="CZ39" s="40"/>
      <c r="DA39" s="43"/>
      <c r="DB39" s="42"/>
      <c r="DC39" s="43"/>
      <c r="DD39" s="43"/>
      <c r="DE39" s="41"/>
      <c r="DF39" s="43"/>
      <c r="DG39" s="66" t="s">
        <v>424</v>
      </c>
      <c r="DH39" s="40"/>
      <c r="DI39" s="66" t="s">
        <v>425</v>
      </c>
      <c r="DJ39" s="40"/>
      <c r="DK39" s="43"/>
      <c r="DL39" s="42"/>
      <c r="DM39" s="43"/>
      <c r="DN39" s="43"/>
      <c r="DO39" s="41"/>
      <c r="DP39" s="43"/>
      <c r="DQ39" s="40"/>
      <c r="DR39" s="40"/>
      <c r="DS39" s="40"/>
      <c r="DT39" s="40"/>
      <c r="DU39" s="43"/>
      <c r="DV39" s="42"/>
      <c r="DW39" s="43"/>
      <c r="DX39" s="43"/>
      <c r="DY39" s="41"/>
      <c r="DZ39" s="43"/>
      <c r="EA39" s="40"/>
      <c r="EB39" s="40"/>
      <c r="EC39" s="41" t="s">
        <v>398</v>
      </c>
      <c r="ED39" s="40"/>
      <c r="EE39" s="43"/>
      <c r="EF39" s="42"/>
      <c r="EG39" s="43"/>
      <c r="EH39" s="43"/>
      <c r="EI39" s="41"/>
      <c r="EJ39" s="43"/>
      <c r="EK39" s="40"/>
      <c r="EL39" s="40"/>
      <c r="EM39" s="40"/>
      <c r="EN39" s="40"/>
      <c r="EO39" s="43"/>
      <c r="EP39" s="42"/>
      <c r="EQ39" s="43"/>
      <c r="ER39" s="43"/>
      <c r="ES39" s="41"/>
      <c r="ET39" s="43"/>
    </row>
    <row r="40" spans="1:150" ht="140.25" customHeight="1" x14ac:dyDescent="0.2">
      <c r="A40" s="20">
        <v>14</v>
      </c>
      <c r="B40" s="20"/>
      <c r="C40" s="24" t="s">
        <v>317</v>
      </c>
      <c r="D40" s="24">
        <v>5</v>
      </c>
      <c r="E40" s="62" t="s">
        <v>188</v>
      </c>
      <c r="F40" s="24" t="s">
        <v>426</v>
      </c>
      <c r="G40" s="24" t="s">
        <v>427</v>
      </c>
      <c r="H40" s="24" t="s">
        <v>428</v>
      </c>
      <c r="I40" s="23">
        <v>32</v>
      </c>
      <c r="J40" s="31" t="s">
        <v>429</v>
      </c>
      <c r="K40" s="3" t="s">
        <v>430</v>
      </c>
      <c r="L40" s="33">
        <v>0.87339999999999995</v>
      </c>
      <c r="M40" s="3"/>
      <c r="N40" s="3"/>
      <c r="O40" s="34"/>
      <c r="P40" s="34" t="s">
        <v>63</v>
      </c>
      <c r="Q40" s="35"/>
      <c r="R40" s="35"/>
      <c r="S40" s="24"/>
      <c r="T40" s="36">
        <v>1</v>
      </c>
      <c r="U40" s="23" t="s">
        <v>431</v>
      </c>
      <c r="V40" s="72">
        <v>0.83</v>
      </c>
      <c r="W40" s="23"/>
      <c r="X40" s="24"/>
      <c r="Y40" s="34"/>
      <c r="Z40" s="34" t="s">
        <v>63</v>
      </c>
      <c r="AA40" s="35"/>
      <c r="AB40" s="35"/>
      <c r="AC40" s="24"/>
      <c r="AD40" s="35">
        <v>1</v>
      </c>
      <c r="AE40" s="73" t="s">
        <v>65</v>
      </c>
      <c r="AF40" s="33">
        <v>0.93930000000000002</v>
      </c>
      <c r="AG40" s="23" t="s">
        <v>432</v>
      </c>
      <c r="AH40" s="3"/>
      <c r="AI40" s="34" t="s">
        <v>63</v>
      </c>
      <c r="AJ40" s="35"/>
      <c r="AK40" s="35"/>
      <c r="AL40" s="35"/>
      <c r="AM40" s="24"/>
      <c r="AN40" s="35">
        <v>1</v>
      </c>
      <c r="AO40" s="3" t="s">
        <v>65</v>
      </c>
      <c r="AP40" s="33">
        <v>0.90820000000000001</v>
      </c>
      <c r="AQ40" s="3"/>
      <c r="AR40" s="3"/>
      <c r="AS40" s="34" t="s">
        <v>63</v>
      </c>
      <c r="AT40" s="38"/>
      <c r="AU40" s="38"/>
      <c r="AV40" s="38"/>
      <c r="AW40" s="3"/>
      <c r="AX40" s="35">
        <v>1</v>
      </c>
      <c r="AY40" s="23" t="s">
        <v>65</v>
      </c>
      <c r="AZ40" s="33">
        <v>0.82030000000000003</v>
      </c>
      <c r="BA40" s="23" t="s">
        <v>433</v>
      </c>
      <c r="BB40" s="3"/>
      <c r="BC40" s="34"/>
      <c r="BD40" s="34" t="s">
        <v>63</v>
      </c>
      <c r="BE40" s="35"/>
      <c r="BF40" s="35"/>
      <c r="BG40" s="24"/>
      <c r="BH40" s="35">
        <v>1</v>
      </c>
      <c r="BI40" s="23" t="s">
        <v>434</v>
      </c>
      <c r="BJ40" s="3" t="s">
        <v>65</v>
      </c>
      <c r="BK40" s="33">
        <v>0.81679999999999997</v>
      </c>
      <c r="BL40" s="3"/>
      <c r="BM40" s="34"/>
      <c r="BN40" s="34" t="s">
        <v>63</v>
      </c>
      <c r="BO40" s="35"/>
      <c r="BP40" s="35"/>
      <c r="BQ40" s="24"/>
      <c r="BR40" s="35">
        <v>1</v>
      </c>
      <c r="BS40" s="23" t="s">
        <v>15</v>
      </c>
      <c r="BT40" s="33">
        <v>0.89100000000000001</v>
      </c>
      <c r="BU40" s="3"/>
      <c r="BV40" s="3"/>
      <c r="BW40" s="34"/>
      <c r="BX40" s="34" t="s">
        <v>63</v>
      </c>
      <c r="BY40" s="35"/>
      <c r="BZ40" s="35"/>
      <c r="CA40" s="24"/>
      <c r="CB40" s="35">
        <v>1</v>
      </c>
      <c r="CC40" s="23" t="s">
        <v>435</v>
      </c>
      <c r="CD40" s="3" t="s">
        <v>65</v>
      </c>
      <c r="CE40" s="33">
        <v>0.86990000000000001</v>
      </c>
      <c r="CF40" s="3"/>
      <c r="CG40" s="34"/>
      <c r="CH40" s="34" t="s">
        <v>63</v>
      </c>
      <c r="CI40" s="35"/>
      <c r="CJ40" s="35"/>
      <c r="CK40" s="24"/>
      <c r="CL40" s="35">
        <v>1</v>
      </c>
      <c r="CM40" s="3" t="s">
        <v>65</v>
      </c>
      <c r="CN40" s="33">
        <v>0.87690000000000001</v>
      </c>
      <c r="CO40" s="3"/>
      <c r="CP40" s="3"/>
      <c r="CQ40" s="34"/>
      <c r="CR40" s="34" t="s">
        <v>63</v>
      </c>
      <c r="CS40" s="34"/>
      <c r="CT40" s="35"/>
      <c r="CU40" s="24"/>
      <c r="CV40" s="35">
        <v>1</v>
      </c>
      <c r="CW40" s="23" t="s">
        <v>62</v>
      </c>
      <c r="CX40" s="33">
        <v>0.84540000000000004</v>
      </c>
      <c r="CY40" s="3"/>
      <c r="CZ40" s="3"/>
      <c r="DA40" s="34"/>
      <c r="DB40" s="34" t="s">
        <v>63</v>
      </c>
      <c r="DC40" s="35"/>
      <c r="DD40" s="35"/>
      <c r="DE40" s="24"/>
      <c r="DF40" s="35">
        <v>1</v>
      </c>
      <c r="DG40" s="23" t="s">
        <v>436</v>
      </c>
      <c r="DH40" s="33">
        <v>0.86660000000000004</v>
      </c>
      <c r="DI40" s="3"/>
      <c r="DJ40" s="3"/>
      <c r="DK40" s="34"/>
      <c r="DL40" s="34" t="s">
        <v>63</v>
      </c>
      <c r="DM40" s="35"/>
      <c r="DN40" s="35"/>
      <c r="DO40" s="24"/>
      <c r="DP40" s="35">
        <v>1</v>
      </c>
      <c r="DQ40" s="3" t="s">
        <v>65</v>
      </c>
      <c r="DR40" s="33">
        <v>0.93059999999999998</v>
      </c>
      <c r="DS40" s="23" t="s">
        <v>437</v>
      </c>
      <c r="DT40" s="3"/>
      <c r="DU40" s="34" t="s">
        <v>63</v>
      </c>
      <c r="DV40" s="35"/>
      <c r="DW40" s="35"/>
      <c r="DX40" s="35"/>
      <c r="DY40" s="24"/>
      <c r="DZ40" s="35">
        <v>1</v>
      </c>
      <c r="EA40" s="3" t="s">
        <v>65</v>
      </c>
      <c r="EB40" s="33">
        <v>0.94010000000000005</v>
      </c>
      <c r="EC40" s="23" t="s">
        <v>438</v>
      </c>
      <c r="ED40" s="3"/>
      <c r="EE40" s="34" t="s">
        <v>63</v>
      </c>
      <c r="EF40" s="35"/>
      <c r="EG40" s="35"/>
      <c r="EH40" s="35"/>
      <c r="EI40" s="24"/>
      <c r="EJ40" s="35">
        <v>1</v>
      </c>
      <c r="EK40" s="23" t="s">
        <v>439</v>
      </c>
      <c r="EL40" s="3" t="s">
        <v>65</v>
      </c>
      <c r="EM40" s="33">
        <v>0.88670000000000004</v>
      </c>
      <c r="EN40" s="3"/>
      <c r="EO40" s="34"/>
      <c r="EP40" s="34" t="s">
        <v>63</v>
      </c>
      <c r="EQ40" s="35"/>
      <c r="ER40" s="35"/>
      <c r="ES40" s="24"/>
      <c r="ET40" s="35">
        <v>1</v>
      </c>
    </row>
    <row r="41" spans="1:150" ht="12.75" customHeight="1" x14ac:dyDescent="0.2">
      <c r="A41" s="20">
        <v>15</v>
      </c>
      <c r="B41" s="20"/>
      <c r="C41" s="24" t="s">
        <v>440</v>
      </c>
      <c r="D41" s="24">
        <v>5</v>
      </c>
      <c r="E41" s="24" t="s">
        <v>441</v>
      </c>
      <c r="F41" s="24" t="s">
        <v>442</v>
      </c>
      <c r="G41" s="24" t="s">
        <v>443</v>
      </c>
      <c r="H41" s="24" t="s">
        <v>444</v>
      </c>
      <c r="I41" s="23">
        <v>33</v>
      </c>
      <c r="J41" s="31" t="s">
        <v>445</v>
      </c>
      <c r="K41" s="3"/>
      <c r="L41" s="3"/>
      <c r="M41" s="3"/>
      <c r="N41" s="3"/>
      <c r="O41" s="35"/>
      <c r="P41" s="34" t="s">
        <v>63</v>
      </c>
      <c r="Q41" s="35"/>
      <c r="R41" s="35"/>
      <c r="S41" s="24"/>
      <c r="T41" s="36">
        <v>1</v>
      </c>
      <c r="U41" s="23" t="s">
        <v>446</v>
      </c>
      <c r="V41" s="63"/>
      <c r="W41" s="3"/>
      <c r="X41" s="3"/>
      <c r="Y41" s="35"/>
      <c r="Z41" s="34" t="s">
        <v>63</v>
      </c>
      <c r="AA41" s="35"/>
      <c r="AB41" s="35"/>
      <c r="AC41" s="24"/>
      <c r="AD41" s="35">
        <v>1</v>
      </c>
      <c r="AE41" s="31" t="s">
        <v>445</v>
      </c>
      <c r="AF41" s="3"/>
      <c r="AG41" s="3"/>
      <c r="AH41" s="3"/>
      <c r="AI41" s="35"/>
      <c r="AJ41" s="34" t="s">
        <v>63</v>
      </c>
      <c r="AK41" s="35"/>
      <c r="AL41" s="35"/>
      <c r="AM41" s="24"/>
      <c r="AN41" s="35">
        <v>1</v>
      </c>
      <c r="AO41" s="31" t="s">
        <v>445</v>
      </c>
      <c r="AP41" s="3"/>
      <c r="AQ41" s="3"/>
      <c r="AR41" s="3"/>
      <c r="AS41" s="35"/>
      <c r="AT41" s="34" t="s">
        <v>63</v>
      </c>
      <c r="AU41" s="35"/>
      <c r="AV41" s="35"/>
      <c r="AW41" s="24"/>
      <c r="AX41" s="35">
        <v>1</v>
      </c>
      <c r="AY41" s="31" t="s">
        <v>445</v>
      </c>
      <c r="AZ41" s="3"/>
      <c r="BA41" s="3"/>
      <c r="BB41" s="3"/>
      <c r="BC41" s="35"/>
      <c r="BD41" s="34" t="s">
        <v>63</v>
      </c>
      <c r="BE41" s="35"/>
      <c r="BF41" s="35"/>
      <c r="BG41" s="24"/>
      <c r="BH41" s="35">
        <v>1</v>
      </c>
      <c r="BI41" s="31" t="s">
        <v>445</v>
      </c>
      <c r="BJ41" s="3"/>
      <c r="BK41" s="3"/>
      <c r="BL41" s="3"/>
      <c r="BM41" s="35"/>
      <c r="BN41" s="34" t="s">
        <v>63</v>
      </c>
      <c r="BO41" s="35"/>
      <c r="BP41" s="35"/>
      <c r="BQ41" s="24"/>
      <c r="BR41" s="35">
        <v>1</v>
      </c>
      <c r="BS41" s="31" t="s">
        <v>445</v>
      </c>
      <c r="BT41" s="3"/>
      <c r="BU41" s="3"/>
      <c r="BV41" s="3"/>
      <c r="BW41" s="35"/>
      <c r="BX41" s="34" t="s">
        <v>63</v>
      </c>
      <c r="BY41" s="35"/>
      <c r="BZ41" s="35"/>
      <c r="CA41" s="24"/>
      <c r="CB41" s="35">
        <v>1</v>
      </c>
      <c r="CC41" s="31" t="s">
        <v>445</v>
      </c>
      <c r="CD41" s="3"/>
      <c r="CE41" s="3"/>
      <c r="CF41" s="3"/>
      <c r="CG41" s="35"/>
      <c r="CH41" s="34" t="s">
        <v>63</v>
      </c>
      <c r="CI41" s="35"/>
      <c r="CJ41" s="35"/>
      <c r="CK41" s="24"/>
      <c r="CL41" s="35">
        <v>1</v>
      </c>
      <c r="CM41" s="31" t="s">
        <v>445</v>
      </c>
      <c r="CN41" s="3"/>
      <c r="CO41" s="3"/>
      <c r="CP41" s="3"/>
      <c r="CQ41" s="35"/>
      <c r="CR41" s="34" t="s">
        <v>63</v>
      </c>
      <c r="CS41" s="35"/>
      <c r="CT41" s="35"/>
      <c r="CU41" s="24"/>
      <c r="CV41" s="35">
        <v>1</v>
      </c>
      <c r="CW41" s="31" t="s">
        <v>445</v>
      </c>
      <c r="CX41" s="3"/>
      <c r="CY41" s="3"/>
      <c r="CZ41" s="3"/>
      <c r="DA41" s="35"/>
      <c r="DB41" s="34" t="s">
        <v>63</v>
      </c>
      <c r="DC41" s="35"/>
      <c r="DD41" s="35"/>
      <c r="DE41" s="24"/>
      <c r="DF41" s="35">
        <v>1</v>
      </c>
      <c r="DG41" s="31" t="s">
        <v>445</v>
      </c>
      <c r="DH41" s="3"/>
      <c r="DI41" s="3"/>
      <c r="DJ41" s="3"/>
      <c r="DK41" s="35"/>
      <c r="DL41" s="34" t="s">
        <v>63</v>
      </c>
      <c r="DM41" s="35"/>
      <c r="DN41" s="35"/>
      <c r="DO41" s="24"/>
      <c r="DP41" s="35">
        <v>1</v>
      </c>
      <c r="DQ41" s="31" t="s">
        <v>445</v>
      </c>
      <c r="DR41" s="3"/>
      <c r="DS41" s="3"/>
      <c r="DT41" s="3"/>
      <c r="DU41" s="35"/>
      <c r="DV41" s="34" t="s">
        <v>63</v>
      </c>
      <c r="DW41" s="35"/>
      <c r="DX41" s="35"/>
      <c r="DY41" s="24"/>
      <c r="DZ41" s="35">
        <v>1</v>
      </c>
      <c r="EA41" s="31" t="s">
        <v>445</v>
      </c>
      <c r="EB41" s="3"/>
      <c r="EC41" s="3"/>
      <c r="ED41" s="3"/>
      <c r="EE41" s="35"/>
      <c r="EF41" s="34" t="s">
        <v>63</v>
      </c>
      <c r="EG41" s="35"/>
      <c r="EH41" s="35"/>
      <c r="EI41" s="24"/>
      <c r="EJ41" s="35">
        <v>1</v>
      </c>
      <c r="EK41" s="31" t="s">
        <v>445</v>
      </c>
      <c r="EL41" s="3"/>
      <c r="EM41" s="3"/>
      <c r="EN41" s="3"/>
      <c r="EO41" s="35"/>
      <c r="EP41" s="34" t="s">
        <v>63</v>
      </c>
      <c r="EQ41" s="35"/>
      <c r="ER41" s="35"/>
      <c r="ES41" s="24"/>
      <c r="ET41" s="35">
        <v>1</v>
      </c>
    </row>
    <row r="42" spans="1:150" ht="89.25" customHeight="1" x14ac:dyDescent="0.2">
      <c r="A42" s="20">
        <v>16</v>
      </c>
      <c r="B42" s="20"/>
      <c r="C42" s="24" t="s">
        <v>440</v>
      </c>
      <c r="D42" s="24">
        <v>5</v>
      </c>
      <c r="E42" s="24" t="s">
        <v>167</v>
      </c>
      <c r="F42" s="24" t="s">
        <v>447</v>
      </c>
      <c r="G42" s="24" t="s">
        <v>443</v>
      </c>
      <c r="H42" s="24" t="s">
        <v>448</v>
      </c>
      <c r="I42" s="23">
        <v>34</v>
      </c>
      <c r="J42" s="31" t="s">
        <v>449</v>
      </c>
      <c r="K42" s="59">
        <v>0.95030000000000003</v>
      </c>
      <c r="L42" s="3"/>
      <c r="M42" s="3"/>
      <c r="N42" s="3"/>
      <c r="O42" s="34"/>
      <c r="P42" s="34"/>
      <c r="Q42" s="34" t="s">
        <v>63</v>
      </c>
      <c r="R42" s="35"/>
      <c r="S42" s="24" t="s">
        <v>450</v>
      </c>
      <c r="T42" s="36">
        <v>1</v>
      </c>
      <c r="U42" s="59">
        <v>0.94310000000000005</v>
      </c>
      <c r="V42" s="74"/>
      <c r="W42" s="23"/>
      <c r="X42" s="24"/>
      <c r="Y42" s="34"/>
      <c r="Z42" s="34"/>
      <c r="AA42" s="34" t="s">
        <v>63</v>
      </c>
      <c r="AB42" s="35"/>
      <c r="AC42" s="24" t="s">
        <v>451</v>
      </c>
      <c r="AD42" s="35">
        <v>1</v>
      </c>
      <c r="AE42" s="33">
        <v>0.91300000000000003</v>
      </c>
      <c r="AF42" s="23" t="s">
        <v>452</v>
      </c>
      <c r="AG42" s="3"/>
      <c r="AH42" s="3"/>
      <c r="AI42" s="34"/>
      <c r="AJ42" s="34"/>
      <c r="AK42" s="34" t="s">
        <v>63</v>
      </c>
      <c r="AL42" s="35"/>
      <c r="AM42" s="24" t="s">
        <v>453</v>
      </c>
      <c r="AN42" s="35">
        <v>1</v>
      </c>
      <c r="AO42" s="33">
        <v>0.99709999999999999</v>
      </c>
      <c r="AP42" s="3" t="s">
        <v>454</v>
      </c>
      <c r="AQ42" s="3"/>
      <c r="AR42" s="3"/>
      <c r="AS42" s="38"/>
      <c r="AT42" s="38"/>
      <c r="AU42" s="34" t="s">
        <v>63</v>
      </c>
      <c r="AV42" s="38"/>
      <c r="AW42" s="3" t="s">
        <v>455</v>
      </c>
      <c r="AX42" s="35">
        <v>1</v>
      </c>
      <c r="AY42" s="59">
        <v>0.99970000000000003</v>
      </c>
      <c r="AZ42" s="3"/>
      <c r="BA42" s="23" t="s">
        <v>456</v>
      </c>
      <c r="BB42" s="3"/>
      <c r="BC42" s="34"/>
      <c r="BD42" s="34"/>
      <c r="BE42" s="34" t="s">
        <v>63</v>
      </c>
      <c r="BF42" s="35"/>
      <c r="BG42" s="24" t="s">
        <v>457</v>
      </c>
      <c r="BH42" s="35">
        <v>1</v>
      </c>
      <c r="BI42" s="23" t="s">
        <v>458</v>
      </c>
      <c r="BJ42" s="3"/>
      <c r="BK42" s="3" t="s">
        <v>459</v>
      </c>
      <c r="BL42" s="3"/>
      <c r="BM42" s="34"/>
      <c r="BN42" s="34"/>
      <c r="BO42" s="34" t="s">
        <v>63</v>
      </c>
      <c r="BP42" s="35"/>
      <c r="BQ42" s="24" t="s">
        <v>460</v>
      </c>
      <c r="BR42" s="35">
        <v>1</v>
      </c>
      <c r="BS42" s="23" t="s">
        <v>458</v>
      </c>
      <c r="BT42" s="3"/>
      <c r="BU42" s="3" t="s">
        <v>459</v>
      </c>
      <c r="BV42" s="3"/>
      <c r="BW42" s="34"/>
      <c r="BX42" s="34"/>
      <c r="BY42" s="34" t="s">
        <v>63</v>
      </c>
      <c r="BZ42" s="35"/>
      <c r="CA42" s="24" t="s">
        <v>461</v>
      </c>
      <c r="CB42" s="35">
        <v>1</v>
      </c>
      <c r="CC42" s="75">
        <v>1</v>
      </c>
      <c r="CD42" s="3"/>
      <c r="CE42" s="3"/>
      <c r="CF42" s="3"/>
      <c r="CG42" s="34"/>
      <c r="CH42" s="34"/>
      <c r="CI42" s="34" t="s">
        <v>63</v>
      </c>
      <c r="CJ42" s="35"/>
      <c r="CK42" s="24" t="s">
        <v>462</v>
      </c>
      <c r="CL42" s="35">
        <v>1</v>
      </c>
      <c r="CM42" s="59">
        <v>0.98560000000000003</v>
      </c>
      <c r="CN42" s="3"/>
      <c r="CO42" s="3"/>
      <c r="CP42" s="3"/>
      <c r="CQ42" s="34"/>
      <c r="CR42" s="34"/>
      <c r="CS42" s="34" t="s">
        <v>63</v>
      </c>
      <c r="CT42" s="35"/>
      <c r="CU42" s="24" t="s">
        <v>463</v>
      </c>
      <c r="CV42" s="35">
        <v>1</v>
      </c>
      <c r="CW42" s="76">
        <v>0.99180000000000001</v>
      </c>
      <c r="CX42" s="3"/>
      <c r="CY42" s="3"/>
      <c r="CZ42" s="3"/>
      <c r="DA42" s="34"/>
      <c r="DB42" s="34"/>
      <c r="DC42" s="34" t="s">
        <v>63</v>
      </c>
      <c r="DD42" s="35"/>
      <c r="DE42" s="24" t="s">
        <v>464</v>
      </c>
      <c r="DF42" s="35">
        <v>1</v>
      </c>
      <c r="DG42" s="23" t="s">
        <v>465</v>
      </c>
      <c r="DH42" s="3"/>
      <c r="DI42" s="3"/>
      <c r="DJ42" s="3"/>
      <c r="DK42" s="34"/>
      <c r="DL42" s="34"/>
      <c r="DM42" s="34" t="s">
        <v>63</v>
      </c>
      <c r="DN42" s="35"/>
      <c r="DO42" s="24" t="s">
        <v>466</v>
      </c>
      <c r="DP42" s="35">
        <v>1</v>
      </c>
      <c r="DQ42" s="59">
        <v>0.95230000000000004</v>
      </c>
      <c r="DR42" s="3"/>
      <c r="DS42" s="3"/>
      <c r="DT42" s="3"/>
      <c r="DU42" s="34"/>
      <c r="DV42" s="34"/>
      <c r="DW42" s="34" t="s">
        <v>63</v>
      </c>
      <c r="DX42" s="35"/>
      <c r="DY42" s="24" t="s">
        <v>467</v>
      </c>
      <c r="DZ42" s="35">
        <v>1</v>
      </c>
      <c r="EA42" s="59">
        <v>0.96299999999999997</v>
      </c>
      <c r="EB42" s="3"/>
      <c r="EC42" s="23" t="s">
        <v>468</v>
      </c>
      <c r="ED42" s="3"/>
      <c r="EE42" s="34"/>
      <c r="EF42" s="34"/>
      <c r="EG42" s="34" t="s">
        <v>63</v>
      </c>
      <c r="EH42" s="35"/>
      <c r="EI42" s="24" t="s">
        <v>469</v>
      </c>
      <c r="EJ42" s="35">
        <v>1</v>
      </c>
      <c r="EK42" s="59">
        <v>0.98180000000000001</v>
      </c>
      <c r="EL42" s="3"/>
      <c r="EM42" s="3"/>
      <c r="EN42" s="3"/>
      <c r="EO42" s="34"/>
      <c r="EP42" s="34"/>
      <c r="EQ42" s="34" t="s">
        <v>63</v>
      </c>
      <c r="ER42" s="35"/>
      <c r="ES42" s="24" t="s">
        <v>470</v>
      </c>
      <c r="ET42" s="35">
        <v>1</v>
      </c>
    </row>
    <row r="43" spans="1:150" ht="114.75" customHeight="1" x14ac:dyDescent="0.2">
      <c r="A43" s="20">
        <v>17</v>
      </c>
      <c r="B43" s="24"/>
      <c r="C43" s="24" t="s">
        <v>440</v>
      </c>
      <c r="D43" s="24">
        <v>5</v>
      </c>
      <c r="E43" s="24" t="s">
        <v>167</v>
      </c>
      <c r="F43" s="24" t="s">
        <v>471</v>
      </c>
      <c r="G43" s="24" t="s">
        <v>443</v>
      </c>
      <c r="H43" s="24" t="s">
        <v>472</v>
      </c>
      <c r="I43" s="23">
        <v>35</v>
      </c>
      <c r="J43" s="31" t="s">
        <v>473</v>
      </c>
      <c r="K43" s="59">
        <v>4.9700000000000001E-2</v>
      </c>
      <c r="L43" s="3"/>
      <c r="M43" s="3"/>
      <c r="N43" s="3"/>
      <c r="O43" s="34"/>
      <c r="P43" s="34"/>
      <c r="Q43" s="34" t="s">
        <v>63</v>
      </c>
      <c r="R43" s="35"/>
      <c r="S43" s="24" t="s">
        <v>474</v>
      </c>
      <c r="T43" s="36">
        <v>1</v>
      </c>
      <c r="U43" s="59">
        <v>5.6899999999999999E-2</v>
      </c>
      <c r="V43" s="74"/>
      <c r="W43" s="23"/>
      <c r="X43" s="24"/>
      <c r="Y43" s="34"/>
      <c r="Z43" s="34"/>
      <c r="AA43" s="34" t="s">
        <v>63</v>
      </c>
      <c r="AB43" s="35"/>
      <c r="AC43" s="24" t="s">
        <v>475</v>
      </c>
      <c r="AD43" s="35">
        <v>1</v>
      </c>
      <c r="AE43" s="33">
        <v>8.6999999999999994E-2</v>
      </c>
      <c r="AF43" s="3"/>
      <c r="AG43" s="3"/>
      <c r="AH43" s="3"/>
      <c r="AI43" s="34"/>
      <c r="AJ43" s="34"/>
      <c r="AK43" s="34" t="s">
        <v>63</v>
      </c>
      <c r="AL43" s="35"/>
      <c r="AM43" s="24" t="s">
        <v>476</v>
      </c>
      <c r="AN43" s="35">
        <v>1</v>
      </c>
      <c r="AO43" s="33">
        <v>2.8999999999999998E-3</v>
      </c>
      <c r="AP43" s="3" t="s">
        <v>454</v>
      </c>
      <c r="AQ43" s="3"/>
      <c r="AR43" s="3"/>
      <c r="AS43" s="38"/>
      <c r="AT43" s="38"/>
      <c r="AU43" s="34" t="s">
        <v>63</v>
      </c>
      <c r="AV43" s="38"/>
      <c r="AW43" s="3" t="s">
        <v>477</v>
      </c>
      <c r="AX43" s="35">
        <v>1</v>
      </c>
      <c r="AY43" s="59">
        <v>2.9999999999999997E-4</v>
      </c>
      <c r="AZ43" s="3"/>
      <c r="BA43" s="23" t="s">
        <v>456</v>
      </c>
      <c r="BB43" s="3"/>
      <c r="BC43" s="34"/>
      <c r="BD43" s="34"/>
      <c r="BE43" s="34" t="s">
        <v>63</v>
      </c>
      <c r="BF43" s="35"/>
      <c r="BG43" s="24" t="s">
        <v>478</v>
      </c>
      <c r="BH43" s="35">
        <v>1</v>
      </c>
      <c r="BI43" s="23" t="s">
        <v>479</v>
      </c>
      <c r="BJ43" s="3"/>
      <c r="BK43" s="3" t="s">
        <v>459</v>
      </c>
      <c r="BL43" s="3"/>
      <c r="BM43" s="34"/>
      <c r="BN43" s="34"/>
      <c r="BO43" s="34" t="s">
        <v>63</v>
      </c>
      <c r="BP43" s="35"/>
      <c r="BQ43" s="24" t="s">
        <v>480</v>
      </c>
      <c r="BR43" s="35">
        <v>1</v>
      </c>
      <c r="BS43" s="23" t="s">
        <v>479</v>
      </c>
      <c r="BT43" s="3"/>
      <c r="BU43" s="3" t="s">
        <v>459</v>
      </c>
      <c r="BV43" s="3"/>
      <c r="BW43" s="34"/>
      <c r="BX43" s="34"/>
      <c r="BY43" s="34" t="s">
        <v>63</v>
      </c>
      <c r="BZ43" s="35"/>
      <c r="CA43" s="24" t="s">
        <v>481</v>
      </c>
      <c r="CB43" s="35">
        <v>1</v>
      </c>
      <c r="CC43" s="23" t="s">
        <v>482</v>
      </c>
      <c r="CD43" s="3"/>
      <c r="CE43" s="3"/>
      <c r="CF43" s="3"/>
      <c r="CG43" s="34"/>
      <c r="CH43" s="34"/>
      <c r="CI43" s="34" t="s">
        <v>63</v>
      </c>
      <c r="CJ43" s="35"/>
      <c r="CK43" s="24" t="s">
        <v>483</v>
      </c>
      <c r="CL43" s="35">
        <v>1</v>
      </c>
      <c r="CM43" s="59">
        <v>1.44E-2</v>
      </c>
      <c r="CN43" s="3"/>
      <c r="CO43" s="3"/>
      <c r="CP43" s="3"/>
      <c r="CQ43" s="34"/>
      <c r="CR43" s="34"/>
      <c r="CS43" s="34" t="s">
        <v>63</v>
      </c>
      <c r="CT43" s="35"/>
      <c r="CU43" s="24" t="s">
        <v>484</v>
      </c>
      <c r="CV43" s="35">
        <v>1</v>
      </c>
      <c r="CW43" s="76">
        <v>8.2000000000000007E-3</v>
      </c>
      <c r="CX43" s="3"/>
      <c r="CY43" s="3"/>
      <c r="CZ43" s="3"/>
      <c r="DA43" s="34"/>
      <c r="DB43" s="34"/>
      <c r="DC43" s="34" t="s">
        <v>63</v>
      </c>
      <c r="DD43" s="35"/>
      <c r="DE43" s="24" t="s">
        <v>485</v>
      </c>
      <c r="DF43" s="35">
        <v>1</v>
      </c>
      <c r="DG43" s="23" t="s">
        <v>486</v>
      </c>
      <c r="DH43" s="3"/>
      <c r="DI43" s="3"/>
      <c r="DJ43" s="3"/>
      <c r="DK43" s="34"/>
      <c r="DL43" s="34"/>
      <c r="DM43" s="34" t="s">
        <v>63</v>
      </c>
      <c r="DN43" s="35"/>
      <c r="DO43" s="24" t="s">
        <v>487</v>
      </c>
      <c r="DP43" s="35">
        <v>1</v>
      </c>
      <c r="DQ43" s="59">
        <v>4.7699999999999999E-2</v>
      </c>
      <c r="DR43" s="3"/>
      <c r="DS43" s="3"/>
      <c r="DT43" s="3"/>
      <c r="DU43" s="34"/>
      <c r="DV43" s="34"/>
      <c r="DW43" s="34" t="s">
        <v>63</v>
      </c>
      <c r="DX43" s="35"/>
      <c r="DY43" s="24" t="s">
        <v>488</v>
      </c>
      <c r="DZ43" s="35">
        <v>1</v>
      </c>
      <c r="EA43" s="59">
        <v>3.6999999999999998E-2</v>
      </c>
      <c r="EB43" s="3"/>
      <c r="EC43" s="23" t="s">
        <v>489</v>
      </c>
      <c r="ED43" s="3"/>
      <c r="EE43" s="34"/>
      <c r="EF43" s="34"/>
      <c r="EG43" s="34" t="s">
        <v>63</v>
      </c>
      <c r="EH43" s="35"/>
      <c r="EI43" s="24" t="s">
        <v>490</v>
      </c>
      <c r="EJ43" s="35">
        <v>1</v>
      </c>
      <c r="EK43" s="59">
        <v>1.8200000000000001E-2</v>
      </c>
      <c r="EL43" s="3"/>
      <c r="EM43" s="3"/>
      <c r="EN43" s="3"/>
      <c r="EO43" s="34"/>
      <c r="EP43" s="34"/>
      <c r="EQ43" s="34" t="s">
        <v>63</v>
      </c>
      <c r="ER43" s="35"/>
      <c r="ES43" s="24" t="s">
        <v>491</v>
      </c>
      <c r="ET43" s="35">
        <v>1</v>
      </c>
    </row>
    <row r="44" spans="1:150" ht="140.25" customHeight="1" x14ac:dyDescent="0.2">
      <c r="A44" s="20">
        <v>18</v>
      </c>
      <c r="B44" s="24"/>
      <c r="C44" s="24" t="s">
        <v>440</v>
      </c>
      <c r="D44" s="24">
        <v>5</v>
      </c>
      <c r="E44" s="24" t="s">
        <v>188</v>
      </c>
      <c r="F44" s="24" t="s">
        <v>492</v>
      </c>
      <c r="G44" s="24" t="s">
        <v>443</v>
      </c>
      <c r="H44" s="24" t="s">
        <v>493</v>
      </c>
      <c r="I44" s="23">
        <v>36</v>
      </c>
      <c r="J44" s="31" t="s">
        <v>494</v>
      </c>
      <c r="K44" s="77">
        <v>3706710061.4660692</v>
      </c>
      <c r="L44" s="78">
        <f>K44/322</f>
        <v>11511521.930018848</v>
      </c>
      <c r="M44" s="3" t="s">
        <v>254</v>
      </c>
      <c r="N44" s="3"/>
      <c r="O44" s="34"/>
      <c r="P44" s="34"/>
      <c r="Q44" s="34" t="s">
        <v>63</v>
      </c>
      <c r="R44" s="35"/>
      <c r="S44" s="24" t="s">
        <v>495</v>
      </c>
      <c r="T44" s="36">
        <v>1</v>
      </c>
      <c r="U44" s="79">
        <v>2856408635.4660683</v>
      </c>
      <c r="V44" s="80">
        <f>U44/278</f>
        <v>10274851.206712475</v>
      </c>
      <c r="W44" s="23" t="s">
        <v>256</v>
      </c>
      <c r="X44" s="24"/>
      <c r="Y44" s="34"/>
      <c r="Z44" s="34"/>
      <c r="AA44" s="34" t="s">
        <v>63</v>
      </c>
      <c r="AB44" s="35"/>
      <c r="AC44" s="24" t="s">
        <v>496</v>
      </c>
      <c r="AD44" s="35">
        <v>1</v>
      </c>
      <c r="AE44" s="24" t="s">
        <v>497</v>
      </c>
      <c r="AF44" s="81">
        <f>1920266887/289</f>
        <v>6644522.1003460204</v>
      </c>
      <c r="AG44" s="3" t="s">
        <v>259</v>
      </c>
      <c r="AH44" s="3"/>
      <c r="AI44" s="34"/>
      <c r="AJ44" s="34"/>
      <c r="AK44" s="34" t="s">
        <v>63</v>
      </c>
      <c r="AL44" s="35"/>
      <c r="AM44" s="24" t="s">
        <v>498</v>
      </c>
      <c r="AN44" s="35">
        <v>1</v>
      </c>
      <c r="AO44" s="23" t="s">
        <v>499</v>
      </c>
      <c r="AP44" s="82">
        <f>1320564785/60</f>
        <v>22009413.083333332</v>
      </c>
      <c r="AQ44" s="3" t="s">
        <v>500</v>
      </c>
      <c r="AR44" s="3"/>
      <c r="AS44" s="34" t="s">
        <v>63</v>
      </c>
      <c r="AT44" s="34"/>
      <c r="AU44" s="34"/>
      <c r="AV44" s="38"/>
      <c r="AW44" s="3"/>
      <c r="AX44" s="35">
        <v>1</v>
      </c>
      <c r="AY44" s="83">
        <v>1371953253</v>
      </c>
      <c r="AZ44" s="84">
        <f>AY44/80</f>
        <v>17149415.662500001</v>
      </c>
      <c r="BA44" s="23" t="s">
        <v>264</v>
      </c>
      <c r="BB44" s="3"/>
      <c r="BC44" s="34"/>
      <c r="BD44" s="34" t="s">
        <v>63</v>
      </c>
      <c r="BE44" s="34"/>
      <c r="BF44" s="35"/>
      <c r="BG44" s="24"/>
      <c r="BH44" s="35">
        <v>1</v>
      </c>
      <c r="BI44" s="24" t="s">
        <v>501</v>
      </c>
      <c r="BJ44" s="85">
        <f>36070755636/1185</f>
        <v>30439456.232911393</v>
      </c>
      <c r="BK44" s="3" t="s">
        <v>502</v>
      </c>
      <c r="BL44" s="3"/>
      <c r="BM44" s="34" t="s">
        <v>63</v>
      </c>
      <c r="BN44" s="34"/>
      <c r="BO44" s="34"/>
      <c r="BP44" s="35"/>
      <c r="BQ44" s="24"/>
      <c r="BR44" s="35">
        <v>1</v>
      </c>
      <c r="BS44" s="24" t="s">
        <v>501</v>
      </c>
      <c r="BT44" s="85">
        <f>36070755636/1185</f>
        <v>30439456.232911393</v>
      </c>
      <c r="BU44" s="3" t="s">
        <v>502</v>
      </c>
      <c r="BV44" s="3"/>
      <c r="BW44" s="34" t="s">
        <v>63</v>
      </c>
      <c r="BX44" s="34"/>
      <c r="BY44" s="34"/>
      <c r="BZ44" s="35"/>
      <c r="CA44" s="24"/>
      <c r="CB44" s="35">
        <v>1</v>
      </c>
      <c r="CC44" s="27" t="s">
        <v>503</v>
      </c>
      <c r="CD44" s="84">
        <f>3531837338/314</f>
        <v>11247889.611464968</v>
      </c>
      <c r="CE44" s="3" t="s">
        <v>270</v>
      </c>
      <c r="CF44" s="24" t="s">
        <v>504</v>
      </c>
      <c r="CG44" s="34"/>
      <c r="CH44" s="34"/>
      <c r="CI44" s="34" t="s">
        <v>63</v>
      </c>
      <c r="CJ44" s="35"/>
      <c r="CK44" s="24" t="s">
        <v>505</v>
      </c>
      <c r="CL44" s="35">
        <v>1</v>
      </c>
      <c r="CM44" s="77">
        <v>1347610681</v>
      </c>
      <c r="CN44" s="84">
        <f>CM44/82</f>
        <v>16434276.597560976</v>
      </c>
      <c r="CO44" s="3" t="s">
        <v>272</v>
      </c>
      <c r="CP44" s="3"/>
      <c r="CQ44" s="34"/>
      <c r="CR44" s="34" t="s">
        <v>63</v>
      </c>
      <c r="CS44" s="34"/>
      <c r="CT44" s="35"/>
      <c r="CU44" s="24"/>
      <c r="CV44" s="35">
        <v>1</v>
      </c>
      <c r="CW44" s="86">
        <v>1499384614</v>
      </c>
      <c r="CX44" s="82">
        <f>CW44/136</f>
        <v>11024886.867647059</v>
      </c>
      <c r="CY44" s="3" t="s">
        <v>274</v>
      </c>
      <c r="CZ44" s="3"/>
      <c r="DA44" s="34"/>
      <c r="DB44" s="34"/>
      <c r="DC44" s="34" t="s">
        <v>63</v>
      </c>
      <c r="DD44" s="35"/>
      <c r="DE44" s="24" t="s">
        <v>506</v>
      </c>
      <c r="DF44" s="35">
        <v>1</v>
      </c>
      <c r="DG44" s="27" t="s">
        <v>507</v>
      </c>
      <c r="DH44" s="84">
        <f>1633832380/85</f>
        <v>19221557.411764707</v>
      </c>
      <c r="DI44" s="3" t="s">
        <v>508</v>
      </c>
      <c r="DJ44" s="3"/>
      <c r="DK44" s="34"/>
      <c r="DL44" s="34" t="s">
        <v>63</v>
      </c>
      <c r="DM44" s="34"/>
      <c r="DN44" s="35"/>
      <c r="DO44" s="24"/>
      <c r="DP44" s="35">
        <v>1</v>
      </c>
      <c r="DQ44" s="77">
        <v>1909000739</v>
      </c>
      <c r="DR44" s="84">
        <f>DQ44/22</f>
        <v>86772760.86363636</v>
      </c>
      <c r="DS44" s="3" t="s">
        <v>278</v>
      </c>
      <c r="DT44" s="3"/>
      <c r="DU44" s="34" t="s">
        <v>63</v>
      </c>
      <c r="DV44" s="34"/>
      <c r="DW44" s="34"/>
      <c r="DX44" s="35"/>
      <c r="DY44" s="24"/>
      <c r="DZ44" s="35">
        <v>1</v>
      </c>
      <c r="EA44" s="77">
        <v>1812650049</v>
      </c>
      <c r="EB44" s="82">
        <f>EA44/38</f>
        <v>47701317.078947365</v>
      </c>
      <c r="EC44" s="23" t="s">
        <v>282</v>
      </c>
      <c r="ED44" s="3"/>
      <c r="EE44" s="34" t="s">
        <v>63</v>
      </c>
      <c r="EF44" s="34"/>
      <c r="EG44" s="34"/>
      <c r="EH44" s="35"/>
      <c r="EI44" s="24"/>
      <c r="EJ44" s="35">
        <v>1</v>
      </c>
      <c r="EK44" s="77">
        <v>1571989516</v>
      </c>
      <c r="EL44" s="84">
        <f>EK44/61</f>
        <v>25770319.934426229</v>
      </c>
      <c r="EM44" s="3" t="s">
        <v>284</v>
      </c>
      <c r="EN44" s="3"/>
      <c r="EO44" s="34" t="s">
        <v>63</v>
      </c>
      <c r="EP44" s="34"/>
      <c r="EQ44" s="34"/>
      <c r="ER44" s="35"/>
      <c r="ES44" s="24"/>
      <c r="ET44" s="35">
        <v>1</v>
      </c>
    </row>
    <row r="45" spans="1:150" ht="102" customHeight="1" x14ac:dyDescent="0.2">
      <c r="A45" s="20">
        <v>19</v>
      </c>
      <c r="B45" s="23"/>
      <c r="C45" s="24" t="s">
        <v>440</v>
      </c>
      <c r="D45" s="31">
        <v>5</v>
      </c>
      <c r="E45" s="24" t="s">
        <v>250</v>
      </c>
      <c r="F45" s="24" t="s">
        <v>509</v>
      </c>
      <c r="G45" s="24" t="s">
        <v>443</v>
      </c>
      <c r="H45" s="24" t="s">
        <v>510</v>
      </c>
      <c r="I45" s="23"/>
      <c r="J45" s="31" t="s">
        <v>511</v>
      </c>
      <c r="K45" s="27" t="s">
        <v>13</v>
      </c>
      <c r="L45" s="3"/>
      <c r="M45" s="3"/>
      <c r="N45" s="3"/>
      <c r="O45" s="34"/>
      <c r="P45" s="35" t="s">
        <v>63</v>
      </c>
      <c r="Q45" s="35"/>
      <c r="R45" s="35"/>
      <c r="S45" s="24"/>
      <c r="T45" s="36">
        <v>1</v>
      </c>
      <c r="U45" s="27" t="s">
        <v>512</v>
      </c>
      <c r="V45" s="3"/>
      <c r="W45" s="23"/>
      <c r="X45" s="24"/>
      <c r="Y45" s="34"/>
      <c r="Z45" s="35" t="s">
        <v>63</v>
      </c>
      <c r="AA45" s="35"/>
      <c r="AB45" s="35"/>
      <c r="AC45" s="24"/>
      <c r="AD45" s="35">
        <v>1</v>
      </c>
      <c r="AE45" s="24" t="s">
        <v>13</v>
      </c>
      <c r="AF45" s="24"/>
      <c r="AG45" s="3"/>
      <c r="AH45" s="3"/>
      <c r="AI45" s="34"/>
      <c r="AJ45" s="35" t="s">
        <v>63</v>
      </c>
      <c r="AK45" s="35"/>
      <c r="AL45" s="35"/>
      <c r="AM45" s="24"/>
      <c r="AN45" s="35">
        <v>1</v>
      </c>
      <c r="AO45" s="24" t="s">
        <v>13</v>
      </c>
      <c r="AP45" s="3"/>
      <c r="AQ45" s="3"/>
      <c r="AR45" s="3"/>
      <c r="AS45" s="38"/>
      <c r="AT45" s="35" t="s">
        <v>63</v>
      </c>
      <c r="AU45" s="38"/>
      <c r="AV45" s="38"/>
      <c r="AW45" s="3"/>
      <c r="AX45" s="35">
        <v>1</v>
      </c>
      <c r="AY45" s="23" t="s">
        <v>13</v>
      </c>
      <c r="AZ45" s="3"/>
      <c r="BA45" s="3"/>
      <c r="BB45" s="3"/>
      <c r="BC45" s="34"/>
      <c r="BD45" s="35" t="s">
        <v>63</v>
      </c>
      <c r="BE45" s="35"/>
      <c r="BF45" s="35"/>
      <c r="BG45" s="24"/>
      <c r="BH45" s="35">
        <v>1</v>
      </c>
      <c r="BI45" s="27" t="s">
        <v>513</v>
      </c>
      <c r="BJ45" s="3"/>
      <c r="BK45" s="3"/>
      <c r="BL45" s="3"/>
      <c r="BM45" s="34"/>
      <c r="BN45" s="35" t="s">
        <v>63</v>
      </c>
      <c r="BO45" s="35"/>
      <c r="BP45" s="35"/>
      <c r="BQ45" s="24"/>
      <c r="BR45" s="35">
        <v>1</v>
      </c>
      <c r="BS45" s="24" t="s">
        <v>514</v>
      </c>
      <c r="BT45" s="3"/>
      <c r="BU45" s="3"/>
      <c r="BV45" s="3"/>
      <c r="BW45" s="34"/>
      <c r="BX45" s="35" t="s">
        <v>63</v>
      </c>
      <c r="BY45" s="35"/>
      <c r="BZ45" s="35"/>
      <c r="CA45" s="24"/>
      <c r="CB45" s="35">
        <v>1</v>
      </c>
      <c r="CC45" s="27" t="s">
        <v>13</v>
      </c>
      <c r="CD45" s="3"/>
      <c r="CE45" s="3"/>
      <c r="CF45" s="3"/>
      <c r="CG45" s="34"/>
      <c r="CH45" s="35" t="s">
        <v>63</v>
      </c>
      <c r="CI45" s="35"/>
      <c r="CJ45" s="35"/>
      <c r="CK45" s="24"/>
      <c r="CL45" s="35">
        <v>1</v>
      </c>
      <c r="CM45" s="27" t="s">
        <v>13</v>
      </c>
      <c r="CN45" s="3"/>
      <c r="CO45" s="3"/>
      <c r="CP45" s="3"/>
      <c r="CQ45" s="34"/>
      <c r="CR45" s="35" t="s">
        <v>63</v>
      </c>
      <c r="CS45" s="35"/>
      <c r="CT45" s="35"/>
      <c r="CU45" s="24"/>
      <c r="CV45" s="35">
        <v>1</v>
      </c>
      <c r="CW45" s="87" t="s">
        <v>13</v>
      </c>
      <c r="CX45" s="3"/>
      <c r="CY45" s="3"/>
      <c r="CZ45" s="3"/>
      <c r="DA45" s="34"/>
      <c r="DB45" s="35" t="s">
        <v>63</v>
      </c>
      <c r="DC45" s="35"/>
      <c r="DD45" s="35"/>
      <c r="DE45" s="24"/>
      <c r="DF45" s="35">
        <v>1</v>
      </c>
      <c r="DG45" s="27" t="s">
        <v>13</v>
      </c>
      <c r="DH45" s="3"/>
      <c r="DI45" s="3"/>
      <c r="DJ45" s="3"/>
      <c r="DK45" s="34"/>
      <c r="DL45" s="35" t="s">
        <v>63</v>
      </c>
      <c r="DM45" s="35"/>
      <c r="DN45" s="35"/>
      <c r="DO45" s="24"/>
      <c r="DP45" s="35">
        <v>1</v>
      </c>
      <c r="DQ45" s="27" t="s">
        <v>13</v>
      </c>
      <c r="DR45" s="3"/>
      <c r="DS45" s="3"/>
      <c r="DT45" s="3"/>
      <c r="DU45" s="34"/>
      <c r="DV45" s="35" t="s">
        <v>63</v>
      </c>
      <c r="DW45" s="35"/>
      <c r="DX45" s="35"/>
      <c r="DY45" s="24"/>
      <c r="DZ45" s="35">
        <v>1</v>
      </c>
      <c r="EA45" s="27" t="s">
        <v>13</v>
      </c>
      <c r="EB45" s="3"/>
      <c r="EC45" s="23" t="s">
        <v>468</v>
      </c>
      <c r="ED45" s="3"/>
      <c r="EE45" s="34"/>
      <c r="EF45" s="35" t="s">
        <v>63</v>
      </c>
      <c r="EG45" s="35"/>
      <c r="EH45" s="35"/>
      <c r="EI45" s="24"/>
      <c r="EJ45" s="35">
        <v>1</v>
      </c>
      <c r="EK45" s="27" t="s">
        <v>13</v>
      </c>
      <c r="EL45" s="3"/>
      <c r="EM45" s="3"/>
      <c r="EN45" s="3"/>
      <c r="EO45" s="34"/>
      <c r="EP45" s="35" t="s">
        <v>63</v>
      </c>
      <c r="EQ45" s="35"/>
      <c r="ER45" s="35"/>
      <c r="ES45" s="24"/>
      <c r="ET45" s="35">
        <v>1</v>
      </c>
    </row>
    <row r="46" spans="1:150" ht="12.75" customHeight="1" x14ac:dyDescent="0.2">
      <c r="A46" s="20">
        <v>20</v>
      </c>
      <c r="B46" s="23"/>
      <c r="C46" s="24" t="s">
        <v>440</v>
      </c>
      <c r="D46" s="31">
        <v>5</v>
      </c>
      <c r="E46" s="24" t="s">
        <v>303</v>
      </c>
      <c r="F46" s="24" t="s">
        <v>515</v>
      </c>
      <c r="G46" s="24" t="s">
        <v>443</v>
      </c>
      <c r="H46" s="24" t="s">
        <v>516</v>
      </c>
      <c r="I46" s="23">
        <v>37</v>
      </c>
      <c r="J46" s="31" t="s">
        <v>517</v>
      </c>
      <c r="K46" s="27" t="s">
        <v>13</v>
      </c>
      <c r="L46" s="33">
        <v>0.86429999999999996</v>
      </c>
      <c r="M46" s="3"/>
      <c r="N46" s="3"/>
      <c r="O46" s="34"/>
      <c r="P46" s="34" t="s">
        <v>63</v>
      </c>
      <c r="Q46" s="34"/>
      <c r="R46" s="35"/>
      <c r="S46" s="24"/>
      <c r="T46" s="36">
        <v>1</v>
      </c>
      <c r="U46" s="27" t="s">
        <v>13</v>
      </c>
      <c r="V46" s="33">
        <v>0.86429999999999996</v>
      </c>
      <c r="W46" s="23"/>
      <c r="X46" s="24"/>
      <c r="Y46" s="34"/>
      <c r="Z46" s="34" t="s">
        <v>63</v>
      </c>
      <c r="AA46" s="34"/>
      <c r="AB46" s="35"/>
      <c r="AC46" s="24"/>
      <c r="AD46" s="35">
        <v>1</v>
      </c>
      <c r="AE46" s="24" t="s">
        <v>13</v>
      </c>
      <c r="AF46" s="61">
        <v>0.97230000000000005</v>
      </c>
      <c r="AG46" s="3"/>
      <c r="AH46" s="3"/>
      <c r="AI46" s="34" t="s">
        <v>63</v>
      </c>
      <c r="AJ46" s="35"/>
      <c r="AK46" s="34"/>
      <c r="AL46" s="35"/>
      <c r="AM46" s="24"/>
      <c r="AN46" s="35">
        <v>1</v>
      </c>
      <c r="AO46" s="24" t="s">
        <v>13</v>
      </c>
      <c r="AP46" s="33">
        <v>0.84570000000000001</v>
      </c>
      <c r="AQ46" s="3"/>
      <c r="AR46" s="24" t="s">
        <v>518</v>
      </c>
      <c r="AS46" s="38"/>
      <c r="AT46" s="34" t="s">
        <v>63</v>
      </c>
      <c r="AU46" s="38"/>
      <c r="AV46" s="38"/>
      <c r="AW46" s="24"/>
      <c r="AX46" s="35">
        <v>1</v>
      </c>
      <c r="AY46" s="66" t="s">
        <v>13</v>
      </c>
      <c r="AZ46" s="33">
        <v>0.77859999999999996</v>
      </c>
      <c r="BA46" s="23" t="s">
        <v>433</v>
      </c>
      <c r="BB46" s="3"/>
      <c r="BC46" s="34"/>
      <c r="BD46" s="34" t="s">
        <v>63</v>
      </c>
      <c r="BE46" s="34"/>
      <c r="BF46" s="35"/>
      <c r="BG46" s="24"/>
      <c r="BH46" s="35">
        <v>1</v>
      </c>
      <c r="BI46" s="27" t="s">
        <v>519</v>
      </c>
      <c r="BJ46" s="33">
        <v>0.79949999999999999</v>
      </c>
      <c r="BK46" s="3"/>
      <c r="BL46" s="3"/>
      <c r="BM46" s="34"/>
      <c r="BN46" s="34" t="s">
        <v>63</v>
      </c>
      <c r="BO46" s="34"/>
      <c r="BP46" s="35"/>
      <c r="BQ46" s="24"/>
      <c r="BR46" s="35">
        <v>1</v>
      </c>
      <c r="BS46" s="24" t="s">
        <v>520</v>
      </c>
      <c r="BT46" s="33">
        <v>0.8679</v>
      </c>
      <c r="BU46" s="3"/>
      <c r="BV46" s="3"/>
      <c r="BW46" s="34"/>
      <c r="BX46" s="34" t="s">
        <v>63</v>
      </c>
      <c r="BY46" s="34"/>
      <c r="BZ46" s="35"/>
      <c r="CA46" s="24"/>
      <c r="CB46" s="35">
        <v>1</v>
      </c>
      <c r="CC46" s="27" t="s">
        <v>521</v>
      </c>
      <c r="CD46" s="33">
        <v>0.86899999999999999</v>
      </c>
      <c r="CE46" s="3"/>
      <c r="CF46" s="3"/>
      <c r="CG46" s="34"/>
      <c r="CH46" s="34" t="s">
        <v>63</v>
      </c>
      <c r="CI46" s="34"/>
      <c r="CJ46" s="35"/>
      <c r="CK46" s="24"/>
      <c r="CL46" s="35">
        <v>1</v>
      </c>
      <c r="CM46" s="27" t="s">
        <v>13</v>
      </c>
      <c r="CN46" s="33">
        <v>0.87849999999999995</v>
      </c>
      <c r="CO46" s="3"/>
      <c r="CP46" s="3"/>
      <c r="CQ46" s="34"/>
      <c r="CR46" s="34" t="s">
        <v>63</v>
      </c>
      <c r="CS46" s="34"/>
      <c r="CT46" s="35"/>
      <c r="CU46" s="24"/>
      <c r="CV46" s="35">
        <v>1</v>
      </c>
      <c r="CW46" s="87" t="s">
        <v>13</v>
      </c>
      <c r="CX46" s="33">
        <v>0.8387</v>
      </c>
      <c r="CY46" s="3"/>
      <c r="CZ46" s="3"/>
      <c r="DA46" s="34"/>
      <c r="DB46" s="34" t="s">
        <v>63</v>
      </c>
      <c r="DC46" s="34"/>
      <c r="DD46" s="35"/>
      <c r="DE46" s="24"/>
      <c r="DF46" s="35">
        <v>1</v>
      </c>
      <c r="DG46" s="27" t="s">
        <v>522</v>
      </c>
      <c r="DH46" s="33">
        <v>0.88239999999999996</v>
      </c>
      <c r="DI46" s="3"/>
      <c r="DJ46" s="3"/>
      <c r="DK46" s="34"/>
      <c r="DL46" s="34" t="s">
        <v>63</v>
      </c>
      <c r="DM46" s="34"/>
      <c r="DN46" s="35"/>
      <c r="DO46" s="24"/>
      <c r="DP46" s="35">
        <v>1</v>
      </c>
      <c r="DQ46" s="27" t="s">
        <v>13</v>
      </c>
      <c r="DR46" s="33">
        <v>0.93059999999999998</v>
      </c>
      <c r="DS46" s="3"/>
      <c r="DT46" s="3"/>
      <c r="DU46" s="34" t="s">
        <v>63</v>
      </c>
      <c r="DV46" s="35"/>
      <c r="DW46" s="34"/>
      <c r="DX46" s="35"/>
      <c r="DY46" s="24"/>
      <c r="DZ46" s="35">
        <v>1</v>
      </c>
      <c r="EA46" s="27" t="s">
        <v>13</v>
      </c>
      <c r="EB46" s="33">
        <v>0.92969999999999997</v>
      </c>
      <c r="EC46" s="23" t="s">
        <v>468</v>
      </c>
      <c r="ED46" s="3"/>
      <c r="EE46" s="34" t="s">
        <v>63</v>
      </c>
      <c r="EF46" s="34"/>
      <c r="EG46" s="34"/>
      <c r="EH46" s="35"/>
      <c r="EI46" s="24"/>
      <c r="EJ46" s="35">
        <v>1</v>
      </c>
      <c r="EK46" s="27" t="s">
        <v>13</v>
      </c>
      <c r="EL46" s="33">
        <v>0.88670000000000004</v>
      </c>
      <c r="EM46" s="3"/>
      <c r="EN46" s="3"/>
      <c r="EO46" s="34"/>
      <c r="EP46" s="34" t="s">
        <v>63</v>
      </c>
      <c r="EQ46" s="34"/>
      <c r="ER46" s="35"/>
      <c r="ES46" s="24"/>
      <c r="ET46" s="35">
        <v>1</v>
      </c>
    </row>
    <row r="47" spans="1:150" ht="12.75" customHeight="1" x14ac:dyDescent="0.2">
      <c r="A47" s="20">
        <v>21</v>
      </c>
      <c r="B47" s="24"/>
      <c r="C47" s="24" t="s">
        <v>523</v>
      </c>
      <c r="D47" s="24">
        <v>5</v>
      </c>
      <c r="E47" s="24" t="s">
        <v>57</v>
      </c>
      <c r="F47" s="24" t="s">
        <v>524</v>
      </c>
      <c r="G47" s="24" t="s">
        <v>525</v>
      </c>
      <c r="H47" s="24" t="s">
        <v>526</v>
      </c>
      <c r="I47" s="23"/>
      <c r="J47" s="24"/>
      <c r="K47" s="3" t="s">
        <v>527</v>
      </c>
      <c r="L47" s="3"/>
      <c r="M47" s="3"/>
      <c r="N47" s="3"/>
      <c r="O47" s="35"/>
      <c r="P47" s="34"/>
      <c r="Q47" s="34" t="s">
        <v>63</v>
      </c>
      <c r="R47" s="35"/>
      <c r="S47" s="24" t="s">
        <v>528</v>
      </c>
      <c r="T47" s="36">
        <v>1</v>
      </c>
      <c r="U47" s="3" t="s">
        <v>527</v>
      </c>
      <c r="V47" s="63"/>
      <c r="W47" s="3"/>
      <c r="X47" s="3"/>
      <c r="Y47" s="35"/>
      <c r="Z47" s="34"/>
      <c r="AA47" s="34" t="s">
        <v>63</v>
      </c>
      <c r="AB47" s="35"/>
      <c r="AC47" s="24" t="s">
        <v>529</v>
      </c>
      <c r="AD47" s="35">
        <v>1</v>
      </c>
      <c r="AE47" s="3" t="s">
        <v>527</v>
      </c>
      <c r="AF47" s="3"/>
      <c r="AG47" s="3"/>
      <c r="AH47" s="3"/>
      <c r="AI47" s="35"/>
      <c r="AJ47" s="34"/>
      <c r="AK47" s="34" t="s">
        <v>63</v>
      </c>
      <c r="AL47" s="35"/>
      <c r="AM47" s="24" t="s">
        <v>530</v>
      </c>
      <c r="AN47" s="35">
        <v>1</v>
      </c>
      <c r="AO47" s="24" t="s">
        <v>531</v>
      </c>
      <c r="AP47" s="3"/>
      <c r="AQ47" s="3"/>
      <c r="AR47" s="3"/>
      <c r="AS47" s="35"/>
      <c r="AT47" s="34" t="s">
        <v>63</v>
      </c>
      <c r="AU47" s="35"/>
      <c r="AV47" s="35"/>
      <c r="AW47" s="24"/>
      <c r="AX47" s="35">
        <v>1</v>
      </c>
      <c r="AY47" s="24" t="s">
        <v>531</v>
      </c>
      <c r="AZ47" s="3"/>
      <c r="BA47" s="3"/>
      <c r="BB47" s="3"/>
      <c r="BC47" s="35"/>
      <c r="BD47" s="34" t="s">
        <v>63</v>
      </c>
      <c r="BE47" s="35"/>
      <c r="BF47" s="35"/>
      <c r="BG47" s="24"/>
      <c r="BH47" s="35">
        <v>1</v>
      </c>
      <c r="BI47" s="24" t="s">
        <v>531</v>
      </c>
      <c r="BJ47" s="3"/>
      <c r="BK47" s="3"/>
      <c r="BL47" s="3"/>
      <c r="BM47" s="35"/>
      <c r="BN47" s="34" t="s">
        <v>63</v>
      </c>
      <c r="BO47" s="35"/>
      <c r="BP47" s="35"/>
      <c r="BQ47" s="24"/>
      <c r="BR47" s="35">
        <v>1</v>
      </c>
      <c r="BS47" s="24" t="s">
        <v>531</v>
      </c>
      <c r="BT47" s="3"/>
      <c r="BU47" s="3"/>
      <c r="BV47" s="3"/>
      <c r="BW47" s="35"/>
      <c r="BX47" s="34" t="s">
        <v>63</v>
      </c>
      <c r="BY47" s="35"/>
      <c r="BZ47" s="35"/>
      <c r="CA47" s="24"/>
      <c r="CB47" s="35">
        <v>1</v>
      </c>
      <c r="CC47" s="3" t="s">
        <v>527</v>
      </c>
      <c r="CD47" s="3"/>
      <c r="CE47" s="3"/>
      <c r="CF47" s="3"/>
      <c r="CG47" s="35"/>
      <c r="CH47" s="34"/>
      <c r="CI47" s="34" t="s">
        <v>63</v>
      </c>
      <c r="CJ47" s="35"/>
      <c r="CK47" s="24" t="s">
        <v>532</v>
      </c>
      <c r="CL47" s="35">
        <v>1</v>
      </c>
      <c r="CM47" s="3" t="s">
        <v>527</v>
      </c>
      <c r="CN47" s="3"/>
      <c r="CO47" s="3"/>
      <c r="CP47" s="3"/>
      <c r="CQ47" s="35"/>
      <c r="CR47" s="34"/>
      <c r="CS47" s="34" t="s">
        <v>63</v>
      </c>
      <c r="CT47" s="35"/>
      <c r="CU47" s="24" t="s">
        <v>533</v>
      </c>
      <c r="CV47" s="35">
        <v>1</v>
      </c>
      <c r="CW47" s="3" t="s">
        <v>527</v>
      </c>
      <c r="CX47" s="3"/>
      <c r="CY47" s="3"/>
      <c r="CZ47" s="3"/>
      <c r="DA47" s="35"/>
      <c r="DB47" s="34"/>
      <c r="DC47" s="34" t="s">
        <v>63</v>
      </c>
      <c r="DD47" s="35"/>
      <c r="DE47" s="24" t="s">
        <v>534</v>
      </c>
      <c r="DF47" s="35">
        <v>1</v>
      </c>
      <c r="DG47" s="3" t="s">
        <v>527</v>
      </c>
      <c r="DH47" s="3"/>
      <c r="DI47" s="3"/>
      <c r="DJ47" s="3"/>
      <c r="DK47" s="35"/>
      <c r="DL47" s="34"/>
      <c r="DM47" s="34" t="s">
        <v>63</v>
      </c>
      <c r="DN47" s="35"/>
      <c r="DO47" s="24" t="s">
        <v>535</v>
      </c>
      <c r="DP47" s="35">
        <v>1</v>
      </c>
      <c r="DQ47" s="3" t="s">
        <v>527</v>
      </c>
      <c r="DR47" s="3"/>
      <c r="DS47" s="3"/>
      <c r="DT47" s="3"/>
      <c r="DU47" s="35"/>
      <c r="DV47" s="34"/>
      <c r="DW47" s="34" t="s">
        <v>63</v>
      </c>
      <c r="DX47" s="35"/>
      <c r="DY47" s="24" t="s">
        <v>536</v>
      </c>
      <c r="DZ47" s="35">
        <v>1</v>
      </c>
      <c r="EA47" s="3" t="s">
        <v>527</v>
      </c>
      <c r="EB47" s="3"/>
      <c r="EC47" s="3"/>
      <c r="ED47" s="3"/>
      <c r="EE47" s="35"/>
      <c r="EF47" s="34"/>
      <c r="EG47" s="34" t="s">
        <v>63</v>
      </c>
      <c r="EH47" s="35"/>
      <c r="EI47" s="24" t="s">
        <v>537</v>
      </c>
      <c r="EJ47" s="35">
        <v>1</v>
      </c>
      <c r="EK47" s="3" t="s">
        <v>527</v>
      </c>
      <c r="EL47" s="3"/>
      <c r="EM47" s="3"/>
      <c r="EN47" s="3"/>
      <c r="EO47" s="35"/>
      <c r="EP47" s="34"/>
      <c r="EQ47" s="34" t="s">
        <v>63</v>
      </c>
      <c r="ER47" s="35"/>
      <c r="ES47" s="24" t="s">
        <v>538</v>
      </c>
      <c r="ET47" s="35">
        <v>1</v>
      </c>
    </row>
    <row r="48" spans="1:150" ht="12.75" customHeight="1" x14ac:dyDescent="0.2">
      <c r="A48" s="20">
        <v>22</v>
      </c>
      <c r="B48" s="24"/>
      <c r="C48" s="24" t="s">
        <v>523</v>
      </c>
      <c r="D48" s="24">
        <v>5</v>
      </c>
      <c r="E48" s="24" t="s">
        <v>90</v>
      </c>
      <c r="F48" s="24" t="s">
        <v>539</v>
      </c>
      <c r="G48" s="24" t="s">
        <v>59</v>
      </c>
      <c r="H48" s="24" t="s">
        <v>540</v>
      </c>
      <c r="I48" s="23">
        <v>38</v>
      </c>
      <c r="J48" s="24" t="s">
        <v>541</v>
      </c>
      <c r="K48" s="27" t="s">
        <v>542</v>
      </c>
      <c r="L48" s="3"/>
      <c r="M48" s="3"/>
      <c r="N48" s="40"/>
      <c r="O48" s="43"/>
      <c r="P48" s="43"/>
      <c r="Q48" s="43"/>
      <c r="R48" s="43"/>
      <c r="S48" s="41"/>
      <c r="T48" s="68"/>
      <c r="U48" s="32" t="s">
        <v>542</v>
      </c>
      <c r="V48" s="88"/>
      <c r="W48" s="41"/>
      <c r="X48" s="41"/>
      <c r="Y48" s="43"/>
      <c r="Z48" s="43"/>
      <c r="AA48" s="43"/>
      <c r="AB48" s="43"/>
      <c r="AC48" s="41"/>
      <c r="AD48" s="43"/>
      <c r="AE48" s="32" t="s">
        <v>346</v>
      </c>
      <c r="AF48" s="40"/>
      <c r="AG48" s="40"/>
      <c r="AH48" s="40"/>
      <c r="AI48" s="43"/>
      <c r="AJ48" s="43"/>
      <c r="AK48" s="43"/>
      <c r="AL48" s="43"/>
      <c r="AM48" s="41"/>
      <c r="AN48" s="43"/>
      <c r="AO48" s="27" t="s">
        <v>543</v>
      </c>
      <c r="AP48" s="3"/>
      <c r="AQ48" s="3"/>
      <c r="AR48" s="3"/>
      <c r="AS48" s="38"/>
      <c r="AT48" s="34" t="s">
        <v>63</v>
      </c>
      <c r="AU48" s="35"/>
      <c r="AV48" s="35"/>
      <c r="AW48" s="24"/>
      <c r="AX48" s="35">
        <v>1</v>
      </c>
      <c r="AY48" s="23" t="s">
        <v>62</v>
      </c>
      <c r="AZ48" s="3"/>
      <c r="BA48" s="24" t="s">
        <v>544</v>
      </c>
      <c r="BB48" s="3"/>
      <c r="BC48" s="35"/>
      <c r="BD48" s="34" t="s">
        <v>63</v>
      </c>
      <c r="BE48" s="35"/>
      <c r="BF48" s="35"/>
      <c r="BG48" s="24"/>
      <c r="BH48" s="35">
        <v>1</v>
      </c>
      <c r="BI48" s="27" t="s">
        <v>545</v>
      </c>
      <c r="BJ48" s="3"/>
      <c r="BK48" s="3"/>
      <c r="BL48" s="3"/>
      <c r="BM48" s="35"/>
      <c r="BN48" s="35"/>
      <c r="BO48" s="35"/>
      <c r="BP48" s="35"/>
      <c r="BQ48" s="24"/>
      <c r="BR48" s="35"/>
      <c r="BS48" s="24" t="s">
        <v>546</v>
      </c>
      <c r="BT48" s="3"/>
      <c r="BU48" s="3"/>
      <c r="BV48" s="3"/>
      <c r="BW48" s="35"/>
      <c r="BX48" s="34" t="s">
        <v>63</v>
      </c>
      <c r="BY48" s="35"/>
      <c r="BZ48" s="35"/>
      <c r="CA48" s="24"/>
      <c r="CB48" s="35">
        <v>1</v>
      </c>
      <c r="CC48" s="27" t="s">
        <v>547</v>
      </c>
      <c r="CD48" s="3"/>
      <c r="CE48" s="3"/>
      <c r="CF48" s="3"/>
      <c r="CG48" s="35"/>
      <c r="CH48" s="34" t="s">
        <v>63</v>
      </c>
      <c r="CI48" s="35"/>
      <c r="CJ48" s="35"/>
      <c r="CK48" s="24"/>
      <c r="CL48" s="35">
        <v>1</v>
      </c>
      <c r="CM48" s="27" t="s">
        <v>548</v>
      </c>
      <c r="CN48" s="3"/>
      <c r="CO48" s="3"/>
      <c r="CP48" s="3"/>
      <c r="CQ48" s="35"/>
      <c r="CR48" s="34" t="s">
        <v>63</v>
      </c>
      <c r="CS48" s="35"/>
      <c r="CT48" s="35"/>
      <c r="CU48" s="24"/>
      <c r="CV48" s="35">
        <v>1</v>
      </c>
      <c r="CW48" s="29" t="s">
        <v>396</v>
      </c>
      <c r="CX48" s="57"/>
      <c r="CY48" s="57"/>
      <c r="CZ48" s="57"/>
      <c r="DA48" s="35"/>
      <c r="DB48" s="34" t="s">
        <v>63</v>
      </c>
      <c r="DC48" s="34"/>
      <c r="DD48" s="35"/>
      <c r="DE48" s="24"/>
      <c r="DF48" s="35">
        <v>1</v>
      </c>
      <c r="DG48" s="27" t="s">
        <v>62</v>
      </c>
      <c r="DH48" s="3"/>
      <c r="DI48" s="24" t="s">
        <v>549</v>
      </c>
      <c r="DJ48" s="3"/>
      <c r="DK48" s="35"/>
      <c r="DL48" s="34" t="s">
        <v>63</v>
      </c>
      <c r="DM48" s="34"/>
      <c r="DN48" s="35"/>
      <c r="DO48" s="24"/>
      <c r="DP48" s="35">
        <v>1</v>
      </c>
      <c r="DQ48" s="27" t="s">
        <v>550</v>
      </c>
      <c r="DR48" s="3"/>
      <c r="DS48" s="3"/>
      <c r="DT48" s="3"/>
      <c r="DU48" s="35"/>
      <c r="DV48" s="34" t="s">
        <v>63</v>
      </c>
      <c r="DW48" s="35"/>
      <c r="DX48" s="35"/>
      <c r="DY48" s="24"/>
      <c r="DZ48" s="35">
        <v>1</v>
      </c>
      <c r="EA48" s="27" t="s">
        <v>65</v>
      </c>
      <c r="EB48" s="3"/>
      <c r="EC48" s="24" t="s">
        <v>551</v>
      </c>
      <c r="ED48" s="3"/>
      <c r="EE48" s="35"/>
      <c r="EF48" s="34" t="s">
        <v>63</v>
      </c>
      <c r="EG48" s="35"/>
      <c r="EH48" s="35"/>
      <c r="EI48" s="24"/>
      <c r="EJ48" s="35">
        <v>1</v>
      </c>
      <c r="EK48" s="27" t="s">
        <v>62</v>
      </c>
      <c r="EL48" s="3"/>
      <c r="EM48" s="24" t="s">
        <v>552</v>
      </c>
      <c r="EN48" s="3"/>
      <c r="EO48" s="35"/>
      <c r="EP48" s="34" t="s">
        <v>63</v>
      </c>
      <c r="EQ48" s="35"/>
      <c r="ER48" s="35"/>
      <c r="ES48" s="24"/>
      <c r="ET48" s="35">
        <v>1</v>
      </c>
    </row>
    <row r="49" spans="1:150" ht="12.75" customHeight="1" x14ac:dyDescent="0.2">
      <c r="A49" s="89">
        <v>23</v>
      </c>
      <c r="B49" s="56"/>
      <c r="C49" s="56" t="s">
        <v>523</v>
      </c>
      <c r="D49" s="56">
        <v>5</v>
      </c>
      <c r="E49" s="56" t="s">
        <v>167</v>
      </c>
      <c r="F49" s="56" t="s">
        <v>553</v>
      </c>
      <c r="G49" s="56" t="s">
        <v>554</v>
      </c>
      <c r="H49" s="56" t="s">
        <v>555</v>
      </c>
      <c r="I49" s="51">
        <v>39</v>
      </c>
      <c r="J49" s="56" t="s">
        <v>556</v>
      </c>
      <c r="K49" s="29" t="s">
        <v>557</v>
      </c>
      <c r="L49" s="29"/>
      <c r="M49" s="57"/>
      <c r="N49" s="90" t="s">
        <v>558</v>
      </c>
      <c r="O49" s="90"/>
      <c r="P49" s="90"/>
      <c r="Q49" s="90" t="s">
        <v>63</v>
      </c>
      <c r="R49" s="90"/>
      <c r="S49" s="56" t="s">
        <v>559</v>
      </c>
      <c r="T49" s="91">
        <v>1</v>
      </c>
      <c r="U49" s="56" t="s">
        <v>557</v>
      </c>
      <c r="V49" s="92"/>
      <c r="W49" s="56"/>
      <c r="X49" s="90" t="s">
        <v>558</v>
      </c>
      <c r="Y49" s="90"/>
      <c r="Z49" s="90"/>
      <c r="AA49" s="90" t="s">
        <v>63</v>
      </c>
      <c r="AB49" s="90"/>
      <c r="AC49" s="56" t="s">
        <v>560</v>
      </c>
      <c r="AD49" s="91">
        <v>1</v>
      </c>
      <c r="AE49" s="29" t="s">
        <v>561</v>
      </c>
      <c r="AF49" s="57"/>
      <c r="AG49" s="57"/>
      <c r="AH49" s="90" t="s">
        <v>558</v>
      </c>
      <c r="AI49" s="90"/>
      <c r="AJ49" s="90"/>
      <c r="AK49" s="90" t="s">
        <v>63</v>
      </c>
      <c r="AL49" s="90"/>
      <c r="AM49" s="56" t="s">
        <v>562</v>
      </c>
      <c r="AN49" s="91">
        <v>1</v>
      </c>
      <c r="AO49" s="29" t="s">
        <v>557</v>
      </c>
      <c r="AP49" s="29"/>
      <c r="AQ49" s="56" t="s">
        <v>563</v>
      </c>
      <c r="AR49" s="90" t="s">
        <v>558</v>
      </c>
      <c r="AS49" s="90"/>
      <c r="AT49" s="90"/>
      <c r="AU49" s="90" t="s">
        <v>63</v>
      </c>
      <c r="AV49" s="90"/>
      <c r="AW49" s="56" t="s">
        <v>564</v>
      </c>
      <c r="AX49" s="91">
        <v>1</v>
      </c>
      <c r="AY49" s="51" t="s">
        <v>565</v>
      </c>
      <c r="AZ49" s="57"/>
      <c r="BA49" s="56" t="s">
        <v>566</v>
      </c>
      <c r="BB49" s="90" t="s">
        <v>558</v>
      </c>
      <c r="BC49" s="90"/>
      <c r="BD49" s="90"/>
      <c r="BE49" s="90" t="s">
        <v>63</v>
      </c>
      <c r="BF49" s="90"/>
      <c r="BG49" s="56" t="s">
        <v>567</v>
      </c>
      <c r="BH49" s="91">
        <v>1</v>
      </c>
      <c r="BI49" s="29" t="s">
        <v>568</v>
      </c>
      <c r="BJ49" s="57"/>
      <c r="BK49" s="57"/>
      <c r="BL49" s="90"/>
      <c r="BM49" s="90"/>
      <c r="BN49" s="90" t="s">
        <v>63</v>
      </c>
      <c r="BO49" s="90"/>
      <c r="BP49" s="90"/>
      <c r="BQ49" s="56"/>
      <c r="BR49" s="91">
        <v>1</v>
      </c>
      <c r="BS49" s="56" t="s">
        <v>557</v>
      </c>
      <c r="BT49" s="93" t="s">
        <v>569</v>
      </c>
      <c r="BU49" s="94"/>
      <c r="BV49" s="90" t="s">
        <v>558</v>
      </c>
      <c r="BW49" s="90"/>
      <c r="BX49" s="90"/>
      <c r="BY49" s="90" t="s">
        <v>63</v>
      </c>
      <c r="BZ49" s="90"/>
      <c r="CA49" s="56" t="s">
        <v>570</v>
      </c>
      <c r="CB49" s="91">
        <v>1</v>
      </c>
      <c r="CC49" s="29" t="s">
        <v>557</v>
      </c>
      <c r="CD49" s="29" t="s">
        <v>571</v>
      </c>
      <c r="CE49" s="57"/>
      <c r="CF49" s="90" t="s">
        <v>558</v>
      </c>
      <c r="CG49" s="90"/>
      <c r="CH49" s="90"/>
      <c r="CI49" s="90" t="s">
        <v>63</v>
      </c>
      <c r="CJ49" s="90"/>
      <c r="CK49" s="56" t="s">
        <v>572</v>
      </c>
      <c r="CL49" s="91">
        <v>1</v>
      </c>
      <c r="CM49" s="29" t="s">
        <v>557</v>
      </c>
      <c r="CN49" s="29"/>
      <c r="CO49" s="57"/>
      <c r="CP49" s="90" t="s">
        <v>558</v>
      </c>
      <c r="CQ49" s="90"/>
      <c r="CR49" s="90"/>
      <c r="CS49" s="90" t="s">
        <v>63</v>
      </c>
      <c r="CT49" s="90"/>
      <c r="CU49" s="56" t="s">
        <v>573</v>
      </c>
      <c r="CV49" s="91">
        <v>1</v>
      </c>
      <c r="CW49" s="29" t="s">
        <v>394</v>
      </c>
      <c r="CX49" s="57"/>
      <c r="CY49" s="57"/>
      <c r="CZ49" s="90" t="s">
        <v>558</v>
      </c>
      <c r="DA49" s="90"/>
      <c r="DB49" s="90"/>
      <c r="DC49" s="90" t="s">
        <v>63</v>
      </c>
      <c r="DD49" s="90"/>
      <c r="DE49" s="56" t="s">
        <v>574</v>
      </c>
      <c r="DF49" s="90">
        <v>1</v>
      </c>
      <c r="DG49" s="29" t="s">
        <v>575</v>
      </c>
      <c r="DH49" s="57"/>
      <c r="DI49" s="57"/>
      <c r="DJ49" s="90" t="s">
        <v>558</v>
      </c>
      <c r="DK49" s="90"/>
      <c r="DL49" s="90"/>
      <c r="DM49" s="90" t="s">
        <v>63</v>
      </c>
      <c r="DN49" s="90"/>
      <c r="DO49" s="56" t="s">
        <v>576</v>
      </c>
      <c r="DP49" s="91">
        <v>1</v>
      </c>
      <c r="DQ49" s="29" t="s">
        <v>557</v>
      </c>
      <c r="DR49" s="29"/>
      <c r="DS49" s="57"/>
      <c r="DT49" s="90" t="s">
        <v>558</v>
      </c>
      <c r="DU49" s="90"/>
      <c r="DV49" s="90"/>
      <c r="DW49" s="90" t="s">
        <v>63</v>
      </c>
      <c r="DX49" s="90"/>
      <c r="DY49" s="56" t="s">
        <v>577</v>
      </c>
      <c r="DZ49" s="91">
        <v>1</v>
      </c>
      <c r="EA49" s="29"/>
      <c r="EB49" s="57"/>
      <c r="EC49" s="56" t="s">
        <v>578</v>
      </c>
      <c r="ED49" s="90" t="s">
        <v>558</v>
      </c>
      <c r="EE49" s="90"/>
      <c r="EF49" s="90"/>
      <c r="EG49" s="90" t="s">
        <v>63</v>
      </c>
      <c r="EH49" s="90"/>
      <c r="EI49" s="56" t="s">
        <v>579</v>
      </c>
      <c r="EJ49" s="91">
        <v>1</v>
      </c>
      <c r="EK49" s="29" t="s">
        <v>62</v>
      </c>
      <c r="EL49" s="57"/>
      <c r="EM49" s="57"/>
      <c r="EN49" s="57"/>
      <c r="EO49" s="90"/>
      <c r="EP49" s="90" t="s">
        <v>63</v>
      </c>
      <c r="EQ49" s="90"/>
      <c r="ER49" s="90"/>
      <c r="ES49" s="56"/>
      <c r="ET49" s="90">
        <v>1</v>
      </c>
    </row>
    <row r="50" spans="1:150" ht="12.75" customHeight="1" x14ac:dyDescent="0.2">
      <c r="A50" s="89">
        <v>24</v>
      </c>
      <c r="B50" s="56"/>
      <c r="C50" s="56" t="s">
        <v>523</v>
      </c>
      <c r="D50" s="56">
        <v>5</v>
      </c>
      <c r="E50" s="56" t="s">
        <v>188</v>
      </c>
      <c r="F50" s="56" t="s">
        <v>580</v>
      </c>
      <c r="G50" s="56" t="s">
        <v>554</v>
      </c>
      <c r="H50" s="95" t="s">
        <v>581</v>
      </c>
      <c r="I50" s="51">
        <v>40</v>
      </c>
      <c r="J50" s="56" t="s">
        <v>582</v>
      </c>
      <c r="K50" s="57" t="s">
        <v>557</v>
      </c>
      <c r="L50" s="57"/>
      <c r="M50" s="57"/>
      <c r="N50" s="90" t="s">
        <v>558</v>
      </c>
      <c r="O50" s="90"/>
      <c r="P50" s="90"/>
      <c r="Q50" s="90" t="s">
        <v>63</v>
      </c>
      <c r="R50" s="90"/>
      <c r="S50" s="56" t="s">
        <v>583</v>
      </c>
      <c r="T50" s="91">
        <v>1</v>
      </c>
      <c r="U50" s="56" t="s">
        <v>557</v>
      </c>
      <c r="V50" s="92"/>
      <c r="W50" s="56"/>
      <c r="X50" s="90" t="s">
        <v>558</v>
      </c>
      <c r="Y50" s="90"/>
      <c r="Z50" s="90"/>
      <c r="AA50" s="90" t="s">
        <v>63</v>
      </c>
      <c r="AB50" s="90"/>
      <c r="AC50" s="56" t="s">
        <v>584</v>
      </c>
      <c r="AD50" s="91">
        <v>1</v>
      </c>
      <c r="AE50" s="57" t="s">
        <v>557</v>
      </c>
      <c r="AF50" s="57"/>
      <c r="AG50" s="57"/>
      <c r="AH50" s="90" t="s">
        <v>558</v>
      </c>
      <c r="AI50" s="90"/>
      <c r="AJ50" s="90"/>
      <c r="AK50" s="90" t="s">
        <v>63</v>
      </c>
      <c r="AL50" s="90"/>
      <c r="AM50" s="56" t="s">
        <v>585</v>
      </c>
      <c r="AN50" s="91">
        <v>1</v>
      </c>
      <c r="AO50" s="57" t="s">
        <v>557</v>
      </c>
      <c r="AP50" s="57"/>
      <c r="AQ50" s="57"/>
      <c r="AR50" s="90" t="s">
        <v>558</v>
      </c>
      <c r="AS50" s="90"/>
      <c r="AT50" s="90"/>
      <c r="AU50" s="90" t="s">
        <v>63</v>
      </c>
      <c r="AV50" s="90"/>
      <c r="AW50" s="56" t="s">
        <v>586</v>
      </c>
      <c r="AX50" s="91">
        <v>1</v>
      </c>
      <c r="AY50" s="51" t="s">
        <v>565</v>
      </c>
      <c r="AZ50" s="57"/>
      <c r="BA50" s="57"/>
      <c r="BB50" s="90" t="s">
        <v>558</v>
      </c>
      <c r="BC50" s="90"/>
      <c r="BD50" s="90"/>
      <c r="BE50" s="90" t="s">
        <v>63</v>
      </c>
      <c r="BF50" s="90"/>
      <c r="BG50" s="56" t="s">
        <v>587</v>
      </c>
      <c r="BH50" s="91">
        <v>1</v>
      </c>
      <c r="BI50" s="29" t="s">
        <v>588</v>
      </c>
      <c r="BJ50" s="57"/>
      <c r="BK50" s="57"/>
      <c r="BL50" s="90" t="s">
        <v>558</v>
      </c>
      <c r="BM50" s="90"/>
      <c r="BN50" s="90"/>
      <c r="BO50" s="90" t="s">
        <v>63</v>
      </c>
      <c r="BP50" s="90"/>
      <c r="BQ50" s="56" t="s">
        <v>589</v>
      </c>
      <c r="BR50" s="91">
        <v>1</v>
      </c>
      <c r="BS50" s="96" t="s">
        <v>557</v>
      </c>
      <c r="BT50" s="93" t="s">
        <v>569</v>
      </c>
      <c r="BU50" s="57"/>
      <c r="BV50" s="90" t="s">
        <v>558</v>
      </c>
      <c r="BW50" s="90"/>
      <c r="BX50" s="90"/>
      <c r="BY50" s="90" t="s">
        <v>63</v>
      </c>
      <c r="BZ50" s="90"/>
      <c r="CA50" s="56" t="s">
        <v>590</v>
      </c>
      <c r="CB50" s="91">
        <v>1</v>
      </c>
      <c r="CC50" s="57" t="s">
        <v>557</v>
      </c>
      <c r="CD50" s="57"/>
      <c r="CE50" s="57"/>
      <c r="CF50" s="90" t="s">
        <v>558</v>
      </c>
      <c r="CG50" s="90"/>
      <c r="CH50" s="90"/>
      <c r="CI50" s="90" t="s">
        <v>63</v>
      </c>
      <c r="CJ50" s="90"/>
      <c r="CK50" s="56" t="s">
        <v>591</v>
      </c>
      <c r="CL50" s="91">
        <v>1</v>
      </c>
      <c r="CM50" s="57" t="s">
        <v>557</v>
      </c>
      <c r="CN50" s="57"/>
      <c r="CO50" s="57"/>
      <c r="CP50" s="90" t="s">
        <v>558</v>
      </c>
      <c r="CQ50" s="90"/>
      <c r="CR50" s="90"/>
      <c r="CS50" s="90" t="s">
        <v>63</v>
      </c>
      <c r="CT50" s="90"/>
      <c r="CU50" s="56" t="s">
        <v>592</v>
      </c>
      <c r="CV50" s="91">
        <v>1</v>
      </c>
      <c r="CW50" s="29" t="s">
        <v>394</v>
      </c>
      <c r="CX50" s="57"/>
      <c r="CY50" s="57"/>
      <c r="CZ50" s="90" t="s">
        <v>558</v>
      </c>
      <c r="DA50" s="90"/>
      <c r="DB50" s="90"/>
      <c r="DC50" s="90" t="s">
        <v>63</v>
      </c>
      <c r="DD50" s="90"/>
      <c r="DE50" s="56" t="s">
        <v>593</v>
      </c>
      <c r="DF50" s="90">
        <v>1</v>
      </c>
      <c r="DG50" s="29" t="s">
        <v>594</v>
      </c>
      <c r="DH50" s="57"/>
      <c r="DI50" s="56" t="s">
        <v>595</v>
      </c>
      <c r="DJ50" s="90" t="s">
        <v>558</v>
      </c>
      <c r="DK50" s="90"/>
      <c r="DL50" s="90"/>
      <c r="DM50" s="90" t="s">
        <v>63</v>
      </c>
      <c r="DN50" s="90"/>
      <c r="DO50" s="56" t="s">
        <v>596</v>
      </c>
      <c r="DP50" s="91">
        <v>1</v>
      </c>
      <c r="DQ50" s="57" t="s">
        <v>557</v>
      </c>
      <c r="DR50" s="57"/>
      <c r="DS50" s="57"/>
      <c r="DT50" s="90" t="s">
        <v>558</v>
      </c>
      <c r="DU50" s="90"/>
      <c r="DV50" s="90"/>
      <c r="DW50" s="90" t="s">
        <v>63</v>
      </c>
      <c r="DX50" s="90"/>
      <c r="DY50" s="56" t="s">
        <v>597</v>
      </c>
      <c r="DZ50" s="91">
        <v>1</v>
      </c>
      <c r="EA50" s="29" t="s">
        <v>83</v>
      </c>
      <c r="EB50" s="57"/>
      <c r="EC50" s="56" t="s">
        <v>578</v>
      </c>
      <c r="ED50" s="56" t="s">
        <v>598</v>
      </c>
      <c r="EE50" s="90"/>
      <c r="EF50" s="90" t="s">
        <v>63</v>
      </c>
      <c r="EG50" s="90"/>
      <c r="EH50" s="90"/>
      <c r="EI50" s="56"/>
      <c r="EJ50" s="90">
        <v>1</v>
      </c>
      <c r="EK50" s="29" t="s">
        <v>62</v>
      </c>
      <c r="EL50" s="57"/>
      <c r="EM50" s="57"/>
      <c r="EN50" s="57"/>
      <c r="EO50" s="90"/>
      <c r="EP50" s="97" t="s">
        <v>63</v>
      </c>
      <c r="EQ50" s="90"/>
      <c r="ER50" s="90"/>
      <c r="ES50" s="56"/>
      <c r="ET50" s="90">
        <v>1</v>
      </c>
    </row>
    <row r="51" spans="1:150" ht="12.75" customHeight="1" x14ac:dyDescent="0.2">
      <c r="A51" s="20">
        <v>25</v>
      </c>
      <c r="B51" s="24"/>
      <c r="C51" s="24" t="s">
        <v>523</v>
      </c>
      <c r="D51" s="24">
        <v>5</v>
      </c>
      <c r="E51" s="24" t="s">
        <v>250</v>
      </c>
      <c r="F51" s="24" t="s">
        <v>599</v>
      </c>
      <c r="G51" s="24" t="s">
        <v>525</v>
      </c>
      <c r="H51" s="24" t="s">
        <v>600</v>
      </c>
      <c r="I51" s="23">
        <v>40</v>
      </c>
      <c r="J51" s="24"/>
      <c r="K51" s="3" t="s">
        <v>601</v>
      </c>
      <c r="L51" s="3"/>
      <c r="M51" s="3"/>
      <c r="N51" s="3"/>
      <c r="O51" s="35"/>
      <c r="P51" s="34" t="s">
        <v>63</v>
      </c>
      <c r="Q51" s="35"/>
      <c r="R51" s="35"/>
      <c r="S51" s="24"/>
      <c r="T51" s="36">
        <v>1</v>
      </c>
      <c r="U51" s="3" t="s">
        <v>601</v>
      </c>
      <c r="V51" s="3"/>
      <c r="W51" s="3"/>
      <c r="X51" s="3"/>
      <c r="Y51" s="35"/>
      <c r="Z51" s="34" t="s">
        <v>63</v>
      </c>
      <c r="AA51" s="35"/>
      <c r="AB51" s="35"/>
      <c r="AC51" s="24"/>
      <c r="AD51" s="35">
        <v>1</v>
      </c>
      <c r="AE51" s="3" t="s">
        <v>601</v>
      </c>
      <c r="AF51" s="3"/>
      <c r="AG51" s="3" t="s">
        <v>602</v>
      </c>
      <c r="AH51" s="3"/>
      <c r="AI51" s="35"/>
      <c r="AJ51" s="34" t="s">
        <v>63</v>
      </c>
      <c r="AK51" s="35"/>
      <c r="AL51" s="35"/>
      <c r="AM51" s="24"/>
      <c r="AN51" s="35">
        <v>1</v>
      </c>
      <c r="AO51" s="3" t="s">
        <v>601</v>
      </c>
      <c r="AP51" s="3"/>
      <c r="AQ51" s="3"/>
      <c r="AR51" s="3"/>
      <c r="AS51" s="35"/>
      <c r="AT51" s="34" t="s">
        <v>63</v>
      </c>
      <c r="AU51" s="35"/>
      <c r="AV51" s="35"/>
      <c r="AW51" s="24"/>
      <c r="AX51" s="35">
        <v>1</v>
      </c>
      <c r="AY51" s="3" t="s">
        <v>601</v>
      </c>
      <c r="AZ51" s="3"/>
      <c r="BA51" s="3"/>
      <c r="BB51" s="3"/>
      <c r="BC51" s="35"/>
      <c r="BD51" s="34" t="s">
        <v>63</v>
      </c>
      <c r="BE51" s="35"/>
      <c r="BF51" s="35"/>
      <c r="BG51" s="24"/>
      <c r="BH51" s="35">
        <v>1</v>
      </c>
      <c r="BI51" s="3" t="s">
        <v>601</v>
      </c>
      <c r="BJ51" s="3"/>
      <c r="BK51" s="3"/>
      <c r="BL51" s="3"/>
      <c r="BM51" s="35"/>
      <c r="BN51" s="34" t="s">
        <v>63</v>
      </c>
      <c r="BO51" s="35"/>
      <c r="BP51" s="35"/>
      <c r="BQ51" s="24"/>
      <c r="BR51" s="35">
        <v>1</v>
      </c>
      <c r="BS51" s="3" t="s">
        <v>601</v>
      </c>
      <c r="BT51" s="3"/>
      <c r="BU51" s="3"/>
      <c r="BV51" s="3"/>
      <c r="BW51" s="35"/>
      <c r="BX51" s="34" t="s">
        <v>63</v>
      </c>
      <c r="BY51" s="35"/>
      <c r="BZ51" s="35"/>
      <c r="CA51" s="24"/>
      <c r="CB51" s="35">
        <v>1</v>
      </c>
      <c r="CC51" s="3" t="s">
        <v>603</v>
      </c>
      <c r="CD51" s="3"/>
      <c r="CE51" s="3"/>
      <c r="CF51" s="3"/>
      <c r="CG51" s="35"/>
      <c r="CH51" s="34" t="s">
        <v>63</v>
      </c>
      <c r="CI51" s="35"/>
      <c r="CJ51" s="35"/>
      <c r="CK51" s="24"/>
      <c r="CL51" s="35">
        <v>1</v>
      </c>
      <c r="CM51" s="3" t="s">
        <v>601</v>
      </c>
      <c r="CN51" s="3"/>
      <c r="CO51" s="3"/>
      <c r="CP51" s="3"/>
      <c r="CQ51" s="35"/>
      <c r="CR51" s="34" t="s">
        <v>63</v>
      </c>
      <c r="CS51" s="35"/>
      <c r="CT51" s="35"/>
      <c r="CU51" s="24"/>
      <c r="CV51" s="35">
        <v>1</v>
      </c>
      <c r="CW51" s="3" t="s">
        <v>601</v>
      </c>
      <c r="CX51" s="3"/>
      <c r="CY51" s="24" t="s">
        <v>604</v>
      </c>
      <c r="CZ51" s="3"/>
      <c r="DA51" s="35"/>
      <c r="DB51" s="34" t="s">
        <v>63</v>
      </c>
      <c r="DC51" s="35"/>
      <c r="DD51" s="35"/>
      <c r="DE51" s="24"/>
      <c r="DF51" s="35">
        <v>1</v>
      </c>
      <c r="DG51" s="3" t="s">
        <v>601</v>
      </c>
      <c r="DH51" s="3"/>
      <c r="DI51" s="3"/>
      <c r="DJ51" s="3"/>
      <c r="DK51" s="35"/>
      <c r="DL51" s="34" t="s">
        <v>63</v>
      </c>
      <c r="DM51" s="35"/>
      <c r="DN51" s="35"/>
      <c r="DO51" s="24"/>
      <c r="DP51" s="35">
        <v>1</v>
      </c>
      <c r="DQ51" s="3" t="s">
        <v>601</v>
      </c>
      <c r="DR51" s="3"/>
      <c r="DS51" s="3"/>
      <c r="DT51" s="3"/>
      <c r="DU51" s="35"/>
      <c r="DV51" s="34" t="s">
        <v>63</v>
      </c>
      <c r="DW51" s="35"/>
      <c r="DX51" s="35"/>
      <c r="DY51" s="24"/>
      <c r="DZ51" s="35">
        <v>1</v>
      </c>
      <c r="EA51" s="3" t="s">
        <v>601</v>
      </c>
      <c r="EB51" s="3"/>
      <c r="EC51" s="3"/>
      <c r="ED51" s="3"/>
      <c r="EE51" s="35"/>
      <c r="EF51" s="34" t="s">
        <v>63</v>
      </c>
      <c r="EG51" s="35"/>
      <c r="EH51" s="35"/>
      <c r="EI51" s="24"/>
      <c r="EJ51" s="35">
        <v>1</v>
      </c>
      <c r="EK51" s="3" t="s">
        <v>601</v>
      </c>
      <c r="EL51" s="3"/>
      <c r="EM51" s="3"/>
      <c r="EN51" s="3"/>
      <c r="EO51" s="35"/>
      <c r="EP51" s="34" t="s">
        <v>63</v>
      </c>
      <c r="EQ51" s="35"/>
      <c r="ER51" s="35"/>
      <c r="ES51" s="24"/>
      <c r="ET51" s="35">
        <v>1</v>
      </c>
    </row>
    <row r="52" spans="1:150" ht="12.75" customHeight="1" x14ac:dyDescent="0.2">
      <c r="A52" s="20">
        <v>26</v>
      </c>
      <c r="B52" s="24"/>
      <c r="C52" s="24" t="s">
        <v>523</v>
      </c>
      <c r="D52" s="24">
        <v>5</v>
      </c>
      <c r="E52" s="24" t="s">
        <v>303</v>
      </c>
      <c r="F52" s="24" t="s">
        <v>605</v>
      </c>
      <c r="G52" s="24" t="s">
        <v>525</v>
      </c>
      <c r="H52" s="24" t="s">
        <v>606</v>
      </c>
      <c r="I52" s="23">
        <v>41</v>
      </c>
      <c r="J52" s="24"/>
      <c r="K52" s="3" t="s">
        <v>607</v>
      </c>
      <c r="L52" s="3"/>
      <c r="M52" s="3"/>
      <c r="N52" s="3"/>
      <c r="O52" s="35"/>
      <c r="P52" s="34" t="s">
        <v>63</v>
      </c>
      <c r="Q52" s="35"/>
      <c r="R52" s="35"/>
      <c r="S52" s="24"/>
      <c r="T52" s="36">
        <v>1</v>
      </c>
      <c r="U52" s="3" t="s">
        <v>607</v>
      </c>
      <c r="V52" s="3"/>
      <c r="W52" s="3"/>
      <c r="X52" s="3"/>
      <c r="Y52" s="35"/>
      <c r="Z52" s="34" t="s">
        <v>63</v>
      </c>
      <c r="AA52" s="35"/>
      <c r="AB52" s="35"/>
      <c r="AC52" s="24"/>
      <c r="AD52" s="35">
        <v>1</v>
      </c>
      <c r="AE52" s="3" t="s">
        <v>607</v>
      </c>
      <c r="AF52" s="3"/>
      <c r="AG52" s="3"/>
      <c r="AH52" s="3"/>
      <c r="AI52" s="35"/>
      <c r="AJ52" s="34" t="s">
        <v>63</v>
      </c>
      <c r="AK52" s="35"/>
      <c r="AL52" s="35"/>
      <c r="AM52" s="24"/>
      <c r="AN52" s="35">
        <v>1</v>
      </c>
      <c r="AO52" s="3" t="s">
        <v>607</v>
      </c>
      <c r="AP52" s="3"/>
      <c r="AQ52" s="3"/>
      <c r="AR52" s="3"/>
      <c r="AS52" s="35"/>
      <c r="AT52" s="34" t="s">
        <v>63</v>
      </c>
      <c r="AU52" s="35"/>
      <c r="AV52" s="35"/>
      <c r="AW52" s="24"/>
      <c r="AX52" s="35">
        <v>1</v>
      </c>
      <c r="AY52" s="3" t="s">
        <v>607</v>
      </c>
      <c r="AZ52" s="3"/>
      <c r="BA52" s="3"/>
      <c r="BB52" s="3"/>
      <c r="BC52" s="35"/>
      <c r="BD52" s="34" t="s">
        <v>63</v>
      </c>
      <c r="BE52" s="35"/>
      <c r="BF52" s="35"/>
      <c r="BG52" s="24"/>
      <c r="BH52" s="35">
        <v>1</v>
      </c>
      <c r="BI52" s="3" t="s">
        <v>607</v>
      </c>
      <c r="BJ52" s="3"/>
      <c r="BK52" s="3"/>
      <c r="BL52" s="3"/>
      <c r="BM52" s="35"/>
      <c r="BN52" s="34" t="s">
        <v>63</v>
      </c>
      <c r="BO52" s="35"/>
      <c r="BP52" s="35"/>
      <c r="BQ52" s="24"/>
      <c r="BR52" s="35">
        <v>1</v>
      </c>
      <c r="BS52" s="3" t="s">
        <v>607</v>
      </c>
      <c r="BT52" s="3"/>
      <c r="BU52" s="3"/>
      <c r="BV52" s="3"/>
      <c r="BW52" s="35"/>
      <c r="BX52" s="34" t="s">
        <v>63</v>
      </c>
      <c r="BY52" s="35"/>
      <c r="BZ52" s="35"/>
      <c r="CA52" s="24"/>
      <c r="CB52" s="35">
        <v>1</v>
      </c>
      <c r="CC52" s="3" t="s">
        <v>607</v>
      </c>
      <c r="CD52" s="3"/>
      <c r="CE52" s="3"/>
      <c r="CF52" s="3"/>
      <c r="CG52" s="35"/>
      <c r="CH52" s="34" t="s">
        <v>63</v>
      </c>
      <c r="CI52" s="35"/>
      <c r="CJ52" s="35"/>
      <c r="CK52" s="24"/>
      <c r="CL52" s="35">
        <v>1</v>
      </c>
      <c r="CM52" s="3" t="s">
        <v>607</v>
      </c>
      <c r="CN52" s="3"/>
      <c r="CO52" s="3"/>
      <c r="CP52" s="3"/>
      <c r="CQ52" s="35"/>
      <c r="CR52" s="34" t="s">
        <v>63</v>
      </c>
      <c r="CS52" s="35"/>
      <c r="CT52" s="35"/>
      <c r="CU52" s="24"/>
      <c r="CV52" s="35">
        <v>1</v>
      </c>
      <c r="CW52" s="3" t="s">
        <v>607</v>
      </c>
      <c r="CX52" s="3"/>
      <c r="CY52" s="3"/>
      <c r="CZ52" s="3"/>
      <c r="DA52" s="35"/>
      <c r="DB52" s="34" t="s">
        <v>63</v>
      </c>
      <c r="DC52" s="35"/>
      <c r="DD52" s="35"/>
      <c r="DE52" s="24"/>
      <c r="DF52" s="35">
        <v>1</v>
      </c>
      <c r="DG52" s="3" t="s">
        <v>607</v>
      </c>
      <c r="DH52" s="3"/>
      <c r="DI52" s="3"/>
      <c r="DJ52" s="3"/>
      <c r="DK52" s="35"/>
      <c r="DL52" s="34" t="s">
        <v>63</v>
      </c>
      <c r="DM52" s="35"/>
      <c r="DN52" s="35"/>
      <c r="DO52" s="24"/>
      <c r="DP52" s="35">
        <v>1</v>
      </c>
      <c r="DQ52" s="3" t="s">
        <v>607</v>
      </c>
      <c r="DR52" s="3"/>
      <c r="DS52" s="3"/>
      <c r="DT52" s="3"/>
      <c r="DU52" s="35"/>
      <c r="DV52" s="34" t="s">
        <v>63</v>
      </c>
      <c r="DW52" s="35"/>
      <c r="DX52" s="35"/>
      <c r="DY52" s="24"/>
      <c r="DZ52" s="35">
        <v>1</v>
      </c>
      <c r="EA52" s="3" t="s">
        <v>607</v>
      </c>
      <c r="EB52" s="3"/>
      <c r="EC52" s="3"/>
      <c r="ED52" s="3"/>
      <c r="EE52" s="35"/>
      <c r="EF52" s="34" t="s">
        <v>63</v>
      </c>
      <c r="EG52" s="35"/>
      <c r="EH52" s="35"/>
      <c r="EI52" s="24"/>
      <c r="EJ52" s="35">
        <v>1</v>
      </c>
      <c r="EK52" s="3" t="s">
        <v>607</v>
      </c>
      <c r="EL52" s="3"/>
      <c r="EM52" s="3"/>
      <c r="EN52" s="3"/>
      <c r="EO52" s="35"/>
      <c r="EP52" s="34" t="s">
        <v>63</v>
      </c>
      <c r="EQ52" s="35"/>
      <c r="ER52" s="35"/>
      <c r="ES52" s="24"/>
      <c r="ET52" s="35">
        <v>1</v>
      </c>
    </row>
    <row r="53" spans="1:150" ht="12.75" customHeight="1" x14ac:dyDescent="0.2">
      <c r="A53" s="20">
        <v>27</v>
      </c>
      <c r="B53" s="24"/>
      <c r="C53" s="24" t="s">
        <v>523</v>
      </c>
      <c r="D53" s="24">
        <v>5</v>
      </c>
      <c r="E53" s="24" t="s">
        <v>608</v>
      </c>
      <c r="F53" s="24" t="s">
        <v>609</v>
      </c>
      <c r="G53" s="24" t="s">
        <v>525</v>
      </c>
      <c r="H53" s="24" t="s">
        <v>610</v>
      </c>
      <c r="I53" s="23"/>
      <c r="J53" s="24"/>
      <c r="K53" s="3" t="s">
        <v>611</v>
      </c>
      <c r="L53" s="3"/>
      <c r="M53" s="3"/>
      <c r="N53" s="3"/>
      <c r="O53" s="35"/>
      <c r="P53" s="34"/>
      <c r="Q53" s="34" t="s">
        <v>63</v>
      </c>
      <c r="R53" s="35"/>
      <c r="S53" s="24" t="s">
        <v>612</v>
      </c>
      <c r="T53" s="36">
        <v>1</v>
      </c>
      <c r="U53" s="3" t="s">
        <v>611</v>
      </c>
      <c r="V53" s="3"/>
      <c r="W53" s="3"/>
      <c r="X53" s="3"/>
      <c r="Y53" s="35"/>
      <c r="Z53" s="34"/>
      <c r="AA53" s="34" t="s">
        <v>63</v>
      </c>
      <c r="AB53" s="35"/>
      <c r="AC53" s="24" t="s">
        <v>613</v>
      </c>
      <c r="AD53" s="35">
        <v>1</v>
      </c>
      <c r="AE53" s="3" t="s">
        <v>611</v>
      </c>
      <c r="AF53" s="3"/>
      <c r="AG53" s="3"/>
      <c r="AH53" s="3"/>
      <c r="AI53" s="35"/>
      <c r="AJ53" s="34"/>
      <c r="AK53" s="34" t="s">
        <v>63</v>
      </c>
      <c r="AL53" s="35"/>
      <c r="AM53" s="24" t="s">
        <v>614</v>
      </c>
      <c r="AN53" s="35">
        <v>1</v>
      </c>
      <c r="AO53" s="3" t="s">
        <v>611</v>
      </c>
      <c r="AP53" s="3"/>
      <c r="AQ53" s="3"/>
      <c r="AR53" s="3"/>
      <c r="AS53" s="35"/>
      <c r="AT53" s="34"/>
      <c r="AU53" s="34" t="s">
        <v>63</v>
      </c>
      <c r="AV53" s="35"/>
      <c r="AW53" s="24" t="s">
        <v>615</v>
      </c>
      <c r="AX53" s="35">
        <v>1</v>
      </c>
      <c r="AY53" s="3" t="s">
        <v>611</v>
      </c>
      <c r="AZ53" s="3"/>
      <c r="BA53" s="3"/>
      <c r="BB53" s="3"/>
      <c r="BC53" s="35"/>
      <c r="BD53" s="34"/>
      <c r="BE53" s="34" t="s">
        <v>63</v>
      </c>
      <c r="BF53" s="35"/>
      <c r="BG53" s="24" t="s">
        <v>616</v>
      </c>
      <c r="BH53" s="35">
        <v>1</v>
      </c>
      <c r="BI53" s="3" t="s">
        <v>611</v>
      </c>
      <c r="BJ53" s="3"/>
      <c r="BK53" s="3"/>
      <c r="BL53" s="3"/>
      <c r="BM53" s="35"/>
      <c r="BN53" s="34"/>
      <c r="BO53" s="34" t="s">
        <v>63</v>
      </c>
      <c r="BP53" s="35"/>
      <c r="BQ53" s="24" t="s">
        <v>617</v>
      </c>
      <c r="BR53" s="35">
        <v>1</v>
      </c>
      <c r="BS53" s="3" t="s">
        <v>611</v>
      </c>
      <c r="BT53" s="3"/>
      <c r="BU53" s="3"/>
      <c r="BV53" s="3"/>
      <c r="BW53" s="35"/>
      <c r="BX53" s="34"/>
      <c r="BY53" s="34" t="s">
        <v>63</v>
      </c>
      <c r="BZ53" s="35"/>
      <c r="CA53" s="24" t="s">
        <v>618</v>
      </c>
      <c r="CB53" s="35">
        <v>1</v>
      </c>
      <c r="CC53" s="3" t="s">
        <v>611</v>
      </c>
      <c r="CD53" s="3"/>
      <c r="CE53" s="3"/>
      <c r="CF53" s="3"/>
      <c r="CG53" s="35"/>
      <c r="CH53" s="34"/>
      <c r="CI53" s="34" t="s">
        <v>63</v>
      </c>
      <c r="CJ53" s="35"/>
      <c r="CK53" s="24" t="s">
        <v>619</v>
      </c>
      <c r="CL53" s="35">
        <v>1</v>
      </c>
      <c r="CM53" s="3" t="s">
        <v>611</v>
      </c>
      <c r="CN53" s="3"/>
      <c r="CO53" s="3"/>
      <c r="CP53" s="3"/>
      <c r="CQ53" s="35"/>
      <c r="CR53" s="34"/>
      <c r="CS53" s="34" t="s">
        <v>63</v>
      </c>
      <c r="CT53" s="35"/>
      <c r="CU53" s="24" t="s">
        <v>619</v>
      </c>
      <c r="CV53" s="35">
        <v>1</v>
      </c>
      <c r="CW53" s="3" t="s">
        <v>611</v>
      </c>
      <c r="CX53" s="3"/>
      <c r="CY53" s="3"/>
      <c r="CZ53" s="3"/>
      <c r="DA53" s="35"/>
      <c r="DB53" s="34"/>
      <c r="DC53" s="34" t="s">
        <v>63</v>
      </c>
      <c r="DD53" s="35"/>
      <c r="DE53" s="24" t="s">
        <v>619</v>
      </c>
      <c r="DF53" s="35">
        <v>1</v>
      </c>
      <c r="DG53" s="3" t="s">
        <v>611</v>
      </c>
      <c r="DH53" s="3"/>
      <c r="DI53" s="3"/>
      <c r="DJ53" s="3"/>
      <c r="DK53" s="35"/>
      <c r="DL53" s="34"/>
      <c r="DM53" s="34" t="s">
        <v>63</v>
      </c>
      <c r="DN53" s="35"/>
      <c r="DO53" s="24" t="s">
        <v>619</v>
      </c>
      <c r="DP53" s="35">
        <v>1</v>
      </c>
      <c r="DQ53" s="3" t="s">
        <v>611</v>
      </c>
      <c r="DR53" s="3"/>
      <c r="DS53" s="3"/>
      <c r="DT53" s="3"/>
      <c r="DU53" s="35"/>
      <c r="DV53" s="34"/>
      <c r="DW53" s="34" t="s">
        <v>63</v>
      </c>
      <c r="DX53" s="35"/>
      <c r="DY53" s="24" t="s">
        <v>619</v>
      </c>
      <c r="DZ53" s="35">
        <v>1</v>
      </c>
      <c r="EA53" s="3" t="s">
        <v>611</v>
      </c>
      <c r="EB53" s="3"/>
      <c r="EC53" s="3"/>
      <c r="ED53" s="3"/>
      <c r="EE53" s="35"/>
      <c r="EF53" s="34"/>
      <c r="EG53" s="34" t="s">
        <v>63</v>
      </c>
      <c r="EH53" s="35"/>
      <c r="EI53" s="24" t="s">
        <v>619</v>
      </c>
      <c r="EJ53" s="35">
        <v>1</v>
      </c>
      <c r="EK53" s="3" t="s">
        <v>611</v>
      </c>
      <c r="EL53" s="3"/>
      <c r="EM53" s="3"/>
      <c r="EN53" s="3"/>
      <c r="EO53" s="35"/>
      <c r="EP53" s="34"/>
      <c r="EQ53" s="34" t="s">
        <v>63</v>
      </c>
      <c r="ER53" s="35"/>
      <c r="ES53" s="24" t="s">
        <v>619</v>
      </c>
      <c r="ET53" s="35">
        <v>1</v>
      </c>
    </row>
    <row r="54" spans="1:150" ht="12.75" customHeight="1" x14ac:dyDescent="0.2">
      <c r="A54" s="20">
        <v>28</v>
      </c>
      <c r="B54" s="24"/>
      <c r="C54" s="24" t="s">
        <v>620</v>
      </c>
      <c r="D54" s="24">
        <v>5</v>
      </c>
      <c r="E54" s="24" t="s">
        <v>57</v>
      </c>
      <c r="F54" s="24" t="s">
        <v>621</v>
      </c>
      <c r="G54" s="24" t="s">
        <v>525</v>
      </c>
      <c r="H54" s="24" t="s">
        <v>622</v>
      </c>
      <c r="I54" s="23">
        <v>42</v>
      </c>
      <c r="J54" s="24"/>
      <c r="K54" s="24" t="s">
        <v>623</v>
      </c>
      <c r="L54" s="3"/>
      <c r="M54" s="3"/>
      <c r="N54" s="3"/>
      <c r="O54" s="35"/>
      <c r="P54" s="34" t="s">
        <v>63</v>
      </c>
      <c r="Q54" s="35"/>
      <c r="R54" s="35"/>
      <c r="S54" s="24"/>
      <c r="T54" s="36">
        <v>1</v>
      </c>
      <c r="U54" s="24" t="s">
        <v>623</v>
      </c>
      <c r="V54" s="3"/>
      <c r="W54" s="3"/>
      <c r="X54" s="3"/>
      <c r="Y54" s="35"/>
      <c r="Z54" s="34" t="s">
        <v>63</v>
      </c>
      <c r="AA54" s="35"/>
      <c r="AB54" s="35"/>
      <c r="AC54" s="24"/>
      <c r="AD54" s="35">
        <v>1</v>
      </c>
      <c r="AE54" s="24" t="s">
        <v>623</v>
      </c>
      <c r="AF54" s="3"/>
      <c r="AG54" s="3"/>
      <c r="AH54" s="3"/>
      <c r="AI54" s="35"/>
      <c r="AJ54" s="34" t="s">
        <v>63</v>
      </c>
      <c r="AK54" s="35"/>
      <c r="AL54" s="35"/>
      <c r="AM54" s="24"/>
      <c r="AN54" s="35">
        <v>1</v>
      </c>
      <c r="AO54" s="24" t="s">
        <v>623</v>
      </c>
      <c r="AP54" s="3"/>
      <c r="AQ54" s="3"/>
      <c r="AR54" s="3"/>
      <c r="AS54" s="35"/>
      <c r="AT54" s="34" t="s">
        <v>63</v>
      </c>
      <c r="AU54" s="35"/>
      <c r="AV54" s="35"/>
      <c r="AW54" s="24"/>
      <c r="AX54" s="35">
        <v>1</v>
      </c>
      <c r="AY54" s="24" t="s">
        <v>623</v>
      </c>
      <c r="AZ54" s="3"/>
      <c r="BA54" s="3"/>
      <c r="BB54" s="3"/>
      <c r="BC54" s="35"/>
      <c r="BD54" s="34" t="s">
        <v>63</v>
      </c>
      <c r="BE54" s="35"/>
      <c r="BF54" s="35"/>
      <c r="BG54" s="24"/>
      <c r="BH54" s="35">
        <v>1</v>
      </c>
      <c r="BI54" s="24" t="s">
        <v>623</v>
      </c>
      <c r="BJ54" s="3"/>
      <c r="BK54" s="3"/>
      <c r="BL54" s="3"/>
      <c r="BM54" s="35"/>
      <c r="BN54" s="34" t="s">
        <v>63</v>
      </c>
      <c r="BO54" s="35"/>
      <c r="BP54" s="35"/>
      <c r="BQ54" s="24"/>
      <c r="BR54" s="35">
        <v>1</v>
      </c>
      <c r="BS54" s="24" t="s">
        <v>623</v>
      </c>
      <c r="BT54" s="3"/>
      <c r="BU54" s="3"/>
      <c r="BV54" s="3"/>
      <c r="BW54" s="35"/>
      <c r="BX54" s="34" t="s">
        <v>63</v>
      </c>
      <c r="BY54" s="35"/>
      <c r="BZ54" s="35"/>
      <c r="CA54" s="24"/>
      <c r="CB54" s="35">
        <v>1</v>
      </c>
      <c r="CC54" s="24" t="s">
        <v>623</v>
      </c>
      <c r="CD54" s="3"/>
      <c r="CE54" s="3"/>
      <c r="CF54" s="3"/>
      <c r="CG54" s="35"/>
      <c r="CH54" s="34" t="s">
        <v>63</v>
      </c>
      <c r="CI54" s="35"/>
      <c r="CJ54" s="35"/>
      <c r="CK54" s="24"/>
      <c r="CL54" s="35">
        <v>1</v>
      </c>
      <c r="CM54" s="24" t="s">
        <v>623</v>
      </c>
      <c r="CN54" s="3"/>
      <c r="CO54" s="3"/>
      <c r="CP54" s="3"/>
      <c r="CQ54" s="35"/>
      <c r="CR54" s="34" t="s">
        <v>63</v>
      </c>
      <c r="CS54" s="35"/>
      <c r="CT54" s="35"/>
      <c r="CU54" s="24"/>
      <c r="CV54" s="35">
        <v>1</v>
      </c>
      <c r="CW54" s="24" t="s">
        <v>623</v>
      </c>
      <c r="CX54" s="3"/>
      <c r="CY54" s="3"/>
      <c r="CZ54" s="3"/>
      <c r="DA54" s="35"/>
      <c r="DB54" s="34" t="s">
        <v>63</v>
      </c>
      <c r="DC54" s="35"/>
      <c r="DD54" s="35"/>
      <c r="DE54" s="24"/>
      <c r="DF54" s="35">
        <v>1</v>
      </c>
      <c r="DG54" s="24" t="s">
        <v>623</v>
      </c>
      <c r="DH54" s="3"/>
      <c r="DI54" s="3"/>
      <c r="DJ54" s="3"/>
      <c r="DK54" s="35"/>
      <c r="DL54" s="34" t="s">
        <v>63</v>
      </c>
      <c r="DM54" s="35"/>
      <c r="DN54" s="35"/>
      <c r="DO54" s="24"/>
      <c r="DP54" s="35">
        <v>1</v>
      </c>
      <c r="DQ54" s="24" t="s">
        <v>623</v>
      </c>
      <c r="DR54" s="3"/>
      <c r="DS54" s="3"/>
      <c r="DT54" s="3"/>
      <c r="DU54" s="35"/>
      <c r="DV54" s="34" t="s">
        <v>63</v>
      </c>
      <c r="DW54" s="35"/>
      <c r="DX54" s="35"/>
      <c r="DY54" s="24"/>
      <c r="DZ54" s="35">
        <v>1</v>
      </c>
      <c r="EA54" s="24" t="s">
        <v>623</v>
      </c>
      <c r="EB54" s="3"/>
      <c r="EC54" s="3"/>
      <c r="ED54" s="3"/>
      <c r="EE54" s="35"/>
      <c r="EF54" s="34" t="s">
        <v>63</v>
      </c>
      <c r="EG54" s="35"/>
      <c r="EH54" s="35"/>
      <c r="EI54" s="24"/>
      <c r="EJ54" s="35">
        <v>1</v>
      </c>
      <c r="EK54" s="24" t="s">
        <v>623</v>
      </c>
      <c r="EL54" s="3"/>
      <c r="EM54" s="3"/>
      <c r="EN54" s="3"/>
      <c r="EO54" s="35"/>
      <c r="EP54" s="34" t="s">
        <v>63</v>
      </c>
      <c r="EQ54" s="35"/>
      <c r="ER54" s="35"/>
      <c r="ES54" s="24"/>
      <c r="ET54" s="35">
        <v>1</v>
      </c>
    </row>
    <row r="55" spans="1:150" ht="76.5" customHeight="1" x14ac:dyDescent="0.2">
      <c r="A55" s="556">
        <v>29</v>
      </c>
      <c r="B55" s="24"/>
      <c r="C55" s="548" t="s">
        <v>620</v>
      </c>
      <c r="D55" s="558">
        <v>5</v>
      </c>
      <c r="E55" s="548" t="s">
        <v>90</v>
      </c>
      <c r="F55" s="548" t="s">
        <v>624</v>
      </c>
      <c r="G55" s="548" t="s">
        <v>443</v>
      </c>
      <c r="H55" s="548" t="s">
        <v>625</v>
      </c>
      <c r="I55" s="23">
        <v>41</v>
      </c>
      <c r="J55" s="24" t="s">
        <v>626</v>
      </c>
      <c r="K55" s="77">
        <v>38059070</v>
      </c>
      <c r="L55" s="534"/>
      <c r="M55" s="534"/>
      <c r="N55" s="534"/>
      <c r="O55" s="530"/>
      <c r="P55" s="538"/>
      <c r="Q55" s="538" t="s">
        <v>63</v>
      </c>
      <c r="R55" s="538"/>
      <c r="S55" s="544" t="s">
        <v>627</v>
      </c>
      <c r="T55" s="566">
        <v>1</v>
      </c>
      <c r="U55" s="77">
        <v>7721428</v>
      </c>
      <c r="V55" s="577"/>
      <c r="W55" s="576" t="s">
        <v>628</v>
      </c>
      <c r="X55" s="548"/>
      <c r="Y55" s="530"/>
      <c r="Z55" s="538"/>
      <c r="AA55" s="538" t="s">
        <v>63</v>
      </c>
      <c r="AB55" s="538"/>
      <c r="AC55" s="533" t="s">
        <v>629</v>
      </c>
      <c r="AD55" s="538">
        <v>1</v>
      </c>
      <c r="AE55" s="3">
        <v>0</v>
      </c>
      <c r="AF55" s="534"/>
      <c r="AG55" s="534"/>
      <c r="AH55" s="534"/>
      <c r="AI55" s="530"/>
      <c r="AJ55" s="538"/>
      <c r="AK55" s="538" t="s">
        <v>63</v>
      </c>
      <c r="AL55" s="538"/>
      <c r="AM55" s="533" t="s">
        <v>630</v>
      </c>
      <c r="AN55" s="538">
        <v>1</v>
      </c>
      <c r="AO55" s="77">
        <v>5500000</v>
      </c>
      <c r="AP55" s="534"/>
      <c r="AQ55" s="534"/>
      <c r="AR55" s="534"/>
      <c r="AS55" s="546"/>
      <c r="AT55" s="546"/>
      <c r="AU55" s="538" t="s">
        <v>63</v>
      </c>
      <c r="AV55" s="546"/>
      <c r="AW55" s="533" t="s">
        <v>631</v>
      </c>
      <c r="AX55" s="538">
        <v>1</v>
      </c>
      <c r="AY55" s="23" t="s">
        <v>632</v>
      </c>
      <c r="AZ55" s="534"/>
      <c r="BA55" s="534"/>
      <c r="BB55" s="534"/>
      <c r="BC55" s="530"/>
      <c r="BD55" s="538"/>
      <c r="BE55" s="538" t="s">
        <v>63</v>
      </c>
      <c r="BF55" s="538"/>
      <c r="BG55" s="533" t="s">
        <v>633</v>
      </c>
      <c r="BH55" s="538">
        <v>1</v>
      </c>
      <c r="BI55" s="98" t="s">
        <v>634</v>
      </c>
      <c r="BJ55" s="534"/>
      <c r="BK55" s="534"/>
      <c r="BL55" s="534"/>
      <c r="BM55" s="530"/>
      <c r="BN55" s="538"/>
      <c r="BO55" s="538" t="s">
        <v>63</v>
      </c>
      <c r="BP55" s="538"/>
      <c r="BQ55" s="533" t="s">
        <v>635</v>
      </c>
      <c r="BR55" s="538">
        <v>1</v>
      </c>
      <c r="BS55" s="98" t="s">
        <v>634</v>
      </c>
      <c r="BT55" s="99" t="s">
        <v>636</v>
      </c>
      <c r="BU55" s="583" t="s">
        <v>637</v>
      </c>
      <c r="BV55" s="534"/>
      <c r="BW55" s="530"/>
      <c r="BX55" s="538"/>
      <c r="BY55" s="538" t="s">
        <v>63</v>
      </c>
      <c r="BZ55" s="538"/>
      <c r="CA55" s="544" t="s">
        <v>638</v>
      </c>
      <c r="CB55" s="538">
        <v>1</v>
      </c>
      <c r="CC55" s="77">
        <v>13050400</v>
      </c>
      <c r="CD55" s="534"/>
      <c r="CE55" s="534"/>
      <c r="CF55" s="534"/>
      <c r="CG55" s="530"/>
      <c r="CH55" s="538"/>
      <c r="CI55" s="538" t="s">
        <v>63</v>
      </c>
      <c r="CJ55" s="538"/>
      <c r="CK55" s="544" t="s">
        <v>639</v>
      </c>
      <c r="CL55" s="538">
        <v>1</v>
      </c>
      <c r="CM55" s="77">
        <v>19980000</v>
      </c>
      <c r="CN55" s="534"/>
      <c r="CO55" s="534"/>
      <c r="CP55" s="534"/>
      <c r="CQ55" s="530"/>
      <c r="CR55" s="538"/>
      <c r="CS55" s="538" t="s">
        <v>63</v>
      </c>
      <c r="CT55" s="538"/>
      <c r="CU55" s="544" t="s">
        <v>640</v>
      </c>
      <c r="CV55" s="538">
        <v>1</v>
      </c>
      <c r="CW55" s="27">
        <v>0</v>
      </c>
      <c r="CX55" s="534"/>
      <c r="CY55" s="534"/>
      <c r="CZ55" s="534"/>
      <c r="DA55" s="530"/>
      <c r="DB55" s="538"/>
      <c r="DC55" s="538" t="s">
        <v>63</v>
      </c>
      <c r="DD55" s="538"/>
      <c r="DE55" s="544" t="s">
        <v>641</v>
      </c>
      <c r="DF55" s="538">
        <v>1</v>
      </c>
      <c r="DG55" s="100">
        <v>7000000</v>
      </c>
      <c r="DH55" s="534"/>
      <c r="DI55" s="585" t="s">
        <v>642</v>
      </c>
      <c r="DJ55" s="534"/>
      <c r="DK55" s="530"/>
      <c r="DL55" s="538"/>
      <c r="DM55" s="538" t="s">
        <v>63</v>
      </c>
      <c r="DN55" s="538"/>
      <c r="DO55" s="544" t="s">
        <v>643</v>
      </c>
      <c r="DP55" s="538">
        <v>1</v>
      </c>
      <c r="DQ55" s="77">
        <v>132650000</v>
      </c>
      <c r="DR55" s="534"/>
      <c r="DS55" s="534"/>
      <c r="DT55" s="534"/>
      <c r="DU55" s="530"/>
      <c r="DV55" s="538"/>
      <c r="DW55" s="538" t="s">
        <v>63</v>
      </c>
      <c r="DX55" s="538"/>
      <c r="DY55" s="544" t="s">
        <v>644</v>
      </c>
      <c r="DZ55" s="538">
        <v>1</v>
      </c>
      <c r="EA55" s="77">
        <v>2400000</v>
      </c>
      <c r="EB55" s="534"/>
      <c r="EC55" s="534"/>
      <c r="ED55" s="534"/>
      <c r="EE55" s="530"/>
      <c r="EF55" s="538"/>
      <c r="EG55" s="538" t="s">
        <v>63</v>
      </c>
      <c r="EH55" s="538"/>
      <c r="EI55" s="544" t="s">
        <v>645</v>
      </c>
      <c r="EJ55" s="538">
        <v>1</v>
      </c>
      <c r="EK55" s="77">
        <v>33632700</v>
      </c>
      <c r="EL55" s="534"/>
      <c r="EM55" s="534"/>
      <c r="EN55" s="534"/>
      <c r="EO55" s="530"/>
      <c r="EP55" s="538"/>
      <c r="EQ55" s="538" t="s">
        <v>63</v>
      </c>
      <c r="ER55" s="538"/>
      <c r="ES55" s="544" t="s">
        <v>646</v>
      </c>
      <c r="ET55" s="538">
        <v>1</v>
      </c>
    </row>
    <row r="56" spans="1:150" ht="76.5" customHeight="1" x14ac:dyDescent="0.2">
      <c r="A56" s="532"/>
      <c r="B56" s="24"/>
      <c r="C56" s="532"/>
      <c r="D56" s="532"/>
      <c r="E56" s="532"/>
      <c r="F56" s="532"/>
      <c r="G56" s="532"/>
      <c r="H56" s="532"/>
      <c r="I56" s="23">
        <v>42</v>
      </c>
      <c r="J56" s="24" t="s">
        <v>647</v>
      </c>
      <c r="K56" s="77">
        <v>1729958</v>
      </c>
      <c r="L56" s="532"/>
      <c r="M56" s="532"/>
      <c r="N56" s="532"/>
      <c r="O56" s="532"/>
      <c r="P56" s="532"/>
      <c r="Q56" s="532"/>
      <c r="R56" s="532"/>
      <c r="S56" s="532"/>
      <c r="T56" s="561"/>
      <c r="U56" s="101">
        <v>593956</v>
      </c>
      <c r="V56" s="555"/>
      <c r="W56" s="532"/>
      <c r="X56" s="532"/>
      <c r="Y56" s="532"/>
      <c r="Z56" s="532"/>
      <c r="AA56" s="532"/>
      <c r="AB56" s="532"/>
      <c r="AC56" s="532"/>
      <c r="AD56" s="532"/>
      <c r="AE56" s="3">
        <v>0</v>
      </c>
      <c r="AF56" s="532"/>
      <c r="AG56" s="532"/>
      <c r="AH56" s="532"/>
      <c r="AI56" s="532"/>
      <c r="AJ56" s="532"/>
      <c r="AK56" s="532"/>
      <c r="AL56" s="532"/>
      <c r="AM56" s="532"/>
      <c r="AN56" s="532"/>
      <c r="AO56" s="101">
        <v>611111</v>
      </c>
      <c r="AP56" s="532"/>
      <c r="AQ56" s="532"/>
      <c r="AR56" s="532"/>
      <c r="AS56" s="532"/>
      <c r="AT56" s="532"/>
      <c r="AU56" s="532"/>
      <c r="AV56" s="532"/>
      <c r="AW56" s="532"/>
      <c r="AX56" s="532"/>
      <c r="AY56" s="23" t="s">
        <v>648</v>
      </c>
      <c r="AZ56" s="532"/>
      <c r="BA56" s="532"/>
      <c r="BB56" s="532"/>
      <c r="BC56" s="532"/>
      <c r="BD56" s="532"/>
      <c r="BE56" s="532"/>
      <c r="BF56" s="532"/>
      <c r="BG56" s="532"/>
      <c r="BH56" s="532"/>
      <c r="BI56" s="98" t="s">
        <v>649</v>
      </c>
      <c r="BJ56" s="532"/>
      <c r="BK56" s="532"/>
      <c r="BL56" s="532"/>
      <c r="BM56" s="532"/>
      <c r="BN56" s="532"/>
      <c r="BO56" s="532"/>
      <c r="BP56" s="532"/>
      <c r="BQ56" s="532"/>
      <c r="BR56" s="532"/>
      <c r="BS56" s="98" t="s">
        <v>649</v>
      </c>
      <c r="BT56" s="3"/>
      <c r="BU56" s="532"/>
      <c r="BV56" s="532"/>
      <c r="BW56" s="532"/>
      <c r="BX56" s="532"/>
      <c r="BY56" s="532"/>
      <c r="BZ56" s="532"/>
      <c r="CA56" s="532"/>
      <c r="CB56" s="532"/>
      <c r="CC56" s="102">
        <v>767671</v>
      </c>
      <c r="CD56" s="532"/>
      <c r="CE56" s="532"/>
      <c r="CF56" s="532"/>
      <c r="CG56" s="532"/>
      <c r="CH56" s="532"/>
      <c r="CI56" s="532"/>
      <c r="CJ56" s="532"/>
      <c r="CK56" s="532"/>
      <c r="CL56" s="532"/>
      <c r="CM56" s="77">
        <v>2497500</v>
      </c>
      <c r="CN56" s="532"/>
      <c r="CO56" s="532"/>
      <c r="CP56" s="532"/>
      <c r="CQ56" s="532"/>
      <c r="CR56" s="532"/>
      <c r="CS56" s="532"/>
      <c r="CT56" s="532"/>
      <c r="CU56" s="532"/>
      <c r="CV56" s="532"/>
      <c r="CW56" s="102">
        <v>0</v>
      </c>
      <c r="CX56" s="532"/>
      <c r="CY56" s="532"/>
      <c r="CZ56" s="532"/>
      <c r="DA56" s="532"/>
      <c r="DB56" s="532"/>
      <c r="DC56" s="532"/>
      <c r="DD56" s="532"/>
      <c r="DE56" s="532"/>
      <c r="DF56" s="532"/>
      <c r="DG56" s="100">
        <v>1000000</v>
      </c>
      <c r="DH56" s="532"/>
      <c r="DI56" s="532"/>
      <c r="DJ56" s="532"/>
      <c r="DK56" s="532"/>
      <c r="DL56" s="532"/>
      <c r="DM56" s="532"/>
      <c r="DN56" s="532"/>
      <c r="DO56" s="532"/>
      <c r="DP56" s="532"/>
      <c r="DQ56" s="77">
        <v>14738889</v>
      </c>
      <c r="DR56" s="532"/>
      <c r="DS56" s="532"/>
      <c r="DT56" s="532"/>
      <c r="DU56" s="532"/>
      <c r="DV56" s="532"/>
      <c r="DW56" s="532"/>
      <c r="DX56" s="532"/>
      <c r="DY56" s="532"/>
      <c r="DZ56" s="532"/>
      <c r="EA56" s="103">
        <v>300</v>
      </c>
      <c r="EB56" s="532"/>
      <c r="EC56" s="532"/>
      <c r="ED56" s="532"/>
      <c r="EE56" s="532"/>
      <c r="EF56" s="532"/>
      <c r="EG56" s="532"/>
      <c r="EH56" s="532"/>
      <c r="EI56" s="532"/>
      <c r="EJ56" s="532"/>
      <c r="EK56" s="77">
        <v>4804671</v>
      </c>
      <c r="EL56" s="532"/>
      <c r="EM56" s="532"/>
      <c r="EN56" s="532"/>
      <c r="EO56" s="532"/>
      <c r="EP56" s="532"/>
      <c r="EQ56" s="532"/>
      <c r="ER56" s="532"/>
      <c r="ES56" s="532"/>
      <c r="ET56" s="532"/>
    </row>
    <row r="57" spans="1:150" ht="12.75" customHeight="1" x14ac:dyDescent="0.2">
      <c r="A57" s="20">
        <v>30</v>
      </c>
      <c r="B57" s="24"/>
      <c r="C57" s="24" t="s">
        <v>620</v>
      </c>
      <c r="D57" s="24">
        <v>5</v>
      </c>
      <c r="E57" s="24" t="s">
        <v>167</v>
      </c>
      <c r="F57" s="24" t="s">
        <v>650</v>
      </c>
      <c r="G57" s="24" t="s">
        <v>443</v>
      </c>
      <c r="H57" s="24" t="s">
        <v>651</v>
      </c>
      <c r="I57" s="23">
        <v>43</v>
      </c>
      <c r="J57" s="24" t="s">
        <v>652</v>
      </c>
      <c r="K57" s="44">
        <v>1.03E-2</v>
      </c>
      <c r="L57" s="27"/>
      <c r="M57" s="3"/>
      <c r="N57" s="3"/>
      <c r="O57" s="35"/>
      <c r="P57" s="35"/>
      <c r="Q57" s="35" t="s">
        <v>63</v>
      </c>
      <c r="R57" s="35"/>
      <c r="S57" s="24" t="s">
        <v>653</v>
      </c>
      <c r="T57" s="36">
        <v>1</v>
      </c>
      <c r="U57" s="27" t="s">
        <v>654</v>
      </c>
      <c r="V57" s="104"/>
      <c r="W57" s="24"/>
      <c r="X57" s="24"/>
      <c r="Y57" s="35"/>
      <c r="Z57" s="35"/>
      <c r="AA57" s="35" t="s">
        <v>63</v>
      </c>
      <c r="AB57" s="35"/>
      <c r="AC57" s="24" t="s">
        <v>655</v>
      </c>
      <c r="AD57" s="35">
        <v>1</v>
      </c>
      <c r="AE57" s="103">
        <v>0</v>
      </c>
      <c r="AF57" s="27" t="s">
        <v>656</v>
      </c>
      <c r="AG57" s="3"/>
      <c r="AH57" s="3"/>
      <c r="AI57" s="35"/>
      <c r="AJ57" s="35"/>
      <c r="AK57" s="35" t="s">
        <v>63</v>
      </c>
      <c r="AL57" s="35"/>
      <c r="AM57" s="24" t="s">
        <v>657</v>
      </c>
      <c r="AN57" s="35">
        <v>1</v>
      </c>
      <c r="AO57" s="27" t="s">
        <v>658</v>
      </c>
      <c r="AP57" s="27"/>
      <c r="AQ57" s="3"/>
      <c r="AR57" s="3"/>
      <c r="AS57" s="38"/>
      <c r="AT57" s="38"/>
      <c r="AU57" s="35" t="s">
        <v>63</v>
      </c>
      <c r="AV57" s="38"/>
      <c r="AW57" s="24" t="s">
        <v>659</v>
      </c>
      <c r="AX57" s="35">
        <v>1</v>
      </c>
      <c r="AY57" s="23" t="s">
        <v>660</v>
      </c>
      <c r="AZ57" s="3"/>
      <c r="BA57" s="3"/>
      <c r="BB57" s="3"/>
      <c r="BC57" s="35"/>
      <c r="BD57" s="35"/>
      <c r="BE57" s="35" t="s">
        <v>63</v>
      </c>
      <c r="BF57" s="35"/>
      <c r="BG57" s="24" t="s">
        <v>661</v>
      </c>
      <c r="BH57" s="35">
        <v>1</v>
      </c>
      <c r="BI57" s="98" t="s">
        <v>662</v>
      </c>
      <c r="BJ57" s="3"/>
      <c r="BK57" s="3"/>
      <c r="BL57" s="3"/>
      <c r="BM57" s="35"/>
      <c r="BN57" s="35"/>
      <c r="BO57" s="35" t="s">
        <v>63</v>
      </c>
      <c r="BP57" s="35"/>
      <c r="BQ57" s="24" t="s">
        <v>663</v>
      </c>
      <c r="BR57" s="35">
        <v>1</v>
      </c>
      <c r="BS57" s="98" t="s">
        <v>662</v>
      </c>
      <c r="BT57" s="3"/>
      <c r="BU57" s="24" t="s">
        <v>664</v>
      </c>
      <c r="BV57" s="3"/>
      <c r="BW57" s="35"/>
      <c r="BX57" s="35"/>
      <c r="BY57" s="35" t="s">
        <v>63</v>
      </c>
      <c r="BZ57" s="35"/>
      <c r="CA57" s="24" t="s">
        <v>665</v>
      </c>
      <c r="CB57" s="35">
        <v>1</v>
      </c>
      <c r="CC57" s="44">
        <v>3.7000000000000002E-3</v>
      </c>
      <c r="CD57" s="27"/>
      <c r="CE57" s="3"/>
      <c r="CF57" s="3"/>
      <c r="CG57" s="35"/>
      <c r="CH57" s="35"/>
      <c r="CI57" s="35" t="s">
        <v>63</v>
      </c>
      <c r="CJ57" s="35"/>
      <c r="CK57" s="24" t="s">
        <v>666</v>
      </c>
      <c r="CL57" s="35">
        <v>1</v>
      </c>
      <c r="CM57" s="44">
        <v>1.4800000000000001E-2</v>
      </c>
      <c r="CN57" s="27"/>
      <c r="CO57" s="3"/>
      <c r="CP57" s="3"/>
      <c r="CQ57" s="35"/>
      <c r="CR57" s="35"/>
      <c r="CS57" s="35" t="s">
        <v>63</v>
      </c>
      <c r="CT57" s="35"/>
      <c r="CU57" s="24" t="s">
        <v>667</v>
      </c>
      <c r="CV57" s="35">
        <v>1</v>
      </c>
      <c r="CW57" s="44">
        <v>2.2000000000000001E-3</v>
      </c>
      <c r="CX57" s="3"/>
      <c r="CY57" s="3"/>
      <c r="CZ57" s="3"/>
      <c r="DA57" s="35"/>
      <c r="DB57" s="35"/>
      <c r="DC57" s="35" t="s">
        <v>63</v>
      </c>
      <c r="DD57" s="35"/>
      <c r="DE57" s="24" t="s">
        <v>668</v>
      </c>
      <c r="DF57" s="35">
        <v>1</v>
      </c>
      <c r="DG57" s="103" t="s">
        <v>669</v>
      </c>
      <c r="DH57" s="3"/>
      <c r="DI57" s="3"/>
      <c r="DJ57" s="3"/>
      <c r="DK57" s="35"/>
      <c r="DL57" s="35"/>
      <c r="DM57" s="35" t="s">
        <v>63</v>
      </c>
      <c r="DN57" s="35"/>
      <c r="DO57" s="24" t="s">
        <v>670</v>
      </c>
      <c r="DP57" s="35">
        <v>1</v>
      </c>
      <c r="DQ57" s="44">
        <v>6.9500000000000006E-2</v>
      </c>
      <c r="DR57" s="27"/>
      <c r="DS57" s="3"/>
      <c r="DT57" s="3"/>
      <c r="DU57" s="35"/>
      <c r="DV57" s="35" t="s">
        <v>63</v>
      </c>
      <c r="DW57" s="35"/>
      <c r="DX57" s="35"/>
      <c r="DY57" s="24"/>
      <c r="DZ57" s="35">
        <v>1</v>
      </c>
      <c r="EA57" s="44">
        <v>1.2999999999999999E-3</v>
      </c>
      <c r="EB57" s="3"/>
      <c r="EC57" s="3"/>
      <c r="ED57" s="3"/>
      <c r="EE57" s="35"/>
      <c r="EF57" s="35"/>
      <c r="EG57" s="35" t="s">
        <v>63</v>
      </c>
      <c r="EH57" s="35"/>
      <c r="EI57" s="24" t="s">
        <v>671</v>
      </c>
      <c r="EJ57" s="35">
        <v>1</v>
      </c>
      <c r="EK57" s="44">
        <v>2.1399999999999999E-2</v>
      </c>
      <c r="EL57" s="3"/>
      <c r="EM57" s="3"/>
      <c r="EN57" s="3"/>
      <c r="EO57" s="35"/>
      <c r="EP57" s="35"/>
      <c r="EQ57" s="35" t="s">
        <v>63</v>
      </c>
      <c r="ER57" s="35"/>
      <c r="ES57" s="24" t="s">
        <v>672</v>
      </c>
      <c r="ET57" s="35">
        <v>1</v>
      </c>
    </row>
    <row r="58" spans="1:150" ht="12.75" customHeight="1" x14ac:dyDescent="0.2">
      <c r="A58" s="20">
        <v>31</v>
      </c>
      <c r="B58" s="24"/>
      <c r="C58" s="24" t="s">
        <v>440</v>
      </c>
      <c r="D58" s="24">
        <v>5</v>
      </c>
      <c r="E58" s="24" t="s">
        <v>188</v>
      </c>
      <c r="F58" s="24" t="s">
        <v>673</v>
      </c>
      <c r="G58" s="24" t="s">
        <v>674</v>
      </c>
      <c r="H58" s="24" t="s">
        <v>675</v>
      </c>
      <c r="I58" s="23">
        <v>45</v>
      </c>
      <c r="J58" s="24"/>
      <c r="K58" s="24" t="s">
        <v>676</v>
      </c>
      <c r="L58" s="24"/>
      <c r="M58" s="24"/>
      <c r="N58" s="24"/>
      <c r="O58" s="62"/>
      <c r="P58" s="35" t="s">
        <v>63</v>
      </c>
      <c r="Q58" s="62"/>
      <c r="R58" s="62"/>
      <c r="S58" s="24"/>
      <c r="T58" s="36">
        <v>1</v>
      </c>
      <c r="U58" s="24" t="s">
        <v>676</v>
      </c>
      <c r="V58" s="105"/>
      <c r="W58" s="24"/>
      <c r="X58" s="24"/>
      <c r="Y58" s="62"/>
      <c r="Z58" s="35" t="s">
        <v>63</v>
      </c>
      <c r="AA58" s="62"/>
      <c r="AB58" s="62"/>
      <c r="AC58" s="24"/>
      <c r="AD58" s="35">
        <v>1</v>
      </c>
      <c r="AE58" s="24" t="s">
        <v>676</v>
      </c>
      <c r="AF58" s="24"/>
      <c r="AG58" s="24"/>
      <c r="AH58" s="24"/>
      <c r="AI58" s="62"/>
      <c r="AJ58" s="35" t="s">
        <v>63</v>
      </c>
      <c r="AK58" s="62"/>
      <c r="AL58" s="62"/>
      <c r="AM58" s="24"/>
      <c r="AN58" s="35">
        <v>1</v>
      </c>
      <c r="AO58" s="27" t="s">
        <v>677</v>
      </c>
      <c r="AP58" s="24"/>
      <c r="AQ58" s="24"/>
      <c r="AR58" s="24"/>
      <c r="AS58" s="62"/>
      <c r="AT58" s="35" t="s">
        <v>63</v>
      </c>
      <c r="AU58" s="62"/>
      <c r="AV58" s="62"/>
      <c r="AW58" s="24"/>
      <c r="AX58" s="35">
        <v>1</v>
      </c>
      <c r="AY58" s="24" t="s">
        <v>676</v>
      </c>
      <c r="AZ58" s="24"/>
      <c r="BA58" s="24"/>
      <c r="BB58" s="24"/>
      <c r="BC58" s="62"/>
      <c r="BD58" s="35" t="s">
        <v>63</v>
      </c>
      <c r="BE58" s="62"/>
      <c r="BF58" s="62"/>
      <c r="BG58" s="24"/>
      <c r="BH58" s="35">
        <v>1</v>
      </c>
      <c r="BI58" s="24" t="s">
        <v>676</v>
      </c>
      <c r="BJ58" s="24"/>
      <c r="BK58" s="24"/>
      <c r="BL58" s="24"/>
      <c r="BM58" s="62"/>
      <c r="BN58" s="35" t="s">
        <v>63</v>
      </c>
      <c r="BO58" s="62"/>
      <c r="BP58" s="62"/>
      <c r="BQ58" s="24"/>
      <c r="BR58" s="35">
        <v>1</v>
      </c>
      <c r="BS58" s="24" t="s">
        <v>676</v>
      </c>
      <c r="BT58" s="24"/>
      <c r="BU58" s="24"/>
      <c r="BV58" s="24"/>
      <c r="BW58" s="62"/>
      <c r="BX58" s="35" t="s">
        <v>63</v>
      </c>
      <c r="BY58" s="62"/>
      <c r="BZ58" s="62"/>
      <c r="CA58" s="24"/>
      <c r="CB58" s="35">
        <v>1</v>
      </c>
      <c r="CC58" s="24" t="s">
        <v>676</v>
      </c>
      <c r="CD58" s="24"/>
      <c r="CE58" s="24"/>
      <c r="CF58" s="24"/>
      <c r="CG58" s="62"/>
      <c r="CH58" s="35" t="s">
        <v>63</v>
      </c>
      <c r="CI58" s="62"/>
      <c r="CJ58" s="62"/>
      <c r="CK58" s="24"/>
      <c r="CL58" s="35">
        <v>1</v>
      </c>
      <c r="CM58" s="24" t="s">
        <v>676</v>
      </c>
      <c r="CN58" s="24"/>
      <c r="CO58" s="24"/>
      <c r="CP58" s="24"/>
      <c r="CQ58" s="62"/>
      <c r="CR58" s="35" t="s">
        <v>63</v>
      </c>
      <c r="CS58" s="62"/>
      <c r="CT58" s="62"/>
      <c r="CU58" s="24"/>
      <c r="CV58" s="35">
        <v>1</v>
      </c>
      <c r="CW58" s="24" t="s">
        <v>676</v>
      </c>
      <c r="CX58" s="24"/>
      <c r="CY58" s="24"/>
      <c r="CZ58" s="24"/>
      <c r="DA58" s="62"/>
      <c r="DB58" s="35" t="s">
        <v>63</v>
      </c>
      <c r="DC58" s="62"/>
      <c r="DD58" s="62"/>
      <c r="DE58" s="24"/>
      <c r="DF58" s="35">
        <v>1</v>
      </c>
      <c r="DG58" s="24" t="s">
        <v>676</v>
      </c>
      <c r="DH58" s="24"/>
      <c r="DI58" s="24"/>
      <c r="DJ58" s="24"/>
      <c r="DK58" s="62"/>
      <c r="DL58" s="35" t="s">
        <v>63</v>
      </c>
      <c r="DM58" s="62"/>
      <c r="DN58" s="62"/>
      <c r="DO58" s="24"/>
      <c r="DP58" s="35">
        <v>1</v>
      </c>
      <c r="DQ58" s="24" t="s">
        <v>676</v>
      </c>
      <c r="DR58" s="24"/>
      <c r="DS58" s="24"/>
      <c r="DT58" s="24"/>
      <c r="DU58" s="62"/>
      <c r="DV58" s="35" t="s">
        <v>63</v>
      </c>
      <c r="DW58" s="62"/>
      <c r="DX58" s="62"/>
      <c r="DY58" s="24"/>
      <c r="DZ58" s="35">
        <v>1</v>
      </c>
      <c r="EA58" s="24" t="s">
        <v>676</v>
      </c>
      <c r="EB58" s="24"/>
      <c r="EC58" s="24"/>
      <c r="ED58" s="24"/>
      <c r="EE58" s="62"/>
      <c r="EF58" s="35" t="s">
        <v>63</v>
      </c>
      <c r="EG58" s="62"/>
      <c r="EH58" s="62"/>
      <c r="EI58" s="24"/>
      <c r="EJ58" s="35">
        <v>1</v>
      </c>
      <c r="EK58" s="24" t="s">
        <v>676</v>
      </c>
      <c r="EL58" s="24"/>
      <c r="EM58" s="24"/>
      <c r="EN58" s="24"/>
      <c r="EO58" s="62"/>
      <c r="EP58" s="35" t="s">
        <v>63</v>
      </c>
      <c r="EQ58" s="62"/>
      <c r="ER58" s="62"/>
      <c r="ES58" s="24"/>
      <c r="ET58" s="35">
        <v>1</v>
      </c>
    </row>
    <row r="59" spans="1:150" ht="12.75" customHeight="1" x14ac:dyDescent="0.2">
      <c r="A59" s="20">
        <v>32</v>
      </c>
      <c r="B59" s="24"/>
      <c r="C59" s="24" t="s">
        <v>440</v>
      </c>
      <c r="D59" s="24">
        <v>5</v>
      </c>
      <c r="E59" s="24" t="s">
        <v>250</v>
      </c>
      <c r="F59" s="24" t="s">
        <v>678</v>
      </c>
      <c r="G59" s="24" t="s">
        <v>674</v>
      </c>
      <c r="H59" s="24" t="s">
        <v>679</v>
      </c>
      <c r="I59" s="23"/>
      <c r="J59" s="31"/>
      <c r="K59" s="3" t="s">
        <v>680</v>
      </c>
      <c r="L59" s="3"/>
      <c r="M59" s="3"/>
      <c r="N59" s="3"/>
      <c r="O59" s="35"/>
      <c r="P59" s="35" t="s">
        <v>63</v>
      </c>
      <c r="Q59" s="35"/>
      <c r="R59" s="35"/>
      <c r="S59" s="24"/>
      <c r="T59" s="36">
        <v>1</v>
      </c>
      <c r="U59" s="41" t="s">
        <v>681</v>
      </c>
      <c r="V59" s="63"/>
      <c r="W59" s="3"/>
      <c r="X59" s="3"/>
      <c r="Y59" s="35"/>
      <c r="Z59" s="35" t="s">
        <v>63</v>
      </c>
      <c r="AA59" s="35"/>
      <c r="AB59" s="35"/>
      <c r="AC59" s="24"/>
      <c r="AD59" s="35">
        <v>1</v>
      </c>
      <c r="AE59" s="3" t="s">
        <v>680</v>
      </c>
      <c r="AF59" s="3"/>
      <c r="AG59" s="3"/>
      <c r="AH59" s="3"/>
      <c r="AI59" s="35"/>
      <c r="AJ59" s="35" t="s">
        <v>63</v>
      </c>
      <c r="AK59" s="35"/>
      <c r="AL59" s="35"/>
      <c r="AM59" s="24"/>
      <c r="AN59" s="35">
        <v>1</v>
      </c>
      <c r="AO59" s="3" t="s">
        <v>680</v>
      </c>
      <c r="AP59" s="3"/>
      <c r="AQ59" s="3"/>
      <c r="AR59" s="3"/>
      <c r="AS59" s="35"/>
      <c r="AT59" s="35" t="s">
        <v>63</v>
      </c>
      <c r="AU59" s="35"/>
      <c r="AV59" s="35"/>
      <c r="AW59" s="24"/>
      <c r="AX59" s="35">
        <v>1</v>
      </c>
      <c r="AY59" s="3" t="s">
        <v>680</v>
      </c>
      <c r="AZ59" s="3"/>
      <c r="BA59" s="3"/>
      <c r="BB59" s="3"/>
      <c r="BC59" s="35"/>
      <c r="BD59" s="35" t="s">
        <v>63</v>
      </c>
      <c r="BE59" s="35"/>
      <c r="BF59" s="35"/>
      <c r="BG59" s="24"/>
      <c r="BH59" s="35">
        <v>1</v>
      </c>
      <c r="BI59" s="3" t="s">
        <v>680</v>
      </c>
      <c r="BJ59" s="3"/>
      <c r="BK59" s="3"/>
      <c r="BL59" s="3"/>
      <c r="BM59" s="35"/>
      <c r="BN59" s="35" t="s">
        <v>63</v>
      </c>
      <c r="BO59" s="35"/>
      <c r="BP59" s="35"/>
      <c r="BQ59" s="24"/>
      <c r="BR59" s="35">
        <v>1</v>
      </c>
      <c r="BS59" s="3" t="s">
        <v>680</v>
      </c>
      <c r="BT59" s="3"/>
      <c r="BU59" s="3"/>
      <c r="BV59" s="3"/>
      <c r="BW59" s="35"/>
      <c r="BX59" s="35" t="s">
        <v>63</v>
      </c>
      <c r="BY59" s="35"/>
      <c r="BZ59" s="35"/>
      <c r="CA59" s="24"/>
      <c r="CB59" s="35">
        <v>1</v>
      </c>
      <c r="CC59" s="3" t="s">
        <v>680</v>
      </c>
      <c r="CD59" s="3"/>
      <c r="CE59" s="3"/>
      <c r="CF59" s="3"/>
      <c r="CG59" s="35"/>
      <c r="CH59" s="35" t="s">
        <v>63</v>
      </c>
      <c r="CI59" s="35"/>
      <c r="CJ59" s="35"/>
      <c r="CK59" s="24"/>
      <c r="CL59" s="35">
        <v>1</v>
      </c>
      <c r="CM59" s="3" t="s">
        <v>680</v>
      </c>
      <c r="CN59" s="3"/>
      <c r="CO59" s="3"/>
      <c r="CP59" s="3"/>
      <c r="CQ59" s="35"/>
      <c r="CR59" s="35" t="s">
        <v>63</v>
      </c>
      <c r="CS59" s="35"/>
      <c r="CT59" s="35"/>
      <c r="CU59" s="24"/>
      <c r="CV59" s="35">
        <v>1</v>
      </c>
      <c r="CW59" s="3" t="s">
        <v>680</v>
      </c>
      <c r="CX59" s="3"/>
      <c r="CY59" s="3"/>
      <c r="CZ59" s="3"/>
      <c r="DA59" s="35"/>
      <c r="DB59" s="35" t="s">
        <v>63</v>
      </c>
      <c r="DC59" s="35"/>
      <c r="DD59" s="35"/>
      <c r="DE59" s="24"/>
      <c r="DF59" s="35">
        <v>1</v>
      </c>
      <c r="DG59" s="3" t="s">
        <v>680</v>
      </c>
      <c r="DH59" s="3"/>
      <c r="DI59" s="3"/>
      <c r="DJ59" s="3"/>
      <c r="DK59" s="35"/>
      <c r="DL59" s="35" t="s">
        <v>63</v>
      </c>
      <c r="DM59" s="35"/>
      <c r="DN59" s="35"/>
      <c r="DO59" s="24"/>
      <c r="DP59" s="35">
        <v>1</v>
      </c>
      <c r="DQ59" s="3" t="s">
        <v>680</v>
      </c>
      <c r="DR59" s="3"/>
      <c r="DS59" s="3"/>
      <c r="DT59" s="3"/>
      <c r="DU59" s="35"/>
      <c r="DV59" s="35" t="s">
        <v>63</v>
      </c>
      <c r="DW59" s="35"/>
      <c r="DX59" s="35"/>
      <c r="DY59" s="24"/>
      <c r="DZ59" s="35">
        <v>1</v>
      </c>
      <c r="EA59" s="3" t="s">
        <v>680</v>
      </c>
      <c r="EB59" s="3"/>
      <c r="EC59" s="3"/>
      <c r="ED59" s="3"/>
      <c r="EE59" s="35"/>
      <c r="EF59" s="35" t="s">
        <v>63</v>
      </c>
      <c r="EG59" s="35"/>
      <c r="EH59" s="35"/>
      <c r="EI59" s="24"/>
      <c r="EJ59" s="35">
        <v>1</v>
      </c>
      <c r="EK59" s="3" t="s">
        <v>680</v>
      </c>
      <c r="EL59" s="3"/>
      <c r="EM59" s="3"/>
      <c r="EN59" s="3"/>
      <c r="EO59" s="35"/>
      <c r="EP59" s="35" t="s">
        <v>63</v>
      </c>
      <c r="EQ59" s="35"/>
      <c r="ER59" s="35"/>
      <c r="ES59" s="24"/>
      <c r="ET59" s="35">
        <v>1</v>
      </c>
    </row>
    <row r="60" spans="1:150" ht="12.75" customHeight="1" x14ac:dyDescent="0.2">
      <c r="A60" s="20">
        <v>33</v>
      </c>
      <c r="B60" s="24"/>
      <c r="C60" s="24" t="s">
        <v>620</v>
      </c>
      <c r="D60" s="24">
        <v>5</v>
      </c>
      <c r="E60" s="24" t="s">
        <v>250</v>
      </c>
      <c r="F60" s="24" t="s">
        <v>682</v>
      </c>
      <c r="G60" s="24" t="s">
        <v>525</v>
      </c>
      <c r="H60" s="24" t="s">
        <v>683</v>
      </c>
      <c r="I60" s="23">
        <v>46</v>
      </c>
      <c r="J60" s="31"/>
      <c r="K60" s="3" t="s">
        <v>684</v>
      </c>
      <c r="L60" s="3"/>
      <c r="M60" s="3"/>
      <c r="N60" s="3"/>
      <c r="O60" s="35"/>
      <c r="P60" s="35" t="s">
        <v>63</v>
      </c>
      <c r="Q60" s="35"/>
      <c r="R60" s="35"/>
      <c r="S60" s="24"/>
      <c r="T60" s="36">
        <v>1</v>
      </c>
      <c r="U60" s="3" t="s">
        <v>684</v>
      </c>
      <c r="V60" s="63"/>
      <c r="W60" s="3"/>
      <c r="X60" s="3"/>
      <c r="Y60" s="35"/>
      <c r="Z60" s="35" t="s">
        <v>63</v>
      </c>
      <c r="AA60" s="35"/>
      <c r="AB60" s="35"/>
      <c r="AC60" s="24"/>
      <c r="AD60" s="35">
        <v>1</v>
      </c>
      <c r="AE60" s="3" t="s">
        <v>684</v>
      </c>
      <c r="AF60" s="3"/>
      <c r="AG60" s="3"/>
      <c r="AH60" s="3"/>
      <c r="AI60" s="35"/>
      <c r="AJ60" s="35" t="s">
        <v>63</v>
      </c>
      <c r="AK60" s="35"/>
      <c r="AL60" s="35"/>
      <c r="AM60" s="24"/>
      <c r="AN60" s="35">
        <v>1</v>
      </c>
      <c r="AO60" s="3" t="s">
        <v>684</v>
      </c>
      <c r="AP60" s="3"/>
      <c r="AQ60" s="3"/>
      <c r="AR60" s="3"/>
      <c r="AS60" s="35"/>
      <c r="AT60" s="35" t="s">
        <v>63</v>
      </c>
      <c r="AU60" s="35"/>
      <c r="AV60" s="35"/>
      <c r="AW60" s="24"/>
      <c r="AX60" s="35">
        <v>1</v>
      </c>
      <c r="AY60" s="3" t="s">
        <v>684</v>
      </c>
      <c r="AZ60" s="3"/>
      <c r="BA60" s="3"/>
      <c r="BB60" s="3"/>
      <c r="BC60" s="35"/>
      <c r="BD60" s="35" t="s">
        <v>63</v>
      </c>
      <c r="BE60" s="35"/>
      <c r="BF60" s="35"/>
      <c r="BG60" s="24"/>
      <c r="BH60" s="35">
        <v>1</v>
      </c>
      <c r="BI60" s="3" t="s">
        <v>684</v>
      </c>
      <c r="BJ60" s="3"/>
      <c r="BK60" s="3"/>
      <c r="BL60" s="3"/>
      <c r="BM60" s="35"/>
      <c r="BN60" s="35" t="s">
        <v>63</v>
      </c>
      <c r="BO60" s="35"/>
      <c r="BP60" s="35"/>
      <c r="BQ60" s="24"/>
      <c r="BR60" s="35">
        <v>1</v>
      </c>
      <c r="BS60" s="3" t="s">
        <v>684</v>
      </c>
      <c r="BT60" s="3"/>
      <c r="BU60" s="3"/>
      <c r="BV60" s="3"/>
      <c r="BW60" s="35"/>
      <c r="BX60" s="35" t="s">
        <v>63</v>
      </c>
      <c r="BY60" s="35"/>
      <c r="BZ60" s="35"/>
      <c r="CA60" s="24"/>
      <c r="CB60" s="35">
        <v>1</v>
      </c>
      <c r="CC60" s="3" t="s">
        <v>684</v>
      </c>
      <c r="CD60" s="3"/>
      <c r="CE60" s="3"/>
      <c r="CF60" s="3"/>
      <c r="CG60" s="35"/>
      <c r="CH60" s="35" t="s">
        <v>63</v>
      </c>
      <c r="CI60" s="35"/>
      <c r="CJ60" s="35"/>
      <c r="CK60" s="24"/>
      <c r="CL60" s="35">
        <v>1</v>
      </c>
      <c r="CM60" s="3" t="s">
        <v>684</v>
      </c>
      <c r="CN60" s="3"/>
      <c r="CO60" s="3"/>
      <c r="CP60" s="3"/>
      <c r="CQ60" s="35"/>
      <c r="CR60" s="35" t="s">
        <v>63</v>
      </c>
      <c r="CS60" s="35"/>
      <c r="CT60" s="35"/>
      <c r="CU60" s="24"/>
      <c r="CV60" s="35">
        <v>1</v>
      </c>
      <c r="CW60" s="3" t="s">
        <v>684</v>
      </c>
      <c r="CX60" s="3"/>
      <c r="CY60" s="3"/>
      <c r="CZ60" s="3"/>
      <c r="DA60" s="35"/>
      <c r="DB60" s="35" t="s">
        <v>63</v>
      </c>
      <c r="DC60" s="35"/>
      <c r="DD60" s="35"/>
      <c r="DE60" s="24"/>
      <c r="DF60" s="35">
        <v>1</v>
      </c>
      <c r="DG60" s="3" t="s">
        <v>684</v>
      </c>
      <c r="DH60" s="3"/>
      <c r="DI60" s="3"/>
      <c r="DJ60" s="3"/>
      <c r="DK60" s="35"/>
      <c r="DL60" s="35" t="s">
        <v>63</v>
      </c>
      <c r="DM60" s="35"/>
      <c r="DN60" s="35"/>
      <c r="DO60" s="24"/>
      <c r="DP60" s="35">
        <v>1</v>
      </c>
      <c r="DQ60" s="3" t="s">
        <v>684</v>
      </c>
      <c r="DR60" s="3"/>
      <c r="DS60" s="3"/>
      <c r="DT60" s="3"/>
      <c r="DU60" s="35"/>
      <c r="DV60" s="35" t="s">
        <v>63</v>
      </c>
      <c r="DW60" s="35"/>
      <c r="DX60" s="35"/>
      <c r="DY60" s="24"/>
      <c r="DZ60" s="35">
        <v>1</v>
      </c>
      <c r="EA60" s="3" t="s">
        <v>684</v>
      </c>
      <c r="EB60" s="3"/>
      <c r="EC60" s="3"/>
      <c r="ED60" s="3"/>
      <c r="EE60" s="35"/>
      <c r="EF60" s="35" t="s">
        <v>63</v>
      </c>
      <c r="EG60" s="35"/>
      <c r="EH60" s="35"/>
      <c r="EI60" s="24"/>
      <c r="EJ60" s="35">
        <v>1</v>
      </c>
      <c r="EK60" s="3" t="s">
        <v>684</v>
      </c>
      <c r="EL60" s="3"/>
      <c r="EM60" s="3"/>
      <c r="EN60" s="3"/>
      <c r="EO60" s="35"/>
      <c r="EP60" s="35" t="s">
        <v>63</v>
      </c>
      <c r="EQ60" s="35"/>
      <c r="ER60" s="35"/>
      <c r="ES60" s="24"/>
      <c r="ET60" s="35">
        <v>1</v>
      </c>
    </row>
    <row r="61" spans="1:150" ht="12.75" customHeight="1" x14ac:dyDescent="0.2">
      <c r="A61" s="20">
        <v>34</v>
      </c>
      <c r="B61" s="24"/>
      <c r="C61" s="24" t="s">
        <v>685</v>
      </c>
      <c r="D61" s="24">
        <v>5</v>
      </c>
      <c r="E61" s="24" t="s">
        <v>57</v>
      </c>
      <c r="F61" s="24" t="s">
        <v>686</v>
      </c>
      <c r="G61" s="24" t="s">
        <v>525</v>
      </c>
      <c r="H61" s="24" t="s">
        <v>687</v>
      </c>
      <c r="I61" s="23">
        <v>47</v>
      </c>
      <c r="J61" s="31"/>
      <c r="K61" s="3" t="s">
        <v>688</v>
      </c>
      <c r="L61" s="3"/>
      <c r="M61" s="3"/>
      <c r="N61" s="3"/>
      <c r="O61" s="35"/>
      <c r="P61" s="35" t="s">
        <v>63</v>
      </c>
      <c r="Q61" s="35"/>
      <c r="R61" s="35"/>
      <c r="S61" s="24"/>
      <c r="T61" s="36">
        <v>1</v>
      </c>
      <c r="U61" s="3" t="s">
        <v>688</v>
      </c>
      <c r="V61" s="63"/>
      <c r="W61" s="3"/>
      <c r="X61" s="3"/>
      <c r="Y61" s="35"/>
      <c r="Z61" s="35" t="s">
        <v>63</v>
      </c>
      <c r="AA61" s="35"/>
      <c r="AB61" s="35"/>
      <c r="AC61" s="24"/>
      <c r="AD61" s="35">
        <v>1</v>
      </c>
      <c r="AE61" s="3" t="s">
        <v>688</v>
      </c>
      <c r="AF61" s="3"/>
      <c r="AG61" s="3"/>
      <c r="AH61" s="3"/>
      <c r="AI61" s="35"/>
      <c r="AJ61" s="35" t="s">
        <v>63</v>
      </c>
      <c r="AK61" s="35"/>
      <c r="AL61" s="35"/>
      <c r="AM61" s="24"/>
      <c r="AN61" s="35">
        <v>1</v>
      </c>
      <c r="AO61" s="3" t="s">
        <v>688</v>
      </c>
      <c r="AP61" s="3"/>
      <c r="AQ61" s="3"/>
      <c r="AR61" s="3"/>
      <c r="AS61" s="35"/>
      <c r="AT61" s="35" t="s">
        <v>63</v>
      </c>
      <c r="AU61" s="35"/>
      <c r="AV61" s="35"/>
      <c r="AW61" s="24"/>
      <c r="AX61" s="35">
        <v>1</v>
      </c>
      <c r="AY61" s="3" t="s">
        <v>688</v>
      </c>
      <c r="AZ61" s="3"/>
      <c r="BA61" s="3"/>
      <c r="BB61" s="3"/>
      <c r="BC61" s="35"/>
      <c r="BD61" s="35" t="s">
        <v>63</v>
      </c>
      <c r="BE61" s="35"/>
      <c r="BF61" s="35"/>
      <c r="BG61" s="24"/>
      <c r="BH61" s="35">
        <v>1</v>
      </c>
      <c r="BI61" s="3" t="s">
        <v>688</v>
      </c>
      <c r="BJ61" s="3"/>
      <c r="BK61" s="3"/>
      <c r="BL61" s="3"/>
      <c r="BM61" s="35"/>
      <c r="BN61" s="35" t="s">
        <v>63</v>
      </c>
      <c r="BO61" s="35"/>
      <c r="BP61" s="35"/>
      <c r="BQ61" s="24"/>
      <c r="BR61" s="35">
        <v>1</v>
      </c>
      <c r="BS61" s="3" t="s">
        <v>688</v>
      </c>
      <c r="BT61" s="3"/>
      <c r="BU61" s="3"/>
      <c r="BV61" s="3"/>
      <c r="BW61" s="35"/>
      <c r="BX61" s="35" t="s">
        <v>63</v>
      </c>
      <c r="BY61" s="35"/>
      <c r="BZ61" s="35"/>
      <c r="CA61" s="24"/>
      <c r="CB61" s="35">
        <v>1</v>
      </c>
      <c r="CC61" s="3" t="s">
        <v>688</v>
      </c>
      <c r="CD61" s="3"/>
      <c r="CE61" s="3"/>
      <c r="CF61" s="3"/>
      <c r="CG61" s="35"/>
      <c r="CH61" s="35" t="s">
        <v>63</v>
      </c>
      <c r="CI61" s="35"/>
      <c r="CJ61" s="35"/>
      <c r="CK61" s="24"/>
      <c r="CL61" s="35">
        <v>1</v>
      </c>
      <c r="CM61" s="3" t="s">
        <v>688</v>
      </c>
      <c r="CN61" s="3"/>
      <c r="CO61" s="3"/>
      <c r="CP61" s="3"/>
      <c r="CQ61" s="35"/>
      <c r="CR61" s="35" t="s">
        <v>63</v>
      </c>
      <c r="CS61" s="35"/>
      <c r="CT61" s="35"/>
      <c r="CU61" s="24"/>
      <c r="CV61" s="35">
        <v>1</v>
      </c>
      <c r="CW61" s="3" t="s">
        <v>688</v>
      </c>
      <c r="CX61" s="3"/>
      <c r="CY61" s="3"/>
      <c r="CZ61" s="3"/>
      <c r="DA61" s="35"/>
      <c r="DB61" s="35" t="s">
        <v>63</v>
      </c>
      <c r="DC61" s="35"/>
      <c r="DD61" s="35"/>
      <c r="DE61" s="24"/>
      <c r="DF61" s="35">
        <v>1</v>
      </c>
      <c r="DG61" s="3" t="s">
        <v>688</v>
      </c>
      <c r="DH61" s="3"/>
      <c r="DI61" s="3"/>
      <c r="DJ61" s="3"/>
      <c r="DK61" s="35"/>
      <c r="DL61" s="35" t="s">
        <v>63</v>
      </c>
      <c r="DM61" s="35"/>
      <c r="DN61" s="35"/>
      <c r="DO61" s="24"/>
      <c r="DP61" s="35">
        <v>1</v>
      </c>
      <c r="DQ61" s="3" t="s">
        <v>688</v>
      </c>
      <c r="DR61" s="3"/>
      <c r="DS61" s="3"/>
      <c r="DT61" s="3"/>
      <c r="DU61" s="35"/>
      <c r="DV61" s="35" t="s">
        <v>63</v>
      </c>
      <c r="DW61" s="35"/>
      <c r="DX61" s="35"/>
      <c r="DY61" s="24"/>
      <c r="DZ61" s="35">
        <v>1</v>
      </c>
      <c r="EA61" s="3" t="s">
        <v>688</v>
      </c>
      <c r="EB61" s="3"/>
      <c r="EC61" s="3"/>
      <c r="ED61" s="3"/>
      <c r="EE61" s="35"/>
      <c r="EF61" s="35" t="s">
        <v>63</v>
      </c>
      <c r="EG61" s="35"/>
      <c r="EH61" s="35"/>
      <c r="EI61" s="24"/>
      <c r="EJ61" s="35">
        <v>1</v>
      </c>
      <c r="EK61" s="3" t="s">
        <v>688</v>
      </c>
      <c r="EL61" s="3"/>
      <c r="EM61" s="3"/>
      <c r="EN61" s="3"/>
      <c r="EO61" s="35"/>
      <c r="EP61" s="35" t="s">
        <v>63</v>
      </c>
      <c r="EQ61" s="35"/>
      <c r="ER61" s="35"/>
      <c r="ES61" s="24"/>
      <c r="ET61" s="35">
        <v>1</v>
      </c>
    </row>
    <row r="62" spans="1:150" ht="12.75" customHeight="1" x14ac:dyDescent="0.2">
      <c r="A62" s="20">
        <v>35</v>
      </c>
      <c r="B62" s="24"/>
      <c r="C62" s="24" t="s">
        <v>685</v>
      </c>
      <c r="D62" s="24">
        <v>5</v>
      </c>
      <c r="E62" s="24" t="s">
        <v>90</v>
      </c>
      <c r="F62" s="24" t="s">
        <v>689</v>
      </c>
      <c r="G62" s="24" t="s">
        <v>525</v>
      </c>
      <c r="H62" s="24" t="s">
        <v>690</v>
      </c>
      <c r="I62" s="23"/>
      <c r="J62" s="31"/>
      <c r="K62" s="3" t="s">
        <v>607</v>
      </c>
      <c r="L62" s="3"/>
      <c r="M62" s="3"/>
      <c r="N62" s="3"/>
      <c r="O62" s="35"/>
      <c r="P62" s="34" t="s">
        <v>63</v>
      </c>
      <c r="Q62" s="35"/>
      <c r="R62" s="35"/>
      <c r="S62" s="24"/>
      <c r="T62" s="36">
        <v>1</v>
      </c>
      <c r="U62" s="3" t="s">
        <v>607</v>
      </c>
      <c r="V62" s="63"/>
      <c r="W62" s="3"/>
      <c r="X62" s="3"/>
      <c r="Y62" s="35"/>
      <c r="Z62" s="34" t="s">
        <v>63</v>
      </c>
      <c r="AA62" s="35"/>
      <c r="AB62" s="35"/>
      <c r="AC62" s="24"/>
      <c r="AD62" s="35">
        <v>1</v>
      </c>
      <c r="AE62" s="3" t="s">
        <v>607</v>
      </c>
      <c r="AF62" s="3"/>
      <c r="AG62" s="3"/>
      <c r="AH62" s="3"/>
      <c r="AI62" s="35"/>
      <c r="AJ62" s="34" t="s">
        <v>63</v>
      </c>
      <c r="AK62" s="35"/>
      <c r="AL62" s="35"/>
      <c r="AM62" s="24"/>
      <c r="AN62" s="35">
        <v>1</v>
      </c>
      <c r="AO62" s="3" t="s">
        <v>607</v>
      </c>
      <c r="AP62" s="3"/>
      <c r="AQ62" s="3"/>
      <c r="AR62" s="3"/>
      <c r="AS62" s="35"/>
      <c r="AT62" s="34" t="s">
        <v>63</v>
      </c>
      <c r="AU62" s="35"/>
      <c r="AV62" s="35"/>
      <c r="AW62" s="24"/>
      <c r="AX62" s="35">
        <v>1</v>
      </c>
      <c r="AY62" s="3" t="s">
        <v>607</v>
      </c>
      <c r="AZ62" s="3"/>
      <c r="BA62" s="3"/>
      <c r="BB62" s="3"/>
      <c r="BC62" s="35"/>
      <c r="BD62" s="34" t="s">
        <v>63</v>
      </c>
      <c r="BE62" s="35"/>
      <c r="BF62" s="35"/>
      <c r="BG62" s="24"/>
      <c r="BH62" s="35">
        <v>1</v>
      </c>
      <c r="BI62" s="3" t="s">
        <v>607</v>
      </c>
      <c r="BJ62" s="3"/>
      <c r="BK62" s="3"/>
      <c r="BL62" s="3"/>
      <c r="BM62" s="35"/>
      <c r="BN62" s="34" t="s">
        <v>63</v>
      </c>
      <c r="BO62" s="35"/>
      <c r="BP62" s="35"/>
      <c r="BQ62" s="24"/>
      <c r="BR62" s="35">
        <v>1</v>
      </c>
      <c r="BS62" s="3" t="s">
        <v>607</v>
      </c>
      <c r="BT62" s="3"/>
      <c r="BU62" s="3"/>
      <c r="BV62" s="3"/>
      <c r="BW62" s="35"/>
      <c r="BX62" s="34" t="s">
        <v>63</v>
      </c>
      <c r="BY62" s="35"/>
      <c r="BZ62" s="35"/>
      <c r="CA62" s="24"/>
      <c r="CB62" s="35">
        <v>1</v>
      </c>
      <c r="CC62" s="3" t="s">
        <v>607</v>
      </c>
      <c r="CD62" s="3"/>
      <c r="CE62" s="3"/>
      <c r="CF62" s="3"/>
      <c r="CG62" s="35"/>
      <c r="CH62" s="34" t="s">
        <v>63</v>
      </c>
      <c r="CI62" s="35"/>
      <c r="CJ62" s="35"/>
      <c r="CK62" s="24"/>
      <c r="CL62" s="35">
        <v>1</v>
      </c>
      <c r="CM62" s="3" t="s">
        <v>607</v>
      </c>
      <c r="CN62" s="3"/>
      <c r="CO62" s="3"/>
      <c r="CP62" s="3"/>
      <c r="CQ62" s="35"/>
      <c r="CR62" s="34" t="s">
        <v>63</v>
      </c>
      <c r="CS62" s="35"/>
      <c r="CT62" s="35"/>
      <c r="CU62" s="24"/>
      <c r="CV62" s="35">
        <v>1</v>
      </c>
      <c r="CW62" s="3" t="s">
        <v>607</v>
      </c>
      <c r="CX62" s="3"/>
      <c r="CY62" s="3"/>
      <c r="CZ62" s="3"/>
      <c r="DA62" s="35"/>
      <c r="DB62" s="34" t="s">
        <v>63</v>
      </c>
      <c r="DC62" s="35"/>
      <c r="DD62" s="35"/>
      <c r="DE62" s="24"/>
      <c r="DF62" s="35">
        <v>1</v>
      </c>
      <c r="DG62" s="3" t="s">
        <v>607</v>
      </c>
      <c r="DH62" s="3"/>
      <c r="DI62" s="3"/>
      <c r="DJ62" s="3"/>
      <c r="DK62" s="35"/>
      <c r="DL62" s="34" t="s">
        <v>63</v>
      </c>
      <c r="DM62" s="35"/>
      <c r="DN62" s="35"/>
      <c r="DO62" s="24"/>
      <c r="DP62" s="35">
        <v>1</v>
      </c>
      <c r="DQ62" s="3" t="s">
        <v>607</v>
      </c>
      <c r="DR62" s="3"/>
      <c r="DS62" s="3"/>
      <c r="DT62" s="3"/>
      <c r="DU62" s="35"/>
      <c r="DV62" s="34" t="s">
        <v>63</v>
      </c>
      <c r="DW62" s="35"/>
      <c r="DX62" s="35"/>
      <c r="DY62" s="24"/>
      <c r="DZ62" s="35">
        <v>1</v>
      </c>
      <c r="EA62" s="3" t="s">
        <v>607</v>
      </c>
      <c r="EB62" s="3"/>
      <c r="EC62" s="3"/>
      <c r="ED62" s="3"/>
      <c r="EE62" s="35"/>
      <c r="EF62" s="34" t="s">
        <v>63</v>
      </c>
      <c r="EG62" s="35"/>
      <c r="EH62" s="35"/>
      <c r="EI62" s="24"/>
      <c r="EJ62" s="35">
        <v>1</v>
      </c>
      <c r="EK62" s="3" t="s">
        <v>607</v>
      </c>
      <c r="EL62" s="3"/>
      <c r="EM62" s="3"/>
      <c r="EN62" s="3"/>
      <c r="EO62" s="35"/>
      <c r="EP62" s="34" t="s">
        <v>63</v>
      </c>
      <c r="EQ62" s="35"/>
      <c r="ER62" s="35"/>
      <c r="ES62" s="24"/>
      <c r="ET62" s="35">
        <v>1</v>
      </c>
    </row>
    <row r="63" spans="1:150" ht="12.75" customHeight="1" x14ac:dyDescent="0.2">
      <c r="A63" s="64">
        <v>36</v>
      </c>
      <c r="B63" s="41"/>
      <c r="C63" s="41" t="s">
        <v>685</v>
      </c>
      <c r="D63" s="41">
        <v>5</v>
      </c>
      <c r="E63" s="41" t="s">
        <v>167</v>
      </c>
      <c r="F63" s="41" t="s">
        <v>691</v>
      </c>
      <c r="G63" s="41" t="s">
        <v>692</v>
      </c>
      <c r="H63" s="41" t="s">
        <v>693</v>
      </c>
      <c r="I63" s="66">
        <v>48</v>
      </c>
      <c r="J63" s="64"/>
      <c r="K63" s="40" t="s">
        <v>694</v>
      </c>
      <c r="L63" s="40"/>
      <c r="M63" s="40"/>
      <c r="N63" s="40"/>
      <c r="O63" s="43"/>
      <c r="P63" s="43"/>
      <c r="Q63" s="42"/>
      <c r="R63" s="43"/>
      <c r="S63" s="41"/>
      <c r="T63" s="68"/>
      <c r="U63" s="40"/>
      <c r="V63" s="88"/>
      <c r="W63" s="66"/>
      <c r="X63" s="41"/>
      <c r="Y63" s="43"/>
      <c r="Z63" s="43"/>
      <c r="AA63" s="43"/>
      <c r="AB63" s="43"/>
      <c r="AC63" s="41"/>
      <c r="AD63" s="43"/>
      <c r="AE63" s="40" t="s">
        <v>694</v>
      </c>
      <c r="AF63" s="40"/>
      <c r="AG63" s="40"/>
      <c r="AH63" s="40"/>
      <c r="AI63" s="43"/>
      <c r="AJ63" s="43"/>
      <c r="AK63" s="43"/>
      <c r="AL63" s="43"/>
      <c r="AM63" s="41"/>
      <c r="AN63" s="43"/>
      <c r="AO63" s="40"/>
      <c r="AP63" s="40"/>
      <c r="AQ63" s="40"/>
      <c r="AR63" s="40"/>
      <c r="AS63" s="70"/>
      <c r="AT63" s="70"/>
      <c r="AU63" s="70"/>
      <c r="AV63" s="70"/>
      <c r="AW63" s="40"/>
      <c r="AX63" s="43"/>
      <c r="AY63" s="66" t="s">
        <v>62</v>
      </c>
      <c r="AZ63" s="40"/>
      <c r="BA63" s="40"/>
      <c r="BB63" s="40"/>
      <c r="BC63" s="43"/>
      <c r="BD63" s="43"/>
      <c r="BE63" s="43"/>
      <c r="BF63" s="43"/>
      <c r="BG63" s="41"/>
      <c r="BH63" s="43"/>
      <c r="BI63" s="41" t="s">
        <v>695</v>
      </c>
      <c r="BJ63" s="40"/>
      <c r="BK63" s="40"/>
      <c r="BL63" s="40"/>
      <c r="BM63" s="43"/>
      <c r="BN63" s="43"/>
      <c r="BO63" s="43"/>
      <c r="BP63" s="43"/>
      <c r="BQ63" s="41"/>
      <c r="BR63" s="43"/>
      <c r="BS63" s="40"/>
      <c r="BT63" s="40"/>
      <c r="BU63" s="40"/>
      <c r="BV63" s="40"/>
      <c r="BW63" s="43"/>
      <c r="BX63" s="43"/>
      <c r="BY63" s="43"/>
      <c r="BZ63" s="43"/>
      <c r="CA63" s="41"/>
      <c r="CB63" s="43"/>
      <c r="CC63" s="40"/>
      <c r="CD63" s="40"/>
      <c r="CE63" s="40"/>
      <c r="CF63" s="40"/>
      <c r="CG63" s="43"/>
      <c r="CH63" s="43"/>
      <c r="CI63" s="43"/>
      <c r="CJ63" s="43"/>
      <c r="CK63" s="41"/>
      <c r="CL63" s="43"/>
      <c r="CM63" s="40"/>
      <c r="CN63" s="40"/>
      <c r="CO63" s="40"/>
      <c r="CP63" s="40"/>
      <c r="CQ63" s="43"/>
      <c r="CR63" s="43"/>
      <c r="CS63" s="43"/>
      <c r="CT63" s="43"/>
      <c r="CU63" s="41"/>
      <c r="CV63" s="43"/>
      <c r="CW63" s="56" t="s">
        <v>696</v>
      </c>
      <c r="CX63" s="57"/>
      <c r="CY63" s="57"/>
      <c r="CZ63" s="57"/>
      <c r="DA63" s="43"/>
      <c r="DB63" s="43"/>
      <c r="DC63" s="43"/>
      <c r="DD63" s="43"/>
      <c r="DE63" s="41"/>
      <c r="DF63" s="43"/>
      <c r="DG63" s="40"/>
      <c r="DH63" s="40"/>
      <c r="DI63" s="40"/>
      <c r="DJ63" s="40"/>
      <c r="DK63" s="43"/>
      <c r="DL63" s="43"/>
      <c r="DM63" s="43"/>
      <c r="DN63" s="43"/>
      <c r="DO63" s="41"/>
      <c r="DP63" s="43"/>
      <c r="DQ63" s="40"/>
      <c r="DR63" s="40"/>
      <c r="DS63" s="40"/>
      <c r="DT63" s="40"/>
      <c r="DU63" s="43"/>
      <c r="DV63" s="43"/>
      <c r="DW63" s="43"/>
      <c r="DX63" s="43"/>
      <c r="DY63" s="41"/>
      <c r="DZ63" s="43"/>
      <c r="EA63" s="41" t="s">
        <v>323</v>
      </c>
      <c r="EB63" s="40"/>
      <c r="EC63" s="40"/>
      <c r="ED63" s="40"/>
      <c r="EE63" s="43"/>
      <c r="EF63" s="43"/>
      <c r="EG63" s="43"/>
      <c r="EH63" s="43"/>
      <c r="EI63" s="41"/>
      <c r="EJ63" s="43"/>
      <c r="EK63" s="40"/>
      <c r="EL63" s="40"/>
      <c r="EM63" s="40"/>
      <c r="EN63" s="40"/>
      <c r="EO63" s="43"/>
      <c r="EP63" s="43"/>
      <c r="EQ63" s="43"/>
      <c r="ER63" s="43"/>
      <c r="ES63" s="41"/>
      <c r="ET63" s="43"/>
    </row>
    <row r="64" spans="1:150" ht="12.75" customHeight="1" x14ac:dyDescent="0.2">
      <c r="A64" s="64">
        <v>37</v>
      </c>
      <c r="B64" s="41"/>
      <c r="C64" s="41" t="s">
        <v>697</v>
      </c>
      <c r="D64" s="41">
        <v>5</v>
      </c>
      <c r="E64" s="41" t="s">
        <v>57</v>
      </c>
      <c r="F64" s="41" t="s">
        <v>698</v>
      </c>
      <c r="G64" s="41" t="s">
        <v>674</v>
      </c>
      <c r="H64" s="41" t="s">
        <v>699</v>
      </c>
      <c r="I64" s="66">
        <v>44</v>
      </c>
      <c r="J64" s="67" t="s">
        <v>700</v>
      </c>
      <c r="K64" s="40" t="s">
        <v>701</v>
      </c>
      <c r="L64" s="40"/>
      <c r="M64" s="40"/>
      <c r="N64" s="40"/>
      <c r="O64" s="43"/>
      <c r="P64" s="43"/>
      <c r="Q64" s="43"/>
      <c r="R64" s="43"/>
      <c r="S64" s="41"/>
      <c r="T64" s="68"/>
      <c r="U64" s="40"/>
      <c r="V64" s="88"/>
      <c r="W64" s="66"/>
      <c r="X64" s="41"/>
      <c r="Y64" s="43"/>
      <c r="Z64" s="43"/>
      <c r="AA64" s="43"/>
      <c r="AB64" s="43"/>
      <c r="AC64" s="41"/>
      <c r="AD64" s="43"/>
      <c r="AE64" s="40"/>
      <c r="AF64" s="40"/>
      <c r="AG64" s="40"/>
      <c r="AH64" s="40"/>
      <c r="AI64" s="43"/>
      <c r="AJ64" s="43"/>
      <c r="AK64" s="43"/>
      <c r="AL64" s="43"/>
      <c r="AM64" s="41"/>
      <c r="AN64" s="43"/>
      <c r="AO64" s="41" t="s">
        <v>702</v>
      </c>
      <c r="AP64" s="40"/>
      <c r="AQ64" s="40"/>
      <c r="AR64" s="40"/>
      <c r="AS64" s="70"/>
      <c r="AT64" s="70"/>
      <c r="AU64" s="70"/>
      <c r="AV64" s="70"/>
      <c r="AW64" s="40"/>
      <c r="AX64" s="43"/>
      <c r="AY64" s="66" t="s">
        <v>703</v>
      </c>
      <c r="AZ64" s="40"/>
      <c r="BA64" s="40"/>
      <c r="BB64" s="40"/>
      <c r="BC64" s="43"/>
      <c r="BD64" s="43"/>
      <c r="BE64" s="43"/>
      <c r="BF64" s="43"/>
      <c r="BG64" s="41"/>
      <c r="BH64" s="43"/>
      <c r="BI64" s="41" t="s">
        <v>695</v>
      </c>
      <c r="BJ64" s="40"/>
      <c r="BK64" s="40"/>
      <c r="BL64" s="40"/>
      <c r="BM64" s="43"/>
      <c r="BN64" s="43"/>
      <c r="BO64" s="43"/>
      <c r="BP64" s="43"/>
      <c r="BQ64" s="41"/>
      <c r="BR64" s="43"/>
      <c r="BS64" s="66" t="s">
        <v>704</v>
      </c>
      <c r="BT64" s="40"/>
      <c r="BU64" s="40"/>
      <c r="BV64" s="40"/>
      <c r="BW64" s="43"/>
      <c r="BX64" s="43"/>
      <c r="BY64" s="43"/>
      <c r="BZ64" s="43"/>
      <c r="CA64" s="41"/>
      <c r="CB64" s="43"/>
      <c r="CC64" s="41" t="s">
        <v>705</v>
      </c>
      <c r="CD64" s="40"/>
      <c r="CE64" s="40"/>
      <c r="CF64" s="40"/>
      <c r="CG64" s="43"/>
      <c r="CH64" s="43"/>
      <c r="CI64" s="43"/>
      <c r="CJ64" s="43"/>
      <c r="CK64" s="41"/>
      <c r="CL64" s="43"/>
      <c r="CM64" s="40"/>
      <c r="CN64" s="40"/>
      <c r="CO64" s="40"/>
      <c r="CP64" s="40"/>
      <c r="CQ64" s="43"/>
      <c r="CR64" s="43"/>
      <c r="CS64" s="43"/>
      <c r="CT64" s="43"/>
      <c r="CU64" s="41"/>
      <c r="CV64" s="43"/>
      <c r="CW64" s="56" t="s">
        <v>706</v>
      </c>
      <c r="CX64" s="57"/>
      <c r="CY64" s="57" t="s">
        <v>705</v>
      </c>
      <c r="CZ64" s="57"/>
      <c r="DA64" s="43"/>
      <c r="DB64" s="43"/>
      <c r="DC64" s="43"/>
      <c r="DD64" s="43"/>
      <c r="DE64" s="41"/>
      <c r="DF64" s="43"/>
      <c r="DG64" s="41" t="s">
        <v>707</v>
      </c>
      <c r="DH64" s="40"/>
      <c r="DI64" s="41" t="s">
        <v>708</v>
      </c>
      <c r="DJ64" s="40"/>
      <c r="DK64" s="43"/>
      <c r="DL64" s="43"/>
      <c r="DM64" s="43"/>
      <c r="DN64" s="43"/>
      <c r="DO64" s="41"/>
      <c r="DP64" s="43"/>
      <c r="DQ64" s="40"/>
      <c r="DR64" s="40"/>
      <c r="DS64" s="40"/>
      <c r="DT64" s="40"/>
      <c r="DU64" s="43"/>
      <c r="DV64" s="43"/>
      <c r="DW64" s="43"/>
      <c r="DX64" s="43"/>
      <c r="DY64" s="41"/>
      <c r="DZ64" s="43"/>
      <c r="EA64" s="41" t="s">
        <v>709</v>
      </c>
      <c r="EB64" s="40"/>
      <c r="EC64" s="40"/>
      <c r="ED64" s="40"/>
      <c r="EE64" s="43"/>
      <c r="EF64" s="43"/>
      <c r="EG64" s="43"/>
      <c r="EH64" s="43"/>
      <c r="EI64" s="41"/>
      <c r="EJ64" s="43"/>
      <c r="EK64" s="40"/>
      <c r="EL64" s="40"/>
      <c r="EM64" s="40"/>
      <c r="EN64" s="40"/>
      <c r="EO64" s="43"/>
      <c r="EP64" s="43"/>
      <c r="EQ64" s="43"/>
      <c r="ER64" s="43"/>
      <c r="ES64" s="41"/>
      <c r="ET64" s="43"/>
    </row>
    <row r="65" spans="1:150" ht="37.5" customHeight="1" x14ac:dyDescent="0.2">
      <c r="A65" s="556">
        <v>38</v>
      </c>
      <c r="B65" s="24"/>
      <c r="C65" s="545" t="s">
        <v>697</v>
      </c>
      <c r="D65" s="545">
        <v>5</v>
      </c>
      <c r="E65" s="533" t="s">
        <v>90</v>
      </c>
      <c r="F65" s="548" t="s">
        <v>710</v>
      </c>
      <c r="G65" s="548" t="s">
        <v>443</v>
      </c>
      <c r="H65" s="548" t="s">
        <v>711</v>
      </c>
      <c r="I65" s="23">
        <v>45</v>
      </c>
      <c r="J65" s="24" t="s">
        <v>712</v>
      </c>
      <c r="K65" s="77">
        <v>10450000</v>
      </c>
      <c r="L65" s="534"/>
      <c r="M65" s="534"/>
      <c r="N65" s="534"/>
      <c r="O65" s="530"/>
      <c r="P65" s="530"/>
      <c r="Q65" s="530" t="s">
        <v>63</v>
      </c>
      <c r="R65" s="530"/>
      <c r="S65" s="533" t="s">
        <v>713</v>
      </c>
      <c r="T65" s="560">
        <v>1</v>
      </c>
      <c r="U65" s="106">
        <v>14000000</v>
      </c>
      <c r="V65" s="577"/>
      <c r="W65" s="576"/>
      <c r="X65" s="548"/>
      <c r="Y65" s="530"/>
      <c r="Z65" s="530"/>
      <c r="AA65" s="530" t="s">
        <v>63</v>
      </c>
      <c r="AB65" s="530"/>
      <c r="AC65" s="533" t="s">
        <v>714</v>
      </c>
      <c r="AD65" s="530">
        <v>1</v>
      </c>
      <c r="AE65" s="3">
        <v>0</v>
      </c>
      <c r="AF65" s="534"/>
      <c r="AG65" s="534"/>
      <c r="AH65" s="534"/>
      <c r="AI65" s="530"/>
      <c r="AJ65" s="530"/>
      <c r="AK65" s="530" t="s">
        <v>63</v>
      </c>
      <c r="AL65" s="530"/>
      <c r="AM65" s="533" t="s">
        <v>715</v>
      </c>
      <c r="AN65" s="530">
        <v>1</v>
      </c>
      <c r="AO65" s="82">
        <v>4264898</v>
      </c>
      <c r="AP65" s="534"/>
      <c r="AQ65" s="534"/>
      <c r="AR65" s="534"/>
      <c r="AS65" s="546"/>
      <c r="AT65" s="546"/>
      <c r="AU65" s="530" t="s">
        <v>63</v>
      </c>
      <c r="AV65" s="530"/>
      <c r="AW65" s="533" t="s">
        <v>716</v>
      </c>
      <c r="AX65" s="530">
        <v>1</v>
      </c>
      <c r="AY65" s="83">
        <v>4264989</v>
      </c>
      <c r="AZ65" s="534"/>
      <c r="BA65" s="534"/>
      <c r="BB65" s="539"/>
      <c r="BC65" s="530"/>
      <c r="BD65" s="530"/>
      <c r="BE65" s="530" t="s">
        <v>63</v>
      </c>
      <c r="BF65" s="530"/>
      <c r="BG65" s="533" t="s">
        <v>717</v>
      </c>
      <c r="BH65" s="530">
        <v>1</v>
      </c>
      <c r="BI65" s="98" t="s">
        <v>718</v>
      </c>
      <c r="BJ65" s="534"/>
      <c r="BK65" s="534" t="s">
        <v>719</v>
      </c>
      <c r="BL65" s="534"/>
      <c r="BM65" s="530"/>
      <c r="BN65" s="530"/>
      <c r="BO65" s="530" t="s">
        <v>63</v>
      </c>
      <c r="BP65" s="530"/>
      <c r="BQ65" s="533" t="s">
        <v>720</v>
      </c>
      <c r="BR65" s="530">
        <v>1</v>
      </c>
      <c r="BS65" s="98" t="s">
        <v>718</v>
      </c>
      <c r="BT65" s="534"/>
      <c r="BU65" s="534" t="s">
        <v>721</v>
      </c>
      <c r="BV65" s="534"/>
      <c r="BW65" s="530"/>
      <c r="BX65" s="530"/>
      <c r="BY65" s="530" t="s">
        <v>63</v>
      </c>
      <c r="BZ65" s="530"/>
      <c r="CA65" s="533" t="s">
        <v>722</v>
      </c>
      <c r="CB65" s="530">
        <v>1</v>
      </c>
      <c r="CC65" s="27">
        <v>0</v>
      </c>
      <c r="CD65" s="583" t="s">
        <v>723</v>
      </c>
      <c r="CE65" s="534"/>
      <c r="CF65" s="534"/>
      <c r="CG65" s="530"/>
      <c r="CH65" s="530"/>
      <c r="CI65" s="530" t="s">
        <v>63</v>
      </c>
      <c r="CJ65" s="530"/>
      <c r="CK65" s="533" t="s">
        <v>724</v>
      </c>
      <c r="CL65" s="530">
        <v>1</v>
      </c>
      <c r="CM65" s="27">
        <v>0</v>
      </c>
      <c r="CN65" s="534"/>
      <c r="CO65" s="534"/>
      <c r="CP65" s="534"/>
      <c r="CQ65" s="530"/>
      <c r="CR65" s="530"/>
      <c r="CS65" s="530" t="s">
        <v>63</v>
      </c>
      <c r="CT65" s="530"/>
      <c r="CU65" s="533" t="s">
        <v>725</v>
      </c>
      <c r="CV65" s="530">
        <v>1</v>
      </c>
      <c r="CW65" s="27">
        <v>0</v>
      </c>
      <c r="CX65" s="534"/>
      <c r="CY65" s="534"/>
      <c r="CZ65" s="534"/>
      <c r="DA65" s="530"/>
      <c r="DB65" s="530"/>
      <c r="DC65" s="530" t="s">
        <v>63</v>
      </c>
      <c r="DD65" s="530"/>
      <c r="DE65" s="533" t="s">
        <v>726</v>
      </c>
      <c r="DF65" s="530">
        <v>1</v>
      </c>
      <c r="DG65" s="103">
        <v>0</v>
      </c>
      <c r="DH65" s="534"/>
      <c r="DI65" s="583" t="s">
        <v>727</v>
      </c>
      <c r="DJ65" s="534"/>
      <c r="DK65" s="530"/>
      <c r="DL65" s="530"/>
      <c r="DM65" s="530" t="s">
        <v>63</v>
      </c>
      <c r="DN65" s="530"/>
      <c r="DO65" s="533" t="s">
        <v>728</v>
      </c>
      <c r="DP65" s="530">
        <v>1</v>
      </c>
      <c r="DQ65" s="77">
        <v>5995000</v>
      </c>
      <c r="DR65" s="534"/>
      <c r="DS65" s="534"/>
      <c r="DT65" s="534"/>
      <c r="DU65" s="530"/>
      <c r="DV65" s="530"/>
      <c r="DW65" s="530" t="s">
        <v>63</v>
      </c>
      <c r="DX65" s="530"/>
      <c r="DY65" s="533" t="s">
        <v>729</v>
      </c>
      <c r="DZ65" s="530">
        <v>1</v>
      </c>
      <c r="EA65" s="27" t="s">
        <v>730</v>
      </c>
      <c r="EB65" s="534"/>
      <c r="EC65" s="534"/>
      <c r="ED65" s="534"/>
      <c r="EE65" s="530"/>
      <c r="EF65" s="530"/>
      <c r="EG65" s="530" t="s">
        <v>63</v>
      </c>
      <c r="EH65" s="530"/>
      <c r="EI65" s="533" t="s">
        <v>731</v>
      </c>
      <c r="EJ65" s="530">
        <v>1</v>
      </c>
      <c r="EK65" s="77">
        <v>17600000</v>
      </c>
      <c r="EL65" s="534"/>
      <c r="EM65" s="534"/>
      <c r="EN65" s="534"/>
      <c r="EO65" s="530"/>
      <c r="EP65" s="530" t="s">
        <v>63</v>
      </c>
      <c r="EQ65" s="530"/>
      <c r="ER65" s="530"/>
      <c r="ES65" s="533"/>
      <c r="ET65" s="530">
        <v>1</v>
      </c>
    </row>
    <row r="66" spans="1:150" ht="12.75" customHeight="1" x14ac:dyDescent="0.2">
      <c r="A66" s="532"/>
      <c r="B66" s="24"/>
      <c r="C66" s="532"/>
      <c r="D66" s="532"/>
      <c r="E66" s="532"/>
      <c r="F66" s="532"/>
      <c r="G66" s="532"/>
      <c r="H66" s="532"/>
      <c r="I66" s="23">
        <v>46</v>
      </c>
      <c r="J66" s="24" t="s">
        <v>732</v>
      </c>
      <c r="K66" s="103">
        <v>475</v>
      </c>
      <c r="L66" s="532"/>
      <c r="M66" s="532"/>
      <c r="N66" s="532"/>
      <c r="O66" s="532"/>
      <c r="P66" s="532"/>
      <c r="Q66" s="532"/>
      <c r="R66" s="532"/>
      <c r="S66" s="532"/>
      <c r="T66" s="561"/>
      <c r="U66" s="106">
        <v>1076923</v>
      </c>
      <c r="V66" s="555"/>
      <c r="W66" s="532"/>
      <c r="X66" s="532"/>
      <c r="Y66" s="532"/>
      <c r="Z66" s="532"/>
      <c r="AA66" s="532"/>
      <c r="AB66" s="532"/>
      <c r="AC66" s="532"/>
      <c r="AD66" s="532"/>
      <c r="AE66" s="3">
        <v>0</v>
      </c>
      <c r="AF66" s="532"/>
      <c r="AG66" s="532"/>
      <c r="AH66" s="532"/>
      <c r="AI66" s="532"/>
      <c r="AJ66" s="532"/>
      <c r="AK66" s="532"/>
      <c r="AL66" s="532"/>
      <c r="AM66" s="532"/>
      <c r="AN66" s="532"/>
      <c r="AO66" s="82">
        <v>710816.33333333337</v>
      </c>
      <c r="AP66" s="532"/>
      <c r="AQ66" s="532"/>
      <c r="AR66" s="532"/>
      <c r="AS66" s="532"/>
      <c r="AT66" s="532"/>
      <c r="AU66" s="532"/>
      <c r="AV66" s="532"/>
      <c r="AW66" s="532"/>
      <c r="AX66" s="532"/>
      <c r="AY66" s="83">
        <v>710816</v>
      </c>
      <c r="AZ66" s="532"/>
      <c r="BA66" s="532"/>
      <c r="BB66" s="532"/>
      <c r="BC66" s="532"/>
      <c r="BD66" s="532"/>
      <c r="BE66" s="532"/>
      <c r="BF66" s="532"/>
      <c r="BG66" s="532"/>
      <c r="BH66" s="532"/>
      <c r="BI66" s="98" t="s">
        <v>733</v>
      </c>
      <c r="BJ66" s="532"/>
      <c r="BK66" s="532"/>
      <c r="BL66" s="532"/>
      <c r="BM66" s="532"/>
      <c r="BN66" s="532"/>
      <c r="BO66" s="532"/>
      <c r="BP66" s="532"/>
      <c r="BQ66" s="532"/>
      <c r="BR66" s="532"/>
      <c r="BS66" s="98" t="s">
        <v>733</v>
      </c>
      <c r="BT66" s="532"/>
      <c r="BU66" s="532"/>
      <c r="BV66" s="532"/>
      <c r="BW66" s="532"/>
      <c r="BX66" s="532"/>
      <c r="BY66" s="532"/>
      <c r="BZ66" s="532"/>
      <c r="CA66" s="532"/>
      <c r="CB66" s="532"/>
      <c r="CC66" s="103">
        <v>0</v>
      </c>
      <c r="CD66" s="532"/>
      <c r="CE66" s="532"/>
      <c r="CF66" s="532"/>
      <c r="CG66" s="532"/>
      <c r="CH66" s="532"/>
      <c r="CI66" s="532"/>
      <c r="CJ66" s="532"/>
      <c r="CK66" s="532"/>
      <c r="CL66" s="532"/>
      <c r="CM66" s="27">
        <v>0</v>
      </c>
      <c r="CN66" s="532"/>
      <c r="CO66" s="532"/>
      <c r="CP66" s="532"/>
      <c r="CQ66" s="532"/>
      <c r="CR66" s="532"/>
      <c r="CS66" s="532"/>
      <c r="CT66" s="532"/>
      <c r="CU66" s="532"/>
      <c r="CV66" s="532"/>
      <c r="CW66" s="27">
        <v>0</v>
      </c>
      <c r="CX66" s="532"/>
      <c r="CY66" s="532"/>
      <c r="CZ66" s="532"/>
      <c r="DA66" s="532"/>
      <c r="DB66" s="532"/>
      <c r="DC66" s="532"/>
      <c r="DD66" s="532"/>
      <c r="DE66" s="532"/>
      <c r="DF66" s="532"/>
      <c r="DG66" s="103">
        <v>0</v>
      </c>
      <c r="DH66" s="532"/>
      <c r="DI66" s="532"/>
      <c r="DJ66" s="532"/>
      <c r="DK66" s="532"/>
      <c r="DL66" s="532"/>
      <c r="DM66" s="532"/>
      <c r="DN66" s="532"/>
      <c r="DO66" s="532"/>
      <c r="DP66" s="532"/>
      <c r="DQ66" s="102">
        <v>666111</v>
      </c>
      <c r="DR66" s="532"/>
      <c r="DS66" s="532"/>
      <c r="DT66" s="532"/>
      <c r="DU66" s="532"/>
      <c r="DV66" s="532"/>
      <c r="DW66" s="532"/>
      <c r="DX66" s="532"/>
      <c r="DY66" s="532"/>
      <c r="DZ66" s="532"/>
      <c r="EA66" s="27" t="s">
        <v>734</v>
      </c>
      <c r="EB66" s="532"/>
      <c r="EC66" s="532"/>
      <c r="ED66" s="532"/>
      <c r="EE66" s="532"/>
      <c r="EF66" s="532"/>
      <c r="EG66" s="532"/>
      <c r="EH66" s="532"/>
      <c r="EI66" s="532"/>
      <c r="EJ66" s="532"/>
      <c r="EK66" s="77">
        <v>2514286</v>
      </c>
      <c r="EL66" s="532"/>
      <c r="EM66" s="532"/>
      <c r="EN66" s="532"/>
      <c r="EO66" s="532"/>
      <c r="EP66" s="532"/>
      <c r="EQ66" s="532"/>
      <c r="ER66" s="532"/>
      <c r="ES66" s="532"/>
      <c r="ET66" s="532"/>
    </row>
    <row r="67" spans="1:150" ht="142.5" customHeight="1" x14ac:dyDescent="0.2">
      <c r="A67" s="89">
        <v>39</v>
      </c>
      <c r="B67" s="56"/>
      <c r="C67" s="56" t="s">
        <v>697</v>
      </c>
      <c r="D67" s="56">
        <v>5</v>
      </c>
      <c r="E67" s="56" t="s">
        <v>167</v>
      </c>
      <c r="F67" s="56" t="s">
        <v>735</v>
      </c>
      <c r="G67" s="56" t="s">
        <v>443</v>
      </c>
      <c r="H67" s="56" t="s">
        <v>736</v>
      </c>
      <c r="I67" s="51">
        <v>47</v>
      </c>
      <c r="J67" s="56" t="s">
        <v>737</v>
      </c>
      <c r="K67" s="107">
        <v>2.8E-3</v>
      </c>
      <c r="L67" s="57"/>
      <c r="M67" s="57"/>
      <c r="N67" s="57"/>
      <c r="O67" s="90"/>
      <c r="P67" s="90"/>
      <c r="Q67" s="90" t="s">
        <v>63</v>
      </c>
      <c r="R67" s="90"/>
      <c r="S67" s="56" t="s">
        <v>738</v>
      </c>
      <c r="T67" s="108">
        <v>1</v>
      </c>
      <c r="U67" s="56">
        <v>0.49</v>
      </c>
      <c r="V67" s="109"/>
      <c r="W67" s="51"/>
      <c r="X67" s="56"/>
      <c r="Y67" s="90"/>
      <c r="Z67" s="90"/>
      <c r="AA67" s="90" t="s">
        <v>63</v>
      </c>
      <c r="AB67" s="90"/>
      <c r="AC67" s="56" t="s">
        <v>739</v>
      </c>
      <c r="AD67" s="90">
        <v>1</v>
      </c>
      <c r="AE67" s="57">
        <v>0</v>
      </c>
      <c r="AF67" s="57"/>
      <c r="AG67" s="57"/>
      <c r="AH67" s="57"/>
      <c r="AI67" s="90"/>
      <c r="AJ67" s="90"/>
      <c r="AK67" s="90" t="s">
        <v>63</v>
      </c>
      <c r="AL67" s="90"/>
      <c r="AM67" s="56" t="s">
        <v>740</v>
      </c>
      <c r="AN67" s="90">
        <v>1</v>
      </c>
      <c r="AO67" s="57">
        <v>0</v>
      </c>
      <c r="AP67" s="57"/>
      <c r="AQ67" s="57"/>
      <c r="AR67" s="57"/>
      <c r="AS67" s="90"/>
      <c r="AT67" s="90"/>
      <c r="AU67" s="90" t="s">
        <v>63</v>
      </c>
      <c r="AV67" s="90"/>
      <c r="AW67" s="56" t="s">
        <v>741</v>
      </c>
      <c r="AX67" s="90">
        <v>1</v>
      </c>
      <c r="AY67" s="51" t="s">
        <v>742</v>
      </c>
      <c r="AZ67" s="57"/>
      <c r="BA67" s="57"/>
      <c r="BB67" s="57"/>
      <c r="BC67" s="90"/>
      <c r="BD67" s="90"/>
      <c r="BE67" s="90" t="s">
        <v>63</v>
      </c>
      <c r="BF67" s="90"/>
      <c r="BG67" s="56" t="s">
        <v>743</v>
      </c>
      <c r="BH67" s="90">
        <v>1</v>
      </c>
      <c r="BI67" s="56" t="s">
        <v>744</v>
      </c>
      <c r="BJ67" s="57"/>
      <c r="BK67" s="57"/>
      <c r="BL67" s="57"/>
      <c r="BM67" s="90"/>
      <c r="BN67" s="90"/>
      <c r="BO67" s="90" t="s">
        <v>63</v>
      </c>
      <c r="BP67" s="90"/>
      <c r="BQ67" s="56" t="s">
        <v>745</v>
      </c>
      <c r="BR67" s="90">
        <v>1</v>
      </c>
      <c r="BS67" s="110" t="s">
        <v>746</v>
      </c>
      <c r="BT67" s="57"/>
      <c r="BU67" s="57"/>
      <c r="BV67" s="57"/>
      <c r="BW67" s="90"/>
      <c r="BX67" s="90"/>
      <c r="BY67" s="90" t="s">
        <v>63</v>
      </c>
      <c r="BZ67" s="90"/>
      <c r="CA67" s="56" t="s">
        <v>747</v>
      </c>
      <c r="CB67" s="90">
        <v>1</v>
      </c>
      <c r="CC67" s="56">
        <v>0</v>
      </c>
      <c r="CD67" s="57" t="s">
        <v>748</v>
      </c>
      <c r="CE67" s="57"/>
      <c r="CF67" s="57"/>
      <c r="CG67" s="90"/>
      <c r="CH67" s="90"/>
      <c r="CI67" s="90" t="s">
        <v>63</v>
      </c>
      <c r="CJ67" s="90"/>
      <c r="CK67" s="56" t="s">
        <v>749</v>
      </c>
      <c r="CL67" s="90">
        <v>1</v>
      </c>
      <c r="CM67" s="57">
        <v>0</v>
      </c>
      <c r="CN67" s="57"/>
      <c r="CO67" s="57"/>
      <c r="CP67" s="57"/>
      <c r="CQ67" s="90"/>
      <c r="CR67" s="90"/>
      <c r="CS67" s="90" t="s">
        <v>63</v>
      </c>
      <c r="CT67" s="90"/>
      <c r="CU67" s="56" t="s">
        <v>750</v>
      </c>
      <c r="CV67" s="90">
        <v>1</v>
      </c>
      <c r="CW67" s="57">
        <v>0</v>
      </c>
      <c r="CX67" s="57"/>
      <c r="CY67" s="57"/>
      <c r="CZ67" s="56" t="s">
        <v>751</v>
      </c>
      <c r="DA67" s="90"/>
      <c r="DB67" s="90"/>
      <c r="DC67" s="90" t="s">
        <v>63</v>
      </c>
      <c r="DD67" s="90"/>
      <c r="DE67" s="56" t="s">
        <v>752</v>
      </c>
      <c r="DF67" s="90">
        <v>1</v>
      </c>
      <c r="DG67" s="111">
        <v>0</v>
      </c>
      <c r="DH67" s="57"/>
      <c r="DI67" s="57"/>
      <c r="DJ67" s="57"/>
      <c r="DK67" s="90"/>
      <c r="DL67" s="90"/>
      <c r="DM67" s="90" t="s">
        <v>63</v>
      </c>
      <c r="DN67" s="90"/>
      <c r="DO67" s="56" t="s">
        <v>753</v>
      </c>
      <c r="DP67" s="90">
        <v>1</v>
      </c>
      <c r="DQ67" s="107">
        <v>3.0999999999999999E-3</v>
      </c>
      <c r="DR67" s="57"/>
      <c r="DS67" s="57"/>
      <c r="DT67" s="57"/>
      <c r="DU67" s="90"/>
      <c r="DV67" s="90"/>
      <c r="DW67" s="90" t="s">
        <v>63</v>
      </c>
      <c r="DX67" s="90"/>
      <c r="DY67" s="56" t="s">
        <v>754</v>
      </c>
      <c r="DZ67" s="90">
        <v>1</v>
      </c>
      <c r="EA67" s="107">
        <v>4.4000000000000003E-3</v>
      </c>
      <c r="EB67" s="57"/>
      <c r="EC67" s="57"/>
      <c r="ED67" s="57"/>
      <c r="EE67" s="90"/>
      <c r="EF67" s="90"/>
      <c r="EG67" s="90" t="s">
        <v>63</v>
      </c>
      <c r="EH67" s="90"/>
      <c r="EI67" s="56" t="s">
        <v>755</v>
      </c>
      <c r="EJ67" s="90">
        <v>1</v>
      </c>
      <c r="EK67" s="107">
        <v>1.12E-2</v>
      </c>
      <c r="EL67" s="57"/>
      <c r="EM67" s="57"/>
      <c r="EN67" s="57"/>
      <c r="EO67" s="90"/>
      <c r="EP67" s="90" t="s">
        <v>63</v>
      </c>
      <c r="EQ67" s="90"/>
      <c r="ER67" s="90"/>
      <c r="ES67" s="56"/>
      <c r="ET67" s="90">
        <v>1</v>
      </c>
    </row>
    <row r="68" spans="1:150" ht="12.75" customHeight="1" x14ac:dyDescent="0.2">
      <c r="A68" s="20">
        <v>40</v>
      </c>
      <c r="B68" s="24"/>
      <c r="C68" s="24" t="s">
        <v>697</v>
      </c>
      <c r="D68" s="24">
        <v>5</v>
      </c>
      <c r="E68" s="24" t="s">
        <v>188</v>
      </c>
      <c r="F68" s="24" t="s">
        <v>756</v>
      </c>
      <c r="G68" s="24" t="s">
        <v>674</v>
      </c>
      <c r="H68" s="24" t="s">
        <v>757</v>
      </c>
      <c r="I68" s="23"/>
      <c r="J68" s="31"/>
      <c r="K68" s="3" t="s">
        <v>758</v>
      </c>
      <c r="L68" s="3"/>
      <c r="M68" s="3"/>
      <c r="N68" s="3"/>
      <c r="O68" s="35"/>
      <c r="P68" s="35"/>
      <c r="Q68" s="35" t="s">
        <v>63</v>
      </c>
      <c r="R68" s="35"/>
      <c r="S68" s="24" t="s">
        <v>759</v>
      </c>
      <c r="T68" s="36">
        <v>1</v>
      </c>
      <c r="U68" s="3" t="s">
        <v>758</v>
      </c>
      <c r="V68" s="63"/>
      <c r="W68" s="3"/>
      <c r="X68" s="3"/>
      <c r="Y68" s="35"/>
      <c r="Z68" s="35"/>
      <c r="AA68" s="35" t="s">
        <v>63</v>
      </c>
      <c r="AB68" s="35"/>
      <c r="AC68" s="24" t="s">
        <v>760</v>
      </c>
      <c r="AD68" s="35">
        <v>1</v>
      </c>
      <c r="AE68" s="3" t="s">
        <v>758</v>
      </c>
      <c r="AF68" s="3"/>
      <c r="AG68" s="3"/>
      <c r="AH68" s="3"/>
      <c r="AI68" s="35"/>
      <c r="AJ68" s="35"/>
      <c r="AK68" s="35" t="s">
        <v>63</v>
      </c>
      <c r="AL68" s="35"/>
      <c r="AM68" s="24" t="s">
        <v>761</v>
      </c>
      <c r="AN68" s="35">
        <v>1</v>
      </c>
      <c r="AO68" s="3" t="s">
        <v>758</v>
      </c>
      <c r="AP68" s="3"/>
      <c r="AQ68" s="3"/>
      <c r="AR68" s="3"/>
      <c r="AS68" s="38"/>
      <c r="AT68" s="38"/>
      <c r="AU68" s="35" t="s">
        <v>63</v>
      </c>
      <c r="AV68" s="35"/>
      <c r="AW68" s="24" t="s">
        <v>762</v>
      </c>
      <c r="AX68" s="35">
        <v>1</v>
      </c>
      <c r="AY68" s="3" t="s">
        <v>758</v>
      </c>
      <c r="AZ68" s="3"/>
      <c r="BA68" s="3"/>
      <c r="BB68" s="3"/>
      <c r="BC68" s="35"/>
      <c r="BD68" s="35"/>
      <c r="BE68" s="35" t="s">
        <v>63</v>
      </c>
      <c r="BF68" s="35"/>
      <c r="BG68" s="24" t="s">
        <v>763</v>
      </c>
      <c r="BH68" s="35">
        <v>1</v>
      </c>
      <c r="BI68" s="3" t="s">
        <v>758</v>
      </c>
      <c r="BJ68" s="3"/>
      <c r="BK68" s="3"/>
      <c r="BL68" s="3"/>
      <c r="BM68" s="35"/>
      <c r="BN68" s="35"/>
      <c r="BO68" s="35" t="s">
        <v>63</v>
      </c>
      <c r="BP68" s="35"/>
      <c r="BQ68" s="24" t="s">
        <v>764</v>
      </c>
      <c r="BR68" s="35">
        <v>1</v>
      </c>
      <c r="BS68" s="3" t="s">
        <v>758</v>
      </c>
      <c r="BT68" s="3"/>
      <c r="BU68" s="3"/>
      <c r="BV68" s="3"/>
      <c r="BW68" s="35"/>
      <c r="BX68" s="35"/>
      <c r="BY68" s="35" t="s">
        <v>63</v>
      </c>
      <c r="BZ68" s="35"/>
      <c r="CA68" s="24" t="s">
        <v>765</v>
      </c>
      <c r="CB68" s="35">
        <v>1</v>
      </c>
      <c r="CC68" s="3" t="s">
        <v>758</v>
      </c>
      <c r="CD68" s="3"/>
      <c r="CE68" s="3"/>
      <c r="CF68" s="3"/>
      <c r="CG68" s="35"/>
      <c r="CH68" s="35"/>
      <c r="CI68" s="35" t="s">
        <v>63</v>
      </c>
      <c r="CJ68" s="35"/>
      <c r="CK68" s="24" t="s">
        <v>766</v>
      </c>
      <c r="CL68" s="35">
        <v>1</v>
      </c>
      <c r="CM68" s="3" t="s">
        <v>758</v>
      </c>
      <c r="CN68" s="3"/>
      <c r="CO68" s="3"/>
      <c r="CP68" s="3"/>
      <c r="CQ68" s="35"/>
      <c r="CR68" s="35"/>
      <c r="CS68" s="35" t="s">
        <v>63</v>
      </c>
      <c r="CT68" s="35"/>
      <c r="CU68" s="24" t="s">
        <v>767</v>
      </c>
      <c r="CV68" s="35">
        <v>1</v>
      </c>
      <c r="CW68" s="3" t="s">
        <v>758</v>
      </c>
      <c r="CX68" s="3"/>
      <c r="CY68" s="3"/>
      <c r="CZ68" s="3"/>
      <c r="DA68" s="35"/>
      <c r="DB68" s="35"/>
      <c r="DC68" s="35" t="s">
        <v>63</v>
      </c>
      <c r="DD68" s="35"/>
      <c r="DE68" s="24" t="s">
        <v>768</v>
      </c>
      <c r="DF68" s="35">
        <v>1</v>
      </c>
      <c r="DG68" s="3" t="s">
        <v>758</v>
      </c>
      <c r="DH68" s="3"/>
      <c r="DI68" s="3"/>
      <c r="DJ68" s="3"/>
      <c r="DK68" s="35"/>
      <c r="DL68" s="35"/>
      <c r="DM68" s="35" t="s">
        <v>63</v>
      </c>
      <c r="DN68" s="35"/>
      <c r="DO68" s="24" t="s">
        <v>769</v>
      </c>
      <c r="DP68" s="35">
        <v>1</v>
      </c>
      <c r="DQ68" s="3" t="s">
        <v>758</v>
      </c>
      <c r="DR68" s="3"/>
      <c r="DS68" s="3"/>
      <c r="DT68" s="3"/>
      <c r="DU68" s="35"/>
      <c r="DV68" s="35"/>
      <c r="DW68" s="35" t="s">
        <v>63</v>
      </c>
      <c r="DX68" s="35"/>
      <c r="DY68" s="24" t="s">
        <v>770</v>
      </c>
      <c r="DZ68" s="35">
        <v>1</v>
      </c>
      <c r="EA68" s="3" t="s">
        <v>758</v>
      </c>
      <c r="EB68" s="3"/>
      <c r="EC68" s="3"/>
      <c r="ED68" s="3"/>
      <c r="EE68" s="35"/>
      <c r="EF68" s="35"/>
      <c r="EG68" s="35" t="s">
        <v>63</v>
      </c>
      <c r="EH68" s="35"/>
      <c r="EI68" s="24" t="s">
        <v>771</v>
      </c>
      <c r="EJ68" s="35">
        <v>1</v>
      </c>
      <c r="EK68" s="3" t="s">
        <v>758</v>
      </c>
      <c r="EL68" s="3"/>
      <c r="EM68" s="3"/>
      <c r="EN68" s="3"/>
      <c r="EO68" s="35"/>
      <c r="EP68" s="35"/>
      <c r="EQ68" s="35" t="s">
        <v>63</v>
      </c>
      <c r="ER68" s="35"/>
      <c r="ES68" s="24" t="s">
        <v>772</v>
      </c>
      <c r="ET68" s="35">
        <v>1</v>
      </c>
    </row>
    <row r="69" spans="1:150" ht="12.75" customHeight="1" x14ac:dyDescent="0.2">
      <c r="A69" s="20">
        <v>41</v>
      </c>
      <c r="B69" s="24"/>
      <c r="C69" s="24" t="s">
        <v>697</v>
      </c>
      <c r="D69" s="24">
        <v>5</v>
      </c>
      <c r="E69" s="24" t="s">
        <v>250</v>
      </c>
      <c r="F69" s="24" t="s">
        <v>773</v>
      </c>
      <c r="G69" s="24" t="s">
        <v>674</v>
      </c>
      <c r="H69" s="24" t="s">
        <v>774</v>
      </c>
      <c r="I69" s="23"/>
      <c r="J69" s="31"/>
      <c r="K69" s="3" t="s">
        <v>775</v>
      </c>
      <c r="L69" s="3"/>
      <c r="M69" s="3"/>
      <c r="N69" s="3"/>
      <c r="O69" s="35"/>
      <c r="P69" s="35"/>
      <c r="Q69" s="35" t="s">
        <v>63</v>
      </c>
      <c r="R69" s="35"/>
      <c r="S69" s="24" t="s">
        <v>776</v>
      </c>
      <c r="T69" s="35">
        <v>1</v>
      </c>
      <c r="U69" s="3" t="s">
        <v>775</v>
      </c>
      <c r="V69" s="3"/>
      <c r="W69" s="3"/>
      <c r="X69" s="3"/>
      <c r="Y69" s="35"/>
      <c r="Z69" s="35"/>
      <c r="AA69" s="35" t="s">
        <v>63</v>
      </c>
      <c r="AB69" s="35"/>
      <c r="AC69" s="24" t="s">
        <v>777</v>
      </c>
      <c r="AD69" s="35">
        <v>1</v>
      </c>
      <c r="AE69" s="3" t="s">
        <v>775</v>
      </c>
      <c r="AF69" s="3"/>
      <c r="AG69" s="3"/>
      <c r="AH69" s="3"/>
      <c r="AI69" s="35"/>
      <c r="AJ69" s="35"/>
      <c r="AK69" s="35" t="s">
        <v>63</v>
      </c>
      <c r="AL69" s="35"/>
      <c r="AM69" s="24" t="s">
        <v>778</v>
      </c>
      <c r="AN69" s="35">
        <v>1</v>
      </c>
      <c r="AO69" s="24" t="s">
        <v>779</v>
      </c>
      <c r="AP69" s="3"/>
      <c r="AQ69" s="3"/>
      <c r="AR69" s="3"/>
      <c r="AS69" s="38"/>
      <c r="AT69" s="38"/>
      <c r="AU69" s="35" t="s">
        <v>63</v>
      </c>
      <c r="AV69" s="35"/>
      <c r="AW69" s="24" t="s">
        <v>780</v>
      </c>
      <c r="AX69" s="35">
        <v>1</v>
      </c>
      <c r="AY69" s="3" t="s">
        <v>775</v>
      </c>
      <c r="AZ69" s="3"/>
      <c r="BA69" s="3"/>
      <c r="BB69" s="3"/>
      <c r="BC69" s="35"/>
      <c r="BD69" s="35"/>
      <c r="BE69" s="35" t="s">
        <v>63</v>
      </c>
      <c r="BF69" s="35"/>
      <c r="BG69" s="24" t="s">
        <v>781</v>
      </c>
      <c r="BH69" s="35">
        <v>1</v>
      </c>
      <c r="BI69" s="3" t="s">
        <v>775</v>
      </c>
      <c r="BJ69" s="3"/>
      <c r="BK69" s="3"/>
      <c r="BL69" s="3"/>
      <c r="BM69" s="35"/>
      <c r="BN69" s="35"/>
      <c r="BO69" s="35" t="s">
        <v>63</v>
      </c>
      <c r="BP69" s="35"/>
      <c r="BQ69" s="24" t="s">
        <v>782</v>
      </c>
      <c r="BR69" s="35">
        <v>1</v>
      </c>
      <c r="BS69" s="3" t="s">
        <v>775</v>
      </c>
      <c r="BT69" s="3"/>
      <c r="BU69" s="3"/>
      <c r="BV69" s="3"/>
      <c r="BW69" s="35"/>
      <c r="BX69" s="35"/>
      <c r="BY69" s="35" t="s">
        <v>63</v>
      </c>
      <c r="BZ69" s="35"/>
      <c r="CA69" s="24" t="s">
        <v>783</v>
      </c>
      <c r="CB69" s="35">
        <v>1</v>
      </c>
      <c r="CC69" s="3" t="s">
        <v>775</v>
      </c>
      <c r="CD69" s="3"/>
      <c r="CE69" s="3"/>
      <c r="CF69" s="3"/>
      <c r="CG69" s="35"/>
      <c r="CH69" s="35"/>
      <c r="CI69" s="35" t="s">
        <v>63</v>
      </c>
      <c r="CJ69" s="35"/>
      <c r="CK69" s="24" t="s">
        <v>784</v>
      </c>
      <c r="CL69" s="35">
        <v>1</v>
      </c>
      <c r="CM69" s="3" t="s">
        <v>775</v>
      </c>
      <c r="CN69" s="3"/>
      <c r="CO69" s="3"/>
      <c r="CP69" s="3"/>
      <c r="CQ69" s="35"/>
      <c r="CR69" s="35"/>
      <c r="CS69" s="35" t="s">
        <v>63</v>
      </c>
      <c r="CT69" s="35"/>
      <c r="CU69" s="24" t="s">
        <v>785</v>
      </c>
      <c r="CV69" s="35">
        <v>1</v>
      </c>
      <c r="CW69" s="3" t="s">
        <v>775</v>
      </c>
      <c r="CX69" s="3"/>
      <c r="CY69" s="3"/>
      <c r="CZ69" s="3"/>
      <c r="DA69" s="35"/>
      <c r="DB69" s="35"/>
      <c r="DC69" s="35" t="s">
        <v>63</v>
      </c>
      <c r="DD69" s="35"/>
      <c r="DE69" s="24" t="s">
        <v>786</v>
      </c>
      <c r="DF69" s="35">
        <v>1</v>
      </c>
      <c r="DG69" s="3" t="s">
        <v>775</v>
      </c>
      <c r="DH69" s="3"/>
      <c r="DI69" s="3"/>
      <c r="DJ69" s="3"/>
      <c r="DK69" s="35"/>
      <c r="DL69" s="35"/>
      <c r="DM69" s="35" t="s">
        <v>63</v>
      </c>
      <c r="DN69" s="35"/>
      <c r="DO69" s="24" t="s">
        <v>787</v>
      </c>
      <c r="DP69" s="35">
        <v>1</v>
      </c>
      <c r="DQ69" s="3" t="s">
        <v>775</v>
      </c>
      <c r="DR69" s="3"/>
      <c r="DS69" s="3"/>
      <c r="DT69" s="3"/>
      <c r="DU69" s="35"/>
      <c r="DV69" s="35"/>
      <c r="DW69" s="35" t="s">
        <v>63</v>
      </c>
      <c r="DX69" s="35"/>
      <c r="DY69" s="24" t="s">
        <v>788</v>
      </c>
      <c r="DZ69" s="35">
        <v>1</v>
      </c>
      <c r="EA69" s="3" t="s">
        <v>775</v>
      </c>
      <c r="EB69" s="3"/>
      <c r="EC69" s="3"/>
      <c r="ED69" s="3"/>
      <c r="EE69" s="35"/>
      <c r="EF69" s="35"/>
      <c r="EG69" s="35" t="s">
        <v>63</v>
      </c>
      <c r="EH69" s="35"/>
      <c r="EI69" s="24" t="s">
        <v>789</v>
      </c>
      <c r="EJ69" s="35">
        <v>1</v>
      </c>
      <c r="EK69" s="3" t="s">
        <v>775</v>
      </c>
      <c r="EL69" s="3"/>
      <c r="EM69" s="3"/>
      <c r="EN69" s="3"/>
      <c r="EO69" s="35"/>
      <c r="EP69" s="35"/>
      <c r="EQ69" s="35" t="s">
        <v>63</v>
      </c>
      <c r="ER69" s="35"/>
      <c r="ES69" s="24" t="s">
        <v>790</v>
      </c>
      <c r="ET69" s="35">
        <v>1</v>
      </c>
    </row>
    <row r="70" spans="1:150" ht="12.75" customHeight="1" x14ac:dyDescent="0.2">
      <c r="A70" s="20">
        <v>42</v>
      </c>
      <c r="B70" s="24"/>
      <c r="C70" s="24" t="s">
        <v>697</v>
      </c>
      <c r="D70" s="24">
        <v>5</v>
      </c>
      <c r="E70" s="24" t="s">
        <v>250</v>
      </c>
      <c r="F70" s="24" t="s">
        <v>791</v>
      </c>
      <c r="G70" s="24" t="s">
        <v>674</v>
      </c>
      <c r="H70" s="24" t="s">
        <v>792</v>
      </c>
      <c r="I70" s="23"/>
      <c r="J70" s="31"/>
      <c r="K70" s="3" t="s">
        <v>793</v>
      </c>
      <c r="L70" s="3"/>
      <c r="M70" s="3"/>
      <c r="N70" s="3"/>
      <c r="O70" s="35"/>
      <c r="P70" s="35"/>
      <c r="Q70" s="35" t="s">
        <v>63</v>
      </c>
      <c r="R70" s="35"/>
      <c r="S70" s="24" t="s">
        <v>794</v>
      </c>
      <c r="T70" s="35">
        <v>1</v>
      </c>
      <c r="U70" s="3" t="s">
        <v>793</v>
      </c>
      <c r="V70" s="3"/>
      <c r="W70" s="3"/>
      <c r="X70" s="3"/>
      <c r="Y70" s="35"/>
      <c r="Z70" s="35"/>
      <c r="AA70" s="35" t="s">
        <v>63</v>
      </c>
      <c r="AB70" s="35"/>
      <c r="AC70" s="24" t="s">
        <v>795</v>
      </c>
      <c r="AD70" s="35">
        <v>1</v>
      </c>
      <c r="AE70" s="3" t="s">
        <v>793</v>
      </c>
      <c r="AF70" s="3"/>
      <c r="AG70" s="3"/>
      <c r="AH70" s="3"/>
      <c r="AI70" s="35"/>
      <c r="AJ70" s="35"/>
      <c r="AK70" s="35" t="s">
        <v>63</v>
      </c>
      <c r="AL70" s="35"/>
      <c r="AM70" s="24" t="s">
        <v>796</v>
      </c>
      <c r="AN70" s="35">
        <v>1</v>
      </c>
      <c r="AO70" s="3" t="s">
        <v>793</v>
      </c>
      <c r="AP70" s="3"/>
      <c r="AQ70" s="3"/>
      <c r="AR70" s="3"/>
      <c r="AS70" s="38"/>
      <c r="AT70" s="38"/>
      <c r="AU70" s="35" t="s">
        <v>63</v>
      </c>
      <c r="AV70" s="35"/>
      <c r="AW70" s="24" t="s">
        <v>797</v>
      </c>
      <c r="AX70" s="35">
        <v>1</v>
      </c>
      <c r="AY70" s="3" t="s">
        <v>793</v>
      </c>
      <c r="AZ70" s="3"/>
      <c r="BA70" s="3"/>
      <c r="BB70" s="3"/>
      <c r="BC70" s="35"/>
      <c r="BD70" s="35"/>
      <c r="BE70" s="35" t="s">
        <v>63</v>
      </c>
      <c r="BF70" s="35"/>
      <c r="BG70" s="24" t="s">
        <v>798</v>
      </c>
      <c r="BH70" s="35">
        <v>1</v>
      </c>
      <c r="BI70" s="3" t="s">
        <v>793</v>
      </c>
      <c r="BJ70" s="3"/>
      <c r="BK70" s="3"/>
      <c r="BL70" s="3"/>
      <c r="BM70" s="35"/>
      <c r="BN70" s="35"/>
      <c r="BO70" s="35" t="s">
        <v>63</v>
      </c>
      <c r="BP70" s="35"/>
      <c r="BQ70" s="24" t="s">
        <v>799</v>
      </c>
      <c r="BR70" s="35">
        <v>1</v>
      </c>
      <c r="BS70" s="3" t="s">
        <v>793</v>
      </c>
      <c r="BT70" s="3"/>
      <c r="BU70" s="3"/>
      <c r="BV70" s="3"/>
      <c r="BW70" s="35"/>
      <c r="BX70" s="35"/>
      <c r="BY70" s="35" t="s">
        <v>63</v>
      </c>
      <c r="BZ70" s="35"/>
      <c r="CA70" s="24" t="s">
        <v>800</v>
      </c>
      <c r="CB70" s="35">
        <v>1</v>
      </c>
      <c r="CC70" s="3" t="s">
        <v>793</v>
      </c>
      <c r="CD70" s="3"/>
      <c r="CE70" s="3"/>
      <c r="CF70" s="3"/>
      <c r="CG70" s="35"/>
      <c r="CH70" s="35"/>
      <c r="CI70" s="35" t="s">
        <v>63</v>
      </c>
      <c r="CJ70" s="35"/>
      <c r="CK70" s="24" t="s">
        <v>801</v>
      </c>
      <c r="CL70" s="35">
        <v>1</v>
      </c>
      <c r="CM70" s="3" t="s">
        <v>793</v>
      </c>
      <c r="CN70" s="3"/>
      <c r="CO70" s="3"/>
      <c r="CP70" s="3"/>
      <c r="CQ70" s="35"/>
      <c r="CR70" s="35"/>
      <c r="CS70" s="35" t="s">
        <v>63</v>
      </c>
      <c r="CT70" s="35"/>
      <c r="CU70" s="24" t="s">
        <v>802</v>
      </c>
      <c r="CV70" s="35">
        <v>1</v>
      </c>
      <c r="CW70" s="3" t="s">
        <v>793</v>
      </c>
      <c r="CX70" s="3"/>
      <c r="CY70" s="3"/>
      <c r="CZ70" s="3"/>
      <c r="DA70" s="35"/>
      <c r="DB70" s="35"/>
      <c r="DC70" s="35" t="s">
        <v>63</v>
      </c>
      <c r="DD70" s="35"/>
      <c r="DE70" s="24" t="s">
        <v>803</v>
      </c>
      <c r="DF70" s="35">
        <v>1</v>
      </c>
      <c r="DG70" s="3" t="s">
        <v>793</v>
      </c>
      <c r="DH70" s="3"/>
      <c r="DI70" s="3"/>
      <c r="DJ70" s="3"/>
      <c r="DK70" s="35"/>
      <c r="DL70" s="35"/>
      <c r="DM70" s="35" t="s">
        <v>63</v>
      </c>
      <c r="DN70" s="35"/>
      <c r="DO70" s="24" t="s">
        <v>804</v>
      </c>
      <c r="DP70" s="35">
        <v>1</v>
      </c>
      <c r="DQ70" s="3" t="s">
        <v>793</v>
      </c>
      <c r="DR70" s="3"/>
      <c r="DS70" s="3"/>
      <c r="DT70" s="3"/>
      <c r="DU70" s="35"/>
      <c r="DV70" s="35"/>
      <c r="DW70" s="35" t="s">
        <v>63</v>
      </c>
      <c r="DX70" s="35"/>
      <c r="DY70" s="24" t="s">
        <v>805</v>
      </c>
      <c r="DZ70" s="35">
        <v>1</v>
      </c>
      <c r="EA70" s="3" t="s">
        <v>793</v>
      </c>
      <c r="EB70" s="3"/>
      <c r="EC70" s="3"/>
      <c r="ED70" s="3"/>
      <c r="EE70" s="35"/>
      <c r="EF70" s="35"/>
      <c r="EG70" s="35" t="s">
        <v>63</v>
      </c>
      <c r="EH70" s="35"/>
      <c r="EI70" s="24" t="s">
        <v>806</v>
      </c>
      <c r="EJ70" s="35">
        <v>1</v>
      </c>
      <c r="EK70" s="3" t="s">
        <v>793</v>
      </c>
      <c r="EL70" s="3"/>
      <c r="EM70" s="3"/>
      <c r="EN70" s="3"/>
      <c r="EO70" s="35"/>
      <c r="EP70" s="35"/>
      <c r="EQ70" s="35" t="s">
        <v>63</v>
      </c>
      <c r="ER70" s="35"/>
      <c r="ES70" s="24" t="s">
        <v>807</v>
      </c>
      <c r="ET70" s="35">
        <v>1</v>
      </c>
    </row>
    <row r="71" spans="1:150" ht="12.75" customHeight="1" x14ac:dyDescent="0.2">
      <c r="A71" s="13"/>
      <c r="B71" s="13"/>
      <c r="C71" s="13"/>
      <c r="D71" s="13"/>
      <c r="E71" s="13"/>
      <c r="F71" s="13"/>
      <c r="G71" s="13"/>
      <c r="H71" s="13"/>
      <c r="I71" s="14"/>
      <c r="J71" s="13"/>
      <c r="K71" s="13"/>
      <c r="L71" s="13"/>
      <c r="M71" s="112"/>
      <c r="N71" s="7"/>
      <c r="O71" s="8"/>
      <c r="P71" s="8"/>
      <c r="Q71" s="8"/>
      <c r="R71" s="8"/>
      <c r="S71" s="7"/>
      <c r="T71" s="8"/>
      <c r="U71" s="13"/>
      <c r="V71" s="13"/>
      <c r="W71" s="112"/>
      <c r="X71" s="7"/>
      <c r="Y71" s="8"/>
      <c r="Z71" s="8"/>
      <c r="AA71" s="8"/>
      <c r="AB71" s="8"/>
      <c r="AC71" s="7"/>
      <c r="AD71" s="8"/>
      <c r="AE71" s="13"/>
      <c r="AF71" s="13"/>
      <c r="AG71" s="112"/>
      <c r="AH71" s="7"/>
      <c r="AI71" s="8"/>
      <c r="AJ71" s="8"/>
      <c r="AK71" s="8"/>
      <c r="AL71" s="8"/>
      <c r="AM71" s="7"/>
      <c r="AN71" s="8"/>
      <c r="AO71" s="13"/>
      <c r="AP71" s="13"/>
      <c r="AQ71" s="112"/>
      <c r="AR71" s="7"/>
      <c r="AS71" s="8"/>
      <c r="AT71" s="8"/>
      <c r="AU71" s="8"/>
      <c r="AV71" s="8"/>
      <c r="AW71" s="7"/>
      <c r="AX71" s="8"/>
      <c r="AY71" s="13"/>
      <c r="AZ71" s="13"/>
      <c r="BA71" s="112"/>
      <c r="BB71" s="7"/>
      <c r="BC71" s="8"/>
      <c r="BD71" s="8"/>
      <c r="BE71" s="8"/>
      <c r="BF71" s="8"/>
      <c r="BG71" s="7"/>
      <c r="BH71" s="8"/>
      <c r="BI71" s="13"/>
      <c r="BJ71" s="13"/>
      <c r="BK71" s="112"/>
      <c r="BL71" s="7"/>
      <c r="BM71" s="8"/>
      <c r="BN71" s="8"/>
      <c r="BO71" s="8"/>
      <c r="BP71" s="8"/>
      <c r="BQ71" s="7"/>
      <c r="BR71" s="8"/>
      <c r="BS71" s="13"/>
      <c r="BT71" s="13"/>
      <c r="BU71" s="112"/>
      <c r="BV71" s="7"/>
      <c r="BW71" s="8"/>
      <c r="BX71" s="8"/>
      <c r="BY71" s="8"/>
      <c r="BZ71" s="8"/>
      <c r="CA71" s="7"/>
      <c r="CB71" s="8"/>
      <c r="CC71" s="13"/>
      <c r="CD71" s="13"/>
      <c r="CE71" s="112"/>
      <c r="CF71" s="7"/>
      <c r="CG71" s="8"/>
      <c r="CH71" s="8"/>
      <c r="CI71" s="8"/>
      <c r="CJ71" s="8"/>
      <c r="CK71" s="7"/>
      <c r="CL71" s="8"/>
      <c r="CM71" s="13"/>
      <c r="CN71" s="13"/>
      <c r="CO71" s="112"/>
      <c r="CP71" s="7"/>
      <c r="CQ71" s="8"/>
      <c r="CR71" s="8"/>
      <c r="CS71" s="8"/>
      <c r="CT71" s="8"/>
      <c r="CU71" s="7"/>
      <c r="CV71" s="8"/>
      <c r="CW71" s="13"/>
      <c r="CX71" s="13"/>
      <c r="CY71" s="112"/>
      <c r="CZ71" s="7"/>
      <c r="DA71" s="8"/>
      <c r="DB71" s="8"/>
      <c r="DC71" s="8"/>
      <c r="DD71" s="8"/>
      <c r="DE71" s="7"/>
      <c r="DF71" s="8"/>
      <c r="DG71" s="13"/>
      <c r="DH71" s="13"/>
      <c r="DI71" s="112"/>
      <c r="DJ71" s="7"/>
      <c r="DK71" s="8"/>
      <c r="DL71" s="8"/>
      <c r="DM71" s="8"/>
      <c r="DN71" s="8"/>
      <c r="DO71" s="7"/>
      <c r="DP71" s="8"/>
      <c r="DQ71" s="13"/>
      <c r="DR71" s="13"/>
      <c r="DS71" s="112"/>
      <c r="DT71" s="7"/>
      <c r="DU71" s="8"/>
      <c r="DV71" s="8"/>
      <c r="DW71" s="8"/>
      <c r="DX71" s="8"/>
      <c r="DY71" s="7"/>
      <c r="DZ71" s="8"/>
      <c r="EA71" s="13"/>
      <c r="EB71" s="13"/>
      <c r="EC71" s="112"/>
      <c r="ED71" s="7"/>
      <c r="EE71" s="8"/>
      <c r="EF71" s="8"/>
      <c r="EG71" s="8"/>
      <c r="EH71" s="8"/>
      <c r="EI71" s="7"/>
      <c r="EJ71" s="8"/>
      <c r="EK71" s="13"/>
      <c r="EL71" s="13"/>
      <c r="EM71" s="112"/>
      <c r="EN71" s="7"/>
      <c r="EO71" s="8"/>
      <c r="EP71" s="8"/>
      <c r="EQ71" s="8"/>
      <c r="ER71" s="8"/>
      <c r="ES71" s="7"/>
      <c r="ET71" s="8"/>
    </row>
    <row r="72" spans="1:150" ht="12.75" customHeight="1" x14ac:dyDescent="0.2">
      <c r="A72" s="13"/>
      <c r="B72" s="13"/>
      <c r="C72" s="13"/>
      <c r="D72" s="13"/>
      <c r="E72" s="13"/>
      <c r="F72" s="13"/>
      <c r="G72" s="13"/>
      <c r="H72" s="13"/>
      <c r="I72" s="14"/>
      <c r="J72" s="13"/>
      <c r="K72" s="13"/>
      <c r="L72" s="13"/>
      <c r="M72" s="112"/>
      <c r="N72" s="113" t="s">
        <v>808</v>
      </c>
      <c r="O72" s="114" t="s">
        <v>52</v>
      </c>
      <c r="P72" s="114" t="s">
        <v>53</v>
      </c>
      <c r="Q72" s="114" t="s">
        <v>54</v>
      </c>
      <c r="R72" s="114" t="s">
        <v>55</v>
      </c>
      <c r="S72" s="113"/>
      <c r="T72" s="115" t="s">
        <v>809</v>
      </c>
      <c r="U72" s="13"/>
      <c r="V72" s="13"/>
      <c r="W72" s="112"/>
      <c r="X72" s="113" t="s">
        <v>808</v>
      </c>
      <c r="Y72" s="114" t="s">
        <v>52</v>
      </c>
      <c r="Z72" s="114" t="s">
        <v>53</v>
      </c>
      <c r="AA72" s="114" t="s">
        <v>54</v>
      </c>
      <c r="AB72" s="114" t="s">
        <v>55</v>
      </c>
      <c r="AC72" s="113"/>
      <c r="AD72" s="115" t="s">
        <v>809</v>
      </c>
      <c r="AE72" s="13"/>
      <c r="AF72" s="13"/>
      <c r="AG72" s="112"/>
      <c r="AH72" s="113" t="s">
        <v>808</v>
      </c>
      <c r="AI72" s="114" t="s">
        <v>52</v>
      </c>
      <c r="AJ72" s="114" t="s">
        <v>53</v>
      </c>
      <c r="AK72" s="114" t="s">
        <v>54</v>
      </c>
      <c r="AL72" s="114" t="s">
        <v>55</v>
      </c>
      <c r="AM72" s="113"/>
      <c r="AN72" s="115" t="s">
        <v>809</v>
      </c>
      <c r="AO72" s="13"/>
      <c r="AP72" s="13"/>
      <c r="AQ72" s="112"/>
      <c r="AR72" s="113" t="s">
        <v>808</v>
      </c>
      <c r="AS72" s="114" t="s">
        <v>52</v>
      </c>
      <c r="AT72" s="114" t="s">
        <v>53</v>
      </c>
      <c r="AU72" s="114" t="s">
        <v>54</v>
      </c>
      <c r="AV72" s="114" t="s">
        <v>55</v>
      </c>
      <c r="AW72" s="113"/>
      <c r="AX72" s="115" t="s">
        <v>809</v>
      </c>
      <c r="AY72" s="13"/>
      <c r="AZ72" s="13"/>
      <c r="BA72" s="112"/>
      <c r="BB72" s="113" t="s">
        <v>808</v>
      </c>
      <c r="BC72" s="114" t="s">
        <v>52</v>
      </c>
      <c r="BD72" s="114" t="s">
        <v>53</v>
      </c>
      <c r="BE72" s="114" t="s">
        <v>54</v>
      </c>
      <c r="BF72" s="114" t="s">
        <v>55</v>
      </c>
      <c r="BG72" s="113"/>
      <c r="BH72" s="115" t="s">
        <v>809</v>
      </c>
      <c r="BI72" s="13"/>
      <c r="BJ72" s="13"/>
      <c r="BK72" s="112"/>
      <c r="BL72" s="113" t="s">
        <v>808</v>
      </c>
      <c r="BM72" s="114" t="s">
        <v>52</v>
      </c>
      <c r="BN72" s="114" t="s">
        <v>53</v>
      </c>
      <c r="BO72" s="114" t="s">
        <v>54</v>
      </c>
      <c r="BP72" s="114" t="s">
        <v>55</v>
      </c>
      <c r="BQ72" s="113"/>
      <c r="BR72" s="115" t="s">
        <v>809</v>
      </c>
      <c r="BS72" s="13"/>
      <c r="BT72" s="13"/>
      <c r="BU72" s="112"/>
      <c r="BV72" s="113" t="s">
        <v>808</v>
      </c>
      <c r="BW72" s="114" t="s">
        <v>52</v>
      </c>
      <c r="BX72" s="114" t="s">
        <v>53</v>
      </c>
      <c r="BY72" s="114" t="s">
        <v>54</v>
      </c>
      <c r="BZ72" s="114" t="s">
        <v>55</v>
      </c>
      <c r="CA72" s="113"/>
      <c r="CB72" s="115" t="s">
        <v>809</v>
      </c>
      <c r="CC72" s="13"/>
      <c r="CD72" s="13"/>
      <c r="CE72" s="112"/>
      <c r="CF72" s="113" t="s">
        <v>808</v>
      </c>
      <c r="CG72" s="114" t="s">
        <v>52</v>
      </c>
      <c r="CH72" s="114" t="s">
        <v>53</v>
      </c>
      <c r="CI72" s="114" t="s">
        <v>54</v>
      </c>
      <c r="CJ72" s="114" t="s">
        <v>55</v>
      </c>
      <c r="CK72" s="113"/>
      <c r="CL72" s="115" t="s">
        <v>809</v>
      </c>
      <c r="CM72" s="13"/>
      <c r="CN72" s="13"/>
      <c r="CO72" s="112"/>
      <c r="CP72" s="113" t="s">
        <v>808</v>
      </c>
      <c r="CQ72" s="114" t="s">
        <v>52</v>
      </c>
      <c r="CR72" s="114" t="s">
        <v>53</v>
      </c>
      <c r="CS72" s="114" t="s">
        <v>54</v>
      </c>
      <c r="CT72" s="114" t="s">
        <v>55</v>
      </c>
      <c r="CU72" s="113"/>
      <c r="CV72" s="115" t="s">
        <v>809</v>
      </c>
      <c r="CW72" s="13"/>
      <c r="CX72" s="13"/>
      <c r="CY72" s="112"/>
      <c r="CZ72" s="113" t="s">
        <v>808</v>
      </c>
      <c r="DA72" s="114" t="s">
        <v>52</v>
      </c>
      <c r="DB72" s="114" t="s">
        <v>53</v>
      </c>
      <c r="DC72" s="114" t="s">
        <v>54</v>
      </c>
      <c r="DD72" s="114" t="s">
        <v>55</v>
      </c>
      <c r="DE72" s="113"/>
      <c r="DF72" s="115" t="s">
        <v>809</v>
      </c>
      <c r="DG72" s="13"/>
      <c r="DH72" s="13"/>
      <c r="DI72" s="112"/>
      <c r="DJ72" s="113" t="s">
        <v>808</v>
      </c>
      <c r="DK72" s="114" t="s">
        <v>52</v>
      </c>
      <c r="DL72" s="114" t="s">
        <v>53</v>
      </c>
      <c r="DM72" s="114" t="s">
        <v>54</v>
      </c>
      <c r="DN72" s="114" t="s">
        <v>55</v>
      </c>
      <c r="DO72" s="113"/>
      <c r="DP72" s="115" t="s">
        <v>809</v>
      </c>
      <c r="DQ72" s="13"/>
      <c r="DR72" s="13"/>
      <c r="DS72" s="112"/>
      <c r="DT72" s="113" t="s">
        <v>808</v>
      </c>
      <c r="DU72" s="114" t="s">
        <v>52</v>
      </c>
      <c r="DV72" s="114" t="s">
        <v>53</v>
      </c>
      <c r="DW72" s="114" t="s">
        <v>54</v>
      </c>
      <c r="DX72" s="114" t="s">
        <v>55</v>
      </c>
      <c r="DY72" s="113"/>
      <c r="DZ72" s="115" t="s">
        <v>809</v>
      </c>
      <c r="EA72" s="13"/>
      <c r="EB72" s="13"/>
      <c r="EC72" s="112"/>
      <c r="ED72" s="113" t="s">
        <v>808</v>
      </c>
      <c r="EE72" s="114" t="s">
        <v>52</v>
      </c>
      <c r="EF72" s="114" t="s">
        <v>53</v>
      </c>
      <c r="EG72" s="114" t="s">
        <v>54</v>
      </c>
      <c r="EH72" s="114" t="s">
        <v>55</v>
      </c>
      <c r="EI72" s="113"/>
      <c r="EJ72" s="115" t="s">
        <v>809</v>
      </c>
      <c r="EK72" s="13"/>
      <c r="EL72" s="13"/>
      <c r="EM72" s="112"/>
      <c r="EN72" s="113" t="s">
        <v>808</v>
      </c>
      <c r="EO72" s="114" t="s">
        <v>52</v>
      </c>
      <c r="EP72" s="114" t="s">
        <v>53</v>
      </c>
      <c r="EQ72" s="114" t="s">
        <v>54</v>
      </c>
      <c r="ER72" s="114" t="s">
        <v>55</v>
      </c>
      <c r="ES72" s="113"/>
      <c r="ET72" s="115" t="s">
        <v>809</v>
      </c>
    </row>
    <row r="73" spans="1:150" ht="12.75" customHeight="1" x14ac:dyDescent="0.2">
      <c r="A73" s="13"/>
      <c r="B73" s="13"/>
      <c r="C73" s="13"/>
      <c r="D73" s="13"/>
      <c r="E73" s="13"/>
      <c r="F73" s="13"/>
      <c r="G73" s="13"/>
      <c r="H73" s="13"/>
      <c r="I73" s="14"/>
      <c r="J73" s="13"/>
      <c r="K73" s="13"/>
      <c r="L73" s="13"/>
      <c r="M73" s="112"/>
      <c r="N73" s="24" t="s">
        <v>810</v>
      </c>
      <c r="O73" s="35">
        <f t="shared" ref="O73:R73" si="0">COUNTA(O9:O13)</f>
        <v>0</v>
      </c>
      <c r="P73" s="35">
        <f t="shared" si="0"/>
        <v>2</v>
      </c>
      <c r="Q73" s="35">
        <f t="shared" si="0"/>
        <v>0</v>
      </c>
      <c r="R73" s="35">
        <f t="shared" si="0"/>
        <v>0</v>
      </c>
      <c r="S73" s="24"/>
      <c r="T73" s="35">
        <f>SUM(T9:T13)</f>
        <v>2</v>
      </c>
      <c r="U73" s="13"/>
      <c r="V73" s="13"/>
      <c r="W73" s="112"/>
      <c r="X73" s="24" t="s">
        <v>810</v>
      </c>
      <c r="Y73" s="35">
        <f t="shared" ref="Y73:AB73" si="1">COUNTA(Y9:Y13)</f>
        <v>0</v>
      </c>
      <c r="Z73" s="35">
        <f t="shared" si="1"/>
        <v>2</v>
      </c>
      <c r="AA73" s="35">
        <f t="shared" si="1"/>
        <v>0</v>
      </c>
      <c r="AB73" s="35">
        <f t="shared" si="1"/>
        <v>0</v>
      </c>
      <c r="AC73" s="24"/>
      <c r="AD73" s="35">
        <f>SUM(AD9:AD13)</f>
        <v>2</v>
      </c>
      <c r="AE73" s="13"/>
      <c r="AF73" s="13"/>
      <c r="AG73" s="112"/>
      <c r="AH73" s="24" t="s">
        <v>810</v>
      </c>
      <c r="AI73" s="35">
        <f t="shared" ref="AI73:AL73" si="2">COUNTA(AI9:AI13)</f>
        <v>0</v>
      </c>
      <c r="AJ73" s="35">
        <f t="shared" si="2"/>
        <v>2</v>
      </c>
      <c r="AK73" s="35">
        <f t="shared" si="2"/>
        <v>0</v>
      </c>
      <c r="AL73" s="35">
        <f t="shared" si="2"/>
        <v>0</v>
      </c>
      <c r="AM73" s="24"/>
      <c r="AN73" s="35">
        <f>SUM(AN9:AN13)</f>
        <v>2</v>
      </c>
      <c r="AO73" s="13"/>
      <c r="AP73" s="13"/>
      <c r="AQ73" s="112"/>
      <c r="AR73" s="24" t="s">
        <v>810</v>
      </c>
      <c r="AS73" s="35">
        <f t="shared" ref="AS73:AV73" si="3">COUNTA(AS9:AS13)</f>
        <v>0</v>
      </c>
      <c r="AT73" s="35">
        <f t="shared" si="3"/>
        <v>2</v>
      </c>
      <c r="AU73" s="35">
        <f t="shared" si="3"/>
        <v>0</v>
      </c>
      <c r="AV73" s="35">
        <f t="shared" si="3"/>
        <v>0</v>
      </c>
      <c r="AW73" s="24"/>
      <c r="AX73" s="35">
        <f>SUM(AX9:AX13)</f>
        <v>2</v>
      </c>
      <c r="AY73" s="13"/>
      <c r="AZ73" s="13"/>
      <c r="BA73" s="112"/>
      <c r="BB73" s="24" t="s">
        <v>810</v>
      </c>
      <c r="BC73" s="35">
        <f t="shared" ref="BC73:BF73" si="4">COUNTA(BC9:BC13)</f>
        <v>0</v>
      </c>
      <c r="BD73" s="35">
        <f t="shared" si="4"/>
        <v>2</v>
      </c>
      <c r="BE73" s="35">
        <f t="shared" si="4"/>
        <v>0</v>
      </c>
      <c r="BF73" s="35">
        <f t="shared" si="4"/>
        <v>0</v>
      </c>
      <c r="BG73" s="24"/>
      <c r="BH73" s="35">
        <f>SUM(BH9:BH13)</f>
        <v>2</v>
      </c>
      <c r="BI73" s="13"/>
      <c r="BJ73" s="13"/>
      <c r="BK73" s="112"/>
      <c r="BL73" s="24" t="s">
        <v>810</v>
      </c>
      <c r="BM73" s="35">
        <f t="shared" ref="BM73:BP73" si="5">COUNTA(BM9:BM13)</f>
        <v>0</v>
      </c>
      <c r="BN73" s="35">
        <f t="shared" si="5"/>
        <v>1</v>
      </c>
      <c r="BO73" s="35">
        <f t="shared" si="5"/>
        <v>1</v>
      </c>
      <c r="BP73" s="35">
        <f t="shared" si="5"/>
        <v>0</v>
      </c>
      <c r="BQ73" s="24"/>
      <c r="BR73" s="35">
        <f>SUM(BR9:BR13)</f>
        <v>2</v>
      </c>
      <c r="BS73" s="13"/>
      <c r="BT73" s="13"/>
      <c r="BU73" s="112"/>
      <c r="BV73" s="24" t="s">
        <v>810</v>
      </c>
      <c r="BW73" s="35">
        <f t="shared" ref="BW73:BZ73" si="6">COUNTA(BW9:BW13)</f>
        <v>0</v>
      </c>
      <c r="BX73" s="35">
        <f t="shared" si="6"/>
        <v>1</v>
      </c>
      <c r="BY73" s="35">
        <f t="shared" si="6"/>
        <v>1</v>
      </c>
      <c r="BZ73" s="35">
        <f t="shared" si="6"/>
        <v>0</v>
      </c>
      <c r="CA73" s="24"/>
      <c r="CB73" s="35">
        <f>SUM(CB9:CB13)</f>
        <v>2</v>
      </c>
      <c r="CC73" s="13"/>
      <c r="CD73" s="13"/>
      <c r="CE73" s="112"/>
      <c r="CF73" s="24" t="s">
        <v>810</v>
      </c>
      <c r="CG73" s="35">
        <f t="shared" ref="CG73:CJ73" si="7">COUNTA(CG9:CG13)</f>
        <v>0</v>
      </c>
      <c r="CH73" s="35">
        <f t="shared" si="7"/>
        <v>2</v>
      </c>
      <c r="CI73" s="35">
        <f t="shared" si="7"/>
        <v>0</v>
      </c>
      <c r="CJ73" s="35">
        <f t="shared" si="7"/>
        <v>0</v>
      </c>
      <c r="CK73" s="24"/>
      <c r="CL73" s="35">
        <f>SUM(CL9:CL13)</f>
        <v>2</v>
      </c>
      <c r="CM73" s="13"/>
      <c r="CN73" s="13"/>
      <c r="CO73" s="112"/>
      <c r="CP73" s="24" t="s">
        <v>810</v>
      </c>
      <c r="CQ73" s="35">
        <f t="shared" ref="CQ73:CT73" si="8">COUNTA(CQ9:CQ13)</f>
        <v>0</v>
      </c>
      <c r="CR73" s="35">
        <f t="shared" si="8"/>
        <v>2</v>
      </c>
      <c r="CS73" s="35">
        <f t="shared" si="8"/>
        <v>0</v>
      </c>
      <c r="CT73" s="35">
        <f t="shared" si="8"/>
        <v>0</v>
      </c>
      <c r="CU73" s="24"/>
      <c r="CV73" s="35">
        <f>SUM(CV9:CV13)</f>
        <v>2</v>
      </c>
      <c r="CW73" s="13"/>
      <c r="CX73" s="13"/>
      <c r="CY73" s="112"/>
      <c r="CZ73" s="24" t="s">
        <v>810</v>
      </c>
      <c r="DA73" s="35">
        <f t="shared" ref="DA73:DD73" si="9">COUNTA(DA9:DA13)</f>
        <v>0</v>
      </c>
      <c r="DB73" s="35">
        <f t="shared" si="9"/>
        <v>2</v>
      </c>
      <c r="DC73" s="35">
        <f t="shared" si="9"/>
        <v>0</v>
      </c>
      <c r="DD73" s="35">
        <f t="shared" si="9"/>
        <v>0</v>
      </c>
      <c r="DE73" s="24"/>
      <c r="DF73" s="35">
        <f>SUM(DF9:DF13)</f>
        <v>2</v>
      </c>
      <c r="DG73" s="13"/>
      <c r="DH73" s="13"/>
      <c r="DI73" s="112"/>
      <c r="DJ73" s="24" t="s">
        <v>810</v>
      </c>
      <c r="DK73" s="35">
        <f t="shared" ref="DK73:DN73" si="10">COUNTA(DK9:DK13)</f>
        <v>0</v>
      </c>
      <c r="DL73" s="35">
        <f t="shared" si="10"/>
        <v>1</v>
      </c>
      <c r="DM73" s="35">
        <f t="shared" si="10"/>
        <v>1</v>
      </c>
      <c r="DN73" s="35">
        <f t="shared" si="10"/>
        <v>0</v>
      </c>
      <c r="DO73" s="24"/>
      <c r="DP73" s="35">
        <f>SUM(DP9:DP13)</f>
        <v>2</v>
      </c>
      <c r="DQ73" s="13"/>
      <c r="DR73" s="13"/>
      <c r="DS73" s="112"/>
      <c r="DT73" s="24" t="s">
        <v>810</v>
      </c>
      <c r="DU73" s="35">
        <f t="shared" ref="DU73:DX73" si="11">COUNTA(DU9:DU13)</f>
        <v>0</v>
      </c>
      <c r="DV73" s="35">
        <f t="shared" si="11"/>
        <v>2</v>
      </c>
      <c r="DW73" s="35">
        <f t="shared" si="11"/>
        <v>0</v>
      </c>
      <c r="DX73" s="35">
        <f t="shared" si="11"/>
        <v>0</v>
      </c>
      <c r="DY73" s="24"/>
      <c r="DZ73" s="35">
        <f>SUM(DZ9:DZ13)</f>
        <v>2</v>
      </c>
      <c r="EA73" s="13"/>
      <c r="EB73" s="13"/>
      <c r="EC73" s="112"/>
      <c r="ED73" s="24" t="s">
        <v>810</v>
      </c>
      <c r="EE73" s="35">
        <f t="shared" ref="EE73:EH73" si="12">COUNTA(EE9:EE13)</f>
        <v>0</v>
      </c>
      <c r="EF73" s="35">
        <f t="shared" si="12"/>
        <v>2</v>
      </c>
      <c r="EG73" s="35">
        <f t="shared" si="12"/>
        <v>0</v>
      </c>
      <c r="EH73" s="35">
        <f t="shared" si="12"/>
        <v>0</v>
      </c>
      <c r="EI73" s="24"/>
      <c r="EJ73" s="35">
        <f>SUM(EJ9:EJ13)</f>
        <v>2</v>
      </c>
      <c r="EK73" s="13"/>
      <c r="EL73" s="13"/>
      <c r="EM73" s="112"/>
      <c r="EN73" s="24" t="s">
        <v>810</v>
      </c>
      <c r="EO73" s="35">
        <f t="shared" ref="EO73:ER73" si="13">COUNTA(EO9:EO13)</f>
        <v>0</v>
      </c>
      <c r="EP73" s="35">
        <f t="shared" si="13"/>
        <v>1</v>
      </c>
      <c r="EQ73" s="35">
        <f t="shared" si="13"/>
        <v>1</v>
      </c>
      <c r="ER73" s="35">
        <f t="shared" si="13"/>
        <v>0</v>
      </c>
      <c r="ES73" s="24"/>
      <c r="ET73" s="35">
        <f>SUM(ET9:ET13)</f>
        <v>2</v>
      </c>
    </row>
    <row r="74" spans="1:150" ht="12.75" customHeight="1" x14ac:dyDescent="0.2">
      <c r="A74" s="13"/>
      <c r="B74" s="13"/>
      <c r="C74" s="13"/>
      <c r="D74" s="13"/>
      <c r="E74" s="13"/>
      <c r="F74" s="13"/>
      <c r="G74" s="13"/>
      <c r="H74" s="13"/>
      <c r="I74" s="14"/>
      <c r="J74" s="13"/>
      <c r="K74" s="13"/>
      <c r="L74" s="13"/>
      <c r="M74" s="112"/>
      <c r="N74" s="24" t="s">
        <v>811</v>
      </c>
      <c r="O74" s="35">
        <f t="shared" ref="O74:R74" si="14">COUNTA(O14:O32)</f>
        <v>0</v>
      </c>
      <c r="P74" s="35">
        <f t="shared" si="14"/>
        <v>2</v>
      </c>
      <c r="Q74" s="35">
        <f t="shared" si="14"/>
        <v>4</v>
      </c>
      <c r="R74" s="35">
        <f t="shared" si="14"/>
        <v>0</v>
      </c>
      <c r="S74" s="24"/>
      <c r="T74" s="35">
        <f>SUM(T14:T32)</f>
        <v>6</v>
      </c>
      <c r="U74" s="13"/>
      <c r="V74" s="13"/>
      <c r="W74" s="112"/>
      <c r="X74" s="24" t="s">
        <v>811</v>
      </c>
      <c r="Y74" s="35">
        <f t="shared" ref="Y74:AB74" si="15">COUNTA(Y14:Y32)</f>
        <v>0</v>
      </c>
      <c r="Z74" s="35">
        <f t="shared" si="15"/>
        <v>2</v>
      </c>
      <c r="AA74" s="35">
        <f t="shared" si="15"/>
        <v>4</v>
      </c>
      <c r="AB74" s="35">
        <f t="shared" si="15"/>
        <v>0</v>
      </c>
      <c r="AC74" s="24"/>
      <c r="AD74" s="35">
        <f>SUM(AD14:AD32)</f>
        <v>6</v>
      </c>
      <c r="AE74" s="13"/>
      <c r="AF74" s="13"/>
      <c r="AG74" s="112"/>
      <c r="AH74" s="24" t="s">
        <v>811</v>
      </c>
      <c r="AI74" s="35">
        <f t="shared" ref="AI74:AL74" si="16">COUNTA(AI14:AI32)</f>
        <v>0</v>
      </c>
      <c r="AJ74" s="35">
        <f t="shared" si="16"/>
        <v>3</v>
      </c>
      <c r="AK74" s="35">
        <f t="shared" si="16"/>
        <v>3</v>
      </c>
      <c r="AL74" s="35">
        <f t="shared" si="16"/>
        <v>0</v>
      </c>
      <c r="AM74" s="24"/>
      <c r="AN74" s="35">
        <f>SUM(AN14:AN32)</f>
        <v>6</v>
      </c>
      <c r="AO74" s="13"/>
      <c r="AP74" s="13"/>
      <c r="AQ74" s="112"/>
      <c r="AR74" s="24" t="s">
        <v>811</v>
      </c>
      <c r="AS74" s="35">
        <f t="shared" ref="AS74:AV74" si="17">COUNTA(AS14:AS32)</f>
        <v>0</v>
      </c>
      <c r="AT74" s="35">
        <f t="shared" si="17"/>
        <v>2</v>
      </c>
      <c r="AU74" s="35">
        <f t="shared" si="17"/>
        <v>4</v>
      </c>
      <c r="AV74" s="35">
        <f t="shared" si="17"/>
        <v>0</v>
      </c>
      <c r="AW74" s="24"/>
      <c r="AX74" s="35">
        <f>SUM(AX14:AX32)</f>
        <v>6</v>
      </c>
      <c r="AY74" s="13"/>
      <c r="AZ74" s="13"/>
      <c r="BA74" s="112"/>
      <c r="BB74" s="24" t="s">
        <v>811</v>
      </c>
      <c r="BC74" s="35">
        <f t="shared" ref="BC74:BF74" si="18">COUNTA(BC14:BC32)</f>
        <v>0</v>
      </c>
      <c r="BD74" s="35">
        <f t="shared" si="18"/>
        <v>3</v>
      </c>
      <c r="BE74" s="35">
        <f t="shared" si="18"/>
        <v>3</v>
      </c>
      <c r="BF74" s="35">
        <f t="shared" si="18"/>
        <v>0</v>
      </c>
      <c r="BG74" s="24"/>
      <c r="BH74" s="35">
        <f>SUM(BH14:BH32)</f>
        <v>6</v>
      </c>
      <c r="BI74" s="13"/>
      <c r="BJ74" s="13"/>
      <c r="BK74" s="112"/>
      <c r="BL74" s="24" t="s">
        <v>811</v>
      </c>
      <c r="BM74" s="35">
        <f t="shared" ref="BM74:BP74" si="19">COUNTA(BM14:BM32)</f>
        <v>0</v>
      </c>
      <c r="BN74" s="35">
        <f t="shared" si="19"/>
        <v>2</v>
      </c>
      <c r="BO74" s="35">
        <f t="shared" si="19"/>
        <v>1</v>
      </c>
      <c r="BP74" s="35">
        <f t="shared" si="19"/>
        <v>0</v>
      </c>
      <c r="BQ74" s="24"/>
      <c r="BR74" s="35">
        <f>SUM(BR14:BR32)</f>
        <v>3</v>
      </c>
      <c r="BS74" s="13"/>
      <c r="BT74" s="13"/>
      <c r="BU74" s="112"/>
      <c r="BV74" s="24" t="s">
        <v>811</v>
      </c>
      <c r="BW74" s="35">
        <f t="shared" ref="BW74:BZ74" si="20">COUNTA(BW14:BW32)</f>
        <v>0</v>
      </c>
      <c r="BX74" s="35">
        <f t="shared" si="20"/>
        <v>4</v>
      </c>
      <c r="BY74" s="35">
        <f t="shared" si="20"/>
        <v>2</v>
      </c>
      <c r="BZ74" s="35">
        <f t="shared" si="20"/>
        <v>0</v>
      </c>
      <c r="CA74" s="24"/>
      <c r="CB74" s="35">
        <f>SUM(CB14:CB32)</f>
        <v>6</v>
      </c>
      <c r="CC74" s="13" t="s">
        <v>812</v>
      </c>
      <c r="CD74" s="13"/>
      <c r="CE74" s="112"/>
      <c r="CF74" s="24" t="s">
        <v>811</v>
      </c>
      <c r="CG74" s="35">
        <f t="shared" ref="CG74:CJ74" si="21">COUNTA(CG14:CG32)</f>
        <v>0</v>
      </c>
      <c r="CH74" s="35">
        <f t="shared" si="21"/>
        <v>2</v>
      </c>
      <c r="CI74" s="35">
        <f t="shared" si="21"/>
        <v>4</v>
      </c>
      <c r="CJ74" s="35">
        <f t="shared" si="21"/>
        <v>0</v>
      </c>
      <c r="CK74" s="24"/>
      <c r="CL74" s="35">
        <f>SUM(CL14:CL32)</f>
        <v>6</v>
      </c>
      <c r="CM74" s="13"/>
      <c r="CN74" s="13"/>
      <c r="CO74" s="112"/>
      <c r="CP74" s="24" t="s">
        <v>811</v>
      </c>
      <c r="CQ74" s="35">
        <f t="shared" ref="CQ74:CT74" si="22">COUNTA(CQ14:CQ32)</f>
        <v>0</v>
      </c>
      <c r="CR74" s="35">
        <f t="shared" si="22"/>
        <v>2</v>
      </c>
      <c r="CS74" s="35">
        <f t="shared" si="22"/>
        <v>4</v>
      </c>
      <c r="CT74" s="35">
        <f t="shared" si="22"/>
        <v>0</v>
      </c>
      <c r="CU74" s="24"/>
      <c r="CV74" s="35">
        <f>SUM(CV14:CV32)</f>
        <v>6</v>
      </c>
      <c r="CW74" s="13"/>
      <c r="CX74" s="13"/>
      <c r="CY74" s="112"/>
      <c r="CZ74" s="24" t="s">
        <v>811</v>
      </c>
      <c r="DA74" s="35">
        <f t="shared" ref="DA74:DD74" si="23">COUNTA(DA14:DA32)</f>
        <v>0</v>
      </c>
      <c r="DB74" s="35">
        <f t="shared" si="23"/>
        <v>2</v>
      </c>
      <c r="DC74" s="35">
        <f t="shared" si="23"/>
        <v>4</v>
      </c>
      <c r="DD74" s="35">
        <f t="shared" si="23"/>
        <v>0</v>
      </c>
      <c r="DE74" s="24"/>
      <c r="DF74" s="35">
        <f>SUM(DF14:DF32)</f>
        <v>6</v>
      </c>
      <c r="DG74" s="13"/>
      <c r="DH74" s="13"/>
      <c r="DI74" s="112"/>
      <c r="DJ74" s="24" t="s">
        <v>811</v>
      </c>
      <c r="DK74" s="35">
        <f t="shared" ref="DK74:DN74" si="24">COUNTA(DK14:DK32)</f>
        <v>0</v>
      </c>
      <c r="DL74" s="35">
        <f t="shared" si="24"/>
        <v>2</v>
      </c>
      <c r="DM74" s="35">
        <f t="shared" si="24"/>
        <v>4</v>
      </c>
      <c r="DN74" s="35">
        <f t="shared" si="24"/>
        <v>0</v>
      </c>
      <c r="DO74" s="24"/>
      <c r="DP74" s="35">
        <f>SUM(DP14:DP32)</f>
        <v>6</v>
      </c>
      <c r="DQ74" s="13"/>
      <c r="DR74" s="13"/>
      <c r="DS74" s="112"/>
      <c r="DT74" s="24" t="s">
        <v>811</v>
      </c>
      <c r="DU74" s="35">
        <f t="shared" ref="DU74:DX74" si="25">COUNTA(DU14:DU32)</f>
        <v>0</v>
      </c>
      <c r="DV74" s="35">
        <f t="shared" si="25"/>
        <v>3</v>
      </c>
      <c r="DW74" s="35">
        <f t="shared" si="25"/>
        <v>3</v>
      </c>
      <c r="DX74" s="35">
        <f t="shared" si="25"/>
        <v>0</v>
      </c>
      <c r="DY74" s="24"/>
      <c r="DZ74" s="35">
        <f>SUM(DZ14:DZ32)</f>
        <v>6</v>
      </c>
      <c r="EA74" s="13"/>
      <c r="EB74" s="13"/>
      <c r="EC74" s="112"/>
      <c r="ED74" s="24" t="s">
        <v>811</v>
      </c>
      <c r="EE74" s="35">
        <f t="shared" ref="EE74:EH74" si="26">COUNTA(EE14:EE32)</f>
        <v>0</v>
      </c>
      <c r="EF74" s="35">
        <f t="shared" si="26"/>
        <v>3</v>
      </c>
      <c r="EG74" s="35">
        <f t="shared" si="26"/>
        <v>3</v>
      </c>
      <c r="EH74" s="35">
        <f t="shared" si="26"/>
        <v>0</v>
      </c>
      <c r="EI74" s="24"/>
      <c r="EJ74" s="35">
        <f>SUM(EJ14:EJ32)</f>
        <v>6</v>
      </c>
      <c r="EK74" s="13"/>
      <c r="EL74" s="13"/>
      <c r="EM74" s="112"/>
      <c r="EN74" s="24" t="s">
        <v>811</v>
      </c>
      <c r="EO74" s="35">
        <f t="shared" ref="EO74:ER74" si="27">COUNTA(EO14:EO32)</f>
        <v>0</v>
      </c>
      <c r="EP74" s="35">
        <f t="shared" si="27"/>
        <v>3</v>
      </c>
      <c r="EQ74" s="35">
        <f t="shared" si="27"/>
        <v>3</v>
      </c>
      <c r="ER74" s="35">
        <f t="shared" si="27"/>
        <v>0</v>
      </c>
      <c r="ES74" s="24"/>
      <c r="ET74" s="35">
        <f>SUM(ET14:ET32)</f>
        <v>6</v>
      </c>
    </row>
    <row r="75" spans="1:150" ht="12.75" customHeight="1" x14ac:dyDescent="0.2">
      <c r="A75" s="13"/>
      <c r="B75" s="13"/>
      <c r="C75" s="13"/>
      <c r="D75" s="13"/>
      <c r="E75" s="13"/>
      <c r="F75" s="13"/>
      <c r="G75" s="13"/>
      <c r="H75" s="13"/>
      <c r="I75" s="14"/>
      <c r="J75" s="13"/>
      <c r="K75" s="13"/>
      <c r="L75" s="13"/>
      <c r="M75" s="112"/>
      <c r="N75" s="24" t="s">
        <v>813</v>
      </c>
      <c r="O75" s="35">
        <f t="shared" ref="O75:R75" si="28">COUNTA(O33:O70)</f>
        <v>0</v>
      </c>
      <c r="P75" s="35">
        <f t="shared" si="28"/>
        <v>13</v>
      </c>
      <c r="Q75" s="35">
        <f t="shared" si="28"/>
        <v>16</v>
      </c>
      <c r="R75" s="35">
        <f t="shared" si="28"/>
        <v>0</v>
      </c>
      <c r="S75" s="24"/>
      <c r="T75" s="35">
        <f>SUM(T33:T70)</f>
        <v>29</v>
      </c>
      <c r="U75" s="13" t="s">
        <v>346</v>
      </c>
      <c r="V75" s="13"/>
      <c r="W75" s="112"/>
      <c r="X75" s="24" t="s">
        <v>813</v>
      </c>
      <c r="Y75" s="35">
        <f t="shared" ref="Y75:AB75" si="29">COUNTA(Y33:Y70)</f>
        <v>0</v>
      </c>
      <c r="Z75" s="35">
        <f t="shared" si="29"/>
        <v>13</v>
      </c>
      <c r="AA75" s="35">
        <f t="shared" si="29"/>
        <v>16</v>
      </c>
      <c r="AB75" s="35">
        <f t="shared" si="29"/>
        <v>0</v>
      </c>
      <c r="AC75" s="24"/>
      <c r="AD75" s="35">
        <f>SUM(AD33:AD70)</f>
        <v>29</v>
      </c>
      <c r="AE75" s="13"/>
      <c r="AF75" s="13"/>
      <c r="AG75" s="112"/>
      <c r="AH75" s="24" t="s">
        <v>813</v>
      </c>
      <c r="AI75" s="35">
        <f t="shared" ref="AI75:AL75" si="30">COUNTA(AI33:AI70)</f>
        <v>2</v>
      </c>
      <c r="AJ75" s="35">
        <f t="shared" si="30"/>
        <v>11</v>
      </c>
      <c r="AK75" s="35">
        <f t="shared" si="30"/>
        <v>16</v>
      </c>
      <c r="AL75" s="35">
        <f t="shared" si="30"/>
        <v>0</v>
      </c>
      <c r="AM75" s="24"/>
      <c r="AN75" s="35">
        <f>SUM(AN33:AN70)</f>
        <v>29</v>
      </c>
      <c r="AO75" s="13"/>
      <c r="AP75" s="13"/>
      <c r="AQ75" s="112"/>
      <c r="AR75" s="24" t="s">
        <v>813</v>
      </c>
      <c r="AS75" s="35">
        <f t="shared" ref="AS75:AV75" si="31">COUNTA(AS33:AS70)</f>
        <v>2</v>
      </c>
      <c r="AT75" s="35">
        <f t="shared" si="31"/>
        <v>14</v>
      </c>
      <c r="AU75" s="35">
        <f t="shared" si="31"/>
        <v>14</v>
      </c>
      <c r="AV75" s="35">
        <f t="shared" si="31"/>
        <v>0</v>
      </c>
      <c r="AW75" s="24"/>
      <c r="AX75" s="35">
        <f>SUM(AX33:AX70)</f>
        <v>30</v>
      </c>
      <c r="AY75" s="13"/>
      <c r="AZ75" s="13"/>
      <c r="BA75" s="112"/>
      <c r="BB75" s="24" t="s">
        <v>813</v>
      </c>
      <c r="BC75" s="35">
        <f t="shared" ref="BC75:BF75" si="32">COUNTA(BC33:BC70)</f>
        <v>0</v>
      </c>
      <c r="BD75" s="35">
        <f t="shared" si="32"/>
        <v>16</v>
      </c>
      <c r="BE75" s="35">
        <f t="shared" si="32"/>
        <v>14</v>
      </c>
      <c r="BF75" s="35">
        <f t="shared" si="32"/>
        <v>0</v>
      </c>
      <c r="BG75" s="24"/>
      <c r="BH75" s="35">
        <f>SUM(BH33:BH70)</f>
        <v>30</v>
      </c>
      <c r="BI75" s="13"/>
      <c r="BJ75" s="13"/>
      <c r="BK75" s="112"/>
      <c r="BL75" s="24" t="s">
        <v>813</v>
      </c>
      <c r="BM75" s="35">
        <f t="shared" ref="BM75:BP75" si="33">COUNTA(BM33:BM70)</f>
        <v>1</v>
      </c>
      <c r="BN75" s="35">
        <f t="shared" si="33"/>
        <v>15</v>
      </c>
      <c r="BO75" s="35">
        <f t="shared" si="33"/>
        <v>13</v>
      </c>
      <c r="BP75" s="35">
        <f t="shared" si="33"/>
        <v>0</v>
      </c>
      <c r="BQ75" s="24"/>
      <c r="BR75" s="35">
        <f>SUM(BR33:BR70)</f>
        <v>29</v>
      </c>
      <c r="BS75" s="13"/>
      <c r="BT75" s="13"/>
      <c r="BU75" s="112"/>
      <c r="BV75" s="24" t="s">
        <v>813</v>
      </c>
      <c r="BW75" s="35">
        <f t="shared" ref="BW75:BZ75" si="34">COUNTA(BW33:BW70)</f>
        <v>1</v>
      </c>
      <c r="BX75" s="35">
        <f t="shared" si="34"/>
        <v>15</v>
      </c>
      <c r="BY75" s="35">
        <f t="shared" si="34"/>
        <v>14</v>
      </c>
      <c r="BZ75" s="35">
        <f t="shared" si="34"/>
        <v>0</v>
      </c>
      <c r="CA75" s="24"/>
      <c r="CB75" s="35">
        <f>SUM(CB33:CB70)</f>
        <v>30</v>
      </c>
      <c r="CC75" s="13"/>
      <c r="CD75" s="13"/>
      <c r="CE75" s="112"/>
      <c r="CF75" s="24" t="s">
        <v>813</v>
      </c>
      <c r="CG75" s="35">
        <f t="shared" ref="CG75:CJ75" si="35">COUNTA(CG33:CG70)</f>
        <v>0</v>
      </c>
      <c r="CH75" s="35">
        <f t="shared" si="35"/>
        <v>14</v>
      </c>
      <c r="CI75" s="35">
        <f t="shared" si="35"/>
        <v>16</v>
      </c>
      <c r="CJ75" s="35">
        <f t="shared" si="35"/>
        <v>0</v>
      </c>
      <c r="CK75" s="24"/>
      <c r="CL75" s="35">
        <f>SUM(CL33:CL70)</f>
        <v>30</v>
      </c>
      <c r="CM75" s="13"/>
      <c r="CN75" s="13"/>
      <c r="CO75" s="112"/>
      <c r="CP75" s="24" t="s">
        <v>813</v>
      </c>
      <c r="CQ75" s="35">
        <f t="shared" ref="CQ75:CT75" si="36">COUNTA(CQ33:CQ70)</f>
        <v>0</v>
      </c>
      <c r="CR75" s="35">
        <f t="shared" si="36"/>
        <v>15</v>
      </c>
      <c r="CS75" s="35">
        <f t="shared" si="36"/>
        <v>15</v>
      </c>
      <c r="CT75" s="35">
        <f t="shared" si="36"/>
        <v>0</v>
      </c>
      <c r="CU75" s="24"/>
      <c r="CV75" s="35">
        <f>SUM(CV33:CV70)</f>
        <v>30</v>
      </c>
      <c r="CW75" s="13"/>
      <c r="CX75" s="13"/>
      <c r="CY75" s="112"/>
      <c r="CZ75" s="24" t="s">
        <v>813</v>
      </c>
      <c r="DA75" s="35">
        <f t="shared" ref="DA75:DD75" si="37">COUNTA(DA33:DA70)</f>
        <v>0</v>
      </c>
      <c r="DB75" s="35">
        <f t="shared" si="37"/>
        <v>14</v>
      </c>
      <c r="DC75" s="35">
        <f t="shared" si="37"/>
        <v>16</v>
      </c>
      <c r="DD75" s="35">
        <f t="shared" si="37"/>
        <v>0</v>
      </c>
      <c r="DE75" s="24"/>
      <c r="DF75" s="35">
        <f>SUM(DF33:DF70)</f>
        <v>30</v>
      </c>
      <c r="DG75" s="13"/>
      <c r="DH75" s="13"/>
      <c r="DI75" s="112"/>
      <c r="DJ75" s="24" t="s">
        <v>813</v>
      </c>
      <c r="DK75" s="35">
        <f t="shared" ref="DK75:DN75" si="38">COUNTA(DK33:DK70)</f>
        <v>0</v>
      </c>
      <c r="DL75" s="35">
        <f t="shared" si="38"/>
        <v>15</v>
      </c>
      <c r="DM75" s="35">
        <f t="shared" si="38"/>
        <v>15</v>
      </c>
      <c r="DN75" s="35">
        <f t="shared" si="38"/>
        <v>0</v>
      </c>
      <c r="DO75" s="24"/>
      <c r="DP75" s="35">
        <f>SUM(DP33:DP70)</f>
        <v>30</v>
      </c>
      <c r="DQ75" s="13"/>
      <c r="DR75" s="13"/>
      <c r="DS75" s="112"/>
      <c r="DT75" s="24" t="s">
        <v>813</v>
      </c>
      <c r="DU75" s="35">
        <f t="shared" ref="DU75:DX75" si="39">COUNTA(DU33:DU70)</f>
        <v>3</v>
      </c>
      <c r="DV75" s="35">
        <f t="shared" si="39"/>
        <v>13</v>
      </c>
      <c r="DW75" s="35">
        <f t="shared" si="39"/>
        <v>14</v>
      </c>
      <c r="DX75" s="35">
        <f t="shared" si="39"/>
        <v>0</v>
      </c>
      <c r="DY75" s="24"/>
      <c r="DZ75" s="35">
        <f>SUM(DZ33:DZ70)</f>
        <v>30</v>
      </c>
      <c r="EA75" s="13"/>
      <c r="EB75" s="13"/>
      <c r="EC75" s="112"/>
      <c r="ED75" s="24" t="s">
        <v>813</v>
      </c>
      <c r="EE75" s="35">
        <f t="shared" ref="EE75:EH75" si="40">COUNTA(EE33:EE70)</f>
        <v>3</v>
      </c>
      <c r="EF75" s="35">
        <f t="shared" si="40"/>
        <v>13</v>
      </c>
      <c r="EG75" s="35">
        <f t="shared" si="40"/>
        <v>14</v>
      </c>
      <c r="EH75" s="35">
        <f t="shared" si="40"/>
        <v>0</v>
      </c>
      <c r="EI75" s="24"/>
      <c r="EJ75" s="35">
        <f>SUM(EJ33:EJ70)</f>
        <v>30</v>
      </c>
      <c r="EK75" s="13"/>
      <c r="EL75" s="13"/>
      <c r="EM75" s="112"/>
      <c r="EN75" s="24" t="s">
        <v>813</v>
      </c>
      <c r="EO75" s="35">
        <f t="shared" ref="EO75:ER75" si="41">COUNTA(EO33:EO70)</f>
        <v>1</v>
      </c>
      <c r="EP75" s="35">
        <f t="shared" si="41"/>
        <v>18</v>
      </c>
      <c r="EQ75" s="35">
        <f t="shared" si="41"/>
        <v>11</v>
      </c>
      <c r="ER75" s="35">
        <f t="shared" si="41"/>
        <v>0</v>
      </c>
      <c r="ES75" s="24"/>
      <c r="ET75" s="35">
        <f>SUM(ET33:ET70)</f>
        <v>30</v>
      </c>
    </row>
    <row r="76" spans="1:150" ht="12.75" customHeight="1" x14ac:dyDescent="0.2">
      <c r="A76" s="13"/>
      <c r="B76" s="13"/>
      <c r="C76" s="13"/>
      <c r="D76" s="13"/>
      <c r="E76" s="13"/>
      <c r="F76" s="13"/>
      <c r="G76" s="13"/>
      <c r="H76" s="13"/>
      <c r="I76" s="14"/>
      <c r="J76" s="13"/>
      <c r="K76" s="13"/>
      <c r="L76" s="13"/>
      <c r="M76" s="112"/>
      <c r="N76" s="24" t="s">
        <v>814</v>
      </c>
      <c r="O76" s="35">
        <f t="shared" ref="O76:R76" si="42">COUNTA(O9:O70)</f>
        <v>0</v>
      </c>
      <c r="P76" s="35">
        <f t="shared" si="42"/>
        <v>17</v>
      </c>
      <c r="Q76" s="35">
        <f t="shared" si="42"/>
        <v>20</v>
      </c>
      <c r="R76" s="35">
        <f t="shared" si="42"/>
        <v>0</v>
      </c>
      <c r="S76" s="24"/>
      <c r="T76" s="35">
        <f>SUM(T9:T70)</f>
        <v>37</v>
      </c>
      <c r="U76" s="13"/>
      <c r="V76" s="13"/>
      <c r="W76" s="112"/>
      <c r="X76" s="24" t="s">
        <v>814</v>
      </c>
      <c r="Y76" s="35">
        <f t="shared" ref="Y76:AB76" si="43">COUNTA(Y9:Y70)</f>
        <v>0</v>
      </c>
      <c r="Z76" s="35">
        <f t="shared" si="43"/>
        <v>17</v>
      </c>
      <c r="AA76" s="35">
        <f t="shared" si="43"/>
        <v>20</v>
      </c>
      <c r="AB76" s="35">
        <f t="shared" si="43"/>
        <v>0</v>
      </c>
      <c r="AC76" s="24"/>
      <c r="AD76" s="35">
        <f>SUM(AD9:AD70)</f>
        <v>37</v>
      </c>
      <c r="AE76" s="13"/>
      <c r="AF76" s="13"/>
      <c r="AG76" s="112"/>
      <c r="AH76" s="24" t="s">
        <v>814</v>
      </c>
      <c r="AI76" s="35">
        <f t="shared" ref="AI76:AL76" si="44">COUNTA(AI9:AI70)</f>
        <v>2</v>
      </c>
      <c r="AJ76" s="35">
        <f t="shared" si="44"/>
        <v>16</v>
      </c>
      <c r="AK76" s="35">
        <f t="shared" si="44"/>
        <v>19</v>
      </c>
      <c r="AL76" s="35">
        <f t="shared" si="44"/>
        <v>0</v>
      </c>
      <c r="AM76" s="24"/>
      <c r="AN76" s="35">
        <f>SUM(AN9:AN70)</f>
        <v>37</v>
      </c>
      <c r="AO76" s="13"/>
      <c r="AP76" s="13"/>
      <c r="AQ76" s="112"/>
      <c r="AR76" s="24" t="s">
        <v>814</v>
      </c>
      <c r="AS76" s="35">
        <f t="shared" ref="AS76:AV76" si="45">COUNTA(AS9:AS70)</f>
        <v>2</v>
      </c>
      <c r="AT76" s="35">
        <f t="shared" si="45"/>
        <v>18</v>
      </c>
      <c r="AU76" s="35">
        <f t="shared" si="45"/>
        <v>18</v>
      </c>
      <c r="AV76" s="35">
        <f t="shared" si="45"/>
        <v>0</v>
      </c>
      <c r="AW76" s="24"/>
      <c r="AX76" s="35">
        <f>SUM(AX9:AX70)</f>
        <v>38</v>
      </c>
      <c r="AY76" s="13"/>
      <c r="AZ76" s="13"/>
      <c r="BA76" s="112"/>
      <c r="BB76" s="24" t="s">
        <v>814</v>
      </c>
      <c r="BC76" s="35">
        <f t="shared" ref="BC76:BF76" si="46">COUNTA(BC9:BC70)</f>
        <v>0</v>
      </c>
      <c r="BD76" s="35">
        <f t="shared" si="46"/>
        <v>21</v>
      </c>
      <c r="BE76" s="35">
        <f t="shared" si="46"/>
        <v>17</v>
      </c>
      <c r="BF76" s="35">
        <f t="shared" si="46"/>
        <v>0</v>
      </c>
      <c r="BG76" s="24"/>
      <c r="BH76" s="35">
        <f>SUM(BH9:BH70)</f>
        <v>38</v>
      </c>
      <c r="BI76" s="13"/>
      <c r="BJ76" s="13"/>
      <c r="BK76" s="112"/>
      <c r="BL76" s="24" t="s">
        <v>814</v>
      </c>
      <c r="BM76" s="35">
        <f t="shared" ref="BM76:BP76" si="47">COUNTA(BM9:BM70)</f>
        <v>1</v>
      </c>
      <c r="BN76" s="35">
        <f t="shared" si="47"/>
        <v>18</v>
      </c>
      <c r="BO76" s="35">
        <f t="shared" si="47"/>
        <v>15</v>
      </c>
      <c r="BP76" s="35">
        <f t="shared" si="47"/>
        <v>0</v>
      </c>
      <c r="BQ76" s="24"/>
      <c r="BR76" s="35">
        <f>SUM(BR9:BR70)</f>
        <v>34</v>
      </c>
      <c r="BS76" s="13"/>
      <c r="BT76" s="13"/>
      <c r="BU76" s="112"/>
      <c r="BV76" s="24" t="s">
        <v>814</v>
      </c>
      <c r="BW76" s="35">
        <f t="shared" ref="BW76:BZ76" si="48">COUNTA(BW9:BW70)</f>
        <v>1</v>
      </c>
      <c r="BX76" s="35">
        <f t="shared" si="48"/>
        <v>20</v>
      </c>
      <c r="BY76" s="35">
        <f t="shared" si="48"/>
        <v>17</v>
      </c>
      <c r="BZ76" s="35">
        <f t="shared" si="48"/>
        <v>0</v>
      </c>
      <c r="CA76" s="24"/>
      <c r="CB76" s="35">
        <f>SUM(CB9:CB70)</f>
        <v>38</v>
      </c>
      <c r="CC76" s="13"/>
      <c r="CD76" s="13"/>
      <c r="CE76" s="112"/>
      <c r="CF76" s="24" t="s">
        <v>814</v>
      </c>
      <c r="CG76" s="35">
        <f t="shared" ref="CG76:CJ76" si="49">COUNTA(CG9:CG70)</f>
        <v>0</v>
      </c>
      <c r="CH76" s="35">
        <f t="shared" si="49"/>
        <v>18</v>
      </c>
      <c r="CI76" s="35">
        <f t="shared" si="49"/>
        <v>20</v>
      </c>
      <c r="CJ76" s="35">
        <f t="shared" si="49"/>
        <v>0</v>
      </c>
      <c r="CK76" s="24"/>
      <c r="CL76" s="35">
        <f>SUM(CL9:CL70)</f>
        <v>38</v>
      </c>
      <c r="CM76" s="13"/>
      <c r="CN76" s="13"/>
      <c r="CO76" s="112"/>
      <c r="CP76" s="24" t="s">
        <v>814</v>
      </c>
      <c r="CQ76" s="35">
        <f t="shared" ref="CQ76:CT76" si="50">COUNTA(CQ9:CQ70)</f>
        <v>0</v>
      </c>
      <c r="CR76" s="35">
        <f t="shared" si="50"/>
        <v>19</v>
      </c>
      <c r="CS76" s="35">
        <f t="shared" si="50"/>
        <v>19</v>
      </c>
      <c r="CT76" s="35">
        <f t="shared" si="50"/>
        <v>0</v>
      </c>
      <c r="CU76" s="24"/>
      <c r="CV76" s="35">
        <f>SUM(CV9:CV70)</f>
        <v>38</v>
      </c>
      <c r="CW76" s="13"/>
      <c r="CX76" s="13"/>
      <c r="CY76" s="112"/>
      <c r="CZ76" s="24" t="s">
        <v>814</v>
      </c>
      <c r="DA76" s="35">
        <f t="shared" ref="DA76:DD76" si="51">COUNTA(DA9:DA70)</f>
        <v>0</v>
      </c>
      <c r="DB76" s="35">
        <f t="shared" si="51"/>
        <v>18</v>
      </c>
      <c r="DC76" s="35">
        <f t="shared" si="51"/>
        <v>20</v>
      </c>
      <c r="DD76" s="35">
        <f t="shared" si="51"/>
        <v>0</v>
      </c>
      <c r="DE76" s="24"/>
      <c r="DF76" s="35">
        <f>SUM(DF9:DF70)</f>
        <v>38</v>
      </c>
      <c r="DG76" s="13"/>
      <c r="DH76" s="13"/>
      <c r="DI76" s="112"/>
      <c r="DJ76" s="24" t="s">
        <v>814</v>
      </c>
      <c r="DK76" s="35">
        <f t="shared" ref="DK76:DN76" si="52">COUNTA(DK9:DK70)</f>
        <v>0</v>
      </c>
      <c r="DL76" s="35">
        <f t="shared" si="52"/>
        <v>18</v>
      </c>
      <c r="DM76" s="35">
        <f t="shared" si="52"/>
        <v>20</v>
      </c>
      <c r="DN76" s="35">
        <f t="shared" si="52"/>
        <v>0</v>
      </c>
      <c r="DO76" s="24"/>
      <c r="DP76" s="35">
        <f>SUM(DP9:DP70)</f>
        <v>38</v>
      </c>
      <c r="DQ76" s="13"/>
      <c r="DR76" s="13"/>
      <c r="DS76" s="112"/>
      <c r="DT76" s="24" t="s">
        <v>814</v>
      </c>
      <c r="DU76" s="35">
        <f t="shared" ref="DU76:DX76" si="53">COUNTA(DU9:DU70)</f>
        <v>3</v>
      </c>
      <c r="DV76" s="35">
        <f t="shared" si="53"/>
        <v>18</v>
      </c>
      <c r="DW76" s="35">
        <f t="shared" si="53"/>
        <v>17</v>
      </c>
      <c r="DX76" s="35">
        <f t="shared" si="53"/>
        <v>0</v>
      </c>
      <c r="DY76" s="24"/>
      <c r="DZ76" s="35">
        <f>SUM(DZ9:DZ70)</f>
        <v>38</v>
      </c>
      <c r="EA76" s="13"/>
      <c r="EB76" s="13"/>
      <c r="EC76" s="112"/>
      <c r="ED76" s="24" t="s">
        <v>814</v>
      </c>
      <c r="EE76" s="35">
        <f t="shared" ref="EE76:EH76" si="54">COUNTA(EE9:EE70)</f>
        <v>3</v>
      </c>
      <c r="EF76" s="35">
        <f t="shared" si="54"/>
        <v>18</v>
      </c>
      <c r="EG76" s="35">
        <f t="shared" si="54"/>
        <v>17</v>
      </c>
      <c r="EH76" s="35">
        <f t="shared" si="54"/>
        <v>0</v>
      </c>
      <c r="EI76" s="24"/>
      <c r="EJ76" s="35">
        <f>SUM(EJ9:EJ70)</f>
        <v>38</v>
      </c>
      <c r="EK76" s="13"/>
      <c r="EL76" s="13"/>
      <c r="EM76" s="112"/>
      <c r="EN76" s="24" t="s">
        <v>814</v>
      </c>
      <c r="EO76" s="35">
        <f t="shared" ref="EO76:ER76" si="55">COUNTA(EO9:EO70)</f>
        <v>1</v>
      </c>
      <c r="EP76" s="35">
        <f t="shared" si="55"/>
        <v>22</v>
      </c>
      <c r="EQ76" s="35">
        <f t="shared" si="55"/>
        <v>15</v>
      </c>
      <c r="ER76" s="35">
        <f t="shared" si="55"/>
        <v>0</v>
      </c>
      <c r="ES76" s="24"/>
      <c r="ET76" s="35">
        <f>SUM(ET9:ET70)</f>
        <v>38</v>
      </c>
    </row>
    <row r="77" spans="1:150" ht="12.75" customHeight="1" x14ac:dyDescent="0.2">
      <c r="A77" s="13"/>
      <c r="B77" s="13"/>
      <c r="C77" s="13"/>
      <c r="D77" s="13"/>
      <c r="E77" s="13"/>
      <c r="F77" s="13"/>
      <c r="G77" s="13"/>
      <c r="H77" s="13"/>
      <c r="I77" s="14"/>
      <c r="J77" s="13"/>
      <c r="K77" s="13"/>
      <c r="L77" s="13"/>
      <c r="M77" s="112"/>
      <c r="N77" s="7"/>
      <c r="O77" s="8"/>
      <c r="P77" s="8"/>
      <c r="Q77" s="8"/>
      <c r="R77" s="8"/>
      <c r="S77" s="7"/>
      <c r="T77" s="8"/>
      <c r="U77" s="13"/>
      <c r="V77" s="13"/>
      <c r="W77" s="112"/>
      <c r="X77" s="7"/>
      <c r="Y77" s="8"/>
      <c r="Z77" s="8"/>
      <c r="AA77" s="8"/>
      <c r="AB77" s="8"/>
      <c r="AC77" s="7"/>
      <c r="AD77" s="8"/>
      <c r="AE77" s="13"/>
      <c r="AF77" s="13"/>
      <c r="AG77" s="112"/>
      <c r="AH77" s="7"/>
      <c r="AI77" s="8"/>
      <c r="AJ77" s="8"/>
      <c r="AK77" s="8"/>
      <c r="AL77" s="8"/>
      <c r="AM77" s="7"/>
      <c r="AN77" s="8"/>
      <c r="AO77" s="13"/>
      <c r="AP77" s="13"/>
      <c r="AQ77" s="112"/>
      <c r="AR77" s="7"/>
      <c r="AS77" s="8"/>
      <c r="AT77" s="8"/>
      <c r="AU77" s="8"/>
      <c r="AV77" s="8"/>
      <c r="AW77" s="7"/>
      <c r="AX77" s="8"/>
      <c r="AY77" s="13"/>
      <c r="AZ77" s="13"/>
      <c r="BA77" s="112"/>
      <c r="BB77" s="7"/>
      <c r="BC77" s="8"/>
      <c r="BD77" s="8"/>
      <c r="BE77" s="8"/>
      <c r="BF77" s="8"/>
      <c r="BG77" s="7"/>
      <c r="BH77" s="8"/>
      <c r="BI77" s="13"/>
      <c r="BJ77" s="13"/>
      <c r="BK77" s="112"/>
      <c r="BL77" s="7"/>
      <c r="BM77" s="8"/>
      <c r="BN77" s="8"/>
      <c r="BO77" s="8"/>
      <c r="BP77" s="8"/>
      <c r="BQ77" s="7"/>
      <c r="BR77" s="8"/>
      <c r="BS77" s="13"/>
      <c r="BT77" s="13"/>
      <c r="BU77" s="112"/>
      <c r="BV77" s="7"/>
      <c r="BW77" s="8"/>
      <c r="BX77" s="8"/>
      <c r="BY77" s="8"/>
      <c r="BZ77" s="8"/>
      <c r="CA77" s="7"/>
      <c r="CB77" s="8"/>
      <c r="CC77" s="13"/>
      <c r="CD77" s="13"/>
      <c r="CE77" s="112"/>
      <c r="CF77" s="7"/>
      <c r="CG77" s="8"/>
      <c r="CH77" s="8"/>
      <c r="CI77" s="8"/>
      <c r="CJ77" s="8"/>
      <c r="CK77" s="7"/>
      <c r="CL77" s="8"/>
      <c r="CM77" s="13"/>
      <c r="CN77" s="13"/>
      <c r="CO77" s="112"/>
      <c r="CP77" s="7"/>
      <c r="CQ77" s="8"/>
      <c r="CR77" s="8"/>
      <c r="CS77" s="8"/>
      <c r="CT77" s="8"/>
      <c r="CU77" s="7"/>
      <c r="CV77" s="8"/>
      <c r="CW77" s="13"/>
      <c r="CX77" s="13"/>
      <c r="CY77" s="112"/>
      <c r="CZ77" s="7"/>
      <c r="DA77" s="8"/>
      <c r="DB77" s="8"/>
      <c r="DC77" s="8"/>
      <c r="DD77" s="8"/>
      <c r="DE77" s="7"/>
      <c r="DF77" s="8"/>
      <c r="DG77" s="13"/>
      <c r="DH77" s="13"/>
      <c r="DI77" s="112"/>
      <c r="DJ77" s="7"/>
      <c r="DK77" s="8"/>
      <c r="DL77" s="8"/>
      <c r="DM77" s="8"/>
      <c r="DN77" s="8"/>
      <c r="DO77" s="7"/>
      <c r="DP77" s="8"/>
      <c r="DQ77" s="13"/>
      <c r="DR77" s="13"/>
      <c r="DS77" s="112"/>
      <c r="DT77" s="7"/>
      <c r="DU77" s="8"/>
      <c r="DV77" s="8"/>
      <c r="DW77" s="8"/>
      <c r="DX77" s="8"/>
      <c r="DY77" s="7"/>
      <c r="DZ77" s="8"/>
      <c r="EA77" s="13"/>
      <c r="EB77" s="13"/>
      <c r="EC77" s="112"/>
      <c r="ED77" s="7"/>
      <c r="EE77" s="8"/>
      <c r="EF77" s="8"/>
      <c r="EG77" s="8"/>
      <c r="EH77" s="8"/>
      <c r="EI77" s="7"/>
      <c r="EJ77" s="8"/>
      <c r="EK77" s="13"/>
      <c r="EL77" s="13"/>
      <c r="EM77" s="112"/>
      <c r="EN77" s="7"/>
      <c r="EO77" s="8"/>
      <c r="EP77" s="8"/>
      <c r="EQ77" s="8"/>
      <c r="ER77" s="8"/>
      <c r="ES77" s="7"/>
      <c r="ET77" s="8"/>
    </row>
    <row r="78" spans="1:150" ht="12.75" customHeight="1" x14ac:dyDescent="0.2">
      <c r="A78" s="13"/>
      <c r="B78" s="13"/>
      <c r="C78" s="13"/>
      <c r="D78" s="13"/>
      <c r="E78" s="13"/>
      <c r="F78" s="13"/>
      <c r="G78" s="13"/>
      <c r="H78" s="13"/>
      <c r="I78" s="14"/>
      <c r="J78" s="13"/>
      <c r="K78" s="13"/>
      <c r="L78" s="13"/>
      <c r="M78" s="112"/>
      <c r="N78" s="7"/>
      <c r="O78" s="8"/>
      <c r="P78" s="8"/>
      <c r="Q78" s="8"/>
      <c r="R78" s="8"/>
      <c r="S78" s="7"/>
      <c r="T78" s="8"/>
      <c r="U78" s="13"/>
      <c r="V78" s="13"/>
      <c r="W78" s="112"/>
      <c r="X78" s="7"/>
      <c r="Y78" s="8"/>
      <c r="Z78" s="8"/>
      <c r="AA78" s="8"/>
      <c r="AB78" s="8"/>
      <c r="AC78" s="7"/>
      <c r="AD78" s="8"/>
      <c r="AE78" s="13"/>
      <c r="AF78" s="13"/>
      <c r="AG78" s="112"/>
      <c r="AH78" s="7"/>
      <c r="AI78" s="8"/>
      <c r="AJ78" s="8"/>
      <c r="AK78" s="8"/>
      <c r="AL78" s="8"/>
      <c r="AM78" s="7"/>
      <c r="AN78" s="8"/>
      <c r="AO78" s="13"/>
      <c r="AP78" s="13"/>
      <c r="AQ78" s="112"/>
      <c r="AR78" s="7"/>
      <c r="AS78" s="8"/>
      <c r="AT78" s="8"/>
      <c r="AU78" s="8"/>
      <c r="AV78" s="8"/>
      <c r="AW78" s="7"/>
      <c r="AX78" s="8"/>
      <c r="AY78" s="13"/>
      <c r="AZ78" s="13"/>
      <c r="BA78" s="112"/>
      <c r="BB78" s="7"/>
      <c r="BC78" s="8"/>
      <c r="BD78" s="8"/>
      <c r="BE78" s="8"/>
      <c r="BF78" s="8"/>
      <c r="BG78" s="7"/>
      <c r="BH78" s="8"/>
      <c r="BI78" s="13"/>
      <c r="BJ78" s="13"/>
      <c r="BK78" s="112"/>
      <c r="BL78" s="7"/>
      <c r="BM78" s="8"/>
      <c r="BN78" s="8"/>
      <c r="BO78" s="8"/>
      <c r="BP78" s="8"/>
      <c r="BQ78" s="7"/>
      <c r="BR78" s="8"/>
      <c r="BS78" s="13"/>
      <c r="BT78" s="13"/>
      <c r="BU78" s="112"/>
      <c r="BV78" s="7"/>
      <c r="BW78" s="8"/>
      <c r="BX78" s="8"/>
      <c r="BY78" s="8"/>
      <c r="BZ78" s="8"/>
      <c r="CA78" s="7"/>
      <c r="CB78" s="8"/>
      <c r="CC78" s="13"/>
      <c r="CD78" s="13"/>
      <c r="CE78" s="112"/>
      <c r="CF78" s="7"/>
      <c r="CG78" s="8"/>
      <c r="CH78" s="8"/>
      <c r="CI78" s="8"/>
      <c r="CJ78" s="8"/>
      <c r="CK78" s="7"/>
      <c r="CL78" s="8"/>
      <c r="CM78" s="13"/>
      <c r="CN78" s="13"/>
      <c r="CO78" s="112"/>
      <c r="CP78" s="7"/>
      <c r="CQ78" s="8"/>
      <c r="CR78" s="8"/>
      <c r="CS78" s="8"/>
      <c r="CT78" s="8"/>
      <c r="CU78" s="7"/>
      <c r="CV78" s="8"/>
      <c r="CW78" s="13"/>
      <c r="CX78" s="13"/>
      <c r="CY78" s="112"/>
      <c r="CZ78" s="7"/>
      <c r="DA78" s="8"/>
      <c r="DB78" s="8"/>
      <c r="DC78" s="8"/>
      <c r="DD78" s="8"/>
      <c r="DE78" s="7"/>
      <c r="DF78" s="8"/>
      <c r="DG78" s="13"/>
      <c r="DH78" s="13"/>
      <c r="DI78" s="112"/>
      <c r="DJ78" s="7"/>
      <c r="DK78" s="8"/>
      <c r="DL78" s="8"/>
      <c r="DM78" s="8"/>
      <c r="DN78" s="8"/>
      <c r="DO78" s="7"/>
      <c r="DP78" s="8"/>
      <c r="DQ78" s="13"/>
      <c r="DR78" s="13"/>
      <c r="DS78" s="112"/>
      <c r="DT78" s="7"/>
      <c r="DU78" s="8"/>
      <c r="DV78" s="8"/>
      <c r="DW78" s="8"/>
      <c r="DX78" s="8"/>
      <c r="DY78" s="7"/>
      <c r="DZ78" s="8"/>
      <c r="EA78" s="13"/>
      <c r="EB78" s="13"/>
      <c r="EC78" s="112"/>
      <c r="ED78" s="7"/>
      <c r="EE78" s="8"/>
      <c r="EF78" s="8"/>
      <c r="EG78" s="8"/>
      <c r="EH78" s="8"/>
      <c r="EI78" s="7"/>
      <c r="EJ78" s="8"/>
      <c r="EK78" s="13"/>
      <c r="EL78" s="13"/>
      <c r="EM78" s="112"/>
      <c r="EN78" s="7"/>
      <c r="EO78" s="8"/>
      <c r="EP78" s="8"/>
      <c r="EQ78" s="8"/>
      <c r="ER78" s="8"/>
      <c r="ES78" s="7"/>
      <c r="ET78" s="8"/>
    </row>
    <row r="79" spans="1:150" ht="12.75" customHeight="1" x14ac:dyDescent="0.2">
      <c r="A79" s="13"/>
      <c r="B79" s="13"/>
      <c r="C79" s="13"/>
      <c r="D79" s="13"/>
      <c r="E79" s="13"/>
      <c r="F79" s="13"/>
      <c r="G79" s="13"/>
      <c r="H79" s="13"/>
      <c r="I79" s="14"/>
      <c r="J79" s="13"/>
      <c r="K79" s="13"/>
      <c r="L79" s="13"/>
      <c r="M79" s="112"/>
      <c r="N79" s="7"/>
      <c r="O79" s="8"/>
      <c r="P79" s="8"/>
      <c r="Q79" s="8"/>
      <c r="R79" s="8"/>
      <c r="S79" s="7"/>
      <c r="T79" s="8"/>
      <c r="U79" s="13"/>
      <c r="V79" s="13"/>
      <c r="W79" s="112"/>
      <c r="X79" s="7"/>
      <c r="Y79" s="8"/>
      <c r="Z79" s="8"/>
      <c r="AA79" s="8"/>
      <c r="AB79" s="8"/>
      <c r="AC79" s="7"/>
      <c r="AD79" s="8"/>
      <c r="AE79" s="13"/>
      <c r="AF79" s="13"/>
      <c r="AG79" s="112"/>
      <c r="AH79" s="7"/>
      <c r="AI79" s="8"/>
      <c r="AJ79" s="8"/>
      <c r="AK79" s="8"/>
      <c r="AL79" s="8"/>
      <c r="AM79" s="7"/>
      <c r="AN79" s="8"/>
      <c r="AO79" s="13"/>
      <c r="AP79" s="13"/>
      <c r="AQ79" s="112"/>
      <c r="AR79" s="7"/>
      <c r="AS79" s="8"/>
      <c r="AT79" s="8"/>
      <c r="AU79" s="8"/>
      <c r="AV79" s="8"/>
      <c r="AW79" s="7"/>
      <c r="AX79" s="8"/>
      <c r="AY79" s="13"/>
      <c r="AZ79" s="13"/>
      <c r="BA79" s="112"/>
      <c r="BB79" s="7"/>
      <c r="BC79" s="8"/>
      <c r="BD79" s="8"/>
      <c r="BE79" s="8"/>
      <c r="BF79" s="8"/>
      <c r="BG79" s="7"/>
      <c r="BH79" s="8"/>
      <c r="BI79" s="13"/>
      <c r="BJ79" s="13"/>
      <c r="BK79" s="112"/>
      <c r="BL79" s="7"/>
      <c r="BM79" s="8"/>
      <c r="BN79" s="8"/>
      <c r="BO79" s="8"/>
      <c r="BP79" s="8"/>
      <c r="BQ79" s="7"/>
      <c r="BR79" s="8"/>
      <c r="BS79" s="13"/>
      <c r="BT79" s="13"/>
      <c r="BU79" s="112"/>
      <c r="BV79" s="7"/>
      <c r="BW79" s="8"/>
      <c r="BX79" s="8"/>
      <c r="BY79" s="8"/>
      <c r="BZ79" s="8"/>
      <c r="CA79" s="7"/>
      <c r="CB79" s="8"/>
      <c r="CC79" s="13"/>
      <c r="CD79" s="13"/>
      <c r="CE79" s="112"/>
      <c r="CF79" s="7"/>
      <c r="CG79" s="8"/>
      <c r="CH79" s="8"/>
      <c r="CI79" s="8"/>
      <c r="CJ79" s="8"/>
      <c r="CK79" s="7"/>
      <c r="CL79" s="8"/>
      <c r="CM79" s="13"/>
      <c r="CN79" s="13"/>
      <c r="CO79" s="112"/>
      <c r="CP79" s="7"/>
      <c r="CQ79" s="8"/>
      <c r="CR79" s="8"/>
      <c r="CS79" s="8"/>
      <c r="CT79" s="8"/>
      <c r="CU79" s="7"/>
      <c r="CV79" s="8"/>
      <c r="CW79" s="13"/>
      <c r="CX79" s="13"/>
      <c r="CY79" s="112"/>
      <c r="CZ79" s="7"/>
      <c r="DA79" s="8"/>
      <c r="DB79" s="8"/>
      <c r="DC79" s="8"/>
      <c r="DD79" s="8"/>
      <c r="DE79" s="7"/>
      <c r="DF79" s="8"/>
      <c r="DG79" s="13"/>
      <c r="DH79" s="13"/>
      <c r="DI79" s="112"/>
      <c r="DJ79" s="7"/>
      <c r="DK79" s="8"/>
      <c r="DL79" s="8"/>
      <c r="DM79" s="8"/>
      <c r="DN79" s="8"/>
      <c r="DO79" s="7"/>
      <c r="DP79" s="8"/>
      <c r="DQ79" s="13"/>
      <c r="DR79" s="13"/>
      <c r="DS79" s="112"/>
      <c r="DT79" s="7"/>
      <c r="DU79" s="8"/>
      <c r="DV79" s="8"/>
      <c r="DW79" s="8"/>
      <c r="DX79" s="8"/>
      <c r="DY79" s="7"/>
      <c r="DZ79" s="8"/>
      <c r="EA79" s="13"/>
      <c r="EB79" s="13"/>
      <c r="EC79" s="112"/>
      <c r="ED79" s="7"/>
      <c r="EE79" s="8"/>
      <c r="EF79" s="8"/>
      <c r="EG79" s="8"/>
      <c r="EH79" s="8"/>
      <c r="EI79" s="7"/>
      <c r="EJ79" s="8"/>
      <c r="EK79" s="13"/>
      <c r="EL79" s="13"/>
      <c r="EM79" s="112"/>
      <c r="EN79" s="7"/>
      <c r="EO79" s="8"/>
      <c r="EP79" s="8"/>
      <c r="EQ79" s="8"/>
      <c r="ER79" s="8"/>
      <c r="ES79" s="7"/>
      <c r="ET79" s="8"/>
    </row>
    <row r="80" spans="1:150" ht="12.75" customHeight="1" x14ac:dyDescent="0.2">
      <c r="A80" s="13"/>
      <c r="B80" s="13"/>
      <c r="C80" s="13"/>
      <c r="D80" s="13"/>
      <c r="E80" s="13"/>
      <c r="F80" s="13"/>
      <c r="G80" s="13"/>
      <c r="H80" s="13"/>
      <c r="I80" s="14"/>
      <c r="J80" s="13"/>
      <c r="K80" s="13"/>
      <c r="L80" s="13"/>
      <c r="M80" s="112"/>
      <c r="N80" s="113" t="s">
        <v>810</v>
      </c>
      <c r="O80" s="114" t="s">
        <v>52</v>
      </c>
      <c r="P80" s="114" t="s">
        <v>53</v>
      </c>
      <c r="Q80" s="114" t="s">
        <v>54</v>
      </c>
      <c r="R80" s="114" t="s">
        <v>55</v>
      </c>
      <c r="S80" s="113"/>
      <c r="T80" s="115" t="s">
        <v>809</v>
      </c>
      <c r="U80" s="13"/>
      <c r="V80" s="13"/>
      <c r="W80" s="112"/>
      <c r="X80" s="113" t="s">
        <v>810</v>
      </c>
      <c r="Y80" s="114" t="s">
        <v>52</v>
      </c>
      <c r="Z80" s="114" t="s">
        <v>53</v>
      </c>
      <c r="AA80" s="114" t="s">
        <v>54</v>
      </c>
      <c r="AB80" s="114" t="s">
        <v>55</v>
      </c>
      <c r="AC80" s="113"/>
      <c r="AD80" s="115" t="s">
        <v>809</v>
      </c>
      <c r="AE80" s="13"/>
      <c r="AF80" s="13"/>
      <c r="AG80" s="112"/>
      <c r="AH80" s="113" t="s">
        <v>810</v>
      </c>
      <c r="AI80" s="114" t="s">
        <v>52</v>
      </c>
      <c r="AJ80" s="114" t="s">
        <v>53</v>
      </c>
      <c r="AK80" s="114" t="s">
        <v>54</v>
      </c>
      <c r="AL80" s="114" t="s">
        <v>55</v>
      </c>
      <c r="AM80" s="113"/>
      <c r="AN80" s="115" t="s">
        <v>809</v>
      </c>
      <c r="AO80" s="13"/>
      <c r="AP80" s="13"/>
      <c r="AQ80" s="112"/>
      <c r="AR80" s="113" t="s">
        <v>810</v>
      </c>
      <c r="AS80" s="114" t="s">
        <v>52</v>
      </c>
      <c r="AT80" s="114" t="s">
        <v>53</v>
      </c>
      <c r="AU80" s="114" t="s">
        <v>54</v>
      </c>
      <c r="AV80" s="114" t="s">
        <v>55</v>
      </c>
      <c r="AW80" s="113"/>
      <c r="AX80" s="115" t="s">
        <v>809</v>
      </c>
      <c r="AY80" s="13"/>
      <c r="AZ80" s="13"/>
      <c r="BA80" s="112"/>
      <c r="BB80" s="113" t="s">
        <v>810</v>
      </c>
      <c r="BC80" s="114" t="s">
        <v>52</v>
      </c>
      <c r="BD80" s="114" t="s">
        <v>53</v>
      </c>
      <c r="BE80" s="114" t="s">
        <v>54</v>
      </c>
      <c r="BF80" s="114" t="s">
        <v>55</v>
      </c>
      <c r="BG80" s="113"/>
      <c r="BH80" s="115" t="s">
        <v>809</v>
      </c>
      <c r="BI80" s="13"/>
      <c r="BJ80" s="13"/>
      <c r="BK80" s="112"/>
      <c r="BL80" s="113" t="s">
        <v>810</v>
      </c>
      <c r="BM80" s="114" t="s">
        <v>52</v>
      </c>
      <c r="BN80" s="114" t="s">
        <v>53</v>
      </c>
      <c r="BO80" s="114" t="s">
        <v>54</v>
      </c>
      <c r="BP80" s="114" t="s">
        <v>55</v>
      </c>
      <c r="BQ80" s="113"/>
      <c r="BR80" s="115" t="s">
        <v>809</v>
      </c>
      <c r="BS80" s="13"/>
      <c r="BT80" s="13"/>
      <c r="BU80" s="112"/>
      <c r="BV80" s="113" t="s">
        <v>810</v>
      </c>
      <c r="BW80" s="114" t="s">
        <v>52</v>
      </c>
      <c r="BX80" s="114" t="s">
        <v>53</v>
      </c>
      <c r="BY80" s="114" t="s">
        <v>54</v>
      </c>
      <c r="BZ80" s="114" t="s">
        <v>55</v>
      </c>
      <c r="CA80" s="113"/>
      <c r="CB80" s="115" t="s">
        <v>809</v>
      </c>
      <c r="CC80" s="13"/>
      <c r="CD80" s="13"/>
      <c r="CE80" s="112"/>
      <c r="CF80" s="113" t="s">
        <v>810</v>
      </c>
      <c r="CG80" s="114" t="s">
        <v>52</v>
      </c>
      <c r="CH80" s="114" t="s">
        <v>53</v>
      </c>
      <c r="CI80" s="114" t="s">
        <v>54</v>
      </c>
      <c r="CJ80" s="114" t="s">
        <v>55</v>
      </c>
      <c r="CK80" s="113"/>
      <c r="CL80" s="115" t="s">
        <v>809</v>
      </c>
      <c r="CM80" s="13"/>
      <c r="CN80" s="13"/>
      <c r="CO80" s="112"/>
      <c r="CP80" s="113" t="s">
        <v>810</v>
      </c>
      <c r="CQ80" s="114" t="s">
        <v>52</v>
      </c>
      <c r="CR80" s="114" t="s">
        <v>53</v>
      </c>
      <c r="CS80" s="114" t="s">
        <v>54</v>
      </c>
      <c r="CT80" s="114" t="s">
        <v>55</v>
      </c>
      <c r="CU80" s="113"/>
      <c r="CV80" s="115" t="s">
        <v>809</v>
      </c>
      <c r="CW80" s="13"/>
      <c r="CX80" s="13"/>
      <c r="CY80" s="112"/>
      <c r="CZ80" s="113" t="s">
        <v>810</v>
      </c>
      <c r="DA80" s="114" t="s">
        <v>52</v>
      </c>
      <c r="DB80" s="114" t="s">
        <v>53</v>
      </c>
      <c r="DC80" s="114" t="s">
        <v>54</v>
      </c>
      <c r="DD80" s="114" t="s">
        <v>55</v>
      </c>
      <c r="DE80" s="113"/>
      <c r="DF80" s="115" t="s">
        <v>809</v>
      </c>
      <c r="DG80" s="13"/>
      <c r="DH80" s="13"/>
      <c r="DI80" s="112"/>
      <c r="DJ80" s="113" t="s">
        <v>810</v>
      </c>
      <c r="DK80" s="114" t="s">
        <v>52</v>
      </c>
      <c r="DL80" s="114" t="s">
        <v>53</v>
      </c>
      <c r="DM80" s="114" t="s">
        <v>54</v>
      </c>
      <c r="DN80" s="114" t="s">
        <v>55</v>
      </c>
      <c r="DO80" s="113"/>
      <c r="DP80" s="115" t="s">
        <v>809</v>
      </c>
      <c r="DQ80" s="13"/>
      <c r="DR80" s="13"/>
      <c r="DS80" s="112"/>
      <c r="DT80" s="113" t="s">
        <v>810</v>
      </c>
      <c r="DU80" s="114" t="s">
        <v>52</v>
      </c>
      <c r="DV80" s="114" t="s">
        <v>53</v>
      </c>
      <c r="DW80" s="114" t="s">
        <v>54</v>
      </c>
      <c r="DX80" s="114" t="s">
        <v>55</v>
      </c>
      <c r="DY80" s="113"/>
      <c r="DZ80" s="115" t="s">
        <v>809</v>
      </c>
      <c r="EA80" s="13"/>
      <c r="EB80" s="13"/>
      <c r="EC80" s="112"/>
      <c r="ED80" s="113" t="s">
        <v>810</v>
      </c>
      <c r="EE80" s="114" t="s">
        <v>52</v>
      </c>
      <c r="EF80" s="114" t="s">
        <v>53</v>
      </c>
      <c r="EG80" s="114" t="s">
        <v>54</v>
      </c>
      <c r="EH80" s="114" t="s">
        <v>55</v>
      </c>
      <c r="EI80" s="113"/>
      <c r="EJ80" s="115" t="s">
        <v>809</v>
      </c>
      <c r="EK80" s="13"/>
      <c r="EL80" s="13"/>
      <c r="EM80" s="112"/>
      <c r="EN80" s="113" t="s">
        <v>810</v>
      </c>
      <c r="EO80" s="114" t="s">
        <v>52</v>
      </c>
      <c r="EP80" s="114" t="s">
        <v>53</v>
      </c>
      <c r="EQ80" s="114" t="s">
        <v>54</v>
      </c>
      <c r="ER80" s="114" t="s">
        <v>55</v>
      </c>
      <c r="ES80" s="113"/>
      <c r="ET80" s="115" t="s">
        <v>809</v>
      </c>
    </row>
    <row r="81" spans="1:150" ht="12.75" customHeight="1" x14ac:dyDescent="0.2">
      <c r="A81" s="13"/>
      <c r="B81" s="13"/>
      <c r="C81" s="13"/>
      <c r="D81" s="13"/>
      <c r="E81" s="13"/>
      <c r="F81" s="13"/>
      <c r="G81" s="13"/>
      <c r="H81" s="13"/>
      <c r="I81" s="14"/>
      <c r="J81" s="13"/>
      <c r="K81" s="13"/>
      <c r="L81" s="13"/>
      <c r="M81" s="112"/>
      <c r="N81" s="116" t="s">
        <v>815</v>
      </c>
      <c r="O81" s="116">
        <f t="shared" ref="O81:R81" si="56">COUNTA(O9:O13)</f>
        <v>0</v>
      </c>
      <c r="P81" s="116">
        <f t="shared" si="56"/>
        <v>2</v>
      </c>
      <c r="Q81" s="116">
        <f t="shared" si="56"/>
        <v>0</v>
      </c>
      <c r="R81" s="116">
        <f t="shared" si="56"/>
        <v>0</v>
      </c>
      <c r="S81" s="24"/>
      <c r="T81" s="116">
        <f>COUNTA(T9:T13)</f>
        <v>2</v>
      </c>
      <c r="U81" s="13"/>
      <c r="V81" s="13"/>
      <c r="W81" s="112"/>
      <c r="X81" s="116" t="s">
        <v>815</v>
      </c>
      <c r="Y81" s="116">
        <f t="shared" ref="Y81:AB81" si="57">COUNTA(Y9:Y13)</f>
        <v>0</v>
      </c>
      <c r="Z81" s="116">
        <f t="shared" si="57"/>
        <v>2</v>
      </c>
      <c r="AA81" s="116">
        <f t="shared" si="57"/>
        <v>0</v>
      </c>
      <c r="AB81" s="116">
        <f t="shared" si="57"/>
        <v>0</v>
      </c>
      <c r="AC81" s="24"/>
      <c r="AD81" s="116">
        <f>COUNTA(AD9:AD13)</f>
        <v>2</v>
      </c>
      <c r="AE81" s="13"/>
      <c r="AF81" s="13"/>
      <c r="AG81" s="112"/>
      <c r="AH81" s="116" t="s">
        <v>815</v>
      </c>
      <c r="AI81" s="116">
        <f t="shared" ref="AI81:AL81" si="58">COUNTA(AI9:AI13)</f>
        <v>0</v>
      </c>
      <c r="AJ81" s="116">
        <f t="shared" si="58"/>
        <v>2</v>
      </c>
      <c r="AK81" s="116">
        <f t="shared" si="58"/>
        <v>0</v>
      </c>
      <c r="AL81" s="116">
        <f t="shared" si="58"/>
        <v>0</v>
      </c>
      <c r="AM81" s="24"/>
      <c r="AN81" s="116">
        <f>COUNTA(AN9:AN13)</f>
        <v>2</v>
      </c>
      <c r="AO81" s="13"/>
      <c r="AP81" s="13"/>
      <c r="AQ81" s="112"/>
      <c r="AR81" s="116" t="s">
        <v>815</v>
      </c>
      <c r="AS81" s="116">
        <f t="shared" ref="AS81:AV81" si="59">COUNTA(AS9:AS13)</f>
        <v>0</v>
      </c>
      <c r="AT81" s="116">
        <f t="shared" si="59"/>
        <v>2</v>
      </c>
      <c r="AU81" s="116">
        <f t="shared" si="59"/>
        <v>0</v>
      </c>
      <c r="AV81" s="116">
        <f t="shared" si="59"/>
        <v>0</v>
      </c>
      <c r="AW81" s="24"/>
      <c r="AX81" s="116">
        <f>COUNTA(AX9:AX13)</f>
        <v>2</v>
      </c>
      <c r="AY81" s="13"/>
      <c r="AZ81" s="13"/>
      <c r="BA81" s="112"/>
      <c r="BB81" s="116" t="s">
        <v>815</v>
      </c>
      <c r="BC81" s="116">
        <f t="shared" ref="BC81:BF81" si="60">COUNTA(BC9:BC13)</f>
        <v>0</v>
      </c>
      <c r="BD81" s="116">
        <f t="shared" si="60"/>
        <v>2</v>
      </c>
      <c r="BE81" s="116">
        <f t="shared" si="60"/>
        <v>0</v>
      </c>
      <c r="BF81" s="116">
        <f t="shared" si="60"/>
        <v>0</v>
      </c>
      <c r="BG81" s="24"/>
      <c r="BH81" s="116">
        <f>COUNTA(BH9:BH13)</f>
        <v>2</v>
      </c>
      <c r="BI81" s="13"/>
      <c r="BJ81" s="13"/>
      <c r="BK81" s="112"/>
      <c r="BL81" s="116" t="s">
        <v>815</v>
      </c>
      <c r="BM81" s="116">
        <f t="shared" ref="BM81:BP81" si="61">COUNTA(BM9:BM13)</f>
        <v>0</v>
      </c>
      <c r="BN81" s="116">
        <f t="shared" si="61"/>
        <v>1</v>
      </c>
      <c r="BO81" s="116">
        <f t="shared" si="61"/>
        <v>1</v>
      </c>
      <c r="BP81" s="116">
        <f t="shared" si="61"/>
        <v>0</v>
      </c>
      <c r="BQ81" s="24"/>
      <c r="BR81" s="116">
        <f>COUNTA(BR9:BR13)</f>
        <v>2</v>
      </c>
      <c r="BS81" s="13"/>
      <c r="BT81" s="13"/>
      <c r="BU81" s="112"/>
      <c r="BV81" s="116" t="s">
        <v>815</v>
      </c>
      <c r="BW81" s="116">
        <f t="shared" ref="BW81:BZ81" si="62">COUNTA(BW9:BW13)</f>
        <v>0</v>
      </c>
      <c r="BX81" s="116">
        <f t="shared" si="62"/>
        <v>1</v>
      </c>
      <c r="BY81" s="116">
        <f t="shared" si="62"/>
        <v>1</v>
      </c>
      <c r="BZ81" s="116">
        <f t="shared" si="62"/>
        <v>0</v>
      </c>
      <c r="CA81" s="24"/>
      <c r="CB81" s="116">
        <f>COUNTA(CB9:CB13)</f>
        <v>2</v>
      </c>
      <c r="CC81" s="13"/>
      <c r="CD81" s="13"/>
      <c r="CE81" s="112"/>
      <c r="CF81" s="116" t="s">
        <v>815</v>
      </c>
      <c r="CG81" s="116">
        <f t="shared" ref="CG81:CJ81" si="63">COUNTA(CG9:CG13)</f>
        <v>0</v>
      </c>
      <c r="CH81" s="116">
        <f t="shared" si="63"/>
        <v>2</v>
      </c>
      <c r="CI81" s="116">
        <f t="shared" si="63"/>
        <v>0</v>
      </c>
      <c r="CJ81" s="116">
        <f t="shared" si="63"/>
        <v>0</v>
      </c>
      <c r="CK81" s="24"/>
      <c r="CL81" s="116">
        <f>COUNTA(CL9:CL13)</f>
        <v>2</v>
      </c>
      <c r="CM81" s="13"/>
      <c r="CN81" s="13"/>
      <c r="CO81" s="112"/>
      <c r="CP81" s="116" t="s">
        <v>815</v>
      </c>
      <c r="CQ81" s="116">
        <f t="shared" ref="CQ81:CT81" si="64">COUNTA(CQ9:CQ13)</f>
        <v>0</v>
      </c>
      <c r="CR81" s="116">
        <f t="shared" si="64"/>
        <v>2</v>
      </c>
      <c r="CS81" s="116">
        <f t="shared" si="64"/>
        <v>0</v>
      </c>
      <c r="CT81" s="116">
        <f t="shared" si="64"/>
        <v>0</v>
      </c>
      <c r="CU81" s="24"/>
      <c r="CV81" s="116">
        <f>COUNTA(CV9:CV13)</f>
        <v>2</v>
      </c>
      <c r="CW81" s="13"/>
      <c r="CX81" s="13"/>
      <c r="CY81" s="112"/>
      <c r="CZ81" s="116" t="s">
        <v>815</v>
      </c>
      <c r="DA81" s="116">
        <f t="shared" ref="DA81:DD81" si="65">COUNTA(DA9:DA13)</f>
        <v>0</v>
      </c>
      <c r="DB81" s="116">
        <f t="shared" si="65"/>
        <v>2</v>
      </c>
      <c r="DC81" s="116">
        <f t="shared" si="65"/>
        <v>0</v>
      </c>
      <c r="DD81" s="116">
        <f t="shared" si="65"/>
        <v>0</v>
      </c>
      <c r="DE81" s="24"/>
      <c r="DF81" s="116">
        <f>COUNTA(DF9:DF13)</f>
        <v>2</v>
      </c>
      <c r="DG81" s="13"/>
      <c r="DH81" s="13"/>
      <c r="DI81" s="112"/>
      <c r="DJ81" s="116" t="s">
        <v>815</v>
      </c>
      <c r="DK81" s="116">
        <f t="shared" ref="DK81:DN81" si="66">COUNTA(DK9:DK13)</f>
        <v>0</v>
      </c>
      <c r="DL81" s="116">
        <f t="shared" si="66"/>
        <v>1</v>
      </c>
      <c r="DM81" s="116">
        <f t="shared" si="66"/>
        <v>1</v>
      </c>
      <c r="DN81" s="116">
        <f t="shared" si="66"/>
        <v>0</v>
      </c>
      <c r="DO81" s="24"/>
      <c r="DP81" s="116">
        <f>COUNTA(DP9:DP13)</f>
        <v>2</v>
      </c>
      <c r="DQ81" s="13"/>
      <c r="DR81" s="13"/>
      <c r="DS81" s="112"/>
      <c r="DT81" s="116" t="s">
        <v>815</v>
      </c>
      <c r="DU81" s="116">
        <f t="shared" ref="DU81:DX81" si="67">COUNTA(DU9:DU13)</f>
        <v>0</v>
      </c>
      <c r="DV81" s="116">
        <f t="shared" si="67"/>
        <v>2</v>
      </c>
      <c r="DW81" s="116">
        <f t="shared" si="67"/>
        <v>0</v>
      </c>
      <c r="DX81" s="116">
        <f t="shared" si="67"/>
        <v>0</v>
      </c>
      <c r="DY81" s="24"/>
      <c r="DZ81" s="116">
        <f>COUNTA(DZ9:DZ13)</f>
        <v>2</v>
      </c>
      <c r="EA81" s="13"/>
      <c r="EB81" s="13"/>
      <c r="EC81" s="112"/>
      <c r="ED81" s="116" t="s">
        <v>815</v>
      </c>
      <c r="EE81" s="116">
        <f t="shared" ref="EE81:EH81" si="68">COUNTA(EE9:EE13)</f>
        <v>0</v>
      </c>
      <c r="EF81" s="116">
        <f t="shared" si="68"/>
        <v>2</v>
      </c>
      <c r="EG81" s="116">
        <f t="shared" si="68"/>
        <v>0</v>
      </c>
      <c r="EH81" s="116">
        <f t="shared" si="68"/>
        <v>0</v>
      </c>
      <c r="EI81" s="24"/>
      <c r="EJ81" s="116">
        <f>COUNTA(EJ9:EJ13)</f>
        <v>2</v>
      </c>
      <c r="EK81" s="13"/>
      <c r="EL81" s="13"/>
      <c r="EM81" s="112"/>
      <c r="EN81" s="116" t="s">
        <v>815</v>
      </c>
      <c r="EO81" s="116">
        <f t="shared" ref="EO81:ER81" si="69">COUNTA(EO9:EO13)</f>
        <v>0</v>
      </c>
      <c r="EP81" s="116">
        <f t="shared" si="69"/>
        <v>1</v>
      </c>
      <c r="EQ81" s="116">
        <f t="shared" si="69"/>
        <v>1</v>
      </c>
      <c r="ER81" s="116">
        <f t="shared" si="69"/>
        <v>0</v>
      </c>
      <c r="ES81" s="24"/>
      <c r="ET81" s="116">
        <f>COUNTA(ET9:ET13)</f>
        <v>2</v>
      </c>
    </row>
    <row r="82" spans="1:150" ht="12.75" customHeight="1" x14ac:dyDescent="0.2">
      <c r="A82" s="13"/>
      <c r="B82" s="13"/>
      <c r="C82" s="13"/>
      <c r="D82" s="13"/>
      <c r="E82" s="13"/>
      <c r="F82" s="13"/>
      <c r="G82" s="13"/>
      <c r="H82" s="13"/>
      <c r="I82" s="14"/>
      <c r="J82" s="13"/>
      <c r="K82" s="13"/>
      <c r="L82" s="13"/>
      <c r="M82" s="112"/>
      <c r="N82" s="112"/>
      <c r="O82" s="112"/>
      <c r="P82" s="112"/>
      <c r="Q82" s="112"/>
      <c r="R82" s="112"/>
      <c r="S82" s="7"/>
      <c r="T82" s="112"/>
      <c r="U82" s="13"/>
      <c r="V82" s="13"/>
      <c r="W82" s="112"/>
      <c r="X82" s="112"/>
      <c r="Y82" s="112"/>
      <c r="Z82" s="112"/>
      <c r="AA82" s="112"/>
      <c r="AB82" s="112"/>
      <c r="AC82" s="7"/>
      <c r="AD82" s="112"/>
      <c r="AE82" s="13"/>
      <c r="AF82" s="13"/>
      <c r="AG82" s="112"/>
      <c r="AH82" s="112"/>
      <c r="AI82" s="112"/>
      <c r="AJ82" s="112"/>
      <c r="AK82" s="112"/>
      <c r="AL82" s="112"/>
      <c r="AM82" s="7"/>
      <c r="AN82" s="112"/>
      <c r="AO82" s="13"/>
      <c r="AP82" s="13"/>
      <c r="AQ82" s="112"/>
      <c r="AR82" s="112"/>
      <c r="AS82" s="112"/>
      <c r="AT82" s="112"/>
      <c r="AU82" s="112"/>
      <c r="AV82" s="112"/>
      <c r="AW82" s="7"/>
      <c r="AX82" s="112"/>
      <c r="AY82" s="13"/>
      <c r="AZ82" s="13"/>
      <c r="BA82" s="112"/>
      <c r="BB82" s="112"/>
      <c r="BC82" s="112"/>
      <c r="BD82" s="112"/>
      <c r="BE82" s="112"/>
      <c r="BF82" s="112"/>
      <c r="BG82" s="7"/>
      <c r="BH82" s="112"/>
      <c r="BI82" s="13"/>
      <c r="BJ82" s="13"/>
      <c r="BK82" s="112"/>
      <c r="BL82" s="112"/>
      <c r="BM82" s="112"/>
      <c r="BN82" s="112"/>
      <c r="BO82" s="112"/>
      <c r="BP82" s="112"/>
      <c r="BQ82" s="7"/>
      <c r="BR82" s="112"/>
      <c r="BS82" s="13"/>
      <c r="BT82" s="13"/>
      <c r="BU82" s="112"/>
      <c r="BV82" s="112"/>
      <c r="BW82" s="112"/>
      <c r="BX82" s="112"/>
      <c r="BY82" s="112"/>
      <c r="BZ82" s="112"/>
      <c r="CA82" s="7"/>
      <c r="CB82" s="112"/>
      <c r="CC82" s="13"/>
      <c r="CD82" s="13"/>
      <c r="CE82" s="112"/>
      <c r="CF82" s="112"/>
      <c r="CG82" s="112"/>
      <c r="CH82" s="112"/>
      <c r="CI82" s="112"/>
      <c r="CJ82" s="112"/>
      <c r="CK82" s="7"/>
      <c r="CL82" s="112"/>
      <c r="CM82" s="13"/>
      <c r="CN82" s="13"/>
      <c r="CO82" s="112"/>
      <c r="CP82" s="112"/>
      <c r="CQ82" s="112"/>
      <c r="CR82" s="112"/>
      <c r="CS82" s="112"/>
      <c r="CT82" s="112"/>
      <c r="CU82" s="7"/>
      <c r="CV82" s="112"/>
      <c r="CW82" s="13"/>
      <c r="CX82" s="13"/>
      <c r="CY82" s="112"/>
      <c r="CZ82" s="112"/>
      <c r="DA82" s="112"/>
      <c r="DB82" s="112"/>
      <c r="DC82" s="112"/>
      <c r="DD82" s="112"/>
      <c r="DE82" s="7"/>
      <c r="DF82" s="112"/>
      <c r="DG82" s="13"/>
      <c r="DH82" s="13"/>
      <c r="DI82" s="112"/>
      <c r="DJ82" s="112"/>
      <c r="DK82" s="112"/>
      <c r="DL82" s="112"/>
      <c r="DM82" s="112"/>
      <c r="DN82" s="112"/>
      <c r="DO82" s="7"/>
      <c r="DP82" s="112"/>
      <c r="DQ82" s="13"/>
      <c r="DR82" s="13"/>
      <c r="DS82" s="112"/>
      <c r="DT82" s="112"/>
      <c r="DU82" s="112"/>
      <c r="DV82" s="112"/>
      <c r="DW82" s="112"/>
      <c r="DX82" s="112"/>
      <c r="DY82" s="7"/>
      <c r="DZ82" s="112"/>
      <c r="EA82" s="13"/>
      <c r="EB82" s="13"/>
      <c r="EC82" s="112"/>
      <c r="ED82" s="112"/>
      <c r="EE82" s="112"/>
      <c r="EF82" s="112"/>
      <c r="EG82" s="112"/>
      <c r="EH82" s="112"/>
      <c r="EI82" s="7"/>
      <c r="EJ82" s="112"/>
      <c r="EK82" s="13"/>
      <c r="EL82" s="13"/>
      <c r="EM82" s="112"/>
      <c r="EN82" s="112"/>
      <c r="EO82" s="112"/>
      <c r="EP82" s="112"/>
      <c r="EQ82" s="112"/>
      <c r="ER82" s="112"/>
      <c r="ES82" s="7"/>
      <c r="ET82" s="112"/>
    </row>
    <row r="83" spans="1:150" ht="12.75" customHeight="1" x14ac:dyDescent="0.2">
      <c r="A83" s="13"/>
      <c r="B83" s="13"/>
      <c r="C83" s="13"/>
      <c r="D83" s="13"/>
      <c r="E83" s="13"/>
      <c r="F83" s="13"/>
      <c r="G83" s="13"/>
      <c r="H83" s="13"/>
      <c r="I83" s="14"/>
      <c r="J83" s="13"/>
      <c r="K83" s="13"/>
      <c r="L83" s="13"/>
      <c r="M83" s="112"/>
      <c r="N83" s="112"/>
      <c r="O83" s="112"/>
      <c r="P83" s="112"/>
      <c r="Q83" s="112"/>
      <c r="R83" s="112"/>
      <c r="S83" s="7"/>
      <c r="T83" s="112"/>
      <c r="U83" s="13"/>
      <c r="V83" s="13"/>
      <c r="W83" s="112"/>
      <c r="X83" s="112"/>
      <c r="Y83" s="112"/>
      <c r="Z83" s="112"/>
      <c r="AA83" s="112"/>
      <c r="AB83" s="112"/>
      <c r="AC83" s="7"/>
      <c r="AD83" s="112"/>
      <c r="AE83" s="13"/>
      <c r="AF83" s="13"/>
      <c r="AG83" s="112"/>
      <c r="AH83" s="112"/>
      <c r="AI83" s="112"/>
      <c r="AJ83" s="112"/>
      <c r="AK83" s="112"/>
      <c r="AL83" s="112"/>
      <c r="AM83" s="7"/>
      <c r="AN83" s="112"/>
      <c r="AO83" s="13"/>
      <c r="AP83" s="13"/>
      <c r="AQ83" s="112"/>
      <c r="AR83" s="112"/>
      <c r="AS83" s="112"/>
      <c r="AT83" s="112"/>
      <c r="AU83" s="112"/>
      <c r="AV83" s="112"/>
      <c r="AW83" s="7"/>
      <c r="AX83" s="112"/>
      <c r="AY83" s="13"/>
      <c r="AZ83" s="13"/>
      <c r="BA83" s="112"/>
      <c r="BB83" s="112"/>
      <c r="BC83" s="112"/>
      <c r="BD83" s="112"/>
      <c r="BE83" s="112"/>
      <c r="BF83" s="112"/>
      <c r="BG83" s="7"/>
      <c r="BH83" s="112"/>
      <c r="BI83" s="13"/>
      <c r="BJ83" s="13"/>
      <c r="BK83" s="112"/>
      <c r="BL83" s="112"/>
      <c r="BM83" s="112"/>
      <c r="BN83" s="112"/>
      <c r="BO83" s="112"/>
      <c r="BP83" s="112"/>
      <c r="BQ83" s="7"/>
      <c r="BR83" s="112"/>
      <c r="BS83" s="13"/>
      <c r="BT83" s="13"/>
      <c r="BU83" s="112"/>
      <c r="BV83" s="112"/>
      <c r="BW83" s="112"/>
      <c r="BX83" s="112"/>
      <c r="BY83" s="112"/>
      <c r="BZ83" s="112"/>
      <c r="CA83" s="7"/>
      <c r="CB83" s="112"/>
      <c r="CC83" s="13"/>
      <c r="CD83" s="13"/>
      <c r="CE83" s="112"/>
      <c r="CF83" s="112"/>
      <c r="CG83" s="112"/>
      <c r="CH83" s="112"/>
      <c r="CI83" s="112"/>
      <c r="CJ83" s="112"/>
      <c r="CK83" s="7"/>
      <c r="CL83" s="112"/>
      <c r="CM83" s="13"/>
      <c r="CN83" s="13"/>
      <c r="CO83" s="112"/>
      <c r="CP83" s="112"/>
      <c r="CQ83" s="112"/>
      <c r="CR83" s="112"/>
      <c r="CS83" s="112"/>
      <c r="CT83" s="112"/>
      <c r="CU83" s="7"/>
      <c r="CV83" s="112"/>
      <c r="CW83" s="13"/>
      <c r="CX83" s="13"/>
      <c r="CY83" s="112"/>
      <c r="CZ83" s="112"/>
      <c r="DA83" s="112"/>
      <c r="DB83" s="112"/>
      <c r="DC83" s="112"/>
      <c r="DD83" s="112"/>
      <c r="DE83" s="7"/>
      <c r="DF83" s="112"/>
      <c r="DG83" s="13"/>
      <c r="DH83" s="13"/>
      <c r="DI83" s="112"/>
      <c r="DJ83" s="112"/>
      <c r="DK83" s="112"/>
      <c r="DL83" s="112"/>
      <c r="DM83" s="112"/>
      <c r="DN83" s="112"/>
      <c r="DO83" s="7"/>
      <c r="DP83" s="112"/>
      <c r="DQ83" s="13"/>
      <c r="DR83" s="13"/>
      <c r="DS83" s="112"/>
      <c r="DT83" s="112"/>
      <c r="DU83" s="112"/>
      <c r="DV83" s="112"/>
      <c r="DW83" s="112"/>
      <c r="DX83" s="112"/>
      <c r="DY83" s="7"/>
      <c r="DZ83" s="112"/>
      <c r="EA83" s="13"/>
      <c r="EB83" s="13"/>
      <c r="EC83" s="112"/>
      <c r="ED83" s="112"/>
      <c r="EE83" s="112"/>
      <c r="EF83" s="112"/>
      <c r="EG83" s="112"/>
      <c r="EH83" s="112"/>
      <c r="EI83" s="7"/>
      <c r="EJ83" s="112"/>
      <c r="EK83" s="13"/>
      <c r="EL83" s="13"/>
      <c r="EM83" s="112"/>
      <c r="EN83" s="112"/>
      <c r="EO83" s="112"/>
      <c r="EP83" s="112"/>
      <c r="EQ83" s="112"/>
      <c r="ER83" s="112"/>
      <c r="ES83" s="7"/>
      <c r="ET83" s="112"/>
    </row>
    <row r="84" spans="1:150" ht="12.75" customHeight="1" x14ac:dyDescent="0.2">
      <c r="A84" s="13"/>
      <c r="B84" s="13"/>
      <c r="C84" s="13"/>
      <c r="D84" s="13"/>
      <c r="E84" s="13"/>
      <c r="F84" s="13"/>
      <c r="G84" s="13"/>
      <c r="H84" s="13"/>
      <c r="I84" s="14"/>
      <c r="J84" s="13"/>
      <c r="K84" s="13"/>
      <c r="L84" s="13"/>
      <c r="M84" s="112"/>
      <c r="N84" s="115" t="s">
        <v>811</v>
      </c>
      <c r="O84" s="114" t="s">
        <v>52</v>
      </c>
      <c r="P84" s="114" t="s">
        <v>53</v>
      </c>
      <c r="Q84" s="114" t="s">
        <v>54</v>
      </c>
      <c r="R84" s="114" t="s">
        <v>55</v>
      </c>
      <c r="S84" s="113"/>
      <c r="T84" s="115" t="s">
        <v>809</v>
      </c>
      <c r="U84" s="13"/>
      <c r="V84" s="13"/>
      <c r="W84" s="112"/>
      <c r="X84" s="115" t="s">
        <v>811</v>
      </c>
      <c r="Y84" s="114" t="s">
        <v>52</v>
      </c>
      <c r="Z84" s="114" t="s">
        <v>53</v>
      </c>
      <c r="AA84" s="114" t="s">
        <v>54</v>
      </c>
      <c r="AB84" s="114" t="s">
        <v>55</v>
      </c>
      <c r="AC84" s="113"/>
      <c r="AD84" s="115" t="s">
        <v>809</v>
      </c>
      <c r="AE84" s="13"/>
      <c r="AF84" s="13"/>
      <c r="AG84" s="112"/>
      <c r="AH84" s="115" t="s">
        <v>811</v>
      </c>
      <c r="AI84" s="114" t="s">
        <v>52</v>
      </c>
      <c r="AJ84" s="114" t="s">
        <v>53</v>
      </c>
      <c r="AK84" s="114" t="s">
        <v>54</v>
      </c>
      <c r="AL84" s="114" t="s">
        <v>55</v>
      </c>
      <c r="AM84" s="113"/>
      <c r="AN84" s="115" t="s">
        <v>809</v>
      </c>
      <c r="AO84" s="13"/>
      <c r="AP84" s="13"/>
      <c r="AQ84" s="112"/>
      <c r="AR84" s="115" t="s">
        <v>811</v>
      </c>
      <c r="AS84" s="114" t="s">
        <v>52</v>
      </c>
      <c r="AT84" s="114" t="s">
        <v>53</v>
      </c>
      <c r="AU84" s="114" t="s">
        <v>54</v>
      </c>
      <c r="AV84" s="114" t="s">
        <v>55</v>
      </c>
      <c r="AW84" s="113"/>
      <c r="AX84" s="115" t="s">
        <v>809</v>
      </c>
      <c r="AY84" s="13"/>
      <c r="AZ84" s="13"/>
      <c r="BA84" s="112"/>
      <c r="BB84" s="115" t="s">
        <v>811</v>
      </c>
      <c r="BC84" s="114" t="s">
        <v>52</v>
      </c>
      <c r="BD84" s="114" t="s">
        <v>53</v>
      </c>
      <c r="BE84" s="114" t="s">
        <v>54</v>
      </c>
      <c r="BF84" s="114" t="s">
        <v>55</v>
      </c>
      <c r="BG84" s="113"/>
      <c r="BH84" s="115" t="s">
        <v>809</v>
      </c>
      <c r="BI84" s="13"/>
      <c r="BJ84" s="13"/>
      <c r="BK84" s="112"/>
      <c r="BL84" s="115" t="s">
        <v>811</v>
      </c>
      <c r="BM84" s="114" t="s">
        <v>52</v>
      </c>
      <c r="BN84" s="114" t="s">
        <v>53</v>
      </c>
      <c r="BO84" s="114" t="s">
        <v>54</v>
      </c>
      <c r="BP84" s="114" t="s">
        <v>55</v>
      </c>
      <c r="BQ84" s="113"/>
      <c r="BR84" s="115" t="s">
        <v>809</v>
      </c>
      <c r="BS84" s="13"/>
      <c r="BT84" s="13"/>
      <c r="BU84" s="112"/>
      <c r="BV84" s="115" t="s">
        <v>811</v>
      </c>
      <c r="BW84" s="114" t="s">
        <v>52</v>
      </c>
      <c r="BX84" s="114" t="s">
        <v>53</v>
      </c>
      <c r="BY84" s="114" t="s">
        <v>54</v>
      </c>
      <c r="BZ84" s="114" t="s">
        <v>55</v>
      </c>
      <c r="CA84" s="113"/>
      <c r="CB84" s="115" t="s">
        <v>809</v>
      </c>
      <c r="CC84" s="13"/>
      <c r="CD84" s="13"/>
      <c r="CE84" s="112"/>
      <c r="CF84" s="115" t="s">
        <v>811</v>
      </c>
      <c r="CG84" s="114" t="s">
        <v>52</v>
      </c>
      <c r="CH84" s="114" t="s">
        <v>53</v>
      </c>
      <c r="CI84" s="114" t="s">
        <v>54</v>
      </c>
      <c r="CJ84" s="114" t="s">
        <v>55</v>
      </c>
      <c r="CK84" s="113"/>
      <c r="CL84" s="115" t="s">
        <v>809</v>
      </c>
      <c r="CM84" s="13"/>
      <c r="CN84" s="13"/>
      <c r="CO84" s="112"/>
      <c r="CP84" s="115" t="s">
        <v>811</v>
      </c>
      <c r="CQ84" s="114" t="s">
        <v>52</v>
      </c>
      <c r="CR84" s="114" t="s">
        <v>53</v>
      </c>
      <c r="CS84" s="114" t="s">
        <v>54</v>
      </c>
      <c r="CT84" s="114" t="s">
        <v>55</v>
      </c>
      <c r="CU84" s="113"/>
      <c r="CV84" s="115" t="s">
        <v>809</v>
      </c>
      <c r="CW84" s="13"/>
      <c r="CX84" s="13"/>
      <c r="CY84" s="112"/>
      <c r="CZ84" s="115" t="s">
        <v>811</v>
      </c>
      <c r="DA84" s="114" t="s">
        <v>52</v>
      </c>
      <c r="DB84" s="114" t="s">
        <v>53</v>
      </c>
      <c r="DC84" s="114" t="s">
        <v>54</v>
      </c>
      <c r="DD84" s="114" t="s">
        <v>55</v>
      </c>
      <c r="DE84" s="113"/>
      <c r="DF84" s="115" t="s">
        <v>809</v>
      </c>
      <c r="DG84" s="13"/>
      <c r="DH84" s="13"/>
      <c r="DI84" s="112"/>
      <c r="DJ84" s="115" t="s">
        <v>811</v>
      </c>
      <c r="DK84" s="114" t="s">
        <v>52</v>
      </c>
      <c r="DL84" s="114" t="s">
        <v>53</v>
      </c>
      <c r="DM84" s="114" t="s">
        <v>54</v>
      </c>
      <c r="DN84" s="114" t="s">
        <v>55</v>
      </c>
      <c r="DO84" s="113"/>
      <c r="DP84" s="115" t="s">
        <v>809</v>
      </c>
      <c r="DQ84" s="13"/>
      <c r="DR84" s="13"/>
      <c r="DS84" s="112"/>
      <c r="DT84" s="115" t="s">
        <v>811</v>
      </c>
      <c r="DU84" s="114" t="s">
        <v>52</v>
      </c>
      <c r="DV84" s="114" t="s">
        <v>53</v>
      </c>
      <c r="DW84" s="114" t="s">
        <v>54</v>
      </c>
      <c r="DX84" s="114" t="s">
        <v>55</v>
      </c>
      <c r="DY84" s="113"/>
      <c r="DZ84" s="115" t="s">
        <v>809</v>
      </c>
      <c r="EA84" s="13"/>
      <c r="EB84" s="13"/>
      <c r="EC84" s="112"/>
      <c r="ED84" s="115" t="s">
        <v>811</v>
      </c>
      <c r="EE84" s="114" t="s">
        <v>52</v>
      </c>
      <c r="EF84" s="114" t="s">
        <v>53</v>
      </c>
      <c r="EG84" s="114" t="s">
        <v>54</v>
      </c>
      <c r="EH84" s="114" t="s">
        <v>55</v>
      </c>
      <c r="EI84" s="113"/>
      <c r="EJ84" s="115" t="s">
        <v>809</v>
      </c>
      <c r="EK84" s="13"/>
      <c r="EL84" s="13"/>
      <c r="EM84" s="112"/>
      <c r="EN84" s="115" t="s">
        <v>811</v>
      </c>
      <c r="EO84" s="114" t="s">
        <v>52</v>
      </c>
      <c r="EP84" s="114" t="s">
        <v>53</v>
      </c>
      <c r="EQ84" s="114" t="s">
        <v>54</v>
      </c>
      <c r="ER84" s="114" t="s">
        <v>55</v>
      </c>
      <c r="ES84" s="113"/>
      <c r="ET84" s="115" t="s">
        <v>809</v>
      </c>
    </row>
    <row r="85" spans="1:150" ht="12.75" customHeight="1" x14ac:dyDescent="0.2">
      <c r="A85" s="13"/>
      <c r="B85" s="13"/>
      <c r="C85" s="13"/>
      <c r="D85" s="13"/>
      <c r="E85" s="13"/>
      <c r="F85" s="13"/>
      <c r="G85" s="13"/>
      <c r="H85" s="13"/>
      <c r="I85" s="14"/>
      <c r="J85" s="13"/>
      <c r="K85" s="13"/>
      <c r="L85" s="13"/>
      <c r="M85" s="112"/>
      <c r="N85" s="116" t="s">
        <v>117</v>
      </c>
      <c r="O85" s="116">
        <f t="shared" ref="O85:R85" si="70">COUNTA(O14:O32)</f>
        <v>0</v>
      </c>
      <c r="P85" s="116">
        <f t="shared" si="70"/>
        <v>2</v>
      </c>
      <c r="Q85" s="116">
        <f t="shared" si="70"/>
        <v>4</v>
      </c>
      <c r="R85" s="116">
        <f t="shared" si="70"/>
        <v>0</v>
      </c>
      <c r="S85" s="24"/>
      <c r="T85" s="116">
        <f>COUNTA(T14:T32)</f>
        <v>6</v>
      </c>
      <c r="U85" s="13"/>
      <c r="V85" s="13"/>
      <c r="W85" s="112"/>
      <c r="X85" s="116" t="s">
        <v>117</v>
      </c>
      <c r="Y85" s="116">
        <f t="shared" ref="Y85:AB85" si="71">COUNTA(Y14:Y32)</f>
        <v>0</v>
      </c>
      <c r="Z85" s="116">
        <f t="shared" si="71"/>
        <v>2</v>
      </c>
      <c r="AA85" s="116">
        <f t="shared" si="71"/>
        <v>4</v>
      </c>
      <c r="AB85" s="116">
        <f t="shared" si="71"/>
        <v>0</v>
      </c>
      <c r="AC85" s="24"/>
      <c r="AD85" s="116">
        <f>COUNTA(AD14:AD32)</f>
        <v>6</v>
      </c>
      <c r="AE85" s="13"/>
      <c r="AF85" s="13"/>
      <c r="AG85" s="112"/>
      <c r="AH85" s="116" t="s">
        <v>117</v>
      </c>
      <c r="AI85" s="116">
        <f t="shared" ref="AI85:AL85" si="72">COUNTA(AI14:AI32)</f>
        <v>0</v>
      </c>
      <c r="AJ85" s="116">
        <f t="shared" si="72"/>
        <v>3</v>
      </c>
      <c r="AK85" s="116">
        <f t="shared" si="72"/>
        <v>3</v>
      </c>
      <c r="AL85" s="116">
        <f t="shared" si="72"/>
        <v>0</v>
      </c>
      <c r="AM85" s="24"/>
      <c r="AN85" s="116">
        <f>COUNTA(AN14:AN32)</f>
        <v>6</v>
      </c>
      <c r="AO85" s="13"/>
      <c r="AP85" s="13"/>
      <c r="AQ85" s="112"/>
      <c r="AR85" s="116" t="s">
        <v>117</v>
      </c>
      <c r="AS85" s="116">
        <f t="shared" ref="AS85:AV85" si="73">COUNTA(AS14:AS32)</f>
        <v>0</v>
      </c>
      <c r="AT85" s="116">
        <f t="shared" si="73"/>
        <v>2</v>
      </c>
      <c r="AU85" s="116">
        <f t="shared" si="73"/>
        <v>4</v>
      </c>
      <c r="AV85" s="116">
        <f t="shared" si="73"/>
        <v>0</v>
      </c>
      <c r="AW85" s="24"/>
      <c r="AX85" s="116">
        <f>COUNTA(AX14:AX32)</f>
        <v>6</v>
      </c>
      <c r="AY85" s="13"/>
      <c r="AZ85" s="13"/>
      <c r="BA85" s="112"/>
      <c r="BB85" s="116" t="s">
        <v>117</v>
      </c>
      <c r="BC85" s="116">
        <f t="shared" ref="BC85:BF85" si="74">COUNTA(BC14:BC32)</f>
        <v>0</v>
      </c>
      <c r="BD85" s="116">
        <f t="shared" si="74"/>
        <v>3</v>
      </c>
      <c r="BE85" s="116">
        <f t="shared" si="74"/>
        <v>3</v>
      </c>
      <c r="BF85" s="116">
        <f t="shared" si="74"/>
        <v>0</v>
      </c>
      <c r="BG85" s="24"/>
      <c r="BH85" s="116">
        <f>COUNTA(BH14:BH32)</f>
        <v>6</v>
      </c>
      <c r="BI85" s="13"/>
      <c r="BJ85" s="13"/>
      <c r="BK85" s="112"/>
      <c r="BL85" s="116" t="s">
        <v>117</v>
      </c>
      <c r="BM85" s="116">
        <f t="shared" ref="BM85:BP85" si="75">COUNTA(BM14:BM32)</f>
        <v>0</v>
      </c>
      <c r="BN85" s="116">
        <f t="shared" si="75"/>
        <v>2</v>
      </c>
      <c r="BO85" s="116">
        <f t="shared" si="75"/>
        <v>1</v>
      </c>
      <c r="BP85" s="116">
        <f t="shared" si="75"/>
        <v>0</v>
      </c>
      <c r="BQ85" s="24"/>
      <c r="BR85" s="116">
        <f>COUNTA(BR14:BR32)</f>
        <v>3</v>
      </c>
      <c r="BS85" s="13"/>
      <c r="BT85" s="13"/>
      <c r="BU85" s="112"/>
      <c r="BV85" s="116" t="s">
        <v>117</v>
      </c>
      <c r="BW85" s="116">
        <f t="shared" ref="BW85:BZ85" si="76">COUNTA(BW14:BW32)</f>
        <v>0</v>
      </c>
      <c r="BX85" s="116">
        <f t="shared" si="76"/>
        <v>4</v>
      </c>
      <c r="BY85" s="116">
        <f t="shared" si="76"/>
        <v>2</v>
      </c>
      <c r="BZ85" s="116">
        <f t="shared" si="76"/>
        <v>0</v>
      </c>
      <c r="CA85" s="24"/>
      <c r="CB85" s="116">
        <f>COUNTA(CB14:CB32)</f>
        <v>6</v>
      </c>
      <c r="CC85" s="13"/>
      <c r="CD85" s="13"/>
      <c r="CE85" s="112"/>
      <c r="CF85" s="116" t="s">
        <v>117</v>
      </c>
      <c r="CG85" s="116">
        <f t="shared" ref="CG85:CJ85" si="77">COUNTA(CG14:CG32)</f>
        <v>0</v>
      </c>
      <c r="CH85" s="116">
        <f t="shared" si="77"/>
        <v>2</v>
      </c>
      <c r="CI85" s="116">
        <f t="shared" si="77"/>
        <v>4</v>
      </c>
      <c r="CJ85" s="116">
        <f t="shared" si="77"/>
        <v>0</v>
      </c>
      <c r="CK85" s="24"/>
      <c r="CL85" s="116">
        <f>COUNTA(CL14:CL32)</f>
        <v>6</v>
      </c>
      <c r="CM85" s="13"/>
      <c r="CN85" s="13"/>
      <c r="CO85" s="112"/>
      <c r="CP85" s="116" t="s">
        <v>117</v>
      </c>
      <c r="CQ85" s="116">
        <f t="shared" ref="CQ85:CT85" si="78">COUNTA(CQ14:CQ32)</f>
        <v>0</v>
      </c>
      <c r="CR85" s="116">
        <f t="shared" si="78"/>
        <v>2</v>
      </c>
      <c r="CS85" s="116">
        <f t="shared" si="78"/>
        <v>4</v>
      </c>
      <c r="CT85" s="116">
        <f t="shared" si="78"/>
        <v>0</v>
      </c>
      <c r="CU85" s="24"/>
      <c r="CV85" s="116">
        <f>COUNTA(CV14:CV32)</f>
        <v>6</v>
      </c>
      <c r="CW85" s="13"/>
      <c r="CX85" s="13"/>
      <c r="CY85" s="112"/>
      <c r="CZ85" s="116" t="s">
        <v>117</v>
      </c>
      <c r="DA85" s="116">
        <f t="shared" ref="DA85:DD85" si="79">COUNTA(DA14:DA32)</f>
        <v>0</v>
      </c>
      <c r="DB85" s="116">
        <f t="shared" si="79"/>
        <v>2</v>
      </c>
      <c r="DC85" s="116">
        <f t="shared" si="79"/>
        <v>4</v>
      </c>
      <c r="DD85" s="116">
        <f t="shared" si="79"/>
        <v>0</v>
      </c>
      <c r="DE85" s="24"/>
      <c r="DF85" s="116">
        <f>COUNTA(DF14:DF32)</f>
        <v>6</v>
      </c>
      <c r="DG85" s="13"/>
      <c r="DH85" s="13"/>
      <c r="DI85" s="112"/>
      <c r="DJ85" s="116" t="s">
        <v>117</v>
      </c>
      <c r="DK85" s="116">
        <f t="shared" ref="DK85:DN85" si="80">COUNTA(DK14:DK32)</f>
        <v>0</v>
      </c>
      <c r="DL85" s="116">
        <f t="shared" si="80"/>
        <v>2</v>
      </c>
      <c r="DM85" s="116">
        <f t="shared" si="80"/>
        <v>4</v>
      </c>
      <c r="DN85" s="116">
        <f t="shared" si="80"/>
        <v>0</v>
      </c>
      <c r="DO85" s="24"/>
      <c r="DP85" s="116">
        <f>COUNTA(DP14:DP32)</f>
        <v>6</v>
      </c>
      <c r="DQ85" s="13"/>
      <c r="DR85" s="13"/>
      <c r="DS85" s="112"/>
      <c r="DT85" s="116" t="s">
        <v>117</v>
      </c>
      <c r="DU85" s="116">
        <f t="shared" ref="DU85:DX85" si="81">COUNTA(DU14:DU32)</f>
        <v>0</v>
      </c>
      <c r="DV85" s="116">
        <f t="shared" si="81"/>
        <v>3</v>
      </c>
      <c r="DW85" s="116">
        <f t="shared" si="81"/>
        <v>3</v>
      </c>
      <c r="DX85" s="116">
        <f t="shared" si="81"/>
        <v>0</v>
      </c>
      <c r="DY85" s="24"/>
      <c r="DZ85" s="116">
        <f>COUNTA(DZ14:DZ32)</f>
        <v>6</v>
      </c>
      <c r="EA85" s="13"/>
      <c r="EB85" s="13"/>
      <c r="EC85" s="112"/>
      <c r="ED85" s="116" t="s">
        <v>117</v>
      </c>
      <c r="EE85" s="116">
        <f t="shared" ref="EE85:EH85" si="82">COUNTA(EE14:EE32)</f>
        <v>0</v>
      </c>
      <c r="EF85" s="116">
        <f t="shared" si="82"/>
        <v>3</v>
      </c>
      <c r="EG85" s="116">
        <f t="shared" si="82"/>
        <v>3</v>
      </c>
      <c r="EH85" s="116">
        <f t="shared" si="82"/>
        <v>0</v>
      </c>
      <c r="EI85" s="24"/>
      <c r="EJ85" s="116">
        <f>COUNTA(EJ14:EJ32)</f>
        <v>6</v>
      </c>
      <c r="EK85" s="13"/>
      <c r="EL85" s="13"/>
      <c r="EM85" s="112"/>
      <c r="EN85" s="116" t="s">
        <v>117</v>
      </c>
      <c r="EO85" s="116">
        <f t="shared" ref="EO85:ER85" si="83">COUNTA(EO14:EO32)</f>
        <v>0</v>
      </c>
      <c r="EP85" s="116">
        <f t="shared" si="83"/>
        <v>3</v>
      </c>
      <c r="EQ85" s="116">
        <f t="shared" si="83"/>
        <v>3</v>
      </c>
      <c r="ER85" s="116">
        <f t="shared" si="83"/>
        <v>0</v>
      </c>
      <c r="ES85" s="24"/>
      <c r="ET85" s="116">
        <f>COUNTA(ET14:ET32)</f>
        <v>6</v>
      </c>
    </row>
    <row r="86" spans="1:150" ht="12.75" customHeight="1" x14ac:dyDescent="0.2">
      <c r="A86" s="13"/>
      <c r="B86" s="13"/>
      <c r="C86" s="13"/>
      <c r="D86" s="13"/>
      <c r="E86" s="13"/>
      <c r="F86" s="13"/>
      <c r="G86" s="13"/>
      <c r="H86" s="13"/>
      <c r="I86" s="14"/>
      <c r="J86" s="13"/>
      <c r="K86" s="13"/>
      <c r="L86" s="13"/>
      <c r="M86" s="112"/>
      <c r="N86" s="112"/>
      <c r="O86" s="112"/>
      <c r="P86" s="112"/>
      <c r="Q86" s="112"/>
      <c r="R86" s="112"/>
      <c r="S86" s="7"/>
      <c r="T86" s="112"/>
      <c r="U86" s="13"/>
      <c r="V86" s="13"/>
      <c r="W86" s="112"/>
      <c r="X86" s="112"/>
      <c r="Y86" s="112"/>
      <c r="Z86" s="112"/>
      <c r="AA86" s="112"/>
      <c r="AB86" s="112"/>
      <c r="AC86" s="7"/>
      <c r="AD86" s="112"/>
      <c r="AE86" s="13"/>
      <c r="AF86" s="13"/>
      <c r="AG86" s="112"/>
      <c r="AH86" s="112"/>
      <c r="AI86" s="112"/>
      <c r="AJ86" s="112"/>
      <c r="AK86" s="112"/>
      <c r="AL86" s="112"/>
      <c r="AM86" s="7"/>
      <c r="AN86" s="112"/>
      <c r="AO86" s="13"/>
      <c r="AP86" s="13"/>
      <c r="AQ86" s="112"/>
      <c r="AR86" s="112"/>
      <c r="AS86" s="112"/>
      <c r="AT86" s="112"/>
      <c r="AU86" s="112"/>
      <c r="AV86" s="112"/>
      <c r="AW86" s="7"/>
      <c r="AX86" s="112"/>
      <c r="AY86" s="13"/>
      <c r="AZ86" s="13"/>
      <c r="BA86" s="112"/>
      <c r="BB86" s="112"/>
      <c r="BC86" s="112"/>
      <c r="BD86" s="112"/>
      <c r="BE86" s="112"/>
      <c r="BF86" s="112"/>
      <c r="BG86" s="7"/>
      <c r="BH86" s="112"/>
      <c r="BI86" s="13"/>
      <c r="BJ86" s="13"/>
      <c r="BK86" s="112"/>
      <c r="BL86" s="112"/>
      <c r="BM86" s="112"/>
      <c r="BN86" s="112"/>
      <c r="BO86" s="112"/>
      <c r="BP86" s="112"/>
      <c r="BQ86" s="7"/>
      <c r="BR86" s="112"/>
      <c r="BS86" s="13"/>
      <c r="BT86" s="13"/>
      <c r="BU86" s="112"/>
      <c r="BV86" s="112"/>
      <c r="BW86" s="112"/>
      <c r="BX86" s="112"/>
      <c r="BY86" s="112"/>
      <c r="BZ86" s="112"/>
      <c r="CA86" s="7"/>
      <c r="CB86" s="112"/>
      <c r="CC86" s="13"/>
      <c r="CD86" s="13"/>
      <c r="CE86" s="112"/>
      <c r="CF86" s="112"/>
      <c r="CG86" s="112"/>
      <c r="CH86" s="112"/>
      <c r="CI86" s="112"/>
      <c r="CJ86" s="112"/>
      <c r="CK86" s="7"/>
      <c r="CL86" s="112"/>
      <c r="CM86" s="13"/>
      <c r="CN86" s="13"/>
      <c r="CO86" s="112"/>
      <c r="CP86" s="112"/>
      <c r="CQ86" s="112"/>
      <c r="CR86" s="112"/>
      <c r="CS86" s="112"/>
      <c r="CT86" s="112"/>
      <c r="CU86" s="7"/>
      <c r="CV86" s="112"/>
      <c r="CW86" s="13"/>
      <c r="CX86" s="13"/>
      <c r="CY86" s="112"/>
      <c r="CZ86" s="112"/>
      <c r="DA86" s="112"/>
      <c r="DB86" s="112"/>
      <c r="DC86" s="112"/>
      <c r="DD86" s="112"/>
      <c r="DE86" s="7"/>
      <c r="DF86" s="112"/>
      <c r="DG86" s="13"/>
      <c r="DH86" s="13"/>
      <c r="DI86" s="112"/>
      <c r="DJ86" s="112"/>
      <c r="DK86" s="112"/>
      <c r="DL86" s="112"/>
      <c r="DM86" s="112"/>
      <c r="DN86" s="112"/>
      <c r="DO86" s="7"/>
      <c r="DP86" s="112"/>
      <c r="DQ86" s="13"/>
      <c r="DR86" s="13"/>
      <c r="DS86" s="112"/>
      <c r="DT86" s="112"/>
      <c r="DU86" s="112"/>
      <c r="DV86" s="112"/>
      <c r="DW86" s="112"/>
      <c r="DX86" s="112"/>
      <c r="DY86" s="7"/>
      <c r="DZ86" s="112"/>
      <c r="EA86" s="13"/>
      <c r="EB86" s="13"/>
      <c r="EC86" s="112"/>
      <c r="ED86" s="112"/>
      <c r="EE86" s="112"/>
      <c r="EF86" s="112"/>
      <c r="EG86" s="112"/>
      <c r="EH86" s="112"/>
      <c r="EI86" s="7"/>
      <c r="EJ86" s="112"/>
      <c r="EK86" s="13"/>
      <c r="EL86" s="13"/>
      <c r="EM86" s="112"/>
      <c r="EN86" s="112"/>
      <c r="EO86" s="112"/>
      <c r="EP86" s="112"/>
      <c r="EQ86" s="112"/>
      <c r="ER86" s="112"/>
      <c r="ES86" s="7"/>
      <c r="ET86" s="112"/>
    </row>
    <row r="87" spans="1:150" ht="12.75" customHeight="1" x14ac:dyDescent="0.2">
      <c r="A87" s="13"/>
      <c r="B87" s="13"/>
      <c r="C87" s="13"/>
      <c r="D87" s="13"/>
      <c r="E87" s="13"/>
      <c r="F87" s="13"/>
      <c r="G87" s="13"/>
      <c r="H87" s="13"/>
      <c r="I87" s="14"/>
      <c r="J87" s="13"/>
      <c r="K87" s="13"/>
      <c r="L87" s="13"/>
      <c r="M87" s="112"/>
      <c r="N87" s="112"/>
      <c r="O87" s="112"/>
      <c r="P87" s="112"/>
      <c r="Q87" s="112"/>
      <c r="R87" s="112"/>
      <c r="S87" s="7"/>
      <c r="T87" s="112"/>
      <c r="U87" s="13"/>
      <c r="V87" s="13"/>
      <c r="W87" s="112"/>
      <c r="X87" s="112"/>
      <c r="Y87" s="112"/>
      <c r="Z87" s="112"/>
      <c r="AA87" s="112"/>
      <c r="AB87" s="112"/>
      <c r="AC87" s="7"/>
      <c r="AD87" s="112"/>
      <c r="AE87" s="13"/>
      <c r="AF87" s="13"/>
      <c r="AG87" s="112"/>
      <c r="AH87" s="112"/>
      <c r="AI87" s="112"/>
      <c r="AJ87" s="112"/>
      <c r="AK87" s="112"/>
      <c r="AL87" s="112"/>
      <c r="AM87" s="7"/>
      <c r="AN87" s="112"/>
      <c r="AO87" s="13"/>
      <c r="AP87" s="13"/>
      <c r="AQ87" s="112"/>
      <c r="AR87" s="112"/>
      <c r="AS87" s="112"/>
      <c r="AT87" s="112"/>
      <c r="AU87" s="112"/>
      <c r="AV87" s="112"/>
      <c r="AW87" s="7"/>
      <c r="AX87" s="112"/>
      <c r="AY87" s="13"/>
      <c r="AZ87" s="13"/>
      <c r="BA87" s="112"/>
      <c r="BB87" s="112"/>
      <c r="BC87" s="112"/>
      <c r="BD87" s="112"/>
      <c r="BE87" s="112"/>
      <c r="BF87" s="112"/>
      <c r="BG87" s="7"/>
      <c r="BH87" s="112"/>
      <c r="BI87" s="13"/>
      <c r="BJ87" s="13"/>
      <c r="BK87" s="112"/>
      <c r="BL87" s="112"/>
      <c r="BM87" s="112"/>
      <c r="BN87" s="112"/>
      <c r="BO87" s="112"/>
      <c r="BP87" s="112"/>
      <c r="BQ87" s="7"/>
      <c r="BR87" s="112"/>
      <c r="BS87" s="13"/>
      <c r="BT87" s="13"/>
      <c r="BU87" s="112"/>
      <c r="BV87" s="112"/>
      <c r="BW87" s="112"/>
      <c r="BX87" s="112"/>
      <c r="BY87" s="112"/>
      <c r="BZ87" s="112"/>
      <c r="CA87" s="7"/>
      <c r="CB87" s="112"/>
      <c r="CC87" s="13"/>
      <c r="CD87" s="13"/>
      <c r="CE87" s="112"/>
      <c r="CF87" s="112"/>
      <c r="CG87" s="112"/>
      <c r="CH87" s="112"/>
      <c r="CI87" s="112"/>
      <c r="CJ87" s="112"/>
      <c r="CK87" s="7"/>
      <c r="CL87" s="112"/>
      <c r="CM87" s="13"/>
      <c r="CN87" s="13"/>
      <c r="CO87" s="112"/>
      <c r="CP87" s="112"/>
      <c r="CQ87" s="112"/>
      <c r="CR87" s="112"/>
      <c r="CS87" s="112"/>
      <c r="CT87" s="112"/>
      <c r="CU87" s="7"/>
      <c r="CV87" s="112"/>
      <c r="CW87" s="13"/>
      <c r="CX87" s="13"/>
      <c r="CY87" s="112"/>
      <c r="CZ87" s="112"/>
      <c r="DA87" s="112"/>
      <c r="DB87" s="112"/>
      <c r="DC87" s="112"/>
      <c r="DD87" s="112"/>
      <c r="DE87" s="7"/>
      <c r="DF87" s="112"/>
      <c r="DG87" s="13"/>
      <c r="DH87" s="13"/>
      <c r="DI87" s="112"/>
      <c r="DJ87" s="112"/>
      <c r="DK87" s="112"/>
      <c r="DL87" s="112"/>
      <c r="DM87" s="112"/>
      <c r="DN87" s="112"/>
      <c r="DO87" s="7"/>
      <c r="DP87" s="112"/>
      <c r="DQ87" s="13"/>
      <c r="DR87" s="13"/>
      <c r="DS87" s="112"/>
      <c r="DT87" s="112"/>
      <c r="DU87" s="112"/>
      <c r="DV87" s="112"/>
      <c r="DW87" s="112"/>
      <c r="DX87" s="112"/>
      <c r="DY87" s="7"/>
      <c r="DZ87" s="112"/>
      <c r="EA87" s="13"/>
      <c r="EB87" s="13"/>
      <c r="EC87" s="112"/>
      <c r="ED87" s="112"/>
      <c r="EE87" s="112"/>
      <c r="EF87" s="112"/>
      <c r="EG87" s="112"/>
      <c r="EH87" s="112"/>
      <c r="EI87" s="7"/>
      <c r="EJ87" s="112"/>
      <c r="EK87" s="13"/>
      <c r="EL87" s="13"/>
      <c r="EM87" s="112"/>
      <c r="EN87" s="112"/>
      <c r="EO87" s="112"/>
      <c r="EP87" s="112"/>
      <c r="EQ87" s="112"/>
      <c r="ER87" s="112"/>
      <c r="ES87" s="7"/>
      <c r="ET87" s="112"/>
    </row>
    <row r="88" spans="1:150" ht="12.75" customHeight="1" x14ac:dyDescent="0.2">
      <c r="A88" s="13"/>
      <c r="B88" s="13"/>
      <c r="C88" s="13"/>
      <c r="D88" s="13"/>
      <c r="E88" s="13"/>
      <c r="F88" s="13"/>
      <c r="G88" s="13"/>
      <c r="H88" s="13"/>
      <c r="I88" s="14"/>
      <c r="J88" s="13"/>
      <c r="K88" s="13"/>
      <c r="L88" s="13"/>
      <c r="M88" s="112"/>
      <c r="N88" s="115" t="s">
        <v>813</v>
      </c>
      <c r="O88" s="114" t="s">
        <v>52</v>
      </c>
      <c r="P88" s="114" t="s">
        <v>53</v>
      </c>
      <c r="Q88" s="114" t="s">
        <v>54</v>
      </c>
      <c r="R88" s="114" t="s">
        <v>55</v>
      </c>
      <c r="S88" s="113"/>
      <c r="T88" s="115" t="s">
        <v>809</v>
      </c>
      <c r="U88" s="13"/>
      <c r="V88" s="13"/>
      <c r="W88" s="112"/>
      <c r="X88" s="115" t="s">
        <v>813</v>
      </c>
      <c r="Y88" s="114" t="s">
        <v>52</v>
      </c>
      <c r="Z88" s="114" t="s">
        <v>53</v>
      </c>
      <c r="AA88" s="114" t="s">
        <v>54</v>
      </c>
      <c r="AB88" s="114" t="s">
        <v>55</v>
      </c>
      <c r="AC88" s="113"/>
      <c r="AD88" s="115" t="s">
        <v>809</v>
      </c>
      <c r="AE88" s="13"/>
      <c r="AF88" s="13"/>
      <c r="AG88" s="112"/>
      <c r="AH88" s="115" t="s">
        <v>813</v>
      </c>
      <c r="AI88" s="114" t="s">
        <v>52</v>
      </c>
      <c r="AJ88" s="114" t="s">
        <v>53</v>
      </c>
      <c r="AK88" s="114" t="s">
        <v>54</v>
      </c>
      <c r="AL88" s="114" t="s">
        <v>55</v>
      </c>
      <c r="AM88" s="113"/>
      <c r="AN88" s="115" t="s">
        <v>809</v>
      </c>
      <c r="AO88" s="13"/>
      <c r="AP88" s="13"/>
      <c r="AQ88" s="112"/>
      <c r="AR88" s="115" t="s">
        <v>813</v>
      </c>
      <c r="AS88" s="114" t="s">
        <v>52</v>
      </c>
      <c r="AT88" s="114" t="s">
        <v>53</v>
      </c>
      <c r="AU88" s="114" t="s">
        <v>54</v>
      </c>
      <c r="AV88" s="114" t="s">
        <v>55</v>
      </c>
      <c r="AW88" s="113"/>
      <c r="AX88" s="115" t="s">
        <v>809</v>
      </c>
      <c r="AY88" s="13"/>
      <c r="AZ88" s="13"/>
      <c r="BA88" s="112"/>
      <c r="BB88" s="115" t="s">
        <v>813</v>
      </c>
      <c r="BC88" s="114" t="s">
        <v>52</v>
      </c>
      <c r="BD88" s="114" t="s">
        <v>53</v>
      </c>
      <c r="BE88" s="114" t="s">
        <v>54</v>
      </c>
      <c r="BF88" s="114" t="s">
        <v>55</v>
      </c>
      <c r="BG88" s="113"/>
      <c r="BH88" s="115" t="s">
        <v>809</v>
      </c>
      <c r="BI88" s="13"/>
      <c r="BJ88" s="13"/>
      <c r="BK88" s="112"/>
      <c r="BL88" s="115" t="s">
        <v>813</v>
      </c>
      <c r="BM88" s="114" t="s">
        <v>52</v>
      </c>
      <c r="BN88" s="114" t="s">
        <v>53</v>
      </c>
      <c r="BO88" s="114" t="s">
        <v>54</v>
      </c>
      <c r="BP88" s="114" t="s">
        <v>55</v>
      </c>
      <c r="BQ88" s="113"/>
      <c r="BR88" s="115" t="s">
        <v>809</v>
      </c>
      <c r="BS88" s="13"/>
      <c r="BT88" s="13"/>
      <c r="BU88" s="112"/>
      <c r="BV88" s="115" t="s">
        <v>813</v>
      </c>
      <c r="BW88" s="114" t="s">
        <v>52</v>
      </c>
      <c r="BX88" s="114" t="s">
        <v>53</v>
      </c>
      <c r="BY88" s="114" t="s">
        <v>54</v>
      </c>
      <c r="BZ88" s="114" t="s">
        <v>55</v>
      </c>
      <c r="CA88" s="113"/>
      <c r="CB88" s="115" t="s">
        <v>809</v>
      </c>
      <c r="CC88" s="13"/>
      <c r="CD88" s="13"/>
      <c r="CE88" s="112"/>
      <c r="CF88" s="115" t="s">
        <v>813</v>
      </c>
      <c r="CG88" s="114" t="s">
        <v>52</v>
      </c>
      <c r="CH88" s="114" t="s">
        <v>53</v>
      </c>
      <c r="CI88" s="114" t="s">
        <v>54</v>
      </c>
      <c r="CJ88" s="114" t="s">
        <v>55</v>
      </c>
      <c r="CK88" s="113"/>
      <c r="CL88" s="115" t="s">
        <v>809</v>
      </c>
      <c r="CM88" s="13"/>
      <c r="CN88" s="13"/>
      <c r="CO88" s="112"/>
      <c r="CP88" s="115" t="s">
        <v>813</v>
      </c>
      <c r="CQ88" s="114" t="s">
        <v>52</v>
      </c>
      <c r="CR88" s="114" t="s">
        <v>53</v>
      </c>
      <c r="CS88" s="114" t="s">
        <v>54</v>
      </c>
      <c r="CT88" s="114" t="s">
        <v>55</v>
      </c>
      <c r="CU88" s="113"/>
      <c r="CV88" s="115" t="s">
        <v>809</v>
      </c>
      <c r="CW88" s="13"/>
      <c r="CX88" s="13"/>
      <c r="CY88" s="112"/>
      <c r="CZ88" s="115" t="s">
        <v>813</v>
      </c>
      <c r="DA88" s="114" t="s">
        <v>52</v>
      </c>
      <c r="DB88" s="114" t="s">
        <v>53</v>
      </c>
      <c r="DC88" s="114" t="s">
        <v>54</v>
      </c>
      <c r="DD88" s="114" t="s">
        <v>55</v>
      </c>
      <c r="DE88" s="113"/>
      <c r="DF88" s="115" t="s">
        <v>809</v>
      </c>
      <c r="DG88" s="13"/>
      <c r="DH88" s="13"/>
      <c r="DI88" s="112"/>
      <c r="DJ88" s="115" t="s">
        <v>813</v>
      </c>
      <c r="DK88" s="114" t="s">
        <v>52</v>
      </c>
      <c r="DL88" s="114" t="s">
        <v>53</v>
      </c>
      <c r="DM88" s="114" t="s">
        <v>54</v>
      </c>
      <c r="DN88" s="114" t="s">
        <v>55</v>
      </c>
      <c r="DO88" s="113"/>
      <c r="DP88" s="115" t="s">
        <v>809</v>
      </c>
      <c r="DQ88" s="13"/>
      <c r="DR88" s="13"/>
      <c r="DS88" s="112"/>
      <c r="DT88" s="115" t="s">
        <v>813</v>
      </c>
      <c r="DU88" s="114" t="s">
        <v>52</v>
      </c>
      <c r="DV88" s="114" t="s">
        <v>53</v>
      </c>
      <c r="DW88" s="114" t="s">
        <v>54</v>
      </c>
      <c r="DX88" s="114" t="s">
        <v>55</v>
      </c>
      <c r="DY88" s="113"/>
      <c r="DZ88" s="115" t="s">
        <v>809</v>
      </c>
      <c r="EA88" s="13"/>
      <c r="EB88" s="13"/>
      <c r="EC88" s="112"/>
      <c r="ED88" s="115" t="s">
        <v>813</v>
      </c>
      <c r="EE88" s="114" t="s">
        <v>52</v>
      </c>
      <c r="EF88" s="114" t="s">
        <v>53</v>
      </c>
      <c r="EG88" s="114" t="s">
        <v>54</v>
      </c>
      <c r="EH88" s="114" t="s">
        <v>55</v>
      </c>
      <c r="EI88" s="113"/>
      <c r="EJ88" s="115" t="s">
        <v>809</v>
      </c>
      <c r="EK88" s="13"/>
      <c r="EL88" s="13"/>
      <c r="EM88" s="112"/>
      <c r="EN88" s="115" t="s">
        <v>813</v>
      </c>
      <c r="EO88" s="114" t="s">
        <v>52</v>
      </c>
      <c r="EP88" s="114" t="s">
        <v>53</v>
      </c>
      <c r="EQ88" s="114" t="s">
        <v>54</v>
      </c>
      <c r="ER88" s="114" t="s">
        <v>55</v>
      </c>
      <c r="ES88" s="113"/>
      <c r="ET88" s="115" t="s">
        <v>809</v>
      </c>
    </row>
    <row r="89" spans="1:150" ht="12.75" customHeight="1" x14ac:dyDescent="0.2">
      <c r="A89" s="13"/>
      <c r="B89" s="13"/>
      <c r="C89" s="13"/>
      <c r="D89" s="13"/>
      <c r="E89" s="13"/>
      <c r="F89" s="13"/>
      <c r="G89" s="13"/>
      <c r="H89" s="13"/>
      <c r="I89" s="14"/>
      <c r="J89" s="13"/>
      <c r="K89" s="13"/>
      <c r="L89" s="13"/>
      <c r="M89" s="112"/>
      <c r="N89" s="117" t="s">
        <v>317</v>
      </c>
      <c r="O89" s="116">
        <f t="shared" ref="O89:R89" si="84">COUNTA(O33:O40)</f>
        <v>0</v>
      </c>
      <c r="P89" s="116">
        <f t="shared" si="84"/>
        <v>2</v>
      </c>
      <c r="Q89" s="116">
        <f t="shared" si="84"/>
        <v>2</v>
      </c>
      <c r="R89" s="116">
        <f t="shared" si="84"/>
        <v>0</v>
      </c>
      <c r="S89" s="24"/>
      <c r="T89" s="116">
        <f>COUNTA(T33:T40)</f>
        <v>4</v>
      </c>
      <c r="U89" s="13"/>
      <c r="V89" s="13"/>
      <c r="W89" s="112"/>
      <c r="X89" s="117" t="s">
        <v>317</v>
      </c>
      <c r="Y89" s="116">
        <f t="shared" ref="Y89:AB89" si="85">COUNTA(Y33:Y40)</f>
        <v>0</v>
      </c>
      <c r="Z89" s="116">
        <f t="shared" si="85"/>
        <v>2</v>
      </c>
      <c r="AA89" s="116">
        <f t="shared" si="85"/>
        <v>2</v>
      </c>
      <c r="AB89" s="116">
        <f t="shared" si="85"/>
        <v>0</v>
      </c>
      <c r="AC89" s="24"/>
      <c r="AD89" s="116">
        <f>COUNTA(AD33:AD40)</f>
        <v>4</v>
      </c>
      <c r="AE89" s="13"/>
      <c r="AF89" s="13"/>
      <c r="AG89" s="112"/>
      <c r="AH89" s="117" t="s">
        <v>317</v>
      </c>
      <c r="AI89" s="116">
        <f t="shared" ref="AI89:AL89" si="86">COUNTA(AI33:AI40)</f>
        <v>1</v>
      </c>
      <c r="AJ89" s="116">
        <f t="shared" si="86"/>
        <v>1</v>
      </c>
      <c r="AK89" s="116">
        <f t="shared" si="86"/>
        <v>2</v>
      </c>
      <c r="AL89" s="116">
        <f t="shared" si="86"/>
        <v>0</v>
      </c>
      <c r="AM89" s="24"/>
      <c r="AN89" s="116">
        <f>COUNTA(AN33:AN40)</f>
        <v>4</v>
      </c>
      <c r="AO89" s="13"/>
      <c r="AP89" s="13"/>
      <c r="AQ89" s="112"/>
      <c r="AR89" s="117" t="s">
        <v>317</v>
      </c>
      <c r="AS89" s="116">
        <f t="shared" ref="AS89:AV89" si="87">COUNTA(AS33:AS40)</f>
        <v>1</v>
      </c>
      <c r="AT89" s="116">
        <f t="shared" si="87"/>
        <v>1</v>
      </c>
      <c r="AU89" s="116">
        <f t="shared" si="87"/>
        <v>2</v>
      </c>
      <c r="AV89" s="116">
        <f t="shared" si="87"/>
        <v>0</v>
      </c>
      <c r="AW89" s="24"/>
      <c r="AX89" s="116">
        <f>COUNTA(AX33:AX40)</f>
        <v>4</v>
      </c>
      <c r="AY89" s="13"/>
      <c r="AZ89" s="13"/>
      <c r="BA89" s="112"/>
      <c r="BB89" s="117" t="s">
        <v>317</v>
      </c>
      <c r="BC89" s="116">
        <f t="shared" ref="BC89:BF89" si="88">COUNTA(BC33:BC40)</f>
        <v>0</v>
      </c>
      <c r="BD89" s="116">
        <f t="shared" si="88"/>
        <v>2</v>
      </c>
      <c r="BE89" s="116">
        <f t="shared" si="88"/>
        <v>2</v>
      </c>
      <c r="BF89" s="116">
        <f t="shared" si="88"/>
        <v>0</v>
      </c>
      <c r="BG89" s="24"/>
      <c r="BH89" s="116">
        <f>COUNTA(BH33:BH40)</f>
        <v>4</v>
      </c>
      <c r="BI89" s="13"/>
      <c r="BJ89" s="13"/>
      <c r="BK89" s="112"/>
      <c r="BL89" s="117" t="s">
        <v>317</v>
      </c>
      <c r="BM89" s="116">
        <f t="shared" ref="BM89:BP89" si="89">COUNTA(BM33:BM40)</f>
        <v>0</v>
      </c>
      <c r="BN89" s="116">
        <f t="shared" si="89"/>
        <v>2</v>
      </c>
      <c r="BO89" s="116">
        <f t="shared" si="89"/>
        <v>2</v>
      </c>
      <c r="BP89" s="116">
        <f t="shared" si="89"/>
        <v>0</v>
      </c>
      <c r="BQ89" s="24"/>
      <c r="BR89" s="116">
        <f>COUNTA(BR33:BR40)</f>
        <v>4</v>
      </c>
      <c r="BS89" s="13"/>
      <c r="BT89" s="13"/>
      <c r="BU89" s="112"/>
      <c r="BV89" s="117" t="s">
        <v>317</v>
      </c>
      <c r="BW89" s="116">
        <f t="shared" ref="BW89:BZ89" si="90">COUNTA(BW33:BW40)</f>
        <v>0</v>
      </c>
      <c r="BX89" s="116">
        <f t="shared" si="90"/>
        <v>2</v>
      </c>
      <c r="BY89" s="116">
        <f t="shared" si="90"/>
        <v>2</v>
      </c>
      <c r="BZ89" s="116">
        <f t="shared" si="90"/>
        <v>0</v>
      </c>
      <c r="CA89" s="24"/>
      <c r="CB89" s="116">
        <f>COUNTA(CB33:CB40)</f>
        <v>4</v>
      </c>
      <c r="CC89" s="13"/>
      <c r="CD89" s="13"/>
      <c r="CE89" s="112"/>
      <c r="CF89" s="117" t="s">
        <v>317</v>
      </c>
      <c r="CG89" s="116">
        <f t="shared" ref="CG89:CJ89" si="91">COUNTA(CG33:CG40)</f>
        <v>0</v>
      </c>
      <c r="CH89" s="116">
        <f t="shared" si="91"/>
        <v>2</v>
      </c>
      <c r="CI89" s="116">
        <f t="shared" si="91"/>
        <v>2</v>
      </c>
      <c r="CJ89" s="116">
        <f t="shared" si="91"/>
        <v>0</v>
      </c>
      <c r="CK89" s="24"/>
      <c r="CL89" s="116">
        <f>COUNTA(CL33:CL40)</f>
        <v>4</v>
      </c>
      <c r="CM89" s="13"/>
      <c r="CN89" s="13"/>
      <c r="CO89" s="112"/>
      <c r="CP89" s="117" t="s">
        <v>317</v>
      </c>
      <c r="CQ89" s="116">
        <f t="shared" ref="CQ89:CT89" si="92">COUNTA(CQ33:CQ40)</f>
        <v>0</v>
      </c>
      <c r="CR89" s="116">
        <f t="shared" si="92"/>
        <v>2</v>
      </c>
      <c r="CS89" s="116">
        <f t="shared" si="92"/>
        <v>2</v>
      </c>
      <c r="CT89" s="116">
        <f t="shared" si="92"/>
        <v>0</v>
      </c>
      <c r="CU89" s="24"/>
      <c r="CV89" s="116">
        <f>COUNTA(CV33:CV40)</f>
        <v>4</v>
      </c>
      <c r="CW89" s="13"/>
      <c r="CX89" s="13"/>
      <c r="CY89" s="112"/>
      <c r="CZ89" s="117" t="s">
        <v>317</v>
      </c>
      <c r="DA89" s="116">
        <f t="shared" ref="DA89:DD89" si="93">COUNTA(DA33:DA40)</f>
        <v>0</v>
      </c>
      <c r="DB89" s="116">
        <f t="shared" si="93"/>
        <v>2</v>
      </c>
      <c r="DC89" s="116">
        <f t="shared" si="93"/>
        <v>2</v>
      </c>
      <c r="DD89" s="116">
        <f t="shared" si="93"/>
        <v>0</v>
      </c>
      <c r="DE89" s="24"/>
      <c r="DF89" s="116">
        <f>COUNTA(DF33:DF40)</f>
        <v>4</v>
      </c>
      <c r="DG89" s="13"/>
      <c r="DH89" s="13"/>
      <c r="DI89" s="112"/>
      <c r="DJ89" s="117" t="s">
        <v>317</v>
      </c>
      <c r="DK89" s="116">
        <f t="shared" ref="DK89:DN89" si="94">COUNTA(DK33:DK40)</f>
        <v>0</v>
      </c>
      <c r="DL89" s="116">
        <f t="shared" si="94"/>
        <v>2</v>
      </c>
      <c r="DM89" s="116">
        <f t="shared" si="94"/>
        <v>2</v>
      </c>
      <c r="DN89" s="116">
        <f t="shared" si="94"/>
        <v>0</v>
      </c>
      <c r="DO89" s="24"/>
      <c r="DP89" s="116">
        <f>COUNTA(DP33:DP40)</f>
        <v>4</v>
      </c>
      <c r="DQ89" s="13"/>
      <c r="DR89" s="13"/>
      <c r="DS89" s="112"/>
      <c r="DT89" s="117" t="s">
        <v>317</v>
      </c>
      <c r="DU89" s="116">
        <f t="shared" ref="DU89:DX89" si="95">COUNTA(DU33:DU40)</f>
        <v>1</v>
      </c>
      <c r="DV89" s="116">
        <f t="shared" si="95"/>
        <v>1</v>
      </c>
      <c r="DW89" s="116">
        <f t="shared" si="95"/>
        <v>2</v>
      </c>
      <c r="DX89" s="116">
        <f t="shared" si="95"/>
        <v>0</v>
      </c>
      <c r="DY89" s="24"/>
      <c r="DZ89" s="116">
        <f>COUNTA(DZ33:DZ40)</f>
        <v>4</v>
      </c>
      <c r="EA89" s="13"/>
      <c r="EB89" s="13"/>
      <c r="EC89" s="112"/>
      <c r="ED89" s="117" t="s">
        <v>317</v>
      </c>
      <c r="EE89" s="116">
        <f t="shared" ref="EE89:EH89" si="96">COUNTA(EE33:EE40)</f>
        <v>1</v>
      </c>
      <c r="EF89" s="116">
        <f t="shared" si="96"/>
        <v>1</v>
      </c>
      <c r="EG89" s="116">
        <f t="shared" si="96"/>
        <v>2</v>
      </c>
      <c r="EH89" s="116">
        <f t="shared" si="96"/>
        <v>0</v>
      </c>
      <c r="EI89" s="24"/>
      <c r="EJ89" s="116">
        <f>COUNTA(EJ33:EJ40)</f>
        <v>4</v>
      </c>
      <c r="EK89" s="13"/>
      <c r="EL89" s="13"/>
      <c r="EM89" s="112"/>
      <c r="EN89" s="117" t="s">
        <v>317</v>
      </c>
      <c r="EO89" s="116">
        <f t="shared" ref="EO89:ER89" si="97">COUNTA(EO33:EO40)</f>
        <v>0</v>
      </c>
      <c r="EP89" s="116">
        <f t="shared" si="97"/>
        <v>2</v>
      </c>
      <c r="EQ89" s="116">
        <f t="shared" si="97"/>
        <v>2</v>
      </c>
      <c r="ER89" s="116">
        <f t="shared" si="97"/>
        <v>0</v>
      </c>
      <c r="ES89" s="24"/>
      <c r="ET89" s="116">
        <f>COUNTA(ET33:ET40)</f>
        <v>4</v>
      </c>
    </row>
    <row r="90" spans="1:150" ht="12.75" customHeight="1" x14ac:dyDescent="0.2">
      <c r="A90" s="13"/>
      <c r="B90" s="13"/>
      <c r="C90" s="13"/>
      <c r="D90" s="13"/>
      <c r="E90" s="13"/>
      <c r="F90" s="13"/>
      <c r="G90" s="13"/>
      <c r="H90" s="13"/>
      <c r="I90" s="14"/>
      <c r="J90" s="13"/>
      <c r="K90" s="13"/>
      <c r="L90" s="13"/>
      <c r="M90" s="112"/>
      <c r="N90" s="117" t="s">
        <v>523</v>
      </c>
      <c r="O90" s="116">
        <f t="shared" ref="O90:R90" si="98">COUNTA(O47:O53)</f>
        <v>0</v>
      </c>
      <c r="P90" s="116">
        <f t="shared" si="98"/>
        <v>2</v>
      </c>
      <c r="Q90" s="116">
        <f t="shared" si="98"/>
        <v>4</v>
      </c>
      <c r="R90" s="116">
        <f t="shared" si="98"/>
        <v>0</v>
      </c>
      <c r="S90" s="24"/>
      <c r="T90" s="116">
        <f>COUNTA(T47:T53)</f>
        <v>6</v>
      </c>
      <c r="U90" s="13"/>
      <c r="V90" s="13"/>
      <c r="W90" s="112"/>
      <c r="X90" s="117" t="s">
        <v>523</v>
      </c>
      <c r="Y90" s="116">
        <f t="shared" ref="Y90:AB90" si="99">COUNTA(Y47:Y53)</f>
        <v>0</v>
      </c>
      <c r="Z90" s="116">
        <f t="shared" si="99"/>
        <v>2</v>
      </c>
      <c r="AA90" s="116">
        <f t="shared" si="99"/>
        <v>4</v>
      </c>
      <c r="AB90" s="116">
        <f t="shared" si="99"/>
        <v>0</v>
      </c>
      <c r="AC90" s="24"/>
      <c r="AD90" s="116">
        <f>COUNTA(AD47:AD53)</f>
        <v>6</v>
      </c>
      <c r="AE90" s="13"/>
      <c r="AF90" s="13"/>
      <c r="AG90" s="112"/>
      <c r="AH90" s="117" t="s">
        <v>523</v>
      </c>
      <c r="AI90" s="116">
        <f t="shared" ref="AI90:AL90" si="100">COUNTA(AI47:AI53)</f>
        <v>0</v>
      </c>
      <c r="AJ90" s="116">
        <f t="shared" si="100"/>
        <v>2</v>
      </c>
      <c r="AK90" s="116">
        <f t="shared" si="100"/>
        <v>4</v>
      </c>
      <c r="AL90" s="116">
        <f t="shared" si="100"/>
        <v>0</v>
      </c>
      <c r="AM90" s="24"/>
      <c r="AN90" s="116">
        <f>COUNTA(AN47:AN53)</f>
        <v>6</v>
      </c>
      <c r="AO90" s="13"/>
      <c r="AP90" s="13"/>
      <c r="AQ90" s="112"/>
      <c r="AR90" s="117" t="s">
        <v>523</v>
      </c>
      <c r="AS90" s="116">
        <f t="shared" ref="AS90:AV90" si="101">COUNTA(AS47:AS53)</f>
        <v>0</v>
      </c>
      <c r="AT90" s="116">
        <f t="shared" si="101"/>
        <v>4</v>
      </c>
      <c r="AU90" s="116">
        <f t="shared" si="101"/>
        <v>3</v>
      </c>
      <c r="AV90" s="116">
        <f t="shared" si="101"/>
        <v>0</v>
      </c>
      <c r="AW90" s="24"/>
      <c r="AX90" s="116">
        <f>COUNTA(AX47:AX53)</f>
        <v>7</v>
      </c>
      <c r="AY90" s="13"/>
      <c r="AZ90" s="13"/>
      <c r="BA90" s="112"/>
      <c r="BB90" s="117" t="s">
        <v>523</v>
      </c>
      <c r="BC90" s="116">
        <f t="shared" ref="BC90:BF90" si="102">COUNTA(BC47:BC53)</f>
        <v>0</v>
      </c>
      <c r="BD90" s="116">
        <f t="shared" si="102"/>
        <v>4</v>
      </c>
      <c r="BE90" s="116">
        <f t="shared" si="102"/>
        <v>3</v>
      </c>
      <c r="BF90" s="116">
        <f t="shared" si="102"/>
        <v>0</v>
      </c>
      <c r="BG90" s="24"/>
      <c r="BH90" s="116">
        <f>COUNTA(BH47:BH53)</f>
        <v>7</v>
      </c>
      <c r="BI90" s="13"/>
      <c r="BJ90" s="13"/>
      <c r="BK90" s="112"/>
      <c r="BL90" s="117" t="s">
        <v>523</v>
      </c>
      <c r="BM90" s="116">
        <f t="shared" ref="BM90:BP90" si="103">COUNTA(BM47:BM53)</f>
        <v>0</v>
      </c>
      <c r="BN90" s="116">
        <f t="shared" si="103"/>
        <v>4</v>
      </c>
      <c r="BO90" s="116">
        <f t="shared" si="103"/>
        <v>2</v>
      </c>
      <c r="BP90" s="116">
        <f t="shared" si="103"/>
        <v>0</v>
      </c>
      <c r="BQ90" s="24"/>
      <c r="BR90" s="116">
        <f>COUNTA(BR47:BR53)</f>
        <v>6</v>
      </c>
      <c r="BS90" s="13"/>
      <c r="BT90" s="13"/>
      <c r="BU90" s="112"/>
      <c r="BV90" s="117" t="s">
        <v>523</v>
      </c>
      <c r="BW90" s="116">
        <f t="shared" ref="BW90:BZ90" si="104">COUNTA(BW47:BW53)</f>
        <v>0</v>
      </c>
      <c r="BX90" s="116">
        <f t="shared" si="104"/>
        <v>4</v>
      </c>
      <c r="BY90" s="116">
        <f t="shared" si="104"/>
        <v>3</v>
      </c>
      <c r="BZ90" s="116">
        <f t="shared" si="104"/>
        <v>0</v>
      </c>
      <c r="CA90" s="24"/>
      <c r="CB90" s="116">
        <f>COUNTA(CB47:CB53)</f>
        <v>7</v>
      </c>
      <c r="CC90" s="13"/>
      <c r="CD90" s="13"/>
      <c r="CE90" s="112"/>
      <c r="CF90" s="117" t="s">
        <v>523</v>
      </c>
      <c r="CG90" s="116">
        <f t="shared" ref="CG90:CJ90" si="105">COUNTA(CG47:CG53)</f>
        <v>0</v>
      </c>
      <c r="CH90" s="116">
        <f t="shared" si="105"/>
        <v>3</v>
      </c>
      <c r="CI90" s="116">
        <f t="shared" si="105"/>
        <v>4</v>
      </c>
      <c r="CJ90" s="116">
        <f t="shared" si="105"/>
        <v>0</v>
      </c>
      <c r="CK90" s="24"/>
      <c r="CL90" s="116">
        <f>COUNTA(CL47:CL53)</f>
        <v>7</v>
      </c>
      <c r="CM90" s="13"/>
      <c r="CN90" s="13"/>
      <c r="CO90" s="112"/>
      <c r="CP90" s="117" t="s">
        <v>523</v>
      </c>
      <c r="CQ90" s="116">
        <f t="shared" ref="CQ90:CT90" si="106">COUNTA(CQ47:CQ53)</f>
        <v>0</v>
      </c>
      <c r="CR90" s="116">
        <f t="shared" si="106"/>
        <v>3</v>
      </c>
      <c r="CS90" s="116">
        <f t="shared" si="106"/>
        <v>4</v>
      </c>
      <c r="CT90" s="116">
        <f t="shared" si="106"/>
        <v>0</v>
      </c>
      <c r="CU90" s="24"/>
      <c r="CV90" s="116">
        <f>COUNTA(CV47:CV53)</f>
        <v>7</v>
      </c>
      <c r="CW90" s="13"/>
      <c r="CX90" s="13"/>
      <c r="CY90" s="112"/>
      <c r="CZ90" s="117" t="s">
        <v>523</v>
      </c>
      <c r="DA90" s="116">
        <f t="shared" ref="DA90:DD90" si="107">COUNTA(DA47:DA53)</f>
        <v>0</v>
      </c>
      <c r="DB90" s="116">
        <f t="shared" si="107"/>
        <v>3</v>
      </c>
      <c r="DC90" s="116">
        <f t="shared" si="107"/>
        <v>4</v>
      </c>
      <c r="DD90" s="116">
        <f t="shared" si="107"/>
        <v>0</v>
      </c>
      <c r="DE90" s="24"/>
      <c r="DF90" s="116">
        <f>COUNTA(DF47:DF53)</f>
        <v>7</v>
      </c>
      <c r="DG90" s="13"/>
      <c r="DH90" s="13"/>
      <c r="DI90" s="112"/>
      <c r="DJ90" s="117" t="s">
        <v>523</v>
      </c>
      <c r="DK90" s="116">
        <f t="shared" ref="DK90:DN90" si="108">COUNTA(DK47:DK53)</f>
        <v>0</v>
      </c>
      <c r="DL90" s="116">
        <f t="shared" si="108"/>
        <v>3</v>
      </c>
      <c r="DM90" s="116">
        <f t="shared" si="108"/>
        <v>4</v>
      </c>
      <c r="DN90" s="116">
        <f t="shared" si="108"/>
        <v>0</v>
      </c>
      <c r="DO90" s="24"/>
      <c r="DP90" s="116">
        <f>COUNTA(DP47:DP53)</f>
        <v>7</v>
      </c>
      <c r="DQ90" s="13"/>
      <c r="DR90" s="13"/>
      <c r="DS90" s="112"/>
      <c r="DT90" s="117" t="s">
        <v>523</v>
      </c>
      <c r="DU90" s="116">
        <f t="shared" ref="DU90:DX90" si="109">COUNTA(DU47:DU53)</f>
        <v>0</v>
      </c>
      <c r="DV90" s="116">
        <f t="shared" si="109"/>
        <v>3</v>
      </c>
      <c r="DW90" s="116">
        <f t="shared" si="109"/>
        <v>4</v>
      </c>
      <c r="DX90" s="116">
        <f t="shared" si="109"/>
        <v>0</v>
      </c>
      <c r="DY90" s="24"/>
      <c r="DZ90" s="116">
        <f>COUNTA(DZ47:DZ53)</f>
        <v>7</v>
      </c>
      <c r="EA90" s="13"/>
      <c r="EB90" s="13"/>
      <c r="EC90" s="112"/>
      <c r="ED90" s="117" t="s">
        <v>523</v>
      </c>
      <c r="EE90" s="116">
        <f t="shared" ref="EE90:EH90" si="110">COUNTA(EE47:EE53)</f>
        <v>0</v>
      </c>
      <c r="EF90" s="116">
        <f t="shared" si="110"/>
        <v>4</v>
      </c>
      <c r="EG90" s="116">
        <f t="shared" si="110"/>
        <v>3</v>
      </c>
      <c r="EH90" s="116">
        <f t="shared" si="110"/>
        <v>0</v>
      </c>
      <c r="EI90" s="24"/>
      <c r="EJ90" s="116">
        <f>COUNTA(EJ47:EJ53)</f>
        <v>7</v>
      </c>
      <c r="EK90" s="13"/>
      <c r="EL90" s="13"/>
      <c r="EM90" s="112"/>
      <c r="EN90" s="117" t="s">
        <v>523</v>
      </c>
      <c r="EO90" s="116">
        <f t="shared" ref="EO90:ER90" si="111">COUNTA(EO47:EO53)</f>
        <v>0</v>
      </c>
      <c r="EP90" s="116">
        <f t="shared" si="111"/>
        <v>5</v>
      </c>
      <c r="EQ90" s="116">
        <f t="shared" si="111"/>
        <v>2</v>
      </c>
      <c r="ER90" s="116">
        <f t="shared" si="111"/>
        <v>0</v>
      </c>
      <c r="ES90" s="24"/>
      <c r="ET90" s="116">
        <f>COUNTA(ET47:ET53)</f>
        <v>7</v>
      </c>
    </row>
    <row r="91" spans="1:150" ht="12.75" customHeight="1" x14ac:dyDescent="0.2">
      <c r="A91" s="13"/>
      <c r="B91" s="13"/>
      <c r="C91" s="13"/>
      <c r="D91" s="13"/>
      <c r="E91" s="13"/>
      <c r="F91" s="13"/>
      <c r="G91" s="13"/>
      <c r="H91" s="13"/>
      <c r="I91" s="14"/>
      <c r="J91" s="13"/>
      <c r="K91" s="13"/>
      <c r="L91" s="13"/>
      <c r="M91" s="112"/>
      <c r="N91" s="118" t="s">
        <v>685</v>
      </c>
      <c r="O91" s="119">
        <f t="shared" ref="O91:R91" si="112">COUNTA(O61:O63)</f>
        <v>0</v>
      </c>
      <c r="P91" s="119">
        <f t="shared" si="112"/>
        <v>2</v>
      </c>
      <c r="Q91" s="119">
        <f t="shared" si="112"/>
        <v>0</v>
      </c>
      <c r="R91" s="119">
        <f t="shared" si="112"/>
        <v>0</v>
      </c>
      <c r="S91" s="120"/>
      <c r="T91" s="119">
        <f>COUNTA(T61:T63)</f>
        <v>2</v>
      </c>
      <c r="U91" s="13"/>
      <c r="V91" s="13"/>
      <c r="W91" s="112"/>
      <c r="X91" s="118" t="s">
        <v>685</v>
      </c>
      <c r="Y91" s="119">
        <f t="shared" ref="Y91:AB91" si="113">COUNTA(Y61:Y63)</f>
        <v>0</v>
      </c>
      <c r="Z91" s="119">
        <f t="shared" si="113"/>
        <v>2</v>
      </c>
      <c r="AA91" s="119">
        <f t="shared" si="113"/>
        <v>0</v>
      </c>
      <c r="AB91" s="119">
        <f t="shared" si="113"/>
        <v>0</v>
      </c>
      <c r="AC91" s="120"/>
      <c r="AD91" s="119">
        <f>COUNTA(AD61:AD63)</f>
        <v>2</v>
      </c>
      <c r="AE91" s="13"/>
      <c r="AF91" s="13"/>
      <c r="AG91" s="112"/>
      <c r="AH91" s="118" t="s">
        <v>685</v>
      </c>
      <c r="AI91" s="119">
        <f t="shared" ref="AI91:AL91" si="114">COUNTA(AI61:AI63)</f>
        <v>0</v>
      </c>
      <c r="AJ91" s="119">
        <f t="shared" si="114"/>
        <v>2</v>
      </c>
      <c r="AK91" s="119">
        <f t="shared" si="114"/>
        <v>0</v>
      </c>
      <c r="AL91" s="119">
        <f t="shared" si="114"/>
        <v>0</v>
      </c>
      <c r="AM91" s="120"/>
      <c r="AN91" s="119">
        <f>COUNTA(AN61:AN63)</f>
        <v>2</v>
      </c>
      <c r="AO91" s="13"/>
      <c r="AP91" s="13"/>
      <c r="AQ91" s="112"/>
      <c r="AR91" s="118" t="s">
        <v>685</v>
      </c>
      <c r="AS91" s="119">
        <f t="shared" ref="AS91:AV91" si="115">COUNTA(AS61:AS63)</f>
        <v>0</v>
      </c>
      <c r="AT91" s="119">
        <f t="shared" si="115"/>
        <v>2</v>
      </c>
      <c r="AU91" s="119">
        <f t="shared" si="115"/>
        <v>0</v>
      </c>
      <c r="AV91" s="119">
        <f t="shared" si="115"/>
        <v>0</v>
      </c>
      <c r="AW91" s="120"/>
      <c r="AX91" s="119">
        <f>COUNTA(AX61:AX63)</f>
        <v>2</v>
      </c>
      <c r="AY91" s="13"/>
      <c r="AZ91" s="13"/>
      <c r="BA91" s="112"/>
      <c r="BB91" s="118" t="s">
        <v>685</v>
      </c>
      <c r="BC91" s="119">
        <f t="shared" ref="BC91:BF91" si="116">COUNTA(BC61:BC63)</f>
        <v>0</v>
      </c>
      <c r="BD91" s="119">
        <f t="shared" si="116"/>
        <v>2</v>
      </c>
      <c r="BE91" s="119">
        <f t="shared" si="116"/>
        <v>0</v>
      </c>
      <c r="BF91" s="119">
        <f t="shared" si="116"/>
        <v>0</v>
      </c>
      <c r="BG91" s="120"/>
      <c r="BH91" s="119">
        <f>COUNTA(BH61:BH63)</f>
        <v>2</v>
      </c>
      <c r="BI91" s="13"/>
      <c r="BJ91" s="13"/>
      <c r="BK91" s="112"/>
      <c r="BL91" s="118" t="s">
        <v>685</v>
      </c>
      <c r="BM91" s="119">
        <f t="shared" ref="BM91:BP91" si="117">COUNTA(BM61:BM63)</f>
        <v>0</v>
      </c>
      <c r="BN91" s="119">
        <f t="shared" si="117"/>
        <v>2</v>
      </c>
      <c r="BO91" s="119">
        <f t="shared" si="117"/>
        <v>0</v>
      </c>
      <c r="BP91" s="119">
        <f t="shared" si="117"/>
        <v>0</v>
      </c>
      <c r="BQ91" s="120"/>
      <c r="BR91" s="119">
        <f>COUNTA(BR61:BR63)</f>
        <v>2</v>
      </c>
      <c r="BS91" s="13"/>
      <c r="BT91" s="13"/>
      <c r="BU91" s="112"/>
      <c r="BV91" s="118" t="s">
        <v>685</v>
      </c>
      <c r="BW91" s="119">
        <f t="shared" ref="BW91:BZ91" si="118">COUNTA(BW61:BW63)</f>
        <v>0</v>
      </c>
      <c r="BX91" s="119">
        <f t="shared" si="118"/>
        <v>2</v>
      </c>
      <c r="BY91" s="119">
        <f t="shared" si="118"/>
        <v>0</v>
      </c>
      <c r="BZ91" s="119">
        <f t="shared" si="118"/>
        <v>0</v>
      </c>
      <c r="CA91" s="120"/>
      <c r="CB91" s="119">
        <f>COUNTA(CB61:CB63)</f>
        <v>2</v>
      </c>
      <c r="CC91" s="13"/>
      <c r="CD91" s="13"/>
      <c r="CE91" s="112"/>
      <c r="CF91" s="118" t="s">
        <v>685</v>
      </c>
      <c r="CG91" s="119">
        <f t="shared" ref="CG91:CJ91" si="119">COUNTA(CG61:CG63)</f>
        <v>0</v>
      </c>
      <c r="CH91" s="119">
        <f t="shared" si="119"/>
        <v>2</v>
      </c>
      <c r="CI91" s="119">
        <f t="shared" si="119"/>
        <v>0</v>
      </c>
      <c r="CJ91" s="119">
        <f t="shared" si="119"/>
        <v>0</v>
      </c>
      <c r="CK91" s="120"/>
      <c r="CL91" s="119">
        <f>COUNTA(CL61:CL63)</f>
        <v>2</v>
      </c>
      <c r="CM91" s="13"/>
      <c r="CN91" s="13"/>
      <c r="CO91" s="112"/>
      <c r="CP91" s="118" t="s">
        <v>685</v>
      </c>
      <c r="CQ91" s="119">
        <f t="shared" ref="CQ91:CT91" si="120">COUNTA(CQ61:CQ63)</f>
        <v>0</v>
      </c>
      <c r="CR91" s="119">
        <f t="shared" si="120"/>
        <v>2</v>
      </c>
      <c r="CS91" s="119">
        <f t="shared" si="120"/>
        <v>0</v>
      </c>
      <c r="CT91" s="119">
        <f t="shared" si="120"/>
        <v>0</v>
      </c>
      <c r="CU91" s="120"/>
      <c r="CV91" s="119">
        <f>COUNTA(CV61:CV63)</f>
        <v>2</v>
      </c>
      <c r="CW91" s="13"/>
      <c r="CX91" s="13"/>
      <c r="CY91" s="112"/>
      <c r="CZ91" s="118" t="s">
        <v>685</v>
      </c>
      <c r="DA91" s="119">
        <f t="shared" ref="DA91:DD91" si="121">COUNTA(DA61:DA63)</f>
        <v>0</v>
      </c>
      <c r="DB91" s="119">
        <f t="shared" si="121"/>
        <v>2</v>
      </c>
      <c r="DC91" s="119">
        <f t="shared" si="121"/>
        <v>0</v>
      </c>
      <c r="DD91" s="119">
        <f t="shared" si="121"/>
        <v>0</v>
      </c>
      <c r="DE91" s="120"/>
      <c r="DF91" s="119">
        <f>COUNTA(DF61:DF63)</f>
        <v>2</v>
      </c>
      <c r="DG91" s="13"/>
      <c r="DH91" s="13"/>
      <c r="DI91" s="112"/>
      <c r="DJ91" s="118" t="s">
        <v>685</v>
      </c>
      <c r="DK91" s="119">
        <f t="shared" ref="DK91:DN91" si="122">COUNTA(DK61:DK63)</f>
        <v>0</v>
      </c>
      <c r="DL91" s="119">
        <f t="shared" si="122"/>
        <v>2</v>
      </c>
      <c r="DM91" s="119">
        <f t="shared" si="122"/>
        <v>0</v>
      </c>
      <c r="DN91" s="119">
        <f t="shared" si="122"/>
        <v>0</v>
      </c>
      <c r="DO91" s="120"/>
      <c r="DP91" s="119">
        <f>COUNTA(DP61:DP63)</f>
        <v>2</v>
      </c>
      <c r="DQ91" s="13"/>
      <c r="DR91" s="13"/>
      <c r="DS91" s="112"/>
      <c r="DT91" s="118" t="s">
        <v>685</v>
      </c>
      <c r="DU91" s="119">
        <f t="shared" ref="DU91:DX91" si="123">COUNTA(DU61:DU63)</f>
        <v>0</v>
      </c>
      <c r="DV91" s="119">
        <f t="shared" si="123"/>
        <v>2</v>
      </c>
      <c r="DW91" s="119">
        <f t="shared" si="123"/>
        <v>0</v>
      </c>
      <c r="DX91" s="119">
        <f t="shared" si="123"/>
        <v>0</v>
      </c>
      <c r="DY91" s="120"/>
      <c r="DZ91" s="119">
        <f>COUNTA(DZ61:DZ63)</f>
        <v>2</v>
      </c>
      <c r="EA91" s="13"/>
      <c r="EB91" s="13"/>
      <c r="EC91" s="112"/>
      <c r="ED91" s="118" t="s">
        <v>685</v>
      </c>
      <c r="EE91" s="119">
        <f t="shared" ref="EE91:EH91" si="124">COUNTA(EE61:EE63)</f>
        <v>0</v>
      </c>
      <c r="EF91" s="119">
        <f t="shared" si="124"/>
        <v>2</v>
      </c>
      <c r="EG91" s="119">
        <f t="shared" si="124"/>
        <v>0</v>
      </c>
      <c r="EH91" s="119">
        <f t="shared" si="124"/>
        <v>0</v>
      </c>
      <c r="EI91" s="120"/>
      <c r="EJ91" s="119">
        <f>COUNTA(EJ61:EJ63)</f>
        <v>2</v>
      </c>
      <c r="EK91" s="13"/>
      <c r="EL91" s="13"/>
      <c r="EM91" s="112"/>
      <c r="EN91" s="118" t="s">
        <v>685</v>
      </c>
      <c r="EO91" s="119">
        <f t="shared" ref="EO91:ER91" si="125">COUNTA(EO61:EO63)</f>
        <v>0</v>
      </c>
      <c r="EP91" s="119">
        <f t="shared" si="125"/>
        <v>2</v>
      </c>
      <c r="EQ91" s="119">
        <f t="shared" si="125"/>
        <v>0</v>
      </c>
      <c r="ER91" s="119">
        <f t="shared" si="125"/>
        <v>0</v>
      </c>
      <c r="ES91" s="120"/>
      <c r="ET91" s="119">
        <f>COUNTA(ET61:ET63)</f>
        <v>2</v>
      </c>
    </row>
    <row r="92" spans="1:150" ht="12.75" customHeight="1" x14ac:dyDescent="0.2">
      <c r="A92" s="13"/>
      <c r="B92" s="13"/>
      <c r="C92" s="13"/>
      <c r="D92" s="13"/>
      <c r="E92" s="13"/>
      <c r="F92" s="13"/>
      <c r="G92" s="13"/>
      <c r="H92" s="13"/>
      <c r="I92" s="14"/>
      <c r="J92" s="13"/>
      <c r="K92" s="13"/>
      <c r="L92" s="13"/>
      <c r="M92" s="112"/>
      <c r="N92" s="116" t="s">
        <v>816</v>
      </c>
      <c r="O92" s="116">
        <f t="shared" ref="O92:R92" si="126">COUNTA(O41:O46)</f>
        <v>0</v>
      </c>
      <c r="P92" s="116">
        <f t="shared" si="126"/>
        <v>3</v>
      </c>
      <c r="Q92" s="116">
        <f t="shared" si="126"/>
        <v>3</v>
      </c>
      <c r="R92" s="116">
        <f t="shared" si="126"/>
        <v>0</v>
      </c>
      <c r="S92" s="24"/>
      <c r="T92" s="116">
        <f>COUNTA(T41:T46)</f>
        <v>6</v>
      </c>
      <c r="U92" s="13"/>
      <c r="V92" s="13"/>
      <c r="W92" s="112"/>
      <c r="X92" s="116" t="s">
        <v>816</v>
      </c>
      <c r="Y92" s="116">
        <f t="shared" ref="Y92:AB92" si="127">COUNTA(Y41:Y46)</f>
        <v>0</v>
      </c>
      <c r="Z92" s="116">
        <f t="shared" si="127"/>
        <v>3</v>
      </c>
      <c r="AA92" s="116">
        <f t="shared" si="127"/>
        <v>3</v>
      </c>
      <c r="AB92" s="116">
        <f t="shared" si="127"/>
        <v>0</v>
      </c>
      <c r="AC92" s="24"/>
      <c r="AD92" s="116">
        <f>COUNTA(AD41:AD46)</f>
        <v>6</v>
      </c>
      <c r="AE92" s="13"/>
      <c r="AF92" s="13"/>
      <c r="AG92" s="112"/>
      <c r="AH92" s="116" t="s">
        <v>816</v>
      </c>
      <c r="AI92" s="116">
        <f t="shared" ref="AI92:AL92" si="128">COUNTA(AI41:AI46)</f>
        <v>1</v>
      </c>
      <c r="AJ92" s="116">
        <f t="shared" si="128"/>
        <v>2</v>
      </c>
      <c r="AK92" s="116">
        <f t="shared" si="128"/>
        <v>3</v>
      </c>
      <c r="AL92" s="116">
        <f t="shared" si="128"/>
        <v>0</v>
      </c>
      <c r="AM92" s="24"/>
      <c r="AN92" s="116">
        <f>COUNTA(AN41:AN46)</f>
        <v>6</v>
      </c>
      <c r="AO92" s="13"/>
      <c r="AP92" s="13"/>
      <c r="AQ92" s="112"/>
      <c r="AR92" s="116" t="s">
        <v>816</v>
      </c>
      <c r="AS92" s="116">
        <f t="shared" ref="AS92:AV92" si="129">COUNTA(AS41:AS46)</f>
        <v>1</v>
      </c>
      <c r="AT92" s="116">
        <f t="shared" si="129"/>
        <v>3</v>
      </c>
      <c r="AU92" s="116">
        <f t="shared" si="129"/>
        <v>2</v>
      </c>
      <c r="AV92" s="116">
        <f t="shared" si="129"/>
        <v>0</v>
      </c>
      <c r="AW92" s="24"/>
      <c r="AX92" s="116">
        <f>COUNTA(AX41:AX46)</f>
        <v>6</v>
      </c>
      <c r="AY92" s="13"/>
      <c r="AZ92" s="13"/>
      <c r="BA92" s="112"/>
      <c r="BB92" s="116" t="s">
        <v>816</v>
      </c>
      <c r="BC92" s="116">
        <f t="shared" ref="BC92:BF92" si="130">COUNTA(BC41:BC46)</f>
        <v>0</v>
      </c>
      <c r="BD92" s="116">
        <f t="shared" si="130"/>
        <v>4</v>
      </c>
      <c r="BE92" s="116">
        <f t="shared" si="130"/>
        <v>2</v>
      </c>
      <c r="BF92" s="116">
        <f t="shared" si="130"/>
        <v>0</v>
      </c>
      <c r="BG92" s="24"/>
      <c r="BH92" s="116">
        <f>COUNTA(BH41:BH46)</f>
        <v>6</v>
      </c>
      <c r="BI92" s="13"/>
      <c r="BJ92" s="13"/>
      <c r="BK92" s="112"/>
      <c r="BL92" s="116" t="s">
        <v>816</v>
      </c>
      <c r="BM92" s="116">
        <f t="shared" ref="BM92:BP92" si="131">COUNTA(BM41:BM46)</f>
        <v>1</v>
      </c>
      <c r="BN92" s="116">
        <f t="shared" si="131"/>
        <v>3</v>
      </c>
      <c r="BO92" s="116">
        <f t="shared" si="131"/>
        <v>2</v>
      </c>
      <c r="BP92" s="116">
        <f t="shared" si="131"/>
        <v>0</v>
      </c>
      <c r="BQ92" s="24"/>
      <c r="BR92" s="116">
        <f>COUNTA(BR41:BR46)</f>
        <v>6</v>
      </c>
      <c r="BS92" s="13"/>
      <c r="BT92" s="13"/>
      <c r="BU92" s="112"/>
      <c r="BV92" s="116" t="s">
        <v>816</v>
      </c>
      <c r="BW92" s="116">
        <f t="shared" ref="BW92:BZ92" si="132">COUNTA(BW41:BW46)</f>
        <v>1</v>
      </c>
      <c r="BX92" s="116">
        <f t="shared" si="132"/>
        <v>3</v>
      </c>
      <c r="BY92" s="116">
        <f t="shared" si="132"/>
        <v>2</v>
      </c>
      <c r="BZ92" s="116">
        <f t="shared" si="132"/>
        <v>0</v>
      </c>
      <c r="CA92" s="24"/>
      <c r="CB92" s="116">
        <f>COUNTA(CB41:CB46)</f>
        <v>6</v>
      </c>
      <c r="CC92" s="13"/>
      <c r="CD92" s="13"/>
      <c r="CE92" s="112"/>
      <c r="CF92" s="116" t="s">
        <v>816</v>
      </c>
      <c r="CG92" s="116">
        <f t="shared" ref="CG92:CJ92" si="133">COUNTA(CG41:CG46)</f>
        <v>0</v>
      </c>
      <c r="CH92" s="116">
        <f t="shared" si="133"/>
        <v>3</v>
      </c>
      <c r="CI92" s="116">
        <f t="shared" si="133"/>
        <v>3</v>
      </c>
      <c r="CJ92" s="116">
        <f t="shared" si="133"/>
        <v>0</v>
      </c>
      <c r="CK92" s="24"/>
      <c r="CL92" s="116">
        <f>COUNTA(CL41:CL46)</f>
        <v>6</v>
      </c>
      <c r="CM92" s="13"/>
      <c r="CN92" s="13"/>
      <c r="CO92" s="112"/>
      <c r="CP92" s="116" t="s">
        <v>816</v>
      </c>
      <c r="CQ92" s="116">
        <f t="shared" ref="CQ92:CT92" si="134">COUNTA(CQ41:CQ46)</f>
        <v>0</v>
      </c>
      <c r="CR92" s="116">
        <f t="shared" si="134"/>
        <v>4</v>
      </c>
      <c r="CS92" s="116">
        <f t="shared" si="134"/>
        <v>2</v>
      </c>
      <c r="CT92" s="116">
        <f t="shared" si="134"/>
        <v>0</v>
      </c>
      <c r="CU92" s="24"/>
      <c r="CV92" s="116">
        <f>COUNTA(CV41:CV46)</f>
        <v>6</v>
      </c>
      <c r="CW92" s="13"/>
      <c r="CX92" s="13"/>
      <c r="CY92" s="112"/>
      <c r="CZ92" s="116" t="s">
        <v>816</v>
      </c>
      <c r="DA92" s="116">
        <f t="shared" ref="DA92:DD92" si="135">COUNTA(DA41:DA46)</f>
        <v>0</v>
      </c>
      <c r="DB92" s="116">
        <f t="shared" si="135"/>
        <v>3</v>
      </c>
      <c r="DC92" s="116">
        <f t="shared" si="135"/>
        <v>3</v>
      </c>
      <c r="DD92" s="116">
        <f t="shared" si="135"/>
        <v>0</v>
      </c>
      <c r="DE92" s="24"/>
      <c r="DF92" s="116">
        <f>COUNTA(DF41:DF46)</f>
        <v>6</v>
      </c>
      <c r="DG92" s="13"/>
      <c r="DH92" s="13"/>
      <c r="DI92" s="112"/>
      <c r="DJ92" s="116" t="s">
        <v>816</v>
      </c>
      <c r="DK92" s="116">
        <f t="shared" ref="DK92:DN92" si="136">COUNTA(DK41:DK46)</f>
        <v>0</v>
      </c>
      <c r="DL92" s="116">
        <f t="shared" si="136"/>
        <v>4</v>
      </c>
      <c r="DM92" s="116">
        <f t="shared" si="136"/>
        <v>2</v>
      </c>
      <c r="DN92" s="116">
        <f t="shared" si="136"/>
        <v>0</v>
      </c>
      <c r="DO92" s="24"/>
      <c r="DP92" s="116">
        <f>COUNTA(DP41:DP46)</f>
        <v>6</v>
      </c>
      <c r="DQ92" s="13"/>
      <c r="DR92" s="13"/>
      <c r="DS92" s="112"/>
      <c r="DT92" s="116" t="s">
        <v>816</v>
      </c>
      <c r="DU92" s="116">
        <f t="shared" ref="DU92:DX92" si="137">COUNTA(DU41:DU46)</f>
        <v>2</v>
      </c>
      <c r="DV92" s="116">
        <f t="shared" si="137"/>
        <v>2</v>
      </c>
      <c r="DW92" s="116">
        <f t="shared" si="137"/>
        <v>2</v>
      </c>
      <c r="DX92" s="116">
        <f t="shared" si="137"/>
        <v>0</v>
      </c>
      <c r="DY92" s="24"/>
      <c r="DZ92" s="116">
        <f>COUNTA(DZ41:DZ46)</f>
        <v>6</v>
      </c>
      <c r="EA92" s="13"/>
      <c r="EB92" s="13"/>
      <c r="EC92" s="112"/>
      <c r="ED92" s="116" t="s">
        <v>816</v>
      </c>
      <c r="EE92" s="116">
        <f t="shared" ref="EE92:EH92" si="138">COUNTA(EE41:EE46)</f>
        <v>2</v>
      </c>
      <c r="EF92" s="116">
        <f t="shared" si="138"/>
        <v>2</v>
      </c>
      <c r="EG92" s="116">
        <f t="shared" si="138"/>
        <v>2</v>
      </c>
      <c r="EH92" s="116">
        <f t="shared" si="138"/>
        <v>0</v>
      </c>
      <c r="EI92" s="24"/>
      <c r="EJ92" s="116">
        <f>COUNTA(EJ41:EJ46)</f>
        <v>6</v>
      </c>
      <c r="EK92" s="13"/>
      <c r="EL92" s="13"/>
      <c r="EM92" s="112"/>
      <c r="EN92" s="116" t="s">
        <v>816</v>
      </c>
      <c r="EO92" s="116">
        <f t="shared" ref="EO92:ER92" si="139">COUNTA(EO41:EO46)</f>
        <v>1</v>
      </c>
      <c r="EP92" s="116">
        <f t="shared" si="139"/>
        <v>3</v>
      </c>
      <c r="EQ92" s="116">
        <f t="shared" si="139"/>
        <v>2</v>
      </c>
      <c r="ER92" s="116">
        <f t="shared" si="139"/>
        <v>0</v>
      </c>
      <c r="ES92" s="24"/>
      <c r="ET92" s="116">
        <f>COUNTA(ET41:ET46)</f>
        <v>6</v>
      </c>
    </row>
    <row r="93" spans="1:150" ht="12.75" customHeight="1" x14ac:dyDescent="0.2">
      <c r="A93" s="13"/>
      <c r="B93" s="13"/>
      <c r="C93" s="13"/>
      <c r="D93" s="13"/>
      <c r="E93" s="13"/>
      <c r="F93" s="13"/>
      <c r="G93" s="13"/>
      <c r="H93" s="13"/>
      <c r="I93" s="14"/>
      <c r="J93" s="13"/>
      <c r="K93" s="13"/>
      <c r="L93" s="13"/>
      <c r="M93" s="112"/>
      <c r="N93" s="116" t="s">
        <v>817</v>
      </c>
      <c r="O93" s="116">
        <f t="shared" ref="O93:R93" si="140">COUNTA(O54:O60)</f>
        <v>0</v>
      </c>
      <c r="P93" s="116">
        <f t="shared" si="140"/>
        <v>4</v>
      </c>
      <c r="Q93" s="116">
        <f t="shared" si="140"/>
        <v>2</v>
      </c>
      <c r="R93" s="116">
        <f t="shared" si="140"/>
        <v>0</v>
      </c>
      <c r="S93" s="24"/>
      <c r="T93" s="116">
        <f>COUNTA(T54:T60)</f>
        <v>6</v>
      </c>
      <c r="U93" s="13"/>
      <c r="V93" s="13"/>
      <c r="W93" s="112"/>
      <c r="X93" s="116" t="s">
        <v>817</v>
      </c>
      <c r="Y93" s="116">
        <f t="shared" ref="Y93:AB93" si="141">COUNTA(Y54:Y60)</f>
        <v>0</v>
      </c>
      <c r="Z93" s="116">
        <f t="shared" si="141"/>
        <v>4</v>
      </c>
      <c r="AA93" s="116">
        <f t="shared" si="141"/>
        <v>2</v>
      </c>
      <c r="AB93" s="116">
        <f t="shared" si="141"/>
        <v>0</v>
      </c>
      <c r="AC93" s="24"/>
      <c r="AD93" s="116">
        <f>COUNTA(AD54:AD60)</f>
        <v>6</v>
      </c>
      <c r="AE93" s="13"/>
      <c r="AF93" s="13"/>
      <c r="AG93" s="112"/>
      <c r="AH93" s="116" t="s">
        <v>817</v>
      </c>
      <c r="AI93" s="116">
        <f t="shared" ref="AI93:AL93" si="142">COUNTA(AI54:AI60)</f>
        <v>0</v>
      </c>
      <c r="AJ93" s="116">
        <f t="shared" si="142"/>
        <v>4</v>
      </c>
      <c r="AK93" s="116">
        <f t="shared" si="142"/>
        <v>2</v>
      </c>
      <c r="AL93" s="116">
        <f t="shared" si="142"/>
        <v>0</v>
      </c>
      <c r="AM93" s="24"/>
      <c r="AN93" s="116">
        <f>COUNTA(AN54:AN60)</f>
        <v>6</v>
      </c>
      <c r="AO93" s="13"/>
      <c r="AP93" s="13"/>
      <c r="AQ93" s="112"/>
      <c r="AR93" s="116" t="s">
        <v>817</v>
      </c>
      <c r="AS93" s="116">
        <f t="shared" ref="AS93:AV93" si="143">COUNTA(AS54:AS60)</f>
        <v>0</v>
      </c>
      <c r="AT93" s="116">
        <f t="shared" si="143"/>
        <v>4</v>
      </c>
      <c r="AU93" s="116">
        <f t="shared" si="143"/>
        <v>2</v>
      </c>
      <c r="AV93" s="116">
        <f t="shared" si="143"/>
        <v>0</v>
      </c>
      <c r="AW93" s="24"/>
      <c r="AX93" s="116">
        <f>COUNTA(AX54:AX60)</f>
        <v>6</v>
      </c>
      <c r="AY93" s="13"/>
      <c r="AZ93" s="13"/>
      <c r="BA93" s="112"/>
      <c r="BB93" s="116" t="s">
        <v>817</v>
      </c>
      <c r="BC93" s="116">
        <f t="shared" ref="BC93:BF93" si="144">COUNTA(BC54:BC60)</f>
        <v>0</v>
      </c>
      <c r="BD93" s="116">
        <f t="shared" si="144"/>
        <v>4</v>
      </c>
      <c r="BE93" s="116">
        <f t="shared" si="144"/>
        <v>2</v>
      </c>
      <c r="BF93" s="116">
        <f t="shared" si="144"/>
        <v>0</v>
      </c>
      <c r="BG93" s="24"/>
      <c r="BH93" s="116">
        <f>COUNTA(BH54:BH60)</f>
        <v>6</v>
      </c>
      <c r="BI93" s="13"/>
      <c r="BJ93" s="13"/>
      <c r="BK93" s="112"/>
      <c r="BL93" s="116" t="s">
        <v>817</v>
      </c>
      <c r="BM93" s="116">
        <f t="shared" ref="BM93:BP93" si="145">COUNTA(BM54:BM60)</f>
        <v>0</v>
      </c>
      <c r="BN93" s="116">
        <f t="shared" si="145"/>
        <v>4</v>
      </c>
      <c r="BO93" s="116">
        <f t="shared" si="145"/>
        <v>2</v>
      </c>
      <c r="BP93" s="116">
        <f t="shared" si="145"/>
        <v>0</v>
      </c>
      <c r="BQ93" s="24"/>
      <c r="BR93" s="116">
        <f>COUNTA(BR54:BR60)</f>
        <v>6</v>
      </c>
      <c r="BS93" s="13"/>
      <c r="BT93" s="13"/>
      <c r="BU93" s="112"/>
      <c r="BV93" s="116" t="s">
        <v>817</v>
      </c>
      <c r="BW93" s="116">
        <f t="shared" ref="BW93:BZ93" si="146">COUNTA(BW54:BW60)</f>
        <v>0</v>
      </c>
      <c r="BX93" s="116">
        <f t="shared" si="146"/>
        <v>4</v>
      </c>
      <c r="BY93" s="116">
        <f t="shared" si="146"/>
        <v>2</v>
      </c>
      <c r="BZ93" s="116">
        <f t="shared" si="146"/>
        <v>0</v>
      </c>
      <c r="CA93" s="24"/>
      <c r="CB93" s="116">
        <f>COUNTA(CB54:CB60)</f>
        <v>6</v>
      </c>
      <c r="CC93" s="13"/>
      <c r="CD93" s="13"/>
      <c r="CE93" s="112"/>
      <c r="CF93" s="116" t="s">
        <v>817</v>
      </c>
      <c r="CG93" s="116">
        <f t="shared" ref="CG93:CJ93" si="147">COUNTA(CG54:CG60)</f>
        <v>0</v>
      </c>
      <c r="CH93" s="116">
        <f t="shared" si="147"/>
        <v>4</v>
      </c>
      <c r="CI93" s="116">
        <f t="shared" si="147"/>
        <v>2</v>
      </c>
      <c r="CJ93" s="116">
        <f t="shared" si="147"/>
        <v>0</v>
      </c>
      <c r="CK93" s="24"/>
      <c r="CL93" s="116">
        <f>COUNTA(CL54:CL60)</f>
        <v>6</v>
      </c>
      <c r="CM93" s="13"/>
      <c r="CN93" s="13"/>
      <c r="CO93" s="112"/>
      <c r="CP93" s="116" t="s">
        <v>817</v>
      </c>
      <c r="CQ93" s="116">
        <f t="shared" ref="CQ93:CT93" si="148">COUNTA(CQ54:CQ60)</f>
        <v>0</v>
      </c>
      <c r="CR93" s="116">
        <f t="shared" si="148"/>
        <v>4</v>
      </c>
      <c r="CS93" s="116">
        <f t="shared" si="148"/>
        <v>2</v>
      </c>
      <c r="CT93" s="116">
        <f t="shared" si="148"/>
        <v>0</v>
      </c>
      <c r="CU93" s="24"/>
      <c r="CV93" s="116">
        <f>COUNTA(CV54:CV60)</f>
        <v>6</v>
      </c>
      <c r="CW93" s="13"/>
      <c r="CX93" s="13"/>
      <c r="CY93" s="112"/>
      <c r="CZ93" s="116" t="s">
        <v>817</v>
      </c>
      <c r="DA93" s="116">
        <f t="shared" ref="DA93:DD93" si="149">COUNTA(DA54:DA60)</f>
        <v>0</v>
      </c>
      <c r="DB93" s="116">
        <f t="shared" si="149"/>
        <v>4</v>
      </c>
      <c r="DC93" s="116">
        <f t="shared" si="149"/>
        <v>2</v>
      </c>
      <c r="DD93" s="116">
        <f t="shared" si="149"/>
        <v>0</v>
      </c>
      <c r="DE93" s="24"/>
      <c r="DF93" s="116">
        <f>COUNTA(DF54:DF60)</f>
        <v>6</v>
      </c>
      <c r="DG93" s="13"/>
      <c r="DH93" s="13"/>
      <c r="DI93" s="112"/>
      <c r="DJ93" s="116" t="s">
        <v>817</v>
      </c>
      <c r="DK93" s="116">
        <f t="shared" ref="DK93:DN93" si="150">COUNTA(DK54:DK60)</f>
        <v>0</v>
      </c>
      <c r="DL93" s="116">
        <f t="shared" si="150"/>
        <v>4</v>
      </c>
      <c r="DM93" s="116">
        <f t="shared" si="150"/>
        <v>2</v>
      </c>
      <c r="DN93" s="116">
        <f t="shared" si="150"/>
        <v>0</v>
      </c>
      <c r="DO93" s="24"/>
      <c r="DP93" s="116">
        <f>COUNTA(DP54:DP60)</f>
        <v>6</v>
      </c>
      <c r="DQ93" s="13"/>
      <c r="DR93" s="13"/>
      <c r="DS93" s="112"/>
      <c r="DT93" s="116" t="s">
        <v>817</v>
      </c>
      <c r="DU93" s="116">
        <f t="shared" ref="DU93:DX93" si="151">COUNTA(DU54:DU60)</f>
        <v>0</v>
      </c>
      <c r="DV93" s="116">
        <f t="shared" si="151"/>
        <v>5</v>
      </c>
      <c r="DW93" s="116">
        <f t="shared" si="151"/>
        <v>1</v>
      </c>
      <c r="DX93" s="116">
        <f t="shared" si="151"/>
        <v>0</v>
      </c>
      <c r="DY93" s="24"/>
      <c r="DZ93" s="116">
        <f>COUNTA(DZ54:DZ60)</f>
        <v>6</v>
      </c>
      <c r="EA93" s="13"/>
      <c r="EB93" s="13"/>
      <c r="EC93" s="112"/>
      <c r="ED93" s="116" t="s">
        <v>817</v>
      </c>
      <c r="EE93" s="116">
        <f t="shared" ref="EE93:EH93" si="152">COUNTA(EE54:EE60)</f>
        <v>0</v>
      </c>
      <c r="EF93" s="116">
        <f t="shared" si="152"/>
        <v>4</v>
      </c>
      <c r="EG93" s="116">
        <f t="shared" si="152"/>
        <v>2</v>
      </c>
      <c r="EH93" s="116">
        <f t="shared" si="152"/>
        <v>0</v>
      </c>
      <c r="EI93" s="24"/>
      <c r="EJ93" s="116">
        <f>COUNTA(EJ54:EJ60)</f>
        <v>6</v>
      </c>
      <c r="EK93" s="13"/>
      <c r="EL93" s="13"/>
      <c r="EM93" s="112"/>
      <c r="EN93" s="116" t="s">
        <v>817</v>
      </c>
      <c r="EO93" s="116">
        <f t="shared" ref="EO93:ER93" si="153">COUNTA(EO54:EO60)</f>
        <v>0</v>
      </c>
      <c r="EP93" s="116">
        <f t="shared" si="153"/>
        <v>4</v>
      </c>
      <c r="EQ93" s="116">
        <f t="shared" si="153"/>
        <v>2</v>
      </c>
      <c r="ER93" s="116">
        <f t="shared" si="153"/>
        <v>0</v>
      </c>
      <c r="ES93" s="24"/>
      <c r="ET93" s="116">
        <f>COUNTA(ET54:ET60)</f>
        <v>6</v>
      </c>
    </row>
    <row r="94" spans="1:150" ht="12.75" customHeight="1" x14ac:dyDescent="0.2">
      <c r="A94" s="13"/>
      <c r="B94" s="13"/>
      <c r="C94" s="13"/>
      <c r="D94" s="13"/>
      <c r="E94" s="13"/>
      <c r="F94" s="13"/>
      <c r="G94" s="13"/>
      <c r="H94" s="13"/>
      <c r="I94" s="14"/>
      <c r="J94" s="13"/>
      <c r="K94" s="13"/>
      <c r="L94" s="13"/>
      <c r="M94" s="112"/>
      <c r="N94" s="116" t="s">
        <v>818</v>
      </c>
      <c r="O94" s="116">
        <f t="shared" ref="O94:R94" si="154">COUNTA(O64:O70)</f>
        <v>0</v>
      </c>
      <c r="P94" s="116">
        <f t="shared" si="154"/>
        <v>0</v>
      </c>
      <c r="Q94" s="116">
        <f t="shared" si="154"/>
        <v>5</v>
      </c>
      <c r="R94" s="116">
        <f t="shared" si="154"/>
        <v>0</v>
      </c>
      <c r="S94" s="24"/>
      <c r="T94" s="116">
        <f>COUNTA(T64:T70)</f>
        <v>5</v>
      </c>
      <c r="U94" s="13"/>
      <c r="V94" s="13"/>
      <c r="W94" s="112"/>
      <c r="X94" s="116" t="s">
        <v>818</v>
      </c>
      <c r="Y94" s="116">
        <f t="shared" ref="Y94:AB94" si="155">COUNTA(Y64:Y70)</f>
        <v>0</v>
      </c>
      <c r="Z94" s="116">
        <f t="shared" si="155"/>
        <v>0</v>
      </c>
      <c r="AA94" s="116">
        <f t="shared" si="155"/>
        <v>5</v>
      </c>
      <c r="AB94" s="116">
        <f t="shared" si="155"/>
        <v>0</v>
      </c>
      <c r="AC94" s="24"/>
      <c r="AD94" s="116">
        <f>COUNTA(AD64:AD70)</f>
        <v>5</v>
      </c>
      <c r="AE94" s="13"/>
      <c r="AF94" s="13"/>
      <c r="AG94" s="112"/>
      <c r="AH94" s="116" t="s">
        <v>818</v>
      </c>
      <c r="AI94" s="116">
        <f t="shared" ref="AI94:AL94" si="156">COUNTA(AI64:AI70)</f>
        <v>0</v>
      </c>
      <c r="AJ94" s="116">
        <f t="shared" si="156"/>
        <v>0</v>
      </c>
      <c r="AK94" s="116">
        <f t="shared" si="156"/>
        <v>5</v>
      </c>
      <c r="AL94" s="116">
        <f t="shared" si="156"/>
        <v>0</v>
      </c>
      <c r="AM94" s="24"/>
      <c r="AN94" s="116">
        <f>COUNTA(AN64:AN70)</f>
        <v>5</v>
      </c>
      <c r="AO94" s="13"/>
      <c r="AP94" s="13"/>
      <c r="AQ94" s="112"/>
      <c r="AR94" s="116" t="s">
        <v>818</v>
      </c>
      <c r="AS94" s="116">
        <f t="shared" ref="AS94:AV94" si="157">COUNTA(AS64:AS70)</f>
        <v>0</v>
      </c>
      <c r="AT94" s="116">
        <f t="shared" si="157"/>
        <v>0</v>
      </c>
      <c r="AU94" s="116">
        <f t="shared" si="157"/>
        <v>5</v>
      </c>
      <c r="AV94" s="116">
        <f t="shared" si="157"/>
        <v>0</v>
      </c>
      <c r="AW94" s="24"/>
      <c r="AX94" s="116">
        <f>COUNTA(AX64:AX70)</f>
        <v>5</v>
      </c>
      <c r="AY94" s="13"/>
      <c r="AZ94" s="13"/>
      <c r="BA94" s="112"/>
      <c r="BB94" s="116" t="s">
        <v>818</v>
      </c>
      <c r="BC94" s="116">
        <f t="shared" ref="BC94:BF94" si="158">COUNTA(BC64:BC70)</f>
        <v>0</v>
      </c>
      <c r="BD94" s="116">
        <f t="shared" si="158"/>
        <v>0</v>
      </c>
      <c r="BE94" s="116">
        <f t="shared" si="158"/>
        <v>5</v>
      </c>
      <c r="BF94" s="116">
        <f t="shared" si="158"/>
        <v>0</v>
      </c>
      <c r="BG94" s="24"/>
      <c r="BH94" s="116">
        <f>COUNTA(BH64:BH70)</f>
        <v>5</v>
      </c>
      <c r="BI94" s="13"/>
      <c r="BJ94" s="13"/>
      <c r="BK94" s="112"/>
      <c r="BL94" s="116" t="s">
        <v>818</v>
      </c>
      <c r="BM94" s="116">
        <f t="shared" ref="BM94:BP94" si="159">COUNTA(BM64:BM70)</f>
        <v>0</v>
      </c>
      <c r="BN94" s="116">
        <f t="shared" si="159"/>
        <v>0</v>
      </c>
      <c r="BO94" s="116">
        <f t="shared" si="159"/>
        <v>5</v>
      </c>
      <c r="BP94" s="116">
        <f t="shared" si="159"/>
        <v>0</v>
      </c>
      <c r="BQ94" s="24"/>
      <c r="BR94" s="116">
        <f>COUNTA(BR64:BR70)</f>
        <v>5</v>
      </c>
      <c r="BS94" s="13"/>
      <c r="BT94" s="13"/>
      <c r="BU94" s="112"/>
      <c r="BV94" s="116" t="s">
        <v>818</v>
      </c>
      <c r="BW94" s="116">
        <f t="shared" ref="BW94:BZ94" si="160">COUNTA(BW64:BW70)</f>
        <v>0</v>
      </c>
      <c r="BX94" s="116">
        <f t="shared" si="160"/>
        <v>0</v>
      </c>
      <c r="BY94" s="116">
        <f t="shared" si="160"/>
        <v>5</v>
      </c>
      <c r="BZ94" s="116">
        <f t="shared" si="160"/>
        <v>0</v>
      </c>
      <c r="CA94" s="24"/>
      <c r="CB94" s="116">
        <f>COUNTA(CB64:CB70)</f>
        <v>5</v>
      </c>
      <c r="CC94" s="13"/>
      <c r="CD94" s="13"/>
      <c r="CE94" s="112"/>
      <c r="CF94" s="116" t="s">
        <v>818</v>
      </c>
      <c r="CG94" s="116">
        <f t="shared" ref="CG94:CJ94" si="161">COUNTA(CG64:CG70)</f>
        <v>0</v>
      </c>
      <c r="CH94" s="116">
        <f t="shared" si="161"/>
        <v>0</v>
      </c>
      <c r="CI94" s="116">
        <f t="shared" si="161"/>
        <v>5</v>
      </c>
      <c r="CJ94" s="116">
        <f t="shared" si="161"/>
        <v>0</v>
      </c>
      <c r="CK94" s="24"/>
      <c r="CL94" s="116">
        <f>COUNTA(CL64:CL70)</f>
        <v>5</v>
      </c>
      <c r="CM94" s="13"/>
      <c r="CN94" s="13"/>
      <c r="CO94" s="112"/>
      <c r="CP94" s="116" t="s">
        <v>818</v>
      </c>
      <c r="CQ94" s="116">
        <f t="shared" ref="CQ94:CT94" si="162">COUNTA(CQ64:CQ70)</f>
        <v>0</v>
      </c>
      <c r="CR94" s="116">
        <f t="shared" si="162"/>
        <v>0</v>
      </c>
      <c r="CS94" s="116">
        <f t="shared" si="162"/>
        <v>5</v>
      </c>
      <c r="CT94" s="116">
        <f t="shared" si="162"/>
        <v>0</v>
      </c>
      <c r="CU94" s="24"/>
      <c r="CV94" s="116">
        <f>COUNTA(CV64:CV70)</f>
        <v>5</v>
      </c>
      <c r="CW94" s="13"/>
      <c r="CX94" s="13"/>
      <c r="CY94" s="112"/>
      <c r="CZ94" s="116" t="s">
        <v>818</v>
      </c>
      <c r="DA94" s="116">
        <f t="shared" ref="DA94:DD94" si="163">COUNTA(DA64:DA70)</f>
        <v>0</v>
      </c>
      <c r="DB94" s="116">
        <f t="shared" si="163"/>
        <v>0</v>
      </c>
      <c r="DC94" s="116">
        <f t="shared" si="163"/>
        <v>5</v>
      </c>
      <c r="DD94" s="116">
        <f t="shared" si="163"/>
        <v>0</v>
      </c>
      <c r="DE94" s="24"/>
      <c r="DF94" s="116">
        <f>COUNTA(DF64:DF70)</f>
        <v>5</v>
      </c>
      <c r="DG94" s="13"/>
      <c r="DH94" s="13"/>
      <c r="DI94" s="112"/>
      <c r="DJ94" s="116" t="s">
        <v>818</v>
      </c>
      <c r="DK94" s="116">
        <f t="shared" ref="DK94:DN94" si="164">COUNTA(DK64:DK70)</f>
        <v>0</v>
      </c>
      <c r="DL94" s="116">
        <f t="shared" si="164"/>
        <v>0</v>
      </c>
      <c r="DM94" s="116">
        <f t="shared" si="164"/>
        <v>5</v>
      </c>
      <c r="DN94" s="116">
        <f t="shared" si="164"/>
        <v>0</v>
      </c>
      <c r="DO94" s="24"/>
      <c r="DP94" s="116">
        <f>COUNTA(DP64:DP70)</f>
        <v>5</v>
      </c>
      <c r="DQ94" s="13"/>
      <c r="DR94" s="13"/>
      <c r="DS94" s="112"/>
      <c r="DT94" s="116" t="s">
        <v>818</v>
      </c>
      <c r="DU94" s="116">
        <f t="shared" ref="DU94:DX94" si="165">COUNTA(DU64:DU70)</f>
        <v>0</v>
      </c>
      <c r="DV94" s="116">
        <f t="shared" si="165"/>
        <v>0</v>
      </c>
      <c r="DW94" s="116">
        <f t="shared" si="165"/>
        <v>5</v>
      </c>
      <c r="DX94" s="116">
        <f t="shared" si="165"/>
        <v>0</v>
      </c>
      <c r="DY94" s="24"/>
      <c r="DZ94" s="116">
        <f>COUNTA(DZ64:DZ70)</f>
        <v>5</v>
      </c>
      <c r="EA94" s="13"/>
      <c r="EB94" s="13"/>
      <c r="EC94" s="112"/>
      <c r="ED94" s="116" t="s">
        <v>818</v>
      </c>
      <c r="EE94" s="116">
        <f t="shared" ref="EE94:EH94" si="166">COUNTA(EE64:EE70)</f>
        <v>0</v>
      </c>
      <c r="EF94" s="116">
        <f t="shared" si="166"/>
        <v>0</v>
      </c>
      <c r="EG94" s="116">
        <f t="shared" si="166"/>
        <v>5</v>
      </c>
      <c r="EH94" s="116">
        <f t="shared" si="166"/>
        <v>0</v>
      </c>
      <c r="EI94" s="24"/>
      <c r="EJ94" s="116">
        <f>COUNTA(EJ64:EJ70)</f>
        <v>5</v>
      </c>
      <c r="EK94" s="13"/>
      <c r="EL94" s="13"/>
      <c r="EM94" s="112"/>
      <c r="EN94" s="116" t="s">
        <v>818</v>
      </c>
      <c r="EO94" s="116">
        <f t="shared" ref="EO94:ER94" si="167">COUNTA(EO64:EO70)</f>
        <v>0</v>
      </c>
      <c r="EP94" s="116">
        <f t="shared" si="167"/>
        <v>2</v>
      </c>
      <c r="EQ94" s="116">
        <f t="shared" si="167"/>
        <v>3</v>
      </c>
      <c r="ER94" s="116">
        <f t="shared" si="167"/>
        <v>0</v>
      </c>
      <c r="ES94" s="24"/>
      <c r="ET94" s="116">
        <f>COUNTA(ET64:ET70)</f>
        <v>5</v>
      </c>
    </row>
    <row r="95" spans="1:150" ht="12.75" customHeight="1" x14ac:dyDescent="0.2">
      <c r="A95" s="13"/>
      <c r="B95" s="13"/>
      <c r="C95" s="13"/>
      <c r="D95" s="13"/>
      <c r="E95" s="13"/>
      <c r="F95" s="13"/>
      <c r="G95" s="13"/>
      <c r="H95" s="13"/>
      <c r="I95" s="14"/>
      <c r="J95" s="13"/>
      <c r="K95" s="13"/>
      <c r="L95" s="13"/>
      <c r="M95" s="112"/>
      <c r="N95" s="121" t="s">
        <v>809</v>
      </c>
      <c r="O95" s="19">
        <f t="shared" ref="O95:R95" si="168">SUM(O89:O94)</f>
        <v>0</v>
      </c>
      <c r="P95" s="19">
        <f t="shared" si="168"/>
        <v>13</v>
      </c>
      <c r="Q95" s="19">
        <f t="shared" si="168"/>
        <v>16</v>
      </c>
      <c r="R95" s="19">
        <f t="shared" si="168"/>
        <v>0</v>
      </c>
      <c r="S95" s="121"/>
      <c r="T95" s="19">
        <f>SUM(T89:T94)</f>
        <v>29</v>
      </c>
      <c r="U95" s="13"/>
      <c r="V95" s="13"/>
      <c r="W95" s="112"/>
      <c r="X95" s="121" t="s">
        <v>809</v>
      </c>
      <c r="Y95" s="19">
        <f t="shared" ref="Y95:AB95" si="169">SUM(Y89:Y94)</f>
        <v>0</v>
      </c>
      <c r="Z95" s="19">
        <f t="shared" si="169"/>
        <v>13</v>
      </c>
      <c r="AA95" s="19">
        <f t="shared" si="169"/>
        <v>16</v>
      </c>
      <c r="AB95" s="19">
        <f t="shared" si="169"/>
        <v>0</v>
      </c>
      <c r="AC95" s="121"/>
      <c r="AD95" s="19">
        <f>SUM(AD89:AD94)</f>
        <v>29</v>
      </c>
      <c r="AE95" s="13"/>
      <c r="AF95" s="13"/>
      <c r="AG95" s="112"/>
      <c r="AH95" s="121" t="s">
        <v>809</v>
      </c>
      <c r="AI95" s="19">
        <f t="shared" ref="AI95:AL95" si="170">SUM(AI89:AI94)</f>
        <v>2</v>
      </c>
      <c r="AJ95" s="19">
        <f t="shared" si="170"/>
        <v>11</v>
      </c>
      <c r="AK95" s="19">
        <f t="shared" si="170"/>
        <v>16</v>
      </c>
      <c r="AL95" s="19">
        <f t="shared" si="170"/>
        <v>0</v>
      </c>
      <c r="AM95" s="121"/>
      <c r="AN95" s="19">
        <f>SUM(AN89:AN94)</f>
        <v>29</v>
      </c>
      <c r="AO95" s="13"/>
      <c r="AP95" s="13"/>
      <c r="AQ95" s="112"/>
      <c r="AR95" s="121" t="s">
        <v>809</v>
      </c>
      <c r="AS95" s="19">
        <f t="shared" ref="AS95:AV95" si="171">SUM(AS89:AS94)</f>
        <v>2</v>
      </c>
      <c r="AT95" s="19">
        <f t="shared" si="171"/>
        <v>14</v>
      </c>
      <c r="AU95" s="19">
        <f t="shared" si="171"/>
        <v>14</v>
      </c>
      <c r="AV95" s="19">
        <f t="shared" si="171"/>
        <v>0</v>
      </c>
      <c r="AW95" s="121"/>
      <c r="AX95" s="19">
        <f>SUM(AX89:AX94)</f>
        <v>30</v>
      </c>
      <c r="AY95" s="13"/>
      <c r="AZ95" s="13"/>
      <c r="BA95" s="112"/>
      <c r="BB95" s="121" t="s">
        <v>809</v>
      </c>
      <c r="BC95" s="19">
        <f t="shared" ref="BC95:BF95" si="172">SUM(BC89:BC94)</f>
        <v>0</v>
      </c>
      <c r="BD95" s="19">
        <f t="shared" si="172"/>
        <v>16</v>
      </c>
      <c r="BE95" s="19">
        <f t="shared" si="172"/>
        <v>14</v>
      </c>
      <c r="BF95" s="19">
        <f t="shared" si="172"/>
        <v>0</v>
      </c>
      <c r="BG95" s="121"/>
      <c r="BH95" s="19">
        <f>SUM(BH89:BH94)</f>
        <v>30</v>
      </c>
      <c r="BI95" s="13"/>
      <c r="BJ95" s="13"/>
      <c r="BK95" s="112"/>
      <c r="BL95" s="121" t="s">
        <v>809</v>
      </c>
      <c r="BM95" s="19">
        <f t="shared" ref="BM95:BP95" si="173">SUM(BM89:BM94)</f>
        <v>1</v>
      </c>
      <c r="BN95" s="19">
        <f t="shared" si="173"/>
        <v>15</v>
      </c>
      <c r="BO95" s="19">
        <f t="shared" si="173"/>
        <v>13</v>
      </c>
      <c r="BP95" s="19">
        <f t="shared" si="173"/>
        <v>0</v>
      </c>
      <c r="BQ95" s="121"/>
      <c r="BR95" s="19">
        <f>SUM(BR89:BR94)</f>
        <v>29</v>
      </c>
      <c r="BS95" s="13"/>
      <c r="BT95" s="13"/>
      <c r="BU95" s="112"/>
      <c r="BV95" s="121" t="s">
        <v>809</v>
      </c>
      <c r="BW95" s="19">
        <f t="shared" ref="BW95:BZ95" si="174">SUM(BW89:BW94)</f>
        <v>1</v>
      </c>
      <c r="BX95" s="19">
        <f t="shared" si="174"/>
        <v>15</v>
      </c>
      <c r="BY95" s="19">
        <f t="shared" si="174"/>
        <v>14</v>
      </c>
      <c r="BZ95" s="19">
        <f t="shared" si="174"/>
        <v>0</v>
      </c>
      <c r="CA95" s="121"/>
      <c r="CB95" s="19">
        <f>SUM(CB89:CB94)</f>
        <v>30</v>
      </c>
      <c r="CC95" s="13"/>
      <c r="CD95" s="13"/>
      <c r="CE95" s="112"/>
      <c r="CF95" s="121" t="s">
        <v>809</v>
      </c>
      <c r="CG95" s="19">
        <f t="shared" ref="CG95:CJ95" si="175">SUM(CG89:CG94)</f>
        <v>0</v>
      </c>
      <c r="CH95" s="19">
        <f t="shared" si="175"/>
        <v>14</v>
      </c>
      <c r="CI95" s="19">
        <f t="shared" si="175"/>
        <v>16</v>
      </c>
      <c r="CJ95" s="19">
        <f t="shared" si="175"/>
        <v>0</v>
      </c>
      <c r="CK95" s="121"/>
      <c r="CL95" s="19">
        <f>SUM(CL89:CL94)</f>
        <v>30</v>
      </c>
      <c r="CM95" s="13"/>
      <c r="CN95" s="13"/>
      <c r="CO95" s="112"/>
      <c r="CP95" s="121" t="s">
        <v>809</v>
      </c>
      <c r="CQ95" s="19">
        <f t="shared" ref="CQ95:CT95" si="176">SUM(CQ89:CQ94)</f>
        <v>0</v>
      </c>
      <c r="CR95" s="19">
        <f t="shared" si="176"/>
        <v>15</v>
      </c>
      <c r="CS95" s="19">
        <f t="shared" si="176"/>
        <v>15</v>
      </c>
      <c r="CT95" s="19">
        <f t="shared" si="176"/>
        <v>0</v>
      </c>
      <c r="CU95" s="121"/>
      <c r="CV95" s="19">
        <f>SUM(CV89:CV94)</f>
        <v>30</v>
      </c>
      <c r="CW95" s="13"/>
      <c r="CX95" s="13"/>
      <c r="CY95" s="112"/>
      <c r="CZ95" s="121" t="s">
        <v>809</v>
      </c>
      <c r="DA95" s="19">
        <f t="shared" ref="DA95:DD95" si="177">SUM(DA89:DA94)</f>
        <v>0</v>
      </c>
      <c r="DB95" s="19">
        <f t="shared" si="177"/>
        <v>14</v>
      </c>
      <c r="DC95" s="19">
        <f t="shared" si="177"/>
        <v>16</v>
      </c>
      <c r="DD95" s="19">
        <f t="shared" si="177"/>
        <v>0</v>
      </c>
      <c r="DE95" s="121"/>
      <c r="DF95" s="19">
        <f>SUM(DF89:DF94)</f>
        <v>30</v>
      </c>
      <c r="DG95" s="13"/>
      <c r="DH95" s="13"/>
      <c r="DI95" s="112"/>
      <c r="DJ95" s="121" t="s">
        <v>809</v>
      </c>
      <c r="DK95" s="19">
        <f t="shared" ref="DK95:DN95" si="178">SUM(DK89:DK94)</f>
        <v>0</v>
      </c>
      <c r="DL95" s="19">
        <f t="shared" si="178"/>
        <v>15</v>
      </c>
      <c r="DM95" s="19">
        <f t="shared" si="178"/>
        <v>15</v>
      </c>
      <c r="DN95" s="19">
        <f t="shared" si="178"/>
        <v>0</v>
      </c>
      <c r="DO95" s="121"/>
      <c r="DP95" s="19">
        <f>SUM(DP89:DP94)</f>
        <v>30</v>
      </c>
      <c r="DQ95" s="13"/>
      <c r="DR95" s="13"/>
      <c r="DS95" s="112"/>
      <c r="DT95" s="121" t="s">
        <v>809</v>
      </c>
      <c r="DU95" s="19">
        <f t="shared" ref="DU95:DX95" si="179">SUM(DU89:DU94)</f>
        <v>3</v>
      </c>
      <c r="DV95" s="19">
        <f t="shared" si="179"/>
        <v>13</v>
      </c>
      <c r="DW95" s="19">
        <f t="shared" si="179"/>
        <v>14</v>
      </c>
      <c r="DX95" s="19">
        <f t="shared" si="179"/>
        <v>0</v>
      </c>
      <c r="DY95" s="121"/>
      <c r="DZ95" s="19">
        <f>SUM(DZ89:DZ94)</f>
        <v>30</v>
      </c>
      <c r="EA95" s="13"/>
      <c r="EB95" s="13"/>
      <c r="EC95" s="112"/>
      <c r="ED95" s="121" t="s">
        <v>809</v>
      </c>
      <c r="EE95" s="19">
        <f t="shared" ref="EE95:EH95" si="180">SUM(EE89:EE94)</f>
        <v>3</v>
      </c>
      <c r="EF95" s="19">
        <f t="shared" si="180"/>
        <v>13</v>
      </c>
      <c r="EG95" s="19">
        <f t="shared" si="180"/>
        <v>14</v>
      </c>
      <c r="EH95" s="19">
        <f t="shared" si="180"/>
        <v>0</v>
      </c>
      <c r="EI95" s="121"/>
      <c r="EJ95" s="19">
        <f>SUM(EJ89:EJ94)</f>
        <v>30</v>
      </c>
      <c r="EK95" s="13"/>
      <c r="EL95" s="13"/>
      <c r="EM95" s="112"/>
      <c r="EN95" s="121" t="s">
        <v>809</v>
      </c>
      <c r="EO95" s="19">
        <f t="shared" ref="EO95:ER95" si="181">SUM(EO89:EO94)</f>
        <v>1</v>
      </c>
      <c r="EP95" s="19">
        <f t="shared" si="181"/>
        <v>18</v>
      </c>
      <c r="EQ95" s="19">
        <f t="shared" si="181"/>
        <v>11</v>
      </c>
      <c r="ER95" s="19">
        <f t="shared" si="181"/>
        <v>0</v>
      </c>
      <c r="ES95" s="121"/>
      <c r="ET95" s="19">
        <f>SUM(ET89:ET94)</f>
        <v>30</v>
      </c>
    </row>
    <row r="96" spans="1:150" ht="12.75" customHeight="1" x14ac:dyDescent="0.2">
      <c r="A96" s="13"/>
      <c r="B96" s="13"/>
      <c r="C96" s="13"/>
      <c r="D96" s="13"/>
      <c r="E96" s="13"/>
      <c r="F96" s="13"/>
      <c r="G96" s="13"/>
      <c r="H96" s="13"/>
      <c r="I96" s="14"/>
      <c r="J96" s="13"/>
      <c r="K96" s="13"/>
      <c r="L96" s="13"/>
      <c r="M96" s="112"/>
      <c r="N96" s="7"/>
      <c r="O96" s="8"/>
      <c r="P96" s="8"/>
      <c r="Q96" s="8"/>
      <c r="R96" s="8"/>
      <c r="S96" s="7"/>
      <c r="T96" s="8"/>
      <c r="U96" s="13"/>
      <c r="V96" s="13"/>
      <c r="W96" s="112"/>
      <c r="X96" s="7"/>
      <c r="Y96" s="8"/>
      <c r="Z96" s="8"/>
      <c r="AA96" s="8"/>
      <c r="AB96" s="8"/>
      <c r="AC96" s="7"/>
      <c r="AD96" s="8"/>
      <c r="AE96" s="13"/>
      <c r="AF96" s="13"/>
      <c r="AG96" s="112"/>
      <c r="AH96" s="7"/>
      <c r="AI96" s="8"/>
      <c r="AJ96" s="8"/>
      <c r="AK96" s="8"/>
      <c r="AL96" s="8"/>
      <c r="AM96" s="7"/>
      <c r="AN96" s="8"/>
      <c r="AO96" s="13"/>
      <c r="AP96" s="13"/>
      <c r="AQ96" s="112"/>
      <c r="AR96" s="7"/>
      <c r="AS96" s="8"/>
      <c r="AT96" s="8"/>
      <c r="AU96" s="8"/>
      <c r="AV96" s="8"/>
      <c r="AW96" s="7"/>
      <c r="AX96" s="8"/>
      <c r="AY96" s="13"/>
      <c r="AZ96" s="13"/>
      <c r="BA96" s="112"/>
      <c r="BB96" s="7"/>
      <c r="BC96" s="8"/>
      <c r="BD96" s="8"/>
      <c r="BE96" s="8"/>
      <c r="BF96" s="8"/>
      <c r="BG96" s="7"/>
      <c r="BH96" s="8"/>
      <c r="BI96" s="13"/>
      <c r="BJ96" s="13"/>
      <c r="BK96" s="112"/>
      <c r="BL96" s="7"/>
      <c r="BM96" s="8"/>
      <c r="BN96" s="8"/>
      <c r="BO96" s="8"/>
      <c r="BP96" s="8"/>
      <c r="BQ96" s="7"/>
      <c r="BR96" s="8"/>
      <c r="BS96" s="13"/>
      <c r="BT96" s="13"/>
      <c r="BU96" s="112"/>
      <c r="BV96" s="7"/>
      <c r="BW96" s="8"/>
      <c r="BX96" s="8"/>
      <c r="BY96" s="8"/>
      <c r="BZ96" s="8"/>
      <c r="CA96" s="7"/>
      <c r="CB96" s="8"/>
      <c r="CC96" s="13"/>
      <c r="CD96" s="13"/>
      <c r="CE96" s="112"/>
      <c r="CF96" s="7"/>
      <c r="CG96" s="8"/>
      <c r="CH96" s="8"/>
      <c r="CI96" s="8"/>
      <c r="CJ96" s="8"/>
      <c r="CK96" s="7"/>
      <c r="CL96" s="8"/>
      <c r="CM96" s="13"/>
      <c r="CN96" s="13"/>
      <c r="CO96" s="112"/>
      <c r="CP96" s="7"/>
      <c r="CQ96" s="8"/>
      <c r="CR96" s="8"/>
      <c r="CS96" s="8"/>
      <c r="CT96" s="8"/>
      <c r="CU96" s="7"/>
      <c r="CV96" s="8"/>
      <c r="CW96" s="13"/>
      <c r="CX96" s="13"/>
      <c r="CY96" s="112"/>
      <c r="CZ96" s="7"/>
      <c r="DA96" s="8"/>
      <c r="DB96" s="8"/>
      <c r="DC96" s="8"/>
      <c r="DD96" s="8"/>
      <c r="DE96" s="7"/>
      <c r="DF96" s="8"/>
      <c r="DG96" s="13"/>
      <c r="DH96" s="13"/>
      <c r="DI96" s="112"/>
      <c r="DJ96" s="7"/>
      <c r="DK96" s="8"/>
      <c r="DL96" s="8"/>
      <c r="DM96" s="8"/>
      <c r="DN96" s="8"/>
      <c r="DO96" s="7"/>
      <c r="DP96" s="8"/>
      <c r="DQ96" s="13"/>
      <c r="DR96" s="13"/>
      <c r="DS96" s="112"/>
      <c r="DT96" s="7"/>
      <c r="DU96" s="8"/>
      <c r="DV96" s="8"/>
      <c r="DW96" s="8"/>
      <c r="DX96" s="8"/>
      <c r="DY96" s="7"/>
      <c r="DZ96" s="8"/>
      <c r="EA96" s="13"/>
      <c r="EB96" s="13"/>
      <c r="EC96" s="112"/>
      <c r="ED96" s="7"/>
      <c r="EE96" s="8"/>
      <c r="EF96" s="8"/>
      <c r="EG96" s="8"/>
      <c r="EH96" s="8"/>
      <c r="EI96" s="7"/>
      <c r="EJ96" s="8"/>
      <c r="EK96" s="13"/>
      <c r="EL96" s="13"/>
      <c r="EM96" s="112"/>
      <c r="EN96" s="7"/>
      <c r="EO96" s="8"/>
      <c r="EP96" s="8"/>
      <c r="EQ96" s="8"/>
      <c r="ER96" s="8"/>
      <c r="ES96" s="7"/>
      <c r="ET96" s="8"/>
    </row>
    <row r="97" spans="1:150" ht="12.75" customHeight="1" x14ac:dyDescent="0.2">
      <c r="A97" s="13"/>
      <c r="B97" s="13"/>
      <c r="C97" s="13"/>
      <c r="D97" s="13"/>
      <c r="E97" s="13"/>
      <c r="F97" s="13"/>
      <c r="G97" s="13"/>
      <c r="H97" s="13"/>
      <c r="I97" s="14"/>
      <c r="J97" s="13"/>
      <c r="K97" s="13"/>
      <c r="L97" s="13"/>
      <c r="M97" s="112"/>
      <c r="N97" s="7"/>
      <c r="O97" s="8"/>
      <c r="P97" s="8"/>
      <c r="Q97" s="8"/>
      <c r="R97" s="8"/>
      <c r="S97" s="7"/>
      <c r="T97" s="8"/>
      <c r="U97" s="13"/>
      <c r="V97" s="13"/>
      <c r="W97" s="112"/>
      <c r="X97" s="7"/>
      <c r="Y97" s="8"/>
      <c r="Z97" s="8"/>
      <c r="AA97" s="8"/>
      <c r="AB97" s="8"/>
      <c r="AC97" s="7"/>
      <c r="AD97" s="8"/>
      <c r="AE97" s="13"/>
      <c r="AF97" s="13"/>
      <c r="AG97" s="112"/>
      <c r="AH97" s="7"/>
      <c r="AI97" s="8"/>
      <c r="AJ97" s="8"/>
      <c r="AK97" s="8"/>
      <c r="AL97" s="8"/>
      <c r="AM97" s="7"/>
      <c r="AN97" s="8"/>
      <c r="AO97" s="13"/>
      <c r="AP97" s="13"/>
      <c r="AQ97" s="112"/>
      <c r="AR97" s="7"/>
      <c r="AS97" s="8"/>
      <c r="AT97" s="8"/>
      <c r="AU97" s="8"/>
      <c r="AV97" s="8"/>
      <c r="AW97" s="7"/>
      <c r="AX97" s="8"/>
      <c r="AY97" s="13"/>
      <c r="AZ97" s="13"/>
      <c r="BA97" s="112"/>
      <c r="BB97" s="7"/>
      <c r="BC97" s="8"/>
      <c r="BD97" s="8"/>
      <c r="BE97" s="8"/>
      <c r="BF97" s="8"/>
      <c r="BG97" s="7"/>
      <c r="BH97" s="8"/>
      <c r="BI97" s="13"/>
      <c r="BJ97" s="13"/>
      <c r="BK97" s="112"/>
      <c r="BL97" s="7"/>
      <c r="BM97" s="8"/>
      <c r="BN97" s="8"/>
      <c r="BO97" s="8"/>
      <c r="BP97" s="8"/>
      <c r="BQ97" s="7"/>
      <c r="BR97" s="8"/>
      <c r="BS97" s="13"/>
      <c r="BT97" s="13"/>
      <c r="BU97" s="112"/>
      <c r="BV97" s="7"/>
      <c r="BW97" s="8"/>
      <c r="BX97" s="8"/>
      <c r="BY97" s="8"/>
      <c r="BZ97" s="8"/>
      <c r="CA97" s="7"/>
      <c r="CB97" s="8"/>
      <c r="CC97" s="13"/>
      <c r="CD97" s="13"/>
      <c r="CE97" s="112"/>
      <c r="CF97" s="7"/>
      <c r="CG97" s="8"/>
      <c r="CH97" s="8"/>
      <c r="CI97" s="8"/>
      <c r="CJ97" s="8"/>
      <c r="CK97" s="7"/>
      <c r="CL97" s="8"/>
      <c r="CM97" s="13"/>
      <c r="CN97" s="13"/>
      <c r="CO97" s="112"/>
      <c r="CP97" s="7"/>
      <c r="CQ97" s="8"/>
      <c r="CR97" s="8"/>
      <c r="CS97" s="8"/>
      <c r="CT97" s="8"/>
      <c r="CU97" s="7"/>
      <c r="CV97" s="8"/>
      <c r="CW97" s="13"/>
      <c r="CX97" s="13"/>
      <c r="CY97" s="112"/>
      <c r="CZ97" s="7"/>
      <c r="DA97" s="8"/>
      <c r="DB97" s="8"/>
      <c r="DC97" s="8"/>
      <c r="DD97" s="8"/>
      <c r="DE97" s="7"/>
      <c r="DF97" s="8"/>
      <c r="DG97" s="13"/>
      <c r="DH97" s="13"/>
      <c r="DI97" s="112"/>
      <c r="DJ97" s="7"/>
      <c r="DK97" s="8"/>
      <c r="DL97" s="8"/>
      <c r="DM97" s="8"/>
      <c r="DN97" s="8"/>
      <c r="DO97" s="7"/>
      <c r="DP97" s="8"/>
      <c r="DQ97" s="13"/>
      <c r="DR97" s="13"/>
      <c r="DS97" s="112"/>
      <c r="DT97" s="7"/>
      <c r="DU97" s="8"/>
      <c r="DV97" s="8"/>
      <c r="DW97" s="8"/>
      <c r="DX97" s="8"/>
      <c r="DY97" s="7"/>
      <c r="DZ97" s="8"/>
      <c r="EA97" s="13"/>
      <c r="EB97" s="13"/>
      <c r="EC97" s="112"/>
      <c r="ED97" s="7"/>
      <c r="EE97" s="8"/>
      <c r="EF97" s="8"/>
      <c r="EG97" s="8"/>
      <c r="EH97" s="8"/>
      <c r="EI97" s="7"/>
      <c r="EJ97" s="8"/>
      <c r="EK97" s="13"/>
      <c r="EL97" s="13"/>
      <c r="EM97" s="112"/>
      <c r="EN97" s="7"/>
      <c r="EO97" s="8"/>
      <c r="EP97" s="8"/>
      <c r="EQ97" s="8"/>
      <c r="ER97" s="8"/>
      <c r="ES97" s="7"/>
      <c r="ET97" s="8"/>
    </row>
    <row r="98" spans="1:150" ht="12.75" customHeight="1" x14ac:dyDescent="0.2">
      <c r="A98" s="13"/>
      <c r="B98" s="13"/>
      <c r="C98" s="13"/>
      <c r="D98" s="13"/>
      <c r="E98" s="13"/>
      <c r="F98" s="13"/>
      <c r="G98" s="13"/>
      <c r="H98" s="13"/>
      <c r="I98" s="14"/>
      <c r="J98" s="13"/>
      <c r="K98" s="13"/>
      <c r="L98" s="13"/>
      <c r="M98" s="112"/>
      <c r="N98" s="122" t="s">
        <v>819</v>
      </c>
      <c r="O98" s="123"/>
      <c r="P98" s="123"/>
      <c r="Q98" s="123"/>
      <c r="R98" s="123"/>
      <c r="S98" s="124"/>
      <c r="T98" s="8"/>
      <c r="U98" s="13"/>
      <c r="V98" s="13"/>
      <c r="W98" s="112"/>
      <c r="X98" s="122" t="s">
        <v>819</v>
      </c>
      <c r="Y98" s="123"/>
      <c r="Z98" s="123"/>
      <c r="AA98" s="123"/>
      <c r="AB98" s="123"/>
      <c r="AC98" s="124"/>
      <c r="AD98" s="8"/>
      <c r="AE98" s="13"/>
      <c r="AF98" s="13"/>
      <c r="AG98" s="112"/>
      <c r="AH98" s="122" t="s">
        <v>819</v>
      </c>
      <c r="AI98" s="123"/>
      <c r="AJ98" s="123"/>
      <c r="AK98" s="123"/>
      <c r="AL98" s="123"/>
      <c r="AM98" s="124"/>
      <c r="AN98" s="8"/>
      <c r="AO98" s="13"/>
      <c r="AP98" s="13"/>
      <c r="AQ98" s="112"/>
      <c r="AR98" s="122" t="s">
        <v>819</v>
      </c>
      <c r="AS98" s="123"/>
      <c r="AT98" s="123"/>
      <c r="AU98" s="123"/>
      <c r="AV98" s="123"/>
      <c r="AW98" s="124"/>
      <c r="AX98" s="8"/>
      <c r="AY98" s="13"/>
      <c r="AZ98" s="13"/>
      <c r="BA98" s="112"/>
      <c r="BB98" s="122" t="s">
        <v>819</v>
      </c>
      <c r="BC98" s="123"/>
      <c r="BD98" s="123"/>
      <c r="BE98" s="123"/>
      <c r="BF98" s="123"/>
      <c r="BG98" s="124"/>
      <c r="BH98" s="8"/>
      <c r="BI98" s="13"/>
      <c r="BJ98" s="13"/>
      <c r="BK98" s="112"/>
      <c r="BL98" s="122" t="s">
        <v>819</v>
      </c>
      <c r="BM98" s="123"/>
      <c r="BN98" s="123"/>
      <c r="BO98" s="123"/>
      <c r="BP98" s="123"/>
      <c r="BQ98" s="124"/>
      <c r="BR98" s="8"/>
      <c r="BS98" s="13"/>
      <c r="BT98" s="13"/>
      <c r="BU98" s="112"/>
      <c r="BV98" s="122" t="s">
        <v>819</v>
      </c>
      <c r="BW98" s="123"/>
      <c r="BX98" s="123"/>
      <c r="BY98" s="123"/>
      <c r="BZ98" s="123"/>
      <c r="CA98" s="124"/>
      <c r="CB98" s="8"/>
      <c r="CC98" s="13"/>
      <c r="CD98" s="13"/>
      <c r="CE98" s="112"/>
      <c r="CF98" s="122" t="s">
        <v>819</v>
      </c>
      <c r="CG98" s="123"/>
      <c r="CH98" s="123"/>
      <c r="CI98" s="123"/>
      <c r="CJ98" s="123"/>
      <c r="CK98" s="124"/>
      <c r="CL98" s="8"/>
      <c r="CM98" s="13"/>
      <c r="CN98" s="13"/>
      <c r="CO98" s="112"/>
      <c r="CP98" s="122" t="s">
        <v>819</v>
      </c>
      <c r="CQ98" s="123"/>
      <c r="CR98" s="123"/>
      <c r="CS98" s="123"/>
      <c r="CT98" s="123"/>
      <c r="CU98" s="124"/>
      <c r="CV98" s="8"/>
      <c r="CW98" s="13"/>
      <c r="CX98" s="13"/>
      <c r="CY98" s="112"/>
      <c r="CZ98" s="122" t="s">
        <v>819</v>
      </c>
      <c r="DA98" s="123"/>
      <c r="DB98" s="123"/>
      <c r="DC98" s="123"/>
      <c r="DD98" s="123"/>
      <c r="DE98" s="124"/>
      <c r="DF98" s="8"/>
      <c r="DG98" s="13"/>
      <c r="DH98" s="13"/>
      <c r="DI98" s="112"/>
      <c r="DJ98" s="122" t="s">
        <v>819</v>
      </c>
      <c r="DK98" s="123"/>
      <c r="DL98" s="123"/>
      <c r="DM98" s="123"/>
      <c r="DN98" s="123"/>
      <c r="DO98" s="124"/>
      <c r="DP98" s="8"/>
      <c r="DQ98" s="13"/>
      <c r="DR98" s="13"/>
      <c r="DS98" s="112"/>
      <c r="DT98" s="122" t="s">
        <v>819</v>
      </c>
      <c r="DU98" s="123"/>
      <c r="DV98" s="123"/>
      <c r="DW98" s="123"/>
      <c r="DX98" s="123"/>
      <c r="DY98" s="124"/>
      <c r="DZ98" s="8"/>
      <c r="EA98" s="13"/>
      <c r="EB98" s="13"/>
      <c r="EC98" s="112"/>
      <c r="ED98" s="122" t="s">
        <v>819</v>
      </c>
      <c r="EE98" s="123"/>
      <c r="EF98" s="123"/>
      <c r="EG98" s="123"/>
      <c r="EH98" s="123"/>
      <c r="EI98" s="124"/>
      <c r="EJ98" s="8"/>
      <c r="EK98" s="13"/>
      <c r="EL98" s="13"/>
      <c r="EM98" s="112"/>
      <c r="EN98" s="122" t="s">
        <v>819</v>
      </c>
      <c r="EO98" s="123"/>
      <c r="EP98" s="123"/>
      <c r="EQ98" s="123"/>
      <c r="ER98" s="123"/>
      <c r="ES98" s="124"/>
      <c r="ET98" s="8"/>
    </row>
    <row r="99" spans="1:150" ht="12.75" customHeight="1" x14ac:dyDescent="0.2">
      <c r="A99" s="13"/>
      <c r="B99" s="13"/>
      <c r="C99" s="13"/>
      <c r="D99" s="13"/>
      <c r="E99" s="13"/>
      <c r="F99" s="13"/>
      <c r="G99" s="13"/>
      <c r="H99" s="13"/>
      <c r="I99" s="14"/>
      <c r="J99" s="13"/>
      <c r="K99" s="13"/>
      <c r="L99" s="13"/>
      <c r="M99" s="112"/>
      <c r="N99" s="113" t="s">
        <v>810</v>
      </c>
      <c r="O99" s="114" t="s">
        <v>52</v>
      </c>
      <c r="P99" s="114" t="s">
        <v>53</v>
      </c>
      <c r="Q99" s="114" t="s">
        <v>54</v>
      </c>
      <c r="R99" s="114" t="s">
        <v>55</v>
      </c>
      <c r="S99" s="113" t="s">
        <v>809</v>
      </c>
      <c r="T99" s="125"/>
      <c r="U99" s="13"/>
      <c r="V99" s="13"/>
      <c r="W99" s="112"/>
      <c r="X99" s="113" t="s">
        <v>810</v>
      </c>
      <c r="Y99" s="114" t="s">
        <v>52</v>
      </c>
      <c r="Z99" s="114" t="s">
        <v>53</v>
      </c>
      <c r="AA99" s="114" t="s">
        <v>54</v>
      </c>
      <c r="AB99" s="114" t="s">
        <v>55</v>
      </c>
      <c r="AC99" s="113" t="s">
        <v>809</v>
      </c>
      <c r="AD99" s="125"/>
      <c r="AE99" s="13"/>
      <c r="AF99" s="13"/>
      <c r="AG99" s="112"/>
      <c r="AH99" s="113" t="s">
        <v>810</v>
      </c>
      <c r="AI99" s="114" t="s">
        <v>52</v>
      </c>
      <c r="AJ99" s="114" t="s">
        <v>53</v>
      </c>
      <c r="AK99" s="114" t="s">
        <v>54</v>
      </c>
      <c r="AL99" s="114" t="s">
        <v>55</v>
      </c>
      <c r="AM99" s="113" t="s">
        <v>809</v>
      </c>
      <c r="AN99" s="125"/>
      <c r="AO99" s="13"/>
      <c r="AP99" s="13"/>
      <c r="AQ99" s="112"/>
      <c r="AR99" s="113" t="s">
        <v>810</v>
      </c>
      <c r="AS99" s="114" t="s">
        <v>52</v>
      </c>
      <c r="AT99" s="114" t="s">
        <v>53</v>
      </c>
      <c r="AU99" s="114" t="s">
        <v>54</v>
      </c>
      <c r="AV99" s="114" t="s">
        <v>55</v>
      </c>
      <c r="AW99" s="113" t="s">
        <v>809</v>
      </c>
      <c r="AX99" s="125"/>
      <c r="AY99" s="13"/>
      <c r="AZ99" s="13"/>
      <c r="BA99" s="112"/>
      <c r="BB99" s="113" t="s">
        <v>810</v>
      </c>
      <c r="BC99" s="114" t="s">
        <v>52</v>
      </c>
      <c r="BD99" s="114" t="s">
        <v>53</v>
      </c>
      <c r="BE99" s="114" t="s">
        <v>54</v>
      </c>
      <c r="BF99" s="114" t="s">
        <v>55</v>
      </c>
      <c r="BG99" s="113" t="s">
        <v>809</v>
      </c>
      <c r="BH99" s="125"/>
      <c r="BI99" s="13"/>
      <c r="BJ99" s="13"/>
      <c r="BK99" s="112"/>
      <c r="BL99" s="113" t="s">
        <v>810</v>
      </c>
      <c r="BM99" s="114" t="s">
        <v>52</v>
      </c>
      <c r="BN99" s="114" t="s">
        <v>53</v>
      </c>
      <c r="BO99" s="114" t="s">
        <v>54</v>
      </c>
      <c r="BP99" s="114" t="s">
        <v>55</v>
      </c>
      <c r="BQ99" s="113" t="s">
        <v>809</v>
      </c>
      <c r="BR99" s="125"/>
      <c r="BS99" s="13"/>
      <c r="BT99" s="13"/>
      <c r="BU99" s="112"/>
      <c r="BV99" s="113" t="s">
        <v>810</v>
      </c>
      <c r="BW99" s="114" t="s">
        <v>52</v>
      </c>
      <c r="BX99" s="114" t="s">
        <v>53</v>
      </c>
      <c r="BY99" s="114" t="s">
        <v>54</v>
      </c>
      <c r="BZ99" s="114" t="s">
        <v>55</v>
      </c>
      <c r="CA99" s="113" t="s">
        <v>809</v>
      </c>
      <c r="CB99" s="125"/>
      <c r="CC99" s="13"/>
      <c r="CD99" s="13"/>
      <c r="CE99" s="112"/>
      <c r="CF99" s="113" t="s">
        <v>810</v>
      </c>
      <c r="CG99" s="114" t="s">
        <v>52</v>
      </c>
      <c r="CH99" s="114" t="s">
        <v>53</v>
      </c>
      <c r="CI99" s="114" t="s">
        <v>54</v>
      </c>
      <c r="CJ99" s="114" t="s">
        <v>55</v>
      </c>
      <c r="CK99" s="113" t="s">
        <v>809</v>
      </c>
      <c r="CL99" s="125"/>
      <c r="CM99" s="13"/>
      <c r="CN99" s="13"/>
      <c r="CO99" s="112"/>
      <c r="CP99" s="113" t="s">
        <v>810</v>
      </c>
      <c r="CQ99" s="114" t="s">
        <v>52</v>
      </c>
      <c r="CR99" s="114" t="s">
        <v>53</v>
      </c>
      <c r="CS99" s="114" t="s">
        <v>54</v>
      </c>
      <c r="CT99" s="114" t="s">
        <v>55</v>
      </c>
      <c r="CU99" s="113" t="s">
        <v>809</v>
      </c>
      <c r="CV99" s="125"/>
      <c r="CW99" s="13"/>
      <c r="CX99" s="13"/>
      <c r="CY99" s="112"/>
      <c r="CZ99" s="113" t="s">
        <v>810</v>
      </c>
      <c r="DA99" s="114" t="s">
        <v>52</v>
      </c>
      <c r="DB99" s="114" t="s">
        <v>53</v>
      </c>
      <c r="DC99" s="114" t="s">
        <v>54</v>
      </c>
      <c r="DD99" s="114" t="s">
        <v>55</v>
      </c>
      <c r="DE99" s="113" t="s">
        <v>809</v>
      </c>
      <c r="DF99" s="125"/>
      <c r="DG99" s="13"/>
      <c r="DH99" s="13"/>
      <c r="DI99" s="112"/>
      <c r="DJ99" s="113" t="s">
        <v>810</v>
      </c>
      <c r="DK99" s="114" t="s">
        <v>52</v>
      </c>
      <c r="DL99" s="114" t="s">
        <v>53</v>
      </c>
      <c r="DM99" s="114" t="s">
        <v>54</v>
      </c>
      <c r="DN99" s="114" t="s">
        <v>55</v>
      </c>
      <c r="DO99" s="113" t="s">
        <v>809</v>
      </c>
      <c r="DP99" s="125"/>
      <c r="DQ99" s="13"/>
      <c r="DR99" s="13"/>
      <c r="DS99" s="112"/>
      <c r="DT99" s="113" t="s">
        <v>810</v>
      </c>
      <c r="DU99" s="114" t="s">
        <v>52</v>
      </c>
      <c r="DV99" s="114" t="s">
        <v>53</v>
      </c>
      <c r="DW99" s="114" t="s">
        <v>54</v>
      </c>
      <c r="DX99" s="114" t="s">
        <v>55</v>
      </c>
      <c r="DY99" s="113" t="s">
        <v>809</v>
      </c>
      <c r="DZ99" s="125"/>
      <c r="EA99" s="13"/>
      <c r="EB99" s="13"/>
      <c r="EC99" s="112"/>
      <c r="ED99" s="113" t="s">
        <v>810</v>
      </c>
      <c r="EE99" s="114" t="s">
        <v>52</v>
      </c>
      <c r="EF99" s="114" t="s">
        <v>53</v>
      </c>
      <c r="EG99" s="114" t="s">
        <v>54</v>
      </c>
      <c r="EH99" s="114" t="s">
        <v>55</v>
      </c>
      <c r="EI99" s="113" t="s">
        <v>809</v>
      </c>
      <c r="EJ99" s="125"/>
      <c r="EK99" s="13"/>
      <c r="EL99" s="13"/>
      <c r="EM99" s="112"/>
      <c r="EN99" s="113" t="s">
        <v>810</v>
      </c>
      <c r="EO99" s="114" t="s">
        <v>52</v>
      </c>
      <c r="EP99" s="114" t="s">
        <v>53</v>
      </c>
      <c r="EQ99" s="114" t="s">
        <v>54</v>
      </c>
      <c r="ER99" s="114" t="s">
        <v>55</v>
      </c>
      <c r="ES99" s="113" t="s">
        <v>809</v>
      </c>
      <c r="ET99" s="125"/>
    </row>
    <row r="100" spans="1:150" ht="12.75" customHeight="1" x14ac:dyDescent="0.2">
      <c r="A100" s="13"/>
      <c r="B100" s="13"/>
      <c r="C100" s="13"/>
      <c r="D100" s="13"/>
      <c r="E100" s="13"/>
      <c r="F100" s="13"/>
      <c r="G100" s="13"/>
      <c r="H100" s="13"/>
      <c r="I100" s="14"/>
      <c r="J100" s="13"/>
      <c r="K100" s="13"/>
      <c r="L100" s="13"/>
      <c r="M100" s="112"/>
      <c r="N100" s="116" t="s">
        <v>815</v>
      </c>
      <c r="O100" s="126">
        <f>O81/T81</f>
        <v>0</v>
      </c>
      <c r="P100" s="126">
        <f>P73/T81</f>
        <v>1</v>
      </c>
      <c r="Q100" s="126">
        <f>Q81/T81</f>
        <v>0</v>
      </c>
      <c r="R100" s="126">
        <f>R81/T81</f>
        <v>0</v>
      </c>
      <c r="S100" s="61">
        <f>SUM(O100:R100)</f>
        <v>1</v>
      </c>
      <c r="T100" s="112"/>
      <c r="U100" s="13"/>
      <c r="V100" s="13"/>
      <c r="W100" s="112"/>
      <c r="X100" s="116" t="s">
        <v>815</v>
      </c>
      <c r="Y100" s="126">
        <f>Y81/AD81</f>
        <v>0</v>
      </c>
      <c r="Z100" s="126">
        <f>Z73/AD81</f>
        <v>1</v>
      </c>
      <c r="AA100" s="126">
        <f>AA81/AD81</f>
        <v>0</v>
      </c>
      <c r="AB100" s="126">
        <f>AB81/AD81</f>
        <v>0</v>
      </c>
      <c r="AC100" s="61">
        <f>SUM(Y100:AB100)</f>
        <v>1</v>
      </c>
      <c r="AD100" s="112"/>
      <c r="AE100" s="13"/>
      <c r="AF100" s="13"/>
      <c r="AG100" s="112"/>
      <c r="AH100" s="116" t="s">
        <v>815</v>
      </c>
      <c r="AI100" s="126">
        <f>AI81/AN81</f>
        <v>0</v>
      </c>
      <c r="AJ100" s="126">
        <f>AJ73/AN81</f>
        <v>1</v>
      </c>
      <c r="AK100" s="126">
        <f>AK81/AN81</f>
        <v>0</v>
      </c>
      <c r="AL100" s="126">
        <f>AL81/AN81</f>
        <v>0</v>
      </c>
      <c r="AM100" s="61">
        <f>SUM(AI100:AL100)</f>
        <v>1</v>
      </c>
      <c r="AN100" s="112"/>
      <c r="AO100" s="13"/>
      <c r="AP100" s="13"/>
      <c r="AQ100" s="112"/>
      <c r="AR100" s="116" t="s">
        <v>815</v>
      </c>
      <c r="AS100" s="126">
        <f>AS81/AX81</f>
        <v>0</v>
      </c>
      <c r="AT100" s="126">
        <f>AT73/AX81</f>
        <v>1</v>
      </c>
      <c r="AU100" s="126">
        <f>AU81/AX81</f>
        <v>0</v>
      </c>
      <c r="AV100" s="126">
        <f>AV81/AX81</f>
        <v>0</v>
      </c>
      <c r="AW100" s="61">
        <f>SUM(AS100:AV100)</f>
        <v>1</v>
      </c>
      <c r="AX100" s="112"/>
      <c r="AY100" s="13"/>
      <c r="AZ100" s="13"/>
      <c r="BA100" s="112"/>
      <c r="BB100" s="116" t="s">
        <v>815</v>
      </c>
      <c r="BC100" s="126">
        <f>BC81/BH81</f>
        <v>0</v>
      </c>
      <c r="BD100" s="126">
        <f>BD73/BH81</f>
        <v>1</v>
      </c>
      <c r="BE100" s="126">
        <f>BE81/BH81</f>
        <v>0</v>
      </c>
      <c r="BF100" s="126">
        <f>BF81/BH81</f>
        <v>0</v>
      </c>
      <c r="BG100" s="61">
        <f>SUM(BC100:BF100)</f>
        <v>1</v>
      </c>
      <c r="BH100" s="112"/>
      <c r="BI100" s="13"/>
      <c r="BJ100" s="13"/>
      <c r="BK100" s="112"/>
      <c r="BL100" s="116" t="s">
        <v>815</v>
      </c>
      <c r="BM100" s="126">
        <f>BM81/BR81</f>
        <v>0</v>
      </c>
      <c r="BN100" s="126">
        <f>BN73/BR81</f>
        <v>0.5</v>
      </c>
      <c r="BO100" s="126">
        <f>BO81/BR81</f>
        <v>0.5</v>
      </c>
      <c r="BP100" s="126">
        <f>BP81/BR81</f>
        <v>0</v>
      </c>
      <c r="BQ100" s="61">
        <f>SUM(BM100:BP100)</f>
        <v>1</v>
      </c>
      <c r="BR100" s="112"/>
      <c r="BS100" s="13"/>
      <c r="BT100" s="13"/>
      <c r="BU100" s="112"/>
      <c r="BV100" s="116" t="s">
        <v>815</v>
      </c>
      <c r="BW100" s="126">
        <f>BW81/CB81</f>
        <v>0</v>
      </c>
      <c r="BX100" s="126">
        <f>BX73/CB81</f>
        <v>0.5</v>
      </c>
      <c r="BY100" s="126">
        <f>BY81/CB81</f>
        <v>0.5</v>
      </c>
      <c r="BZ100" s="126">
        <f>BZ81/CB81</f>
        <v>0</v>
      </c>
      <c r="CA100" s="61">
        <f>SUM(BW100:BZ100)</f>
        <v>1</v>
      </c>
      <c r="CB100" s="112"/>
      <c r="CC100" s="13"/>
      <c r="CD100" s="13"/>
      <c r="CE100" s="112"/>
      <c r="CF100" s="116" t="s">
        <v>815</v>
      </c>
      <c r="CG100" s="126">
        <f>CG81/CL81</f>
        <v>0</v>
      </c>
      <c r="CH100" s="126">
        <f>CH73/CL81</f>
        <v>1</v>
      </c>
      <c r="CI100" s="126">
        <f>CI81/CL81</f>
        <v>0</v>
      </c>
      <c r="CJ100" s="126">
        <f>CJ81/CL81</f>
        <v>0</v>
      </c>
      <c r="CK100" s="61">
        <f>SUM(CG100:CJ100)</f>
        <v>1</v>
      </c>
      <c r="CL100" s="112"/>
      <c r="CM100" s="13"/>
      <c r="CN100" s="13"/>
      <c r="CO100" s="112"/>
      <c r="CP100" s="116" t="s">
        <v>815</v>
      </c>
      <c r="CQ100" s="126">
        <f>CQ81/CV81</f>
        <v>0</v>
      </c>
      <c r="CR100" s="126">
        <f>CR73/CV81</f>
        <v>1</v>
      </c>
      <c r="CS100" s="126">
        <f>CS81/CV81</f>
        <v>0</v>
      </c>
      <c r="CT100" s="126">
        <f>CT81/CV81</f>
        <v>0</v>
      </c>
      <c r="CU100" s="61">
        <f>SUM(CQ100:CT100)</f>
        <v>1</v>
      </c>
      <c r="CV100" s="112"/>
      <c r="CW100" s="13"/>
      <c r="CX100" s="13"/>
      <c r="CY100" s="112"/>
      <c r="CZ100" s="116" t="s">
        <v>815</v>
      </c>
      <c r="DA100" s="126">
        <f>DA81/DF81</f>
        <v>0</v>
      </c>
      <c r="DB100" s="126">
        <f>DB73/DF81</f>
        <v>1</v>
      </c>
      <c r="DC100" s="126">
        <f>DC81/DF81</f>
        <v>0</v>
      </c>
      <c r="DD100" s="126">
        <f>DD81/DF81</f>
        <v>0</v>
      </c>
      <c r="DE100" s="61">
        <f>SUM(DA100:DD100)</f>
        <v>1</v>
      </c>
      <c r="DF100" s="112"/>
      <c r="DG100" s="13"/>
      <c r="DH100" s="13"/>
      <c r="DI100" s="112"/>
      <c r="DJ100" s="116" t="s">
        <v>815</v>
      </c>
      <c r="DK100" s="126">
        <f>DK81/DP81</f>
        <v>0</v>
      </c>
      <c r="DL100" s="126">
        <f>DL73/DP81</f>
        <v>0.5</v>
      </c>
      <c r="DM100" s="126">
        <f>DM81/DP81</f>
        <v>0.5</v>
      </c>
      <c r="DN100" s="126">
        <f>DN81/DP81</f>
        <v>0</v>
      </c>
      <c r="DO100" s="61">
        <f>SUM(DK100:DN100)</f>
        <v>1</v>
      </c>
      <c r="DP100" s="112"/>
      <c r="DQ100" s="13"/>
      <c r="DR100" s="13"/>
      <c r="DS100" s="112"/>
      <c r="DT100" s="116" t="s">
        <v>815</v>
      </c>
      <c r="DU100" s="126">
        <f>DU81/DZ81</f>
        <v>0</v>
      </c>
      <c r="DV100" s="126">
        <f>DV73/DZ81</f>
        <v>1</v>
      </c>
      <c r="DW100" s="126">
        <f>DW81/DZ81</f>
        <v>0</v>
      </c>
      <c r="DX100" s="126">
        <f>DX81/DZ81</f>
        <v>0</v>
      </c>
      <c r="DY100" s="61">
        <f>SUM(DU100:DX100)</f>
        <v>1</v>
      </c>
      <c r="DZ100" s="112"/>
      <c r="EA100" s="13"/>
      <c r="EB100" s="13"/>
      <c r="EC100" s="112"/>
      <c r="ED100" s="116" t="s">
        <v>815</v>
      </c>
      <c r="EE100" s="126">
        <f>EE81/EJ81</f>
        <v>0</v>
      </c>
      <c r="EF100" s="126">
        <f>EF73/EJ81</f>
        <v>1</v>
      </c>
      <c r="EG100" s="126">
        <f>EG81/EJ81</f>
        <v>0</v>
      </c>
      <c r="EH100" s="126">
        <f>EH81/EJ81</f>
        <v>0</v>
      </c>
      <c r="EI100" s="61">
        <f>SUM(EE100:EH100)</f>
        <v>1</v>
      </c>
      <c r="EJ100" s="112"/>
      <c r="EK100" s="13"/>
      <c r="EL100" s="13"/>
      <c r="EM100" s="112"/>
      <c r="EN100" s="116" t="s">
        <v>815</v>
      </c>
      <c r="EO100" s="126">
        <f>EO81/ET81</f>
        <v>0</v>
      </c>
      <c r="EP100" s="126">
        <f>EP73/ET81</f>
        <v>0.5</v>
      </c>
      <c r="EQ100" s="126">
        <f>EQ81/ET81</f>
        <v>0.5</v>
      </c>
      <c r="ER100" s="126">
        <f>ER81/ET81</f>
        <v>0</v>
      </c>
      <c r="ES100" s="61">
        <f>SUM(EO100:ER100)</f>
        <v>1</v>
      </c>
      <c r="ET100" s="112"/>
    </row>
    <row r="101" spans="1:150" ht="12.75" customHeight="1" x14ac:dyDescent="0.2">
      <c r="A101" s="13"/>
      <c r="B101" s="13"/>
      <c r="C101" s="13"/>
      <c r="D101" s="13"/>
      <c r="E101" s="13"/>
      <c r="F101" s="13"/>
      <c r="G101" s="13"/>
      <c r="H101" s="13"/>
      <c r="I101" s="14"/>
      <c r="J101" s="13"/>
      <c r="K101" s="13"/>
      <c r="L101" s="13"/>
      <c r="M101" s="112"/>
      <c r="N101" s="112"/>
      <c r="O101" s="112"/>
      <c r="P101" s="112"/>
      <c r="Q101" s="112"/>
      <c r="R101" s="112"/>
      <c r="S101" s="7"/>
      <c r="T101" s="112"/>
      <c r="U101" s="13"/>
      <c r="V101" s="13"/>
      <c r="W101" s="112"/>
      <c r="X101" s="112"/>
      <c r="Y101" s="112"/>
      <c r="Z101" s="112"/>
      <c r="AA101" s="112"/>
      <c r="AB101" s="112"/>
      <c r="AC101" s="7"/>
      <c r="AD101" s="112"/>
      <c r="AE101" s="13"/>
      <c r="AF101" s="13"/>
      <c r="AG101" s="112"/>
      <c r="AH101" s="112"/>
      <c r="AI101" s="112"/>
      <c r="AJ101" s="112"/>
      <c r="AK101" s="112"/>
      <c r="AL101" s="112"/>
      <c r="AM101" s="7"/>
      <c r="AN101" s="112"/>
      <c r="AO101" s="13"/>
      <c r="AP101" s="13"/>
      <c r="AQ101" s="112"/>
      <c r="AR101" s="112"/>
      <c r="AS101" s="112"/>
      <c r="AT101" s="112"/>
      <c r="AU101" s="112"/>
      <c r="AV101" s="112"/>
      <c r="AW101" s="7"/>
      <c r="AX101" s="112"/>
      <c r="AY101" s="13"/>
      <c r="AZ101" s="13"/>
      <c r="BA101" s="112"/>
      <c r="BB101" s="112"/>
      <c r="BC101" s="112"/>
      <c r="BD101" s="112"/>
      <c r="BE101" s="112"/>
      <c r="BF101" s="112"/>
      <c r="BG101" s="7"/>
      <c r="BH101" s="112"/>
      <c r="BI101" s="13"/>
      <c r="BJ101" s="13"/>
      <c r="BK101" s="112"/>
      <c r="BL101" s="112"/>
      <c r="BM101" s="112"/>
      <c r="BN101" s="112"/>
      <c r="BO101" s="112"/>
      <c r="BP101" s="112"/>
      <c r="BQ101" s="7"/>
      <c r="BR101" s="112"/>
      <c r="BS101" s="13"/>
      <c r="BT101" s="13"/>
      <c r="BU101" s="112"/>
      <c r="BV101" s="112"/>
      <c r="BW101" s="112"/>
      <c r="BX101" s="112"/>
      <c r="BY101" s="112"/>
      <c r="BZ101" s="112"/>
      <c r="CA101" s="7"/>
      <c r="CB101" s="112"/>
      <c r="CC101" s="13"/>
      <c r="CD101" s="13"/>
      <c r="CE101" s="112"/>
      <c r="CF101" s="112"/>
      <c r="CG101" s="112"/>
      <c r="CH101" s="112"/>
      <c r="CI101" s="112"/>
      <c r="CJ101" s="112"/>
      <c r="CK101" s="7"/>
      <c r="CL101" s="112"/>
      <c r="CM101" s="13"/>
      <c r="CN101" s="13"/>
      <c r="CO101" s="112"/>
      <c r="CP101" s="112"/>
      <c r="CQ101" s="112"/>
      <c r="CR101" s="112"/>
      <c r="CS101" s="112"/>
      <c r="CT101" s="112"/>
      <c r="CU101" s="7"/>
      <c r="CV101" s="112"/>
      <c r="CW101" s="13"/>
      <c r="CX101" s="13"/>
      <c r="CY101" s="112"/>
      <c r="CZ101" s="112"/>
      <c r="DA101" s="112"/>
      <c r="DB101" s="112"/>
      <c r="DC101" s="112"/>
      <c r="DD101" s="112"/>
      <c r="DE101" s="7"/>
      <c r="DF101" s="112"/>
      <c r="DG101" s="13"/>
      <c r="DH101" s="13"/>
      <c r="DI101" s="112"/>
      <c r="DJ101" s="112"/>
      <c r="DK101" s="112"/>
      <c r="DL101" s="112"/>
      <c r="DM101" s="112"/>
      <c r="DN101" s="112"/>
      <c r="DO101" s="7"/>
      <c r="DP101" s="112"/>
      <c r="DQ101" s="13"/>
      <c r="DR101" s="13"/>
      <c r="DS101" s="112"/>
      <c r="DT101" s="112"/>
      <c r="DU101" s="112"/>
      <c r="DV101" s="112"/>
      <c r="DW101" s="112"/>
      <c r="DX101" s="112"/>
      <c r="DY101" s="7"/>
      <c r="DZ101" s="112"/>
      <c r="EA101" s="13"/>
      <c r="EB101" s="13"/>
      <c r="EC101" s="112"/>
      <c r="ED101" s="112"/>
      <c r="EE101" s="112"/>
      <c r="EF101" s="112"/>
      <c r="EG101" s="112"/>
      <c r="EH101" s="112"/>
      <c r="EI101" s="7"/>
      <c r="EJ101" s="112"/>
      <c r="EK101" s="13"/>
      <c r="EL101" s="13"/>
      <c r="EM101" s="112"/>
      <c r="EN101" s="112"/>
      <c r="EO101" s="112"/>
      <c r="EP101" s="112"/>
      <c r="EQ101" s="112"/>
      <c r="ER101" s="112"/>
      <c r="ES101" s="7"/>
      <c r="ET101" s="112"/>
    </row>
    <row r="102" spans="1:150" ht="12.75" customHeight="1" x14ac:dyDescent="0.2">
      <c r="A102" s="13"/>
      <c r="B102" s="13"/>
      <c r="C102" s="13"/>
      <c r="D102" s="13"/>
      <c r="E102" s="13"/>
      <c r="F102" s="13"/>
      <c r="G102" s="13"/>
      <c r="H102" s="13"/>
      <c r="I102" s="14"/>
      <c r="J102" s="13"/>
      <c r="K102" s="13"/>
      <c r="L102" s="13"/>
      <c r="M102" s="112"/>
      <c r="N102" s="112"/>
      <c r="O102" s="112"/>
      <c r="P102" s="112"/>
      <c r="Q102" s="112"/>
      <c r="R102" s="112"/>
      <c r="S102" s="7"/>
      <c r="T102" s="112"/>
      <c r="U102" s="13"/>
      <c r="V102" s="13"/>
      <c r="W102" s="112"/>
      <c r="X102" s="112"/>
      <c r="Y102" s="112"/>
      <c r="Z102" s="112"/>
      <c r="AA102" s="112"/>
      <c r="AB102" s="112"/>
      <c r="AC102" s="7"/>
      <c r="AD102" s="112"/>
      <c r="AE102" s="13"/>
      <c r="AF102" s="13"/>
      <c r="AG102" s="112"/>
      <c r="AH102" s="112"/>
      <c r="AI102" s="112"/>
      <c r="AJ102" s="112"/>
      <c r="AK102" s="112"/>
      <c r="AL102" s="112"/>
      <c r="AM102" s="7"/>
      <c r="AN102" s="112"/>
      <c r="AO102" s="13"/>
      <c r="AP102" s="13"/>
      <c r="AQ102" s="112"/>
      <c r="AR102" s="112"/>
      <c r="AS102" s="112"/>
      <c r="AT102" s="112"/>
      <c r="AU102" s="112"/>
      <c r="AV102" s="112"/>
      <c r="AW102" s="7"/>
      <c r="AX102" s="112"/>
      <c r="AY102" s="13"/>
      <c r="AZ102" s="13"/>
      <c r="BA102" s="112"/>
      <c r="BB102" s="112"/>
      <c r="BC102" s="112"/>
      <c r="BD102" s="112"/>
      <c r="BE102" s="112"/>
      <c r="BF102" s="112"/>
      <c r="BG102" s="7"/>
      <c r="BH102" s="112"/>
      <c r="BI102" s="13"/>
      <c r="BJ102" s="13"/>
      <c r="BK102" s="112"/>
      <c r="BL102" s="112"/>
      <c r="BM102" s="112"/>
      <c r="BN102" s="112"/>
      <c r="BO102" s="112"/>
      <c r="BP102" s="112"/>
      <c r="BQ102" s="7"/>
      <c r="BR102" s="112"/>
      <c r="BS102" s="13"/>
      <c r="BT102" s="13"/>
      <c r="BU102" s="112"/>
      <c r="BV102" s="112"/>
      <c r="BW102" s="112"/>
      <c r="BX102" s="112"/>
      <c r="BY102" s="112"/>
      <c r="BZ102" s="112"/>
      <c r="CA102" s="7"/>
      <c r="CB102" s="112"/>
      <c r="CC102" s="13"/>
      <c r="CD102" s="13"/>
      <c r="CE102" s="112"/>
      <c r="CF102" s="112"/>
      <c r="CG102" s="112"/>
      <c r="CH102" s="112"/>
      <c r="CI102" s="112"/>
      <c r="CJ102" s="112"/>
      <c r="CK102" s="7"/>
      <c r="CL102" s="112"/>
      <c r="CM102" s="13"/>
      <c r="CN102" s="13"/>
      <c r="CO102" s="112"/>
      <c r="CP102" s="112"/>
      <c r="CQ102" s="112"/>
      <c r="CR102" s="112"/>
      <c r="CS102" s="112"/>
      <c r="CT102" s="112"/>
      <c r="CU102" s="7"/>
      <c r="CV102" s="112"/>
      <c r="CW102" s="13"/>
      <c r="CX102" s="13"/>
      <c r="CY102" s="112"/>
      <c r="CZ102" s="112"/>
      <c r="DA102" s="112"/>
      <c r="DB102" s="112"/>
      <c r="DC102" s="112"/>
      <c r="DD102" s="112"/>
      <c r="DE102" s="7"/>
      <c r="DF102" s="112"/>
      <c r="DG102" s="13"/>
      <c r="DH102" s="13"/>
      <c r="DI102" s="112"/>
      <c r="DJ102" s="112"/>
      <c r="DK102" s="112"/>
      <c r="DL102" s="112"/>
      <c r="DM102" s="112"/>
      <c r="DN102" s="112"/>
      <c r="DO102" s="7"/>
      <c r="DP102" s="112"/>
      <c r="DQ102" s="13"/>
      <c r="DR102" s="13"/>
      <c r="DS102" s="112"/>
      <c r="DT102" s="112"/>
      <c r="DU102" s="112"/>
      <c r="DV102" s="112"/>
      <c r="DW102" s="112"/>
      <c r="DX102" s="112"/>
      <c r="DY102" s="7"/>
      <c r="DZ102" s="112"/>
      <c r="EA102" s="13"/>
      <c r="EB102" s="13"/>
      <c r="EC102" s="112"/>
      <c r="ED102" s="112"/>
      <c r="EE102" s="112"/>
      <c r="EF102" s="112"/>
      <c r="EG102" s="112"/>
      <c r="EH102" s="112"/>
      <c r="EI102" s="7"/>
      <c r="EJ102" s="112"/>
      <c r="EK102" s="13"/>
      <c r="EL102" s="13"/>
      <c r="EM102" s="112"/>
      <c r="EN102" s="112"/>
      <c r="EO102" s="112"/>
      <c r="EP102" s="112"/>
      <c r="EQ102" s="112"/>
      <c r="ER102" s="112"/>
      <c r="ES102" s="7"/>
      <c r="ET102" s="112"/>
    </row>
    <row r="103" spans="1:150" ht="12.75" customHeight="1" x14ac:dyDescent="0.2">
      <c r="A103" s="13"/>
      <c r="B103" s="13"/>
      <c r="C103" s="13"/>
      <c r="D103" s="13"/>
      <c r="E103" s="13"/>
      <c r="F103" s="13"/>
      <c r="G103" s="13"/>
      <c r="H103" s="13"/>
      <c r="I103" s="14"/>
      <c r="J103" s="13"/>
      <c r="K103" s="13"/>
      <c r="L103" s="13"/>
      <c r="M103" s="112"/>
      <c r="N103" s="115" t="s">
        <v>811</v>
      </c>
      <c r="O103" s="114" t="s">
        <v>52</v>
      </c>
      <c r="P103" s="114" t="s">
        <v>53</v>
      </c>
      <c r="Q103" s="114" t="s">
        <v>54</v>
      </c>
      <c r="R103" s="114" t="s">
        <v>55</v>
      </c>
      <c r="S103" s="113" t="s">
        <v>809</v>
      </c>
      <c r="T103" s="125"/>
      <c r="U103" s="13"/>
      <c r="V103" s="13"/>
      <c r="W103" s="112"/>
      <c r="X103" s="115" t="s">
        <v>811</v>
      </c>
      <c r="Y103" s="114" t="s">
        <v>52</v>
      </c>
      <c r="Z103" s="114" t="s">
        <v>53</v>
      </c>
      <c r="AA103" s="114" t="s">
        <v>54</v>
      </c>
      <c r="AB103" s="114" t="s">
        <v>55</v>
      </c>
      <c r="AC103" s="113" t="s">
        <v>809</v>
      </c>
      <c r="AD103" s="125"/>
      <c r="AE103" s="13"/>
      <c r="AF103" s="13"/>
      <c r="AG103" s="112"/>
      <c r="AH103" s="115" t="s">
        <v>811</v>
      </c>
      <c r="AI103" s="114" t="s">
        <v>52</v>
      </c>
      <c r="AJ103" s="114" t="s">
        <v>53</v>
      </c>
      <c r="AK103" s="114" t="s">
        <v>54</v>
      </c>
      <c r="AL103" s="114" t="s">
        <v>55</v>
      </c>
      <c r="AM103" s="113" t="s">
        <v>809</v>
      </c>
      <c r="AN103" s="125"/>
      <c r="AO103" s="13"/>
      <c r="AP103" s="13"/>
      <c r="AQ103" s="112"/>
      <c r="AR103" s="115" t="s">
        <v>811</v>
      </c>
      <c r="AS103" s="114" t="s">
        <v>52</v>
      </c>
      <c r="AT103" s="114" t="s">
        <v>53</v>
      </c>
      <c r="AU103" s="114" t="s">
        <v>54</v>
      </c>
      <c r="AV103" s="114" t="s">
        <v>55</v>
      </c>
      <c r="AW103" s="113" t="s">
        <v>809</v>
      </c>
      <c r="AX103" s="125"/>
      <c r="AY103" s="13"/>
      <c r="AZ103" s="13"/>
      <c r="BA103" s="112"/>
      <c r="BB103" s="115" t="s">
        <v>811</v>
      </c>
      <c r="BC103" s="114" t="s">
        <v>52</v>
      </c>
      <c r="BD103" s="114" t="s">
        <v>53</v>
      </c>
      <c r="BE103" s="114" t="s">
        <v>54</v>
      </c>
      <c r="BF103" s="114" t="s">
        <v>55</v>
      </c>
      <c r="BG103" s="113" t="s">
        <v>809</v>
      </c>
      <c r="BH103" s="125"/>
      <c r="BI103" s="13"/>
      <c r="BJ103" s="13"/>
      <c r="BK103" s="112"/>
      <c r="BL103" s="115" t="s">
        <v>811</v>
      </c>
      <c r="BM103" s="114" t="s">
        <v>52</v>
      </c>
      <c r="BN103" s="114" t="s">
        <v>53</v>
      </c>
      <c r="BO103" s="114" t="s">
        <v>54</v>
      </c>
      <c r="BP103" s="114" t="s">
        <v>55</v>
      </c>
      <c r="BQ103" s="113" t="s">
        <v>809</v>
      </c>
      <c r="BR103" s="125"/>
      <c r="BS103" s="13"/>
      <c r="BT103" s="13"/>
      <c r="BU103" s="112"/>
      <c r="BV103" s="115" t="s">
        <v>811</v>
      </c>
      <c r="BW103" s="114" t="s">
        <v>52</v>
      </c>
      <c r="BX103" s="114" t="s">
        <v>53</v>
      </c>
      <c r="BY103" s="114" t="s">
        <v>54</v>
      </c>
      <c r="BZ103" s="114" t="s">
        <v>55</v>
      </c>
      <c r="CA103" s="113" t="s">
        <v>809</v>
      </c>
      <c r="CB103" s="125"/>
      <c r="CC103" s="13"/>
      <c r="CD103" s="13"/>
      <c r="CE103" s="112"/>
      <c r="CF103" s="115" t="s">
        <v>811</v>
      </c>
      <c r="CG103" s="114" t="s">
        <v>52</v>
      </c>
      <c r="CH103" s="114" t="s">
        <v>53</v>
      </c>
      <c r="CI103" s="114" t="s">
        <v>54</v>
      </c>
      <c r="CJ103" s="114" t="s">
        <v>55</v>
      </c>
      <c r="CK103" s="113" t="s">
        <v>809</v>
      </c>
      <c r="CL103" s="125"/>
      <c r="CM103" s="13"/>
      <c r="CN103" s="13"/>
      <c r="CO103" s="112"/>
      <c r="CP103" s="115" t="s">
        <v>811</v>
      </c>
      <c r="CQ103" s="114" t="s">
        <v>52</v>
      </c>
      <c r="CR103" s="114" t="s">
        <v>53</v>
      </c>
      <c r="CS103" s="114" t="s">
        <v>54</v>
      </c>
      <c r="CT103" s="114" t="s">
        <v>55</v>
      </c>
      <c r="CU103" s="113" t="s">
        <v>809</v>
      </c>
      <c r="CV103" s="125"/>
      <c r="CW103" s="13"/>
      <c r="CX103" s="13"/>
      <c r="CY103" s="112"/>
      <c r="CZ103" s="115" t="s">
        <v>811</v>
      </c>
      <c r="DA103" s="114" t="s">
        <v>52</v>
      </c>
      <c r="DB103" s="114" t="s">
        <v>53</v>
      </c>
      <c r="DC103" s="114" t="s">
        <v>54</v>
      </c>
      <c r="DD103" s="114" t="s">
        <v>55</v>
      </c>
      <c r="DE103" s="113" t="s">
        <v>809</v>
      </c>
      <c r="DF103" s="125"/>
      <c r="DG103" s="13"/>
      <c r="DH103" s="13"/>
      <c r="DI103" s="112"/>
      <c r="DJ103" s="115" t="s">
        <v>811</v>
      </c>
      <c r="DK103" s="114" t="s">
        <v>52</v>
      </c>
      <c r="DL103" s="114" t="s">
        <v>53</v>
      </c>
      <c r="DM103" s="114" t="s">
        <v>54</v>
      </c>
      <c r="DN103" s="114" t="s">
        <v>55</v>
      </c>
      <c r="DO103" s="113" t="s">
        <v>809</v>
      </c>
      <c r="DP103" s="125"/>
      <c r="DQ103" s="13"/>
      <c r="DR103" s="13"/>
      <c r="DS103" s="112"/>
      <c r="DT103" s="115" t="s">
        <v>811</v>
      </c>
      <c r="DU103" s="114" t="s">
        <v>52</v>
      </c>
      <c r="DV103" s="114" t="s">
        <v>53</v>
      </c>
      <c r="DW103" s="114" t="s">
        <v>54</v>
      </c>
      <c r="DX103" s="114" t="s">
        <v>55</v>
      </c>
      <c r="DY103" s="113" t="s">
        <v>809</v>
      </c>
      <c r="DZ103" s="125"/>
      <c r="EA103" s="13"/>
      <c r="EB103" s="13"/>
      <c r="EC103" s="112"/>
      <c r="ED103" s="115" t="s">
        <v>811</v>
      </c>
      <c r="EE103" s="114" t="s">
        <v>52</v>
      </c>
      <c r="EF103" s="114" t="s">
        <v>53</v>
      </c>
      <c r="EG103" s="114" t="s">
        <v>54</v>
      </c>
      <c r="EH103" s="114" t="s">
        <v>55</v>
      </c>
      <c r="EI103" s="113" t="s">
        <v>809</v>
      </c>
      <c r="EJ103" s="125"/>
      <c r="EK103" s="13"/>
      <c r="EL103" s="13"/>
      <c r="EM103" s="112"/>
      <c r="EN103" s="115" t="s">
        <v>811</v>
      </c>
      <c r="EO103" s="114" t="s">
        <v>52</v>
      </c>
      <c r="EP103" s="114" t="s">
        <v>53</v>
      </c>
      <c r="EQ103" s="114" t="s">
        <v>54</v>
      </c>
      <c r="ER103" s="114" t="s">
        <v>55</v>
      </c>
      <c r="ES103" s="113" t="s">
        <v>809</v>
      </c>
      <c r="ET103" s="125"/>
    </row>
    <row r="104" spans="1:150" ht="12.75" customHeight="1" x14ac:dyDescent="0.2">
      <c r="A104" s="13"/>
      <c r="B104" s="13"/>
      <c r="C104" s="13"/>
      <c r="D104" s="13"/>
      <c r="E104" s="13"/>
      <c r="F104" s="13"/>
      <c r="G104" s="13"/>
      <c r="H104" s="13"/>
      <c r="I104" s="14"/>
      <c r="J104" s="13"/>
      <c r="K104" s="13"/>
      <c r="L104" s="13"/>
      <c r="M104" s="112"/>
      <c r="N104" s="116" t="s">
        <v>117</v>
      </c>
      <c r="O104" s="126">
        <f>O85/T85</f>
        <v>0</v>
      </c>
      <c r="P104" s="126">
        <f>P85/T85</f>
        <v>0.33333333333333331</v>
      </c>
      <c r="Q104" s="126">
        <f>Q85/T85</f>
        <v>0.66666666666666663</v>
      </c>
      <c r="R104" s="126">
        <f>R85/T85</f>
        <v>0</v>
      </c>
      <c r="S104" s="61">
        <f>SUM(O104:R104)</f>
        <v>1</v>
      </c>
      <c r="T104" s="112"/>
      <c r="U104" s="13"/>
      <c r="V104" s="13"/>
      <c r="W104" s="112"/>
      <c r="X104" s="116" t="s">
        <v>117</v>
      </c>
      <c r="Y104" s="126">
        <f>Y85/AD85</f>
        <v>0</v>
      </c>
      <c r="Z104" s="126">
        <f>Z85/AD85</f>
        <v>0.33333333333333331</v>
      </c>
      <c r="AA104" s="126">
        <f>AA85/AD85</f>
        <v>0.66666666666666663</v>
      </c>
      <c r="AB104" s="126">
        <f>AB85/AD85</f>
        <v>0</v>
      </c>
      <c r="AC104" s="61">
        <f>SUM(Y104:AB104)</f>
        <v>1</v>
      </c>
      <c r="AD104" s="112"/>
      <c r="AE104" s="13"/>
      <c r="AF104" s="13"/>
      <c r="AG104" s="112"/>
      <c r="AH104" s="116" t="s">
        <v>117</v>
      </c>
      <c r="AI104" s="126">
        <f>AI85/AN85</f>
        <v>0</v>
      </c>
      <c r="AJ104" s="126">
        <f>AJ85/AN85</f>
        <v>0.5</v>
      </c>
      <c r="AK104" s="126">
        <f>AK85/AN85</f>
        <v>0.5</v>
      </c>
      <c r="AL104" s="126">
        <f>AL85/AN85</f>
        <v>0</v>
      </c>
      <c r="AM104" s="61">
        <f>SUM(AI104:AL104)</f>
        <v>1</v>
      </c>
      <c r="AN104" s="112"/>
      <c r="AO104" s="13"/>
      <c r="AP104" s="13"/>
      <c r="AQ104" s="112"/>
      <c r="AR104" s="116" t="s">
        <v>117</v>
      </c>
      <c r="AS104" s="126">
        <f>AS85/AX85</f>
        <v>0</v>
      </c>
      <c r="AT104" s="126">
        <f>AT85/AX85</f>
        <v>0.33333333333333331</v>
      </c>
      <c r="AU104" s="126">
        <f>AU85/AX85</f>
        <v>0.66666666666666663</v>
      </c>
      <c r="AV104" s="126">
        <f>AV85/AX85</f>
        <v>0</v>
      </c>
      <c r="AW104" s="61">
        <f>SUM(AS104:AV104)</f>
        <v>1</v>
      </c>
      <c r="AX104" s="112"/>
      <c r="AY104" s="13"/>
      <c r="AZ104" s="13"/>
      <c r="BA104" s="112"/>
      <c r="BB104" s="116" t="s">
        <v>117</v>
      </c>
      <c r="BC104" s="126">
        <f>BC85/BH85</f>
        <v>0</v>
      </c>
      <c r="BD104" s="126">
        <f>BD85/BH85</f>
        <v>0.5</v>
      </c>
      <c r="BE104" s="126">
        <f>BE85/BH85</f>
        <v>0.5</v>
      </c>
      <c r="BF104" s="126">
        <f>BF85/BH85</f>
        <v>0</v>
      </c>
      <c r="BG104" s="61">
        <f>SUM(BC104:BF104)</f>
        <v>1</v>
      </c>
      <c r="BH104" s="112"/>
      <c r="BI104" s="13"/>
      <c r="BJ104" s="13"/>
      <c r="BK104" s="112"/>
      <c r="BL104" s="116" t="s">
        <v>117</v>
      </c>
      <c r="BM104" s="126">
        <f>BM85/BR85</f>
        <v>0</v>
      </c>
      <c r="BN104" s="126">
        <f>BN85/BR85</f>
        <v>0.66666666666666663</v>
      </c>
      <c r="BO104" s="126">
        <f>BO85/BR85</f>
        <v>0.33333333333333331</v>
      </c>
      <c r="BP104" s="126">
        <f>BP85/BR85</f>
        <v>0</v>
      </c>
      <c r="BQ104" s="61">
        <f>SUM(BM104:BP104)</f>
        <v>1</v>
      </c>
      <c r="BR104" s="112"/>
      <c r="BS104" s="13"/>
      <c r="BT104" s="13"/>
      <c r="BU104" s="112"/>
      <c r="BV104" s="116" t="s">
        <v>117</v>
      </c>
      <c r="BW104" s="126">
        <f>BW85/CB85</f>
        <v>0</v>
      </c>
      <c r="BX104" s="126">
        <f>BX85/CB85</f>
        <v>0.66666666666666663</v>
      </c>
      <c r="BY104" s="126">
        <f>BY85/CB85</f>
        <v>0.33333333333333331</v>
      </c>
      <c r="BZ104" s="126">
        <f>BZ85/CB85</f>
        <v>0</v>
      </c>
      <c r="CA104" s="61">
        <f>SUM(BW104:BZ104)</f>
        <v>1</v>
      </c>
      <c r="CB104" s="112"/>
      <c r="CC104" s="13"/>
      <c r="CD104" s="13"/>
      <c r="CE104" s="112"/>
      <c r="CF104" s="116" t="s">
        <v>117</v>
      </c>
      <c r="CG104" s="126">
        <f>CG85/CL85</f>
        <v>0</v>
      </c>
      <c r="CH104" s="126">
        <f>CH85/CL85</f>
        <v>0.33333333333333331</v>
      </c>
      <c r="CI104" s="126">
        <f>CI85/CL85</f>
        <v>0.66666666666666663</v>
      </c>
      <c r="CJ104" s="126">
        <f>CJ85/CL85</f>
        <v>0</v>
      </c>
      <c r="CK104" s="61">
        <f>SUM(CG104:CJ104)</f>
        <v>1</v>
      </c>
      <c r="CL104" s="112"/>
      <c r="CM104" s="13"/>
      <c r="CN104" s="13"/>
      <c r="CO104" s="112"/>
      <c r="CP104" s="116" t="s">
        <v>117</v>
      </c>
      <c r="CQ104" s="126">
        <f>CQ85/CV85</f>
        <v>0</v>
      </c>
      <c r="CR104" s="126">
        <f>CR85/CV85</f>
        <v>0.33333333333333331</v>
      </c>
      <c r="CS104" s="126">
        <f>CS85/CV85</f>
        <v>0.66666666666666663</v>
      </c>
      <c r="CT104" s="126">
        <f>CT85/CV85</f>
        <v>0</v>
      </c>
      <c r="CU104" s="61">
        <f>SUM(CQ104:CT104)</f>
        <v>1</v>
      </c>
      <c r="CV104" s="112"/>
      <c r="CW104" s="13"/>
      <c r="CX104" s="13"/>
      <c r="CY104" s="112"/>
      <c r="CZ104" s="116" t="s">
        <v>117</v>
      </c>
      <c r="DA104" s="126">
        <f>DA85/DF85</f>
        <v>0</v>
      </c>
      <c r="DB104" s="126">
        <f>DB85/DF85</f>
        <v>0.33333333333333331</v>
      </c>
      <c r="DC104" s="126">
        <f>DC85/DF85</f>
        <v>0.66666666666666663</v>
      </c>
      <c r="DD104" s="126">
        <f>DD85/DF85</f>
        <v>0</v>
      </c>
      <c r="DE104" s="61">
        <f>SUM(DA104:DD104)</f>
        <v>1</v>
      </c>
      <c r="DF104" s="112"/>
      <c r="DG104" s="13"/>
      <c r="DH104" s="13"/>
      <c r="DI104" s="112"/>
      <c r="DJ104" s="116" t="s">
        <v>117</v>
      </c>
      <c r="DK104" s="126">
        <f>DK85/DP85</f>
        <v>0</v>
      </c>
      <c r="DL104" s="126">
        <f>DL85/DP85</f>
        <v>0.33333333333333331</v>
      </c>
      <c r="DM104" s="126">
        <f>DM85/DP85</f>
        <v>0.66666666666666663</v>
      </c>
      <c r="DN104" s="126">
        <f>DN85/DP85</f>
        <v>0</v>
      </c>
      <c r="DO104" s="61">
        <f>SUM(DK104:DN104)</f>
        <v>1</v>
      </c>
      <c r="DP104" s="112"/>
      <c r="DQ104" s="13"/>
      <c r="DR104" s="13"/>
      <c r="DS104" s="112"/>
      <c r="DT104" s="116" t="s">
        <v>117</v>
      </c>
      <c r="DU104" s="126">
        <f>DU85/DZ85</f>
        <v>0</v>
      </c>
      <c r="DV104" s="126">
        <f>DV85/DZ85</f>
        <v>0.5</v>
      </c>
      <c r="DW104" s="126">
        <f>DW85/DZ85</f>
        <v>0.5</v>
      </c>
      <c r="DX104" s="126">
        <f>DX85/DZ85</f>
        <v>0</v>
      </c>
      <c r="DY104" s="61">
        <f>SUM(DU104:DX104)</f>
        <v>1</v>
      </c>
      <c r="DZ104" s="112"/>
      <c r="EA104" s="13"/>
      <c r="EB104" s="13"/>
      <c r="EC104" s="112"/>
      <c r="ED104" s="116" t="s">
        <v>117</v>
      </c>
      <c r="EE104" s="126">
        <f>EE85/EJ85</f>
        <v>0</v>
      </c>
      <c r="EF104" s="126">
        <f>EF85/EJ85</f>
        <v>0.5</v>
      </c>
      <c r="EG104" s="126">
        <f>EG85/EJ85</f>
        <v>0.5</v>
      </c>
      <c r="EH104" s="126">
        <f>EH85/EJ85</f>
        <v>0</v>
      </c>
      <c r="EI104" s="61">
        <f>SUM(EE104:EH104)</f>
        <v>1</v>
      </c>
      <c r="EJ104" s="112"/>
      <c r="EK104" s="13"/>
      <c r="EL104" s="13"/>
      <c r="EM104" s="112"/>
      <c r="EN104" s="116" t="s">
        <v>117</v>
      </c>
      <c r="EO104" s="126">
        <f>EO85/ET85</f>
        <v>0</v>
      </c>
      <c r="EP104" s="126">
        <f>EP85/ET85</f>
        <v>0.5</v>
      </c>
      <c r="EQ104" s="126">
        <f>EQ85/ET85</f>
        <v>0.5</v>
      </c>
      <c r="ER104" s="126">
        <f>ER85/ET85</f>
        <v>0</v>
      </c>
      <c r="ES104" s="61">
        <f>SUM(EO104:ER104)</f>
        <v>1</v>
      </c>
      <c r="ET104" s="112"/>
    </row>
    <row r="105" spans="1:150" ht="12.75" customHeight="1" x14ac:dyDescent="0.2">
      <c r="A105" s="13"/>
      <c r="B105" s="13"/>
      <c r="C105" s="13"/>
      <c r="D105" s="13"/>
      <c r="E105" s="13"/>
      <c r="F105" s="13"/>
      <c r="G105" s="13"/>
      <c r="H105" s="13"/>
      <c r="I105" s="14"/>
      <c r="J105" s="13"/>
      <c r="K105" s="13"/>
      <c r="L105" s="13"/>
      <c r="M105" s="112"/>
      <c r="N105" s="112"/>
      <c r="O105" s="112"/>
      <c r="P105" s="112"/>
      <c r="Q105" s="112"/>
      <c r="R105" s="112"/>
      <c r="S105" s="7"/>
      <c r="T105" s="112"/>
      <c r="U105" s="13"/>
      <c r="V105" s="13"/>
      <c r="W105" s="112"/>
      <c r="X105" s="112"/>
      <c r="Y105" s="112"/>
      <c r="Z105" s="112"/>
      <c r="AA105" s="112"/>
      <c r="AB105" s="112"/>
      <c r="AC105" s="7"/>
      <c r="AD105" s="112"/>
      <c r="AE105" s="13"/>
      <c r="AF105" s="13"/>
      <c r="AG105" s="112"/>
      <c r="AH105" s="112"/>
      <c r="AI105" s="112"/>
      <c r="AJ105" s="112"/>
      <c r="AK105" s="112"/>
      <c r="AL105" s="112"/>
      <c r="AM105" s="7"/>
      <c r="AN105" s="112"/>
      <c r="AO105" s="13"/>
      <c r="AP105" s="13"/>
      <c r="AQ105" s="112"/>
      <c r="AR105" s="112"/>
      <c r="AS105" s="112"/>
      <c r="AT105" s="112"/>
      <c r="AU105" s="112"/>
      <c r="AV105" s="112"/>
      <c r="AW105" s="7"/>
      <c r="AX105" s="112"/>
      <c r="AY105" s="13"/>
      <c r="AZ105" s="13"/>
      <c r="BA105" s="112"/>
      <c r="BB105" s="112"/>
      <c r="BC105" s="112"/>
      <c r="BD105" s="112"/>
      <c r="BE105" s="112"/>
      <c r="BF105" s="112"/>
      <c r="BG105" s="7"/>
      <c r="BH105" s="112"/>
      <c r="BI105" s="13"/>
      <c r="BJ105" s="13"/>
      <c r="BK105" s="112"/>
      <c r="BL105" s="112"/>
      <c r="BM105" s="112"/>
      <c r="BN105" s="112"/>
      <c r="BO105" s="112"/>
      <c r="BP105" s="112"/>
      <c r="BQ105" s="7"/>
      <c r="BR105" s="112"/>
      <c r="BS105" s="13"/>
      <c r="BT105" s="13"/>
      <c r="BU105" s="112"/>
      <c r="BV105" s="112"/>
      <c r="BW105" s="112"/>
      <c r="BX105" s="112"/>
      <c r="BY105" s="112"/>
      <c r="BZ105" s="112"/>
      <c r="CA105" s="7"/>
      <c r="CB105" s="112"/>
      <c r="CC105" s="13"/>
      <c r="CD105" s="13"/>
      <c r="CE105" s="112"/>
      <c r="CF105" s="112"/>
      <c r="CG105" s="112"/>
      <c r="CH105" s="112"/>
      <c r="CI105" s="112"/>
      <c r="CJ105" s="112"/>
      <c r="CK105" s="7"/>
      <c r="CL105" s="112"/>
      <c r="CM105" s="13"/>
      <c r="CN105" s="13"/>
      <c r="CO105" s="112"/>
      <c r="CP105" s="112"/>
      <c r="CQ105" s="112"/>
      <c r="CR105" s="112"/>
      <c r="CS105" s="112"/>
      <c r="CT105" s="112"/>
      <c r="CU105" s="7"/>
      <c r="CV105" s="112"/>
      <c r="CW105" s="13"/>
      <c r="CX105" s="13"/>
      <c r="CY105" s="112"/>
      <c r="CZ105" s="112"/>
      <c r="DA105" s="112"/>
      <c r="DB105" s="112"/>
      <c r="DC105" s="112"/>
      <c r="DD105" s="112"/>
      <c r="DE105" s="7"/>
      <c r="DF105" s="112"/>
      <c r="DG105" s="13"/>
      <c r="DH105" s="13"/>
      <c r="DI105" s="112"/>
      <c r="DJ105" s="112"/>
      <c r="DK105" s="112"/>
      <c r="DL105" s="112"/>
      <c r="DM105" s="112"/>
      <c r="DN105" s="112"/>
      <c r="DO105" s="7"/>
      <c r="DP105" s="112"/>
      <c r="DQ105" s="13"/>
      <c r="DR105" s="13"/>
      <c r="DS105" s="112"/>
      <c r="DT105" s="112"/>
      <c r="DU105" s="112"/>
      <c r="DV105" s="112"/>
      <c r="DW105" s="112"/>
      <c r="DX105" s="112"/>
      <c r="DY105" s="7"/>
      <c r="DZ105" s="112"/>
      <c r="EA105" s="13"/>
      <c r="EB105" s="13"/>
      <c r="EC105" s="112"/>
      <c r="ED105" s="112"/>
      <c r="EE105" s="112"/>
      <c r="EF105" s="112"/>
      <c r="EG105" s="112"/>
      <c r="EH105" s="112"/>
      <c r="EI105" s="7"/>
      <c r="EJ105" s="112"/>
      <c r="EK105" s="13"/>
      <c r="EL105" s="13"/>
      <c r="EM105" s="112"/>
      <c r="EN105" s="112"/>
      <c r="EO105" s="112"/>
      <c r="EP105" s="112"/>
      <c r="EQ105" s="112"/>
      <c r="ER105" s="112"/>
      <c r="ES105" s="7"/>
      <c r="ET105" s="112"/>
    </row>
    <row r="106" spans="1:150" ht="12.75" customHeight="1" x14ac:dyDescent="0.2">
      <c r="A106" s="13"/>
      <c r="B106" s="13"/>
      <c r="C106" s="13"/>
      <c r="D106" s="13"/>
      <c r="E106" s="13"/>
      <c r="F106" s="13"/>
      <c r="G106" s="13"/>
      <c r="H106" s="13"/>
      <c r="I106" s="14"/>
      <c r="J106" s="13"/>
      <c r="K106" s="13"/>
      <c r="L106" s="13"/>
      <c r="M106" s="112"/>
      <c r="N106" s="112"/>
      <c r="O106" s="112"/>
      <c r="P106" s="112"/>
      <c r="Q106" s="112"/>
      <c r="R106" s="112"/>
      <c r="S106" s="7"/>
      <c r="T106" s="112"/>
      <c r="U106" s="13"/>
      <c r="V106" s="13"/>
      <c r="W106" s="112"/>
      <c r="X106" s="112"/>
      <c r="Y106" s="112"/>
      <c r="Z106" s="112"/>
      <c r="AA106" s="112"/>
      <c r="AB106" s="112"/>
      <c r="AC106" s="7"/>
      <c r="AD106" s="112"/>
      <c r="AE106" s="13"/>
      <c r="AF106" s="13"/>
      <c r="AG106" s="112"/>
      <c r="AH106" s="112"/>
      <c r="AI106" s="112"/>
      <c r="AJ106" s="112"/>
      <c r="AK106" s="112"/>
      <c r="AL106" s="112"/>
      <c r="AM106" s="7"/>
      <c r="AN106" s="112"/>
      <c r="AO106" s="13"/>
      <c r="AP106" s="13"/>
      <c r="AQ106" s="112"/>
      <c r="AR106" s="112"/>
      <c r="AS106" s="112"/>
      <c r="AT106" s="112"/>
      <c r="AU106" s="112"/>
      <c r="AV106" s="112"/>
      <c r="AW106" s="7"/>
      <c r="AX106" s="112"/>
      <c r="AY106" s="13"/>
      <c r="AZ106" s="13"/>
      <c r="BA106" s="112"/>
      <c r="BB106" s="112"/>
      <c r="BC106" s="112"/>
      <c r="BD106" s="112"/>
      <c r="BE106" s="112"/>
      <c r="BF106" s="112"/>
      <c r="BG106" s="7"/>
      <c r="BH106" s="112"/>
      <c r="BI106" s="13"/>
      <c r="BJ106" s="13"/>
      <c r="BK106" s="112"/>
      <c r="BL106" s="112"/>
      <c r="BM106" s="112"/>
      <c r="BN106" s="112"/>
      <c r="BO106" s="112"/>
      <c r="BP106" s="112"/>
      <c r="BQ106" s="7"/>
      <c r="BR106" s="112"/>
      <c r="BS106" s="13"/>
      <c r="BT106" s="13"/>
      <c r="BU106" s="112"/>
      <c r="BV106" s="112"/>
      <c r="BW106" s="112"/>
      <c r="BX106" s="112"/>
      <c r="BY106" s="112"/>
      <c r="BZ106" s="112"/>
      <c r="CA106" s="7"/>
      <c r="CB106" s="112"/>
      <c r="CC106" s="13"/>
      <c r="CD106" s="13"/>
      <c r="CE106" s="112"/>
      <c r="CF106" s="112"/>
      <c r="CG106" s="112"/>
      <c r="CH106" s="112"/>
      <c r="CI106" s="112"/>
      <c r="CJ106" s="112"/>
      <c r="CK106" s="7"/>
      <c r="CL106" s="112"/>
      <c r="CM106" s="13"/>
      <c r="CN106" s="13"/>
      <c r="CO106" s="112"/>
      <c r="CP106" s="112"/>
      <c r="CQ106" s="112"/>
      <c r="CR106" s="112"/>
      <c r="CS106" s="112"/>
      <c r="CT106" s="112"/>
      <c r="CU106" s="7"/>
      <c r="CV106" s="112"/>
      <c r="CW106" s="13"/>
      <c r="CX106" s="13"/>
      <c r="CY106" s="112"/>
      <c r="CZ106" s="112"/>
      <c r="DA106" s="112"/>
      <c r="DB106" s="112"/>
      <c r="DC106" s="112"/>
      <c r="DD106" s="112"/>
      <c r="DE106" s="7"/>
      <c r="DF106" s="112"/>
      <c r="DG106" s="13"/>
      <c r="DH106" s="13"/>
      <c r="DI106" s="112"/>
      <c r="DJ106" s="112"/>
      <c r="DK106" s="112"/>
      <c r="DL106" s="112"/>
      <c r="DM106" s="112"/>
      <c r="DN106" s="112"/>
      <c r="DO106" s="7"/>
      <c r="DP106" s="112"/>
      <c r="DQ106" s="13"/>
      <c r="DR106" s="13"/>
      <c r="DS106" s="112"/>
      <c r="DT106" s="112"/>
      <c r="DU106" s="112"/>
      <c r="DV106" s="112"/>
      <c r="DW106" s="112"/>
      <c r="DX106" s="112"/>
      <c r="DY106" s="7"/>
      <c r="DZ106" s="112"/>
      <c r="EA106" s="13"/>
      <c r="EB106" s="13"/>
      <c r="EC106" s="112"/>
      <c r="ED106" s="112"/>
      <c r="EE106" s="112"/>
      <c r="EF106" s="112"/>
      <c r="EG106" s="112"/>
      <c r="EH106" s="112"/>
      <c r="EI106" s="7"/>
      <c r="EJ106" s="112"/>
      <c r="EK106" s="13"/>
      <c r="EL106" s="13"/>
      <c r="EM106" s="112"/>
      <c r="EN106" s="112"/>
      <c r="EO106" s="112"/>
      <c r="EP106" s="112"/>
      <c r="EQ106" s="112"/>
      <c r="ER106" s="112"/>
      <c r="ES106" s="7"/>
      <c r="ET106" s="112"/>
    </row>
    <row r="107" spans="1:150" ht="12.75" customHeight="1" x14ac:dyDescent="0.2">
      <c r="A107" s="13"/>
      <c r="B107" s="13"/>
      <c r="C107" s="13"/>
      <c r="D107" s="13"/>
      <c r="E107" s="13"/>
      <c r="F107" s="13"/>
      <c r="G107" s="13"/>
      <c r="H107" s="13"/>
      <c r="I107" s="14"/>
      <c r="J107" s="13"/>
      <c r="K107" s="13"/>
      <c r="L107" s="13"/>
      <c r="M107" s="112"/>
      <c r="N107" s="115" t="s">
        <v>813</v>
      </c>
      <c r="O107" s="114" t="s">
        <v>52</v>
      </c>
      <c r="P107" s="114" t="s">
        <v>53</v>
      </c>
      <c r="Q107" s="114" t="s">
        <v>54</v>
      </c>
      <c r="R107" s="114" t="s">
        <v>55</v>
      </c>
      <c r="S107" s="113" t="s">
        <v>809</v>
      </c>
      <c r="T107" s="125"/>
      <c r="U107" s="13"/>
      <c r="V107" s="13"/>
      <c r="W107" s="112"/>
      <c r="X107" s="115" t="s">
        <v>813</v>
      </c>
      <c r="Y107" s="114" t="s">
        <v>52</v>
      </c>
      <c r="Z107" s="114" t="s">
        <v>53</v>
      </c>
      <c r="AA107" s="114" t="s">
        <v>54</v>
      </c>
      <c r="AB107" s="114" t="s">
        <v>55</v>
      </c>
      <c r="AC107" s="113" t="s">
        <v>809</v>
      </c>
      <c r="AD107" s="125"/>
      <c r="AE107" s="13"/>
      <c r="AF107" s="13"/>
      <c r="AG107" s="112"/>
      <c r="AH107" s="115" t="s">
        <v>813</v>
      </c>
      <c r="AI107" s="114" t="s">
        <v>52</v>
      </c>
      <c r="AJ107" s="114" t="s">
        <v>53</v>
      </c>
      <c r="AK107" s="114" t="s">
        <v>54</v>
      </c>
      <c r="AL107" s="114" t="s">
        <v>55</v>
      </c>
      <c r="AM107" s="113" t="s">
        <v>809</v>
      </c>
      <c r="AN107" s="125"/>
      <c r="AO107" s="13"/>
      <c r="AP107" s="13"/>
      <c r="AQ107" s="112"/>
      <c r="AR107" s="115" t="s">
        <v>813</v>
      </c>
      <c r="AS107" s="114" t="s">
        <v>52</v>
      </c>
      <c r="AT107" s="114" t="s">
        <v>53</v>
      </c>
      <c r="AU107" s="114" t="s">
        <v>54</v>
      </c>
      <c r="AV107" s="114" t="s">
        <v>55</v>
      </c>
      <c r="AW107" s="113" t="s">
        <v>809</v>
      </c>
      <c r="AX107" s="125"/>
      <c r="AY107" s="13"/>
      <c r="AZ107" s="13"/>
      <c r="BA107" s="112"/>
      <c r="BB107" s="115" t="s">
        <v>813</v>
      </c>
      <c r="BC107" s="114" t="s">
        <v>52</v>
      </c>
      <c r="BD107" s="114" t="s">
        <v>53</v>
      </c>
      <c r="BE107" s="114" t="s">
        <v>54</v>
      </c>
      <c r="BF107" s="114" t="s">
        <v>55</v>
      </c>
      <c r="BG107" s="113" t="s">
        <v>809</v>
      </c>
      <c r="BH107" s="125"/>
      <c r="BI107" s="13"/>
      <c r="BJ107" s="13"/>
      <c r="BK107" s="112"/>
      <c r="BL107" s="115" t="s">
        <v>813</v>
      </c>
      <c r="BM107" s="114" t="s">
        <v>52</v>
      </c>
      <c r="BN107" s="114" t="s">
        <v>53</v>
      </c>
      <c r="BO107" s="114" t="s">
        <v>54</v>
      </c>
      <c r="BP107" s="114" t="s">
        <v>55</v>
      </c>
      <c r="BQ107" s="113" t="s">
        <v>809</v>
      </c>
      <c r="BR107" s="125"/>
      <c r="BS107" s="13"/>
      <c r="BT107" s="13"/>
      <c r="BU107" s="112"/>
      <c r="BV107" s="115" t="s">
        <v>813</v>
      </c>
      <c r="BW107" s="114" t="s">
        <v>52</v>
      </c>
      <c r="BX107" s="114" t="s">
        <v>53</v>
      </c>
      <c r="BY107" s="114" t="s">
        <v>54</v>
      </c>
      <c r="BZ107" s="114" t="s">
        <v>55</v>
      </c>
      <c r="CA107" s="113" t="s">
        <v>809</v>
      </c>
      <c r="CB107" s="125"/>
      <c r="CC107" s="13"/>
      <c r="CD107" s="13"/>
      <c r="CE107" s="112"/>
      <c r="CF107" s="115" t="s">
        <v>813</v>
      </c>
      <c r="CG107" s="114" t="s">
        <v>52</v>
      </c>
      <c r="CH107" s="114" t="s">
        <v>53</v>
      </c>
      <c r="CI107" s="114" t="s">
        <v>54</v>
      </c>
      <c r="CJ107" s="114" t="s">
        <v>55</v>
      </c>
      <c r="CK107" s="113" t="s">
        <v>809</v>
      </c>
      <c r="CL107" s="125"/>
      <c r="CM107" s="13"/>
      <c r="CN107" s="13"/>
      <c r="CO107" s="112"/>
      <c r="CP107" s="115" t="s">
        <v>813</v>
      </c>
      <c r="CQ107" s="114" t="s">
        <v>52</v>
      </c>
      <c r="CR107" s="114" t="s">
        <v>53</v>
      </c>
      <c r="CS107" s="114" t="s">
        <v>54</v>
      </c>
      <c r="CT107" s="114" t="s">
        <v>55</v>
      </c>
      <c r="CU107" s="113" t="s">
        <v>809</v>
      </c>
      <c r="CV107" s="125"/>
      <c r="CW107" s="13"/>
      <c r="CX107" s="13"/>
      <c r="CY107" s="112"/>
      <c r="CZ107" s="115" t="s">
        <v>813</v>
      </c>
      <c r="DA107" s="114" t="s">
        <v>52</v>
      </c>
      <c r="DB107" s="114" t="s">
        <v>53</v>
      </c>
      <c r="DC107" s="114" t="s">
        <v>54</v>
      </c>
      <c r="DD107" s="114" t="s">
        <v>55</v>
      </c>
      <c r="DE107" s="113" t="s">
        <v>809</v>
      </c>
      <c r="DF107" s="125"/>
      <c r="DG107" s="13"/>
      <c r="DH107" s="13"/>
      <c r="DI107" s="112"/>
      <c r="DJ107" s="115" t="s">
        <v>813</v>
      </c>
      <c r="DK107" s="114" t="s">
        <v>52</v>
      </c>
      <c r="DL107" s="114" t="s">
        <v>53</v>
      </c>
      <c r="DM107" s="114" t="s">
        <v>54</v>
      </c>
      <c r="DN107" s="114" t="s">
        <v>55</v>
      </c>
      <c r="DO107" s="113" t="s">
        <v>809</v>
      </c>
      <c r="DP107" s="125"/>
      <c r="DQ107" s="13"/>
      <c r="DR107" s="13"/>
      <c r="DS107" s="112"/>
      <c r="DT107" s="115" t="s">
        <v>813</v>
      </c>
      <c r="DU107" s="114" t="s">
        <v>52</v>
      </c>
      <c r="DV107" s="114" t="s">
        <v>53</v>
      </c>
      <c r="DW107" s="114" t="s">
        <v>54</v>
      </c>
      <c r="DX107" s="114" t="s">
        <v>55</v>
      </c>
      <c r="DY107" s="113" t="s">
        <v>809</v>
      </c>
      <c r="DZ107" s="125"/>
      <c r="EA107" s="13"/>
      <c r="EB107" s="13"/>
      <c r="EC107" s="112"/>
      <c r="ED107" s="115" t="s">
        <v>813</v>
      </c>
      <c r="EE107" s="114" t="s">
        <v>52</v>
      </c>
      <c r="EF107" s="114" t="s">
        <v>53</v>
      </c>
      <c r="EG107" s="114" t="s">
        <v>54</v>
      </c>
      <c r="EH107" s="114" t="s">
        <v>55</v>
      </c>
      <c r="EI107" s="113" t="s">
        <v>809</v>
      </c>
      <c r="EJ107" s="125"/>
      <c r="EK107" s="13"/>
      <c r="EL107" s="13"/>
      <c r="EM107" s="112"/>
      <c r="EN107" s="115" t="s">
        <v>813</v>
      </c>
      <c r="EO107" s="114" t="s">
        <v>52</v>
      </c>
      <c r="EP107" s="114" t="s">
        <v>53</v>
      </c>
      <c r="EQ107" s="114" t="s">
        <v>54</v>
      </c>
      <c r="ER107" s="114" t="s">
        <v>55</v>
      </c>
      <c r="ES107" s="113" t="s">
        <v>809</v>
      </c>
      <c r="ET107" s="125"/>
    </row>
    <row r="108" spans="1:150" ht="12.75" customHeight="1" x14ac:dyDescent="0.2">
      <c r="A108" s="13"/>
      <c r="B108" s="13"/>
      <c r="C108" s="13"/>
      <c r="D108" s="13"/>
      <c r="E108" s="13"/>
      <c r="F108" s="13"/>
      <c r="G108" s="13"/>
      <c r="H108" s="13"/>
      <c r="I108" s="14"/>
      <c r="J108" s="13"/>
      <c r="K108" s="13"/>
      <c r="L108" s="13"/>
      <c r="M108" s="112"/>
      <c r="N108" s="117" t="s">
        <v>317</v>
      </c>
      <c r="O108" s="127">
        <f t="shared" ref="O108:O113" si="182">O89/T89</f>
        <v>0</v>
      </c>
      <c r="P108" s="127">
        <f t="shared" ref="P108:P113" si="183">P89/T89</f>
        <v>0.5</v>
      </c>
      <c r="Q108" s="127">
        <f t="shared" ref="Q108:Q113" si="184">Q89/T89</f>
        <v>0.5</v>
      </c>
      <c r="R108" s="127">
        <f t="shared" ref="R108:R113" si="185">R89/T89</f>
        <v>0</v>
      </c>
      <c r="S108" s="61">
        <f t="shared" ref="S108:S114" si="186">SUM(O108:R108)</f>
        <v>1</v>
      </c>
      <c r="T108" s="128"/>
      <c r="U108" s="13"/>
      <c r="V108" s="13"/>
      <c r="W108" s="112"/>
      <c r="X108" s="117" t="s">
        <v>317</v>
      </c>
      <c r="Y108" s="127">
        <f t="shared" ref="Y108:Y113" si="187">Y89/AD89</f>
        <v>0</v>
      </c>
      <c r="Z108" s="127">
        <f t="shared" ref="Z108:Z113" si="188">Z89/AD89</f>
        <v>0.5</v>
      </c>
      <c r="AA108" s="127">
        <f t="shared" ref="AA108:AA113" si="189">AA89/AD89</f>
        <v>0.5</v>
      </c>
      <c r="AB108" s="127">
        <f t="shared" ref="AB108:AB113" si="190">AB89/AD89</f>
        <v>0</v>
      </c>
      <c r="AC108" s="61">
        <f t="shared" ref="AC108:AC114" si="191">SUM(Y108:AB108)</f>
        <v>1</v>
      </c>
      <c r="AD108" s="128"/>
      <c r="AE108" s="13"/>
      <c r="AF108" s="13"/>
      <c r="AG108" s="112"/>
      <c r="AH108" s="117" t="s">
        <v>317</v>
      </c>
      <c r="AI108" s="127">
        <f t="shared" ref="AI108:AI113" si="192">AI89/AN89</f>
        <v>0.25</v>
      </c>
      <c r="AJ108" s="127">
        <f t="shared" ref="AJ108:AJ113" si="193">AJ89/AN89</f>
        <v>0.25</v>
      </c>
      <c r="AK108" s="127">
        <f t="shared" ref="AK108:AK113" si="194">AK89/AN89</f>
        <v>0.5</v>
      </c>
      <c r="AL108" s="127">
        <f t="shared" ref="AL108:AL113" si="195">AL89/AN89</f>
        <v>0</v>
      </c>
      <c r="AM108" s="61">
        <f t="shared" ref="AM108:AM114" si="196">SUM(AI108:AL108)</f>
        <v>1</v>
      </c>
      <c r="AN108" s="128"/>
      <c r="AO108" s="13"/>
      <c r="AP108" s="13"/>
      <c r="AQ108" s="112"/>
      <c r="AR108" s="117" t="s">
        <v>317</v>
      </c>
      <c r="AS108" s="127">
        <f t="shared" ref="AS108:AS113" si="197">AS89/AX89</f>
        <v>0.25</v>
      </c>
      <c r="AT108" s="127">
        <f t="shared" ref="AT108:AT113" si="198">AT89/AX89</f>
        <v>0.25</v>
      </c>
      <c r="AU108" s="127">
        <f t="shared" ref="AU108:AU113" si="199">AU89/AX89</f>
        <v>0.5</v>
      </c>
      <c r="AV108" s="127">
        <f t="shared" ref="AV108:AV113" si="200">AV89/AX89</f>
        <v>0</v>
      </c>
      <c r="AW108" s="61">
        <f t="shared" ref="AW108:AW114" si="201">SUM(AS108:AV108)</f>
        <v>1</v>
      </c>
      <c r="AX108" s="128"/>
      <c r="AY108" s="13"/>
      <c r="AZ108" s="13"/>
      <c r="BA108" s="112"/>
      <c r="BB108" s="117" t="s">
        <v>317</v>
      </c>
      <c r="BC108" s="127">
        <f t="shared" ref="BC108:BC113" si="202">BC89/BH89</f>
        <v>0</v>
      </c>
      <c r="BD108" s="127">
        <f t="shared" ref="BD108:BD113" si="203">BD89/BH89</f>
        <v>0.5</v>
      </c>
      <c r="BE108" s="127">
        <f t="shared" ref="BE108:BE113" si="204">BE89/BH89</f>
        <v>0.5</v>
      </c>
      <c r="BF108" s="127">
        <f t="shared" ref="BF108:BF113" si="205">BF89/BH89</f>
        <v>0</v>
      </c>
      <c r="BG108" s="61">
        <f t="shared" ref="BG108:BG114" si="206">SUM(BC108:BF108)</f>
        <v>1</v>
      </c>
      <c r="BH108" s="128"/>
      <c r="BI108" s="13"/>
      <c r="BJ108" s="13"/>
      <c r="BK108" s="112"/>
      <c r="BL108" s="117" t="s">
        <v>317</v>
      </c>
      <c r="BM108" s="127">
        <f t="shared" ref="BM108:BM113" si="207">BM89/BR89</f>
        <v>0</v>
      </c>
      <c r="BN108" s="127">
        <f t="shared" ref="BN108:BN113" si="208">BN89/BR89</f>
        <v>0.5</v>
      </c>
      <c r="BO108" s="127">
        <f t="shared" ref="BO108:BO113" si="209">BO89/BR89</f>
        <v>0.5</v>
      </c>
      <c r="BP108" s="127">
        <f t="shared" ref="BP108:BP113" si="210">BP89/BR89</f>
        <v>0</v>
      </c>
      <c r="BQ108" s="61">
        <f t="shared" ref="BQ108:BQ114" si="211">SUM(BM108:BP108)</f>
        <v>1</v>
      </c>
      <c r="BR108" s="128"/>
      <c r="BS108" s="13"/>
      <c r="BT108" s="13"/>
      <c r="BU108" s="112"/>
      <c r="BV108" s="117" t="s">
        <v>317</v>
      </c>
      <c r="BW108" s="127">
        <f t="shared" ref="BW108:BW113" si="212">BW89/CB89</f>
        <v>0</v>
      </c>
      <c r="BX108" s="127">
        <f t="shared" ref="BX108:BX113" si="213">BX89/CB89</f>
        <v>0.5</v>
      </c>
      <c r="BY108" s="127">
        <f t="shared" ref="BY108:BY113" si="214">BY89/CB89</f>
        <v>0.5</v>
      </c>
      <c r="BZ108" s="127">
        <f t="shared" ref="BZ108:BZ113" si="215">BZ89/CB89</f>
        <v>0</v>
      </c>
      <c r="CA108" s="61">
        <f t="shared" ref="CA108:CA114" si="216">SUM(BW108:BZ108)</f>
        <v>1</v>
      </c>
      <c r="CB108" s="128"/>
      <c r="CC108" s="13"/>
      <c r="CD108" s="13"/>
      <c r="CE108" s="112"/>
      <c r="CF108" s="117" t="s">
        <v>317</v>
      </c>
      <c r="CG108" s="127">
        <f t="shared" ref="CG108:CG113" si="217">CG89/CL89</f>
        <v>0</v>
      </c>
      <c r="CH108" s="127">
        <f t="shared" ref="CH108:CH113" si="218">CH89/CL89</f>
        <v>0.5</v>
      </c>
      <c r="CI108" s="127">
        <f t="shared" ref="CI108:CI113" si="219">CI89/CL89</f>
        <v>0.5</v>
      </c>
      <c r="CJ108" s="127">
        <f t="shared" ref="CJ108:CJ113" si="220">CJ89/CL89</f>
        <v>0</v>
      </c>
      <c r="CK108" s="61">
        <f t="shared" ref="CK108:CK114" si="221">SUM(CG108:CJ108)</f>
        <v>1</v>
      </c>
      <c r="CL108" s="128"/>
      <c r="CM108" s="13"/>
      <c r="CN108" s="13"/>
      <c r="CO108" s="112"/>
      <c r="CP108" s="117" t="s">
        <v>317</v>
      </c>
      <c r="CQ108" s="127">
        <f t="shared" ref="CQ108:CQ113" si="222">CQ89/CV89</f>
        <v>0</v>
      </c>
      <c r="CR108" s="127">
        <f t="shared" ref="CR108:CR113" si="223">CR89/CV89</f>
        <v>0.5</v>
      </c>
      <c r="CS108" s="127">
        <f t="shared" ref="CS108:CS113" si="224">CS89/CV89</f>
        <v>0.5</v>
      </c>
      <c r="CT108" s="127">
        <f t="shared" ref="CT108:CT113" si="225">CT89/CV89</f>
        <v>0</v>
      </c>
      <c r="CU108" s="61">
        <f t="shared" ref="CU108:CU114" si="226">SUM(CQ108:CT108)</f>
        <v>1</v>
      </c>
      <c r="CV108" s="128"/>
      <c r="CW108" s="13"/>
      <c r="CX108" s="13"/>
      <c r="CY108" s="112"/>
      <c r="CZ108" s="117" t="s">
        <v>317</v>
      </c>
      <c r="DA108" s="127">
        <f t="shared" ref="DA108:DA113" si="227">DA89/DF89</f>
        <v>0</v>
      </c>
      <c r="DB108" s="127">
        <f t="shared" ref="DB108:DB113" si="228">DB89/DF89</f>
        <v>0.5</v>
      </c>
      <c r="DC108" s="127">
        <f t="shared" ref="DC108:DC113" si="229">DC89/DF89</f>
        <v>0.5</v>
      </c>
      <c r="DD108" s="127">
        <f t="shared" ref="DD108:DD113" si="230">DD89/DF89</f>
        <v>0</v>
      </c>
      <c r="DE108" s="61">
        <f t="shared" ref="DE108:DE114" si="231">SUM(DA108:DD108)</f>
        <v>1</v>
      </c>
      <c r="DF108" s="128"/>
      <c r="DG108" s="13"/>
      <c r="DH108" s="13"/>
      <c r="DI108" s="112"/>
      <c r="DJ108" s="117" t="s">
        <v>317</v>
      </c>
      <c r="DK108" s="127">
        <f t="shared" ref="DK108:DK113" si="232">DK89/DP89</f>
        <v>0</v>
      </c>
      <c r="DL108" s="127">
        <f t="shared" ref="DL108:DL113" si="233">DL89/DP89</f>
        <v>0.5</v>
      </c>
      <c r="DM108" s="127">
        <f t="shared" ref="DM108:DM113" si="234">DM89/DP89</f>
        <v>0.5</v>
      </c>
      <c r="DN108" s="127">
        <f t="shared" ref="DN108:DN113" si="235">DN89/DP89</f>
        <v>0</v>
      </c>
      <c r="DO108" s="61">
        <f t="shared" ref="DO108:DO114" si="236">SUM(DK108:DN108)</f>
        <v>1</v>
      </c>
      <c r="DP108" s="128"/>
      <c r="DQ108" s="13"/>
      <c r="DR108" s="13"/>
      <c r="DS108" s="112"/>
      <c r="DT108" s="117" t="s">
        <v>317</v>
      </c>
      <c r="DU108" s="127">
        <f t="shared" ref="DU108:DU113" si="237">DU89/DZ89</f>
        <v>0.25</v>
      </c>
      <c r="DV108" s="127">
        <f t="shared" ref="DV108:DV113" si="238">DV89/DZ89</f>
        <v>0.25</v>
      </c>
      <c r="DW108" s="127">
        <f t="shared" ref="DW108:DW113" si="239">DW89/DZ89</f>
        <v>0.5</v>
      </c>
      <c r="DX108" s="127">
        <f t="shared" ref="DX108:DX113" si="240">DX89/DZ89</f>
        <v>0</v>
      </c>
      <c r="DY108" s="61">
        <f t="shared" ref="DY108:DY114" si="241">SUM(DU108:DX108)</f>
        <v>1</v>
      </c>
      <c r="DZ108" s="128"/>
      <c r="EA108" s="13"/>
      <c r="EB108" s="13"/>
      <c r="EC108" s="112"/>
      <c r="ED108" s="117" t="s">
        <v>317</v>
      </c>
      <c r="EE108" s="127">
        <f t="shared" ref="EE108:EE113" si="242">EE89/EJ89</f>
        <v>0.25</v>
      </c>
      <c r="EF108" s="127">
        <f t="shared" ref="EF108:EF113" si="243">EF89/EJ89</f>
        <v>0.25</v>
      </c>
      <c r="EG108" s="127">
        <f t="shared" ref="EG108:EG113" si="244">EG89/EJ89</f>
        <v>0.5</v>
      </c>
      <c r="EH108" s="127">
        <f t="shared" ref="EH108:EH113" si="245">EH89/EJ89</f>
        <v>0</v>
      </c>
      <c r="EI108" s="61">
        <f t="shared" ref="EI108:EI114" si="246">SUM(EE108:EH108)</f>
        <v>1</v>
      </c>
      <c r="EJ108" s="128"/>
      <c r="EK108" s="13"/>
      <c r="EL108" s="13"/>
      <c r="EM108" s="112"/>
      <c r="EN108" s="117" t="s">
        <v>317</v>
      </c>
      <c r="EO108" s="127">
        <f t="shared" ref="EO108:EO113" si="247">EO89/ET89</f>
        <v>0</v>
      </c>
      <c r="EP108" s="127">
        <f t="shared" ref="EP108:EP113" si="248">EP89/ET89</f>
        <v>0.5</v>
      </c>
      <c r="EQ108" s="127">
        <f t="shared" ref="EQ108:EQ113" si="249">EQ89/ET89</f>
        <v>0.5</v>
      </c>
      <c r="ER108" s="127">
        <f t="shared" ref="ER108:ER113" si="250">ER89/ET89</f>
        <v>0</v>
      </c>
      <c r="ES108" s="61">
        <f t="shared" ref="ES108:ES114" si="251">SUM(EO108:ER108)</f>
        <v>1</v>
      </c>
      <c r="ET108" s="128"/>
    </row>
    <row r="109" spans="1:150" ht="12.75" customHeight="1" x14ac:dyDescent="0.2">
      <c r="A109" s="13"/>
      <c r="B109" s="13"/>
      <c r="C109" s="13"/>
      <c r="D109" s="13"/>
      <c r="E109" s="13"/>
      <c r="F109" s="13"/>
      <c r="G109" s="13"/>
      <c r="H109" s="13"/>
      <c r="I109" s="14"/>
      <c r="J109" s="13"/>
      <c r="K109" s="13"/>
      <c r="L109" s="13"/>
      <c r="M109" s="112"/>
      <c r="N109" s="117" t="s">
        <v>523</v>
      </c>
      <c r="O109" s="127">
        <f t="shared" si="182"/>
        <v>0</v>
      </c>
      <c r="P109" s="127">
        <f t="shared" si="183"/>
        <v>0.33333333333333331</v>
      </c>
      <c r="Q109" s="127">
        <f t="shared" si="184"/>
        <v>0.66666666666666663</v>
      </c>
      <c r="R109" s="127">
        <f t="shared" si="185"/>
        <v>0</v>
      </c>
      <c r="S109" s="61">
        <f t="shared" si="186"/>
        <v>1</v>
      </c>
      <c r="T109" s="128"/>
      <c r="U109" s="13"/>
      <c r="V109" s="13"/>
      <c r="W109" s="112"/>
      <c r="X109" s="117" t="s">
        <v>523</v>
      </c>
      <c r="Y109" s="127">
        <f t="shared" si="187"/>
        <v>0</v>
      </c>
      <c r="Z109" s="127">
        <f t="shared" si="188"/>
        <v>0.33333333333333331</v>
      </c>
      <c r="AA109" s="127">
        <f t="shared" si="189"/>
        <v>0.66666666666666663</v>
      </c>
      <c r="AB109" s="127">
        <f t="shared" si="190"/>
        <v>0</v>
      </c>
      <c r="AC109" s="61">
        <f t="shared" si="191"/>
        <v>1</v>
      </c>
      <c r="AD109" s="128"/>
      <c r="AE109" s="13"/>
      <c r="AF109" s="13"/>
      <c r="AG109" s="112"/>
      <c r="AH109" s="117" t="s">
        <v>523</v>
      </c>
      <c r="AI109" s="127">
        <f t="shared" si="192"/>
        <v>0</v>
      </c>
      <c r="AJ109" s="127">
        <f t="shared" si="193"/>
        <v>0.33333333333333331</v>
      </c>
      <c r="AK109" s="127">
        <f t="shared" si="194"/>
        <v>0.66666666666666663</v>
      </c>
      <c r="AL109" s="127">
        <f t="shared" si="195"/>
        <v>0</v>
      </c>
      <c r="AM109" s="61">
        <f t="shared" si="196"/>
        <v>1</v>
      </c>
      <c r="AN109" s="128"/>
      <c r="AO109" s="13"/>
      <c r="AP109" s="13"/>
      <c r="AQ109" s="112"/>
      <c r="AR109" s="117" t="s">
        <v>523</v>
      </c>
      <c r="AS109" s="127">
        <f t="shared" si="197"/>
        <v>0</v>
      </c>
      <c r="AT109" s="127">
        <f t="shared" si="198"/>
        <v>0.5714285714285714</v>
      </c>
      <c r="AU109" s="127">
        <f t="shared" si="199"/>
        <v>0.42857142857142855</v>
      </c>
      <c r="AV109" s="127">
        <f t="shared" si="200"/>
        <v>0</v>
      </c>
      <c r="AW109" s="61">
        <f t="shared" si="201"/>
        <v>1</v>
      </c>
      <c r="AX109" s="128"/>
      <c r="AY109" s="13"/>
      <c r="AZ109" s="13"/>
      <c r="BA109" s="112"/>
      <c r="BB109" s="117" t="s">
        <v>523</v>
      </c>
      <c r="BC109" s="127">
        <f t="shared" si="202"/>
        <v>0</v>
      </c>
      <c r="BD109" s="127">
        <f t="shared" si="203"/>
        <v>0.5714285714285714</v>
      </c>
      <c r="BE109" s="127">
        <f t="shared" si="204"/>
        <v>0.42857142857142855</v>
      </c>
      <c r="BF109" s="127">
        <f t="shared" si="205"/>
        <v>0</v>
      </c>
      <c r="BG109" s="61">
        <f t="shared" si="206"/>
        <v>1</v>
      </c>
      <c r="BH109" s="128"/>
      <c r="BI109" s="13"/>
      <c r="BJ109" s="13"/>
      <c r="BK109" s="112"/>
      <c r="BL109" s="117" t="s">
        <v>523</v>
      </c>
      <c r="BM109" s="127">
        <f t="shared" si="207"/>
        <v>0</v>
      </c>
      <c r="BN109" s="127">
        <f t="shared" si="208"/>
        <v>0.66666666666666663</v>
      </c>
      <c r="BO109" s="127">
        <f t="shared" si="209"/>
        <v>0.33333333333333331</v>
      </c>
      <c r="BP109" s="127">
        <f t="shared" si="210"/>
        <v>0</v>
      </c>
      <c r="BQ109" s="61">
        <f t="shared" si="211"/>
        <v>1</v>
      </c>
      <c r="BR109" s="128"/>
      <c r="BS109" s="13"/>
      <c r="BT109" s="13"/>
      <c r="BU109" s="112"/>
      <c r="BV109" s="117" t="s">
        <v>523</v>
      </c>
      <c r="BW109" s="127">
        <f t="shared" si="212"/>
        <v>0</v>
      </c>
      <c r="BX109" s="127">
        <f t="shared" si="213"/>
        <v>0.5714285714285714</v>
      </c>
      <c r="BY109" s="127">
        <f t="shared" si="214"/>
        <v>0.42857142857142855</v>
      </c>
      <c r="BZ109" s="127">
        <f t="shared" si="215"/>
        <v>0</v>
      </c>
      <c r="CA109" s="61">
        <f t="shared" si="216"/>
        <v>1</v>
      </c>
      <c r="CB109" s="128"/>
      <c r="CC109" s="13"/>
      <c r="CD109" s="13"/>
      <c r="CE109" s="112"/>
      <c r="CF109" s="117" t="s">
        <v>523</v>
      </c>
      <c r="CG109" s="127">
        <f t="shared" si="217"/>
        <v>0</v>
      </c>
      <c r="CH109" s="127">
        <f t="shared" si="218"/>
        <v>0.42857142857142855</v>
      </c>
      <c r="CI109" s="127">
        <f t="shared" si="219"/>
        <v>0.5714285714285714</v>
      </c>
      <c r="CJ109" s="127">
        <f t="shared" si="220"/>
        <v>0</v>
      </c>
      <c r="CK109" s="61">
        <f t="shared" si="221"/>
        <v>1</v>
      </c>
      <c r="CL109" s="128"/>
      <c r="CM109" s="13"/>
      <c r="CN109" s="13"/>
      <c r="CO109" s="112"/>
      <c r="CP109" s="117" t="s">
        <v>523</v>
      </c>
      <c r="CQ109" s="127">
        <f t="shared" si="222"/>
        <v>0</v>
      </c>
      <c r="CR109" s="127">
        <f t="shared" si="223"/>
        <v>0.42857142857142855</v>
      </c>
      <c r="CS109" s="127">
        <f t="shared" si="224"/>
        <v>0.5714285714285714</v>
      </c>
      <c r="CT109" s="127">
        <f t="shared" si="225"/>
        <v>0</v>
      </c>
      <c r="CU109" s="61">
        <f t="shared" si="226"/>
        <v>1</v>
      </c>
      <c r="CV109" s="128"/>
      <c r="CW109" s="13"/>
      <c r="CX109" s="13"/>
      <c r="CY109" s="112"/>
      <c r="CZ109" s="117" t="s">
        <v>523</v>
      </c>
      <c r="DA109" s="127">
        <f t="shared" si="227"/>
        <v>0</v>
      </c>
      <c r="DB109" s="127">
        <f t="shared" si="228"/>
        <v>0.42857142857142855</v>
      </c>
      <c r="DC109" s="127">
        <f t="shared" si="229"/>
        <v>0.5714285714285714</v>
      </c>
      <c r="DD109" s="127">
        <f t="shared" si="230"/>
        <v>0</v>
      </c>
      <c r="DE109" s="61">
        <f t="shared" si="231"/>
        <v>1</v>
      </c>
      <c r="DF109" s="128"/>
      <c r="DG109" s="13"/>
      <c r="DH109" s="13"/>
      <c r="DI109" s="112"/>
      <c r="DJ109" s="117" t="s">
        <v>523</v>
      </c>
      <c r="DK109" s="127">
        <f t="shared" si="232"/>
        <v>0</v>
      </c>
      <c r="DL109" s="127">
        <f t="shared" si="233"/>
        <v>0.42857142857142855</v>
      </c>
      <c r="DM109" s="127">
        <f t="shared" si="234"/>
        <v>0.5714285714285714</v>
      </c>
      <c r="DN109" s="127">
        <f t="shared" si="235"/>
        <v>0</v>
      </c>
      <c r="DO109" s="61">
        <f t="shared" si="236"/>
        <v>1</v>
      </c>
      <c r="DP109" s="128"/>
      <c r="DQ109" s="13"/>
      <c r="DR109" s="13"/>
      <c r="DS109" s="112"/>
      <c r="DT109" s="117" t="s">
        <v>523</v>
      </c>
      <c r="DU109" s="127">
        <f t="shared" si="237"/>
        <v>0</v>
      </c>
      <c r="DV109" s="127">
        <f t="shared" si="238"/>
        <v>0.42857142857142855</v>
      </c>
      <c r="DW109" s="127">
        <f t="shared" si="239"/>
        <v>0.5714285714285714</v>
      </c>
      <c r="DX109" s="127">
        <f t="shared" si="240"/>
        <v>0</v>
      </c>
      <c r="DY109" s="61">
        <f t="shared" si="241"/>
        <v>1</v>
      </c>
      <c r="DZ109" s="128"/>
      <c r="EA109" s="13"/>
      <c r="EB109" s="13"/>
      <c r="EC109" s="112"/>
      <c r="ED109" s="117" t="s">
        <v>523</v>
      </c>
      <c r="EE109" s="127">
        <f t="shared" si="242"/>
        <v>0</v>
      </c>
      <c r="EF109" s="127">
        <f t="shared" si="243"/>
        <v>0.5714285714285714</v>
      </c>
      <c r="EG109" s="127">
        <f t="shared" si="244"/>
        <v>0.42857142857142855</v>
      </c>
      <c r="EH109" s="127">
        <f t="shared" si="245"/>
        <v>0</v>
      </c>
      <c r="EI109" s="61">
        <f t="shared" si="246"/>
        <v>1</v>
      </c>
      <c r="EJ109" s="128"/>
      <c r="EK109" s="13"/>
      <c r="EL109" s="13"/>
      <c r="EM109" s="112"/>
      <c r="EN109" s="117" t="s">
        <v>523</v>
      </c>
      <c r="EO109" s="127">
        <f t="shared" si="247"/>
        <v>0</v>
      </c>
      <c r="EP109" s="127">
        <f t="shared" si="248"/>
        <v>0.7142857142857143</v>
      </c>
      <c r="EQ109" s="127">
        <f t="shared" si="249"/>
        <v>0.2857142857142857</v>
      </c>
      <c r="ER109" s="127">
        <f t="shared" si="250"/>
        <v>0</v>
      </c>
      <c r="ES109" s="61">
        <f t="shared" si="251"/>
        <v>1</v>
      </c>
      <c r="ET109" s="128"/>
    </row>
    <row r="110" spans="1:150" ht="12.75" customHeight="1" x14ac:dyDescent="0.2">
      <c r="A110" s="13"/>
      <c r="B110" s="13"/>
      <c r="C110" s="13"/>
      <c r="D110" s="13"/>
      <c r="E110" s="13"/>
      <c r="F110" s="13"/>
      <c r="G110" s="13"/>
      <c r="H110" s="13"/>
      <c r="I110" s="14"/>
      <c r="J110" s="13"/>
      <c r="K110" s="13"/>
      <c r="L110" s="13"/>
      <c r="M110" s="112"/>
      <c r="N110" s="118" t="s">
        <v>685</v>
      </c>
      <c r="O110" s="129">
        <f t="shared" si="182"/>
        <v>0</v>
      </c>
      <c r="P110" s="129">
        <f t="shared" si="183"/>
        <v>1</v>
      </c>
      <c r="Q110" s="129">
        <f t="shared" si="184"/>
        <v>0</v>
      </c>
      <c r="R110" s="129">
        <f t="shared" si="185"/>
        <v>0</v>
      </c>
      <c r="S110" s="61">
        <f t="shared" si="186"/>
        <v>1</v>
      </c>
      <c r="T110" s="112"/>
      <c r="U110" s="13"/>
      <c r="V110" s="13"/>
      <c r="W110" s="112"/>
      <c r="X110" s="118" t="s">
        <v>685</v>
      </c>
      <c r="Y110" s="129">
        <f t="shared" si="187"/>
        <v>0</v>
      </c>
      <c r="Z110" s="129">
        <f t="shared" si="188"/>
        <v>1</v>
      </c>
      <c r="AA110" s="129">
        <f t="shared" si="189"/>
        <v>0</v>
      </c>
      <c r="AB110" s="129">
        <f t="shared" si="190"/>
        <v>0</v>
      </c>
      <c r="AC110" s="61">
        <f t="shared" si="191"/>
        <v>1</v>
      </c>
      <c r="AD110" s="112"/>
      <c r="AE110" s="13"/>
      <c r="AF110" s="13"/>
      <c r="AG110" s="112"/>
      <c r="AH110" s="118" t="s">
        <v>685</v>
      </c>
      <c r="AI110" s="129">
        <f t="shared" si="192"/>
        <v>0</v>
      </c>
      <c r="AJ110" s="129">
        <f t="shared" si="193"/>
        <v>1</v>
      </c>
      <c r="AK110" s="129">
        <f t="shared" si="194"/>
        <v>0</v>
      </c>
      <c r="AL110" s="129">
        <f t="shared" si="195"/>
        <v>0</v>
      </c>
      <c r="AM110" s="61">
        <f t="shared" si="196"/>
        <v>1</v>
      </c>
      <c r="AN110" s="112"/>
      <c r="AO110" s="13"/>
      <c r="AP110" s="13"/>
      <c r="AQ110" s="112"/>
      <c r="AR110" s="118" t="s">
        <v>685</v>
      </c>
      <c r="AS110" s="129">
        <f t="shared" si="197"/>
        <v>0</v>
      </c>
      <c r="AT110" s="129">
        <f t="shared" si="198"/>
        <v>1</v>
      </c>
      <c r="AU110" s="129">
        <f t="shared" si="199"/>
        <v>0</v>
      </c>
      <c r="AV110" s="129">
        <f t="shared" si="200"/>
        <v>0</v>
      </c>
      <c r="AW110" s="61">
        <f t="shared" si="201"/>
        <v>1</v>
      </c>
      <c r="AX110" s="112"/>
      <c r="AY110" s="13"/>
      <c r="AZ110" s="13"/>
      <c r="BA110" s="112"/>
      <c r="BB110" s="118" t="s">
        <v>685</v>
      </c>
      <c r="BC110" s="129">
        <f t="shared" si="202"/>
        <v>0</v>
      </c>
      <c r="BD110" s="129">
        <f t="shared" si="203"/>
        <v>1</v>
      </c>
      <c r="BE110" s="129">
        <f t="shared" si="204"/>
        <v>0</v>
      </c>
      <c r="BF110" s="129">
        <f t="shared" si="205"/>
        <v>0</v>
      </c>
      <c r="BG110" s="61">
        <f t="shared" si="206"/>
        <v>1</v>
      </c>
      <c r="BH110" s="112"/>
      <c r="BI110" s="13"/>
      <c r="BJ110" s="13"/>
      <c r="BK110" s="112"/>
      <c r="BL110" s="118" t="s">
        <v>685</v>
      </c>
      <c r="BM110" s="129">
        <f t="shared" si="207"/>
        <v>0</v>
      </c>
      <c r="BN110" s="129">
        <f t="shared" si="208"/>
        <v>1</v>
      </c>
      <c r="BO110" s="129">
        <f t="shared" si="209"/>
        <v>0</v>
      </c>
      <c r="BP110" s="129">
        <f t="shared" si="210"/>
        <v>0</v>
      </c>
      <c r="BQ110" s="61">
        <f t="shared" si="211"/>
        <v>1</v>
      </c>
      <c r="BR110" s="112"/>
      <c r="BS110" s="13"/>
      <c r="BT110" s="13"/>
      <c r="BU110" s="112"/>
      <c r="BV110" s="118" t="s">
        <v>685</v>
      </c>
      <c r="BW110" s="129">
        <f t="shared" si="212"/>
        <v>0</v>
      </c>
      <c r="BX110" s="129">
        <f t="shared" si="213"/>
        <v>1</v>
      </c>
      <c r="BY110" s="129">
        <f t="shared" si="214"/>
        <v>0</v>
      </c>
      <c r="BZ110" s="129">
        <f t="shared" si="215"/>
        <v>0</v>
      </c>
      <c r="CA110" s="61">
        <f t="shared" si="216"/>
        <v>1</v>
      </c>
      <c r="CB110" s="112"/>
      <c r="CC110" s="13"/>
      <c r="CD110" s="13"/>
      <c r="CE110" s="112"/>
      <c r="CF110" s="118" t="s">
        <v>685</v>
      </c>
      <c r="CG110" s="129">
        <f t="shared" si="217"/>
        <v>0</v>
      </c>
      <c r="CH110" s="129">
        <f t="shared" si="218"/>
        <v>1</v>
      </c>
      <c r="CI110" s="129">
        <f t="shared" si="219"/>
        <v>0</v>
      </c>
      <c r="CJ110" s="129">
        <f t="shared" si="220"/>
        <v>0</v>
      </c>
      <c r="CK110" s="61">
        <f t="shared" si="221"/>
        <v>1</v>
      </c>
      <c r="CL110" s="112"/>
      <c r="CM110" s="13"/>
      <c r="CN110" s="13"/>
      <c r="CO110" s="112"/>
      <c r="CP110" s="118" t="s">
        <v>685</v>
      </c>
      <c r="CQ110" s="129">
        <f t="shared" si="222"/>
        <v>0</v>
      </c>
      <c r="CR110" s="129">
        <f t="shared" si="223"/>
        <v>1</v>
      </c>
      <c r="CS110" s="129">
        <f t="shared" si="224"/>
        <v>0</v>
      </c>
      <c r="CT110" s="129">
        <f t="shared" si="225"/>
        <v>0</v>
      </c>
      <c r="CU110" s="61">
        <f t="shared" si="226"/>
        <v>1</v>
      </c>
      <c r="CV110" s="112"/>
      <c r="CW110" s="13"/>
      <c r="CX110" s="13"/>
      <c r="CY110" s="112"/>
      <c r="CZ110" s="118" t="s">
        <v>685</v>
      </c>
      <c r="DA110" s="129">
        <f t="shared" si="227"/>
        <v>0</v>
      </c>
      <c r="DB110" s="129">
        <f t="shared" si="228"/>
        <v>1</v>
      </c>
      <c r="DC110" s="129">
        <f t="shared" si="229"/>
        <v>0</v>
      </c>
      <c r="DD110" s="129">
        <f t="shared" si="230"/>
        <v>0</v>
      </c>
      <c r="DE110" s="61">
        <f t="shared" si="231"/>
        <v>1</v>
      </c>
      <c r="DF110" s="112"/>
      <c r="DG110" s="13"/>
      <c r="DH110" s="13"/>
      <c r="DI110" s="112"/>
      <c r="DJ110" s="118" t="s">
        <v>685</v>
      </c>
      <c r="DK110" s="129">
        <f t="shared" si="232"/>
        <v>0</v>
      </c>
      <c r="DL110" s="129">
        <f t="shared" si="233"/>
        <v>1</v>
      </c>
      <c r="DM110" s="129">
        <f t="shared" si="234"/>
        <v>0</v>
      </c>
      <c r="DN110" s="129">
        <f t="shared" si="235"/>
        <v>0</v>
      </c>
      <c r="DO110" s="61">
        <f t="shared" si="236"/>
        <v>1</v>
      </c>
      <c r="DP110" s="112"/>
      <c r="DQ110" s="13"/>
      <c r="DR110" s="13"/>
      <c r="DS110" s="112"/>
      <c r="DT110" s="118" t="s">
        <v>685</v>
      </c>
      <c r="DU110" s="129">
        <f t="shared" si="237"/>
        <v>0</v>
      </c>
      <c r="DV110" s="129">
        <f t="shared" si="238"/>
        <v>1</v>
      </c>
      <c r="DW110" s="129">
        <f t="shared" si="239"/>
        <v>0</v>
      </c>
      <c r="DX110" s="129">
        <f t="shared" si="240"/>
        <v>0</v>
      </c>
      <c r="DY110" s="61">
        <f t="shared" si="241"/>
        <v>1</v>
      </c>
      <c r="DZ110" s="112"/>
      <c r="EA110" s="13"/>
      <c r="EB110" s="13"/>
      <c r="EC110" s="112"/>
      <c r="ED110" s="118" t="s">
        <v>685</v>
      </c>
      <c r="EE110" s="129">
        <f t="shared" si="242"/>
        <v>0</v>
      </c>
      <c r="EF110" s="129">
        <f t="shared" si="243"/>
        <v>1</v>
      </c>
      <c r="EG110" s="129">
        <f t="shared" si="244"/>
        <v>0</v>
      </c>
      <c r="EH110" s="129">
        <f t="shared" si="245"/>
        <v>0</v>
      </c>
      <c r="EI110" s="61">
        <f t="shared" si="246"/>
        <v>1</v>
      </c>
      <c r="EJ110" s="112"/>
      <c r="EK110" s="13"/>
      <c r="EL110" s="13"/>
      <c r="EM110" s="112"/>
      <c r="EN110" s="118" t="s">
        <v>685</v>
      </c>
      <c r="EO110" s="129">
        <f t="shared" si="247"/>
        <v>0</v>
      </c>
      <c r="EP110" s="129">
        <f t="shared" si="248"/>
        <v>1</v>
      </c>
      <c r="EQ110" s="129">
        <f t="shared" si="249"/>
        <v>0</v>
      </c>
      <c r="ER110" s="129">
        <f t="shared" si="250"/>
        <v>0</v>
      </c>
      <c r="ES110" s="61">
        <f t="shared" si="251"/>
        <v>1</v>
      </c>
      <c r="ET110" s="112"/>
    </row>
    <row r="111" spans="1:150" ht="12.75" customHeight="1" x14ac:dyDescent="0.2">
      <c r="A111" s="13"/>
      <c r="B111" s="13"/>
      <c r="C111" s="13"/>
      <c r="D111" s="13"/>
      <c r="E111" s="13"/>
      <c r="F111" s="13"/>
      <c r="G111" s="13"/>
      <c r="H111" s="13"/>
      <c r="I111" s="14"/>
      <c r="J111" s="13"/>
      <c r="K111" s="13"/>
      <c r="L111" s="13"/>
      <c r="M111" s="112"/>
      <c r="N111" s="116" t="s">
        <v>816</v>
      </c>
      <c r="O111" s="127">
        <f t="shared" si="182"/>
        <v>0</v>
      </c>
      <c r="P111" s="127">
        <f t="shared" si="183"/>
        <v>0.5</v>
      </c>
      <c r="Q111" s="127">
        <f t="shared" si="184"/>
        <v>0.5</v>
      </c>
      <c r="R111" s="127">
        <f t="shared" si="185"/>
        <v>0</v>
      </c>
      <c r="S111" s="61">
        <f t="shared" si="186"/>
        <v>1</v>
      </c>
      <c r="T111" s="112"/>
      <c r="U111" s="13"/>
      <c r="V111" s="13"/>
      <c r="W111" s="112"/>
      <c r="X111" s="116" t="s">
        <v>816</v>
      </c>
      <c r="Y111" s="127">
        <f t="shared" si="187"/>
        <v>0</v>
      </c>
      <c r="Z111" s="127">
        <f t="shared" si="188"/>
        <v>0.5</v>
      </c>
      <c r="AA111" s="127">
        <f t="shared" si="189"/>
        <v>0.5</v>
      </c>
      <c r="AB111" s="127">
        <f t="shared" si="190"/>
        <v>0</v>
      </c>
      <c r="AC111" s="61">
        <f t="shared" si="191"/>
        <v>1</v>
      </c>
      <c r="AD111" s="112"/>
      <c r="AE111" s="13"/>
      <c r="AF111" s="13"/>
      <c r="AG111" s="112"/>
      <c r="AH111" s="116" t="s">
        <v>816</v>
      </c>
      <c r="AI111" s="127">
        <f t="shared" si="192"/>
        <v>0.16666666666666666</v>
      </c>
      <c r="AJ111" s="127">
        <f t="shared" si="193"/>
        <v>0.33333333333333331</v>
      </c>
      <c r="AK111" s="127">
        <f t="shared" si="194"/>
        <v>0.5</v>
      </c>
      <c r="AL111" s="127">
        <f t="shared" si="195"/>
        <v>0</v>
      </c>
      <c r="AM111" s="61">
        <f t="shared" si="196"/>
        <v>1</v>
      </c>
      <c r="AN111" s="112"/>
      <c r="AO111" s="13"/>
      <c r="AP111" s="13"/>
      <c r="AQ111" s="112"/>
      <c r="AR111" s="116" t="s">
        <v>816</v>
      </c>
      <c r="AS111" s="127">
        <f t="shared" si="197"/>
        <v>0.16666666666666666</v>
      </c>
      <c r="AT111" s="127">
        <f t="shared" si="198"/>
        <v>0.5</v>
      </c>
      <c r="AU111" s="127">
        <f t="shared" si="199"/>
        <v>0.33333333333333331</v>
      </c>
      <c r="AV111" s="127">
        <f t="shared" si="200"/>
        <v>0</v>
      </c>
      <c r="AW111" s="61">
        <f t="shared" si="201"/>
        <v>1</v>
      </c>
      <c r="AX111" s="112"/>
      <c r="AY111" s="13"/>
      <c r="AZ111" s="13"/>
      <c r="BA111" s="112"/>
      <c r="BB111" s="116" t="s">
        <v>816</v>
      </c>
      <c r="BC111" s="127">
        <f t="shared" si="202"/>
        <v>0</v>
      </c>
      <c r="BD111" s="127">
        <f t="shared" si="203"/>
        <v>0.66666666666666663</v>
      </c>
      <c r="BE111" s="127">
        <f t="shared" si="204"/>
        <v>0.33333333333333331</v>
      </c>
      <c r="BF111" s="127">
        <f t="shared" si="205"/>
        <v>0</v>
      </c>
      <c r="BG111" s="61">
        <f t="shared" si="206"/>
        <v>1</v>
      </c>
      <c r="BH111" s="112"/>
      <c r="BI111" s="13"/>
      <c r="BJ111" s="13"/>
      <c r="BK111" s="112"/>
      <c r="BL111" s="116" t="s">
        <v>816</v>
      </c>
      <c r="BM111" s="127">
        <f t="shared" si="207"/>
        <v>0.16666666666666666</v>
      </c>
      <c r="BN111" s="127">
        <f t="shared" si="208"/>
        <v>0.5</v>
      </c>
      <c r="BO111" s="127">
        <f t="shared" si="209"/>
        <v>0.33333333333333331</v>
      </c>
      <c r="BP111" s="127">
        <f t="shared" si="210"/>
        <v>0</v>
      </c>
      <c r="BQ111" s="61">
        <f t="shared" si="211"/>
        <v>1</v>
      </c>
      <c r="BR111" s="112"/>
      <c r="BS111" s="13"/>
      <c r="BT111" s="13"/>
      <c r="BU111" s="112"/>
      <c r="BV111" s="116" t="s">
        <v>816</v>
      </c>
      <c r="BW111" s="127">
        <f t="shared" si="212"/>
        <v>0.16666666666666666</v>
      </c>
      <c r="BX111" s="127">
        <f t="shared" si="213"/>
        <v>0.5</v>
      </c>
      <c r="BY111" s="127">
        <f t="shared" si="214"/>
        <v>0.33333333333333331</v>
      </c>
      <c r="BZ111" s="127">
        <f t="shared" si="215"/>
        <v>0</v>
      </c>
      <c r="CA111" s="61">
        <f t="shared" si="216"/>
        <v>1</v>
      </c>
      <c r="CB111" s="112"/>
      <c r="CC111" s="13"/>
      <c r="CD111" s="13"/>
      <c r="CE111" s="112"/>
      <c r="CF111" s="116" t="s">
        <v>816</v>
      </c>
      <c r="CG111" s="127">
        <f t="shared" si="217"/>
        <v>0</v>
      </c>
      <c r="CH111" s="127">
        <f t="shared" si="218"/>
        <v>0.5</v>
      </c>
      <c r="CI111" s="127">
        <f t="shared" si="219"/>
        <v>0.5</v>
      </c>
      <c r="CJ111" s="127">
        <f t="shared" si="220"/>
        <v>0</v>
      </c>
      <c r="CK111" s="61">
        <f t="shared" si="221"/>
        <v>1</v>
      </c>
      <c r="CL111" s="112"/>
      <c r="CM111" s="13"/>
      <c r="CN111" s="13"/>
      <c r="CO111" s="112"/>
      <c r="CP111" s="116" t="s">
        <v>816</v>
      </c>
      <c r="CQ111" s="127">
        <f t="shared" si="222"/>
        <v>0</v>
      </c>
      <c r="CR111" s="127">
        <f t="shared" si="223"/>
        <v>0.66666666666666663</v>
      </c>
      <c r="CS111" s="127">
        <f t="shared" si="224"/>
        <v>0.33333333333333331</v>
      </c>
      <c r="CT111" s="127">
        <f t="shared" si="225"/>
        <v>0</v>
      </c>
      <c r="CU111" s="61">
        <f t="shared" si="226"/>
        <v>1</v>
      </c>
      <c r="CV111" s="112"/>
      <c r="CW111" s="13"/>
      <c r="CX111" s="13"/>
      <c r="CY111" s="112"/>
      <c r="CZ111" s="116" t="s">
        <v>816</v>
      </c>
      <c r="DA111" s="127">
        <f t="shared" si="227"/>
        <v>0</v>
      </c>
      <c r="DB111" s="127">
        <f t="shared" si="228"/>
        <v>0.5</v>
      </c>
      <c r="DC111" s="127">
        <f t="shared" si="229"/>
        <v>0.5</v>
      </c>
      <c r="DD111" s="127">
        <f t="shared" si="230"/>
        <v>0</v>
      </c>
      <c r="DE111" s="61">
        <f t="shared" si="231"/>
        <v>1</v>
      </c>
      <c r="DF111" s="112"/>
      <c r="DG111" s="13"/>
      <c r="DH111" s="13"/>
      <c r="DI111" s="112"/>
      <c r="DJ111" s="116" t="s">
        <v>816</v>
      </c>
      <c r="DK111" s="127">
        <f t="shared" si="232"/>
        <v>0</v>
      </c>
      <c r="DL111" s="127">
        <f t="shared" si="233"/>
        <v>0.66666666666666663</v>
      </c>
      <c r="DM111" s="127">
        <f t="shared" si="234"/>
        <v>0.33333333333333331</v>
      </c>
      <c r="DN111" s="127">
        <f t="shared" si="235"/>
        <v>0</v>
      </c>
      <c r="DO111" s="61">
        <f t="shared" si="236"/>
        <v>1</v>
      </c>
      <c r="DP111" s="112"/>
      <c r="DQ111" s="13"/>
      <c r="DR111" s="13"/>
      <c r="DS111" s="112"/>
      <c r="DT111" s="116" t="s">
        <v>816</v>
      </c>
      <c r="DU111" s="127">
        <f t="shared" si="237"/>
        <v>0.33333333333333331</v>
      </c>
      <c r="DV111" s="127">
        <f t="shared" si="238"/>
        <v>0.33333333333333331</v>
      </c>
      <c r="DW111" s="127">
        <f t="shared" si="239"/>
        <v>0.33333333333333331</v>
      </c>
      <c r="DX111" s="127">
        <f t="shared" si="240"/>
        <v>0</v>
      </c>
      <c r="DY111" s="61">
        <f t="shared" si="241"/>
        <v>1</v>
      </c>
      <c r="DZ111" s="112"/>
      <c r="EA111" s="13"/>
      <c r="EB111" s="13"/>
      <c r="EC111" s="112"/>
      <c r="ED111" s="116" t="s">
        <v>816</v>
      </c>
      <c r="EE111" s="127">
        <f t="shared" si="242"/>
        <v>0.33333333333333331</v>
      </c>
      <c r="EF111" s="127">
        <f t="shared" si="243"/>
        <v>0.33333333333333331</v>
      </c>
      <c r="EG111" s="127">
        <f t="shared" si="244"/>
        <v>0.33333333333333331</v>
      </c>
      <c r="EH111" s="127">
        <f t="shared" si="245"/>
        <v>0</v>
      </c>
      <c r="EI111" s="61">
        <f t="shared" si="246"/>
        <v>1</v>
      </c>
      <c r="EJ111" s="112"/>
      <c r="EK111" s="13"/>
      <c r="EL111" s="13"/>
      <c r="EM111" s="112"/>
      <c r="EN111" s="116" t="s">
        <v>816</v>
      </c>
      <c r="EO111" s="127">
        <f t="shared" si="247"/>
        <v>0.16666666666666666</v>
      </c>
      <c r="EP111" s="127">
        <f t="shared" si="248"/>
        <v>0.5</v>
      </c>
      <c r="EQ111" s="127">
        <f t="shared" si="249"/>
        <v>0.33333333333333331</v>
      </c>
      <c r="ER111" s="127">
        <f t="shared" si="250"/>
        <v>0</v>
      </c>
      <c r="ES111" s="61">
        <f t="shared" si="251"/>
        <v>1</v>
      </c>
      <c r="ET111" s="112"/>
    </row>
    <row r="112" spans="1:150" ht="12.75" customHeight="1" x14ac:dyDescent="0.2">
      <c r="A112" s="13"/>
      <c r="B112" s="13"/>
      <c r="C112" s="13"/>
      <c r="D112" s="13"/>
      <c r="E112" s="13"/>
      <c r="F112" s="13"/>
      <c r="G112" s="13"/>
      <c r="H112" s="13"/>
      <c r="I112" s="14"/>
      <c r="J112" s="13"/>
      <c r="K112" s="13"/>
      <c r="L112" s="13"/>
      <c r="M112" s="112"/>
      <c r="N112" s="116" t="s">
        <v>817</v>
      </c>
      <c r="O112" s="127">
        <f t="shared" si="182"/>
        <v>0</v>
      </c>
      <c r="P112" s="127">
        <f t="shared" si="183"/>
        <v>0.66666666666666663</v>
      </c>
      <c r="Q112" s="127">
        <f t="shared" si="184"/>
        <v>0.33333333333333331</v>
      </c>
      <c r="R112" s="127">
        <f t="shared" si="185"/>
        <v>0</v>
      </c>
      <c r="S112" s="61">
        <f t="shared" si="186"/>
        <v>1</v>
      </c>
      <c r="T112" s="112"/>
      <c r="U112" s="13"/>
      <c r="V112" s="13"/>
      <c r="W112" s="112"/>
      <c r="X112" s="116" t="s">
        <v>817</v>
      </c>
      <c r="Y112" s="127">
        <f t="shared" si="187"/>
        <v>0</v>
      </c>
      <c r="Z112" s="127">
        <f t="shared" si="188"/>
        <v>0.66666666666666663</v>
      </c>
      <c r="AA112" s="127">
        <f t="shared" si="189"/>
        <v>0.33333333333333331</v>
      </c>
      <c r="AB112" s="127">
        <f t="shared" si="190"/>
        <v>0</v>
      </c>
      <c r="AC112" s="61">
        <f t="shared" si="191"/>
        <v>1</v>
      </c>
      <c r="AD112" s="112"/>
      <c r="AE112" s="13"/>
      <c r="AF112" s="13"/>
      <c r="AG112" s="112"/>
      <c r="AH112" s="116" t="s">
        <v>817</v>
      </c>
      <c r="AI112" s="127">
        <f t="shared" si="192"/>
        <v>0</v>
      </c>
      <c r="AJ112" s="127">
        <f t="shared" si="193"/>
        <v>0.66666666666666663</v>
      </c>
      <c r="AK112" s="127">
        <f t="shared" si="194"/>
        <v>0.33333333333333331</v>
      </c>
      <c r="AL112" s="127">
        <f t="shared" si="195"/>
        <v>0</v>
      </c>
      <c r="AM112" s="61">
        <f t="shared" si="196"/>
        <v>1</v>
      </c>
      <c r="AN112" s="112"/>
      <c r="AO112" s="13"/>
      <c r="AP112" s="13"/>
      <c r="AQ112" s="112"/>
      <c r="AR112" s="116" t="s">
        <v>817</v>
      </c>
      <c r="AS112" s="127">
        <f t="shared" si="197"/>
        <v>0</v>
      </c>
      <c r="AT112" s="127">
        <f t="shared" si="198"/>
        <v>0.66666666666666663</v>
      </c>
      <c r="AU112" s="127">
        <f t="shared" si="199"/>
        <v>0.33333333333333331</v>
      </c>
      <c r="AV112" s="127">
        <f t="shared" si="200"/>
        <v>0</v>
      </c>
      <c r="AW112" s="61">
        <f t="shared" si="201"/>
        <v>1</v>
      </c>
      <c r="AX112" s="112"/>
      <c r="AY112" s="13"/>
      <c r="AZ112" s="13"/>
      <c r="BA112" s="112"/>
      <c r="BB112" s="116" t="s">
        <v>817</v>
      </c>
      <c r="BC112" s="127">
        <f t="shared" si="202"/>
        <v>0</v>
      </c>
      <c r="BD112" s="127">
        <f t="shared" si="203"/>
        <v>0.66666666666666663</v>
      </c>
      <c r="BE112" s="127">
        <f t="shared" si="204"/>
        <v>0.33333333333333331</v>
      </c>
      <c r="BF112" s="127">
        <f t="shared" si="205"/>
        <v>0</v>
      </c>
      <c r="BG112" s="61">
        <f t="shared" si="206"/>
        <v>1</v>
      </c>
      <c r="BH112" s="112"/>
      <c r="BI112" s="13"/>
      <c r="BJ112" s="13"/>
      <c r="BK112" s="112"/>
      <c r="BL112" s="116" t="s">
        <v>817</v>
      </c>
      <c r="BM112" s="127">
        <f t="shared" si="207"/>
        <v>0</v>
      </c>
      <c r="BN112" s="127">
        <f t="shared" si="208"/>
        <v>0.66666666666666663</v>
      </c>
      <c r="BO112" s="127">
        <f t="shared" si="209"/>
        <v>0.33333333333333331</v>
      </c>
      <c r="BP112" s="127">
        <f t="shared" si="210"/>
        <v>0</v>
      </c>
      <c r="BQ112" s="61">
        <f t="shared" si="211"/>
        <v>1</v>
      </c>
      <c r="BR112" s="112"/>
      <c r="BS112" s="13"/>
      <c r="BT112" s="13"/>
      <c r="BU112" s="112"/>
      <c r="BV112" s="116" t="s">
        <v>817</v>
      </c>
      <c r="BW112" s="127">
        <f t="shared" si="212"/>
        <v>0</v>
      </c>
      <c r="BX112" s="127">
        <f t="shared" si="213"/>
        <v>0.66666666666666663</v>
      </c>
      <c r="BY112" s="127">
        <f t="shared" si="214"/>
        <v>0.33333333333333331</v>
      </c>
      <c r="BZ112" s="127">
        <f t="shared" si="215"/>
        <v>0</v>
      </c>
      <c r="CA112" s="61">
        <f t="shared" si="216"/>
        <v>1</v>
      </c>
      <c r="CB112" s="112"/>
      <c r="CC112" s="13"/>
      <c r="CD112" s="13"/>
      <c r="CE112" s="112"/>
      <c r="CF112" s="116" t="s">
        <v>817</v>
      </c>
      <c r="CG112" s="127">
        <f t="shared" si="217"/>
        <v>0</v>
      </c>
      <c r="CH112" s="127">
        <f t="shared" si="218"/>
        <v>0.66666666666666663</v>
      </c>
      <c r="CI112" s="127">
        <f t="shared" si="219"/>
        <v>0.33333333333333331</v>
      </c>
      <c r="CJ112" s="127">
        <f t="shared" si="220"/>
        <v>0</v>
      </c>
      <c r="CK112" s="61">
        <f t="shared" si="221"/>
        <v>1</v>
      </c>
      <c r="CL112" s="112"/>
      <c r="CM112" s="13"/>
      <c r="CN112" s="13"/>
      <c r="CO112" s="112"/>
      <c r="CP112" s="116" t="s">
        <v>817</v>
      </c>
      <c r="CQ112" s="127">
        <f t="shared" si="222"/>
        <v>0</v>
      </c>
      <c r="CR112" s="127">
        <f t="shared" si="223"/>
        <v>0.66666666666666663</v>
      </c>
      <c r="CS112" s="127">
        <f t="shared" si="224"/>
        <v>0.33333333333333331</v>
      </c>
      <c r="CT112" s="127">
        <f t="shared" si="225"/>
        <v>0</v>
      </c>
      <c r="CU112" s="61">
        <f t="shared" si="226"/>
        <v>1</v>
      </c>
      <c r="CV112" s="112"/>
      <c r="CW112" s="13"/>
      <c r="CX112" s="13"/>
      <c r="CY112" s="112"/>
      <c r="CZ112" s="116" t="s">
        <v>817</v>
      </c>
      <c r="DA112" s="127">
        <f t="shared" si="227"/>
        <v>0</v>
      </c>
      <c r="DB112" s="127">
        <f t="shared" si="228"/>
        <v>0.66666666666666663</v>
      </c>
      <c r="DC112" s="127">
        <f t="shared" si="229"/>
        <v>0.33333333333333331</v>
      </c>
      <c r="DD112" s="127">
        <f t="shared" si="230"/>
        <v>0</v>
      </c>
      <c r="DE112" s="61">
        <f t="shared" si="231"/>
        <v>1</v>
      </c>
      <c r="DF112" s="112"/>
      <c r="DG112" s="13"/>
      <c r="DH112" s="13"/>
      <c r="DI112" s="112"/>
      <c r="DJ112" s="116" t="s">
        <v>817</v>
      </c>
      <c r="DK112" s="127">
        <f t="shared" si="232"/>
        <v>0</v>
      </c>
      <c r="DL112" s="127">
        <f t="shared" si="233"/>
        <v>0.66666666666666663</v>
      </c>
      <c r="DM112" s="127">
        <f t="shared" si="234"/>
        <v>0.33333333333333331</v>
      </c>
      <c r="DN112" s="127">
        <f t="shared" si="235"/>
        <v>0</v>
      </c>
      <c r="DO112" s="61">
        <f t="shared" si="236"/>
        <v>1</v>
      </c>
      <c r="DP112" s="112"/>
      <c r="DQ112" s="13"/>
      <c r="DR112" s="13"/>
      <c r="DS112" s="112"/>
      <c r="DT112" s="116" t="s">
        <v>817</v>
      </c>
      <c r="DU112" s="127">
        <f t="shared" si="237"/>
        <v>0</v>
      </c>
      <c r="DV112" s="127">
        <f t="shared" si="238"/>
        <v>0.83333333333333337</v>
      </c>
      <c r="DW112" s="127">
        <f t="shared" si="239"/>
        <v>0.16666666666666666</v>
      </c>
      <c r="DX112" s="127">
        <f t="shared" si="240"/>
        <v>0</v>
      </c>
      <c r="DY112" s="61">
        <f t="shared" si="241"/>
        <v>1</v>
      </c>
      <c r="DZ112" s="112"/>
      <c r="EA112" s="13"/>
      <c r="EB112" s="13"/>
      <c r="EC112" s="112"/>
      <c r="ED112" s="116" t="s">
        <v>817</v>
      </c>
      <c r="EE112" s="127">
        <f t="shared" si="242"/>
        <v>0</v>
      </c>
      <c r="EF112" s="127">
        <f t="shared" si="243"/>
        <v>0.66666666666666663</v>
      </c>
      <c r="EG112" s="127">
        <f t="shared" si="244"/>
        <v>0.33333333333333331</v>
      </c>
      <c r="EH112" s="127">
        <f t="shared" si="245"/>
        <v>0</v>
      </c>
      <c r="EI112" s="61">
        <f t="shared" si="246"/>
        <v>1</v>
      </c>
      <c r="EJ112" s="112"/>
      <c r="EK112" s="13"/>
      <c r="EL112" s="13"/>
      <c r="EM112" s="112"/>
      <c r="EN112" s="116" t="s">
        <v>817</v>
      </c>
      <c r="EO112" s="127">
        <f t="shared" si="247"/>
        <v>0</v>
      </c>
      <c r="EP112" s="127">
        <f t="shared" si="248"/>
        <v>0.66666666666666663</v>
      </c>
      <c r="EQ112" s="127">
        <f t="shared" si="249"/>
        <v>0.33333333333333331</v>
      </c>
      <c r="ER112" s="127">
        <f t="shared" si="250"/>
        <v>0</v>
      </c>
      <c r="ES112" s="61">
        <f t="shared" si="251"/>
        <v>1</v>
      </c>
      <c r="ET112" s="112"/>
    </row>
    <row r="113" spans="1:150" ht="12.75" customHeight="1" x14ac:dyDescent="0.2">
      <c r="A113" s="13"/>
      <c r="B113" s="13"/>
      <c r="C113" s="13"/>
      <c r="D113" s="13"/>
      <c r="E113" s="13"/>
      <c r="F113" s="13"/>
      <c r="G113" s="13"/>
      <c r="H113" s="13"/>
      <c r="I113" s="14"/>
      <c r="J113" s="13"/>
      <c r="K113" s="13"/>
      <c r="L113" s="13"/>
      <c r="M113" s="112"/>
      <c r="N113" s="116" t="s">
        <v>818</v>
      </c>
      <c r="O113" s="127">
        <f t="shared" si="182"/>
        <v>0</v>
      </c>
      <c r="P113" s="127">
        <f t="shared" si="183"/>
        <v>0</v>
      </c>
      <c r="Q113" s="127">
        <f t="shared" si="184"/>
        <v>1</v>
      </c>
      <c r="R113" s="127">
        <f t="shared" si="185"/>
        <v>0</v>
      </c>
      <c r="S113" s="61">
        <f t="shared" si="186"/>
        <v>1</v>
      </c>
      <c r="T113" s="112"/>
      <c r="U113" s="13"/>
      <c r="V113" s="13"/>
      <c r="W113" s="112"/>
      <c r="X113" s="116" t="s">
        <v>818</v>
      </c>
      <c r="Y113" s="127">
        <f t="shared" si="187"/>
        <v>0</v>
      </c>
      <c r="Z113" s="127">
        <f t="shared" si="188"/>
        <v>0</v>
      </c>
      <c r="AA113" s="127">
        <f t="shared" si="189"/>
        <v>1</v>
      </c>
      <c r="AB113" s="127">
        <f t="shared" si="190"/>
        <v>0</v>
      </c>
      <c r="AC113" s="61">
        <f t="shared" si="191"/>
        <v>1</v>
      </c>
      <c r="AD113" s="112"/>
      <c r="AE113" s="13"/>
      <c r="AF113" s="13"/>
      <c r="AG113" s="112"/>
      <c r="AH113" s="116" t="s">
        <v>818</v>
      </c>
      <c r="AI113" s="127">
        <f t="shared" si="192"/>
        <v>0</v>
      </c>
      <c r="AJ113" s="127">
        <f t="shared" si="193"/>
        <v>0</v>
      </c>
      <c r="AK113" s="127">
        <f t="shared" si="194"/>
        <v>1</v>
      </c>
      <c r="AL113" s="127">
        <f t="shared" si="195"/>
        <v>0</v>
      </c>
      <c r="AM113" s="61">
        <f t="shared" si="196"/>
        <v>1</v>
      </c>
      <c r="AN113" s="112"/>
      <c r="AO113" s="13"/>
      <c r="AP113" s="13"/>
      <c r="AQ113" s="112"/>
      <c r="AR113" s="116" t="s">
        <v>818</v>
      </c>
      <c r="AS113" s="127">
        <f t="shared" si="197"/>
        <v>0</v>
      </c>
      <c r="AT113" s="127">
        <f t="shared" si="198"/>
        <v>0</v>
      </c>
      <c r="AU113" s="127">
        <f t="shared" si="199"/>
        <v>1</v>
      </c>
      <c r="AV113" s="127">
        <f t="shared" si="200"/>
        <v>0</v>
      </c>
      <c r="AW113" s="61">
        <f t="shared" si="201"/>
        <v>1</v>
      </c>
      <c r="AX113" s="112"/>
      <c r="AY113" s="13"/>
      <c r="AZ113" s="13"/>
      <c r="BA113" s="112"/>
      <c r="BB113" s="116" t="s">
        <v>818</v>
      </c>
      <c r="BC113" s="127">
        <f t="shared" si="202"/>
        <v>0</v>
      </c>
      <c r="BD113" s="127">
        <f t="shared" si="203"/>
        <v>0</v>
      </c>
      <c r="BE113" s="127">
        <f t="shared" si="204"/>
        <v>1</v>
      </c>
      <c r="BF113" s="127">
        <f t="shared" si="205"/>
        <v>0</v>
      </c>
      <c r="BG113" s="61">
        <f t="shared" si="206"/>
        <v>1</v>
      </c>
      <c r="BH113" s="112"/>
      <c r="BI113" s="13"/>
      <c r="BJ113" s="13"/>
      <c r="BK113" s="112"/>
      <c r="BL113" s="116" t="s">
        <v>818</v>
      </c>
      <c r="BM113" s="127">
        <f t="shared" si="207"/>
        <v>0</v>
      </c>
      <c r="BN113" s="127">
        <f t="shared" si="208"/>
        <v>0</v>
      </c>
      <c r="BO113" s="127">
        <f t="shared" si="209"/>
        <v>1</v>
      </c>
      <c r="BP113" s="127">
        <f t="shared" si="210"/>
        <v>0</v>
      </c>
      <c r="BQ113" s="61">
        <f t="shared" si="211"/>
        <v>1</v>
      </c>
      <c r="BR113" s="112"/>
      <c r="BS113" s="13"/>
      <c r="BT113" s="13"/>
      <c r="BU113" s="112"/>
      <c r="BV113" s="116" t="s">
        <v>818</v>
      </c>
      <c r="BW113" s="127">
        <f t="shared" si="212"/>
        <v>0</v>
      </c>
      <c r="BX113" s="127">
        <f t="shared" si="213"/>
        <v>0</v>
      </c>
      <c r="BY113" s="127">
        <f t="shared" si="214"/>
        <v>1</v>
      </c>
      <c r="BZ113" s="127">
        <f t="shared" si="215"/>
        <v>0</v>
      </c>
      <c r="CA113" s="61">
        <f t="shared" si="216"/>
        <v>1</v>
      </c>
      <c r="CB113" s="112"/>
      <c r="CC113" s="13"/>
      <c r="CD113" s="13"/>
      <c r="CE113" s="112"/>
      <c r="CF113" s="116" t="s">
        <v>818</v>
      </c>
      <c r="CG113" s="127">
        <f t="shared" si="217"/>
        <v>0</v>
      </c>
      <c r="CH113" s="127">
        <f t="shared" si="218"/>
        <v>0</v>
      </c>
      <c r="CI113" s="127">
        <f t="shared" si="219"/>
        <v>1</v>
      </c>
      <c r="CJ113" s="127">
        <f t="shared" si="220"/>
        <v>0</v>
      </c>
      <c r="CK113" s="61">
        <f t="shared" si="221"/>
        <v>1</v>
      </c>
      <c r="CL113" s="112"/>
      <c r="CM113" s="13"/>
      <c r="CN113" s="13"/>
      <c r="CO113" s="112"/>
      <c r="CP113" s="116" t="s">
        <v>818</v>
      </c>
      <c r="CQ113" s="127">
        <f t="shared" si="222"/>
        <v>0</v>
      </c>
      <c r="CR113" s="127">
        <f t="shared" si="223"/>
        <v>0</v>
      </c>
      <c r="CS113" s="127">
        <f t="shared" si="224"/>
        <v>1</v>
      </c>
      <c r="CT113" s="127">
        <f t="shared" si="225"/>
        <v>0</v>
      </c>
      <c r="CU113" s="61">
        <f t="shared" si="226"/>
        <v>1</v>
      </c>
      <c r="CV113" s="112"/>
      <c r="CW113" s="13"/>
      <c r="CX113" s="13"/>
      <c r="CY113" s="112"/>
      <c r="CZ113" s="116" t="s">
        <v>818</v>
      </c>
      <c r="DA113" s="127">
        <f t="shared" si="227"/>
        <v>0</v>
      </c>
      <c r="DB113" s="127">
        <f t="shared" si="228"/>
        <v>0</v>
      </c>
      <c r="DC113" s="127">
        <f t="shared" si="229"/>
        <v>1</v>
      </c>
      <c r="DD113" s="127">
        <f t="shared" si="230"/>
        <v>0</v>
      </c>
      <c r="DE113" s="61">
        <f t="shared" si="231"/>
        <v>1</v>
      </c>
      <c r="DF113" s="112"/>
      <c r="DG113" s="13"/>
      <c r="DH113" s="13"/>
      <c r="DI113" s="112"/>
      <c r="DJ113" s="116" t="s">
        <v>818</v>
      </c>
      <c r="DK113" s="127">
        <f t="shared" si="232"/>
        <v>0</v>
      </c>
      <c r="DL113" s="127">
        <f t="shared" si="233"/>
        <v>0</v>
      </c>
      <c r="DM113" s="127">
        <f t="shared" si="234"/>
        <v>1</v>
      </c>
      <c r="DN113" s="127">
        <f t="shared" si="235"/>
        <v>0</v>
      </c>
      <c r="DO113" s="61">
        <f t="shared" si="236"/>
        <v>1</v>
      </c>
      <c r="DP113" s="112"/>
      <c r="DQ113" s="13"/>
      <c r="DR113" s="13"/>
      <c r="DS113" s="112"/>
      <c r="DT113" s="116" t="s">
        <v>818</v>
      </c>
      <c r="DU113" s="127">
        <f t="shared" si="237"/>
        <v>0</v>
      </c>
      <c r="DV113" s="127">
        <f t="shared" si="238"/>
        <v>0</v>
      </c>
      <c r="DW113" s="127">
        <f t="shared" si="239"/>
        <v>1</v>
      </c>
      <c r="DX113" s="127">
        <f t="shared" si="240"/>
        <v>0</v>
      </c>
      <c r="DY113" s="61">
        <f t="shared" si="241"/>
        <v>1</v>
      </c>
      <c r="DZ113" s="112"/>
      <c r="EA113" s="13"/>
      <c r="EB113" s="13"/>
      <c r="EC113" s="112"/>
      <c r="ED113" s="116" t="s">
        <v>818</v>
      </c>
      <c r="EE113" s="127">
        <f t="shared" si="242"/>
        <v>0</v>
      </c>
      <c r="EF113" s="127">
        <f t="shared" si="243"/>
        <v>0</v>
      </c>
      <c r="EG113" s="127">
        <f t="shared" si="244"/>
        <v>1</v>
      </c>
      <c r="EH113" s="127">
        <f t="shared" si="245"/>
        <v>0</v>
      </c>
      <c r="EI113" s="61">
        <f t="shared" si="246"/>
        <v>1</v>
      </c>
      <c r="EJ113" s="112"/>
      <c r="EK113" s="13"/>
      <c r="EL113" s="13"/>
      <c r="EM113" s="112"/>
      <c r="EN113" s="116" t="s">
        <v>818</v>
      </c>
      <c r="EO113" s="127">
        <f t="shared" si="247"/>
        <v>0</v>
      </c>
      <c r="EP113" s="127">
        <f t="shared" si="248"/>
        <v>0.4</v>
      </c>
      <c r="EQ113" s="127">
        <f t="shared" si="249"/>
        <v>0.6</v>
      </c>
      <c r="ER113" s="127">
        <f t="shared" si="250"/>
        <v>0</v>
      </c>
      <c r="ES113" s="61">
        <f t="shared" si="251"/>
        <v>1</v>
      </c>
      <c r="ET113" s="112"/>
    </row>
    <row r="114" spans="1:150" ht="12.75" customHeight="1" x14ac:dyDescent="0.2">
      <c r="A114" s="13"/>
      <c r="B114" s="13"/>
      <c r="C114" s="13"/>
      <c r="D114" s="13"/>
      <c r="E114" s="13"/>
      <c r="F114" s="13"/>
      <c r="G114" s="13"/>
      <c r="H114" s="13"/>
      <c r="I114" s="14"/>
      <c r="J114" s="13"/>
      <c r="K114" s="13"/>
      <c r="L114" s="13"/>
      <c r="M114" s="112"/>
      <c r="N114" s="121" t="s">
        <v>820</v>
      </c>
      <c r="O114" s="130">
        <f t="shared" ref="O114:R114" si="252">AVERAGE(O108:O113)</f>
        <v>0</v>
      </c>
      <c r="P114" s="130">
        <f t="shared" si="252"/>
        <v>0.49999999999999994</v>
      </c>
      <c r="Q114" s="130">
        <f t="shared" si="252"/>
        <v>0.5</v>
      </c>
      <c r="R114" s="130">
        <f t="shared" si="252"/>
        <v>0</v>
      </c>
      <c r="S114" s="131">
        <f t="shared" si="186"/>
        <v>1</v>
      </c>
      <c r="T114" s="8"/>
      <c r="U114" s="13"/>
      <c r="V114" s="13"/>
      <c r="W114" s="112"/>
      <c r="X114" s="121" t="s">
        <v>820</v>
      </c>
      <c r="Y114" s="130">
        <f t="shared" ref="Y114:AB114" si="253">AVERAGE(Y108:Y113)</f>
        <v>0</v>
      </c>
      <c r="Z114" s="130">
        <f t="shared" si="253"/>
        <v>0.49999999999999994</v>
      </c>
      <c r="AA114" s="130">
        <f t="shared" si="253"/>
        <v>0.5</v>
      </c>
      <c r="AB114" s="130">
        <f t="shared" si="253"/>
        <v>0</v>
      </c>
      <c r="AC114" s="131">
        <f t="shared" si="191"/>
        <v>1</v>
      </c>
      <c r="AD114" s="8"/>
      <c r="AE114" s="13"/>
      <c r="AF114" s="13"/>
      <c r="AG114" s="112"/>
      <c r="AH114" s="121" t="s">
        <v>820</v>
      </c>
      <c r="AI114" s="130">
        <f t="shared" ref="AI114:AL114" si="254">AVERAGE(AI108:AI113)</f>
        <v>6.9444444444444434E-2</v>
      </c>
      <c r="AJ114" s="130">
        <f t="shared" si="254"/>
        <v>0.43055555555555552</v>
      </c>
      <c r="AK114" s="130">
        <f t="shared" si="254"/>
        <v>0.5</v>
      </c>
      <c r="AL114" s="130">
        <f t="shared" si="254"/>
        <v>0</v>
      </c>
      <c r="AM114" s="131">
        <f t="shared" si="196"/>
        <v>1</v>
      </c>
      <c r="AN114" s="8"/>
      <c r="AO114" s="13"/>
      <c r="AP114" s="13"/>
      <c r="AQ114" s="112"/>
      <c r="AR114" s="121" t="s">
        <v>820</v>
      </c>
      <c r="AS114" s="130">
        <f t="shared" ref="AS114:AV114" si="255">AVERAGE(AS108:AS113)</f>
        <v>6.9444444444444434E-2</v>
      </c>
      <c r="AT114" s="130">
        <f t="shared" si="255"/>
        <v>0.49801587301587297</v>
      </c>
      <c r="AU114" s="130">
        <f t="shared" si="255"/>
        <v>0.4325396825396825</v>
      </c>
      <c r="AV114" s="130">
        <f t="shared" si="255"/>
        <v>0</v>
      </c>
      <c r="AW114" s="131">
        <f t="shared" si="201"/>
        <v>1</v>
      </c>
      <c r="AX114" s="8"/>
      <c r="AY114" s="13"/>
      <c r="AZ114" s="13"/>
      <c r="BA114" s="112"/>
      <c r="BB114" s="121" t="s">
        <v>820</v>
      </c>
      <c r="BC114" s="130">
        <f t="shared" ref="BC114:BF114" si="256">AVERAGE(BC108:BC113)</f>
        <v>0</v>
      </c>
      <c r="BD114" s="130">
        <f t="shared" si="256"/>
        <v>0.56746031746031733</v>
      </c>
      <c r="BE114" s="130">
        <f t="shared" si="256"/>
        <v>0.4325396825396825</v>
      </c>
      <c r="BF114" s="130">
        <f t="shared" si="256"/>
        <v>0</v>
      </c>
      <c r="BG114" s="131">
        <f t="shared" si="206"/>
        <v>0.99999999999999978</v>
      </c>
      <c r="BH114" s="8"/>
      <c r="BI114" s="13"/>
      <c r="BJ114" s="13"/>
      <c r="BK114" s="112"/>
      <c r="BL114" s="121" t="s">
        <v>820</v>
      </c>
      <c r="BM114" s="130">
        <f t="shared" ref="BM114:BP114" si="257">AVERAGE(BM108:BM113)</f>
        <v>2.7777777777777776E-2</v>
      </c>
      <c r="BN114" s="130">
        <f t="shared" si="257"/>
        <v>0.55555555555555547</v>
      </c>
      <c r="BO114" s="130">
        <f t="shared" si="257"/>
        <v>0.41666666666666669</v>
      </c>
      <c r="BP114" s="130">
        <f t="shared" si="257"/>
        <v>0</v>
      </c>
      <c r="BQ114" s="131">
        <f t="shared" si="211"/>
        <v>1</v>
      </c>
      <c r="BR114" s="8"/>
      <c r="BS114" s="13"/>
      <c r="BT114" s="13"/>
      <c r="BU114" s="112"/>
      <c r="BV114" s="121" t="s">
        <v>820</v>
      </c>
      <c r="BW114" s="130">
        <f t="shared" ref="BW114:BZ114" si="258">AVERAGE(BW108:BW113)</f>
        <v>2.7777777777777776E-2</v>
      </c>
      <c r="BX114" s="130">
        <f t="shared" si="258"/>
        <v>0.53968253968253965</v>
      </c>
      <c r="BY114" s="130">
        <f t="shared" si="258"/>
        <v>0.4325396825396825</v>
      </c>
      <c r="BZ114" s="130">
        <f t="shared" si="258"/>
        <v>0</v>
      </c>
      <c r="CA114" s="131">
        <f t="shared" si="216"/>
        <v>1</v>
      </c>
      <c r="CB114" s="8"/>
      <c r="CC114" s="13"/>
      <c r="CD114" s="13"/>
      <c r="CE114" s="112"/>
      <c r="CF114" s="121" t="s">
        <v>820</v>
      </c>
      <c r="CG114" s="130">
        <f t="shared" ref="CG114:CJ114" si="259">AVERAGE(CG108:CG113)</f>
        <v>0</v>
      </c>
      <c r="CH114" s="130">
        <f t="shared" si="259"/>
        <v>0.51587301587301593</v>
      </c>
      <c r="CI114" s="130">
        <f t="shared" si="259"/>
        <v>0.48412698412698413</v>
      </c>
      <c r="CJ114" s="130">
        <f t="shared" si="259"/>
        <v>0</v>
      </c>
      <c r="CK114" s="131">
        <f t="shared" si="221"/>
        <v>1</v>
      </c>
      <c r="CL114" s="8"/>
      <c r="CM114" s="13"/>
      <c r="CN114" s="13"/>
      <c r="CO114" s="112"/>
      <c r="CP114" s="121" t="s">
        <v>820</v>
      </c>
      <c r="CQ114" s="130">
        <f t="shared" ref="CQ114:CT114" si="260">AVERAGE(CQ108:CQ113)</f>
        <v>0</v>
      </c>
      <c r="CR114" s="130">
        <f t="shared" si="260"/>
        <v>0.54365079365079361</v>
      </c>
      <c r="CS114" s="130">
        <f t="shared" si="260"/>
        <v>0.45634920634920634</v>
      </c>
      <c r="CT114" s="130">
        <f t="shared" si="260"/>
        <v>0</v>
      </c>
      <c r="CU114" s="131">
        <f t="shared" si="226"/>
        <v>1</v>
      </c>
      <c r="CV114" s="8"/>
      <c r="CW114" s="13"/>
      <c r="CX114" s="13"/>
      <c r="CY114" s="112"/>
      <c r="CZ114" s="121" t="s">
        <v>820</v>
      </c>
      <c r="DA114" s="130">
        <f t="shared" ref="DA114:DD114" si="261">AVERAGE(DA108:DA113)</f>
        <v>0</v>
      </c>
      <c r="DB114" s="130">
        <f t="shared" si="261"/>
        <v>0.51587301587301593</v>
      </c>
      <c r="DC114" s="130">
        <f t="shared" si="261"/>
        <v>0.48412698412698413</v>
      </c>
      <c r="DD114" s="130">
        <f t="shared" si="261"/>
        <v>0</v>
      </c>
      <c r="DE114" s="131">
        <f t="shared" si="231"/>
        <v>1</v>
      </c>
      <c r="DF114" s="8"/>
      <c r="DG114" s="13"/>
      <c r="DH114" s="13"/>
      <c r="DI114" s="112"/>
      <c r="DJ114" s="121" t="s">
        <v>820</v>
      </c>
      <c r="DK114" s="130">
        <f t="shared" ref="DK114:DN114" si="262">AVERAGE(DK108:DK113)</f>
        <v>0</v>
      </c>
      <c r="DL114" s="130">
        <f t="shared" si="262"/>
        <v>0.54365079365079361</v>
      </c>
      <c r="DM114" s="130">
        <f t="shared" si="262"/>
        <v>0.45634920634920634</v>
      </c>
      <c r="DN114" s="130">
        <f t="shared" si="262"/>
        <v>0</v>
      </c>
      <c r="DO114" s="131">
        <f t="shared" si="236"/>
        <v>1</v>
      </c>
      <c r="DP114" s="8"/>
      <c r="DQ114" s="13"/>
      <c r="DR114" s="13"/>
      <c r="DS114" s="112"/>
      <c r="DT114" s="121" t="s">
        <v>820</v>
      </c>
      <c r="DU114" s="130">
        <f t="shared" ref="DU114:DX114" si="263">AVERAGE(DU108:DU113)</f>
        <v>9.722222222222221E-2</v>
      </c>
      <c r="DV114" s="130">
        <f t="shared" si="263"/>
        <v>0.47420634920634924</v>
      </c>
      <c r="DW114" s="130">
        <f t="shared" si="263"/>
        <v>0.42857142857142855</v>
      </c>
      <c r="DX114" s="130">
        <f t="shared" si="263"/>
        <v>0</v>
      </c>
      <c r="DY114" s="131">
        <f t="shared" si="241"/>
        <v>1</v>
      </c>
      <c r="DZ114" s="8"/>
      <c r="EA114" s="13"/>
      <c r="EB114" s="13"/>
      <c r="EC114" s="112"/>
      <c r="ED114" s="121" t="s">
        <v>820</v>
      </c>
      <c r="EE114" s="130">
        <f t="shared" ref="EE114:EH114" si="264">AVERAGE(EE108:EE113)</f>
        <v>9.722222222222221E-2</v>
      </c>
      <c r="EF114" s="130">
        <f t="shared" si="264"/>
        <v>0.47023809523809518</v>
      </c>
      <c r="EG114" s="130">
        <f t="shared" si="264"/>
        <v>0.4325396825396825</v>
      </c>
      <c r="EH114" s="130">
        <f t="shared" si="264"/>
        <v>0</v>
      </c>
      <c r="EI114" s="131">
        <f t="shared" si="246"/>
        <v>1</v>
      </c>
      <c r="EJ114" s="8"/>
      <c r="EK114" s="13"/>
      <c r="EL114" s="13"/>
      <c r="EM114" s="112"/>
      <c r="EN114" s="121" t="s">
        <v>820</v>
      </c>
      <c r="EO114" s="130">
        <f t="shared" ref="EO114:ER114" si="265">AVERAGE(EO108:EO113)</f>
        <v>2.7777777777777776E-2</v>
      </c>
      <c r="EP114" s="130">
        <f t="shared" si="265"/>
        <v>0.63015873015873014</v>
      </c>
      <c r="EQ114" s="130">
        <f t="shared" si="265"/>
        <v>0.34206349206349201</v>
      </c>
      <c r="ER114" s="130">
        <f t="shared" si="265"/>
        <v>0</v>
      </c>
      <c r="ES114" s="131">
        <f t="shared" si="251"/>
        <v>1</v>
      </c>
      <c r="ET114" s="8"/>
    </row>
    <row r="115" spans="1:150" ht="12.75" customHeight="1" x14ac:dyDescent="0.2">
      <c r="A115" s="13"/>
      <c r="B115" s="13"/>
      <c r="C115" s="13"/>
      <c r="D115" s="13"/>
      <c r="E115" s="13"/>
      <c r="F115" s="13"/>
      <c r="G115" s="13"/>
      <c r="H115" s="13"/>
      <c r="I115" s="14"/>
      <c r="J115" s="13"/>
      <c r="K115" s="13"/>
      <c r="L115" s="13"/>
      <c r="M115" s="112"/>
      <c r="N115" s="7"/>
      <c r="O115" s="8"/>
      <c r="P115" s="8"/>
      <c r="Q115" s="8"/>
      <c r="R115" s="8"/>
      <c r="S115" s="7"/>
      <c r="T115" s="8"/>
      <c r="U115" s="13"/>
      <c r="V115" s="13"/>
      <c r="W115" s="112"/>
      <c r="X115" s="7"/>
      <c r="Y115" s="8"/>
      <c r="Z115" s="8"/>
      <c r="AA115" s="8"/>
      <c r="AB115" s="8"/>
      <c r="AC115" s="7"/>
      <c r="AD115" s="8"/>
      <c r="AE115" s="13"/>
      <c r="AF115" s="13"/>
      <c r="AG115" s="112"/>
      <c r="AH115" s="7"/>
      <c r="AI115" s="8"/>
      <c r="AJ115" s="8"/>
      <c r="AK115" s="8"/>
      <c r="AL115" s="8"/>
      <c r="AM115" s="7"/>
      <c r="AN115" s="8"/>
      <c r="AO115" s="13"/>
      <c r="AP115" s="13"/>
      <c r="AQ115" s="112"/>
      <c r="AR115" s="7"/>
      <c r="AS115" s="8"/>
      <c r="AT115" s="8"/>
      <c r="AU115" s="8"/>
      <c r="AV115" s="8"/>
      <c r="AW115" s="7"/>
      <c r="AX115" s="8"/>
      <c r="AY115" s="13"/>
      <c r="AZ115" s="13"/>
      <c r="BA115" s="112"/>
      <c r="BB115" s="7"/>
      <c r="BC115" s="8"/>
      <c r="BD115" s="8"/>
      <c r="BE115" s="8"/>
      <c r="BF115" s="8"/>
      <c r="BG115" s="7"/>
      <c r="BH115" s="8"/>
      <c r="BI115" s="13"/>
      <c r="BJ115" s="13"/>
      <c r="BK115" s="112"/>
      <c r="BL115" s="7"/>
      <c r="BM115" s="8"/>
      <c r="BN115" s="8"/>
      <c r="BO115" s="8"/>
      <c r="BP115" s="8"/>
      <c r="BQ115" s="7"/>
      <c r="BR115" s="8"/>
      <c r="BS115" s="13"/>
      <c r="BT115" s="13"/>
      <c r="BU115" s="112"/>
      <c r="BV115" s="7"/>
      <c r="BW115" s="8"/>
      <c r="BX115" s="8"/>
      <c r="BY115" s="8"/>
      <c r="BZ115" s="8"/>
      <c r="CA115" s="7"/>
      <c r="CB115" s="8"/>
      <c r="CC115" s="13"/>
      <c r="CD115" s="13"/>
      <c r="CE115" s="112"/>
      <c r="CF115" s="7"/>
      <c r="CG115" s="8"/>
      <c r="CH115" s="8"/>
      <c r="CI115" s="8"/>
      <c r="CJ115" s="8"/>
      <c r="CK115" s="7"/>
      <c r="CL115" s="8"/>
      <c r="CM115" s="13"/>
      <c r="CN115" s="13"/>
      <c r="CO115" s="112"/>
      <c r="CP115" s="7"/>
      <c r="CQ115" s="8"/>
      <c r="CR115" s="8"/>
      <c r="CS115" s="8"/>
      <c r="CT115" s="8"/>
      <c r="CU115" s="7"/>
      <c r="CV115" s="8"/>
      <c r="CW115" s="13"/>
      <c r="CX115" s="13"/>
      <c r="CY115" s="112"/>
      <c r="CZ115" s="7"/>
      <c r="DA115" s="8"/>
      <c r="DB115" s="8"/>
      <c r="DC115" s="8"/>
      <c r="DD115" s="8"/>
      <c r="DE115" s="7"/>
      <c r="DF115" s="8"/>
      <c r="DG115" s="13"/>
      <c r="DH115" s="13"/>
      <c r="DI115" s="112"/>
      <c r="DJ115" s="7"/>
      <c r="DK115" s="8"/>
      <c r="DL115" s="8"/>
      <c r="DM115" s="8"/>
      <c r="DN115" s="8"/>
      <c r="DO115" s="7"/>
      <c r="DP115" s="8"/>
      <c r="DQ115" s="13"/>
      <c r="DR115" s="13"/>
      <c r="DS115" s="112"/>
      <c r="DT115" s="7"/>
      <c r="DU115" s="8"/>
      <c r="DV115" s="8"/>
      <c r="DW115" s="8"/>
      <c r="DX115" s="8"/>
      <c r="DY115" s="7"/>
      <c r="DZ115" s="8"/>
      <c r="EA115" s="13"/>
      <c r="EB115" s="13"/>
      <c r="EC115" s="112"/>
      <c r="ED115" s="7"/>
      <c r="EE115" s="8"/>
      <c r="EF115" s="8"/>
      <c r="EG115" s="8"/>
      <c r="EH115" s="8"/>
      <c r="EI115" s="7"/>
      <c r="EJ115" s="8"/>
      <c r="EK115" s="13"/>
      <c r="EL115" s="13"/>
      <c r="EM115" s="112"/>
      <c r="EN115" s="7"/>
      <c r="EO115" s="8"/>
      <c r="EP115" s="8"/>
      <c r="EQ115" s="8"/>
      <c r="ER115" s="8"/>
      <c r="ES115" s="7"/>
      <c r="ET115" s="8"/>
    </row>
    <row r="116" spans="1:150" ht="12.75" customHeight="1" x14ac:dyDescent="0.2">
      <c r="A116" s="13"/>
      <c r="B116" s="13"/>
      <c r="C116" s="13"/>
      <c r="D116" s="13"/>
      <c r="E116" s="13"/>
      <c r="F116" s="13"/>
      <c r="G116" s="13"/>
      <c r="H116" s="13"/>
      <c r="I116" s="14"/>
      <c r="J116" s="13"/>
      <c r="K116" s="13"/>
      <c r="L116" s="13"/>
      <c r="M116" s="112"/>
      <c r="N116" s="7"/>
      <c r="O116" s="8"/>
      <c r="P116" s="8"/>
      <c r="Q116" s="8"/>
      <c r="R116" s="8"/>
      <c r="S116" s="7"/>
      <c r="T116" s="8"/>
      <c r="U116" s="13"/>
      <c r="V116" s="13"/>
      <c r="W116" s="112"/>
      <c r="X116" s="7"/>
      <c r="Y116" s="8"/>
      <c r="Z116" s="8"/>
      <c r="AA116" s="8"/>
      <c r="AB116" s="8"/>
      <c r="AC116" s="7"/>
      <c r="AD116" s="8"/>
      <c r="AE116" s="13"/>
      <c r="AF116" s="13"/>
      <c r="AG116" s="112"/>
      <c r="AH116" s="7"/>
      <c r="AI116" s="8"/>
      <c r="AJ116" s="8"/>
      <c r="AK116" s="8"/>
      <c r="AL116" s="8"/>
      <c r="AM116" s="7"/>
      <c r="AN116" s="8"/>
      <c r="AO116" s="13"/>
      <c r="AP116" s="13"/>
      <c r="AQ116" s="112"/>
      <c r="AR116" s="7"/>
      <c r="AS116" s="8"/>
      <c r="AT116" s="8"/>
      <c r="AU116" s="8"/>
      <c r="AV116" s="8"/>
      <c r="AW116" s="7"/>
      <c r="AX116" s="8"/>
      <c r="AY116" s="13"/>
      <c r="AZ116" s="13"/>
      <c r="BA116" s="112"/>
      <c r="BB116" s="7"/>
      <c r="BC116" s="8"/>
      <c r="BD116" s="8"/>
      <c r="BE116" s="8"/>
      <c r="BF116" s="8"/>
      <c r="BG116" s="7"/>
      <c r="BH116" s="8"/>
      <c r="BI116" s="13"/>
      <c r="BJ116" s="13"/>
      <c r="BK116" s="112"/>
      <c r="BL116" s="7"/>
      <c r="BM116" s="8"/>
      <c r="BN116" s="8"/>
      <c r="BO116" s="8"/>
      <c r="BP116" s="8"/>
      <c r="BQ116" s="7"/>
      <c r="BR116" s="8"/>
      <c r="BS116" s="13"/>
      <c r="BT116" s="13"/>
      <c r="BU116" s="112"/>
      <c r="BV116" s="7"/>
      <c r="BW116" s="8"/>
      <c r="BX116" s="8"/>
      <c r="BY116" s="8"/>
      <c r="BZ116" s="8"/>
      <c r="CA116" s="7"/>
      <c r="CB116" s="8"/>
      <c r="CC116" s="13"/>
      <c r="CD116" s="13"/>
      <c r="CE116" s="112"/>
      <c r="CF116" s="7"/>
      <c r="CG116" s="8"/>
      <c r="CH116" s="8"/>
      <c r="CI116" s="8"/>
      <c r="CJ116" s="8"/>
      <c r="CK116" s="7"/>
      <c r="CL116" s="8"/>
      <c r="CM116" s="13"/>
      <c r="CN116" s="13"/>
      <c r="CO116" s="112"/>
      <c r="CP116" s="7"/>
      <c r="CQ116" s="8"/>
      <c r="CR116" s="8"/>
      <c r="CS116" s="8"/>
      <c r="CT116" s="8"/>
      <c r="CU116" s="7"/>
      <c r="CV116" s="8"/>
      <c r="CW116" s="13"/>
      <c r="CX116" s="13"/>
      <c r="CY116" s="112"/>
      <c r="CZ116" s="7"/>
      <c r="DA116" s="8"/>
      <c r="DB116" s="8"/>
      <c r="DC116" s="8"/>
      <c r="DD116" s="8"/>
      <c r="DE116" s="7"/>
      <c r="DF116" s="8"/>
      <c r="DG116" s="13"/>
      <c r="DH116" s="13"/>
      <c r="DI116" s="112"/>
      <c r="DJ116" s="7"/>
      <c r="DK116" s="8"/>
      <c r="DL116" s="8"/>
      <c r="DM116" s="8"/>
      <c r="DN116" s="8"/>
      <c r="DO116" s="7"/>
      <c r="DP116" s="8"/>
      <c r="DQ116" s="13"/>
      <c r="DR116" s="13"/>
      <c r="DS116" s="112"/>
      <c r="DT116" s="7"/>
      <c r="DU116" s="8"/>
      <c r="DV116" s="8"/>
      <c r="DW116" s="8"/>
      <c r="DX116" s="8"/>
      <c r="DY116" s="7"/>
      <c r="DZ116" s="8"/>
      <c r="EA116" s="13"/>
      <c r="EB116" s="13"/>
      <c r="EC116" s="112"/>
      <c r="ED116" s="7"/>
      <c r="EE116" s="8"/>
      <c r="EF116" s="8"/>
      <c r="EG116" s="8"/>
      <c r="EH116" s="8"/>
      <c r="EI116" s="7"/>
      <c r="EJ116" s="8"/>
      <c r="EK116" s="13"/>
      <c r="EL116" s="13"/>
      <c r="EM116" s="112"/>
      <c r="EN116" s="7"/>
      <c r="EO116" s="8"/>
      <c r="EP116" s="8"/>
      <c r="EQ116" s="8"/>
      <c r="ER116" s="8"/>
      <c r="ES116" s="7"/>
      <c r="ET116" s="8"/>
    </row>
    <row r="117" spans="1:150" ht="12.75" customHeight="1" x14ac:dyDescent="0.2">
      <c r="A117" s="13"/>
      <c r="B117" s="13"/>
      <c r="C117" s="13"/>
      <c r="D117" s="13"/>
      <c r="E117" s="13"/>
      <c r="F117" s="13"/>
      <c r="G117" s="13"/>
      <c r="H117" s="13"/>
      <c r="I117" s="14"/>
      <c r="J117" s="13"/>
      <c r="K117" s="13"/>
      <c r="L117" s="13"/>
      <c r="M117" s="112"/>
      <c r="N117" s="7"/>
      <c r="O117" s="8"/>
      <c r="P117" s="8"/>
      <c r="Q117" s="8"/>
      <c r="R117" s="8"/>
      <c r="S117" s="7"/>
      <c r="T117" s="8"/>
      <c r="U117" s="13"/>
      <c r="V117" s="13"/>
      <c r="W117" s="112"/>
      <c r="X117" s="7"/>
      <c r="Y117" s="8"/>
      <c r="Z117" s="8"/>
      <c r="AA117" s="8"/>
      <c r="AB117" s="8"/>
      <c r="AC117" s="7"/>
      <c r="AD117" s="8"/>
      <c r="AE117" s="13"/>
      <c r="AF117" s="13"/>
      <c r="AG117" s="112"/>
      <c r="AH117" s="7"/>
      <c r="AI117" s="8"/>
      <c r="AJ117" s="8"/>
      <c r="AK117" s="8"/>
      <c r="AL117" s="8"/>
      <c r="AM117" s="7"/>
      <c r="AN117" s="8"/>
      <c r="AO117" s="13"/>
      <c r="AP117" s="13"/>
      <c r="AQ117" s="112"/>
      <c r="AR117" s="7"/>
      <c r="AS117" s="8"/>
      <c r="AT117" s="8"/>
      <c r="AU117" s="8"/>
      <c r="AV117" s="8"/>
      <c r="AW117" s="7"/>
      <c r="AX117" s="8"/>
      <c r="AY117" s="13"/>
      <c r="AZ117" s="13"/>
      <c r="BA117" s="112"/>
      <c r="BB117" s="7"/>
      <c r="BC117" s="8"/>
      <c r="BD117" s="8"/>
      <c r="BE117" s="8"/>
      <c r="BF117" s="8"/>
      <c r="BG117" s="7"/>
      <c r="BH117" s="8"/>
      <c r="BI117" s="13"/>
      <c r="BJ117" s="13"/>
      <c r="BK117" s="112"/>
      <c r="BL117" s="7"/>
      <c r="BM117" s="8"/>
      <c r="BN117" s="8"/>
      <c r="BO117" s="8"/>
      <c r="BP117" s="8"/>
      <c r="BQ117" s="7"/>
      <c r="BR117" s="8"/>
      <c r="BS117" s="13"/>
      <c r="BT117" s="13"/>
      <c r="BU117" s="112"/>
      <c r="BV117" s="7"/>
      <c r="BW117" s="8"/>
      <c r="BX117" s="8"/>
      <c r="BY117" s="8"/>
      <c r="BZ117" s="8"/>
      <c r="CA117" s="7"/>
      <c r="CB117" s="8"/>
      <c r="CC117" s="13"/>
      <c r="CD117" s="13"/>
      <c r="CE117" s="112"/>
      <c r="CF117" s="7"/>
      <c r="CG117" s="8"/>
      <c r="CH117" s="8"/>
      <c r="CI117" s="8"/>
      <c r="CJ117" s="8"/>
      <c r="CK117" s="7"/>
      <c r="CL117" s="8"/>
      <c r="CM117" s="13"/>
      <c r="CN117" s="13"/>
      <c r="CO117" s="112"/>
      <c r="CP117" s="7"/>
      <c r="CQ117" s="8"/>
      <c r="CR117" s="8"/>
      <c r="CS117" s="8"/>
      <c r="CT117" s="8"/>
      <c r="CU117" s="7"/>
      <c r="CV117" s="8"/>
      <c r="CW117" s="13"/>
      <c r="CX117" s="13"/>
      <c r="CY117" s="112"/>
      <c r="CZ117" s="7"/>
      <c r="DA117" s="8"/>
      <c r="DB117" s="8"/>
      <c r="DC117" s="8"/>
      <c r="DD117" s="8"/>
      <c r="DE117" s="7"/>
      <c r="DF117" s="8"/>
      <c r="DG117" s="13"/>
      <c r="DH117" s="13"/>
      <c r="DI117" s="112"/>
      <c r="DJ117" s="7"/>
      <c r="DK117" s="8"/>
      <c r="DL117" s="8"/>
      <c r="DM117" s="8"/>
      <c r="DN117" s="8"/>
      <c r="DO117" s="7"/>
      <c r="DP117" s="8"/>
      <c r="DQ117" s="13"/>
      <c r="DR117" s="13"/>
      <c r="DS117" s="112"/>
      <c r="DT117" s="7"/>
      <c r="DU117" s="8"/>
      <c r="DV117" s="8"/>
      <c r="DW117" s="8"/>
      <c r="DX117" s="8"/>
      <c r="DY117" s="7"/>
      <c r="DZ117" s="8"/>
      <c r="EA117" s="13"/>
      <c r="EB117" s="13"/>
      <c r="EC117" s="112"/>
      <c r="ED117" s="7"/>
      <c r="EE117" s="8"/>
      <c r="EF117" s="8"/>
      <c r="EG117" s="8"/>
      <c r="EH117" s="8"/>
      <c r="EI117" s="7"/>
      <c r="EJ117" s="8"/>
      <c r="EK117" s="13"/>
      <c r="EL117" s="13"/>
      <c r="EM117" s="112"/>
      <c r="EN117" s="7"/>
      <c r="EO117" s="8"/>
      <c r="EP117" s="8"/>
      <c r="EQ117" s="8"/>
      <c r="ER117" s="8"/>
      <c r="ES117" s="7"/>
      <c r="ET117" s="8"/>
    </row>
    <row r="118" spans="1:150" ht="12.75" customHeight="1" x14ac:dyDescent="0.2">
      <c r="A118" s="13"/>
      <c r="B118" s="13"/>
      <c r="C118" s="13"/>
      <c r="D118" s="13"/>
      <c r="E118" s="13"/>
      <c r="F118" s="13"/>
      <c r="G118" s="13"/>
      <c r="H118" s="13"/>
      <c r="I118" s="14"/>
      <c r="J118" s="13"/>
      <c r="K118" s="13"/>
      <c r="L118" s="13"/>
      <c r="M118" s="112"/>
      <c r="N118" s="7"/>
      <c r="O118" s="8"/>
      <c r="P118" s="8"/>
      <c r="Q118" s="8"/>
      <c r="R118" s="8"/>
      <c r="S118" s="7"/>
      <c r="T118" s="8"/>
      <c r="U118" s="13"/>
      <c r="V118" s="13"/>
      <c r="W118" s="112"/>
      <c r="X118" s="7"/>
      <c r="Y118" s="8"/>
      <c r="Z118" s="8"/>
      <c r="AA118" s="8"/>
      <c r="AB118" s="8"/>
      <c r="AC118" s="7"/>
      <c r="AD118" s="8"/>
      <c r="AE118" s="13"/>
      <c r="AF118" s="13"/>
      <c r="AG118" s="112"/>
      <c r="AH118" s="7"/>
      <c r="AI118" s="8"/>
      <c r="AJ118" s="8"/>
      <c r="AK118" s="8"/>
      <c r="AL118" s="8"/>
      <c r="AM118" s="7"/>
      <c r="AN118" s="8"/>
      <c r="AO118" s="13"/>
      <c r="AP118" s="13"/>
      <c r="AQ118" s="112"/>
      <c r="AR118" s="7"/>
      <c r="AS118" s="8"/>
      <c r="AT118" s="8"/>
      <c r="AU118" s="8"/>
      <c r="AV118" s="8"/>
      <c r="AW118" s="7"/>
      <c r="AX118" s="8"/>
      <c r="AY118" s="13"/>
      <c r="AZ118" s="13"/>
      <c r="BA118" s="112"/>
      <c r="BB118" s="7"/>
      <c r="BC118" s="8"/>
      <c r="BD118" s="8"/>
      <c r="BE118" s="8"/>
      <c r="BF118" s="8"/>
      <c r="BG118" s="7"/>
      <c r="BH118" s="8"/>
      <c r="BI118" s="13"/>
      <c r="BJ118" s="13"/>
      <c r="BK118" s="112"/>
      <c r="BL118" s="7"/>
      <c r="BM118" s="8"/>
      <c r="BN118" s="8"/>
      <c r="BO118" s="8"/>
      <c r="BP118" s="8"/>
      <c r="BQ118" s="7"/>
      <c r="BR118" s="8"/>
      <c r="BS118" s="13"/>
      <c r="BT118" s="13"/>
      <c r="BU118" s="112"/>
      <c r="BV118" s="7"/>
      <c r="BW118" s="8"/>
      <c r="BX118" s="8"/>
      <c r="BY118" s="8"/>
      <c r="BZ118" s="8"/>
      <c r="CA118" s="7"/>
      <c r="CB118" s="8"/>
      <c r="CC118" s="13"/>
      <c r="CD118" s="13"/>
      <c r="CE118" s="112"/>
      <c r="CF118" s="7"/>
      <c r="CG118" s="8"/>
      <c r="CH118" s="8"/>
      <c r="CI118" s="8"/>
      <c r="CJ118" s="8"/>
      <c r="CK118" s="7"/>
      <c r="CL118" s="8"/>
      <c r="CM118" s="13"/>
      <c r="CN118" s="13"/>
      <c r="CO118" s="112"/>
      <c r="CP118" s="7"/>
      <c r="CQ118" s="8"/>
      <c r="CR118" s="8"/>
      <c r="CS118" s="8"/>
      <c r="CT118" s="8"/>
      <c r="CU118" s="7"/>
      <c r="CV118" s="8"/>
      <c r="CW118" s="13"/>
      <c r="CX118" s="13"/>
      <c r="CY118" s="112"/>
      <c r="CZ118" s="7"/>
      <c r="DA118" s="8"/>
      <c r="DB118" s="8"/>
      <c r="DC118" s="8"/>
      <c r="DD118" s="8"/>
      <c r="DE118" s="7"/>
      <c r="DF118" s="8"/>
      <c r="DG118" s="13"/>
      <c r="DH118" s="13"/>
      <c r="DI118" s="112"/>
      <c r="DJ118" s="7"/>
      <c r="DK118" s="8"/>
      <c r="DL118" s="8"/>
      <c r="DM118" s="8"/>
      <c r="DN118" s="8"/>
      <c r="DO118" s="7"/>
      <c r="DP118" s="8"/>
      <c r="DQ118" s="13"/>
      <c r="DR118" s="13"/>
      <c r="DS118" s="112"/>
      <c r="DT118" s="7"/>
      <c r="DU118" s="8"/>
      <c r="DV118" s="8"/>
      <c r="DW118" s="8"/>
      <c r="DX118" s="8"/>
      <c r="DY118" s="7"/>
      <c r="DZ118" s="8"/>
      <c r="EA118" s="13"/>
      <c r="EB118" s="13"/>
      <c r="EC118" s="112"/>
      <c r="ED118" s="7"/>
      <c r="EE118" s="8"/>
      <c r="EF118" s="8"/>
      <c r="EG118" s="8"/>
      <c r="EH118" s="8"/>
      <c r="EI118" s="7"/>
      <c r="EJ118" s="8"/>
      <c r="EK118" s="13"/>
      <c r="EL118" s="13"/>
      <c r="EM118" s="112"/>
      <c r="EN118" s="7"/>
      <c r="EO118" s="8"/>
      <c r="EP118" s="8"/>
      <c r="EQ118" s="8"/>
      <c r="ER118" s="8"/>
      <c r="ES118" s="7"/>
      <c r="ET118" s="8"/>
    </row>
    <row r="119" spans="1:150" ht="12.75" customHeight="1" x14ac:dyDescent="0.2">
      <c r="A119" s="13"/>
      <c r="B119" s="13"/>
      <c r="C119" s="13"/>
      <c r="D119" s="13"/>
      <c r="E119" s="13"/>
      <c r="F119" s="13"/>
      <c r="G119" s="13"/>
      <c r="H119" s="13"/>
      <c r="I119" s="14"/>
      <c r="J119" s="13"/>
      <c r="K119" s="13"/>
      <c r="L119" s="13"/>
      <c r="M119" s="112"/>
      <c r="N119" s="7"/>
      <c r="O119" s="8"/>
      <c r="P119" s="8"/>
      <c r="Q119" s="8"/>
      <c r="R119" s="8"/>
      <c r="S119" s="7"/>
      <c r="T119" s="8"/>
      <c r="U119" s="13"/>
      <c r="V119" s="13"/>
      <c r="W119" s="112"/>
      <c r="X119" s="7"/>
      <c r="Y119" s="8"/>
      <c r="Z119" s="8"/>
      <c r="AA119" s="8"/>
      <c r="AB119" s="8"/>
      <c r="AC119" s="7"/>
      <c r="AD119" s="8"/>
      <c r="AE119" s="13"/>
      <c r="AF119" s="13"/>
      <c r="AG119" s="112"/>
      <c r="AH119" s="7"/>
      <c r="AI119" s="8"/>
      <c r="AJ119" s="8"/>
      <c r="AK119" s="8"/>
      <c r="AL119" s="8"/>
      <c r="AM119" s="7"/>
      <c r="AN119" s="8"/>
      <c r="AO119" s="13"/>
      <c r="AP119" s="13"/>
      <c r="AQ119" s="112"/>
      <c r="AR119" s="7"/>
      <c r="AS119" s="8"/>
      <c r="AT119" s="8"/>
      <c r="AU119" s="8"/>
      <c r="AV119" s="8"/>
      <c r="AW119" s="7"/>
      <c r="AX119" s="8"/>
      <c r="AY119" s="13"/>
      <c r="AZ119" s="13"/>
      <c r="BA119" s="112"/>
      <c r="BB119" s="7"/>
      <c r="BC119" s="8"/>
      <c r="BD119" s="8"/>
      <c r="BE119" s="8"/>
      <c r="BF119" s="8"/>
      <c r="BG119" s="7"/>
      <c r="BH119" s="8"/>
      <c r="BI119" s="13"/>
      <c r="BJ119" s="13"/>
      <c r="BK119" s="112"/>
      <c r="BL119" s="7"/>
      <c r="BM119" s="8"/>
      <c r="BN119" s="8"/>
      <c r="BO119" s="8"/>
      <c r="BP119" s="8"/>
      <c r="BQ119" s="7"/>
      <c r="BR119" s="8"/>
      <c r="BS119" s="13"/>
      <c r="BT119" s="13"/>
      <c r="BU119" s="112"/>
      <c r="BV119" s="7"/>
      <c r="BW119" s="8"/>
      <c r="BX119" s="8"/>
      <c r="BY119" s="8"/>
      <c r="BZ119" s="8"/>
      <c r="CA119" s="7"/>
      <c r="CB119" s="8"/>
      <c r="CC119" s="13"/>
      <c r="CD119" s="13"/>
      <c r="CE119" s="112"/>
      <c r="CF119" s="7"/>
      <c r="CG119" s="8"/>
      <c r="CH119" s="8"/>
      <c r="CI119" s="8"/>
      <c r="CJ119" s="8"/>
      <c r="CK119" s="7"/>
      <c r="CL119" s="8"/>
      <c r="CM119" s="13"/>
      <c r="CN119" s="13"/>
      <c r="CO119" s="112"/>
      <c r="CP119" s="7"/>
      <c r="CQ119" s="8"/>
      <c r="CR119" s="8"/>
      <c r="CS119" s="8"/>
      <c r="CT119" s="8"/>
      <c r="CU119" s="7"/>
      <c r="CV119" s="8"/>
      <c r="CW119" s="13"/>
      <c r="CX119" s="13"/>
      <c r="CY119" s="112"/>
      <c r="CZ119" s="7"/>
      <c r="DA119" s="8"/>
      <c r="DB119" s="8"/>
      <c r="DC119" s="8"/>
      <c r="DD119" s="8"/>
      <c r="DE119" s="7"/>
      <c r="DF119" s="8"/>
      <c r="DG119" s="13"/>
      <c r="DH119" s="13"/>
      <c r="DI119" s="112"/>
      <c r="DJ119" s="7"/>
      <c r="DK119" s="8"/>
      <c r="DL119" s="8"/>
      <c r="DM119" s="8"/>
      <c r="DN119" s="8"/>
      <c r="DO119" s="7"/>
      <c r="DP119" s="8"/>
      <c r="DQ119" s="13"/>
      <c r="DR119" s="13"/>
      <c r="DS119" s="112"/>
      <c r="DT119" s="7"/>
      <c r="DU119" s="8"/>
      <c r="DV119" s="8"/>
      <c r="DW119" s="8"/>
      <c r="DX119" s="8"/>
      <c r="DY119" s="7"/>
      <c r="DZ119" s="8"/>
      <c r="EA119" s="13"/>
      <c r="EB119" s="13"/>
      <c r="EC119" s="112"/>
      <c r="ED119" s="7"/>
      <c r="EE119" s="8"/>
      <c r="EF119" s="8"/>
      <c r="EG119" s="8"/>
      <c r="EH119" s="8"/>
      <c r="EI119" s="7"/>
      <c r="EJ119" s="8"/>
      <c r="EK119" s="13"/>
      <c r="EL119" s="13"/>
      <c r="EM119" s="112"/>
      <c r="EN119" s="7"/>
      <c r="EO119" s="8"/>
      <c r="EP119" s="8"/>
      <c r="EQ119" s="8"/>
      <c r="ER119" s="8"/>
      <c r="ES119" s="7"/>
      <c r="ET119" s="8"/>
    </row>
    <row r="120" spans="1:150" ht="12.75" customHeight="1" x14ac:dyDescent="0.2">
      <c r="A120" s="13"/>
      <c r="B120" s="13"/>
      <c r="C120" s="13"/>
      <c r="D120" s="13"/>
      <c r="E120" s="13"/>
      <c r="F120" s="13"/>
      <c r="G120" s="13"/>
      <c r="H120" s="13"/>
      <c r="I120" s="14"/>
      <c r="J120" s="13"/>
      <c r="K120" s="13"/>
      <c r="L120" s="13"/>
      <c r="M120" s="112"/>
      <c r="N120" s="7"/>
      <c r="O120" s="8"/>
      <c r="P120" s="8"/>
      <c r="Q120" s="8"/>
      <c r="R120" s="8"/>
      <c r="S120" s="7"/>
      <c r="T120" s="8"/>
      <c r="U120" s="13"/>
      <c r="V120" s="13"/>
      <c r="W120" s="112"/>
      <c r="X120" s="7"/>
      <c r="Y120" s="8"/>
      <c r="Z120" s="8"/>
      <c r="AA120" s="8"/>
      <c r="AB120" s="8"/>
      <c r="AC120" s="7"/>
      <c r="AD120" s="8"/>
      <c r="AE120" s="13"/>
      <c r="AF120" s="13"/>
      <c r="AG120" s="112"/>
      <c r="AH120" s="7"/>
      <c r="AI120" s="8"/>
      <c r="AJ120" s="8"/>
      <c r="AK120" s="8"/>
      <c r="AL120" s="8"/>
      <c r="AM120" s="7"/>
      <c r="AN120" s="8"/>
      <c r="AO120" s="13"/>
      <c r="AP120" s="13"/>
      <c r="AQ120" s="112"/>
      <c r="AR120" s="7"/>
      <c r="AS120" s="8"/>
      <c r="AT120" s="8"/>
      <c r="AU120" s="8"/>
      <c r="AV120" s="8"/>
      <c r="AW120" s="7"/>
      <c r="AX120" s="8"/>
      <c r="AY120" s="13"/>
      <c r="AZ120" s="13"/>
      <c r="BA120" s="112"/>
      <c r="BB120" s="7"/>
      <c r="BC120" s="8"/>
      <c r="BD120" s="8"/>
      <c r="BE120" s="8"/>
      <c r="BF120" s="8"/>
      <c r="BG120" s="7"/>
      <c r="BH120" s="8"/>
      <c r="BI120" s="13"/>
      <c r="BJ120" s="13"/>
      <c r="BK120" s="112"/>
      <c r="BL120" s="7"/>
      <c r="BM120" s="8"/>
      <c r="BN120" s="8"/>
      <c r="BO120" s="8"/>
      <c r="BP120" s="8"/>
      <c r="BQ120" s="7"/>
      <c r="BR120" s="8"/>
      <c r="BS120" s="13"/>
      <c r="BT120" s="13"/>
      <c r="BU120" s="112"/>
      <c r="BV120" s="7"/>
      <c r="BW120" s="8"/>
      <c r="BX120" s="8"/>
      <c r="BY120" s="8"/>
      <c r="BZ120" s="8"/>
      <c r="CA120" s="7"/>
      <c r="CB120" s="8"/>
      <c r="CC120" s="13"/>
      <c r="CD120" s="13"/>
      <c r="CE120" s="112"/>
      <c r="CF120" s="7"/>
      <c r="CG120" s="8"/>
      <c r="CH120" s="8"/>
      <c r="CI120" s="8"/>
      <c r="CJ120" s="8"/>
      <c r="CK120" s="7"/>
      <c r="CL120" s="8"/>
      <c r="CM120" s="13"/>
      <c r="CN120" s="13"/>
      <c r="CO120" s="112"/>
      <c r="CP120" s="7"/>
      <c r="CQ120" s="8"/>
      <c r="CR120" s="8"/>
      <c r="CS120" s="8"/>
      <c r="CT120" s="8"/>
      <c r="CU120" s="7"/>
      <c r="CV120" s="8"/>
      <c r="CW120" s="13"/>
      <c r="CX120" s="13"/>
      <c r="CY120" s="112"/>
      <c r="CZ120" s="7"/>
      <c r="DA120" s="8"/>
      <c r="DB120" s="8"/>
      <c r="DC120" s="8"/>
      <c r="DD120" s="8"/>
      <c r="DE120" s="7"/>
      <c r="DF120" s="8"/>
      <c r="DG120" s="13"/>
      <c r="DH120" s="13"/>
      <c r="DI120" s="112"/>
      <c r="DJ120" s="7"/>
      <c r="DK120" s="8"/>
      <c r="DL120" s="8"/>
      <c r="DM120" s="8"/>
      <c r="DN120" s="8"/>
      <c r="DO120" s="7"/>
      <c r="DP120" s="8"/>
      <c r="DQ120" s="13"/>
      <c r="DR120" s="13"/>
      <c r="DS120" s="112"/>
      <c r="DT120" s="7"/>
      <c r="DU120" s="8"/>
      <c r="DV120" s="8"/>
      <c r="DW120" s="8"/>
      <c r="DX120" s="8"/>
      <c r="DY120" s="7"/>
      <c r="DZ120" s="8"/>
      <c r="EA120" s="13"/>
      <c r="EB120" s="13"/>
      <c r="EC120" s="112"/>
      <c r="ED120" s="7"/>
      <c r="EE120" s="8"/>
      <c r="EF120" s="8"/>
      <c r="EG120" s="8"/>
      <c r="EH120" s="8"/>
      <c r="EI120" s="7"/>
      <c r="EJ120" s="8"/>
      <c r="EK120" s="13"/>
      <c r="EL120" s="13"/>
      <c r="EM120" s="112"/>
      <c r="EN120" s="7"/>
      <c r="EO120" s="8"/>
      <c r="EP120" s="8"/>
      <c r="EQ120" s="8"/>
      <c r="ER120" s="8"/>
      <c r="ES120" s="7"/>
      <c r="ET120" s="8"/>
    </row>
    <row r="121" spans="1:150" ht="12.75" customHeight="1" x14ac:dyDescent="0.2">
      <c r="A121" s="13"/>
      <c r="B121" s="13"/>
      <c r="C121" s="13"/>
      <c r="D121" s="13"/>
      <c r="E121" s="13"/>
      <c r="F121" s="13"/>
      <c r="G121" s="13"/>
      <c r="H121" s="13"/>
      <c r="I121" s="14"/>
      <c r="J121" s="13"/>
      <c r="K121" s="13"/>
      <c r="L121" s="13"/>
      <c r="M121" s="112"/>
      <c r="N121" s="7"/>
      <c r="O121" s="8"/>
      <c r="P121" s="8"/>
      <c r="Q121" s="8"/>
      <c r="R121" s="8"/>
      <c r="S121" s="7"/>
      <c r="T121" s="8"/>
      <c r="U121" s="13"/>
      <c r="V121" s="13"/>
      <c r="W121" s="112"/>
      <c r="X121" s="7"/>
      <c r="Y121" s="8"/>
      <c r="Z121" s="8"/>
      <c r="AA121" s="8"/>
      <c r="AB121" s="8"/>
      <c r="AC121" s="7"/>
      <c r="AD121" s="8"/>
      <c r="AE121" s="13"/>
      <c r="AF121" s="13"/>
      <c r="AG121" s="112"/>
      <c r="AH121" s="7"/>
      <c r="AI121" s="8"/>
      <c r="AJ121" s="8"/>
      <c r="AK121" s="8"/>
      <c r="AL121" s="8"/>
      <c r="AM121" s="7"/>
      <c r="AN121" s="8"/>
      <c r="AO121" s="13"/>
      <c r="AP121" s="13"/>
      <c r="AQ121" s="112"/>
      <c r="AR121" s="7"/>
      <c r="AS121" s="8"/>
      <c r="AT121" s="8"/>
      <c r="AU121" s="8"/>
      <c r="AV121" s="8"/>
      <c r="AW121" s="7"/>
      <c r="AX121" s="8"/>
      <c r="AY121" s="13"/>
      <c r="AZ121" s="13"/>
      <c r="BA121" s="112"/>
      <c r="BB121" s="7"/>
      <c r="BC121" s="8"/>
      <c r="BD121" s="8"/>
      <c r="BE121" s="8"/>
      <c r="BF121" s="8"/>
      <c r="BG121" s="7"/>
      <c r="BH121" s="8"/>
      <c r="BI121" s="13"/>
      <c r="BJ121" s="13"/>
      <c r="BK121" s="112"/>
      <c r="BL121" s="7"/>
      <c r="BM121" s="8"/>
      <c r="BN121" s="8"/>
      <c r="BO121" s="8"/>
      <c r="BP121" s="8"/>
      <c r="BQ121" s="7"/>
      <c r="BR121" s="8"/>
      <c r="BS121" s="13"/>
      <c r="BT121" s="13"/>
      <c r="BU121" s="112"/>
      <c r="BV121" s="7"/>
      <c r="BW121" s="8"/>
      <c r="BX121" s="8"/>
      <c r="BY121" s="8"/>
      <c r="BZ121" s="8"/>
      <c r="CA121" s="7"/>
      <c r="CB121" s="8"/>
      <c r="CC121" s="13"/>
      <c r="CD121" s="13"/>
      <c r="CE121" s="112"/>
      <c r="CF121" s="7"/>
      <c r="CG121" s="8"/>
      <c r="CH121" s="8"/>
      <c r="CI121" s="8"/>
      <c r="CJ121" s="8"/>
      <c r="CK121" s="7"/>
      <c r="CL121" s="8"/>
      <c r="CM121" s="13"/>
      <c r="CN121" s="13"/>
      <c r="CO121" s="112"/>
      <c r="CP121" s="7"/>
      <c r="CQ121" s="8"/>
      <c r="CR121" s="8"/>
      <c r="CS121" s="8"/>
      <c r="CT121" s="8"/>
      <c r="CU121" s="7"/>
      <c r="CV121" s="8"/>
      <c r="CW121" s="13"/>
      <c r="CX121" s="13"/>
      <c r="CY121" s="112"/>
      <c r="CZ121" s="7"/>
      <c r="DA121" s="8"/>
      <c r="DB121" s="8"/>
      <c r="DC121" s="8"/>
      <c r="DD121" s="8"/>
      <c r="DE121" s="7"/>
      <c r="DF121" s="8"/>
      <c r="DG121" s="13"/>
      <c r="DH121" s="13"/>
      <c r="DI121" s="112"/>
      <c r="DJ121" s="7"/>
      <c r="DK121" s="8"/>
      <c r="DL121" s="8"/>
      <c r="DM121" s="8"/>
      <c r="DN121" s="8"/>
      <c r="DO121" s="7"/>
      <c r="DP121" s="8"/>
      <c r="DQ121" s="13"/>
      <c r="DR121" s="13"/>
      <c r="DS121" s="112"/>
      <c r="DT121" s="7"/>
      <c r="DU121" s="8"/>
      <c r="DV121" s="8"/>
      <c r="DW121" s="8"/>
      <c r="DX121" s="8"/>
      <c r="DY121" s="7"/>
      <c r="DZ121" s="8"/>
      <c r="EA121" s="13"/>
      <c r="EB121" s="13"/>
      <c r="EC121" s="112"/>
      <c r="ED121" s="7"/>
      <c r="EE121" s="8"/>
      <c r="EF121" s="8"/>
      <c r="EG121" s="8"/>
      <c r="EH121" s="8"/>
      <c r="EI121" s="7"/>
      <c r="EJ121" s="8"/>
      <c r="EK121" s="13"/>
      <c r="EL121" s="13"/>
      <c r="EM121" s="112"/>
      <c r="EN121" s="7"/>
      <c r="EO121" s="8"/>
      <c r="EP121" s="8"/>
      <c r="EQ121" s="8"/>
      <c r="ER121" s="8"/>
      <c r="ES121" s="7"/>
      <c r="ET121" s="8"/>
    </row>
    <row r="122" spans="1:150" ht="12.75" customHeight="1" x14ac:dyDescent="0.2">
      <c r="A122" s="13"/>
      <c r="B122" s="13"/>
      <c r="C122" s="13"/>
      <c r="D122" s="13"/>
      <c r="E122" s="13"/>
      <c r="F122" s="13"/>
      <c r="G122" s="13"/>
      <c r="H122" s="13"/>
      <c r="I122" s="14"/>
      <c r="J122" s="13"/>
      <c r="K122" s="13"/>
      <c r="L122" s="13"/>
      <c r="M122" s="112"/>
      <c r="N122" s="7"/>
      <c r="O122" s="8"/>
      <c r="P122" s="8"/>
      <c r="Q122" s="8"/>
      <c r="R122" s="8"/>
      <c r="S122" s="7"/>
      <c r="T122" s="8"/>
      <c r="U122" s="13"/>
      <c r="V122" s="13"/>
      <c r="W122" s="112"/>
      <c r="X122" s="7"/>
      <c r="Y122" s="8"/>
      <c r="Z122" s="8"/>
      <c r="AA122" s="8"/>
      <c r="AB122" s="8"/>
      <c r="AC122" s="7"/>
      <c r="AD122" s="8"/>
      <c r="AE122" s="13"/>
      <c r="AF122" s="13"/>
      <c r="AG122" s="112"/>
      <c r="AH122" s="7"/>
      <c r="AI122" s="8"/>
      <c r="AJ122" s="8"/>
      <c r="AK122" s="8"/>
      <c r="AL122" s="8"/>
      <c r="AM122" s="7"/>
      <c r="AN122" s="8"/>
      <c r="AO122" s="13"/>
      <c r="AP122" s="13"/>
      <c r="AQ122" s="112"/>
      <c r="AR122" s="7"/>
      <c r="AS122" s="8"/>
      <c r="AT122" s="8"/>
      <c r="AU122" s="8"/>
      <c r="AV122" s="8"/>
      <c r="AW122" s="7"/>
      <c r="AX122" s="8"/>
      <c r="AY122" s="13"/>
      <c r="AZ122" s="13"/>
      <c r="BA122" s="112"/>
      <c r="BB122" s="7"/>
      <c r="BC122" s="8"/>
      <c r="BD122" s="8"/>
      <c r="BE122" s="8"/>
      <c r="BF122" s="8"/>
      <c r="BG122" s="7"/>
      <c r="BH122" s="8"/>
      <c r="BI122" s="13"/>
      <c r="BJ122" s="13"/>
      <c r="BK122" s="112"/>
      <c r="BL122" s="7"/>
      <c r="BM122" s="8"/>
      <c r="BN122" s="8"/>
      <c r="BO122" s="8"/>
      <c r="BP122" s="8"/>
      <c r="BQ122" s="7"/>
      <c r="BR122" s="8"/>
      <c r="BS122" s="13"/>
      <c r="BT122" s="13"/>
      <c r="BU122" s="112"/>
      <c r="BV122" s="7"/>
      <c r="BW122" s="8"/>
      <c r="BX122" s="8"/>
      <c r="BY122" s="8"/>
      <c r="BZ122" s="8"/>
      <c r="CA122" s="7"/>
      <c r="CB122" s="8"/>
      <c r="CC122" s="13"/>
      <c r="CD122" s="13"/>
      <c r="CE122" s="112"/>
      <c r="CF122" s="7"/>
      <c r="CG122" s="8"/>
      <c r="CH122" s="8"/>
      <c r="CI122" s="8"/>
      <c r="CJ122" s="8"/>
      <c r="CK122" s="7"/>
      <c r="CL122" s="8"/>
      <c r="CM122" s="13"/>
      <c r="CN122" s="13"/>
      <c r="CO122" s="112"/>
      <c r="CP122" s="7"/>
      <c r="CQ122" s="8"/>
      <c r="CR122" s="8"/>
      <c r="CS122" s="8"/>
      <c r="CT122" s="8"/>
      <c r="CU122" s="7"/>
      <c r="CV122" s="8"/>
      <c r="CW122" s="13"/>
      <c r="CX122" s="13"/>
      <c r="CY122" s="112"/>
      <c r="CZ122" s="7"/>
      <c r="DA122" s="8"/>
      <c r="DB122" s="8"/>
      <c r="DC122" s="8"/>
      <c r="DD122" s="8"/>
      <c r="DE122" s="7"/>
      <c r="DF122" s="8"/>
      <c r="DG122" s="13"/>
      <c r="DH122" s="13"/>
      <c r="DI122" s="112"/>
      <c r="DJ122" s="7"/>
      <c r="DK122" s="8"/>
      <c r="DL122" s="8"/>
      <c r="DM122" s="8"/>
      <c r="DN122" s="8"/>
      <c r="DO122" s="7"/>
      <c r="DP122" s="8"/>
      <c r="DQ122" s="13"/>
      <c r="DR122" s="13"/>
      <c r="DS122" s="112"/>
      <c r="DT122" s="7"/>
      <c r="DU122" s="8"/>
      <c r="DV122" s="8"/>
      <c r="DW122" s="8"/>
      <c r="DX122" s="8"/>
      <c r="DY122" s="7"/>
      <c r="DZ122" s="8"/>
      <c r="EA122" s="13"/>
      <c r="EB122" s="13"/>
      <c r="EC122" s="112"/>
      <c r="ED122" s="7"/>
      <c r="EE122" s="8"/>
      <c r="EF122" s="8"/>
      <c r="EG122" s="8"/>
      <c r="EH122" s="8"/>
      <c r="EI122" s="7"/>
      <c r="EJ122" s="8"/>
      <c r="EK122" s="13"/>
      <c r="EL122" s="13"/>
      <c r="EM122" s="112"/>
      <c r="EN122" s="7"/>
      <c r="EO122" s="8"/>
      <c r="EP122" s="8"/>
      <c r="EQ122" s="8"/>
      <c r="ER122" s="8"/>
      <c r="ES122" s="7"/>
      <c r="ET122" s="8"/>
    </row>
    <row r="123" spans="1:150" ht="12.75" customHeight="1" x14ac:dyDescent="0.2">
      <c r="A123" s="13"/>
      <c r="B123" s="13"/>
      <c r="C123" s="13"/>
      <c r="D123" s="13"/>
      <c r="E123" s="13"/>
      <c r="F123" s="13"/>
      <c r="G123" s="13"/>
      <c r="H123" s="13"/>
      <c r="I123" s="14"/>
      <c r="J123" s="13"/>
      <c r="K123" s="13"/>
      <c r="L123" s="13"/>
      <c r="M123" s="112"/>
      <c r="N123" s="7"/>
      <c r="O123" s="8"/>
      <c r="P123" s="8"/>
      <c r="Q123" s="8"/>
      <c r="R123" s="8"/>
      <c r="S123" s="7"/>
      <c r="T123" s="8"/>
      <c r="U123" s="13"/>
      <c r="V123" s="13"/>
      <c r="W123" s="112"/>
      <c r="X123" s="7"/>
      <c r="Y123" s="8"/>
      <c r="Z123" s="8"/>
      <c r="AA123" s="8"/>
      <c r="AB123" s="8"/>
      <c r="AC123" s="7"/>
      <c r="AD123" s="8"/>
      <c r="AE123" s="13"/>
      <c r="AF123" s="13"/>
      <c r="AG123" s="112"/>
      <c r="AH123" s="7"/>
      <c r="AI123" s="8"/>
      <c r="AJ123" s="8"/>
      <c r="AK123" s="8"/>
      <c r="AL123" s="8"/>
      <c r="AM123" s="7"/>
      <c r="AN123" s="8"/>
      <c r="AO123" s="13"/>
      <c r="AP123" s="13"/>
      <c r="AQ123" s="112"/>
      <c r="AR123" s="7"/>
      <c r="AS123" s="8"/>
      <c r="AT123" s="8"/>
      <c r="AU123" s="8"/>
      <c r="AV123" s="8"/>
      <c r="AW123" s="7"/>
      <c r="AX123" s="8"/>
      <c r="AY123" s="13"/>
      <c r="AZ123" s="13"/>
      <c r="BA123" s="112"/>
      <c r="BB123" s="7"/>
      <c r="BC123" s="8"/>
      <c r="BD123" s="8"/>
      <c r="BE123" s="8"/>
      <c r="BF123" s="8"/>
      <c r="BG123" s="7"/>
      <c r="BH123" s="8"/>
      <c r="BI123" s="13"/>
      <c r="BJ123" s="13"/>
      <c r="BK123" s="112"/>
      <c r="BL123" s="7"/>
      <c r="BM123" s="8"/>
      <c r="BN123" s="8"/>
      <c r="BO123" s="8"/>
      <c r="BP123" s="8"/>
      <c r="BQ123" s="7"/>
      <c r="BR123" s="8"/>
      <c r="BS123" s="13"/>
      <c r="BT123" s="13"/>
      <c r="BU123" s="112"/>
      <c r="BV123" s="7"/>
      <c r="BW123" s="8"/>
      <c r="BX123" s="8"/>
      <c r="BY123" s="8"/>
      <c r="BZ123" s="8"/>
      <c r="CA123" s="7"/>
      <c r="CB123" s="8"/>
      <c r="CC123" s="13"/>
      <c r="CD123" s="13"/>
      <c r="CE123" s="112"/>
      <c r="CF123" s="7"/>
      <c r="CG123" s="8"/>
      <c r="CH123" s="8"/>
      <c r="CI123" s="8"/>
      <c r="CJ123" s="8"/>
      <c r="CK123" s="7"/>
      <c r="CL123" s="8"/>
      <c r="CM123" s="13"/>
      <c r="CN123" s="13"/>
      <c r="CO123" s="112"/>
      <c r="CP123" s="7"/>
      <c r="CQ123" s="8"/>
      <c r="CR123" s="8"/>
      <c r="CS123" s="8"/>
      <c r="CT123" s="8"/>
      <c r="CU123" s="7"/>
      <c r="CV123" s="8"/>
      <c r="CW123" s="13"/>
      <c r="CX123" s="13"/>
      <c r="CY123" s="112"/>
      <c r="CZ123" s="7"/>
      <c r="DA123" s="8"/>
      <c r="DB123" s="8"/>
      <c r="DC123" s="8"/>
      <c r="DD123" s="8"/>
      <c r="DE123" s="7"/>
      <c r="DF123" s="8"/>
      <c r="DG123" s="13"/>
      <c r="DH123" s="13"/>
      <c r="DI123" s="112"/>
      <c r="DJ123" s="7"/>
      <c r="DK123" s="8"/>
      <c r="DL123" s="8"/>
      <c r="DM123" s="8"/>
      <c r="DN123" s="8"/>
      <c r="DO123" s="7"/>
      <c r="DP123" s="8"/>
      <c r="DQ123" s="13"/>
      <c r="DR123" s="13"/>
      <c r="DS123" s="112"/>
      <c r="DT123" s="7"/>
      <c r="DU123" s="8"/>
      <c r="DV123" s="8"/>
      <c r="DW123" s="8"/>
      <c r="DX123" s="8"/>
      <c r="DY123" s="7"/>
      <c r="DZ123" s="8"/>
      <c r="EA123" s="13"/>
      <c r="EB123" s="13"/>
      <c r="EC123" s="112"/>
      <c r="ED123" s="7"/>
      <c r="EE123" s="8"/>
      <c r="EF123" s="8"/>
      <c r="EG123" s="8"/>
      <c r="EH123" s="8"/>
      <c r="EI123" s="7"/>
      <c r="EJ123" s="8"/>
      <c r="EK123" s="13"/>
      <c r="EL123" s="13"/>
      <c r="EM123" s="112"/>
      <c r="EN123" s="7"/>
      <c r="EO123" s="8"/>
      <c r="EP123" s="8"/>
      <c r="EQ123" s="8"/>
      <c r="ER123" s="8"/>
      <c r="ES123" s="7"/>
      <c r="ET123" s="8"/>
    </row>
    <row r="124" spans="1:150" ht="12.75" customHeight="1" x14ac:dyDescent="0.2">
      <c r="A124" s="13"/>
      <c r="B124" s="13"/>
      <c r="C124" s="13"/>
      <c r="D124" s="13"/>
      <c r="E124" s="13"/>
      <c r="F124" s="13"/>
      <c r="G124" s="13"/>
      <c r="H124" s="13"/>
      <c r="I124" s="14"/>
      <c r="J124" s="13"/>
      <c r="K124" s="13"/>
      <c r="L124" s="13"/>
      <c r="M124" s="112"/>
      <c r="N124" s="7"/>
      <c r="O124" s="8"/>
      <c r="P124" s="8"/>
      <c r="Q124" s="8"/>
      <c r="R124" s="8"/>
      <c r="S124" s="7"/>
      <c r="T124" s="8"/>
      <c r="U124" s="13"/>
      <c r="V124" s="13"/>
      <c r="W124" s="112"/>
      <c r="X124" s="7"/>
      <c r="Y124" s="8"/>
      <c r="Z124" s="8"/>
      <c r="AA124" s="8"/>
      <c r="AB124" s="8"/>
      <c r="AC124" s="7"/>
      <c r="AD124" s="8"/>
      <c r="AE124" s="13"/>
      <c r="AF124" s="13"/>
      <c r="AG124" s="112"/>
      <c r="AH124" s="7"/>
      <c r="AI124" s="8"/>
      <c r="AJ124" s="8"/>
      <c r="AK124" s="8"/>
      <c r="AL124" s="8"/>
      <c r="AM124" s="7"/>
      <c r="AN124" s="8"/>
      <c r="AO124" s="13"/>
      <c r="AP124" s="13"/>
      <c r="AQ124" s="112"/>
      <c r="AR124" s="7"/>
      <c r="AS124" s="8"/>
      <c r="AT124" s="8"/>
      <c r="AU124" s="8"/>
      <c r="AV124" s="8"/>
      <c r="AW124" s="7"/>
      <c r="AX124" s="8"/>
      <c r="AY124" s="13"/>
      <c r="AZ124" s="13"/>
      <c r="BA124" s="112"/>
      <c r="BB124" s="7"/>
      <c r="BC124" s="8"/>
      <c r="BD124" s="8"/>
      <c r="BE124" s="8"/>
      <c r="BF124" s="8"/>
      <c r="BG124" s="7"/>
      <c r="BH124" s="8"/>
      <c r="BI124" s="13"/>
      <c r="BJ124" s="13"/>
      <c r="BK124" s="112"/>
      <c r="BL124" s="7"/>
      <c r="BM124" s="8"/>
      <c r="BN124" s="8"/>
      <c r="BO124" s="8"/>
      <c r="BP124" s="8"/>
      <c r="BQ124" s="7"/>
      <c r="BR124" s="8"/>
      <c r="BS124" s="13"/>
      <c r="BT124" s="13"/>
      <c r="BU124" s="112"/>
      <c r="BV124" s="7"/>
      <c r="BW124" s="8"/>
      <c r="BX124" s="8"/>
      <c r="BY124" s="8"/>
      <c r="BZ124" s="8"/>
      <c r="CA124" s="7"/>
      <c r="CB124" s="8"/>
      <c r="CC124" s="13"/>
      <c r="CD124" s="13"/>
      <c r="CE124" s="112"/>
      <c r="CF124" s="7"/>
      <c r="CG124" s="8"/>
      <c r="CH124" s="8"/>
      <c r="CI124" s="8"/>
      <c r="CJ124" s="8"/>
      <c r="CK124" s="7"/>
      <c r="CL124" s="8"/>
      <c r="CM124" s="13"/>
      <c r="CN124" s="13"/>
      <c r="CO124" s="112"/>
      <c r="CP124" s="7"/>
      <c r="CQ124" s="8"/>
      <c r="CR124" s="8"/>
      <c r="CS124" s="8"/>
      <c r="CT124" s="8"/>
      <c r="CU124" s="7"/>
      <c r="CV124" s="8"/>
      <c r="CW124" s="13"/>
      <c r="CX124" s="13"/>
      <c r="CY124" s="112"/>
      <c r="CZ124" s="7"/>
      <c r="DA124" s="8"/>
      <c r="DB124" s="8"/>
      <c r="DC124" s="8"/>
      <c r="DD124" s="8"/>
      <c r="DE124" s="7"/>
      <c r="DF124" s="8"/>
      <c r="DG124" s="13"/>
      <c r="DH124" s="13"/>
      <c r="DI124" s="112"/>
      <c r="DJ124" s="7"/>
      <c r="DK124" s="8"/>
      <c r="DL124" s="8"/>
      <c r="DM124" s="8"/>
      <c r="DN124" s="8"/>
      <c r="DO124" s="7"/>
      <c r="DP124" s="8"/>
      <c r="DQ124" s="13"/>
      <c r="DR124" s="13"/>
      <c r="DS124" s="112"/>
      <c r="DT124" s="7"/>
      <c r="DU124" s="8"/>
      <c r="DV124" s="8"/>
      <c r="DW124" s="8"/>
      <c r="DX124" s="8"/>
      <c r="DY124" s="7"/>
      <c r="DZ124" s="8"/>
      <c r="EA124" s="13"/>
      <c r="EB124" s="13"/>
      <c r="EC124" s="112"/>
      <c r="ED124" s="7"/>
      <c r="EE124" s="8"/>
      <c r="EF124" s="8"/>
      <c r="EG124" s="8"/>
      <c r="EH124" s="8"/>
      <c r="EI124" s="7"/>
      <c r="EJ124" s="8"/>
      <c r="EK124" s="13"/>
      <c r="EL124" s="13"/>
      <c r="EM124" s="112"/>
      <c r="EN124" s="7"/>
      <c r="EO124" s="8"/>
      <c r="EP124" s="8"/>
      <c r="EQ124" s="8"/>
      <c r="ER124" s="8"/>
      <c r="ES124" s="7"/>
      <c r="ET124" s="8"/>
    </row>
    <row r="125" spans="1:150" ht="12.75" customHeight="1" x14ac:dyDescent="0.2">
      <c r="A125" s="13"/>
      <c r="B125" s="13"/>
      <c r="C125" s="13"/>
      <c r="D125" s="13"/>
      <c r="E125" s="13"/>
      <c r="F125" s="13"/>
      <c r="G125" s="13"/>
      <c r="H125" s="13"/>
      <c r="I125" s="14"/>
      <c r="J125" s="13"/>
      <c r="K125" s="13"/>
      <c r="L125" s="13"/>
      <c r="M125" s="112"/>
      <c r="N125" s="7"/>
      <c r="O125" s="8"/>
      <c r="P125" s="8"/>
      <c r="Q125" s="8"/>
      <c r="R125" s="8"/>
      <c r="S125" s="7"/>
      <c r="T125" s="8"/>
      <c r="U125" s="13"/>
      <c r="V125" s="13"/>
      <c r="W125" s="112"/>
      <c r="X125" s="7"/>
      <c r="Y125" s="8"/>
      <c r="Z125" s="8"/>
      <c r="AA125" s="8"/>
      <c r="AB125" s="8"/>
      <c r="AC125" s="7"/>
      <c r="AD125" s="8"/>
      <c r="AE125" s="13"/>
      <c r="AF125" s="13"/>
      <c r="AG125" s="112"/>
      <c r="AH125" s="7"/>
      <c r="AI125" s="8"/>
      <c r="AJ125" s="8"/>
      <c r="AK125" s="8"/>
      <c r="AL125" s="8"/>
      <c r="AM125" s="7"/>
      <c r="AN125" s="8"/>
      <c r="AO125" s="13"/>
      <c r="AP125" s="13"/>
      <c r="AQ125" s="112"/>
      <c r="AR125" s="7"/>
      <c r="AS125" s="8"/>
      <c r="AT125" s="8"/>
      <c r="AU125" s="8"/>
      <c r="AV125" s="8"/>
      <c r="AW125" s="7"/>
      <c r="AX125" s="8"/>
      <c r="AY125" s="13"/>
      <c r="AZ125" s="13"/>
      <c r="BA125" s="112"/>
      <c r="BB125" s="7"/>
      <c r="BC125" s="8"/>
      <c r="BD125" s="8"/>
      <c r="BE125" s="8"/>
      <c r="BF125" s="8"/>
      <c r="BG125" s="7"/>
      <c r="BH125" s="8"/>
      <c r="BI125" s="13"/>
      <c r="BJ125" s="13"/>
      <c r="BK125" s="112"/>
      <c r="BL125" s="7"/>
      <c r="BM125" s="8"/>
      <c r="BN125" s="8"/>
      <c r="BO125" s="8"/>
      <c r="BP125" s="8"/>
      <c r="BQ125" s="7"/>
      <c r="BR125" s="8"/>
      <c r="BS125" s="13"/>
      <c r="BT125" s="13"/>
      <c r="BU125" s="112"/>
      <c r="BV125" s="7"/>
      <c r="BW125" s="8"/>
      <c r="BX125" s="8"/>
      <c r="BY125" s="8"/>
      <c r="BZ125" s="8"/>
      <c r="CA125" s="7"/>
      <c r="CB125" s="8"/>
      <c r="CC125" s="13"/>
      <c r="CD125" s="13"/>
      <c r="CE125" s="112"/>
      <c r="CF125" s="7"/>
      <c r="CG125" s="8"/>
      <c r="CH125" s="8"/>
      <c r="CI125" s="8"/>
      <c r="CJ125" s="8"/>
      <c r="CK125" s="7"/>
      <c r="CL125" s="8"/>
      <c r="CM125" s="13"/>
      <c r="CN125" s="13"/>
      <c r="CO125" s="112"/>
      <c r="CP125" s="7"/>
      <c r="CQ125" s="8"/>
      <c r="CR125" s="8"/>
      <c r="CS125" s="8"/>
      <c r="CT125" s="8"/>
      <c r="CU125" s="7"/>
      <c r="CV125" s="8"/>
      <c r="CW125" s="13"/>
      <c r="CX125" s="13"/>
      <c r="CY125" s="112"/>
      <c r="CZ125" s="7"/>
      <c r="DA125" s="8"/>
      <c r="DB125" s="8"/>
      <c r="DC125" s="8"/>
      <c r="DD125" s="8"/>
      <c r="DE125" s="7"/>
      <c r="DF125" s="8"/>
      <c r="DG125" s="13"/>
      <c r="DH125" s="13"/>
      <c r="DI125" s="112"/>
      <c r="DJ125" s="7"/>
      <c r="DK125" s="8"/>
      <c r="DL125" s="8"/>
      <c r="DM125" s="8"/>
      <c r="DN125" s="8"/>
      <c r="DO125" s="7"/>
      <c r="DP125" s="8"/>
      <c r="DQ125" s="13"/>
      <c r="DR125" s="13"/>
      <c r="DS125" s="112"/>
      <c r="DT125" s="7"/>
      <c r="DU125" s="8"/>
      <c r="DV125" s="8"/>
      <c r="DW125" s="8"/>
      <c r="DX125" s="8"/>
      <c r="DY125" s="7"/>
      <c r="DZ125" s="8"/>
      <c r="EA125" s="13"/>
      <c r="EB125" s="13"/>
      <c r="EC125" s="112"/>
      <c r="ED125" s="7"/>
      <c r="EE125" s="8"/>
      <c r="EF125" s="8"/>
      <c r="EG125" s="8"/>
      <c r="EH125" s="8"/>
      <c r="EI125" s="7"/>
      <c r="EJ125" s="8"/>
      <c r="EK125" s="13"/>
      <c r="EL125" s="13"/>
      <c r="EM125" s="112"/>
      <c r="EN125" s="7"/>
      <c r="EO125" s="8"/>
      <c r="EP125" s="8"/>
      <c r="EQ125" s="8"/>
      <c r="ER125" s="8"/>
      <c r="ES125" s="7"/>
      <c r="ET125" s="8"/>
    </row>
    <row r="126" spans="1:150" ht="12.75" customHeight="1" x14ac:dyDescent="0.2">
      <c r="A126" s="13"/>
      <c r="B126" s="13"/>
      <c r="C126" s="13"/>
      <c r="D126" s="13"/>
      <c r="E126" s="13"/>
      <c r="F126" s="13"/>
      <c r="G126" s="13"/>
      <c r="H126" s="13"/>
      <c r="I126" s="14"/>
      <c r="J126" s="13"/>
      <c r="K126" s="13"/>
      <c r="L126" s="13"/>
      <c r="M126" s="112"/>
      <c r="N126" s="7"/>
      <c r="O126" s="8"/>
      <c r="P126" s="8"/>
      <c r="Q126" s="8"/>
      <c r="R126" s="8"/>
      <c r="S126" s="7"/>
      <c r="T126" s="8"/>
      <c r="U126" s="13"/>
      <c r="V126" s="13"/>
      <c r="W126" s="112"/>
      <c r="X126" s="7"/>
      <c r="Y126" s="8"/>
      <c r="Z126" s="8"/>
      <c r="AA126" s="8"/>
      <c r="AB126" s="8"/>
      <c r="AC126" s="7"/>
      <c r="AD126" s="8"/>
      <c r="AE126" s="13"/>
      <c r="AF126" s="13"/>
      <c r="AG126" s="112"/>
      <c r="AH126" s="7"/>
      <c r="AI126" s="8"/>
      <c r="AJ126" s="8"/>
      <c r="AK126" s="8"/>
      <c r="AL126" s="8"/>
      <c r="AM126" s="7"/>
      <c r="AN126" s="8"/>
      <c r="AO126" s="13"/>
      <c r="AP126" s="13"/>
      <c r="AQ126" s="112"/>
      <c r="AR126" s="7"/>
      <c r="AS126" s="8"/>
      <c r="AT126" s="8"/>
      <c r="AU126" s="8"/>
      <c r="AV126" s="8"/>
      <c r="AW126" s="7"/>
      <c r="AX126" s="8"/>
      <c r="AY126" s="13"/>
      <c r="AZ126" s="13"/>
      <c r="BA126" s="112"/>
      <c r="BB126" s="7"/>
      <c r="BC126" s="8"/>
      <c r="BD126" s="8"/>
      <c r="BE126" s="8"/>
      <c r="BF126" s="8"/>
      <c r="BG126" s="7"/>
      <c r="BH126" s="8"/>
      <c r="BI126" s="13"/>
      <c r="BJ126" s="13"/>
      <c r="BK126" s="112"/>
      <c r="BL126" s="7"/>
      <c r="BM126" s="8"/>
      <c r="BN126" s="8"/>
      <c r="BO126" s="8"/>
      <c r="BP126" s="8"/>
      <c r="BQ126" s="7"/>
      <c r="BR126" s="8"/>
      <c r="BS126" s="13"/>
      <c r="BT126" s="13"/>
      <c r="BU126" s="112"/>
      <c r="BV126" s="7"/>
      <c r="BW126" s="8"/>
      <c r="BX126" s="8"/>
      <c r="BY126" s="8"/>
      <c r="BZ126" s="8"/>
      <c r="CA126" s="7"/>
      <c r="CB126" s="8"/>
      <c r="CC126" s="13"/>
      <c r="CD126" s="13"/>
      <c r="CE126" s="112"/>
      <c r="CF126" s="7"/>
      <c r="CG126" s="8"/>
      <c r="CH126" s="8"/>
      <c r="CI126" s="8"/>
      <c r="CJ126" s="8"/>
      <c r="CK126" s="7"/>
      <c r="CL126" s="8"/>
      <c r="CM126" s="13"/>
      <c r="CN126" s="13"/>
      <c r="CO126" s="112"/>
      <c r="CP126" s="7"/>
      <c r="CQ126" s="8"/>
      <c r="CR126" s="8"/>
      <c r="CS126" s="8"/>
      <c r="CT126" s="8"/>
      <c r="CU126" s="7"/>
      <c r="CV126" s="8"/>
      <c r="CW126" s="13"/>
      <c r="CX126" s="13"/>
      <c r="CY126" s="112"/>
      <c r="CZ126" s="7"/>
      <c r="DA126" s="8"/>
      <c r="DB126" s="8"/>
      <c r="DC126" s="8"/>
      <c r="DD126" s="8"/>
      <c r="DE126" s="7"/>
      <c r="DF126" s="8"/>
      <c r="DG126" s="13"/>
      <c r="DH126" s="13"/>
      <c r="DI126" s="112"/>
      <c r="DJ126" s="7"/>
      <c r="DK126" s="8"/>
      <c r="DL126" s="8"/>
      <c r="DM126" s="8"/>
      <c r="DN126" s="8"/>
      <c r="DO126" s="7"/>
      <c r="DP126" s="8"/>
      <c r="DQ126" s="13"/>
      <c r="DR126" s="13"/>
      <c r="DS126" s="112"/>
      <c r="DT126" s="7"/>
      <c r="DU126" s="8"/>
      <c r="DV126" s="8"/>
      <c r="DW126" s="8"/>
      <c r="DX126" s="8"/>
      <c r="DY126" s="7"/>
      <c r="DZ126" s="8"/>
      <c r="EA126" s="13"/>
      <c r="EB126" s="13"/>
      <c r="EC126" s="112"/>
      <c r="ED126" s="7"/>
      <c r="EE126" s="8"/>
      <c r="EF126" s="8"/>
      <c r="EG126" s="8"/>
      <c r="EH126" s="8"/>
      <c r="EI126" s="7"/>
      <c r="EJ126" s="8"/>
      <c r="EK126" s="13"/>
      <c r="EL126" s="13"/>
      <c r="EM126" s="112"/>
      <c r="EN126" s="7"/>
      <c r="EO126" s="8"/>
      <c r="EP126" s="8"/>
      <c r="EQ126" s="8"/>
      <c r="ER126" s="8"/>
      <c r="ES126" s="7"/>
      <c r="ET126" s="8"/>
    </row>
    <row r="127" spans="1:150" ht="12.75" customHeight="1" x14ac:dyDescent="0.2">
      <c r="A127" s="13"/>
      <c r="B127" s="13"/>
      <c r="C127" s="13"/>
      <c r="D127" s="13"/>
      <c r="E127" s="13"/>
      <c r="F127" s="13"/>
      <c r="G127" s="13"/>
      <c r="H127" s="13"/>
      <c r="I127" s="14"/>
      <c r="J127" s="13"/>
      <c r="K127" s="13"/>
      <c r="L127" s="13"/>
      <c r="M127" s="112"/>
      <c r="N127" s="7"/>
      <c r="O127" s="8"/>
      <c r="P127" s="8"/>
      <c r="Q127" s="8"/>
      <c r="R127" s="8"/>
      <c r="S127" s="7"/>
      <c r="T127" s="8"/>
      <c r="U127" s="13"/>
      <c r="V127" s="13"/>
      <c r="W127" s="112"/>
      <c r="X127" s="7"/>
      <c r="Y127" s="8"/>
      <c r="Z127" s="8"/>
      <c r="AA127" s="8"/>
      <c r="AB127" s="8"/>
      <c r="AC127" s="7"/>
      <c r="AD127" s="8"/>
      <c r="AE127" s="13"/>
      <c r="AF127" s="13"/>
      <c r="AG127" s="112"/>
      <c r="AH127" s="7"/>
      <c r="AI127" s="8"/>
      <c r="AJ127" s="8"/>
      <c r="AK127" s="8"/>
      <c r="AL127" s="8"/>
      <c r="AM127" s="7"/>
      <c r="AN127" s="8"/>
      <c r="AO127" s="13"/>
      <c r="AP127" s="13"/>
      <c r="AQ127" s="112"/>
      <c r="AR127" s="7"/>
      <c r="AS127" s="8"/>
      <c r="AT127" s="8"/>
      <c r="AU127" s="8"/>
      <c r="AV127" s="8"/>
      <c r="AW127" s="7"/>
      <c r="AX127" s="8"/>
      <c r="AY127" s="13"/>
      <c r="AZ127" s="13"/>
      <c r="BA127" s="112"/>
      <c r="BB127" s="7"/>
      <c r="BC127" s="8"/>
      <c r="BD127" s="8"/>
      <c r="BE127" s="8"/>
      <c r="BF127" s="8"/>
      <c r="BG127" s="7"/>
      <c r="BH127" s="8"/>
      <c r="BI127" s="13"/>
      <c r="BJ127" s="13"/>
      <c r="BK127" s="112"/>
      <c r="BL127" s="7"/>
      <c r="BM127" s="8"/>
      <c r="BN127" s="8"/>
      <c r="BO127" s="8"/>
      <c r="BP127" s="8"/>
      <c r="BQ127" s="7"/>
      <c r="BR127" s="8"/>
      <c r="BS127" s="13"/>
      <c r="BT127" s="13"/>
      <c r="BU127" s="112"/>
      <c r="BV127" s="7"/>
      <c r="BW127" s="8"/>
      <c r="BX127" s="8"/>
      <c r="BY127" s="8"/>
      <c r="BZ127" s="8"/>
      <c r="CA127" s="7"/>
      <c r="CB127" s="8"/>
      <c r="CC127" s="13"/>
      <c r="CD127" s="13"/>
      <c r="CE127" s="112"/>
      <c r="CF127" s="7"/>
      <c r="CG127" s="8"/>
      <c r="CH127" s="8"/>
      <c r="CI127" s="8"/>
      <c r="CJ127" s="8"/>
      <c r="CK127" s="7"/>
      <c r="CL127" s="8"/>
      <c r="CM127" s="13"/>
      <c r="CN127" s="13"/>
      <c r="CO127" s="112"/>
      <c r="CP127" s="7"/>
      <c r="CQ127" s="8"/>
      <c r="CR127" s="8"/>
      <c r="CS127" s="8"/>
      <c r="CT127" s="8"/>
      <c r="CU127" s="7"/>
      <c r="CV127" s="8"/>
      <c r="CW127" s="13"/>
      <c r="CX127" s="13"/>
      <c r="CY127" s="112"/>
      <c r="CZ127" s="7"/>
      <c r="DA127" s="8"/>
      <c r="DB127" s="8"/>
      <c r="DC127" s="8"/>
      <c r="DD127" s="8"/>
      <c r="DE127" s="7"/>
      <c r="DF127" s="8"/>
      <c r="DG127" s="13"/>
      <c r="DH127" s="13"/>
      <c r="DI127" s="112"/>
      <c r="DJ127" s="7"/>
      <c r="DK127" s="8"/>
      <c r="DL127" s="8"/>
      <c r="DM127" s="8"/>
      <c r="DN127" s="8"/>
      <c r="DO127" s="7"/>
      <c r="DP127" s="8"/>
      <c r="DQ127" s="13"/>
      <c r="DR127" s="13"/>
      <c r="DS127" s="112"/>
      <c r="DT127" s="7"/>
      <c r="DU127" s="8"/>
      <c r="DV127" s="8"/>
      <c r="DW127" s="8"/>
      <c r="DX127" s="8"/>
      <c r="DY127" s="7"/>
      <c r="DZ127" s="8"/>
      <c r="EA127" s="13"/>
      <c r="EB127" s="13"/>
      <c r="EC127" s="112"/>
      <c r="ED127" s="7"/>
      <c r="EE127" s="8"/>
      <c r="EF127" s="8"/>
      <c r="EG127" s="8"/>
      <c r="EH127" s="8"/>
      <c r="EI127" s="7"/>
      <c r="EJ127" s="8"/>
      <c r="EK127" s="13"/>
      <c r="EL127" s="13"/>
      <c r="EM127" s="112"/>
      <c r="EN127" s="7"/>
      <c r="EO127" s="8"/>
      <c r="EP127" s="8"/>
      <c r="EQ127" s="8"/>
      <c r="ER127" s="8"/>
      <c r="ES127" s="7"/>
      <c r="ET127" s="8"/>
    </row>
    <row r="128" spans="1:150" ht="12.75" customHeight="1" x14ac:dyDescent="0.2">
      <c r="A128" s="13"/>
      <c r="B128" s="13"/>
      <c r="C128" s="13"/>
      <c r="D128" s="13"/>
      <c r="E128" s="13"/>
      <c r="F128" s="13"/>
      <c r="G128" s="13"/>
      <c r="H128" s="13"/>
      <c r="I128" s="14"/>
      <c r="J128" s="13"/>
      <c r="K128" s="13"/>
      <c r="L128" s="13"/>
      <c r="M128" s="112"/>
      <c r="N128" s="7"/>
      <c r="O128" s="8"/>
      <c r="P128" s="8"/>
      <c r="Q128" s="8"/>
      <c r="R128" s="8"/>
      <c r="S128" s="7"/>
      <c r="T128" s="8"/>
      <c r="U128" s="13"/>
      <c r="V128" s="13"/>
      <c r="W128" s="112"/>
      <c r="X128" s="7"/>
      <c r="Y128" s="8"/>
      <c r="Z128" s="8"/>
      <c r="AA128" s="8"/>
      <c r="AB128" s="8"/>
      <c r="AC128" s="7"/>
      <c r="AD128" s="8"/>
      <c r="AE128" s="13"/>
      <c r="AF128" s="13"/>
      <c r="AG128" s="112"/>
      <c r="AH128" s="7"/>
      <c r="AI128" s="8"/>
      <c r="AJ128" s="8"/>
      <c r="AK128" s="8"/>
      <c r="AL128" s="8"/>
      <c r="AM128" s="7"/>
      <c r="AN128" s="8"/>
      <c r="AO128" s="13"/>
      <c r="AP128" s="13"/>
      <c r="AQ128" s="112"/>
      <c r="AR128" s="7"/>
      <c r="AS128" s="8"/>
      <c r="AT128" s="8"/>
      <c r="AU128" s="8"/>
      <c r="AV128" s="8"/>
      <c r="AW128" s="7"/>
      <c r="AX128" s="8"/>
      <c r="AY128" s="13"/>
      <c r="AZ128" s="13"/>
      <c r="BA128" s="112"/>
      <c r="BB128" s="7"/>
      <c r="BC128" s="8"/>
      <c r="BD128" s="8"/>
      <c r="BE128" s="8"/>
      <c r="BF128" s="8"/>
      <c r="BG128" s="7"/>
      <c r="BH128" s="8"/>
      <c r="BI128" s="13"/>
      <c r="BJ128" s="13"/>
      <c r="BK128" s="112"/>
      <c r="BL128" s="7"/>
      <c r="BM128" s="8"/>
      <c r="BN128" s="8"/>
      <c r="BO128" s="8"/>
      <c r="BP128" s="8"/>
      <c r="BQ128" s="7"/>
      <c r="BR128" s="8"/>
      <c r="BS128" s="13"/>
      <c r="BT128" s="13"/>
      <c r="BU128" s="112"/>
      <c r="BV128" s="7"/>
      <c r="BW128" s="8"/>
      <c r="BX128" s="8"/>
      <c r="BY128" s="8"/>
      <c r="BZ128" s="8"/>
      <c r="CA128" s="7"/>
      <c r="CB128" s="8"/>
      <c r="CC128" s="13"/>
      <c r="CD128" s="13"/>
      <c r="CE128" s="112"/>
      <c r="CF128" s="7"/>
      <c r="CG128" s="8"/>
      <c r="CH128" s="8"/>
      <c r="CI128" s="8"/>
      <c r="CJ128" s="8"/>
      <c r="CK128" s="7"/>
      <c r="CL128" s="8"/>
      <c r="CM128" s="13"/>
      <c r="CN128" s="13"/>
      <c r="CO128" s="112"/>
      <c r="CP128" s="7"/>
      <c r="CQ128" s="8"/>
      <c r="CR128" s="8"/>
      <c r="CS128" s="8"/>
      <c r="CT128" s="8"/>
      <c r="CU128" s="7"/>
      <c r="CV128" s="8"/>
      <c r="CW128" s="13"/>
      <c r="CX128" s="13"/>
      <c r="CY128" s="112"/>
      <c r="CZ128" s="7"/>
      <c r="DA128" s="8"/>
      <c r="DB128" s="8"/>
      <c r="DC128" s="8"/>
      <c r="DD128" s="8"/>
      <c r="DE128" s="7"/>
      <c r="DF128" s="8"/>
      <c r="DG128" s="13"/>
      <c r="DH128" s="13"/>
      <c r="DI128" s="112"/>
      <c r="DJ128" s="7"/>
      <c r="DK128" s="8"/>
      <c r="DL128" s="8"/>
      <c r="DM128" s="8"/>
      <c r="DN128" s="8"/>
      <c r="DO128" s="7"/>
      <c r="DP128" s="8"/>
      <c r="DQ128" s="13"/>
      <c r="DR128" s="13"/>
      <c r="DS128" s="112"/>
      <c r="DT128" s="7"/>
      <c r="DU128" s="8"/>
      <c r="DV128" s="8"/>
      <c r="DW128" s="8"/>
      <c r="DX128" s="8"/>
      <c r="DY128" s="7"/>
      <c r="DZ128" s="8"/>
      <c r="EA128" s="13"/>
      <c r="EB128" s="13"/>
      <c r="EC128" s="112"/>
      <c r="ED128" s="7"/>
      <c r="EE128" s="8"/>
      <c r="EF128" s="8"/>
      <c r="EG128" s="8"/>
      <c r="EH128" s="8"/>
      <c r="EI128" s="7"/>
      <c r="EJ128" s="8"/>
      <c r="EK128" s="13"/>
      <c r="EL128" s="13"/>
      <c r="EM128" s="112"/>
      <c r="EN128" s="7"/>
      <c r="EO128" s="8"/>
      <c r="EP128" s="8"/>
      <c r="EQ128" s="8"/>
      <c r="ER128" s="8"/>
      <c r="ES128" s="7"/>
      <c r="ET128" s="8"/>
    </row>
    <row r="129" spans="1:150" ht="12.75" customHeight="1" x14ac:dyDescent="0.2">
      <c r="A129" s="13"/>
      <c r="B129" s="13"/>
      <c r="C129" s="13"/>
      <c r="D129" s="13"/>
      <c r="E129" s="13"/>
      <c r="F129" s="13"/>
      <c r="G129" s="13"/>
      <c r="H129" s="13"/>
      <c r="I129" s="14"/>
      <c r="J129" s="13"/>
      <c r="K129" s="13"/>
      <c r="L129" s="13"/>
      <c r="M129" s="112"/>
      <c r="N129" s="7"/>
      <c r="O129" s="8"/>
      <c r="P129" s="8"/>
      <c r="Q129" s="8"/>
      <c r="R129" s="8"/>
      <c r="S129" s="7"/>
      <c r="T129" s="8"/>
      <c r="U129" s="13"/>
      <c r="V129" s="13"/>
      <c r="W129" s="112"/>
      <c r="X129" s="7"/>
      <c r="Y129" s="8"/>
      <c r="Z129" s="8"/>
      <c r="AA129" s="8"/>
      <c r="AB129" s="8"/>
      <c r="AC129" s="7"/>
      <c r="AD129" s="8"/>
      <c r="AE129" s="13"/>
      <c r="AF129" s="13"/>
      <c r="AG129" s="112"/>
      <c r="AH129" s="7"/>
      <c r="AI129" s="8"/>
      <c r="AJ129" s="8"/>
      <c r="AK129" s="8"/>
      <c r="AL129" s="8"/>
      <c r="AM129" s="7"/>
      <c r="AN129" s="8"/>
      <c r="AO129" s="13"/>
      <c r="AP129" s="13"/>
      <c r="AQ129" s="112"/>
      <c r="AR129" s="7"/>
      <c r="AS129" s="8"/>
      <c r="AT129" s="8"/>
      <c r="AU129" s="8"/>
      <c r="AV129" s="8"/>
      <c r="AW129" s="7"/>
      <c r="AX129" s="8"/>
      <c r="AY129" s="13"/>
      <c r="AZ129" s="13"/>
      <c r="BA129" s="112"/>
      <c r="BB129" s="7"/>
      <c r="BC129" s="8"/>
      <c r="BD129" s="8"/>
      <c r="BE129" s="8"/>
      <c r="BF129" s="8"/>
      <c r="BG129" s="7"/>
      <c r="BH129" s="8"/>
      <c r="BI129" s="13"/>
      <c r="BJ129" s="13"/>
      <c r="BK129" s="112"/>
      <c r="BL129" s="7"/>
      <c r="BM129" s="8"/>
      <c r="BN129" s="8"/>
      <c r="BO129" s="8"/>
      <c r="BP129" s="8"/>
      <c r="BQ129" s="7"/>
      <c r="BR129" s="8"/>
      <c r="BS129" s="13"/>
      <c r="BT129" s="13"/>
      <c r="BU129" s="112"/>
      <c r="BV129" s="7"/>
      <c r="BW129" s="8"/>
      <c r="BX129" s="8"/>
      <c r="BY129" s="8"/>
      <c r="BZ129" s="8"/>
      <c r="CA129" s="7"/>
      <c r="CB129" s="8"/>
      <c r="CC129" s="13"/>
      <c r="CD129" s="13"/>
      <c r="CE129" s="112"/>
      <c r="CF129" s="7"/>
      <c r="CG129" s="8"/>
      <c r="CH129" s="8"/>
      <c r="CI129" s="8"/>
      <c r="CJ129" s="8"/>
      <c r="CK129" s="7"/>
      <c r="CL129" s="8"/>
      <c r="CM129" s="13"/>
      <c r="CN129" s="13"/>
      <c r="CO129" s="112"/>
      <c r="CP129" s="7"/>
      <c r="CQ129" s="8"/>
      <c r="CR129" s="8"/>
      <c r="CS129" s="8"/>
      <c r="CT129" s="8"/>
      <c r="CU129" s="7"/>
      <c r="CV129" s="8"/>
      <c r="CW129" s="13"/>
      <c r="CX129" s="13"/>
      <c r="CY129" s="112"/>
      <c r="CZ129" s="7"/>
      <c r="DA129" s="8"/>
      <c r="DB129" s="8"/>
      <c r="DC129" s="8"/>
      <c r="DD129" s="8"/>
      <c r="DE129" s="7"/>
      <c r="DF129" s="8"/>
      <c r="DG129" s="13"/>
      <c r="DH129" s="13"/>
      <c r="DI129" s="112"/>
      <c r="DJ129" s="7"/>
      <c r="DK129" s="8"/>
      <c r="DL129" s="8"/>
      <c r="DM129" s="8"/>
      <c r="DN129" s="8"/>
      <c r="DO129" s="7"/>
      <c r="DP129" s="8"/>
      <c r="DQ129" s="13"/>
      <c r="DR129" s="13"/>
      <c r="DS129" s="112"/>
      <c r="DT129" s="7"/>
      <c r="DU129" s="8"/>
      <c r="DV129" s="8"/>
      <c r="DW129" s="8"/>
      <c r="DX129" s="8"/>
      <c r="DY129" s="7"/>
      <c r="DZ129" s="8"/>
      <c r="EA129" s="13"/>
      <c r="EB129" s="13"/>
      <c r="EC129" s="112"/>
      <c r="ED129" s="7"/>
      <c r="EE129" s="8"/>
      <c r="EF129" s="8"/>
      <c r="EG129" s="8"/>
      <c r="EH129" s="8"/>
      <c r="EI129" s="7"/>
      <c r="EJ129" s="8"/>
      <c r="EK129" s="13"/>
      <c r="EL129" s="13"/>
      <c r="EM129" s="112"/>
      <c r="EN129" s="7"/>
      <c r="EO129" s="8"/>
      <c r="EP129" s="8"/>
      <c r="EQ129" s="8"/>
      <c r="ER129" s="8"/>
      <c r="ES129" s="7"/>
      <c r="ET129" s="8"/>
    </row>
    <row r="130" spans="1:150" ht="12.75" customHeight="1" x14ac:dyDescent="0.2">
      <c r="A130" s="13"/>
      <c r="B130" s="13"/>
      <c r="C130" s="13"/>
      <c r="D130" s="13"/>
      <c r="E130" s="13"/>
      <c r="F130" s="13"/>
      <c r="G130" s="13"/>
      <c r="H130" s="13"/>
      <c r="I130" s="14"/>
      <c r="J130" s="13"/>
      <c r="K130" s="13"/>
      <c r="L130" s="13"/>
      <c r="M130" s="112"/>
      <c r="N130" s="7"/>
      <c r="O130" s="8"/>
      <c r="P130" s="8"/>
      <c r="Q130" s="8"/>
      <c r="R130" s="8"/>
      <c r="S130" s="7"/>
      <c r="T130" s="8"/>
      <c r="U130" s="13"/>
      <c r="V130" s="13"/>
      <c r="W130" s="112"/>
      <c r="X130" s="7"/>
      <c r="Y130" s="8"/>
      <c r="Z130" s="8"/>
      <c r="AA130" s="8"/>
      <c r="AB130" s="8"/>
      <c r="AC130" s="7"/>
      <c r="AD130" s="8"/>
      <c r="AE130" s="13"/>
      <c r="AF130" s="13"/>
      <c r="AG130" s="112"/>
      <c r="AH130" s="7"/>
      <c r="AI130" s="8"/>
      <c r="AJ130" s="8"/>
      <c r="AK130" s="8"/>
      <c r="AL130" s="8"/>
      <c r="AM130" s="7"/>
      <c r="AN130" s="8"/>
      <c r="AO130" s="13"/>
      <c r="AP130" s="13"/>
      <c r="AQ130" s="112"/>
      <c r="AR130" s="7"/>
      <c r="AS130" s="8"/>
      <c r="AT130" s="8"/>
      <c r="AU130" s="8"/>
      <c r="AV130" s="8"/>
      <c r="AW130" s="7"/>
      <c r="AX130" s="8"/>
      <c r="AY130" s="13"/>
      <c r="AZ130" s="13"/>
      <c r="BA130" s="112"/>
      <c r="BB130" s="7"/>
      <c r="BC130" s="8"/>
      <c r="BD130" s="8"/>
      <c r="BE130" s="8"/>
      <c r="BF130" s="8"/>
      <c r="BG130" s="7"/>
      <c r="BH130" s="8"/>
      <c r="BI130" s="13"/>
      <c r="BJ130" s="13"/>
      <c r="BK130" s="112"/>
      <c r="BL130" s="7"/>
      <c r="BM130" s="8"/>
      <c r="BN130" s="8"/>
      <c r="BO130" s="8"/>
      <c r="BP130" s="8"/>
      <c r="BQ130" s="7"/>
      <c r="BR130" s="8"/>
      <c r="BS130" s="13"/>
      <c r="BT130" s="13"/>
      <c r="BU130" s="112"/>
      <c r="BV130" s="7"/>
      <c r="BW130" s="8"/>
      <c r="BX130" s="8"/>
      <c r="BY130" s="8"/>
      <c r="BZ130" s="8"/>
      <c r="CA130" s="7"/>
      <c r="CB130" s="8"/>
      <c r="CC130" s="13"/>
      <c r="CD130" s="13"/>
      <c r="CE130" s="112"/>
      <c r="CF130" s="7"/>
      <c r="CG130" s="8"/>
      <c r="CH130" s="8"/>
      <c r="CI130" s="8"/>
      <c r="CJ130" s="8"/>
      <c r="CK130" s="7"/>
      <c r="CL130" s="8"/>
      <c r="CM130" s="13"/>
      <c r="CN130" s="13"/>
      <c r="CO130" s="112"/>
      <c r="CP130" s="7"/>
      <c r="CQ130" s="8"/>
      <c r="CR130" s="8"/>
      <c r="CS130" s="8"/>
      <c r="CT130" s="8"/>
      <c r="CU130" s="7"/>
      <c r="CV130" s="8"/>
      <c r="CW130" s="13"/>
      <c r="CX130" s="13"/>
      <c r="CY130" s="112"/>
      <c r="CZ130" s="7"/>
      <c r="DA130" s="8"/>
      <c r="DB130" s="8"/>
      <c r="DC130" s="8"/>
      <c r="DD130" s="8"/>
      <c r="DE130" s="7"/>
      <c r="DF130" s="8"/>
      <c r="DG130" s="13"/>
      <c r="DH130" s="13"/>
      <c r="DI130" s="112"/>
      <c r="DJ130" s="7"/>
      <c r="DK130" s="8"/>
      <c r="DL130" s="8"/>
      <c r="DM130" s="8"/>
      <c r="DN130" s="8"/>
      <c r="DO130" s="7"/>
      <c r="DP130" s="8"/>
      <c r="DQ130" s="13"/>
      <c r="DR130" s="13"/>
      <c r="DS130" s="112"/>
      <c r="DT130" s="7"/>
      <c r="DU130" s="8"/>
      <c r="DV130" s="8"/>
      <c r="DW130" s="8"/>
      <c r="DX130" s="8"/>
      <c r="DY130" s="7"/>
      <c r="DZ130" s="8"/>
      <c r="EA130" s="13"/>
      <c r="EB130" s="13"/>
      <c r="EC130" s="112"/>
      <c r="ED130" s="7"/>
      <c r="EE130" s="8"/>
      <c r="EF130" s="8"/>
      <c r="EG130" s="8"/>
      <c r="EH130" s="8"/>
      <c r="EI130" s="7"/>
      <c r="EJ130" s="8"/>
      <c r="EK130" s="13"/>
      <c r="EL130" s="13"/>
      <c r="EM130" s="112"/>
      <c r="EN130" s="7"/>
      <c r="EO130" s="8"/>
      <c r="EP130" s="8"/>
      <c r="EQ130" s="8"/>
      <c r="ER130" s="8"/>
      <c r="ES130" s="7"/>
      <c r="ET130" s="8"/>
    </row>
    <row r="131" spans="1:150" ht="12.75" customHeight="1" x14ac:dyDescent="0.2">
      <c r="A131" s="13"/>
      <c r="B131" s="13"/>
      <c r="C131" s="13"/>
      <c r="D131" s="13"/>
      <c r="E131" s="13"/>
      <c r="F131" s="13"/>
      <c r="G131" s="13"/>
      <c r="H131" s="13"/>
      <c r="I131" s="14"/>
      <c r="J131" s="13"/>
      <c r="K131" s="13"/>
      <c r="L131" s="13"/>
      <c r="M131" s="112"/>
      <c r="N131" s="7"/>
      <c r="O131" s="8"/>
      <c r="P131" s="8"/>
      <c r="Q131" s="8"/>
      <c r="R131" s="8"/>
      <c r="S131" s="7"/>
      <c r="T131" s="8"/>
      <c r="U131" s="13"/>
      <c r="V131" s="13"/>
      <c r="W131" s="112"/>
      <c r="X131" s="7"/>
      <c r="Y131" s="8"/>
      <c r="Z131" s="8"/>
      <c r="AA131" s="8"/>
      <c r="AB131" s="8"/>
      <c r="AC131" s="7"/>
      <c r="AD131" s="8"/>
      <c r="AE131" s="13"/>
      <c r="AF131" s="13"/>
      <c r="AG131" s="112"/>
      <c r="AH131" s="7"/>
      <c r="AI131" s="8"/>
      <c r="AJ131" s="8"/>
      <c r="AK131" s="8"/>
      <c r="AL131" s="8"/>
      <c r="AM131" s="7"/>
      <c r="AN131" s="8"/>
      <c r="AO131" s="13"/>
      <c r="AP131" s="13"/>
      <c r="AQ131" s="112"/>
      <c r="AR131" s="7"/>
      <c r="AS131" s="8"/>
      <c r="AT131" s="8"/>
      <c r="AU131" s="8"/>
      <c r="AV131" s="8"/>
      <c r="AW131" s="7"/>
      <c r="AX131" s="8"/>
      <c r="AY131" s="13"/>
      <c r="AZ131" s="13"/>
      <c r="BA131" s="112"/>
      <c r="BB131" s="7"/>
      <c r="BC131" s="8"/>
      <c r="BD131" s="8"/>
      <c r="BE131" s="8"/>
      <c r="BF131" s="8"/>
      <c r="BG131" s="7"/>
      <c r="BH131" s="8"/>
      <c r="BI131" s="13"/>
      <c r="BJ131" s="13"/>
      <c r="BK131" s="112"/>
      <c r="BL131" s="7"/>
      <c r="BM131" s="8"/>
      <c r="BN131" s="8"/>
      <c r="BO131" s="8"/>
      <c r="BP131" s="8"/>
      <c r="BQ131" s="7"/>
      <c r="BR131" s="8"/>
      <c r="BS131" s="13"/>
      <c r="BT131" s="13"/>
      <c r="BU131" s="112"/>
      <c r="BV131" s="7"/>
      <c r="BW131" s="8"/>
      <c r="BX131" s="8"/>
      <c r="BY131" s="8"/>
      <c r="BZ131" s="8"/>
      <c r="CA131" s="7"/>
      <c r="CB131" s="8"/>
      <c r="CC131" s="13"/>
      <c r="CD131" s="13"/>
      <c r="CE131" s="112"/>
      <c r="CF131" s="7"/>
      <c r="CG131" s="8"/>
      <c r="CH131" s="8"/>
      <c r="CI131" s="8"/>
      <c r="CJ131" s="8"/>
      <c r="CK131" s="7"/>
      <c r="CL131" s="8"/>
      <c r="CM131" s="13"/>
      <c r="CN131" s="13"/>
      <c r="CO131" s="112"/>
      <c r="CP131" s="7"/>
      <c r="CQ131" s="8"/>
      <c r="CR131" s="8"/>
      <c r="CS131" s="8"/>
      <c r="CT131" s="8"/>
      <c r="CU131" s="7"/>
      <c r="CV131" s="8"/>
      <c r="CW131" s="13"/>
      <c r="CX131" s="13"/>
      <c r="CY131" s="112"/>
      <c r="CZ131" s="7"/>
      <c r="DA131" s="8"/>
      <c r="DB131" s="8"/>
      <c r="DC131" s="8"/>
      <c r="DD131" s="8"/>
      <c r="DE131" s="7"/>
      <c r="DF131" s="8"/>
      <c r="DG131" s="13"/>
      <c r="DH131" s="13"/>
      <c r="DI131" s="112"/>
      <c r="DJ131" s="7"/>
      <c r="DK131" s="8"/>
      <c r="DL131" s="8"/>
      <c r="DM131" s="8"/>
      <c r="DN131" s="8"/>
      <c r="DO131" s="7"/>
      <c r="DP131" s="8"/>
      <c r="DQ131" s="13"/>
      <c r="DR131" s="13"/>
      <c r="DS131" s="112"/>
      <c r="DT131" s="7"/>
      <c r="DU131" s="8"/>
      <c r="DV131" s="8"/>
      <c r="DW131" s="8"/>
      <c r="DX131" s="8"/>
      <c r="DY131" s="7"/>
      <c r="DZ131" s="8"/>
      <c r="EA131" s="13"/>
      <c r="EB131" s="13"/>
      <c r="EC131" s="112"/>
      <c r="ED131" s="7"/>
      <c r="EE131" s="8"/>
      <c r="EF131" s="8"/>
      <c r="EG131" s="8"/>
      <c r="EH131" s="8"/>
      <c r="EI131" s="7"/>
      <c r="EJ131" s="8"/>
      <c r="EK131" s="13"/>
      <c r="EL131" s="13"/>
      <c r="EM131" s="112"/>
      <c r="EN131" s="7"/>
      <c r="EO131" s="8"/>
      <c r="EP131" s="8"/>
      <c r="EQ131" s="8"/>
      <c r="ER131" s="8"/>
      <c r="ES131" s="7"/>
      <c r="ET131" s="8"/>
    </row>
    <row r="132" spans="1:150" ht="12.75" customHeight="1" x14ac:dyDescent="0.2">
      <c r="A132" s="13"/>
      <c r="B132" s="13"/>
      <c r="C132" s="13"/>
      <c r="D132" s="13"/>
      <c r="E132" s="13"/>
      <c r="F132" s="13"/>
      <c r="G132" s="13"/>
      <c r="H132" s="13"/>
      <c r="I132" s="14"/>
      <c r="J132" s="13"/>
      <c r="K132" s="13"/>
      <c r="L132" s="13"/>
      <c r="M132" s="112"/>
      <c r="N132" s="7"/>
      <c r="O132" s="8"/>
      <c r="P132" s="8"/>
      <c r="Q132" s="8"/>
      <c r="R132" s="8"/>
      <c r="S132" s="7"/>
      <c r="T132" s="8"/>
      <c r="U132" s="13"/>
      <c r="V132" s="13"/>
      <c r="W132" s="112"/>
      <c r="X132" s="7"/>
      <c r="Y132" s="8"/>
      <c r="Z132" s="8"/>
      <c r="AA132" s="8"/>
      <c r="AB132" s="8"/>
      <c r="AC132" s="7"/>
      <c r="AD132" s="8"/>
      <c r="AE132" s="13"/>
      <c r="AF132" s="13"/>
      <c r="AG132" s="112"/>
      <c r="AH132" s="7"/>
      <c r="AI132" s="8"/>
      <c r="AJ132" s="8"/>
      <c r="AK132" s="8"/>
      <c r="AL132" s="8"/>
      <c r="AM132" s="7"/>
      <c r="AN132" s="8"/>
      <c r="AO132" s="13"/>
      <c r="AP132" s="13"/>
      <c r="AQ132" s="112"/>
      <c r="AR132" s="7"/>
      <c r="AS132" s="8"/>
      <c r="AT132" s="8"/>
      <c r="AU132" s="8"/>
      <c r="AV132" s="8"/>
      <c r="AW132" s="7"/>
      <c r="AX132" s="8"/>
      <c r="AY132" s="13"/>
      <c r="AZ132" s="13"/>
      <c r="BA132" s="112"/>
      <c r="BB132" s="7"/>
      <c r="BC132" s="8"/>
      <c r="BD132" s="8"/>
      <c r="BE132" s="8"/>
      <c r="BF132" s="8"/>
      <c r="BG132" s="7"/>
      <c r="BH132" s="8"/>
      <c r="BI132" s="13"/>
      <c r="BJ132" s="13"/>
      <c r="BK132" s="112"/>
      <c r="BL132" s="7"/>
      <c r="BM132" s="8"/>
      <c r="BN132" s="8"/>
      <c r="BO132" s="8"/>
      <c r="BP132" s="8"/>
      <c r="BQ132" s="7"/>
      <c r="BR132" s="8"/>
      <c r="BS132" s="13"/>
      <c r="BT132" s="13"/>
      <c r="BU132" s="112"/>
      <c r="BV132" s="7"/>
      <c r="BW132" s="8"/>
      <c r="BX132" s="8"/>
      <c r="BY132" s="8"/>
      <c r="BZ132" s="8"/>
      <c r="CA132" s="7"/>
      <c r="CB132" s="8"/>
      <c r="CC132" s="13"/>
      <c r="CD132" s="13"/>
      <c r="CE132" s="112"/>
      <c r="CF132" s="7"/>
      <c r="CG132" s="8"/>
      <c r="CH132" s="8"/>
      <c r="CI132" s="8"/>
      <c r="CJ132" s="8"/>
      <c r="CK132" s="7"/>
      <c r="CL132" s="8"/>
      <c r="CM132" s="13"/>
      <c r="CN132" s="13"/>
      <c r="CO132" s="112"/>
      <c r="CP132" s="7"/>
      <c r="CQ132" s="8"/>
      <c r="CR132" s="8"/>
      <c r="CS132" s="8"/>
      <c r="CT132" s="8"/>
      <c r="CU132" s="7"/>
      <c r="CV132" s="8"/>
      <c r="CW132" s="13"/>
      <c r="CX132" s="13"/>
      <c r="CY132" s="112"/>
      <c r="CZ132" s="7"/>
      <c r="DA132" s="8"/>
      <c r="DB132" s="8"/>
      <c r="DC132" s="8"/>
      <c r="DD132" s="8"/>
      <c r="DE132" s="7"/>
      <c r="DF132" s="8"/>
      <c r="DG132" s="13"/>
      <c r="DH132" s="13"/>
      <c r="DI132" s="112"/>
      <c r="DJ132" s="7"/>
      <c r="DK132" s="8"/>
      <c r="DL132" s="8"/>
      <c r="DM132" s="8"/>
      <c r="DN132" s="8"/>
      <c r="DO132" s="7"/>
      <c r="DP132" s="8"/>
      <c r="DQ132" s="13"/>
      <c r="DR132" s="13"/>
      <c r="DS132" s="112"/>
      <c r="DT132" s="7"/>
      <c r="DU132" s="8"/>
      <c r="DV132" s="8"/>
      <c r="DW132" s="8"/>
      <c r="DX132" s="8"/>
      <c r="DY132" s="7"/>
      <c r="DZ132" s="8"/>
      <c r="EA132" s="13"/>
      <c r="EB132" s="13"/>
      <c r="EC132" s="112"/>
      <c r="ED132" s="7"/>
      <c r="EE132" s="8"/>
      <c r="EF132" s="8"/>
      <c r="EG132" s="8"/>
      <c r="EH132" s="8"/>
      <c r="EI132" s="7"/>
      <c r="EJ132" s="8"/>
      <c r="EK132" s="13"/>
      <c r="EL132" s="13"/>
      <c r="EM132" s="112"/>
      <c r="EN132" s="7"/>
      <c r="EO132" s="8"/>
      <c r="EP132" s="8"/>
      <c r="EQ132" s="8"/>
      <c r="ER132" s="8"/>
      <c r="ES132" s="7"/>
      <c r="ET132" s="8"/>
    </row>
    <row r="133" spans="1:150" ht="12.75" customHeight="1" x14ac:dyDescent="0.2">
      <c r="A133" s="13"/>
      <c r="B133" s="13"/>
      <c r="C133" s="13"/>
      <c r="D133" s="13"/>
      <c r="E133" s="13"/>
      <c r="F133" s="13"/>
      <c r="G133" s="13"/>
      <c r="H133" s="13"/>
      <c r="I133" s="14"/>
      <c r="J133" s="13"/>
      <c r="K133" s="13"/>
      <c r="L133" s="13"/>
      <c r="M133" s="112"/>
      <c r="N133" s="7"/>
      <c r="O133" s="8"/>
      <c r="P133" s="8"/>
      <c r="Q133" s="8"/>
      <c r="R133" s="8"/>
      <c r="S133" s="7"/>
      <c r="T133" s="8"/>
      <c r="U133" s="13"/>
      <c r="V133" s="13"/>
      <c r="W133" s="112"/>
      <c r="X133" s="7"/>
      <c r="Y133" s="8"/>
      <c r="Z133" s="8"/>
      <c r="AA133" s="8"/>
      <c r="AB133" s="8"/>
      <c r="AC133" s="7"/>
      <c r="AD133" s="8"/>
      <c r="AE133" s="13"/>
      <c r="AF133" s="13"/>
      <c r="AG133" s="112"/>
      <c r="AH133" s="7"/>
      <c r="AI133" s="8"/>
      <c r="AJ133" s="8"/>
      <c r="AK133" s="8"/>
      <c r="AL133" s="8"/>
      <c r="AM133" s="7"/>
      <c r="AN133" s="8"/>
      <c r="AO133" s="13"/>
      <c r="AP133" s="13"/>
      <c r="AQ133" s="112"/>
      <c r="AR133" s="7"/>
      <c r="AS133" s="8"/>
      <c r="AT133" s="8"/>
      <c r="AU133" s="8"/>
      <c r="AV133" s="8"/>
      <c r="AW133" s="7"/>
      <c r="AX133" s="8"/>
      <c r="AY133" s="13"/>
      <c r="AZ133" s="13"/>
      <c r="BA133" s="112"/>
      <c r="BB133" s="7"/>
      <c r="BC133" s="8"/>
      <c r="BD133" s="8"/>
      <c r="BE133" s="8"/>
      <c r="BF133" s="8"/>
      <c r="BG133" s="7"/>
      <c r="BH133" s="8"/>
      <c r="BI133" s="13"/>
      <c r="BJ133" s="13"/>
      <c r="BK133" s="112"/>
      <c r="BL133" s="7"/>
      <c r="BM133" s="8"/>
      <c r="BN133" s="8"/>
      <c r="BO133" s="8"/>
      <c r="BP133" s="8"/>
      <c r="BQ133" s="7"/>
      <c r="BR133" s="8"/>
      <c r="BS133" s="13"/>
      <c r="BT133" s="13"/>
      <c r="BU133" s="112"/>
      <c r="BV133" s="7"/>
      <c r="BW133" s="8"/>
      <c r="BX133" s="8"/>
      <c r="BY133" s="8"/>
      <c r="BZ133" s="8"/>
      <c r="CA133" s="7"/>
      <c r="CB133" s="8"/>
      <c r="CC133" s="13"/>
      <c r="CD133" s="13"/>
      <c r="CE133" s="112"/>
      <c r="CF133" s="7"/>
      <c r="CG133" s="8"/>
      <c r="CH133" s="8"/>
      <c r="CI133" s="8"/>
      <c r="CJ133" s="8"/>
      <c r="CK133" s="7"/>
      <c r="CL133" s="8"/>
      <c r="CM133" s="13"/>
      <c r="CN133" s="13"/>
      <c r="CO133" s="112"/>
      <c r="CP133" s="7"/>
      <c r="CQ133" s="8"/>
      <c r="CR133" s="8"/>
      <c r="CS133" s="8"/>
      <c r="CT133" s="8"/>
      <c r="CU133" s="7"/>
      <c r="CV133" s="8"/>
      <c r="CW133" s="13"/>
      <c r="CX133" s="13"/>
      <c r="CY133" s="112"/>
      <c r="CZ133" s="7"/>
      <c r="DA133" s="8"/>
      <c r="DB133" s="8"/>
      <c r="DC133" s="8"/>
      <c r="DD133" s="8"/>
      <c r="DE133" s="7"/>
      <c r="DF133" s="8"/>
      <c r="DG133" s="13"/>
      <c r="DH133" s="13"/>
      <c r="DI133" s="112"/>
      <c r="DJ133" s="7"/>
      <c r="DK133" s="8"/>
      <c r="DL133" s="8"/>
      <c r="DM133" s="8"/>
      <c r="DN133" s="8"/>
      <c r="DO133" s="7"/>
      <c r="DP133" s="8"/>
      <c r="DQ133" s="13"/>
      <c r="DR133" s="13"/>
      <c r="DS133" s="112"/>
      <c r="DT133" s="7"/>
      <c r="DU133" s="8"/>
      <c r="DV133" s="8"/>
      <c r="DW133" s="8"/>
      <c r="DX133" s="8"/>
      <c r="DY133" s="7"/>
      <c r="DZ133" s="8"/>
      <c r="EA133" s="13"/>
      <c r="EB133" s="13"/>
      <c r="EC133" s="112"/>
      <c r="ED133" s="7"/>
      <c r="EE133" s="8"/>
      <c r="EF133" s="8"/>
      <c r="EG133" s="8"/>
      <c r="EH133" s="8"/>
      <c r="EI133" s="7"/>
      <c r="EJ133" s="8"/>
      <c r="EK133" s="13"/>
      <c r="EL133" s="13"/>
      <c r="EM133" s="112"/>
      <c r="EN133" s="7"/>
      <c r="EO133" s="8"/>
      <c r="EP133" s="8"/>
      <c r="EQ133" s="8"/>
      <c r="ER133" s="8"/>
      <c r="ES133" s="7"/>
      <c r="ET133" s="8"/>
    </row>
    <row r="134" spans="1:150" ht="12.75" customHeight="1" x14ac:dyDescent="0.2">
      <c r="A134" s="13"/>
      <c r="B134" s="13"/>
      <c r="C134" s="13"/>
      <c r="D134" s="13"/>
      <c r="E134" s="13"/>
      <c r="F134" s="13"/>
      <c r="G134" s="13"/>
      <c r="H134" s="13"/>
      <c r="I134" s="14"/>
      <c r="J134" s="13"/>
      <c r="K134" s="13"/>
      <c r="L134" s="13"/>
      <c r="M134" s="112"/>
      <c r="N134" s="7"/>
      <c r="O134" s="8"/>
      <c r="P134" s="8"/>
      <c r="Q134" s="8"/>
      <c r="R134" s="8"/>
      <c r="S134" s="7"/>
      <c r="T134" s="8"/>
      <c r="U134" s="13"/>
      <c r="V134" s="13"/>
      <c r="W134" s="112"/>
      <c r="X134" s="7"/>
      <c r="Y134" s="8"/>
      <c r="Z134" s="8"/>
      <c r="AA134" s="8"/>
      <c r="AB134" s="8"/>
      <c r="AC134" s="7"/>
      <c r="AD134" s="8"/>
      <c r="AE134" s="13"/>
      <c r="AF134" s="13"/>
      <c r="AG134" s="112"/>
      <c r="AH134" s="7"/>
      <c r="AI134" s="8"/>
      <c r="AJ134" s="8"/>
      <c r="AK134" s="8"/>
      <c r="AL134" s="8"/>
      <c r="AM134" s="7"/>
      <c r="AN134" s="8"/>
      <c r="AO134" s="13"/>
      <c r="AP134" s="13"/>
      <c r="AQ134" s="112"/>
      <c r="AR134" s="7"/>
      <c r="AS134" s="8"/>
      <c r="AT134" s="8"/>
      <c r="AU134" s="8"/>
      <c r="AV134" s="8"/>
      <c r="AW134" s="7"/>
      <c r="AX134" s="8"/>
      <c r="AY134" s="13"/>
      <c r="AZ134" s="13"/>
      <c r="BA134" s="112"/>
      <c r="BB134" s="7"/>
      <c r="BC134" s="8"/>
      <c r="BD134" s="8"/>
      <c r="BE134" s="8"/>
      <c r="BF134" s="8"/>
      <c r="BG134" s="7"/>
      <c r="BH134" s="8"/>
      <c r="BI134" s="13"/>
      <c r="BJ134" s="13"/>
      <c r="BK134" s="112"/>
      <c r="BL134" s="7"/>
      <c r="BM134" s="8"/>
      <c r="BN134" s="8"/>
      <c r="BO134" s="8"/>
      <c r="BP134" s="8"/>
      <c r="BQ134" s="7"/>
      <c r="BR134" s="8"/>
      <c r="BS134" s="13"/>
      <c r="BT134" s="13"/>
      <c r="BU134" s="112"/>
      <c r="BV134" s="7"/>
      <c r="BW134" s="8"/>
      <c r="BX134" s="8"/>
      <c r="BY134" s="8"/>
      <c r="BZ134" s="8"/>
      <c r="CA134" s="7"/>
      <c r="CB134" s="8"/>
      <c r="CC134" s="13"/>
      <c r="CD134" s="13"/>
      <c r="CE134" s="112"/>
      <c r="CF134" s="7"/>
      <c r="CG134" s="8"/>
      <c r="CH134" s="8"/>
      <c r="CI134" s="8"/>
      <c r="CJ134" s="8"/>
      <c r="CK134" s="7"/>
      <c r="CL134" s="8"/>
      <c r="CM134" s="13"/>
      <c r="CN134" s="13"/>
      <c r="CO134" s="112"/>
      <c r="CP134" s="7"/>
      <c r="CQ134" s="8"/>
      <c r="CR134" s="8"/>
      <c r="CS134" s="8"/>
      <c r="CT134" s="8"/>
      <c r="CU134" s="7"/>
      <c r="CV134" s="8"/>
      <c r="CW134" s="13"/>
      <c r="CX134" s="13"/>
      <c r="CY134" s="112"/>
      <c r="CZ134" s="7"/>
      <c r="DA134" s="8"/>
      <c r="DB134" s="8"/>
      <c r="DC134" s="8"/>
      <c r="DD134" s="8"/>
      <c r="DE134" s="7"/>
      <c r="DF134" s="8"/>
      <c r="DG134" s="13"/>
      <c r="DH134" s="13"/>
      <c r="DI134" s="112"/>
      <c r="DJ134" s="7"/>
      <c r="DK134" s="8"/>
      <c r="DL134" s="8"/>
      <c r="DM134" s="8"/>
      <c r="DN134" s="8"/>
      <c r="DO134" s="7"/>
      <c r="DP134" s="8"/>
      <c r="DQ134" s="13"/>
      <c r="DR134" s="13"/>
      <c r="DS134" s="112"/>
      <c r="DT134" s="7"/>
      <c r="DU134" s="8"/>
      <c r="DV134" s="8"/>
      <c r="DW134" s="8"/>
      <c r="DX134" s="8"/>
      <c r="DY134" s="7"/>
      <c r="DZ134" s="8"/>
      <c r="EA134" s="13"/>
      <c r="EB134" s="13"/>
      <c r="EC134" s="112"/>
      <c r="ED134" s="7"/>
      <c r="EE134" s="8"/>
      <c r="EF134" s="8"/>
      <c r="EG134" s="8"/>
      <c r="EH134" s="8"/>
      <c r="EI134" s="7"/>
      <c r="EJ134" s="8"/>
      <c r="EK134" s="13"/>
      <c r="EL134" s="13"/>
      <c r="EM134" s="112"/>
      <c r="EN134" s="7"/>
      <c r="EO134" s="8"/>
      <c r="EP134" s="8"/>
      <c r="EQ134" s="8"/>
      <c r="ER134" s="8"/>
      <c r="ES134" s="7"/>
      <c r="ET134" s="8"/>
    </row>
    <row r="135" spans="1:150" ht="12.75" customHeight="1" x14ac:dyDescent="0.2">
      <c r="A135" s="13"/>
      <c r="B135" s="13"/>
      <c r="C135" s="13"/>
      <c r="D135" s="13"/>
      <c r="E135" s="13"/>
      <c r="F135" s="13"/>
      <c r="G135" s="13"/>
      <c r="H135" s="13"/>
      <c r="I135" s="14"/>
      <c r="J135" s="13"/>
      <c r="K135" s="13"/>
      <c r="L135" s="13"/>
      <c r="M135" s="112"/>
      <c r="N135" s="7"/>
      <c r="O135" s="8"/>
      <c r="P135" s="8"/>
      <c r="Q135" s="8"/>
      <c r="R135" s="8"/>
      <c r="S135" s="7"/>
      <c r="T135" s="8"/>
      <c r="U135" s="13"/>
      <c r="V135" s="13"/>
      <c r="W135" s="112"/>
      <c r="X135" s="7"/>
      <c r="Y135" s="8"/>
      <c r="Z135" s="8"/>
      <c r="AA135" s="8"/>
      <c r="AB135" s="8"/>
      <c r="AC135" s="7"/>
      <c r="AD135" s="8"/>
      <c r="AE135" s="13"/>
      <c r="AF135" s="13"/>
      <c r="AG135" s="112"/>
      <c r="AH135" s="7"/>
      <c r="AI135" s="8"/>
      <c r="AJ135" s="8"/>
      <c r="AK135" s="8"/>
      <c r="AL135" s="8"/>
      <c r="AM135" s="7"/>
      <c r="AN135" s="8"/>
      <c r="AO135" s="13"/>
      <c r="AP135" s="13"/>
      <c r="AQ135" s="112"/>
      <c r="AR135" s="7"/>
      <c r="AS135" s="8"/>
      <c r="AT135" s="8"/>
      <c r="AU135" s="8"/>
      <c r="AV135" s="8"/>
      <c r="AW135" s="7"/>
      <c r="AX135" s="8"/>
      <c r="AY135" s="13"/>
      <c r="AZ135" s="13"/>
      <c r="BA135" s="112"/>
      <c r="BB135" s="7"/>
      <c r="BC135" s="8"/>
      <c r="BD135" s="8"/>
      <c r="BE135" s="8"/>
      <c r="BF135" s="8"/>
      <c r="BG135" s="7"/>
      <c r="BH135" s="8"/>
      <c r="BI135" s="13"/>
      <c r="BJ135" s="13"/>
      <c r="BK135" s="112"/>
      <c r="BL135" s="7"/>
      <c r="BM135" s="8"/>
      <c r="BN135" s="8"/>
      <c r="BO135" s="8"/>
      <c r="BP135" s="8"/>
      <c r="BQ135" s="7"/>
      <c r="BR135" s="8"/>
      <c r="BS135" s="13"/>
      <c r="BT135" s="13"/>
      <c r="BU135" s="112"/>
      <c r="BV135" s="7"/>
      <c r="BW135" s="8"/>
      <c r="BX135" s="8"/>
      <c r="BY135" s="8"/>
      <c r="BZ135" s="8"/>
      <c r="CA135" s="7"/>
      <c r="CB135" s="8"/>
      <c r="CC135" s="13"/>
      <c r="CD135" s="13"/>
      <c r="CE135" s="112"/>
      <c r="CF135" s="7"/>
      <c r="CG135" s="8"/>
      <c r="CH135" s="8"/>
      <c r="CI135" s="8"/>
      <c r="CJ135" s="8"/>
      <c r="CK135" s="7"/>
      <c r="CL135" s="8"/>
      <c r="CM135" s="13"/>
      <c r="CN135" s="13"/>
      <c r="CO135" s="112"/>
      <c r="CP135" s="7"/>
      <c r="CQ135" s="8"/>
      <c r="CR135" s="8"/>
      <c r="CS135" s="8"/>
      <c r="CT135" s="8"/>
      <c r="CU135" s="7"/>
      <c r="CV135" s="8"/>
      <c r="CW135" s="13"/>
      <c r="CX135" s="13"/>
      <c r="CY135" s="112"/>
      <c r="CZ135" s="7"/>
      <c r="DA135" s="8"/>
      <c r="DB135" s="8"/>
      <c r="DC135" s="8"/>
      <c r="DD135" s="8"/>
      <c r="DE135" s="7"/>
      <c r="DF135" s="8"/>
      <c r="DG135" s="13"/>
      <c r="DH135" s="13"/>
      <c r="DI135" s="112"/>
      <c r="DJ135" s="7"/>
      <c r="DK135" s="8"/>
      <c r="DL135" s="8"/>
      <c r="DM135" s="8"/>
      <c r="DN135" s="8"/>
      <c r="DO135" s="7"/>
      <c r="DP135" s="8"/>
      <c r="DQ135" s="13"/>
      <c r="DR135" s="13"/>
      <c r="DS135" s="112"/>
      <c r="DT135" s="7"/>
      <c r="DU135" s="8"/>
      <c r="DV135" s="8"/>
      <c r="DW135" s="8"/>
      <c r="DX135" s="8"/>
      <c r="DY135" s="7"/>
      <c r="DZ135" s="8"/>
      <c r="EA135" s="13"/>
      <c r="EB135" s="13"/>
      <c r="EC135" s="112"/>
      <c r="ED135" s="7"/>
      <c r="EE135" s="8"/>
      <c r="EF135" s="8"/>
      <c r="EG135" s="8"/>
      <c r="EH135" s="8"/>
      <c r="EI135" s="7"/>
      <c r="EJ135" s="8"/>
      <c r="EK135" s="13"/>
      <c r="EL135" s="13"/>
      <c r="EM135" s="112"/>
      <c r="EN135" s="7"/>
      <c r="EO135" s="8"/>
      <c r="EP135" s="8"/>
      <c r="EQ135" s="8"/>
      <c r="ER135" s="8"/>
      <c r="ES135" s="7"/>
      <c r="ET135" s="8"/>
    </row>
    <row r="136" spans="1:150" ht="12.75" customHeight="1" x14ac:dyDescent="0.2">
      <c r="A136" s="13"/>
      <c r="B136" s="13"/>
      <c r="C136" s="13"/>
      <c r="D136" s="13"/>
      <c r="E136" s="13"/>
      <c r="F136" s="13"/>
      <c r="G136" s="13"/>
      <c r="H136" s="13"/>
      <c r="I136" s="14"/>
      <c r="J136" s="13"/>
      <c r="K136" s="13"/>
      <c r="L136" s="13"/>
      <c r="M136" s="112"/>
      <c r="N136" s="7"/>
      <c r="O136" s="8"/>
      <c r="P136" s="8"/>
      <c r="Q136" s="8"/>
      <c r="R136" s="8"/>
      <c r="S136" s="7"/>
      <c r="T136" s="8"/>
      <c r="U136" s="13"/>
      <c r="V136" s="13"/>
      <c r="W136" s="112"/>
      <c r="X136" s="7"/>
      <c r="Y136" s="8"/>
      <c r="Z136" s="8"/>
      <c r="AA136" s="8"/>
      <c r="AB136" s="8"/>
      <c r="AC136" s="7"/>
      <c r="AD136" s="8"/>
      <c r="AE136" s="13"/>
      <c r="AF136" s="13"/>
      <c r="AG136" s="112"/>
      <c r="AH136" s="7"/>
      <c r="AI136" s="8"/>
      <c r="AJ136" s="8"/>
      <c r="AK136" s="8"/>
      <c r="AL136" s="8"/>
      <c r="AM136" s="7"/>
      <c r="AN136" s="8"/>
      <c r="AO136" s="13"/>
      <c r="AP136" s="13"/>
      <c r="AQ136" s="112"/>
      <c r="AR136" s="7"/>
      <c r="AS136" s="8"/>
      <c r="AT136" s="8"/>
      <c r="AU136" s="8"/>
      <c r="AV136" s="8"/>
      <c r="AW136" s="7"/>
      <c r="AX136" s="8"/>
      <c r="AY136" s="13"/>
      <c r="AZ136" s="13"/>
      <c r="BA136" s="112"/>
      <c r="BB136" s="7"/>
      <c r="BC136" s="8"/>
      <c r="BD136" s="8"/>
      <c r="BE136" s="8"/>
      <c r="BF136" s="8"/>
      <c r="BG136" s="7"/>
      <c r="BH136" s="8"/>
      <c r="BI136" s="13"/>
      <c r="BJ136" s="13"/>
      <c r="BK136" s="112"/>
      <c r="BL136" s="7"/>
      <c r="BM136" s="8"/>
      <c r="BN136" s="8"/>
      <c r="BO136" s="8"/>
      <c r="BP136" s="8"/>
      <c r="BQ136" s="7"/>
      <c r="BR136" s="8"/>
      <c r="BS136" s="13"/>
      <c r="BT136" s="13"/>
      <c r="BU136" s="112"/>
      <c r="BV136" s="7"/>
      <c r="BW136" s="8"/>
      <c r="BX136" s="8"/>
      <c r="BY136" s="8"/>
      <c r="BZ136" s="8"/>
      <c r="CA136" s="7"/>
      <c r="CB136" s="8"/>
      <c r="CC136" s="13"/>
      <c r="CD136" s="13"/>
      <c r="CE136" s="112"/>
      <c r="CF136" s="7"/>
      <c r="CG136" s="8"/>
      <c r="CH136" s="8"/>
      <c r="CI136" s="8"/>
      <c r="CJ136" s="8"/>
      <c r="CK136" s="7"/>
      <c r="CL136" s="8"/>
      <c r="CM136" s="13"/>
      <c r="CN136" s="13"/>
      <c r="CO136" s="112"/>
      <c r="CP136" s="7"/>
      <c r="CQ136" s="8"/>
      <c r="CR136" s="8"/>
      <c r="CS136" s="8"/>
      <c r="CT136" s="8"/>
      <c r="CU136" s="7"/>
      <c r="CV136" s="8"/>
      <c r="CW136" s="13"/>
      <c r="CX136" s="13"/>
      <c r="CY136" s="112"/>
      <c r="CZ136" s="7"/>
      <c r="DA136" s="8"/>
      <c r="DB136" s="8"/>
      <c r="DC136" s="8"/>
      <c r="DD136" s="8"/>
      <c r="DE136" s="7"/>
      <c r="DF136" s="8"/>
      <c r="DG136" s="13"/>
      <c r="DH136" s="13"/>
      <c r="DI136" s="112"/>
      <c r="DJ136" s="7"/>
      <c r="DK136" s="8"/>
      <c r="DL136" s="8"/>
      <c r="DM136" s="8"/>
      <c r="DN136" s="8"/>
      <c r="DO136" s="7"/>
      <c r="DP136" s="8"/>
      <c r="DQ136" s="13"/>
      <c r="DR136" s="13"/>
      <c r="DS136" s="112"/>
      <c r="DT136" s="7"/>
      <c r="DU136" s="8"/>
      <c r="DV136" s="8"/>
      <c r="DW136" s="8"/>
      <c r="DX136" s="8"/>
      <c r="DY136" s="7"/>
      <c r="DZ136" s="8"/>
      <c r="EA136" s="13"/>
      <c r="EB136" s="13"/>
      <c r="EC136" s="112"/>
      <c r="ED136" s="7"/>
      <c r="EE136" s="8"/>
      <c r="EF136" s="8"/>
      <c r="EG136" s="8"/>
      <c r="EH136" s="8"/>
      <c r="EI136" s="7"/>
      <c r="EJ136" s="8"/>
      <c r="EK136" s="13"/>
      <c r="EL136" s="13"/>
      <c r="EM136" s="112"/>
      <c r="EN136" s="7"/>
      <c r="EO136" s="8"/>
      <c r="EP136" s="8"/>
      <c r="EQ136" s="8"/>
      <c r="ER136" s="8"/>
      <c r="ES136" s="7"/>
      <c r="ET136" s="8"/>
    </row>
    <row r="137" spans="1:150" ht="12.75" customHeight="1" x14ac:dyDescent="0.2">
      <c r="A137" s="13"/>
      <c r="B137" s="13"/>
      <c r="C137" s="13"/>
      <c r="D137" s="13"/>
      <c r="E137" s="13"/>
      <c r="F137" s="13"/>
      <c r="G137" s="13"/>
      <c r="H137" s="13"/>
      <c r="I137" s="14"/>
      <c r="J137" s="13"/>
      <c r="K137" s="13"/>
      <c r="L137" s="13"/>
      <c r="M137" s="112"/>
      <c r="N137" s="7"/>
      <c r="O137" s="8"/>
      <c r="P137" s="8"/>
      <c r="Q137" s="8"/>
      <c r="R137" s="8"/>
      <c r="S137" s="7"/>
      <c r="T137" s="8"/>
      <c r="U137" s="13"/>
      <c r="V137" s="13"/>
      <c r="W137" s="112"/>
      <c r="X137" s="7"/>
      <c r="Y137" s="8"/>
      <c r="Z137" s="8"/>
      <c r="AA137" s="8"/>
      <c r="AB137" s="8"/>
      <c r="AC137" s="7"/>
      <c r="AD137" s="8"/>
      <c r="AE137" s="13"/>
      <c r="AF137" s="13"/>
      <c r="AG137" s="112"/>
      <c r="AH137" s="7"/>
      <c r="AI137" s="8"/>
      <c r="AJ137" s="8"/>
      <c r="AK137" s="8"/>
      <c r="AL137" s="8"/>
      <c r="AM137" s="7"/>
      <c r="AN137" s="8"/>
      <c r="AO137" s="13"/>
      <c r="AP137" s="13"/>
      <c r="AQ137" s="112"/>
      <c r="AR137" s="7"/>
      <c r="AS137" s="8"/>
      <c r="AT137" s="8"/>
      <c r="AU137" s="8"/>
      <c r="AV137" s="8"/>
      <c r="AW137" s="7"/>
      <c r="AX137" s="8"/>
      <c r="AY137" s="13"/>
      <c r="AZ137" s="13"/>
      <c r="BA137" s="112"/>
      <c r="BB137" s="7"/>
      <c r="BC137" s="8"/>
      <c r="BD137" s="8"/>
      <c r="BE137" s="8"/>
      <c r="BF137" s="8"/>
      <c r="BG137" s="7"/>
      <c r="BH137" s="8"/>
      <c r="BI137" s="13"/>
      <c r="BJ137" s="13"/>
      <c r="BK137" s="112"/>
      <c r="BL137" s="7"/>
      <c r="BM137" s="8"/>
      <c r="BN137" s="8"/>
      <c r="BO137" s="8"/>
      <c r="BP137" s="8"/>
      <c r="BQ137" s="7"/>
      <c r="BR137" s="8"/>
      <c r="BS137" s="13"/>
      <c r="BT137" s="13"/>
      <c r="BU137" s="112"/>
      <c r="BV137" s="7"/>
      <c r="BW137" s="8"/>
      <c r="BX137" s="8"/>
      <c r="BY137" s="8"/>
      <c r="BZ137" s="8"/>
      <c r="CA137" s="7"/>
      <c r="CB137" s="8"/>
      <c r="CC137" s="13"/>
      <c r="CD137" s="13"/>
      <c r="CE137" s="112"/>
      <c r="CF137" s="7"/>
      <c r="CG137" s="8"/>
      <c r="CH137" s="8"/>
      <c r="CI137" s="8"/>
      <c r="CJ137" s="8"/>
      <c r="CK137" s="7"/>
      <c r="CL137" s="8"/>
      <c r="CM137" s="13"/>
      <c r="CN137" s="13"/>
      <c r="CO137" s="112"/>
      <c r="CP137" s="7"/>
      <c r="CQ137" s="8"/>
      <c r="CR137" s="8"/>
      <c r="CS137" s="8"/>
      <c r="CT137" s="8"/>
      <c r="CU137" s="7"/>
      <c r="CV137" s="8"/>
      <c r="CW137" s="13"/>
      <c r="CX137" s="13"/>
      <c r="CY137" s="112"/>
      <c r="CZ137" s="7"/>
      <c r="DA137" s="8"/>
      <c r="DB137" s="8"/>
      <c r="DC137" s="8"/>
      <c r="DD137" s="8"/>
      <c r="DE137" s="7"/>
      <c r="DF137" s="8"/>
      <c r="DG137" s="13"/>
      <c r="DH137" s="13"/>
      <c r="DI137" s="112"/>
      <c r="DJ137" s="7"/>
      <c r="DK137" s="8"/>
      <c r="DL137" s="8"/>
      <c r="DM137" s="8"/>
      <c r="DN137" s="8"/>
      <c r="DO137" s="7"/>
      <c r="DP137" s="8"/>
      <c r="DQ137" s="13"/>
      <c r="DR137" s="13"/>
      <c r="DS137" s="112"/>
      <c r="DT137" s="7"/>
      <c r="DU137" s="8"/>
      <c r="DV137" s="8"/>
      <c r="DW137" s="8"/>
      <c r="DX137" s="8"/>
      <c r="DY137" s="7"/>
      <c r="DZ137" s="8"/>
      <c r="EA137" s="13"/>
      <c r="EB137" s="13"/>
      <c r="EC137" s="112"/>
      <c r="ED137" s="7"/>
      <c r="EE137" s="8"/>
      <c r="EF137" s="8"/>
      <c r="EG137" s="8"/>
      <c r="EH137" s="8"/>
      <c r="EI137" s="7"/>
      <c r="EJ137" s="8"/>
      <c r="EK137" s="13"/>
      <c r="EL137" s="13"/>
      <c r="EM137" s="112"/>
      <c r="EN137" s="7"/>
      <c r="EO137" s="8"/>
      <c r="EP137" s="8"/>
      <c r="EQ137" s="8"/>
      <c r="ER137" s="8"/>
      <c r="ES137" s="7"/>
      <c r="ET137" s="8"/>
    </row>
    <row r="138" spans="1:150" ht="12.75" customHeight="1" x14ac:dyDescent="0.2">
      <c r="A138" s="13"/>
      <c r="B138" s="13"/>
      <c r="C138" s="13"/>
      <c r="D138" s="13"/>
      <c r="E138" s="13"/>
      <c r="F138" s="13"/>
      <c r="G138" s="13"/>
      <c r="H138" s="13"/>
      <c r="I138" s="14"/>
      <c r="J138" s="13"/>
      <c r="K138" s="13"/>
      <c r="L138" s="13"/>
      <c r="M138" s="112"/>
      <c r="N138" s="7"/>
      <c r="O138" s="8"/>
      <c r="P138" s="8"/>
      <c r="Q138" s="8"/>
      <c r="R138" s="8"/>
      <c r="S138" s="7"/>
      <c r="T138" s="8"/>
      <c r="U138" s="13"/>
      <c r="V138" s="13"/>
      <c r="W138" s="112"/>
      <c r="X138" s="7"/>
      <c r="Y138" s="8"/>
      <c r="Z138" s="8"/>
      <c r="AA138" s="8"/>
      <c r="AB138" s="8"/>
      <c r="AC138" s="7"/>
      <c r="AD138" s="8"/>
      <c r="AE138" s="13"/>
      <c r="AF138" s="13"/>
      <c r="AG138" s="112"/>
      <c r="AH138" s="7"/>
      <c r="AI138" s="8"/>
      <c r="AJ138" s="8"/>
      <c r="AK138" s="8"/>
      <c r="AL138" s="8"/>
      <c r="AM138" s="7"/>
      <c r="AN138" s="8"/>
      <c r="AO138" s="13"/>
      <c r="AP138" s="13"/>
      <c r="AQ138" s="112"/>
      <c r="AR138" s="7"/>
      <c r="AS138" s="8"/>
      <c r="AT138" s="8"/>
      <c r="AU138" s="8"/>
      <c r="AV138" s="8"/>
      <c r="AW138" s="7"/>
      <c r="AX138" s="8"/>
      <c r="AY138" s="13"/>
      <c r="AZ138" s="13"/>
      <c r="BA138" s="112"/>
      <c r="BB138" s="7"/>
      <c r="BC138" s="8"/>
      <c r="BD138" s="8"/>
      <c r="BE138" s="8"/>
      <c r="BF138" s="8"/>
      <c r="BG138" s="7"/>
      <c r="BH138" s="8"/>
      <c r="BI138" s="13"/>
      <c r="BJ138" s="13"/>
      <c r="BK138" s="112"/>
      <c r="BL138" s="7"/>
      <c r="BM138" s="8"/>
      <c r="BN138" s="8"/>
      <c r="BO138" s="8"/>
      <c r="BP138" s="8"/>
      <c r="BQ138" s="7"/>
      <c r="BR138" s="8"/>
      <c r="BS138" s="13"/>
      <c r="BT138" s="13"/>
      <c r="BU138" s="112"/>
      <c r="BV138" s="7"/>
      <c r="BW138" s="8"/>
      <c r="BX138" s="8"/>
      <c r="BY138" s="8"/>
      <c r="BZ138" s="8"/>
      <c r="CA138" s="7"/>
      <c r="CB138" s="8"/>
      <c r="CC138" s="13"/>
      <c r="CD138" s="13"/>
      <c r="CE138" s="112"/>
      <c r="CF138" s="7"/>
      <c r="CG138" s="8"/>
      <c r="CH138" s="8"/>
      <c r="CI138" s="8"/>
      <c r="CJ138" s="8"/>
      <c r="CK138" s="7"/>
      <c r="CL138" s="8"/>
      <c r="CM138" s="13"/>
      <c r="CN138" s="13"/>
      <c r="CO138" s="112"/>
      <c r="CP138" s="7"/>
      <c r="CQ138" s="8"/>
      <c r="CR138" s="8"/>
      <c r="CS138" s="8"/>
      <c r="CT138" s="8"/>
      <c r="CU138" s="7"/>
      <c r="CV138" s="8"/>
      <c r="CW138" s="13"/>
      <c r="CX138" s="13"/>
      <c r="CY138" s="112"/>
      <c r="CZ138" s="7"/>
      <c r="DA138" s="8"/>
      <c r="DB138" s="8"/>
      <c r="DC138" s="8"/>
      <c r="DD138" s="8"/>
      <c r="DE138" s="7"/>
      <c r="DF138" s="8"/>
      <c r="DG138" s="13"/>
      <c r="DH138" s="13"/>
      <c r="DI138" s="112"/>
      <c r="DJ138" s="7"/>
      <c r="DK138" s="8"/>
      <c r="DL138" s="8"/>
      <c r="DM138" s="8"/>
      <c r="DN138" s="8"/>
      <c r="DO138" s="7"/>
      <c r="DP138" s="8"/>
      <c r="DQ138" s="13"/>
      <c r="DR138" s="13"/>
      <c r="DS138" s="112"/>
      <c r="DT138" s="7"/>
      <c r="DU138" s="8"/>
      <c r="DV138" s="8"/>
      <c r="DW138" s="8"/>
      <c r="DX138" s="8"/>
      <c r="DY138" s="7"/>
      <c r="DZ138" s="8"/>
      <c r="EA138" s="13"/>
      <c r="EB138" s="13"/>
      <c r="EC138" s="112"/>
      <c r="ED138" s="7"/>
      <c r="EE138" s="8"/>
      <c r="EF138" s="8"/>
      <c r="EG138" s="8"/>
      <c r="EH138" s="8"/>
      <c r="EI138" s="7"/>
      <c r="EJ138" s="8"/>
      <c r="EK138" s="13"/>
      <c r="EL138" s="13"/>
      <c r="EM138" s="112"/>
      <c r="EN138" s="7"/>
      <c r="EO138" s="8"/>
      <c r="EP138" s="8"/>
      <c r="EQ138" s="8"/>
      <c r="ER138" s="8"/>
      <c r="ES138" s="7"/>
      <c r="ET138" s="8"/>
    </row>
    <row r="139" spans="1:150" ht="12.75" customHeight="1" x14ac:dyDescent="0.2">
      <c r="A139" s="13"/>
      <c r="B139" s="13"/>
      <c r="C139" s="13"/>
      <c r="D139" s="13"/>
      <c r="E139" s="13"/>
      <c r="F139" s="13"/>
      <c r="G139" s="13"/>
      <c r="H139" s="13"/>
      <c r="I139" s="14"/>
      <c r="J139" s="13"/>
      <c r="K139" s="13"/>
      <c r="L139" s="13"/>
      <c r="M139" s="112"/>
      <c r="N139" s="7"/>
      <c r="O139" s="8"/>
      <c r="P139" s="8"/>
      <c r="Q139" s="8"/>
      <c r="R139" s="8"/>
      <c r="S139" s="7"/>
      <c r="T139" s="8"/>
      <c r="U139" s="13"/>
      <c r="V139" s="13"/>
      <c r="W139" s="112"/>
      <c r="X139" s="7"/>
      <c r="Y139" s="8"/>
      <c r="Z139" s="8"/>
      <c r="AA139" s="8"/>
      <c r="AB139" s="8"/>
      <c r="AC139" s="7"/>
      <c r="AD139" s="8"/>
      <c r="AE139" s="13"/>
      <c r="AF139" s="13"/>
      <c r="AG139" s="112"/>
      <c r="AH139" s="7"/>
      <c r="AI139" s="8"/>
      <c r="AJ139" s="8"/>
      <c r="AK139" s="8"/>
      <c r="AL139" s="8"/>
      <c r="AM139" s="7"/>
      <c r="AN139" s="8"/>
      <c r="AO139" s="13"/>
      <c r="AP139" s="13"/>
      <c r="AQ139" s="112"/>
      <c r="AR139" s="7"/>
      <c r="AS139" s="8"/>
      <c r="AT139" s="8"/>
      <c r="AU139" s="8"/>
      <c r="AV139" s="8"/>
      <c r="AW139" s="7"/>
      <c r="AX139" s="8"/>
      <c r="AY139" s="13"/>
      <c r="AZ139" s="13"/>
      <c r="BA139" s="112"/>
      <c r="BB139" s="7"/>
      <c r="BC139" s="8"/>
      <c r="BD139" s="8"/>
      <c r="BE139" s="8"/>
      <c r="BF139" s="8"/>
      <c r="BG139" s="7"/>
      <c r="BH139" s="8"/>
      <c r="BI139" s="13"/>
      <c r="BJ139" s="13"/>
      <c r="BK139" s="112"/>
      <c r="BL139" s="7"/>
      <c r="BM139" s="8"/>
      <c r="BN139" s="8"/>
      <c r="BO139" s="8"/>
      <c r="BP139" s="8"/>
      <c r="BQ139" s="7"/>
      <c r="BR139" s="8"/>
      <c r="BS139" s="13"/>
      <c r="BT139" s="13"/>
      <c r="BU139" s="112"/>
      <c r="BV139" s="7"/>
      <c r="BW139" s="8"/>
      <c r="BX139" s="8"/>
      <c r="BY139" s="8"/>
      <c r="BZ139" s="8"/>
      <c r="CA139" s="7"/>
      <c r="CB139" s="8"/>
      <c r="CC139" s="13"/>
      <c r="CD139" s="13"/>
      <c r="CE139" s="112"/>
      <c r="CF139" s="7"/>
      <c r="CG139" s="8"/>
      <c r="CH139" s="8"/>
      <c r="CI139" s="8"/>
      <c r="CJ139" s="8"/>
      <c r="CK139" s="7"/>
      <c r="CL139" s="8"/>
      <c r="CM139" s="13"/>
      <c r="CN139" s="13"/>
      <c r="CO139" s="112"/>
      <c r="CP139" s="7"/>
      <c r="CQ139" s="8"/>
      <c r="CR139" s="8"/>
      <c r="CS139" s="8"/>
      <c r="CT139" s="8"/>
      <c r="CU139" s="7"/>
      <c r="CV139" s="8"/>
      <c r="CW139" s="13"/>
      <c r="CX139" s="13"/>
      <c r="CY139" s="112"/>
      <c r="CZ139" s="7"/>
      <c r="DA139" s="8"/>
      <c r="DB139" s="8"/>
      <c r="DC139" s="8"/>
      <c r="DD139" s="8"/>
      <c r="DE139" s="7"/>
      <c r="DF139" s="8"/>
      <c r="DG139" s="13"/>
      <c r="DH139" s="13"/>
      <c r="DI139" s="112"/>
      <c r="DJ139" s="7"/>
      <c r="DK139" s="8"/>
      <c r="DL139" s="8"/>
      <c r="DM139" s="8"/>
      <c r="DN139" s="8"/>
      <c r="DO139" s="7"/>
      <c r="DP139" s="8"/>
      <c r="DQ139" s="13"/>
      <c r="DR139" s="13"/>
      <c r="DS139" s="112"/>
      <c r="DT139" s="7"/>
      <c r="DU139" s="8"/>
      <c r="DV139" s="8"/>
      <c r="DW139" s="8"/>
      <c r="DX139" s="8"/>
      <c r="DY139" s="7"/>
      <c r="DZ139" s="8"/>
      <c r="EA139" s="13"/>
      <c r="EB139" s="13"/>
      <c r="EC139" s="112"/>
      <c r="ED139" s="7"/>
      <c r="EE139" s="8"/>
      <c r="EF139" s="8"/>
      <c r="EG139" s="8"/>
      <c r="EH139" s="8"/>
      <c r="EI139" s="7"/>
      <c r="EJ139" s="8"/>
      <c r="EK139" s="13"/>
      <c r="EL139" s="13"/>
      <c r="EM139" s="112"/>
      <c r="EN139" s="7"/>
      <c r="EO139" s="8"/>
      <c r="EP139" s="8"/>
      <c r="EQ139" s="8"/>
      <c r="ER139" s="8"/>
      <c r="ES139" s="7"/>
      <c r="ET139" s="8"/>
    </row>
    <row r="140" spans="1:150" ht="12.75" customHeight="1" x14ac:dyDescent="0.2">
      <c r="A140" s="13"/>
      <c r="B140" s="13"/>
      <c r="C140" s="13"/>
      <c r="D140" s="13"/>
      <c r="E140" s="13"/>
      <c r="F140" s="13"/>
      <c r="G140" s="13"/>
      <c r="H140" s="13"/>
      <c r="I140" s="14"/>
      <c r="J140" s="13"/>
      <c r="K140" s="13"/>
      <c r="L140" s="13"/>
      <c r="M140" s="112"/>
      <c r="N140" s="7"/>
      <c r="O140" s="8"/>
      <c r="P140" s="8"/>
      <c r="Q140" s="8"/>
      <c r="R140" s="8"/>
      <c r="S140" s="7"/>
      <c r="T140" s="8"/>
      <c r="U140" s="13"/>
      <c r="V140" s="13"/>
      <c r="W140" s="112"/>
      <c r="X140" s="7"/>
      <c r="Y140" s="8"/>
      <c r="Z140" s="8"/>
      <c r="AA140" s="8"/>
      <c r="AB140" s="8"/>
      <c r="AC140" s="7"/>
      <c r="AD140" s="8"/>
      <c r="AE140" s="13"/>
      <c r="AF140" s="13"/>
      <c r="AG140" s="112"/>
      <c r="AH140" s="7"/>
      <c r="AI140" s="8"/>
      <c r="AJ140" s="8"/>
      <c r="AK140" s="8"/>
      <c r="AL140" s="8"/>
      <c r="AM140" s="7"/>
      <c r="AN140" s="8"/>
      <c r="AO140" s="13"/>
      <c r="AP140" s="13"/>
      <c r="AQ140" s="112"/>
      <c r="AR140" s="7"/>
      <c r="AS140" s="8"/>
      <c r="AT140" s="8"/>
      <c r="AU140" s="8"/>
      <c r="AV140" s="8"/>
      <c r="AW140" s="7"/>
      <c r="AX140" s="8"/>
      <c r="AY140" s="13"/>
      <c r="AZ140" s="13"/>
      <c r="BA140" s="112"/>
      <c r="BB140" s="7"/>
      <c r="BC140" s="8"/>
      <c r="BD140" s="8"/>
      <c r="BE140" s="8"/>
      <c r="BF140" s="8"/>
      <c r="BG140" s="7"/>
      <c r="BH140" s="8"/>
      <c r="BI140" s="13"/>
      <c r="BJ140" s="13"/>
      <c r="BK140" s="112"/>
      <c r="BL140" s="7"/>
      <c r="BM140" s="8"/>
      <c r="BN140" s="8"/>
      <c r="BO140" s="8"/>
      <c r="BP140" s="8"/>
      <c r="BQ140" s="7"/>
      <c r="BR140" s="8"/>
      <c r="BS140" s="13"/>
      <c r="BT140" s="13"/>
      <c r="BU140" s="112"/>
      <c r="BV140" s="7"/>
      <c r="BW140" s="8"/>
      <c r="BX140" s="8"/>
      <c r="BY140" s="8"/>
      <c r="BZ140" s="8"/>
      <c r="CA140" s="7"/>
      <c r="CB140" s="8"/>
      <c r="CC140" s="13"/>
      <c r="CD140" s="13"/>
      <c r="CE140" s="112"/>
      <c r="CF140" s="7"/>
      <c r="CG140" s="8"/>
      <c r="CH140" s="8"/>
      <c r="CI140" s="8"/>
      <c r="CJ140" s="8"/>
      <c r="CK140" s="7"/>
      <c r="CL140" s="8"/>
      <c r="CM140" s="13"/>
      <c r="CN140" s="13"/>
      <c r="CO140" s="112"/>
      <c r="CP140" s="7"/>
      <c r="CQ140" s="8"/>
      <c r="CR140" s="8"/>
      <c r="CS140" s="8"/>
      <c r="CT140" s="8"/>
      <c r="CU140" s="7"/>
      <c r="CV140" s="8"/>
      <c r="CW140" s="13"/>
      <c r="CX140" s="13"/>
      <c r="CY140" s="112"/>
      <c r="CZ140" s="7"/>
      <c r="DA140" s="8"/>
      <c r="DB140" s="8"/>
      <c r="DC140" s="8"/>
      <c r="DD140" s="8"/>
      <c r="DE140" s="7"/>
      <c r="DF140" s="8"/>
      <c r="DG140" s="13"/>
      <c r="DH140" s="13"/>
      <c r="DI140" s="112"/>
      <c r="DJ140" s="7"/>
      <c r="DK140" s="8"/>
      <c r="DL140" s="8"/>
      <c r="DM140" s="8"/>
      <c r="DN140" s="8"/>
      <c r="DO140" s="7"/>
      <c r="DP140" s="8"/>
      <c r="DQ140" s="13"/>
      <c r="DR140" s="13"/>
      <c r="DS140" s="112"/>
      <c r="DT140" s="7"/>
      <c r="DU140" s="8"/>
      <c r="DV140" s="8"/>
      <c r="DW140" s="8"/>
      <c r="DX140" s="8"/>
      <c r="DY140" s="7"/>
      <c r="DZ140" s="8"/>
      <c r="EA140" s="13"/>
      <c r="EB140" s="13"/>
      <c r="EC140" s="112"/>
      <c r="ED140" s="7"/>
      <c r="EE140" s="8"/>
      <c r="EF140" s="8"/>
      <c r="EG140" s="8"/>
      <c r="EH140" s="8"/>
      <c r="EI140" s="7"/>
      <c r="EJ140" s="8"/>
      <c r="EK140" s="13"/>
      <c r="EL140" s="13"/>
      <c r="EM140" s="112"/>
      <c r="EN140" s="7"/>
      <c r="EO140" s="8"/>
      <c r="EP140" s="8"/>
      <c r="EQ140" s="8"/>
      <c r="ER140" s="8"/>
      <c r="ES140" s="7"/>
      <c r="ET140" s="8"/>
    </row>
    <row r="141" spans="1:150" ht="12.75" customHeight="1" x14ac:dyDescent="0.2">
      <c r="A141" s="13"/>
      <c r="B141" s="13"/>
      <c r="C141" s="13"/>
      <c r="D141" s="13"/>
      <c r="E141" s="13"/>
      <c r="F141" s="13"/>
      <c r="G141" s="13"/>
      <c r="H141" s="13"/>
      <c r="I141" s="14"/>
      <c r="J141" s="13"/>
      <c r="K141" s="13"/>
      <c r="L141" s="13"/>
      <c r="M141" s="112"/>
      <c r="N141" s="7"/>
      <c r="O141" s="8"/>
      <c r="P141" s="8"/>
      <c r="Q141" s="8"/>
      <c r="R141" s="8"/>
      <c r="S141" s="7"/>
      <c r="T141" s="8"/>
      <c r="U141" s="13"/>
      <c r="V141" s="13"/>
      <c r="W141" s="112"/>
      <c r="X141" s="7"/>
      <c r="Y141" s="8"/>
      <c r="Z141" s="8"/>
      <c r="AA141" s="8"/>
      <c r="AB141" s="8"/>
      <c r="AC141" s="7"/>
      <c r="AD141" s="8"/>
      <c r="AE141" s="13"/>
      <c r="AF141" s="13"/>
      <c r="AG141" s="112"/>
      <c r="AH141" s="7"/>
      <c r="AI141" s="8"/>
      <c r="AJ141" s="8"/>
      <c r="AK141" s="8"/>
      <c r="AL141" s="8"/>
      <c r="AM141" s="7"/>
      <c r="AN141" s="8"/>
      <c r="AO141" s="13"/>
      <c r="AP141" s="13"/>
      <c r="AQ141" s="112"/>
      <c r="AR141" s="7"/>
      <c r="AS141" s="8"/>
      <c r="AT141" s="8"/>
      <c r="AU141" s="8"/>
      <c r="AV141" s="8"/>
      <c r="AW141" s="7"/>
      <c r="AX141" s="8"/>
      <c r="AY141" s="13"/>
      <c r="AZ141" s="13"/>
      <c r="BA141" s="112"/>
      <c r="BB141" s="7"/>
      <c r="BC141" s="8"/>
      <c r="BD141" s="8"/>
      <c r="BE141" s="8"/>
      <c r="BF141" s="8"/>
      <c r="BG141" s="7"/>
      <c r="BH141" s="8"/>
      <c r="BI141" s="13"/>
      <c r="BJ141" s="13"/>
      <c r="BK141" s="112"/>
      <c r="BL141" s="7"/>
      <c r="BM141" s="8"/>
      <c r="BN141" s="8"/>
      <c r="BO141" s="8"/>
      <c r="BP141" s="8"/>
      <c r="BQ141" s="7"/>
      <c r="BR141" s="8"/>
      <c r="BS141" s="13"/>
      <c r="BT141" s="13"/>
      <c r="BU141" s="112"/>
      <c r="BV141" s="7"/>
      <c r="BW141" s="8"/>
      <c r="BX141" s="8"/>
      <c r="BY141" s="8"/>
      <c r="BZ141" s="8"/>
      <c r="CA141" s="7"/>
      <c r="CB141" s="8"/>
      <c r="CC141" s="13"/>
      <c r="CD141" s="13"/>
      <c r="CE141" s="112"/>
      <c r="CF141" s="7"/>
      <c r="CG141" s="8"/>
      <c r="CH141" s="8"/>
      <c r="CI141" s="8"/>
      <c r="CJ141" s="8"/>
      <c r="CK141" s="7"/>
      <c r="CL141" s="8"/>
      <c r="CM141" s="13"/>
      <c r="CN141" s="13"/>
      <c r="CO141" s="112"/>
      <c r="CP141" s="7"/>
      <c r="CQ141" s="8"/>
      <c r="CR141" s="8"/>
      <c r="CS141" s="8"/>
      <c r="CT141" s="8"/>
      <c r="CU141" s="7"/>
      <c r="CV141" s="8"/>
      <c r="CW141" s="13"/>
      <c r="CX141" s="13"/>
      <c r="CY141" s="112"/>
      <c r="CZ141" s="7"/>
      <c r="DA141" s="8"/>
      <c r="DB141" s="8"/>
      <c r="DC141" s="8"/>
      <c r="DD141" s="8"/>
      <c r="DE141" s="7"/>
      <c r="DF141" s="8"/>
      <c r="DG141" s="13"/>
      <c r="DH141" s="13"/>
      <c r="DI141" s="112"/>
      <c r="DJ141" s="7"/>
      <c r="DK141" s="8"/>
      <c r="DL141" s="8"/>
      <c r="DM141" s="8"/>
      <c r="DN141" s="8"/>
      <c r="DO141" s="7"/>
      <c r="DP141" s="8"/>
      <c r="DQ141" s="13"/>
      <c r="DR141" s="13"/>
      <c r="DS141" s="112"/>
      <c r="DT141" s="7"/>
      <c r="DU141" s="8"/>
      <c r="DV141" s="8"/>
      <c r="DW141" s="8"/>
      <c r="DX141" s="8"/>
      <c r="DY141" s="7"/>
      <c r="DZ141" s="8"/>
      <c r="EA141" s="13"/>
      <c r="EB141" s="13"/>
      <c r="EC141" s="112"/>
      <c r="ED141" s="7"/>
      <c r="EE141" s="8"/>
      <c r="EF141" s="8"/>
      <c r="EG141" s="8"/>
      <c r="EH141" s="8"/>
      <c r="EI141" s="7"/>
      <c r="EJ141" s="8"/>
      <c r="EK141" s="13"/>
      <c r="EL141" s="13"/>
      <c r="EM141" s="112"/>
      <c r="EN141" s="7"/>
      <c r="EO141" s="8"/>
      <c r="EP141" s="8"/>
      <c r="EQ141" s="8"/>
      <c r="ER141" s="8"/>
      <c r="ES141" s="7"/>
      <c r="ET141" s="8"/>
    </row>
    <row r="142" spans="1:150" ht="12.75" customHeight="1" x14ac:dyDescent="0.2">
      <c r="A142" s="13"/>
      <c r="B142" s="13"/>
      <c r="C142" s="13"/>
      <c r="D142" s="13"/>
      <c r="E142" s="13"/>
      <c r="F142" s="13"/>
      <c r="G142" s="13"/>
      <c r="H142" s="13"/>
      <c r="I142" s="14"/>
      <c r="J142" s="13"/>
      <c r="K142" s="13"/>
      <c r="L142" s="13"/>
      <c r="M142" s="112"/>
      <c r="N142" s="7"/>
      <c r="O142" s="8"/>
      <c r="P142" s="8"/>
      <c r="Q142" s="8"/>
      <c r="R142" s="8"/>
      <c r="S142" s="7"/>
      <c r="T142" s="8"/>
      <c r="U142" s="13"/>
      <c r="V142" s="13"/>
      <c r="W142" s="112"/>
      <c r="X142" s="7"/>
      <c r="Y142" s="8"/>
      <c r="Z142" s="8"/>
      <c r="AA142" s="8"/>
      <c r="AB142" s="8"/>
      <c r="AC142" s="7"/>
      <c r="AD142" s="8"/>
      <c r="AE142" s="13"/>
      <c r="AF142" s="13"/>
      <c r="AG142" s="112"/>
      <c r="AH142" s="7"/>
      <c r="AI142" s="8"/>
      <c r="AJ142" s="8"/>
      <c r="AK142" s="8"/>
      <c r="AL142" s="8"/>
      <c r="AM142" s="7"/>
      <c r="AN142" s="8"/>
      <c r="AO142" s="13"/>
      <c r="AP142" s="13"/>
      <c r="AQ142" s="112"/>
      <c r="AR142" s="7"/>
      <c r="AS142" s="8"/>
      <c r="AT142" s="8"/>
      <c r="AU142" s="8"/>
      <c r="AV142" s="8"/>
      <c r="AW142" s="7"/>
      <c r="AX142" s="8"/>
      <c r="AY142" s="13"/>
      <c r="AZ142" s="13"/>
      <c r="BA142" s="112"/>
      <c r="BB142" s="7"/>
      <c r="BC142" s="8"/>
      <c r="BD142" s="8"/>
      <c r="BE142" s="8"/>
      <c r="BF142" s="8"/>
      <c r="BG142" s="7"/>
      <c r="BH142" s="8"/>
      <c r="BI142" s="13"/>
      <c r="BJ142" s="13"/>
      <c r="BK142" s="112"/>
      <c r="BL142" s="7"/>
      <c r="BM142" s="8"/>
      <c r="BN142" s="8"/>
      <c r="BO142" s="8"/>
      <c r="BP142" s="8"/>
      <c r="BQ142" s="7"/>
      <c r="BR142" s="8"/>
      <c r="BS142" s="13"/>
      <c r="BT142" s="13"/>
      <c r="BU142" s="112"/>
      <c r="BV142" s="7"/>
      <c r="BW142" s="8"/>
      <c r="BX142" s="8"/>
      <c r="BY142" s="8"/>
      <c r="BZ142" s="8"/>
      <c r="CA142" s="7"/>
      <c r="CB142" s="8"/>
      <c r="CC142" s="13"/>
      <c r="CD142" s="13"/>
      <c r="CE142" s="112"/>
      <c r="CF142" s="7"/>
      <c r="CG142" s="8"/>
      <c r="CH142" s="8"/>
      <c r="CI142" s="8"/>
      <c r="CJ142" s="8"/>
      <c r="CK142" s="7"/>
      <c r="CL142" s="8"/>
      <c r="CM142" s="13"/>
      <c r="CN142" s="13"/>
      <c r="CO142" s="112"/>
      <c r="CP142" s="7"/>
      <c r="CQ142" s="8"/>
      <c r="CR142" s="8"/>
      <c r="CS142" s="8"/>
      <c r="CT142" s="8"/>
      <c r="CU142" s="7"/>
      <c r="CV142" s="8"/>
      <c r="CW142" s="13"/>
      <c r="CX142" s="13"/>
      <c r="CY142" s="112"/>
      <c r="CZ142" s="7"/>
      <c r="DA142" s="8"/>
      <c r="DB142" s="8"/>
      <c r="DC142" s="8"/>
      <c r="DD142" s="8"/>
      <c r="DE142" s="7"/>
      <c r="DF142" s="8"/>
      <c r="DG142" s="13"/>
      <c r="DH142" s="13"/>
      <c r="DI142" s="112"/>
      <c r="DJ142" s="7"/>
      <c r="DK142" s="8"/>
      <c r="DL142" s="8"/>
      <c r="DM142" s="8"/>
      <c r="DN142" s="8"/>
      <c r="DO142" s="7"/>
      <c r="DP142" s="8"/>
      <c r="DQ142" s="13"/>
      <c r="DR142" s="13"/>
      <c r="DS142" s="112"/>
      <c r="DT142" s="7"/>
      <c r="DU142" s="8"/>
      <c r="DV142" s="8"/>
      <c r="DW142" s="8"/>
      <c r="DX142" s="8"/>
      <c r="DY142" s="7"/>
      <c r="DZ142" s="8"/>
      <c r="EA142" s="13"/>
      <c r="EB142" s="13"/>
      <c r="EC142" s="112"/>
      <c r="ED142" s="7"/>
      <c r="EE142" s="8"/>
      <c r="EF142" s="8"/>
      <c r="EG142" s="8"/>
      <c r="EH142" s="8"/>
      <c r="EI142" s="7"/>
      <c r="EJ142" s="8"/>
      <c r="EK142" s="13"/>
      <c r="EL142" s="13"/>
      <c r="EM142" s="112"/>
      <c r="EN142" s="7"/>
      <c r="EO142" s="8"/>
      <c r="EP142" s="8"/>
      <c r="EQ142" s="8"/>
      <c r="ER142" s="8"/>
      <c r="ES142" s="7"/>
      <c r="ET142" s="8"/>
    </row>
    <row r="143" spans="1:150" ht="12.75" customHeight="1" x14ac:dyDescent="0.2">
      <c r="A143" s="13"/>
      <c r="B143" s="13"/>
      <c r="C143" s="13"/>
      <c r="D143" s="13"/>
      <c r="E143" s="13"/>
      <c r="F143" s="13"/>
      <c r="G143" s="13"/>
      <c r="H143" s="13"/>
      <c r="I143" s="14"/>
      <c r="J143" s="13"/>
      <c r="K143" s="13"/>
      <c r="L143" s="13"/>
      <c r="M143" s="112"/>
      <c r="N143" s="7"/>
      <c r="O143" s="8"/>
      <c r="P143" s="8"/>
      <c r="Q143" s="8"/>
      <c r="R143" s="8"/>
      <c r="S143" s="7"/>
      <c r="T143" s="8"/>
      <c r="U143" s="13"/>
      <c r="V143" s="13"/>
      <c r="W143" s="112"/>
      <c r="X143" s="7"/>
      <c r="Y143" s="8"/>
      <c r="Z143" s="8"/>
      <c r="AA143" s="8"/>
      <c r="AB143" s="8"/>
      <c r="AC143" s="7"/>
      <c r="AD143" s="8"/>
      <c r="AE143" s="13"/>
      <c r="AF143" s="13"/>
      <c r="AG143" s="112"/>
      <c r="AH143" s="7"/>
      <c r="AI143" s="8"/>
      <c r="AJ143" s="8"/>
      <c r="AK143" s="8"/>
      <c r="AL143" s="8"/>
      <c r="AM143" s="7"/>
      <c r="AN143" s="8"/>
      <c r="AO143" s="13"/>
      <c r="AP143" s="13"/>
      <c r="AQ143" s="112"/>
      <c r="AR143" s="7"/>
      <c r="AS143" s="8"/>
      <c r="AT143" s="8"/>
      <c r="AU143" s="8"/>
      <c r="AV143" s="8"/>
      <c r="AW143" s="7"/>
      <c r="AX143" s="8"/>
      <c r="AY143" s="13"/>
      <c r="AZ143" s="13"/>
      <c r="BA143" s="112"/>
      <c r="BB143" s="7"/>
      <c r="BC143" s="8"/>
      <c r="BD143" s="8"/>
      <c r="BE143" s="8"/>
      <c r="BF143" s="8"/>
      <c r="BG143" s="7"/>
      <c r="BH143" s="8"/>
      <c r="BI143" s="13"/>
      <c r="BJ143" s="13"/>
      <c r="BK143" s="112"/>
      <c r="BL143" s="7"/>
      <c r="BM143" s="8"/>
      <c r="BN143" s="8"/>
      <c r="BO143" s="8"/>
      <c r="BP143" s="8"/>
      <c r="BQ143" s="7"/>
      <c r="BR143" s="8"/>
      <c r="BS143" s="13"/>
      <c r="BT143" s="13"/>
      <c r="BU143" s="112"/>
      <c r="BV143" s="7"/>
      <c r="BW143" s="8"/>
      <c r="BX143" s="8"/>
      <c r="BY143" s="8"/>
      <c r="BZ143" s="8"/>
      <c r="CA143" s="7"/>
      <c r="CB143" s="8"/>
      <c r="CC143" s="13"/>
      <c r="CD143" s="13"/>
      <c r="CE143" s="112"/>
      <c r="CF143" s="7"/>
      <c r="CG143" s="8"/>
      <c r="CH143" s="8"/>
      <c r="CI143" s="8"/>
      <c r="CJ143" s="8"/>
      <c r="CK143" s="7"/>
      <c r="CL143" s="8"/>
      <c r="CM143" s="13"/>
      <c r="CN143" s="13"/>
      <c r="CO143" s="112"/>
      <c r="CP143" s="7"/>
      <c r="CQ143" s="8"/>
      <c r="CR143" s="8"/>
      <c r="CS143" s="8"/>
      <c r="CT143" s="8"/>
      <c r="CU143" s="7"/>
      <c r="CV143" s="8"/>
      <c r="CW143" s="13"/>
      <c r="CX143" s="13"/>
      <c r="CY143" s="112"/>
      <c r="CZ143" s="7"/>
      <c r="DA143" s="8"/>
      <c r="DB143" s="8"/>
      <c r="DC143" s="8"/>
      <c r="DD143" s="8"/>
      <c r="DE143" s="7"/>
      <c r="DF143" s="8"/>
      <c r="DG143" s="13"/>
      <c r="DH143" s="13"/>
      <c r="DI143" s="112"/>
      <c r="DJ143" s="7"/>
      <c r="DK143" s="8"/>
      <c r="DL143" s="8"/>
      <c r="DM143" s="8"/>
      <c r="DN143" s="8"/>
      <c r="DO143" s="7"/>
      <c r="DP143" s="8"/>
      <c r="DQ143" s="13"/>
      <c r="DR143" s="13"/>
      <c r="DS143" s="112"/>
      <c r="DT143" s="7"/>
      <c r="DU143" s="8"/>
      <c r="DV143" s="8"/>
      <c r="DW143" s="8"/>
      <c r="DX143" s="8"/>
      <c r="DY143" s="7"/>
      <c r="DZ143" s="8"/>
      <c r="EA143" s="13"/>
      <c r="EB143" s="13"/>
      <c r="EC143" s="112"/>
      <c r="ED143" s="7"/>
      <c r="EE143" s="8"/>
      <c r="EF143" s="8"/>
      <c r="EG143" s="8"/>
      <c r="EH143" s="8"/>
      <c r="EI143" s="7"/>
      <c r="EJ143" s="8"/>
      <c r="EK143" s="13"/>
      <c r="EL143" s="13"/>
      <c r="EM143" s="112"/>
      <c r="EN143" s="7"/>
      <c r="EO143" s="8"/>
      <c r="EP143" s="8"/>
      <c r="EQ143" s="8"/>
      <c r="ER143" s="8"/>
      <c r="ES143" s="7"/>
      <c r="ET143" s="8"/>
    </row>
    <row r="144" spans="1:150" ht="12.75" customHeight="1" x14ac:dyDescent="0.2">
      <c r="A144" s="13"/>
      <c r="B144" s="13"/>
      <c r="C144" s="13"/>
      <c r="D144" s="13"/>
      <c r="E144" s="13"/>
      <c r="F144" s="13"/>
      <c r="G144" s="13"/>
      <c r="H144" s="13"/>
      <c r="I144" s="14"/>
      <c r="J144" s="13"/>
      <c r="K144" s="13"/>
      <c r="L144" s="13"/>
      <c r="M144" s="112"/>
      <c r="N144" s="7"/>
      <c r="O144" s="8"/>
      <c r="P144" s="8"/>
      <c r="Q144" s="8"/>
      <c r="R144" s="8"/>
      <c r="S144" s="7"/>
      <c r="T144" s="8"/>
      <c r="U144" s="13"/>
      <c r="V144" s="13"/>
      <c r="W144" s="112"/>
      <c r="X144" s="7"/>
      <c r="Y144" s="8"/>
      <c r="Z144" s="8"/>
      <c r="AA144" s="8"/>
      <c r="AB144" s="8"/>
      <c r="AC144" s="7"/>
      <c r="AD144" s="8"/>
      <c r="AE144" s="13"/>
      <c r="AF144" s="13"/>
      <c r="AG144" s="112"/>
      <c r="AH144" s="7"/>
      <c r="AI144" s="8"/>
      <c r="AJ144" s="8"/>
      <c r="AK144" s="8"/>
      <c r="AL144" s="8"/>
      <c r="AM144" s="7"/>
      <c r="AN144" s="8"/>
      <c r="AO144" s="13"/>
      <c r="AP144" s="13"/>
      <c r="AQ144" s="112"/>
      <c r="AR144" s="7"/>
      <c r="AS144" s="8"/>
      <c r="AT144" s="8"/>
      <c r="AU144" s="8"/>
      <c r="AV144" s="8"/>
      <c r="AW144" s="7"/>
      <c r="AX144" s="8"/>
      <c r="AY144" s="13"/>
      <c r="AZ144" s="13"/>
      <c r="BA144" s="112"/>
      <c r="BB144" s="7"/>
      <c r="BC144" s="8"/>
      <c r="BD144" s="8"/>
      <c r="BE144" s="8"/>
      <c r="BF144" s="8"/>
      <c r="BG144" s="7"/>
      <c r="BH144" s="8"/>
      <c r="BI144" s="13"/>
      <c r="BJ144" s="13"/>
      <c r="BK144" s="112"/>
      <c r="BL144" s="7"/>
      <c r="BM144" s="8"/>
      <c r="BN144" s="8"/>
      <c r="BO144" s="8"/>
      <c r="BP144" s="8"/>
      <c r="BQ144" s="7"/>
      <c r="BR144" s="8"/>
      <c r="BS144" s="13"/>
      <c r="BT144" s="13"/>
      <c r="BU144" s="112"/>
      <c r="BV144" s="7"/>
      <c r="BW144" s="8"/>
      <c r="BX144" s="8"/>
      <c r="BY144" s="8"/>
      <c r="BZ144" s="8"/>
      <c r="CA144" s="7"/>
      <c r="CB144" s="8"/>
      <c r="CC144" s="13"/>
      <c r="CD144" s="13"/>
      <c r="CE144" s="112"/>
      <c r="CF144" s="7"/>
      <c r="CG144" s="8"/>
      <c r="CH144" s="8"/>
      <c r="CI144" s="8"/>
      <c r="CJ144" s="8"/>
      <c r="CK144" s="7"/>
      <c r="CL144" s="8"/>
      <c r="CM144" s="13"/>
      <c r="CN144" s="13"/>
      <c r="CO144" s="112"/>
      <c r="CP144" s="7"/>
      <c r="CQ144" s="8"/>
      <c r="CR144" s="8"/>
      <c r="CS144" s="8"/>
      <c r="CT144" s="8"/>
      <c r="CU144" s="7"/>
      <c r="CV144" s="8"/>
      <c r="CW144" s="13"/>
      <c r="CX144" s="13"/>
      <c r="CY144" s="112"/>
      <c r="CZ144" s="7"/>
      <c r="DA144" s="8"/>
      <c r="DB144" s="8"/>
      <c r="DC144" s="8"/>
      <c r="DD144" s="8"/>
      <c r="DE144" s="7"/>
      <c r="DF144" s="8"/>
      <c r="DG144" s="13"/>
      <c r="DH144" s="13"/>
      <c r="DI144" s="112"/>
      <c r="DJ144" s="7"/>
      <c r="DK144" s="8"/>
      <c r="DL144" s="8"/>
      <c r="DM144" s="8"/>
      <c r="DN144" s="8"/>
      <c r="DO144" s="7"/>
      <c r="DP144" s="8"/>
      <c r="DQ144" s="13"/>
      <c r="DR144" s="13"/>
      <c r="DS144" s="112"/>
      <c r="DT144" s="7"/>
      <c r="DU144" s="8"/>
      <c r="DV144" s="8"/>
      <c r="DW144" s="8"/>
      <c r="DX144" s="8"/>
      <c r="DY144" s="7"/>
      <c r="DZ144" s="8"/>
      <c r="EA144" s="13"/>
      <c r="EB144" s="13"/>
      <c r="EC144" s="112"/>
      <c r="ED144" s="7"/>
      <c r="EE144" s="8"/>
      <c r="EF144" s="8"/>
      <c r="EG144" s="8"/>
      <c r="EH144" s="8"/>
      <c r="EI144" s="7"/>
      <c r="EJ144" s="8"/>
      <c r="EK144" s="13"/>
      <c r="EL144" s="13"/>
      <c r="EM144" s="112"/>
      <c r="EN144" s="7"/>
      <c r="EO144" s="8"/>
      <c r="EP144" s="8"/>
      <c r="EQ144" s="8"/>
      <c r="ER144" s="8"/>
      <c r="ES144" s="7"/>
      <c r="ET144" s="8"/>
    </row>
    <row r="145" spans="1:150" ht="12.75" customHeight="1" x14ac:dyDescent="0.2">
      <c r="A145" s="13"/>
      <c r="B145" s="13"/>
      <c r="C145" s="13"/>
      <c r="D145" s="13"/>
      <c r="E145" s="13"/>
      <c r="F145" s="13"/>
      <c r="G145" s="13"/>
      <c r="H145" s="13"/>
      <c r="I145" s="14"/>
      <c r="J145" s="13"/>
      <c r="K145" s="13"/>
      <c r="L145" s="13"/>
      <c r="M145" s="112"/>
      <c r="N145" s="7"/>
      <c r="O145" s="8"/>
      <c r="P145" s="8"/>
      <c r="Q145" s="8"/>
      <c r="R145" s="8"/>
      <c r="S145" s="7"/>
      <c r="T145" s="8"/>
      <c r="U145" s="13"/>
      <c r="V145" s="13"/>
      <c r="W145" s="112"/>
      <c r="X145" s="7"/>
      <c r="Y145" s="8"/>
      <c r="Z145" s="8"/>
      <c r="AA145" s="8"/>
      <c r="AB145" s="8"/>
      <c r="AC145" s="7"/>
      <c r="AD145" s="8"/>
      <c r="AE145" s="13"/>
      <c r="AF145" s="13"/>
      <c r="AG145" s="112"/>
      <c r="AH145" s="7"/>
      <c r="AI145" s="8"/>
      <c r="AJ145" s="8"/>
      <c r="AK145" s="8"/>
      <c r="AL145" s="8"/>
      <c r="AM145" s="7"/>
      <c r="AN145" s="8"/>
      <c r="AO145" s="13"/>
      <c r="AP145" s="13"/>
      <c r="AQ145" s="112"/>
      <c r="AR145" s="7"/>
      <c r="AS145" s="8"/>
      <c r="AT145" s="8"/>
      <c r="AU145" s="8"/>
      <c r="AV145" s="8"/>
      <c r="AW145" s="7"/>
      <c r="AX145" s="8"/>
      <c r="AY145" s="13"/>
      <c r="AZ145" s="13"/>
      <c r="BA145" s="112"/>
      <c r="BB145" s="7"/>
      <c r="BC145" s="8"/>
      <c r="BD145" s="8"/>
      <c r="BE145" s="8"/>
      <c r="BF145" s="8"/>
      <c r="BG145" s="7"/>
      <c r="BH145" s="8"/>
      <c r="BI145" s="13"/>
      <c r="BJ145" s="13"/>
      <c r="BK145" s="112"/>
      <c r="BL145" s="7"/>
      <c r="BM145" s="8"/>
      <c r="BN145" s="8"/>
      <c r="BO145" s="8"/>
      <c r="BP145" s="8"/>
      <c r="BQ145" s="7"/>
      <c r="BR145" s="8"/>
      <c r="BS145" s="13"/>
      <c r="BT145" s="13"/>
      <c r="BU145" s="112"/>
      <c r="BV145" s="7"/>
      <c r="BW145" s="8"/>
      <c r="BX145" s="8"/>
      <c r="BY145" s="8"/>
      <c r="BZ145" s="8"/>
      <c r="CA145" s="7"/>
      <c r="CB145" s="8"/>
      <c r="CC145" s="13"/>
      <c r="CD145" s="13"/>
      <c r="CE145" s="112"/>
      <c r="CF145" s="7"/>
      <c r="CG145" s="8"/>
      <c r="CH145" s="8"/>
      <c r="CI145" s="8"/>
      <c r="CJ145" s="8"/>
      <c r="CK145" s="7"/>
      <c r="CL145" s="8"/>
      <c r="CM145" s="13"/>
      <c r="CN145" s="13"/>
      <c r="CO145" s="112"/>
      <c r="CP145" s="7"/>
      <c r="CQ145" s="8"/>
      <c r="CR145" s="8"/>
      <c r="CS145" s="8"/>
      <c r="CT145" s="8"/>
      <c r="CU145" s="7"/>
      <c r="CV145" s="8"/>
      <c r="CW145" s="13"/>
      <c r="CX145" s="13"/>
      <c r="CY145" s="112"/>
      <c r="CZ145" s="7"/>
      <c r="DA145" s="8"/>
      <c r="DB145" s="8"/>
      <c r="DC145" s="8"/>
      <c r="DD145" s="8"/>
      <c r="DE145" s="7"/>
      <c r="DF145" s="8"/>
      <c r="DG145" s="13"/>
      <c r="DH145" s="13"/>
      <c r="DI145" s="112"/>
      <c r="DJ145" s="7"/>
      <c r="DK145" s="8"/>
      <c r="DL145" s="8"/>
      <c r="DM145" s="8"/>
      <c r="DN145" s="8"/>
      <c r="DO145" s="7"/>
      <c r="DP145" s="8"/>
      <c r="DQ145" s="13"/>
      <c r="DR145" s="13"/>
      <c r="DS145" s="112"/>
      <c r="DT145" s="7"/>
      <c r="DU145" s="8"/>
      <c r="DV145" s="8"/>
      <c r="DW145" s="8"/>
      <c r="DX145" s="8"/>
      <c r="DY145" s="7"/>
      <c r="DZ145" s="8"/>
      <c r="EA145" s="13"/>
      <c r="EB145" s="13"/>
      <c r="EC145" s="112"/>
      <c r="ED145" s="7"/>
      <c r="EE145" s="8"/>
      <c r="EF145" s="8"/>
      <c r="EG145" s="8"/>
      <c r="EH145" s="8"/>
      <c r="EI145" s="7"/>
      <c r="EJ145" s="8"/>
      <c r="EK145" s="13"/>
      <c r="EL145" s="13"/>
      <c r="EM145" s="112"/>
      <c r="EN145" s="7"/>
      <c r="EO145" s="8"/>
      <c r="EP145" s="8"/>
      <c r="EQ145" s="8"/>
      <c r="ER145" s="8"/>
      <c r="ES145" s="7"/>
      <c r="ET145" s="8"/>
    </row>
    <row r="146" spans="1:150" ht="12.75" customHeight="1" x14ac:dyDescent="0.2">
      <c r="A146" s="13"/>
      <c r="B146" s="13"/>
      <c r="C146" s="13"/>
      <c r="D146" s="13"/>
      <c r="E146" s="13"/>
      <c r="F146" s="13"/>
      <c r="G146" s="13"/>
      <c r="H146" s="13"/>
      <c r="I146" s="14"/>
      <c r="J146" s="13"/>
      <c r="K146" s="13"/>
      <c r="L146" s="13"/>
      <c r="M146" s="112"/>
      <c r="N146" s="7"/>
      <c r="O146" s="8"/>
      <c r="P146" s="8"/>
      <c r="Q146" s="8"/>
      <c r="R146" s="8"/>
      <c r="S146" s="7"/>
      <c r="T146" s="8"/>
      <c r="U146" s="13"/>
      <c r="V146" s="13"/>
      <c r="W146" s="112"/>
      <c r="X146" s="7"/>
      <c r="Y146" s="8"/>
      <c r="Z146" s="8"/>
      <c r="AA146" s="8"/>
      <c r="AB146" s="8"/>
      <c r="AC146" s="7"/>
      <c r="AD146" s="8"/>
      <c r="AE146" s="13"/>
      <c r="AF146" s="13"/>
      <c r="AG146" s="112"/>
      <c r="AH146" s="7"/>
      <c r="AI146" s="8"/>
      <c r="AJ146" s="8"/>
      <c r="AK146" s="8"/>
      <c r="AL146" s="8"/>
      <c r="AM146" s="7"/>
      <c r="AN146" s="8"/>
      <c r="AO146" s="13"/>
      <c r="AP146" s="13"/>
      <c r="AQ146" s="112"/>
      <c r="AR146" s="7"/>
      <c r="AS146" s="8"/>
      <c r="AT146" s="8"/>
      <c r="AU146" s="8"/>
      <c r="AV146" s="8"/>
      <c r="AW146" s="7"/>
      <c r="AX146" s="8"/>
      <c r="AY146" s="13"/>
      <c r="AZ146" s="13"/>
      <c r="BA146" s="112"/>
      <c r="BB146" s="7"/>
      <c r="BC146" s="8"/>
      <c r="BD146" s="8"/>
      <c r="BE146" s="8"/>
      <c r="BF146" s="8"/>
      <c r="BG146" s="7"/>
      <c r="BH146" s="8"/>
      <c r="BI146" s="13"/>
      <c r="BJ146" s="13"/>
      <c r="BK146" s="112"/>
      <c r="BL146" s="7"/>
      <c r="BM146" s="8"/>
      <c r="BN146" s="8"/>
      <c r="BO146" s="8"/>
      <c r="BP146" s="8"/>
      <c r="BQ146" s="7"/>
      <c r="BR146" s="8"/>
      <c r="BS146" s="13"/>
      <c r="BT146" s="13"/>
      <c r="BU146" s="112"/>
      <c r="BV146" s="7"/>
      <c r="BW146" s="8"/>
      <c r="BX146" s="8"/>
      <c r="BY146" s="8"/>
      <c r="BZ146" s="8"/>
      <c r="CA146" s="7"/>
      <c r="CB146" s="8"/>
      <c r="CC146" s="13"/>
      <c r="CD146" s="13"/>
      <c r="CE146" s="112"/>
      <c r="CF146" s="7"/>
      <c r="CG146" s="8"/>
      <c r="CH146" s="8"/>
      <c r="CI146" s="8"/>
      <c r="CJ146" s="8"/>
      <c r="CK146" s="7"/>
      <c r="CL146" s="8"/>
      <c r="CM146" s="13"/>
      <c r="CN146" s="13"/>
      <c r="CO146" s="112"/>
      <c r="CP146" s="7"/>
      <c r="CQ146" s="8"/>
      <c r="CR146" s="8"/>
      <c r="CS146" s="8"/>
      <c r="CT146" s="8"/>
      <c r="CU146" s="7"/>
      <c r="CV146" s="8"/>
      <c r="CW146" s="13"/>
      <c r="CX146" s="13"/>
      <c r="CY146" s="112"/>
      <c r="CZ146" s="7"/>
      <c r="DA146" s="8"/>
      <c r="DB146" s="8"/>
      <c r="DC146" s="8"/>
      <c r="DD146" s="8"/>
      <c r="DE146" s="7"/>
      <c r="DF146" s="8"/>
      <c r="DG146" s="13"/>
      <c r="DH146" s="13"/>
      <c r="DI146" s="112"/>
      <c r="DJ146" s="7"/>
      <c r="DK146" s="8"/>
      <c r="DL146" s="8"/>
      <c r="DM146" s="8"/>
      <c r="DN146" s="8"/>
      <c r="DO146" s="7"/>
      <c r="DP146" s="8"/>
      <c r="DQ146" s="13"/>
      <c r="DR146" s="13"/>
      <c r="DS146" s="112"/>
      <c r="DT146" s="7"/>
      <c r="DU146" s="8"/>
      <c r="DV146" s="8"/>
      <c r="DW146" s="8"/>
      <c r="DX146" s="8"/>
      <c r="DY146" s="7"/>
      <c r="DZ146" s="8"/>
      <c r="EA146" s="13"/>
      <c r="EB146" s="13"/>
      <c r="EC146" s="112"/>
      <c r="ED146" s="7"/>
      <c r="EE146" s="8"/>
      <c r="EF146" s="8"/>
      <c r="EG146" s="8"/>
      <c r="EH146" s="8"/>
      <c r="EI146" s="7"/>
      <c r="EJ146" s="8"/>
      <c r="EK146" s="13"/>
      <c r="EL146" s="13"/>
      <c r="EM146" s="112"/>
      <c r="EN146" s="7"/>
      <c r="EO146" s="8"/>
      <c r="EP146" s="8"/>
      <c r="EQ146" s="8"/>
      <c r="ER146" s="8"/>
      <c r="ES146" s="7"/>
      <c r="ET146" s="8"/>
    </row>
    <row r="147" spans="1:150" ht="12.75" customHeight="1" x14ac:dyDescent="0.2">
      <c r="A147" s="13"/>
      <c r="B147" s="13"/>
      <c r="C147" s="13"/>
      <c r="D147" s="13"/>
      <c r="E147" s="13"/>
      <c r="F147" s="13"/>
      <c r="G147" s="13"/>
      <c r="H147" s="13"/>
      <c r="I147" s="14"/>
      <c r="J147" s="13"/>
      <c r="K147" s="13"/>
      <c r="L147" s="13"/>
      <c r="M147" s="112"/>
      <c r="N147" s="7"/>
      <c r="O147" s="8"/>
      <c r="P147" s="8"/>
      <c r="Q147" s="8"/>
      <c r="R147" s="8"/>
      <c r="S147" s="7"/>
      <c r="T147" s="8"/>
      <c r="U147" s="13"/>
      <c r="V147" s="13"/>
      <c r="W147" s="112"/>
      <c r="X147" s="7"/>
      <c r="Y147" s="8"/>
      <c r="Z147" s="8"/>
      <c r="AA147" s="8"/>
      <c r="AB147" s="8"/>
      <c r="AC147" s="7"/>
      <c r="AD147" s="8"/>
      <c r="AE147" s="13"/>
      <c r="AF147" s="13"/>
      <c r="AG147" s="112"/>
      <c r="AH147" s="7"/>
      <c r="AI147" s="8"/>
      <c r="AJ147" s="8"/>
      <c r="AK147" s="8"/>
      <c r="AL147" s="8"/>
      <c r="AM147" s="7"/>
      <c r="AN147" s="8"/>
      <c r="AO147" s="13"/>
      <c r="AP147" s="13"/>
      <c r="AQ147" s="112"/>
      <c r="AR147" s="7"/>
      <c r="AS147" s="8"/>
      <c r="AT147" s="8"/>
      <c r="AU147" s="8"/>
      <c r="AV147" s="8"/>
      <c r="AW147" s="7"/>
      <c r="AX147" s="8"/>
      <c r="AY147" s="13"/>
      <c r="AZ147" s="13"/>
      <c r="BA147" s="112"/>
      <c r="BB147" s="7"/>
      <c r="BC147" s="8"/>
      <c r="BD147" s="8"/>
      <c r="BE147" s="8"/>
      <c r="BF147" s="8"/>
      <c r="BG147" s="7"/>
      <c r="BH147" s="8"/>
      <c r="BI147" s="13"/>
      <c r="BJ147" s="13"/>
      <c r="BK147" s="112"/>
      <c r="BL147" s="7"/>
      <c r="BM147" s="8"/>
      <c r="BN147" s="8"/>
      <c r="BO147" s="8"/>
      <c r="BP147" s="8"/>
      <c r="BQ147" s="7"/>
      <c r="BR147" s="8"/>
      <c r="BS147" s="13"/>
      <c r="BT147" s="13"/>
      <c r="BU147" s="112"/>
      <c r="BV147" s="7"/>
      <c r="BW147" s="8"/>
      <c r="BX147" s="8"/>
      <c r="BY147" s="8"/>
      <c r="BZ147" s="8"/>
      <c r="CA147" s="7"/>
      <c r="CB147" s="8"/>
      <c r="CC147" s="13"/>
      <c r="CD147" s="13"/>
      <c r="CE147" s="112"/>
      <c r="CF147" s="7"/>
      <c r="CG147" s="8"/>
      <c r="CH147" s="8"/>
      <c r="CI147" s="8"/>
      <c r="CJ147" s="8"/>
      <c r="CK147" s="7"/>
      <c r="CL147" s="8"/>
      <c r="CM147" s="13"/>
      <c r="CN147" s="13"/>
      <c r="CO147" s="112"/>
      <c r="CP147" s="7"/>
      <c r="CQ147" s="8"/>
      <c r="CR147" s="8"/>
      <c r="CS147" s="8"/>
      <c r="CT147" s="8"/>
      <c r="CU147" s="7"/>
      <c r="CV147" s="8"/>
      <c r="CW147" s="13"/>
      <c r="CX147" s="13"/>
      <c r="CY147" s="112"/>
      <c r="CZ147" s="7"/>
      <c r="DA147" s="8"/>
      <c r="DB147" s="8"/>
      <c r="DC147" s="8"/>
      <c r="DD147" s="8"/>
      <c r="DE147" s="7"/>
      <c r="DF147" s="8"/>
      <c r="DG147" s="13"/>
      <c r="DH147" s="13"/>
      <c r="DI147" s="112"/>
      <c r="DJ147" s="7"/>
      <c r="DK147" s="8"/>
      <c r="DL147" s="8"/>
      <c r="DM147" s="8"/>
      <c r="DN147" s="8"/>
      <c r="DO147" s="7"/>
      <c r="DP147" s="8"/>
      <c r="DQ147" s="13"/>
      <c r="DR147" s="13"/>
      <c r="DS147" s="112"/>
      <c r="DT147" s="7"/>
      <c r="DU147" s="8"/>
      <c r="DV147" s="8"/>
      <c r="DW147" s="8"/>
      <c r="DX147" s="8"/>
      <c r="DY147" s="7"/>
      <c r="DZ147" s="8"/>
      <c r="EA147" s="13"/>
      <c r="EB147" s="13"/>
      <c r="EC147" s="112"/>
      <c r="ED147" s="7"/>
      <c r="EE147" s="8"/>
      <c r="EF147" s="8"/>
      <c r="EG147" s="8"/>
      <c r="EH147" s="8"/>
      <c r="EI147" s="7"/>
      <c r="EJ147" s="8"/>
      <c r="EK147" s="13"/>
      <c r="EL147" s="13"/>
      <c r="EM147" s="112"/>
      <c r="EN147" s="7"/>
      <c r="EO147" s="8"/>
      <c r="EP147" s="8"/>
      <c r="EQ147" s="8"/>
      <c r="ER147" s="8"/>
      <c r="ES147" s="7"/>
      <c r="ET147" s="8"/>
    </row>
    <row r="148" spans="1:150" ht="12.75" customHeight="1" x14ac:dyDescent="0.2">
      <c r="A148" s="13"/>
      <c r="B148" s="13"/>
      <c r="C148" s="13"/>
      <c r="D148" s="13"/>
      <c r="E148" s="13"/>
      <c r="F148" s="13"/>
      <c r="G148" s="13"/>
      <c r="H148" s="13"/>
      <c r="I148" s="14"/>
      <c r="J148" s="13"/>
      <c r="K148" s="13"/>
      <c r="L148" s="13"/>
      <c r="M148" s="112"/>
      <c r="N148" s="7"/>
      <c r="O148" s="8"/>
      <c r="P148" s="8"/>
      <c r="Q148" s="8"/>
      <c r="R148" s="8"/>
      <c r="S148" s="7"/>
      <c r="T148" s="8"/>
      <c r="U148" s="13"/>
      <c r="V148" s="13"/>
      <c r="W148" s="112"/>
      <c r="X148" s="7"/>
      <c r="Y148" s="8"/>
      <c r="Z148" s="8"/>
      <c r="AA148" s="8"/>
      <c r="AB148" s="8"/>
      <c r="AC148" s="7"/>
      <c r="AD148" s="8"/>
      <c r="AE148" s="13"/>
      <c r="AF148" s="13"/>
      <c r="AG148" s="112"/>
      <c r="AH148" s="7"/>
      <c r="AI148" s="8"/>
      <c r="AJ148" s="8"/>
      <c r="AK148" s="8"/>
      <c r="AL148" s="8"/>
      <c r="AM148" s="7"/>
      <c r="AN148" s="8"/>
      <c r="AO148" s="13"/>
      <c r="AP148" s="13"/>
      <c r="AQ148" s="112"/>
      <c r="AR148" s="7"/>
      <c r="AS148" s="8"/>
      <c r="AT148" s="8"/>
      <c r="AU148" s="8"/>
      <c r="AV148" s="8"/>
      <c r="AW148" s="7"/>
      <c r="AX148" s="8"/>
      <c r="AY148" s="13"/>
      <c r="AZ148" s="13"/>
      <c r="BA148" s="112"/>
      <c r="BB148" s="7"/>
      <c r="BC148" s="8"/>
      <c r="BD148" s="8"/>
      <c r="BE148" s="8"/>
      <c r="BF148" s="8"/>
      <c r="BG148" s="7"/>
      <c r="BH148" s="8"/>
      <c r="BI148" s="13"/>
      <c r="BJ148" s="13"/>
      <c r="BK148" s="112"/>
      <c r="BL148" s="7"/>
      <c r="BM148" s="8"/>
      <c r="BN148" s="8"/>
      <c r="BO148" s="8"/>
      <c r="BP148" s="8"/>
      <c r="BQ148" s="7"/>
      <c r="BR148" s="8"/>
      <c r="BS148" s="13"/>
      <c r="BT148" s="13"/>
      <c r="BU148" s="112"/>
      <c r="BV148" s="7"/>
      <c r="BW148" s="8"/>
      <c r="BX148" s="8"/>
      <c r="BY148" s="8"/>
      <c r="BZ148" s="8"/>
      <c r="CA148" s="7"/>
      <c r="CB148" s="8"/>
      <c r="CC148" s="13"/>
      <c r="CD148" s="13"/>
      <c r="CE148" s="112"/>
      <c r="CF148" s="7"/>
      <c r="CG148" s="8"/>
      <c r="CH148" s="8"/>
      <c r="CI148" s="8"/>
      <c r="CJ148" s="8"/>
      <c r="CK148" s="7"/>
      <c r="CL148" s="8"/>
      <c r="CM148" s="13"/>
      <c r="CN148" s="13"/>
      <c r="CO148" s="112"/>
      <c r="CP148" s="7"/>
      <c r="CQ148" s="8"/>
      <c r="CR148" s="8"/>
      <c r="CS148" s="8"/>
      <c r="CT148" s="8"/>
      <c r="CU148" s="7"/>
      <c r="CV148" s="8"/>
      <c r="CW148" s="13"/>
      <c r="CX148" s="13"/>
      <c r="CY148" s="112"/>
      <c r="CZ148" s="7"/>
      <c r="DA148" s="8"/>
      <c r="DB148" s="8"/>
      <c r="DC148" s="8"/>
      <c r="DD148" s="8"/>
      <c r="DE148" s="7"/>
      <c r="DF148" s="8"/>
      <c r="DG148" s="13"/>
      <c r="DH148" s="13"/>
      <c r="DI148" s="112"/>
      <c r="DJ148" s="7"/>
      <c r="DK148" s="8"/>
      <c r="DL148" s="8"/>
      <c r="DM148" s="8"/>
      <c r="DN148" s="8"/>
      <c r="DO148" s="7"/>
      <c r="DP148" s="8"/>
      <c r="DQ148" s="13"/>
      <c r="DR148" s="13"/>
      <c r="DS148" s="112"/>
      <c r="DT148" s="7"/>
      <c r="DU148" s="8"/>
      <c r="DV148" s="8"/>
      <c r="DW148" s="8"/>
      <c r="DX148" s="8"/>
      <c r="DY148" s="7"/>
      <c r="DZ148" s="8"/>
      <c r="EA148" s="13"/>
      <c r="EB148" s="13"/>
      <c r="EC148" s="112"/>
      <c r="ED148" s="7"/>
      <c r="EE148" s="8"/>
      <c r="EF148" s="8"/>
      <c r="EG148" s="8"/>
      <c r="EH148" s="8"/>
      <c r="EI148" s="7"/>
      <c r="EJ148" s="8"/>
      <c r="EK148" s="13"/>
      <c r="EL148" s="13"/>
      <c r="EM148" s="112"/>
      <c r="EN148" s="7"/>
      <c r="EO148" s="8"/>
      <c r="EP148" s="8"/>
      <c r="EQ148" s="8"/>
      <c r="ER148" s="8"/>
      <c r="ES148" s="7"/>
      <c r="ET148" s="8"/>
    </row>
    <row r="149" spans="1:150" ht="12.75" customHeight="1" x14ac:dyDescent="0.2">
      <c r="A149" s="13"/>
      <c r="B149" s="13"/>
      <c r="C149" s="13"/>
      <c r="D149" s="13"/>
      <c r="E149" s="13"/>
      <c r="F149" s="13"/>
      <c r="G149" s="13"/>
      <c r="H149" s="13"/>
      <c r="I149" s="14"/>
      <c r="J149" s="13"/>
      <c r="K149" s="13"/>
      <c r="L149" s="13"/>
      <c r="M149" s="112"/>
      <c r="N149" s="7"/>
      <c r="O149" s="8"/>
      <c r="P149" s="8"/>
      <c r="Q149" s="8"/>
      <c r="R149" s="8"/>
      <c r="S149" s="7"/>
      <c r="T149" s="8"/>
      <c r="U149" s="13"/>
      <c r="V149" s="13"/>
      <c r="W149" s="112"/>
      <c r="X149" s="7"/>
      <c r="Y149" s="8"/>
      <c r="Z149" s="8"/>
      <c r="AA149" s="8"/>
      <c r="AB149" s="8"/>
      <c r="AC149" s="7"/>
      <c r="AD149" s="8"/>
      <c r="AE149" s="13"/>
      <c r="AF149" s="13"/>
      <c r="AG149" s="112"/>
      <c r="AH149" s="7"/>
      <c r="AI149" s="8"/>
      <c r="AJ149" s="8"/>
      <c r="AK149" s="8"/>
      <c r="AL149" s="8"/>
      <c r="AM149" s="7"/>
      <c r="AN149" s="8"/>
      <c r="AO149" s="13"/>
      <c r="AP149" s="13"/>
      <c r="AQ149" s="112"/>
      <c r="AR149" s="7"/>
      <c r="AS149" s="8"/>
      <c r="AT149" s="8"/>
      <c r="AU149" s="8"/>
      <c r="AV149" s="8"/>
      <c r="AW149" s="7"/>
      <c r="AX149" s="8"/>
      <c r="AY149" s="13"/>
      <c r="AZ149" s="13"/>
      <c r="BA149" s="112"/>
      <c r="BB149" s="7"/>
      <c r="BC149" s="8"/>
      <c r="BD149" s="8"/>
      <c r="BE149" s="8"/>
      <c r="BF149" s="8"/>
      <c r="BG149" s="7"/>
      <c r="BH149" s="8"/>
      <c r="BI149" s="13"/>
      <c r="BJ149" s="13"/>
      <c r="BK149" s="112"/>
      <c r="BL149" s="7"/>
      <c r="BM149" s="8"/>
      <c r="BN149" s="8"/>
      <c r="BO149" s="8"/>
      <c r="BP149" s="8"/>
      <c r="BQ149" s="7"/>
      <c r="BR149" s="8"/>
      <c r="BS149" s="13"/>
      <c r="BT149" s="13"/>
      <c r="BU149" s="112"/>
      <c r="BV149" s="7"/>
      <c r="BW149" s="8"/>
      <c r="BX149" s="8"/>
      <c r="BY149" s="8"/>
      <c r="BZ149" s="8"/>
      <c r="CA149" s="7"/>
      <c r="CB149" s="8"/>
      <c r="CC149" s="13"/>
      <c r="CD149" s="13"/>
      <c r="CE149" s="112"/>
      <c r="CF149" s="7"/>
      <c r="CG149" s="8"/>
      <c r="CH149" s="8"/>
      <c r="CI149" s="8"/>
      <c r="CJ149" s="8"/>
      <c r="CK149" s="7"/>
      <c r="CL149" s="8"/>
      <c r="CM149" s="13"/>
      <c r="CN149" s="13"/>
      <c r="CO149" s="112"/>
      <c r="CP149" s="7"/>
      <c r="CQ149" s="8"/>
      <c r="CR149" s="8"/>
      <c r="CS149" s="8"/>
      <c r="CT149" s="8"/>
      <c r="CU149" s="7"/>
      <c r="CV149" s="8"/>
      <c r="CW149" s="13"/>
      <c r="CX149" s="13"/>
      <c r="CY149" s="112"/>
      <c r="CZ149" s="7"/>
      <c r="DA149" s="8"/>
      <c r="DB149" s="8"/>
      <c r="DC149" s="8"/>
      <c r="DD149" s="8"/>
      <c r="DE149" s="7"/>
      <c r="DF149" s="8"/>
      <c r="DG149" s="13"/>
      <c r="DH149" s="13"/>
      <c r="DI149" s="112"/>
      <c r="DJ149" s="7"/>
      <c r="DK149" s="8"/>
      <c r="DL149" s="8"/>
      <c r="DM149" s="8"/>
      <c r="DN149" s="8"/>
      <c r="DO149" s="7"/>
      <c r="DP149" s="8"/>
      <c r="DQ149" s="13"/>
      <c r="DR149" s="13"/>
      <c r="DS149" s="112"/>
      <c r="DT149" s="7"/>
      <c r="DU149" s="8"/>
      <c r="DV149" s="8"/>
      <c r="DW149" s="8"/>
      <c r="DX149" s="8"/>
      <c r="DY149" s="7"/>
      <c r="DZ149" s="8"/>
      <c r="EA149" s="13"/>
      <c r="EB149" s="13"/>
      <c r="EC149" s="112"/>
      <c r="ED149" s="7"/>
      <c r="EE149" s="8"/>
      <c r="EF149" s="8"/>
      <c r="EG149" s="8"/>
      <c r="EH149" s="8"/>
      <c r="EI149" s="7"/>
      <c r="EJ149" s="8"/>
      <c r="EK149" s="13"/>
      <c r="EL149" s="13"/>
      <c r="EM149" s="112"/>
      <c r="EN149" s="7"/>
      <c r="EO149" s="8"/>
      <c r="EP149" s="8"/>
      <c r="EQ149" s="8"/>
      <c r="ER149" s="8"/>
      <c r="ES149" s="7"/>
      <c r="ET149" s="8"/>
    </row>
    <row r="150" spans="1:150" ht="12.75" customHeight="1" x14ac:dyDescent="0.2">
      <c r="A150" s="13"/>
      <c r="B150" s="13"/>
      <c r="C150" s="13"/>
      <c r="D150" s="13"/>
      <c r="E150" s="13"/>
      <c r="F150" s="13"/>
      <c r="G150" s="13"/>
      <c r="H150" s="13"/>
      <c r="I150" s="14"/>
      <c r="J150" s="13"/>
      <c r="K150" s="13"/>
      <c r="L150" s="13"/>
      <c r="M150" s="112"/>
      <c r="N150" s="7"/>
      <c r="O150" s="8"/>
      <c r="P150" s="8"/>
      <c r="Q150" s="8"/>
      <c r="R150" s="8"/>
      <c r="S150" s="7"/>
      <c r="T150" s="8"/>
      <c r="U150" s="13"/>
      <c r="V150" s="13"/>
      <c r="W150" s="112"/>
      <c r="X150" s="7"/>
      <c r="Y150" s="8"/>
      <c r="Z150" s="8"/>
      <c r="AA150" s="8"/>
      <c r="AB150" s="8"/>
      <c r="AC150" s="7"/>
      <c r="AD150" s="8"/>
      <c r="AE150" s="13"/>
      <c r="AF150" s="13"/>
      <c r="AG150" s="112"/>
      <c r="AH150" s="7"/>
      <c r="AI150" s="8"/>
      <c r="AJ150" s="8"/>
      <c r="AK150" s="8"/>
      <c r="AL150" s="8"/>
      <c r="AM150" s="7"/>
      <c r="AN150" s="8"/>
      <c r="AO150" s="13"/>
      <c r="AP150" s="13"/>
      <c r="AQ150" s="112"/>
      <c r="AR150" s="7"/>
      <c r="AS150" s="8"/>
      <c r="AT150" s="8"/>
      <c r="AU150" s="8"/>
      <c r="AV150" s="8"/>
      <c r="AW150" s="7"/>
      <c r="AX150" s="8"/>
      <c r="AY150" s="13"/>
      <c r="AZ150" s="13"/>
      <c r="BA150" s="112"/>
      <c r="BB150" s="7"/>
      <c r="BC150" s="8"/>
      <c r="BD150" s="8"/>
      <c r="BE150" s="8"/>
      <c r="BF150" s="8"/>
      <c r="BG150" s="7"/>
      <c r="BH150" s="8"/>
      <c r="BI150" s="13"/>
      <c r="BJ150" s="13"/>
      <c r="BK150" s="112"/>
      <c r="BL150" s="7"/>
      <c r="BM150" s="8"/>
      <c r="BN150" s="8"/>
      <c r="BO150" s="8"/>
      <c r="BP150" s="8"/>
      <c r="BQ150" s="7"/>
      <c r="BR150" s="8"/>
      <c r="BS150" s="13"/>
      <c r="BT150" s="13"/>
      <c r="BU150" s="112"/>
      <c r="BV150" s="7"/>
      <c r="BW150" s="8"/>
      <c r="BX150" s="8"/>
      <c r="BY150" s="8"/>
      <c r="BZ150" s="8"/>
      <c r="CA150" s="7"/>
      <c r="CB150" s="8"/>
      <c r="CC150" s="13"/>
      <c r="CD150" s="13"/>
      <c r="CE150" s="112"/>
      <c r="CF150" s="7"/>
      <c r="CG150" s="8"/>
      <c r="CH150" s="8"/>
      <c r="CI150" s="8"/>
      <c r="CJ150" s="8"/>
      <c r="CK150" s="7"/>
      <c r="CL150" s="8"/>
      <c r="CM150" s="13"/>
      <c r="CN150" s="13"/>
      <c r="CO150" s="112"/>
      <c r="CP150" s="7"/>
      <c r="CQ150" s="8"/>
      <c r="CR150" s="8"/>
      <c r="CS150" s="8"/>
      <c r="CT150" s="8"/>
      <c r="CU150" s="7"/>
      <c r="CV150" s="8"/>
      <c r="CW150" s="13"/>
      <c r="CX150" s="13"/>
      <c r="CY150" s="112"/>
      <c r="CZ150" s="7"/>
      <c r="DA150" s="8"/>
      <c r="DB150" s="8"/>
      <c r="DC150" s="8"/>
      <c r="DD150" s="8"/>
      <c r="DE150" s="7"/>
      <c r="DF150" s="8"/>
      <c r="DG150" s="13"/>
      <c r="DH150" s="13"/>
      <c r="DI150" s="112"/>
      <c r="DJ150" s="7"/>
      <c r="DK150" s="8"/>
      <c r="DL150" s="8"/>
      <c r="DM150" s="8"/>
      <c r="DN150" s="8"/>
      <c r="DO150" s="7"/>
      <c r="DP150" s="8"/>
      <c r="DQ150" s="13"/>
      <c r="DR150" s="13"/>
      <c r="DS150" s="112"/>
      <c r="DT150" s="7"/>
      <c r="DU150" s="8"/>
      <c r="DV150" s="8"/>
      <c r="DW150" s="8"/>
      <c r="DX150" s="8"/>
      <c r="DY150" s="7"/>
      <c r="DZ150" s="8"/>
      <c r="EA150" s="13"/>
      <c r="EB150" s="13"/>
      <c r="EC150" s="112"/>
      <c r="ED150" s="7"/>
      <c r="EE150" s="8"/>
      <c r="EF150" s="8"/>
      <c r="EG150" s="8"/>
      <c r="EH150" s="8"/>
      <c r="EI150" s="7"/>
      <c r="EJ150" s="8"/>
      <c r="EK150" s="13"/>
      <c r="EL150" s="13"/>
      <c r="EM150" s="112"/>
      <c r="EN150" s="7"/>
      <c r="EO150" s="8"/>
      <c r="EP150" s="8"/>
      <c r="EQ150" s="8"/>
      <c r="ER150" s="8"/>
      <c r="ES150" s="7"/>
      <c r="ET150" s="8"/>
    </row>
    <row r="151" spans="1:150" ht="12.75" customHeight="1" x14ac:dyDescent="0.2">
      <c r="A151" s="13"/>
      <c r="B151" s="13"/>
      <c r="C151" s="13"/>
      <c r="D151" s="13"/>
      <c r="E151" s="13"/>
      <c r="F151" s="13"/>
      <c r="G151" s="13"/>
      <c r="H151" s="13"/>
      <c r="I151" s="14"/>
      <c r="J151" s="13"/>
      <c r="K151" s="13"/>
      <c r="L151" s="13"/>
      <c r="M151" s="112"/>
      <c r="N151" s="7"/>
      <c r="O151" s="8"/>
      <c r="P151" s="8"/>
      <c r="Q151" s="8"/>
      <c r="R151" s="8"/>
      <c r="S151" s="7"/>
      <c r="T151" s="8"/>
      <c r="U151" s="13"/>
      <c r="V151" s="13"/>
      <c r="W151" s="112"/>
      <c r="X151" s="7"/>
      <c r="Y151" s="8"/>
      <c r="Z151" s="8"/>
      <c r="AA151" s="8"/>
      <c r="AB151" s="8"/>
      <c r="AC151" s="7"/>
      <c r="AD151" s="8"/>
      <c r="AE151" s="13"/>
      <c r="AF151" s="13"/>
      <c r="AG151" s="112"/>
      <c r="AH151" s="7"/>
      <c r="AI151" s="8"/>
      <c r="AJ151" s="8"/>
      <c r="AK151" s="8"/>
      <c r="AL151" s="8"/>
      <c r="AM151" s="7"/>
      <c r="AN151" s="8"/>
      <c r="AO151" s="13"/>
      <c r="AP151" s="13"/>
      <c r="AQ151" s="112"/>
      <c r="AR151" s="7"/>
      <c r="AS151" s="8"/>
      <c r="AT151" s="8"/>
      <c r="AU151" s="8"/>
      <c r="AV151" s="8"/>
      <c r="AW151" s="7"/>
      <c r="AX151" s="8"/>
      <c r="AY151" s="13"/>
      <c r="AZ151" s="13"/>
      <c r="BA151" s="112"/>
      <c r="BB151" s="7"/>
      <c r="BC151" s="8"/>
      <c r="BD151" s="8"/>
      <c r="BE151" s="8"/>
      <c r="BF151" s="8"/>
      <c r="BG151" s="7"/>
      <c r="BH151" s="8"/>
      <c r="BI151" s="13"/>
      <c r="BJ151" s="13"/>
      <c r="BK151" s="112"/>
      <c r="BL151" s="7"/>
      <c r="BM151" s="8"/>
      <c r="BN151" s="8"/>
      <c r="BO151" s="8"/>
      <c r="BP151" s="8"/>
      <c r="BQ151" s="7"/>
      <c r="BR151" s="8"/>
      <c r="BS151" s="13"/>
      <c r="BT151" s="13"/>
      <c r="BU151" s="112"/>
      <c r="BV151" s="7"/>
      <c r="BW151" s="8"/>
      <c r="BX151" s="8"/>
      <c r="BY151" s="8"/>
      <c r="BZ151" s="8"/>
      <c r="CA151" s="7"/>
      <c r="CB151" s="8"/>
      <c r="CC151" s="13"/>
      <c r="CD151" s="13"/>
      <c r="CE151" s="112"/>
      <c r="CF151" s="7"/>
      <c r="CG151" s="8"/>
      <c r="CH151" s="8"/>
      <c r="CI151" s="8"/>
      <c r="CJ151" s="8"/>
      <c r="CK151" s="7"/>
      <c r="CL151" s="8"/>
      <c r="CM151" s="13"/>
      <c r="CN151" s="13"/>
      <c r="CO151" s="112"/>
      <c r="CP151" s="7"/>
      <c r="CQ151" s="8"/>
      <c r="CR151" s="8"/>
      <c r="CS151" s="8"/>
      <c r="CT151" s="8"/>
      <c r="CU151" s="7"/>
      <c r="CV151" s="8"/>
      <c r="CW151" s="13"/>
      <c r="CX151" s="13"/>
      <c r="CY151" s="112"/>
      <c r="CZ151" s="7"/>
      <c r="DA151" s="8"/>
      <c r="DB151" s="8"/>
      <c r="DC151" s="8"/>
      <c r="DD151" s="8"/>
      <c r="DE151" s="7"/>
      <c r="DF151" s="8"/>
      <c r="DG151" s="13"/>
      <c r="DH151" s="13"/>
      <c r="DI151" s="112"/>
      <c r="DJ151" s="7"/>
      <c r="DK151" s="8"/>
      <c r="DL151" s="8"/>
      <c r="DM151" s="8"/>
      <c r="DN151" s="8"/>
      <c r="DO151" s="7"/>
      <c r="DP151" s="8"/>
      <c r="DQ151" s="13"/>
      <c r="DR151" s="13"/>
      <c r="DS151" s="112"/>
      <c r="DT151" s="7"/>
      <c r="DU151" s="8"/>
      <c r="DV151" s="8"/>
      <c r="DW151" s="8"/>
      <c r="DX151" s="8"/>
      <c r="DY151" s="7"/>
      <c r="DZ151" s="8"/>
      <c r="EA151" s="13"/>
      <c r="EB151" s="13"/>
      <c r="EC151" s="112"/>
      <c r="ED151" s="7"/>
      <c r="EE151" s="8"/>
      <c r="EF151" s="8"/>
      <c r="EG151" s="8"/>
      <c r="EH151" s="8"/>
      <c r="EI151" s="7"/>
      <c r="EJ151" s="8"/>
      <c r="EK151" s="13"/>
      <c r="EL151" s="13"/>
      <c r="EM151" s="112"/>
      <c r="EN151" s="7"/>
      <c r="EO151" s="8"/>
      <c r="EP151" s="8"/>
      <c r="EQ151" s="8"/>
      <c r="ER151" s="8"/>
      <c r="ES151" s="7"/>
      <c r="ET151" s="8"/>
    </row>
    <row r="152" spans="1:150" ht="12.75" customHeight="1" x14ac:dyDescent="0.2">
      <c r="A152" s="13"/>
      <c r="B152" s="13"/>
      <c r="C152" s="13"/>
      <c r="D152" s="13"/>
      <c r="E152" s="13"/>
      <c r="F152" s="13"/>
      <c r="G152" s="13"/>
      <c r="H152" s="13"/>
      <c r="I152" s="14"/>
      <c r="J152" s="13"/>
      <c r="K152" s="13"/>
      <c r="L152" s="13"/>
      <c r="M152" s="112"/>
      <c r="N152" s="7"/>
      <c r="O152" s="8"/>
      <c r="P152" s="8"/>
      <c r="Q152" s="8"/>
      <c r="R152" s="8"/>
      <c r="S152" s="7"/>
      <c r="T152" s="8"/>
      <c r="U152" s="13"/>
      <c r="V152" s="13"/>
      <c r="W152" s="112"/>
      <c r="X152" s="7"/>
      <c r="Y152" s="8"/>
      <c r="Z152" s="8"/>
      <c r="AA152" s="8"/>
      <c r="AB152" s="8"/>
      <c r="AC152" s="7"/>
      <c r="AD152" s="8"/>
      <c r="AE152" s="13"/>
      <c r="AF152" s="13"/>
      <c r="AG152" s="112"/>
      <c r="AH152" s="7"/>
      <c r="AI152" s="8"/>
      <c r="AJ152" s="8"/>
      <c r="AK152" s="8"/>
      <c r="AL152" s="8"/>
      <c r="AM152" s="7"/>
      <c r="AN152" s="8"/>
      <c r="AO152" s="13"/>
      <c r="AP152" s="13"/>
      <c r="AQ152" s="112"/>
      <c r="AR152" s="7"/>
      <c r="AS152" s="8"/>
      <c r="AT152" s="8"/>
      <c r="AU152" s="8"/>
      <c r="AV152" s="8"/>
      <c r="AW152" s="7"/>
      <c r="AX152" s="8"/>
      <c r="AY152" s="13"/>
      <c r="AZ152" s="13"/>
      <c r="BA152" s="112"/>
      <c r="BB152" s="7"/>
      <c r="BC152" s="8"/>
      <c r="BD152" s="8"/>
      <c r="BE152" s="8"/>
      <c r="BF152" s="8"/>
      <c r="BG152" s="7"/>
      <c r="BH152" s="8"/>
      <c r="BI152" s="13"/>
      <c r="BJ152" s="13"/>
      <c r="BK152" s="112"/>
      <c r="BL152" s="7"/>
      <c r="BM152" s="8"/>
      <c r="BN152" s="8"/>
      <c r="BO152" s="8"/>
      <c r="BP152" s="8"/>
      <c r="BQ152" s="7"/>
      <c r="BR152" s="8"/>
      <c r="BS152" s="13"/>
      <c r="BT152" s="13"/>
      <c r="BU152" s="112"/>
      <c r="BV152" s="7"/>
      <c r="BW152" s="8"/>
      <c r="BX152" s="8"/>
      <c r="BY152" s="8"/>
      <c r="BZ152" s="8"/>
      <c r="CA152" s="7"/>
      <c r="CB152" s="8"/>
      <c r="CC152" s="13"/>
      <c r="CD152" s="13"/>
      <c r="CE152" s="112"/>
      <c r="CF152" s="7"/>
      <c r="CG152" s="8"/>
      <c r="CH152" s="8"/>
      <c r="CI152" s="8"/>
      <c r="CJ152" s="8"/>
      <c r="CK152" s="7"/>
      <c r="CL152" s="8"/>
      <c r="CM152" s="13"/>
      <c r="CN152" s="13"/>
      <c r="CO152" s="112"/>
      <c r="CP152" s="7"/>
      <c r="CQ152" s="8"/>
      <c r="CR152" s="8"/>
      <c r="CS152" s="8"/>
      <c r="CT152" s="8"/>
      <c r="CU152" s="7"/>
      <c r="CV152" s="8"/>
      <c r="CW152" s="13"/>
      <c r="CX152" s="13"/>
      <c r="CY152" s="112"/>
      <c r="CZ152" s="7"/>
      <c r="DA152" s="8"/>
      <c r="DB152" s="8"/>
      <c r="DC152" s="8"/>
      <c r="DD152" s="8"/>
      <c r="DE152" s="7"/>
      <c r="DF152" s="8"/>
      <c r="DG152" s="13"/>
      <c r="DH152" s="13"/>
      <c r="DI152" s="112"/>
      <c r="DJ152" s="7"/>
      <c r="DK152" s="8"/>
      <c r="DL152" s="8"/>
      <c r="DM152" s="8"/>
      <c r="DN152" s="8"/>
      <c r="DO152" s="7"/>
      <c r="DP152" s="8"/>
      <c r="DQ152" s="13"/>
      <c r="DR152" s="13"/>
      <c r="DS152" s="112"/>
      <c r="DT152" s="7"/>
      <c r="DU152" s="8"/>
      <c r="DV152" s="8"/>
      <c r="DW152" s="8"/>
      <c r="DX152" s="8"/>
      <c r="DY152" s="7"/>
      <c r="DZ152" s="8"/>
      <c r="EA152" s="13"/>
      <c r="EB152" s="13"/>
      <c r="EC152" s="112"/>
      <c r="ED152" s="7"/>
      <c r="EE152" s="8"/>
      <c r="EF152" s="8"/>
      <c r="EG152" s="8"/>
      <c r="EH152" s="8"/>
      <c r="EI152" s="7"/>
      <c r="EJ152" s="8"/>
      <c r="EK152" s="13"/>
      <c r="EL152" s="13"/>
      <c r="EM152" s="112"/>
      <c r="EN152" s="7"/>
      <c r="EO152" s="8"/>
      <c r="EP152" s="8"/>
      <c r="EQ152" s="8"/>
      <c r="ER152" s="8"/>
      <c r="ES152" s="7"/>
      <c r="ET152" s="8"/>
    </row>
    <row r="153" spans="1:150" ht="12.75" customHeight="1" x14ac:dyDescent="0.2">
      <c r="A153" s="13"/>
      <c r="B153" s="13"/>
      <c r="C153" s="13"/>
      <c r="D153" s="13"/>
      <c r="E153" s="13"/>
      <c r="F153" s="13"/>
      <c r="G153" s="13"/>
      <c r="H153" s="13"/>
      <c r="I153" s="14"/>
      <c r="J153" s="13"/>
      <c r="K153" s="13"/>
      <c r="L153" s="13"/>
      <c r="M153" s="112"/>
      <c r="N153" s="7"/>
      <c r="O153" s="8"/>
      <c r="P153" s="8"/>
      <c r="Q153" s="8"/>
      <c r="R153" s="8"/>
      <c r="S153" s="7"/>
      <c r="T153" s="8"/>
      <c r="U153" s="13"/>
      <c r="V153" s="13"/>
      <c r="W153" s="112"/>
      <c r="X153" s="7"/>
      <c r="Y153" s="8"/>
      <c r="Z153" s="8"/>
      <c r="AA153" s="8"/>
      <c r="AB153" s="8"/>
      <c r="AC153" s="7"/>
      <c r="AD153" s="8"/>
      <c r="AE153" s="13"/>
      <c r="AF153" s="13"/>
      <c r="AG153" s="112"/>
      <c r="AH153" s="7"/>
      <c r="AI153" s="8"/>
      <c r="AJ153" s="8"/>
      <c r="AK153" s="8"/>
      <c r="AL153" s="8"/>
      <c r="AM153" s="7"/>
      <c r="AN153" s="8"/>
      <c r="AO153" s="13"/>
      <c r="AP153" s="13"/>
      <c r="AQ153" s="112"/>
      <c r="AR153" s="7"/>
      <c r="AS153" s="8"/>
      <c r="AT153" s="8"/>
      <c r="AU153" s="8"/>
      <c r="AV153" s="8"/>
      <c r="AW153" s="7"/>
      <c r="AX153" s="8"/>
      <c r="AY153" s="13"/>
      <c r="AZ153" s="13"/>
      <c r="BA153" s="112"/>
      <c r="BB153" s="7"/>
      <c r="BC153" s="8"/>
      <c r="BD153" s="8"/>
      <c r="BE153" s="8"/>
      <c r="BF153" s="8"/>
      <c r="BG153" s="7"/>
      <c r="BH153" s="8"/>
      <c r="BI153" s="13"/>
      <c r="BJ153" s="13"/>
      <c r="BK153" s="112"/>
      <c r="BL153" s="7"/>
      <c r="BM153" s="8"/>
      <c r="BN153" s="8"/>
      <c r="BO153" s="8"/>
      <c r="BP153" s="8"/>
      <c r="BQ153" s="7"/>
      <c r="BR153" s="8"/>
      <c r="BS153" s="13"/>
      <c r="BT153" s="13"/>
      <c r="BU153" s="112"/>
      <c r="BV153" s="7"/>
      <c r="BW153" s="8"/>
      <c r="BX153" s="8"/>
      <c r="BY153" s="8"/>
      <c r="BZ153" s="8"/>
      <c r="CA153" s="7"/>
      <c r="CB153" s="8"/>
      <c r="CC153" s="13"/>
      <c r="CD153" s="13"/>
      <c r="CE153" s="112"/>
      <c r="CF153" s="7"/>
      <c r="CG153" s="8"/>
      <c r="CH153" s="8"/>
      <c r="CI153" s="8"/>
      <c r="CJ153" s="8"/>
      <c r="CK153" s="7"/>
      <c r="CL153" s="8"/>
      <c r="CM153" s="13"/>
      <c r="CN153" s="13"/>
      <c r="CO153" s="112"/>
      <c r="CP153" s="7"/>
      <c r="CQ153" s="8"/>
      <c r="CR153" s="8"/>
      <c r="CS153" s="8"/>
      <c r="CT153" s="8"/>
      <c r="CU153" s="7"/>
      <c r="CV153" s="8"/>
      <c r="CW153" s="13"/>
      <c r="CX153" s="13"/>
      <c r="CY153" s="112"/>
      <c r="CZ153" s="7"/>
      <c r="DA153" s="8"/>
      <c r="DB153" s="8"/>
      <c r="DC153" s="8"/>
      <c r="DD153" s="8"/>
      <c r="DE153" s="7"/>
      <c r="DF153" s="8"/>
      <c r="DG153" s="13"/>
      <c r="DH153" s="13"/>
      <c r="DI153" s="112"/>
      <c r="DJ153" s="7"/>
      <c r="DK153" s="8"/>
      <c r="DL153" s="8"/>
      <c r="DM153" s="8"/>
      <c r="DN153" s="8"/>
      <c r="DO153" s="7"/>
      <c r="DP153" s="8"/>
      <c r="DQ153" s="13"/>
      <c r="DR153" s="13"/>
      <c r="DS153" s="112"/>
      <c r="DT153" s="7"/>
      <c r="DU153" s="8"/>
      <c r="DV153" s="8"/>
      <c r="DW153" s="8"/>
      <c r="DX153" s="8"/>
      <c r="DY153" s="7"/>
      <c r="DZ153" s="8"/>
      <c r="EA153" s="13"/>
      <c r="EB153" s="13"/>
      <c r="EC153" s="112"/>
      <c r="ED153" s="7"/>
      <c r="EE153" s="8"/>
      <c r="EF153" s="8"/>
      <c r="EG153" s="8"/>
      <c r="EH153" s="8"/>
      <c r="EI153" s="7"/>
      <c r="EJ153" s="8"/>
      <c r="EK153" s="13"/>
      <c r="EL153" s="13"/>
      <c r="EM153" s="112"/>
      <c r="EN153" s="7"/>
      <c r="EO153" s="8"/>
      <c r="EP153" s="8"/>
      <c r="EQ153" s="8"/>
      <c r="ER153" s="8"/>
      <c r="ES153" s="7"/>
      <c r="ET153" s="8"/>
    </row>
    <row r="154" spans="1:150" ht="12.75" customHeight="1" x14ac:dyDescent="0.2">
      <c r="A154" s="13"/>
      <c r="B154" s="13"/>
      <c r="C154" s="13"/>
      <c r="D154" s="13"/>
      <c r="E154" s="13"/>
      <c r="F154" s="13"/>
      <c r="G154" s="13"/>
      <c r="H154" s="13"/>
      <c r="I154" s="14"/>
      <c r="J154" s="13"/>
      <c r="K154" s="13"/>
      <c r="L154" s="13"/>
      <c r="M154" s="112"/>
      <c r="N154" s="7"/>
      <c r="O154" s="8"/>
      <c r="P154" s="8"/>
      <c r="Q154" s="8"/>
      <c r="R154" s="8"/>
      <c r="S154" s="7"/>
      <c r="T154" s="8"/>
      <c r="U154" s="13"/>
      <c r="V154" s="13"/>
      <c r="W154" s="112"/>
      <c r="X154" s="7"/>
      <c r="Y154" s="8"/>
      <c r="Z154" s="8"/>
      <c r="AA154" s="8"/>
      <c r="AB154" s="8"/>
      <c r="AC154" s="7"/>
      <c r="AD154" s="8"/>
      <c r="AE154" s="13"/>
      <c r="AF154" s="13"/>
      <c r="AG154" s="112"/>
      <c r="AH154" s="7"/>
      <c r="AI154" s="8"/>
      <c r="AJ154" s="8"/>
      <c r="AK154" s="8"/>
      <c r="AL154" s="8"/>
      <c r="AM154" s="7"/>
      <c r="AN154" s="8"/>
      <c r="AO154" s="13"/>
      <c r="AP154" s="13"/>
      <c r="AQ154" s="112"/>
      <c r="AR154" s="7"/>
      <c r="AS154" s="8"/>
      <c r="AT154" s="8"/>
      <c r="AU154" s="8"/>
      <c r="AV154" s="8"/>
      <c r="AW154" s="7"/>
      <c r="AX154" s="8"/>
      <c r="AY154" s="13"/>
      <c r="AZ154" s="13"/>
      <c r="BA154" s="112"/>
      <c r="BB154" s="7"/>
      <c r="BC154" s="8"/>
      <c r="BD154" s="8"/>
      <c r="BE154" s="8"/>
      <c r="BF154" s="8"/>
      <c r="BG154" s="7"/>
      <c r="BH154" s="8"/>
      <c r="BI154" s="13"/>
      <c r="BJ154" s="13"/>
      <c r="BK154" s="112"/>
      <c r="BL154" s="7"/>
      <c r="BM154" s="8"/>
      <c r="BN154" s="8"/>
      <c r="BO154" s="8"/>
      <c r="BP154" s="8"/>
      <c r="BQ154" s="7"/>
      <c r="BR154" s="8"/>
      <c r="BS154" s="13"/>
      <c r="BT154" s="13"/>
      <c r="BU154" s="112"/>
      <c r="BV154" s="7"/>
      <c r="BW154" s="8"/>
      <c r="BX154" s="8"/>
      <c r="BY154" s="8"/>
      <c r="BZ154" s="8"/>
      <c r="CA154" s="7"/>
      <c r="CB154" s="8"/>
      <c r="CC154" s="13"/>
      <c r="CD154" s="13"/>
      <c r="CE154" s="112"/>
      <c r="CF154" s="7"/>
      <c r="CG154" s="8"/>
      <c r="CH154" s="8"/>
      <c r="CI154" s="8"/>
      <c r="CJ154" s="8"/>
      <c r="CK154" s="7"/>
      <c r="CL154" s="8"/>
      <c r="CM154" s="13"/>
      <c r="CN154" s="13"/>
      <c r="CO154" s="112"/>
      <c r="CP154" s="7"/>
      <c r="CQ154" s="8"/>
      <c r="CR154" s="8"/>
      <c r="CS154" s="8"/>
      <c r="CT154" s="8"/>
      <c r="CU154" s="7"/>
      <c r="CV154" s="8"/>
      <c r="CW154" s="13"/>
      <c r="CX154" s="13"/>
      <c r="CY154" s="112"/>
      <c r="CZ154" s="7"/>
      <c r="DA154" s="8"/>
      <c r="DB154" s="8"/>
      <c r="DC154" s="8"/>
      <c r="DD154" s="8"/>
      <c r="DE154" s="7"/>
      <c r="DF154" s="8"/>
      <c r="DG154" s="13"/>
      <c r="DH154" s="13"/>
      <c r="DI154" s="112"/>
      <c r="DJ154" s="7"/>
      <c r="DK154" s="8"/>
      <c r="DL154" s="8"/>
      <c r="DM154" s="8"/>
      <c r="DN154" s="8"/>
      <c r="DO154" s="7"/>
      <c r="DP154" s="8"/>
      <c r="DQ154" s="13"/>
      <c r="DR154" s="13"/>
      <c r="DS154" s="112"/>
      <c r="DT154" s="7"/>
      <c r="DU154" s="8"/>
      <c r="DV154" s="8"/>
      <c r="DW154" s="8"/>
      <c r="DX154" s="8"/>
      <c r="DY154" s="7"/>
      <c r="DZ154" s="8"/>
      <c r="EA154" s="13"/>
      <c r="EB154" s="13"/>
      <c r="EC154" s="112"/>
      <c r="ED154" s="7"/>
      <c r="EE154" s="8"/>
      <c r="EF154" s="8"/>
      <c r="EG154" s="8"/>
      <c r="EH154" s="8"/>
      <c r="EI154" s="7"/>
      <c r="EJ154" s="8"/>
      <c r="EK154" s="13"/>
      <c r="EL154" s="13"/>
      <c r="EM154" s="112"/>
      <c r="EN154" s="7"/>
      <c r="EO154" s="8"/>
      <c r="EP154" s="8"/>
      <c r="EQ154" s="8"/>
      <c r="ER154" s="8"/>
      <c r="ES154" s="7"/>
      <c r="ET154" s="8"/>
    </row>
    <row r="155" spans="1:150" ht="12.75" customHeight="1" x14ac:dyDescent="0.2">
      <c r="A155" s="13"/>
      <c r="B155" s="13"/>
      <c r="C155" s="13"/>
      <c r="D155" s="13"/>
      <c r="E155" s="13"/>
      <c r="F155" s="13"/>
      <c r="G155" s="13"/>
      <c r="H155" s="13"/>
      <c r="I155" s="14"/>
      <c r="J155" s="13"/>
      <c r="K155" s="13"/>
      <c r="L155" s="13"/>
      <c r="M155" s="112"/>
      <c r="N155" s="7"/>
      <c r="O155" s="8"/>
      <c r="P155" s="8"/>
      <c r="Q155" s="8"/>
      <c r="R155" s="8"/>
      <c r="S155" s="7"/>
      <c r="T155" s="8"/>
      <c r="U155" s="13"/>
      <c r="V155" s="13"/>
      <c r="W155" s="112"/>
      <c r="X155" s="7"/>
      <c r="Y155" s="8"/>
      <c r="Z155" s="8"/>
      <c r="AA155" s="8"/>
      <c r="AB155" s="8"/>
      <c r="AC155" s="7"/>
      <c r="AD155" s="8"/>
      <c r="AE155" s="13"/>
      <c r="AF155" s="13"/>
      <c r="AG155" s="112"/>
      <c r="AH155" s="7"/>
      <c r="AI155" s="8"/>
      <c r="AJ155" s="8"/>
      <c r="AK155" s="8"/>
      <c r="AL155" s="8"/>
      <c r="AM155" s="7"/>
      <c r="AN155" s="8"/>
      <c r="AO155" s="13"/>
      <c r="AP155" s="13"/>
      <c r="AQ155" s="112"/>
      <c r="AR155" s="7"/>
      <c r="AS155" s="8"/>
      <c r="AT155" s="8"/>
      <c r="AU155" s="8"/>
      <c r="AV155" s="8"/>
      <c r="AW155" s="7"/>
      <c r="AX155" s="8"/>
      <c r="AY155" s="13"/>
      <c r="AZ155" s="13"/>
      <c r="BA155" s="112"/>
      <c r="BB155" s="7"/>
      <c r="BC155" s="8"/>
      <c r="BD155" s="8"/>
      <c r="BE155" s="8"/>
      <c r="BF155" s="8"/>
      <c r="BG155" s="7"/>
      <c r="BH155" s="8"/>
      <c r="BI155" s="13"/>
      <c r="BJ155" s="13"/>
      <c r="BK155" s="112"/>
      <c r="BL155" s="7"/>
      <c r="BM155" s="8"/>
      <c r="BN155" s="8"/>
      <c r="BO155" s="8"/>
      <c r="BP155" s="8"/>
      <c r="BQ155" s="7"/>
      <c r="BR155" s="8"/>
      <c r="BS155" s="13"/>
      <c r="BT155" s="13"/>
      <c r="BU155" s="112"/>
      <c r="BV155" s="7"/>
      <c r="BW155" s="8"/>
      <c r="BX155" s="8"/>
      <c r="BY155" s="8"/>
      <c r="BZ155" s="8"/>
      <c r="CA155" s="7"/>
      <c r="CB155" s="8"/>
      <c r="CC155" s="13"/>
      <c r="CD155" s="13"/>
      <c r="CE155" s="112"/>
      <c r="CF155" s="7"/>
      <c r="CG155" s="8"/>
      <c r="CH155" s="8"/>
      <c r="CI155" s="8"/>
      <c r="CJ155" s="8"/>
      <c r="CK155" s="7"/>
      <c r="CL155" s="8"/>
      <c r="CM155" s="13"/>
      <c r="CN155" s="13"/>
      <c r="CO155" s="112"/>
      <c r="CP155" s="7"/>
      <c r="CQ155" s="8"/>
      <c r="CR155" s="8"/>
      <c r="CS155" s="8"/>
      <c r="CT155" s="8"/>
      <c r="CU155" s="7"/>
      <c r="CV155" s="8"/>
      <c r="CW155" s="13"/>
      <c r="CX155" s="13"/>
      <c r="CY155" s="112"/>
      <c r="CZ155" s="7"/>
      <c r="DA155" s="8"/>
      <c r="DB155" s="8"/>
      <c r="DC155" s="8"/>
      <c r="DD155" s="8"/>
      <c r="DE155" s="7"/>
      <c r="DF155" s="8"/>
      <c r="DG155" s="13"/>
      <c r="DH155" s="13"/>
      <c r="DI155" s="112"/>
      <c r="DJ155" s="7"/>
      <c r="DK155" s="8"/>
      <c r="DL155" s="8"/>
      <c r="DM155" s="8"/>
      <c r="DN155" s="8"/>
      <c r="DO155" s="7"/>
      <c r="DP155" s="8"/>
      <c r="DQ155" s="13"/>
      <c r="DR155" s="13"/>
      <c r="DS155" s="112"/>
      <c r="DT155" s="7"/>
      <c r="DU155" s="8"/>
      <c r="DV155" s="8"/>
      <c r="DW155" s="8"/>
      <c r="DX155" s="8"/>
      <c r="DY155" s="7"/>
      <c r="DZ155" s="8"/>
      <c r="EA155" s="13"/>
      <c r="EB155" s="13"/>
      <c r="EC155" s="112"/>
      <c r="ED155" s="7"/>
      <c r="EE155" s="8"/>
      <c r="EF155" s="8"/>
      <c r="EG155" s="8"/>
      <c r="EH155" s="8"/>
      <c r="EI155" s="7"/>
      <c r="EJ155" s="8"/>
      <c r="EK155" s="13"/>
      <c r="EL155" s="13"/>
      <c r="EM155" s="112"/>
      <c r="EN155" s="7"/>
      <c r="EO155" s="8"/>
      <c r="EP155" s="8"/>
      <c r="EQ155" s="8"/>
      <c r="ER155" s="8"/>
      <c r="ES155" s="7"/>
      <c r="ET155" s="8"/>
    </row>
    <row r="156" spans="1:150" ht="12.75" customHeight="1" x14ac:dyDescent="0.2">
      <c r="A156" s="13"/>
      <c r="B156" s="13"/>
      <c r="C156" s="13"/>
      <c r="D156" s="13"/>
      <c r="E156" s="13"/>
      <c r="F156" s="13"/>
      <c r="G156" s="13"/>
      <c r="H156" s="13"/>
      <c r="I156" s="14"/>
      <c r="J156" s="13"/>
      <c r="K156" s="13"/>
      <c r="L156" s="13"/>
      <c r="M156" s="112"/>
      <c r="N156" s="7"/>
      <c r="O156" s="8"/>
      <c r="P156" s="8"/>
      <c r="Q156" s="8"/>
      <c r="R156" s="8"/>
      <c r="S156" s="7"/>
      <c r="T156" s="8"/>
      <c r="U156" s="13"/>
      <c r="V156" s="13"/>
      <c r="W156" s="112"/>
      <c r="X156" s="7"/>
      <c r="Y156" s="8"/>
      <c r="Z156" s="8"/>
      <c r="AA156" s="8"/>
      <c r="AB156" s="8"/>
      <c r="AC156" s="7"/>
      <c r="AD156" s="8"/>
      <c r="AE156" s="13"/>
      <c r="AF156" s="13"/>
      <c r="AG156" s="112"/>
      <c r="AH156" s="7"/>
      <c r="AI156" s="8"/>
      <c r="AJ156" s="8"/>
      <c r="AK156" s="8"/>
      <c r="AL156" s="8"/>
      <c r="AM156" s="7"/>
      <c r="AN156" s="8"/>
      <c r="AO156" s="13"/>
      <c r="AP156" s="13"/>
      <c r="AQ156" s="112"/>
      <c r="AR156" s="7"/>
      <c r="AS156" s="8"/>
      <c r="AT156" s="8"/>
      <c r="AU156" s="8"/>
      <c r="AV156" s="8"/>
      <c r="AW156" s="7"/>
      <c r="AX156" s="8"/>
      <c r="AY156" s="13"/>
      <c r="AZ156" s="13"/>
      <c r="BA156" s="112"/>
      <c r="BB156" s="7"/>
      <c r="BC156" s="8"/>
      <c r="BD156" s="8"/>
      <c r="BE156" s="8"/>
      <c r="BF156" s="8"/>
      <c r="BG156" s="7"/>
      <c r="BH156" s="8"/>
      <c r="BI156" s="13"/>
      <c r="BJ156" s="13"/>
      <c r="BK156" s="112"/>
      <c r="BL156" s="7"/>
      <c r="BM156" s="8"/>
      <c r="BN156" s="8"/>
      <c r="BO156" s="8"/>
      <c r="BP156" s="8"/>
      <c r="BQ156" s="7"/>
      <c r="BR156" s="8"/>
      <c r="BS156" s="13"/>
      <c r="BT156" s="13"/>
      <c r="BU156" s="112"/>
      <c r="BV156" s="7"/>
      <c r="BW156" s="8"/>
      <c r="BX156" s="8"/>
      <c r="BY156" s="8"/>
      <c r="BZ156" s="8"/>
      <c r="CA156" s="7"/>
      <c r="CB156" s="8"/>
      <c r="CC156" s="13"/>
      <c r="CD156" s="13"/>
      <c r="CE156" s="112"/>
      <c r="CF156" s="7"/>
      <c r="CG156" s="8"/>
      <c r="CH156" s="8"/>
      <c r="CI156" s="8"/>
      <c r="CJ156" s="8"/>
      <c r="CK156" s="7"/>
      <c r="CL156" s="8"/>
      <c r="CM156" s="13"/>
      <c r="CN156" s="13"/>
      <c r="CO156" s="112"/>
      <c r="CP156" s="7"/>
      <c r="CQ156" s="8"/>
      <c r="CR156" s="8"/>
      <c r="CS156" s="8"/>
      <c r="CT156" s="8"/>
      <c r="CU156" s="7"/>
      <c r="CV156" s="8"/>
      <c r="CW156" s="13"/>
      <c r="CX156" s="13"/>
      <c r="CY156" s="112"/>
      <c r="CZ156" s="7"/>
      <c r="DA156" s="8"/>
      <c r="DB156" s="8"/>
      <c r="DC156" s="8"/>
      <c r="DD156" s="8"/>
      <c r="DE156" s="7"/>
      <c r="DF156" s="8"/>
      <c r="DG156" s="13"/>
      <c r="DH156" s="13"/>
      <c r="DI156" s="112"/>
      <c r="DJ156" s="7"/>
      <c r="DK156" s="8"/>
      <c r="DL156" s="8"/>
      <c r="DM156" s="8"/>
      <c r="DN156" s="8"/>
      <c r="DO156" s="7"/>
      <c r="DP156" s="8"/>
      <c r="DQ156" s="13"/>
      <c r="DR156" s="13"/>
      <c r="DS156" s="112"/>
      <c r="DT156" s="7"/>
      <c r="DU156" s="8"/>
      <c r="DV156" s="8"/>
      <c r="DW156" s="8"/>
      <c r="DX156" s="8"/>
      <c r="DY156" s="7"/>
      <c r="DZ156" s="8"/>
      <c r="EA156" s="13"/>
      <c r="EB156" s="13"/>
      <c r="EC156" s="112"/>
      <c r="ED156" s="7"/>
      <c r="EE156" s="8"/>
      <c r="EF156" s="8"/>
      <c r="EG156" s="8"/>
      <c r="EH156" s="8"/>
      <c r="EI156" s="7"/>
      <c r="EJ156" s="8"/>
      <c r="EK156" s="13"/>
      <c r="EL156" s="13"/>
      <c r="EM156" s="112"/>
      <c r="EN156" s="7"/>
      <c r="EO156" s="8"/>
      <c r="EP156" s="8"/>
      <c r="EQ156" s="8"/>
      <c r="ER156" s="8"/>
      <c r="ES156" s="7"/>
      <c r="ET156" s="8"/>
    </row>
    <row r="157" spans="1:150" ht="12.75" customHeight="1" x14ac:dyDescent="0.2">
      <c r="A157" s="13"/>
      <c r="B157" s="13"/>
      <c r="C157" s="13"/>
      <c r="D157" s="13"/>
      <c r="E157" s="13"/>
      <c r="F157" s="13"/>
      <c r="G157" s="13"/>
      <c r="H157" s="13"/>
      <c r="I157" s="14"/>
      <c r="J157" s="13"/>
      <c r="K157" s="13"/>
      <c r="L157" s="13"/>
      <c r="M157" s="112"/>
      <c r="N157" s="7"/>
      <c r="O157" s="8"/>
      <c r="P157" s="8"/>
      <c r="Q157" s="8"/>
      <c r="R157" s="8"/>
      <c r="S157" s="7"/>
      <c r="T157" s="8"/>
      <c r="U157" s="13"/>
      <c r="V157" s="13"/>
      <c r="W157" s="112"/>
      <c r="X157" s="7"/>
      <c r="Y157" s="8"/>
      <c r="Z157" s="8"/>
      <c r="AA157" s="8"/>
      <c r="AB157" s="8"/>
      <c r="AC157" s="7"/>
      <c r="AD157" s="8"/>
      <c r="AE157" s="13"/>
      <c r="AF157" s="13"/>
      <c r="AG157" s="112"/>
      <c r="AH157" s="7"/>
      <c r="AI157" s="8"/>
      <c r="AJ157" s="8"/>
      <c r="AK157" s="8"/>
      <c r="AL157" s="8"/>
      <c r="AM157" s="7"/>
      <c r="AN157" s="8"/>
      <c r="AO157" s="13"/>
      <c r="AP157" s="13"/>
      <c r="AQ157" s="112"/>
      <c r="AR157" s="7"/>
      <c r="AS157" s="8"/>
      <c r="AT157" s="8"/>
      <c r="AU157" s="8"/>
      <c r="AV157" s="8"/>
      <c r="AW157" s="7"/>
      <c r="AX157" s="8"/>
      <c r="AY157" s="13"/>
      <c r="AZ157" s="13"/>
      <c r="BA157" s="112"/>
      <c r="BB157" s="7"/>
      <c r="BC157" s="8"/>
      <c r="BD157" s="8"/>
      <c r="BE157" s="8"/>
      <c r="BF157" s="8"/>
      <c r="BG157" s="7"/>
      <c r="BH157" s="8"/>
      <c r="BI157" s="13"/>
      <c r="BJ157" s="13"/>
      <c r="BK157" s="112"/>
      <c r="BL157" s="7"/>
      <c r="BM157" s="8"/>
      <c r="BN157" s="8"/>
      <c r="BO157" s="8"/>
      <c r="BP157" s="8"/>
      <c r="BQ157" s="7"/>
      <c r="BR157" s="8"/>
      <c r="BS157" s="13"/>
      <c r="BT157" s="13"/>
      <c r="BU157" s="112"/>
      <c r="BV157" s="7"/>
      <c r="BW157" s="8"/>
      <c r="BX157" s="8"/>
      <c r="BY157" s="8"/>
      <c r="BZ157" s="8"/>
      <c r="CA157" s="7"/>
      <c r="CB157" s="8"/>
      <c r="CC157" s="13"/>
      <c r="CD157" s="13"/>
      <c r="CE157" s="112"/>
      <c r="CF157" s="7"/>
      <c r="CG157" s="8"/>
      <c r="CH157" s="8"/>
      <c r="CI157" s="8"/>
      <c r="CJ157" s="8"/>
      <c r="CK157" s="7"/>
      <c r="CL157" s="8"/>
      <c r="CM157" s="13"/>
      <c r="CN157" s="13"/>
      <c r="CO157" s="112"/>
      <c r="CP157" s="7"/>
      <c r="CQ157" s="8"/>
      <c r="CR157" s="8"/>
      <c r="CS157" s="8"/>
      <c r="CT157" s="8"/>
      <c r="CU157" s="7"/>
      <c r="CV157" s="8"/>
      <c r="CW157" s="13"/>
      <c r="CX157" s="13"/>
      <c r="CY157" s="112"/>
      <c r="CZ157" s="7"/>
      <c r="DA157" s="8"/>
      <c r="DB157" s="8"/>
      <c r="DC157" s="8"/>
      <c r="DD157" s="8"/>
      <c r="DE157" s="7"/>
      <c r="DF157" s="8"/>
      <c r="DG157" s="13"/>
      <c r="DH157" s="13"/>
      <c r="DI157" s="112"/>
      <c r="DJ157" s="7"/>
      <c r="DK157" s="8"/>
      <c r="DL157" s="8"/>
      <c r="DM157" s="8"/>
      <c r="DN157" s="8"/>
      <c r="DO157" s="7"/>
      <c r="DP157" s="8"/>
      <c r="DQ157" s="13"/>
      <c r="DR157" s="13"/>
      <c r="DS157" s="112"/>
      <c r="DT157" s="7"/>
      <c r="DU157" s="8"/>
      <c r="DV157" s="8"/>
      <c r="DW157" s="8"/>
      <c r="DX157" s="8"/>
      <c r="DY157" s="7"/>
      <c r="DZ157" s="8"/>
      <c r="EA157" s="13"/>
      <c r="EB157" s="13"/>
      <c r="EC157" s="112"/>
      <c r="ED157" s="7"/>
      <c r="EE157" s="8"/>
      <c r="EF157" s="8"/>
      <c r="EG157" s="8"/>
      <c r="EH157" s="8"/>
      <c r="EI157" s="7"/>
      <c r="EJ157" s="8"/>
      <c r="EK157" s="13"/>
      <c r="EL157" s="13"/>
      <c r="EM157" s="112"/>
      <c r="EN157" s="7"/>
      <c r="EO157" s="8"/>
      <c r="EP157" s="8"/>
      <c r="EQ157" s="8"/>
      <c r="ER157" s="8"/>
      <c r="ES157" s="7"/>
      <c r="ET157" s="8"/>
    </row>
    <row r="158" spans="1:150" ht="12.75" customHeight="1" x14ac:dyDescent="0.2">
      <c r="A158" s="13"/>
      <c r="B158" s="13"/>
      <c r="C158" s="13"/>
      <c r="D158" s="13"/>
      <c r="E158" s="13"/>
      <c r="F158" s="13"/>
      <c r="G158" s="13"/>
      <c r="H158" s="13"/>
      <c r="I158" s="14"/>
      <c r="J158" s="13"/>
      <c r="K158" s="13"/>
      <c r="L158" s="13"/>
      <c r="M158" s="112"/>
      <c r="N158" s="7"/>
      <c r="O158" s="8"/>
      <c r="P158" s="8"/>
      <c r="Q158" s="8"/>
      <c r="R158" s="8"/>
      <c r="S158" s="7"/>
      <c r="T158" s="8"/>
      <c r="U158" s="13"/>
      <c r="V158" s="13"/>
      <c r="W158" s="112"/>
      <c r="X158" s="7"/>
      <c r="Y158" s="8"/>
      <c r="Z158" s="8"/>
      <c r="AA158" s="8"/>
      <c r="AB158" s="8"/>
      <c r="AC158" s="7"/>
      <c r="AD158" s="8"/>
      <c r="AE158" s="13"/>
      <c r="AF158" s="13"/>
      <c r="AG158" s="112"/>
      <c r="AH158" s="7"/>
      <c r="AI158" s="8"/>
      <c r="AJ158" s="8"/>
      <c r="AK158" s="8"/>
      <c r="AL158" s="8"/>
      <c r="AM158" s="7"/>
      <c r="AN158" s="8"/>
      <c r="AO158" s="13"/>
      <c r="AP158" s="13"/>
      <c r="AQ158" s="112"/>
      <c r="AR158" s="7"/>
      <c r="AS158" s="8"/>
      <c r="AT158" s="8"/>
      <c r="AU158" s="8"/>
      <c r="AV158" s="8"/>
      <c r="AW158" s="7"/>
      <c r="AX158" s="8"/>
      <c r="AY158" s="13"/>
      <c r="AZ158" s="13"/>
      <c r="BA158" s="112"/>
      <c r="BB158" s="7"/>
      <c r="BC158" s="8"/>
      <c r="BD158" s="8"/>
      <c r="BE158" s="8"/>
      <c r="BF158" s="8"/>
      <c r="BG158" s="7"/>
      <c r="BH158" s="8"/>
      <c r="BI158" s="13"/>
      <c r="BJ158" s="13"/>
      <c r="BK158" s="112"/>
      <c r="BL158" s="7"/>
      <c r="BM158" s="8"/>
      <c r="BN158" s="8"/>
      <c r="BO158" s="8"/>
      <c r="BP158" s="8"/>
      <c r="BQ158" s="7"/>
      <c r="BR158" s="8"/>
      <c r="BS158" s="13"/>
      <c r="BT158" s="13"/>
      <c r="BU158" s="112"/>
      <c r="BV158" s="7"/>
      <c r="BW158" s="8"/>
      <c r="BX158" s="8"/>
      <c r="BY158" s="8"/>
      <c r="BZ158" s="8"/>
      <c r="CA158" s="7"/>
      <c r="CB158" s="8"/>
      <c r="CC158" s="13"/>
      <c r="CD158" s="13"/>
      <c r="CE158" s="112"/>
      <c r="CF158" s="7"/>
      <c r="CG158" s="8"/>
      <c r="CH158" s="8"/>
      <c r="CI158" s="8"/>
      <c r="CJ158" s="8"/>
      <c r="CK158" s="7"/>
      <c r="CL158" s="8"/>
      <c r="CM158" s="13"/>
      <c r="CN158" s="13"/>
      <c r="CO158" s="112"/>
      <c r="CP158" s="7"/>
      <c r="CQ158" s="8"/>
      <c r="CR158" s="8"/>
      <c r="CS158" s="8"/>
      <c r="CT158" s="8"/>
      <c r="CU158" s="7"/>
      <c r="CV158" s="8"/>
      <c r="CW158" s="13"/>
      <c r="CX158" s="13"/>
      <c r="CY158" s="112"/>
      <c r="CZ158" s="7"/>
      <c r="DA158" s="8"/>
      <c r="DB158" s="8"/>
      <c r="DC158" s="8"/>
      <c r="DD158" s="8"/>
      <c r="DE158" s="7"/>
      <c r="DF158" s="8"/>
      <c r="DG158" s="13"/>
      <c r="DH158" s="13"/>
      <c r="DI158" s="112"/>
      <c r="DJ158" s="7"/>
      <c r="DK158" s="8"/>
      <c r="DL158" s="8"/>
      <c r="DM158" s="8"/>
      <c r="DN158" s="8"/>
      <c r="DO158" s="7"/>
      <c r="DP158" s="8"/>
      <c r="DQ158" s="13"/>
      <c r="DR158" s="13"/>
      <c r="DS158" s="112"/>
      <c r="DT158" s="7"/>
      <c r="DU158" s="8"/>
      <c r="DV158" s="8"/>
      <c r="DW158" s="8"/>
      <c r="DX158" s="8"/>
      <c r="DY158" s="7"/>
      <c r="DZ158" s="8"/>
      <c r="EA158" s="13"/>
      <c r="EB158" s="13"/>
      <c r="EC158" s="112"/>
      <c r="ED158" s="7"/>
      <c r="EE158" s="8"/>
      <c r="EF158" s="8"/>
      <c r="EG158" s="8"/>
      <c r="EH158" s="8"/>
      <c r="EI158" s="7"/>
      <c r="EJ158" s="8"/>
      <c r="EK158" s="13"/>
      <c r="EL158" s="13"/>
      <c r="EM158" s="112"/>
      <c r="EN158" s="7"/>
      <c r="EO158" s="8"/>
      <c r="EP158" s="8"/>
      <c r="EQ158" s="8"/>
      <c r="ER158" s="8"/>
      <c r="ES158" s="7"/>
      <c r="ET158" s="8"/>
    </row>
    <row r="159" spans="1:150" ht="12.75" customHeight="1" x14ac:dyDescent="0.2">
      <c r="A159" s="13"/>
      <c r="B159" s="13"/>
      <c r="C159" s="13"/>
      <c r="D159" s="13"/>
      <c r="E159" s="13"/>
      <c r="F159" s="13"/>
      <c r="G159" s="13"/>
      <c r="H159" s="13"/>
      <c r="I159" s="14"/>
      <c r="J159" s="13"/>
      <c r="K159" s="13"/>
      <c r="L159" s="13"/>
      <c r="M159" s="112"/>
      <c r="N159" s="7"/>
      <c r="O159" s="8"/>
      <c r="P159" s="8"/>
      <c r="Q159" s="8"/>
      <c r="R159" s="8"/>
      <c r="S159" s="7"/>
      <c r="T159" s="8"/>
      <c r="U159" s="13"/>
      <c r="V159" s="13"/>
      <c r="W159" s="112"/>
      <c r="X159" s="7"/>
      <c r="Y159" s="8"/>
      <c r="Z159" s="8"/>
      <c r="AA159" s="8"/>
      <c r="AB159" s="8"/>
      <c r="AC159" s="7"/>
      <c r="AD159" s="8"/>
      <c r="AE159" s="13"/>
      <c r="AF159" s="13"/>
      <c r="AG159" s="112"/>
      <c r="AH159" s="7"/>
      <c r="AI159" s="8"/>
      <c r="AJ159" s="8"/>
      <c r="AK159" s="8"/>
      <c r="AL159" s="8"/>
      <c r="AM159" s="7"/>
      <c r="AN159" s="8"/>
      <c r="AO159" s="13"/>
      <c r="AP159" s="13"/>
      <c r="AQ159" s="112"/>
      <c r="AR159" s="7"/>
      <c r="AS159" s="8"/>
      <c r="AT159" s="8"/>
      <c r="AU159" s="8"/>
      <c r="AV159" s="8"/>
      <c r="AW159" s="7"/>
      <c r="AX159" s="8"/>
      <c r="AY159" s="13"/>
      <c r="AZ159" s="13"/>
      <c r="BA159" s="112"/>
      <c r="BB159" s="7"/>
      <c r="BC159" s="8"/>
      <c r="BD159" s="8"/>
      <c r="BE159" s="8"/>
      <c r="BF159" s="8"/>
      <c r="BG159" s="7"/>
      <c r="BH159" s="8"/>
      <c r="BI159" s="13"/>
      <c r="BJ159" s="13"/>
      <c r="BK159" s="112"/>
      <c r="BL159" s="7"/>
      <c r="BM159" s="8"/>
      <c r="BN159" s="8"/>
      <c r="BO159" s="8"/>
      <c r="BP159" s="8"/>
      <c r="BQ159" s="7"/>
      <c r="BR159" s="8"/>
      <c r="BS159" s="13"/>
      <c r="BT159" s="13"/>
      <c r="BU159" s="112"/>
      <c r="BV159" s="7"/>
      <c r="BW159" s="8"/>
      <c r="BX159" s="8"/>
      <c r="BY159" s="8"/>
      <c r="BZ159" s="8"/>
      <c r="CA159" s="7"/>
      <c r="CB159" s="8"/>
      <c r="CC159" s="13"/>
      <c r="CD159" s="13"/>
      <c r="CE159" s="112"/>
      <c r="CF159" s="7"/>
      <c r="CG159" s="8"/>
      <c r="CH159" s="8"/>
      <c r="CI159" s="8"/>
      <c r="CJ159" s="8"/>
      <c r="CK159" s="7"/>
      <c r="CL159" s="8"/>
      <c r="CM159" s="13"/>
      <c r="CN159" s="13"/>
      <c r="CO159" s="112"/>
      <c r="CP159" s="7"/>
      <c r="CQ159" s="8"/>
      <c r="CR159" s="8"/>
      <c r="CS159" s="8"/>
      <c r="CT159" s="8"/>
      <c r="CU159" s="7"/>
      <c r="CV159" s="8"/>
      <c r="CW159" s="13"/>
      <c r="CX159" s="13"/>
      <c r="CY159" s="112"/>
      <c r="CZ159" s="7"/>
      <c r="DA159" s="8"/>
      <c r="DB159" s="8"/>
      <c r="DC159" s="8"/>
      <c r="DD159" s="8"/>
      <c r="DE159" s="7"/>
      <c r="DF159" s="8"/>
      <c r="DG159" s="13"/>
      <c r="DH159" s="13"/>
      <c r="DI159" s="112"/>
      <c r="DJ159" s="7"/>
      <c r="DK159" s="8"/>
      <c r="DL159" s="8"/>
      <c r="DM159" s="8"/>
      <c r="DN159" s="8"/>
      <c r="DO159" s="7"/>
      <c r="DP159" s="8"/>
      <c r="DQ159" s="13"/>
      <c r="DR159" s="13"/>
      <c r="DS159" s="112"/>
      <c r="DT159" s="7"/>
      <c r="DU159" s="8"/>
      <c r="DV159" s="8"/>
      <c r="DW159" s="8"/>
      <c r="DX159" s="8"/>
      <c r="DY159" s="7"/>
      <c r="DZ159" s="8"/>
      <c r="EA159" s="13"/>
      <c r="EB159" s="13"/>
      <c r="EC159" s="112"/>
      <c r="ED159" s="7"/>
      <c r="EE159" s="8"/>
      <c r="EF159" s="8"/>
      <c r="EG159" s="8"/>
      <c r="EH159" s="8"/>
      <c r="EI159" s="7"/>
      <c r="EJ159" s="8"/>
      <c r="EK159" s="13"/>
      <c r="EL159" s="13"/>
      <c r="EM159" s="112"/>
      <c r="EN159" s="7"/>
      <c r="EO159" s="8"/>
      <c r="EP159" s="8"/>
      <c r="EQ159" s="8"/>
      <c r="ER159" s="8"/>
      <c r="ES159" s="7"/>
      <c r="ET159" s="8"/>
    </row>
    <row r="160" spans="1:150" ht="12.75" customHeight="1" x14ac:dyDescent="0.2">
      <c r="A160" s="13"/>
      <c r="B160" s="13"/>
      <c r="C160" s="13"/>
      <c r="D160" s="13"/>
      <c r="E160" s="13"/>
      <c r="F160" s="13"/>
      <c r="G160" s="13"/>
      <c r="H160" s="13"/>
      <c r="I160" s="14"/>
      <c r="J160" s="13"/>
      <c r="K160" s="13"/>
      <c r="L160" s="13"/>
      <c r="M160" s="112"/>
      <c r="N160" s="7"/>
      <c r="O160" s="8"/>
      <c r="P160" s="8"/>
      <c r="Q160" s="8"/>
      <c r="R160" s="8"/>
      <c r="S160" s="7"/>
      <c r="T160" s="8"/>
      <c r="U160" s="13"/>
      <c r="V160" s="13"/>
      <c r="W160" s="112"/>
      <c r="X160" s="7"/>
      <c r="Y160" s="8"/>
      <c r="Z160" s="8"/>
      <c r="AA160" s="8"/>
      <c r="AB160" s="8"/>
      <c r="AC160" s="7"/>
      <c r="AD160" s="8"/>
      <c r="AE160" s="13"/>
      <c r="AF160" s="13"/>
      <c r="AG160" s="112"/>
      <c r="AH160" s="7"/>
      <c r="AI160" s="8"/>
      <c r="AJ160" s="8"/>
      <c r="AK160" s="8"/>
      <c r="AL160" s="8"/>
      <c r="AM160" s="7"/>
      <c r="AN160" s="8"/>
      <c r="AO160" s="13"/>
      <c r="AP160" s="13"/>
      <c r="AQ160" s="112"/>
      <c r="AR160" s="7"/>
      <c r="AS160" s="8"/>
      <c r="AT160" s="8"/>
      <c r="AU160" s="8"/>
      <c r="AV160" s="8"/>
      <c r="AW160" s="7"/>
      <c r="AX160" s="8"/>
      <c r="AY160" s="13"/>
      <c r="AZ160" s="13"/>
      <c r="BA160" s="112"/>
      <c r="BB160" s="7"/>
      <c r="BC160" s="8"/>
      <c r="BD160" s="8"/>
      <c r="BE160" s="8"/>
      <c r="BF160" s="8"/>
      <c r="BG160" s="7"/>
      <c r="BH160" s="8"/>
      <c r="BI160" s="13"/>
      <c r="BJ160" s="13"/>
      <c r="BK160" s="112"/>
      <c r="BL160" s="7"/>
      <c r="BM160" s="8"/>
      <c r="BN160" s="8"/>
      <c r="BO160" s="8"/>
      <c r="BP160" s="8"/>
      <c r="BQ160" s="7"/>
      <c r="BR160" s="8"/>
      <c r="BS160" s="13"/>
      <c r="BT160" s="13"/>
      <c r="BU160" s="112"/>
      <c r="BV160" s="7"/>
      <c r="BW160" s="8"/>
      <c r="BX160" s="8"/>
      <c r="BY160" s="8"/>
      <c r="BZ160" s="8"/>
      <c r="CA160" s="7"/>
      <c r="CB160" s="8"/>
      <c r="CC160" s="13"/>
      <c r="CD160" s="13"/>
      <c r="CE160" s="112"/>
      <c r="CF160" s="7"/>
      <c r="CG160" s="8"/>
      <c r="CH160" s="8"/>
      <c r="CI160" s="8"/>
      <c r="CJ160" s="8"/>
      <c r="CK160" s="7"/>
      <c r="CL160" s="8"/>
      <c r="CM160" s="13"/>
      <c r="CN160" s="13"/>
      <c r="CO160" s="112"/>
      <c r="CP160" s="7"/>
      <c r="CQ160" s="8"/>
      <c r="CR160" s="8"/>
      <c r="CS160" s="8"/>
      <c r="CT160" s="8"/>
      <c r="CU160" s="7"/>
      <c r="CV160" s="8"/>
      <c r="CW160" s="13"/>
      <c r="CX160" s="13"/>
      <c r="CY160" s="112"/>
      <c r="CZ160" s="7"/>
      <c r="DA160" s="8"/>
      <c r="DB160" s="8"/>
      <c r="DC160" s="8"/>
      <c r="DD160" s="8"/>
      <c r="DE160" s="7"/>
      <c r="DF160" s="8"/>
      <c r="DG160" s="13"/>
      <c r="DH160" s="13"/>
      <c r="DI160" s="112"/>
      <c r="DJ160" s="7"/>
      <c r="DK160" s="8"/>
      <c r="DL160" s="8"/>
      <c r="DM160" s="8"/>
      <c r="DN160" s="8"/>
      <c r="DO160" s="7"/>
      <c r="DP160" s="8"/>
      <c r="DQ160" s="13"/>
      <c r="DR160" s="13"/>
      <c r="DS160" s="112"/>
      <c r="DT160" s="7"/>
      <c r="DU160" s="8"/>
      <c r="DV160" s="8"/>
      <c r="DW160" s="8"/>
      <c r="DX160" s="8"/>
      <c r="DY160" s="7"/>
      <c r="DZ160" s="8"/>
      <c r="EA160" s="13"/>
      <c r="EB160" s="13"/>
      <c r="EC160" s="112"/>
      <c r="ED160" s="7"/>
      <c r="EE160" s="8"/>
      <c r="EF160" s="8"/>
      <c r="EG160" s="8"/>
      <c r="EH160" s="8"/>
      <c r="EI160" s="7"/>
      <c r="EJ160" s="8"/>
      <c r="EK160" s="13"/>
      <c r="EL160" s="13"/>
      <c r="EM160" s="112"/>
      <c r="EN160" s="7"/>
      <c r="EO160" s="8"/>
      <c r="EP160" s="8"/>
      <c r="EQ160" s="8"/>
      <c r="ER160" s="8"/>
      <c r="ES160" s="7"/>
      <c r="ET160" s="8"/>
    </row>
    <row r="161" spans="1:150" ht="12.75" customHeight="1" x14ac:dyDescent="0.2">
      <c r="A161" s="13"/>
      <c r="B161" s="13"/>
      <c r="C161" s="13"/>
      <c r="D161" s="13"/>
      <c r="E161" s="13"/>
      <c r="F161" s="13"/>
      <c r="G161" s="13"/>
      <c r="H161" s="13"/>
      <c r="I161" s="14"/>
      <c r="J161" s="13"/>
      <c r="K161" s="13"/>
      <c r="L161" s="13"/>
      <c r="M161" s="112"/>
      <c r="N161" s="7"/>
      <c r="O161" s="8"/>
      <c r="P161" s="8"/>
      <c r="Q161" s="8"/>
      <c r="R161" s="8"/>
      <c r="S161" s="7"/>
      <c r="T161" s="8"/>
      <c r="U161" s="13"/>
      <c r="V161" s="13"/>
      <c r="W161" s="112"/>
      <c r="X161" s="7"/>
      <c r="Y161" s="8"/>
      <c r="Z161" s="8"/>
      <c r="AA161" s="8"/>
      <c r="AB161" s="8"/>
      <c r="AC161" s="7"/>
      <c r="AD161" s="8"/>
      <c r="AE161" s="13"/>
      <c r="AF161" s="13"/>
      <c r="AG161" s="112"/>
      <c r="AH161" s="7"/>
      <c r="AI161" s="8"/>
      <c r="AJ161" s="8"/>
      <c r="AK161" s="8"/>
      <c r="AL161" s="8"/>
      <c r="AM161" s="7"/>
      <c r="AN161" s="8"/>
      <c r="AO161" s="13"/>
      <c r="AP161" s="13"/>
      <c r="AQ161" s="112"/>
      <c r="AR161" s="7"/>
      <c r="AS161" s="8"/>
      <c r="AT161" s="8"/>
      <c r="AU161" s="8"/>
      <c r="AV161" s="8"/>
      <c r="AW161" s="7"/>
      <c r="AX161" s="8"/>
      <c r="AY161" s="13"/>
      <c r="AZ161" s="13"/>
      <c r="BA161" s="112"/>
      <c r="BB161" s="7"/>
      <c r="BC161" s="8"/>
      <c r="BD161" s="8"/>
      <c r="BE161" s="8"/>
      <c r="BF161" s="8"/>
      <c r="BG161" s="7"/>
      <c r="BH161" s="8"/>
      <c r="BI161" s="13"/>
      <c r="BJ161" s="13"/>
      <c r="BK161" s="112"/>
      <c r="BL161" s="7"/>
      <c r="BM161" s="8"/>
      <c r="BN161" s="8"/>
      <c r="BO161" s="8"/>
      <c r="BP161" s="8"/>
      <c r="BQ161" s="7"/>
      <c r="BR161" s="8"/>
      <c r="BS161" s="13"/>
      <c r="BT161" s="13"/>
      <c r="BU161" s="112"/>
      <c r="BV161" s="7"/>
      <c r="BW161" s="8"/>
      <c r="BX161" s="8"/>
      <c r="BY161" s="8"/>
      <c r="BZ161" s="8"/>
      <c r="CA161" s="7"/>
      <c r="CB161" s="8"/>
      <c r="CC161" s="13"/>
      <c r="CD161" s="13"/>
      <c r="CE161" s="112"/>
      <c r="CF161" s="7"/>
      <c r="CG161" s="8"/>
      <c r="CH161" s="8"/>
      <c r="CI161" s="8"/>
      <c r="CJ161" s="8"/>
      <c r="CK161" s="7"/>
      <c r="CL161" s="8"/>
      <c r="CM161" s="13"/>
      <c r="CN161" s="13"/>
      <c r="CO161" s="112"/>
      <c r="CP161" s="7"/>
      <c r="CQ161" s="8"/>
      <c r="CR161" s="8"/>
      <c r="CS161" s="8"/>
      <c r="CT161" s="8"/>
      <c r="CU161" s="7"/>
      <c r="CV161" s="8"/>
      <c r="CW161" s="13"/>
      <c r="CX161" s="13"/>
      <c r="CY161" s="112"/>
      <c r="CZ161" s="7"/>
      <c r="DA161" s="8"/>
      <c r="DB161" s="8"/>
      <c r="DC161" s="8"/>
      <c r="DD161" s="8"/>
      <c r="DE161" s="7"/>
      <c r="DF161" s="8"/>
      <c r="DG161" s="13"/>
      <c r="DH161" s="13"/>
      <c r="DI161" s="112"/>
      <c r="DJ161" s="7"/>
      <c r="DK161" s="8"/>
      <c r="DL161" s="8"/>
      <c r="DM161" s="8"/>
      <c r="DN161" s="8"/>
      <c r="DO161" s="7"/>
      <c r="DP161" s="8"/>
      <c r="DQ161" s="13"/>
      <c r="DR161" s="13"/>
      <c r="DS161" s="112"/>
      <c r="DT161" s="7"/>
      <c r="DU161" s="8"/>
      <c r="DV161" s="8"/>
      <c r="DW161" s="8"/>
      <c r="DX161" s="8"/>
      <c r="DY161" s="7"/>
      <c r="DZ161" s="8"/>
      <c r="EA161" s="13"/>
      <c r="EB161" s="13"/>
      <c r="EC161" s="112"/>
      <c r="ED161" s="7"/>
      <c r="EE161" s="8"/>
      <c r="EF161" s="8"/>
      <c r="EG161" s="8"/>
      <c r="EH161" s="8"/>
      <c r="EI161" s="7"/>
      <c r="EJ161" s="8"/>
      <c r="EK161" s="13"/>
      <c r="EL161" s="13"/>
      <c r="EM161" s="112"/>
      <c r="EN161" s="7"/>
      <c r="EO161" s="8"/>
      <c r="EP161" s="8"/>
      <c r="EQ161" s="8"/>
      <c r="ER161" s="8"/>
      <c r="ES161" s="7"/>
      <c r="ET161" s="8"/>
    </row>
    <row r="162" spans="1:150" ht="12.75" customHeight="1" x14ac:dyDescent="0.2">
      <c r="A162" s="13"/>
      <c r="B162" s="13"/>
      <c r="C162" s="13"/>
      <c r="D162" s="13"/>
      <c r="E162" s="13"/>
      <c r="F162" s="13"/>
      <c r="G162" s="13"/>
      <c r="H162" s="13"/>
      <c r="I162" s="14"/>
      <c r="J162" s="13"/>
      <c r="K162" s="13"/>
      <c r="L162" s="13"/>
      <c r="M162" s="112"/>
      <c r="N162" s="7"/>
      <c r="O162" s="8"/>
      <c r="P162" s="8"/>
      <c r="Q162" s="8"/>
      <c r="R162" s="8"/>
      <c r="S162" s="7"/>
      <c r="T162" s="8"/>
      <c r="U162" s="13"/>
      <c r="V162" s="13"/>
      <c r="W162" s="112"/>
      <c r="X162" s="7"/>
      <c r="Y162" s="8"/>
      <c r="Z162" s="8"/>
      <c r="AA162" s="8"/>
      <c r="AB162" s="8"/>
      <c r="AC162" s="7"/>
      <c r="AD162" s="8"/>
      <c r="AE162" s="13"/>
      <c r="AF162" s="13"/>
      <c r="AG162" s="112"/>
      <c r="AH162" s="7"/>
      <c r="AI162" s="8"/>
      <c r="AJ162" s="8"/>
      <c r="AK162" s="8"/>
      <c r="AL162" s="8"/>
      <c r="AM162" s="7"/>
      <c r="AN162" s="8"/>
      <c r="AO162" s="13"/>
      <c r="AP162" s="13"/>
      <c r="AQ162" s="112"/>
      <c r="AR162" s="7"/>
      <c r="AS162" s="8"/>
      <c r="AT162" s="8"/>
      <c r="AU162" s="8"/>
      <c r="AV162" s="8"/>
      <c r="AW162" s="7"/>
      <c r="AX162" s="8"/>
      <c r="AY162" s="13"/>
      <c r="AZ162" s="13"/>
      <c r="BA162" s="112"/>
      <c r="BB162" s="7"/>
      <c r="BC162" s="8"/>
      <c r="BD162" s="8"/>
      <c r="BE162" s="8"/>
      <c r="BF162" s="8"/>
      <c r="BG162" s="7"/>
      <c r="BH162" s="8"/>
      <c r="BI162" s="13"/>
      <c r="BJ162" s="13"/>
      <c r="BK162" s="112"/>
      <c r="BL162" s="7"/>
      <c r="BM162" s="8"/>
      <c r="BN162" s="8"/>
      <c r="BO162" s="8"/>
      <c r="BP162" s="8"/>
      <c r="BQ162" s="7"/>
      <c r="BR162" s="8"/>
      <c r="BS162" s="13"/>
      <c r="BT162" s="13"/>
      <c r="BU162" s="112"/>
      <c r="BV162" s="7"/>
      <c r="BW162" s="8"/>
      <c r="BX162" s="8"/>
      <c r="BY162" s="8"/>
      <c r="BZ162" s="8"/>
      <c r="CA162" s="7"/>
      <c r="CB162" s="8"/>
      <c r="CC162" s="13"/>
      <c r="CD162" s="13"/>
      <c r="CE162" s="112"/>
      <c r="CF162" s="7"/>
      <c r="CG162" s="8"/>
      <c r="CH162" s="8"/>
      <c r="CI162" s="8"/>
      <c r="CJ162" s="8"/>
      <c r="CK162" s="7"/>
      <c r="CL162" s="8"/>
      <c r="CM162" s="13"/>
      <c r="CN162" s="13"/>
      <c r="CO162" s="112"/>
      <c r="CP162" s="7"/>
      <c r="CQ162" s="8"/>
      <c r="CR162" s="8"/>
      <c r="CS162" s="8"/>
      <c r="CT162" s="8"/>
      <c r="CU162" s="7"/>
      <c r="CV162" s="8"/>
      <c r="CW162" s="13"/>
      <c r="CX162" s="13"/>
      <c r="CY162" s="112"/>
      <c r="CZ162" s="7"/>
      <c r="DA162" s="8"/>
      <c r="DB162" s="8"/>
      <c r="DC162" s="8"/>
      <c r="DD162" s="8"/>
      <c r="DE162" s="7"/>
      <c r="DF162" s="8"/>
      <c r="DG162" s="13"/>
      <c r="DH162" s="13"/>
      <c r="DI162" s="112"/>
      <c r="DJ162" s="7"/>
      <c r="DK162" s="8"/>
      <c r="DL162" s="8"/>
      <c r="DM162" s="8"/>
      <c r="DN162" s="8"/>
      <c r="DO162" s="7"/>
      <c r="DP162" s="8"/>
      <c r="DQ162" s="13"/>
      <c r="DR162" s="13"/>
      <c r="DS162" s="112"/>
      <c r="DT162" s="7"/>
      <c r="DU162" s="8"/>
      <c r="DV162" s="8"/>
      <c r="DW162" s="8"/>
      <c r="DX162" s="8"/>
      <c r="DY162" s="7"/>
      <c r="DZ162" s="8"/>
      <c r="EA162" s="13"/>
      <c r="EB162" s="13"/>
      <c r="EC162" s="112"/>
      <c r="ED162" s="7"/>
      <c r="EE162" s="8"/>
      <c r="EF162" s="8"/>
      <c r="EG162" s="8"/>
      <c r="EH162" s="8"/>
      <c r="EI162" s="7"/>
      <c r="EJ162" s="8"/>
      <c r="EK162" s="13"/>
      <c r="EL162" s="13"/>
      <c r="EM162" s="112"/>
      <c r="EN162" s="7"/>
      <c r="EO162" s="8"/>
      <c r="EP162" s="8"/>
      <c r="EQ162" s="8"/>
      <c r="ER162" s="8"/>
      <c r="ES162" s="7"/>
      <c r="ET162" s="8"/>
    </row>
    <row r="163" spans="1:150" ht="12.75" customHeight="1" x14ac:dyDescent="0.2">
      <c r="A163" s="13"/>
      <c r="B163" s="13"/>
      <c r="C163" s="13"/>
      <c r="D163" s="13"/>
      <c r="E163" s="13"/>
      <c r="F163" s="13"/>
      <c r="G163" s="13"/>
      <c r="H163" s="13"/>
      <c r="I163" s="14"/>
      <c r="J163" s="13"/>
      <c r="K163" s="13"/>
      <c r="L163" s="13"/>
      <c r="M163" s="112"/>
      <c r="N163" s="7"/>
      <c r="O163" s="8"/>
      <c r="P163" s="8"/>
      <c r="Q163" s="8"/>
      <c r="R163" s="8"/>
      <c r="S163" s="7"/>
      <c r="T163" s="8"/>
      <c r="U163" s="13"/>
      <c r="V163" s="13"/>
      <c r="W163" s="112"/>
      <c r="X163" s="7"/>
      <c r="Y163" s="8"/>
      <c r="Z163" s="8"/>
      <c r="AA163" s="8"/>
      <c r="AB163" s="8"/>
      <c r="AC163" s="7"/>
      <c r="AD163" s="8"/>
      <c r="AE163" s="13"/>
      <c r="AF163" s="13"/>
      <c r="AG163" s="112"/>
      <c r="AH163" s="7"/>
      <c r="AI163" s="8"/>
      <c r="AJ163" s="8"/>
      <c r="AK163" s="8"/>
      <c r="AL163" s="8"/>
      <c r="AM163" s="7"/>
      <c r="AN163" s="8"/>
      <c r="AO163" s="13"/>
      <c r="AP163" s="13"/>
      <c r="AQ163" s="112"/>
      <c r="AR163" s="7"/>
      <c r="AS163" s="8"/>
      <c r="AT163" s="8"/>
      <c r="AU163" s="8"/>
      <c r="AV163" s="8"/>
      <c r="AW163" s="7"/>
      <c r="AX163" s="8"/>
      <c r="AY163" s="13"/>
      <c r="AZ163" s="13"/>
      <c r="BA163" s="112"/>
      <c r="BB163" s="7"/>
      <c r="BC163" s="8"/>
      <c r="BD163" s="8"/>
      <c r="BE163" s="8"/>
      <c r="BF163" s="8"/>
      <c r="BG163" s="7"/>
      <c r="BH163" s="8"/>
      <c r="BI163" s="13"/>
      <c r="BJ163" s="13"/>
      <c r="BK163" s="112"/>
      <c r="BL163" s="7"/>
      <c r="BM163" s="8"/>
      <c r="BN163" s="8"/>
      <c r="BO163" s="8"/>
      <c r="BP163" s="8"/>
      <c r="BQ163" s="7"/>
      <c r="BR163" s="8"/>
      <c r="BS163" s="13"/>
      <c r="BT163" s="13"/>
      <c r="BU163" s="112"/>
      <c r="BV163" s="7"/>
      <c r="BW163" s="8"/>
      <c r="BX163" s="8"/>
      <c r="BY163" s="8"/>
      <c r="BZ163" s="8"/>
      <c r="CA163" s="7"/>
      <c r="CB163" s="8"/>
      <c r="CC163" s="13"/>
      <c r="CD163" s="13"/>
      <c r="CE163" s="112"/>
      <c r="CF163" s="7"/>
      <c r="CG163" s="8"/>
      <c r="CH163" s="8"/>
      <c r="CI163" s="8"/>
      <c r="CJ163" s="8"/>
      <c r="CK163" s="7"/>
      <c r="CL163" s="8"/>
      <c r="CM163" s="13"/>
      <c r="CN163" s="13"/>
      <c r="CO163" s="112"/>
      <c r="CP163" s="7"/>
      <c r="CQ163" s="8"/>
      <c r="CR163" s="8"/>
      <c r="CS163" s="8"/>
      <c r="CT163" s="8"/>
      <c r="CU163" s="7"/>
      <c r="CV163" s="8"/>
      <c r="CW163" s="13"/>
      <c r="CX163" s="13"/>
      <c r="CY163" s="112"/>
      <c r="CZ163" s="7"/>
      <c r="DA163" s="8"/>
      <c r="DB163" s="8"/>
      <c r="DC163" s="8"/>
      <c r="DD163" s="8"/>
      <c r="DE163" s="7"/>
      <c r="DF163" s="8"/>
      <c r="DG163" s="13"/>
      <c r="DH163" s="13"/>
      <c r="DI163" s="112"/>
      <c r="DJ163" s="7"/>
      <c r="DK163" s="8"/>
      <c r="DL163" s="8"/>
      <c r="DM163" s="8"/>
      <c r="DN163" s="8"/>
      <c r="DO163" s="7"/>
      <c r="DP163" s="8"/>
      <c r="DQ163" s="13"/>
      <c r="DR163" s="13"/>
      <c r="DS163" s="112"/>
      <c r="DT163" s="7"/>
      <c r="DU163" s="8"/>
      <c r="DV163" s="8"/>
      <c r="DW163" s="8"/>
      <c r="DX163" s="8"/>
      <c r="DY163" s="7"/>
      <c r="DZ163" s="8"/>
      <c r="EA163" s="13"/>
      <c r="EB163" s="13"/>
      <c r="EC163" s="112"/>
      <c r="ED163" s="7"/>
      <c r="EE163" s="8"/>
      <c r="EF163" s="8"/>
      <c r="EG163" s="8"/>
      <c r="EH163" s="8"/>
      <c r="EI163" s="7"/>
      <c r="EJ163" s="8"/>
      <c r="EK163" s="13"/>
      <c r="EL163" s="13"/>
      <c r="EM163" s="112"/>
      <c r="EN163" s="7"/>
      <c r="EO163" s="8"/>
      <c r="EP163" s="8"/>
      <c r="EQ163" s="8"/>
      <c r="ER163" s="8"/>
      <c r="ES163" s="7"/>
      <c r="ET163" s="8"/>
    </row>
    <row r="164" spans="1:150" ht="12.75" customHeight="1" x14ac:dyDescent="0.2">
      <c r="A164" s="13"/>
      <c r="B164" s="13"/>
      <c r="C164" s="13"/>
      <c r="D164" s="13"/>
      <c r="E164" s="13"/>
      <c r="F164" s="13"/>
      <c r="G164" s="13"/>
      <c r="H164" s="13"/>
      <c r="I164" s="14"/>
      <c r="J164" s="13"/>
      <c r="K164" s="13"/>
      <c r="L164" s="13"/>
      <c r="M164" s="112"/>
      <c r="N164" s="7"/>
      <c r="O164" s="8"/>
      <c r="P164" s="8"/>
      <c r="Q164" s="8"/>
      <c r="R164" s="8"/>
      <c r="S164" s="7"/>
      <c r="T164" s="8"/>
      <c r="U164" s="13"/>
      <c r="V164" s="13"/>
      <c r="W164" s="112"/>
      <c r="X164" s="7"/>
      <c r="Y164" s="8"/>
      <c r="Z164" s="8"/>
      <c r="AA164" s="8"/>
      <c r="AB164" s="8"/>
      <c r="AC164" s="7"/>
      <c r="AD164" s="8"/>
      <c r="AE164" s="13"/>
      <c r="AF164" s="13"/>
      <c r="AG164" s="112"/>
      <c r="AH164" s="7"/>
      <c r="AI164" s="8"/>
      <c r="AJ164" s="8"/>
      <c r="AK164" s="8"/>
      <c r="AL164" s="8"/>
      <c r="AM164" s="7"/>
      <c r="AN164" s="8"/>
      <c r="AO164" s="13"/>
      <c r="AP164" s="13"/>
      <c r="AQ164" s="112"/>
      <c r="AR164" s="7"/>
      <c r="AS164" s="8"/>
      <c r="AT164" s="8"/>
      <c r="AU164" s="8"/>
      <c r="AV164" s="8"/>
      <c r="AW164" s="7"/>
      <c r="AX164" s="8"/>
      <c r="AY164" s="13"/>
      <c r="AZ164" s="13"/>
      <c r="BA164" s="112"/>
      <c r="BB164" s="7"/>
      <c r="BC164" s="8"/>
      <c r="BD164" s="8"/>
      <c r="BE164" s="8"/>
      <c r="BF164" s="8"/>
      <c r="BG164" s="7"/>
      <c r="BH164" s="8"/>
      <c r="BI164" s="13"/>
      <c r="BJ164" s="13"/>
      <c r="BK164" s="112"/>
      <c r="BL164" s="7"/>
      <c r="BM164" s="8"/>
      <c r="BN164" s="8"/>
      <c r="BO164" s="8"/>
      <c r="BP164" s="8"/>
      <c r="BQ164" s="7"/>
      <c r="BR164" s="8"/>
      <c r="BS164" s="13"/>
      <c r="BT164" s="13"/>
      <c r="BU164" s="112"/>
      <c r="BV164" s="7"/>
      <c r="BW164" s="8"/>
      <c r="BX164" s="8"/>
      <c r="BY164" s="8"/>
      <c r="BZ164" s="8"/>
      <c r="CA164" s="7"/>
      <c r="CB164" s="8"/>
      <c r="CC164" s="13"/>
      <c r="CD164" s="13"/>
      <c r="CE164" s="112"/>
      <c r="CF164" s="7"/>
      <c r="CG164" s="8"/>
      <c r="CH164" s="8"/>
      <c r="CI164" s="8"/>
      <c r="CJ164" s="8"/>
      <c r="CK164" s="7"/>
      <c r="CL164" s="8"/>
      <c r="CM164" s="13"/>
      <c r="CN164" s="13"/>
      <c r="CO164" s="112"/>
      <c r="CP164" s="7"/>
      <c r="CQ164" s="8"/>
      <c r="CR164" s="8"/>
      <c r="CS164" s="8"/>
      <c r="CT164" s="8"/>
      <c r="CU164" s="7"/>
      <c r="CV164" s="8"/>
      <c r="CW164" s="13"/>
      <c r="CX164" s="13"/>
      <c r="CY164" s="112"/>
      <c r="CZ164" s="7"/>
      <c r="DA164" s="8"/>
      <c r="DB164" s="8"/>
      <c r="DC164" s="8"/>
      <c r="DD164" s="8"/>
      <c r="DE164" s="7"/>
      <c r="DF164" s="8"/>
      <c r="DG164" s="13"/>
      <c r="DH164" s="13"/>
      <c r="DI164" s="112"/>
      <c r="DJ164" s="7"/>
      <c r="DK164" s="8"/>
      <c r="DL164" s="8"/>
      <c r="DM164" s="8"/>
      <c r="DN164" s="8"/>
      <c r="DO164" s="7"/>
      <c r="DP164" s="8"/>
      <c r="DQ164" s="13"/>
      <c r="DR164" s="13"/>
      <c r="DS164" s="112"/>
      <c r="DT164" s="7"/>
      <c r="DU164" s="8"/>
      <c r="DV164" s="8"/>
      <c r="DW164" s="8"/>
      <c r="DX164" s="8"/>
      <c r="DY164" s="7"/>
      <c r="DZ164" s="8"/>
      <c r="EA164" s="13"/>
      <c r="EB164" s="13"/>
      <c r="EC164" s="112"/>
      <c r="ED164" s="7"/>
      <c r="EE164" s="8"/>
      <c r="EF164" s="8"/>
      <c r="EG164" s="8"/>
      <c r="EH164" s="8"/>
      <c r="EI164" s="7"/>
      <c r="EJ164" s="8"/>
      <c r="EK164" s="13"/>
      <c r="EL164" s="13"/>
      <c r="EM164" s="112"/>
      <c r="EN164" s="7"/>
      <c r="EO164" s="8"/>
      <c r="EP164" s="8"/>
      <c r="EQ164" s="8"/>
      <c r="ER164" s="8"/>
      <c r="ES164" s="7"/>
      <c r="ET164" s="8"/>
    </row>
    <row r="165" spans="1:150" ht="12.75" customHeight="1" x14ac:dyDescent="0.2">
      <c r="A165" s="13"/>
      <c r="B165" s="13"/>
      <c r="C165" s="13"/>
      <c r="D165" s="13"/>
      <c r="E165" s="13"/>
      <c r="F165" s="13"/>
      <c r="G165" s="13"/>
      <c r="H165" s="13"/>
      <c r="I165" s="14"/>
      <c r="J165" s="13"/>
      <c r="K165" s="13"/>
      <c r="L165" s="13"/>
      <c r="M165" s="112"/>
      <c r="N165" s="7"/>
      <c r="O165" s="8"/>
      <c r="P165" s="8"/>
      <c r="Q165" s="8"/>
      <c r="R165" s="8"/>
      <c r="S165" s="7"/>
      <c r="T165" s="8"/>
      <c r="U165" s="13"/>
      <c r="V165" s="13"/>
      <c r="W165" s="112"/>
      <c r="X165" s="7"/>
      <c r="Y165" s="8"/>
      <c r="Z165" s="8"/>
      <c r="AA165" s="8"/>
      <c r="AB165" s="8"/>
      <c r="AC165" s="7"/>
      <c r="AD165" s="8"/>
      <c r="AE165" s="13"/>
      <c r="AF165" s="13"/>
      <c r="AG165" s="112"/>
      <c r="AH165" s="7"/>
      <c r="AI165" s="8"/>
      <c r="AJ165" s="8"/>
      <c r="AK165" s="8"/>
      <c r="AL165" s="8"/>
      <c r="AM165" s="7"/>
      <c r="AN165" s="8"/>
      <c r="AO165" s="13"/>
      <c r="AP165" s="13"/>
      <c r="AQ165" s="112"/>
      <c r="AR165" s="7"/>
      <c r="AS165" s="8"/>
      <c r="AT165" s="8"/>
      <c r="AU165" s="8"/>
      <c r="AV165" s="8"/>
      <c r="AW165" s="7"/>
      <c r="AX165" s="8"/>
      <c r="AY165" s="13"/>
      <c r="AZ165" s="13"/>
      <c r="BA165" s="112"/>
      <c r="BB165" s="7"/>
      <c r="BC165" s="8"/>
      <c r="BD165" s="8"/>
      <c r="BE165" s="8"/>
      <c r="BF165" s="8"/>
      <c r="BG165" s="7"/>
      <c r="BH165" s="8"/>
      <c r="BI165" s="13"/>
      <c r="BJ165" s="13"/>
      <c r="BK165" s="112"/>
      <c r="BL165" s="7"/>
      <c r="BM165" s="8"/>
      <c r="BN165" s="8"/>
      <c r="BO165" s="8"/>
      <c r="BP165" s="8"/>
      <c r="BQ165" s="7"/>
      <c r="BR165" s="8"/>
      <c r="BS165" s="13"/>
      <c r="BT165" s="13"/>
      <c r="BU165" s="112"/>
      <c r="BV165" s="7"/>
      <c r="BW165" s="8"/>
      <c r="BX165" s="8"/>
      <c r="BY165" s="8"/>
      <c r="BZ165" s="8"/>
      <c r="CA165" s="7"/>
      <c r="CB165" s="8"/>
      <c r="CC165" s="13"/>
      <c r="CD165" s="13"/>
      <c r="CE165" s="112"/>
      <c r="CF165" s="7"/>
      <c r="CG165" s="8"/>
      <c r="CH165" s="8"/>
      <c r="CI165" s="8"/>
      <c r="CJ165" s="8"/>
      <c r="CK165" s="7"/>
      <c r="CL165" s="8"/>
      <c r="CM165" s="13"/>
      <c r="CN165" s="13"/>
      <c r="CO165" s="112"/>
      <c r="CP165" s="7"/>
      <c r="CQ165" s="8"/>
      <c r="CR165" s="8"/>
      <c r="CS165" s="8"/>
      <c r="CT165" s="8"/>
      <c r="CU165" s="7"/>
      <c r="CV165" s="8"/>
      <c r="CW165" s="13"/>
      <c r="CX165" s="13"/>
      <c r="CY165" s="112"/>
      <c r="CZ165" s="7"/>
      <c r="DA165" s="8"/>
      <c r="DB165" s="8"/>
      <c r="DC165" s="8"/>
      <c r="DD165" s="8"/>
      <c r="DE165" s="7"/>
      <c r="DF165" s="8"/>
      <c r="DG165" s="13"/>
      <c r="DH165" s="13"/>
      <c r="DI165" s="112"/>
      <c r="DJ165" s="7"/>
      <c r="DK165" s="8"/>
      <c r="DL165" s="8"/>
      <c r="DM165" s="8"/>
      <c r="DN165" s="8"/>
      <c r="DO165" s="7"/>
      <c r="DP165" s="8"/>
      <c r="DQ165" s="13"/>
      <c r="DR165" s="13"/>
      <c r="DS165" s="112"/>
      <c r="DT165" s="7"/>
      <c r="DU165" s="8"/>
      <c r="DV165" s="8"/>
      <c r="DW165" s="8"/>
      <c r="DX165" s="8"/>
      <c r="DY165" s="7"/>
      <c r="DZ165" s="8"/>
      <c r="EA165" s="13"/>
      <c r="EB165" s="13"/>
      <c r="EC165" s="112"/>
      <c r="ED165" s="7"/>
      <c r="EE165" s="8"/>
      <c r="EF165" s="8"/>
      <c r="EG165" s="8"/>
      <c r="EH165" s="8"/>
      <c r="EI165" s="7"/>
      <c r="EJ165" s="8"/>
      <c r="EK165" s="13"/>
      <c r="EL165" s="13"/>
      <c r="EM165" s="112"/>
      <c r="EN165" s="7"/>
      <c r="EO165" s="8"/>
      <c r="EP165" s="8"/>
      <c r="EQ165" s="8"/>
      <c r="ER165" s="8"/>
      <c r="ES165" s="7"/>
      <c r="ET165" s="8"/>
    </row>
    <row r="166" spans="1:150" ht="12.75" customHeight="1" x14ac:dyDescent="0.2">
      <c r="A166" s="13"/>
      <c r="B166" s="13"/>
      <c r="C166" s="13"/>
      <c r="D166" s="13"/>
      <c r="E166" s="13"/>
      <c r="F166" s="13"/>
      <c r="G166" s="13"/>
      <c r="H166" s="13"/>
      <c r="I166" s="14"/>
      <c r="J166" s="13"/>
      <c r="K166" s="13"/>
      <c r="L166" s="13"/>
      <c r="M166" s="112"/>
      <c r="N166" s="7"/>
      <c r="O166" s="8"/>
      <c r="P166" s="8"/>
      <c r="Q166" s="8"/>
      <c r="R166" s="8"/>
      <c r="S166" s="7"/>
      <c r="T166" s="8"/>
      <c r="U166" s="13"/>
      <c r="V166" s="13"/>
      <c r="W166" s="112"/>
      <c r="X166" s="7"/>
      <c r="Y166" s="8"/>
      <c r="Z166" s="8"/>
      <c r="AA166" s="8"/>
      <c r="AB166" s="8"/>
      <c r="AC166" s="7"/>
      <c r="AD166" s="8"/>
      <c r="AE166" s="13"/>
      <c r="AF166" s="13"/>
      <c r="AG166" s="112"/>
      <c r="AH166" s="7"/>
      <c r="AI166" s="8"/>
      <c r="AJ166" s="8"/>
      <c r="AK166" s="8"/>
      <c r="AL166" s="8"/>
      <c r="AM166" s="7"/>
      <c r="AN166" s="8"/>
      <c r="AO166" s="13"/>
      <c r="AP166" s="13"/>
      <c r="AQ166" s="112"/>
      <c r="AR166" s="7"/>
      <c r="AS166" s="8"/>
      <c r="AT166" s="8"/>
      <c r="AU166" s="8"/>
      <c r="AV166" s="8"/>
      <c r="AW166" s="7"/>
      <c r="AX166" s="8"/>
      <c r="AY166" s="13"/>
      <c r="AZ166" s="13"/>
      <c r="BA166" s="112"/>
      <c r="BB166" s="7"/>
      <c r="BC166" s="8"/>
      <c r="BD166" s="8"/>
      <c r="BE166" s="8"/>
      <c r="BF166" s="8"/>
      <c r="BG166" s="7"/>
      <c r="BH166" s="8"/>
      <c r="BI166" s="13"/>
      <c r="BJ166" s="13"/>
      <c r="BK166" s="112"/>
      <c r="BL166" s="7"/>
      <c r="BM166" s="8"/>
      <c r="BN166" s="8"/>
      <c r="BO166" s="8"/>
      <c r="BP166" s="8"/>
      <c r="BQ166" s="7"/>
      <c r="BR166" s="8"/>
      <c r="BS166" s="13"/>
      <c r="BT166" s="13"/>
      <c r="BU166" s="112"/>
      <c r="BV166" s="7"/>
      <c r="BW166" s="8"/>
      <c r="BX166" s="8"/>
      <c r="BY166" s="8"/>
      <c r="BZ166" s="8"/>
      <c r="CA166" s="7"/>
      <c r="CB166" s="8"/>
      <c r="CC166" s="13"/>
      <c r="CD166" s="13"/>
      <c r="CE166" s="112"/>
      <c r="CF166" s="7"/>
      <c r="CG166" s="8"/>
      <c r="CH166" s="8"/>
      <c r="CI166" s="8"/>
      <c r="CJ166" s="8"/>
      <c r="CK166" s="7"/>
      <c r="CL166" s="8"/>
      <c r="CM166" s="13"/>
      <c r="CN166" s="13"/>
      <c r="CO166" s="112"/>
      <c r="CP166" s="7"/>
      <c r="CQ166" s="8"/>
      <c r="CR166" s="8"/>
      <c r="CS166" s="8"/>
      <c r="CT166" s="8"/>
      <c r="CU166" s="7"/>
      <c r="CV166" s="8"/>
      <c r="CW166" s="13"/>
      <c r="CX166" s="13"/>
      <c r="CY166" s="112"/>
      <c r="CZ166" s="7"/>
      <c r="DA166" s="8"/>
      <c r="DB166" s="8"/>
      <c r="DC166" s="8"/>
      <c r="DD166" s="8"/>
      <c r="DE166" s="7"/>
      <c r="DF166" s="8"/>
      <c r="DG166" s="13"/>
      <c r="DH166" s="13"/>
      <c r="DI166" s="112"/>
      <c r="DJ166" s="7"/>
      <c r="DK166" s="8"/>
      <c r="DL166" s="8"/>
      <c r="DM166" s="8"/>
      <c r="DN166" s="8"/>
      <c r="DO166" s="7"/>
      <c r="DP166" s="8"/>
      <c r="DQ166" s="13"/>
      <c r="DR166" s="13"/>
      <c r="DS166" s="112"/>
      <c r="DT166" s="7"/>
      <c r="DU166" s="8"/>
      <c r="DV166" s="8"/>
      <c r="DW166" s="8"/>
      <c r="DX166" s="8"/>
      <c r="DY166" s="7"/>
      <c r="DZ166" s="8"/>
      <c r="EA166" s="13"/>
      <c r="EB166" s="13"/>
      <c r="EC166" s="112"/>
      <c r="ED166" s="7"/>
      <c r="EE166" s="8"/>
      <c r="EF166" s="8"/>
      <c r="EG166" s="8"/>
      <c r="EH166" s="8"/>
      <c r="EI166" s="7"/>
      <c r="EJ166" s="8"/>
      <c r="EK166" s="13"/>
      <c r="EL166" s="13"/>
      <c r="EM166" s="112"/>
      <c r="EN166" s="7"/>
      <c r="EO166" s="8"/>
      <c r="EP166" s="8"/>
      <c r="EQ166" s="8"/>
      <c r="ER166" s="8"/>
      <c r="ES166" s="7"/>
      <c r="ET166" s="8"/>
    </row>
    <row r="167" spans="1:150" ht="12.75" customHeight="1" x14ac:dyDescent="0.2">
      <c r="A167" s="13"/>
      <c r="B167" s="13"/>
      <c r="C167" s="13"/>
      <c r="D167" s="13"/>
      <c r="E167" s="13"/>
      <c r="F167" s="13"/>
      <c r="G167" s="13"/>
      <c r="H167" s="13"/>
      <c r="I167" s="14"/>
      <c r="J167" s="13"/>
      <c r="K167" s="13"/>
      <c r="L167" s="13"/>
      <c r="M167" s="112"/>
      <c r="N167" s="7"/>
      <c r="O167" s="8"/>
      <c r="P167" s="8"/>
      <c r="Q167" s="8"/>
      <c r="R167" s="8"/>
      <c r="S167" s="7"/>
      <c r="T167" s="8"/>
      <c r="U167" s="13"/>
      <c r="V167" s="13"/>
      <c r="W167" s="112"/>
      <c r="X167" s="7"/>
      <c r="Y167" s="8"/>
      <c r="Z167" s="8"/>
      <c r="AA167" s="8"/>
      <c r="AB167" s="8"/>
      <c r="AC167" s="7"/>
      <c r="AD167" s="8"/>
      <c r="AE167" s="13"/>
      <c r="AF167" s="13"/>
      <c r="AG167" s="112"/>
      <c r="AH167" s="7"/>
      <c r="AI167" s="8"/>
      <c r="AJ167" s="8"/>
      <c r="AK167" s="8"/>
      <c r="AL167" s="8"/>
      <c r="AM167" s="7"/>
      <c r="AN167" s="8"/>
      <c r="AO167" s="13"/>
      <c r="AP167" s="13"/>
      <c r="AQ167" s="112"/>
      <c r="AR167" s="7"/>
      <c r="AS167" s="8"/>
      <c r="AT167" s="8"/>
      <c r="AU167" s="8"/>
      <c r="AV167" s="8"/>
      <c r="AW167" s="7"/>
      <c r="AX167" s="8"/>
      <c r="AY167" s="13"/>
      <c r="AZ167" s="13"/>
      <c r="BA167" s="112"/>
      <c r="BB167" s="7"/>
      <c r="BC167" s="8"/>
      <c r="BD167" s="8"/>
      <c r="BE167" s="8"/>
      <c r="BF167" s="8"/>
      <c r="BG167" s="7"/>
      <c r="BH167" s="8"/>
      <c r="BI167" s="13"/>
      <c r="BJ167" s="13"/>
      <c r="BK167" s="112"/>
      <c r="BL167" s="7"/>
      <c r="BM167" s="8"/>
      <c r="BN167" s="8"/>
      <c r="BO167" s="8"/>
      <c r="BP167" s="8"/>
      <c r="BQ167" s="7"/>
      <c r="BR167" s="8"/>
      <c r="BS167" s="13"/>
      <c r="BT167" s="13"/>
      <c r="BU167" s="112"/>
      <c r="BV167" s="7"/>
      <c r="BW167" s="8"/>
      <c r="BX167" s="8"/>
      <c r="BY167" s="8"/>
      <c r="BZ167" s="8"/>
      <c r="CA167" s="7"/>
      <c r="CB167" s="8"/>
      <c r="CC167" s="13"/>
      <c r="CD167" s="13"/>
      <c r="CE167" s="112"/>
      <c r="CF167" s="7"/>
      <c r="CG167" s="8"/>
      <c r="CH167" s="8"/>
      <c r="CI167" s="8"/>
      <c r="CJ167" s="8"/>
      <c r="CK167" s="7"/>
      <c r="CL167" s="8"/>
      <c r="CM167" s="13"/>
      <c r="CN167" s="13"/>
      <c r="CO167" s="112"/>
      <c r="CP167" s="7"/>
      <c r="CQ167" s="8"/>
      <c r="CR167" s="8"/>
      <c r="CS167" s="8"/>
      <c r="CT167" s="8"/>
      <c r="CU167" s="7"/>
      <c r="CV167" s="8"/>
      <c r="CW167" s="13"/>
      <c r="CX167" s="13"/>
      <c r="CY167" s="112"/>
      <c r="CZ167" s="7"/>
      <c r="DA167" s="8"/>
      <c r="DB167" s="8"/>
      <c r="DC167" s="8"/>
      <c r="DD167" s="8"/>
      <c r="DE167" s="7"/>
      <c r="DF167" s="8"/>
      <c r="DG167" s="13"/>
      <c r="DH167" s="13"/>
      <c r="DI167" s="112"/>
      <c r="DJ167" s="7"/>
      <c r="DK167" s="8"/>
      <c r="DL167" s="8"/>
      <c r="DM167" s="8"/>
      <c r="DN167" s="8"/>
      <c r="DO167" s="7"/>
      <c r="DP167" s="8"/>
      <c r="DQ167" s="13"/>
      <c r="DR167" s="13"/>
      <c r="DS167" s="112"/>
      <c r="DT167" s="7"/>
      <c r="DU167" s="8"/>
      <c r="DV167" s="8"/>
      <c r="DW167" s="8"/>
      <c r="DX167" s="8"/>
      <c r="DY167" s="7"/>
      <c r="DZ167" s="8"/>
      <c r="EA167" s="13"/>
      <c r="EB167" s="13"/>
      <c r="EC167" s="112"/>
      <c r="ED167" s="7"/>
      <c r="EE167" s="8"/>
      <c r="EF167" s="8"/>
      <c r="EG167" s="8"/>
      <c r="EH167" s="8"/>
      <c r="EI167" s="7"/>
      <c r="EJ167" s="8"/>
      <c r="EK167" s="13"/>
      <c r="EL167" s="13"/>
      <c r="EM167" s="112"/>
      <c r="EN167" s="7"/>
      <c r="EO167" s="8"/>
      <c r="EP167" s="8"/>
      <c r="EQ167" s="8"/>
      <c r="ER167" s="8"/>
      <c r="ES167" s="7"/>
      <c r="ET167" s="8"/>
    </row>
    <row r="168" spans="1:150" ht="12.75" customHeight="1" x14ac:dyDescent="0.2">
      <c r="A168" s="13"/>
      <c r="B168" s="13"/>
      <c r="C168" s="13"/>
      <c r="D168" s="13"/>
      <c r="E168" s="13"/>
      <c r="F168" s="13"/>
      <c r="G168" s="13"/>
      <c r="H168" s="13"/>
      <c r="I168" s="14"/>
      <c r="J168" s="13"/>
      <c r="K168" s="13"/>
      <c r="L168" s="13"/>
      <c r="M168" s="112"/>
      <c r="N168" s="7"/>
      <c r="O168" s="8"/>
      <c r="P168" s="8"/>
      <c r="Q168" s="8"/>
      <c r="R168" s="8"/>
      <c r="S168" s="7"/>
      <c r="T168" s="8"/>
      <c r="U168" s="13"/>
      <c r="V168" s="13"/>
      <c r="W168" s="112"/>
      <c r="X168" s="7"/>
      <c r="Y168" s="8"/>
      <c r="Z168" s="8"/>
      <c r="AA168" s="8"/>
      <c r="AB168" s="8"/>
      <c r="AC168" s="7"/>
      <c r="AD168" s="8"/>
      <c r="AE168" s="13"/>
      <c r="AF168" s="13"/>
      <c r="AG168" s="112"/>
      <c r="AH168" s="7"/>
      <c r="AI168" s="8"/>
      <c r="AJ168" s="8"/>
      <c r="AK168" s="8"/>
      <c r="AL168" s="8"/>
      <c r="AM168" s="7"/>
      <c r="AN168" s="8"/>
      <c r="AO168" s="13"/>
      <c r="AP168" s="13"/>
      <c r="AQ168" s="112"/>
      <c r="AR168" s="7"/>
      <c r="AS168" s="8"/>
      <c r="AT168" s="8"/>
      <c r="AU168" s="8"/>
      <c r="AV168" s="8"/>
      <c r="AW168" s="7"/>
      <c r="AX168" s="8"/>
      <c r="AY168" s="13"/>
      <c r="AZ168" s="13"/>
      <c r="BA168" s="112"/>
      <c r="BB168" s="7"/>
      <c r="BC168" s="8"/>
      <c r="BD168" s="8"/>
      <c r="BE168" s="8"/>
      <c r="BF168" s="8"/>
      <c r="BG168" s="7"/>
      <c r="BH168" s="8"/>
      <c r="BI168" s="13"/>
      <c r="BJ168" s="13"/>
      <c r="BK168" s="112"/>
      <c r="BL168" s="7"/>
      <c r="BM168" s="8"/>
      <c r="BN168" s="8"/>
      <c r="BO168" s="8"/>
      <c r="BP168" s="8"/>
      <c r="BQ168" s="7"/>
      <c r="BR168" s="8"/>
      <c r="BS168" s="13"/>
      <c r="BT168" s="13"/>
      <c r="BU168" s="112"/>
      <c r="BV168" s="7"/>
      <c r="BW168" s="8"/>
      <c r="BX168" s="8"/>
      <c r="BY168" s="8"/>
      <c r="BZ168" s="8"/>
      <c r="CA168" s="7"/>
      <c r="CB168" s="8"/>
      <c r="CC168" s="13"/>
      <c r="CD168" s="13"/>
      <c r="CE168" s="112"/>
      <c r="CF168" s="7"/>
      <c r="CG168" s="8"/>
      <c r="CH168" s="8"/>
      <c r="CI168" s="8"/>
      <c r="CJ168" s="8"/>
      <c r="CK168" s="7"/>
      <c r="CL168" s="8"/>
      <c r="CM168" s="13"/>
      <c r="CN168" s="13"/>
      <c r="CO168" s="112"/>
      <c r="CP168" s="7"/>
      <c r="CQ168" s="8"/>
      <c r="CR168" s="8"/>
      <c r="CS168" s="8"/>
      <c r="CT168" s="8"/>
      <c r="CU168" s="7"/>
      <c r="CV168" s="8"/>
      <c r="CW168" s="13"/>
      <c r="CX168" s="13"/>
      <c r="CY168" s="112"/>
      <c r="CZ168" s="7"/>
      <c r="DA168" s="8"/>
      <c r="DB168" s="8"/>
      <c r="DC168" s="8"/>
      <c r="DD168" s="8"/>
      <c r="DE168" s="7"/>
      <c r="DF168" s="8"/>
      <c r="DG168" s="13"/>
      <c r="DH168" s="13"/>
      <c r="DI168" s="112"/>
      <c r="DJ168" s="7"/>
      <c r="DK168" s="8"/>
      <c r="DL168" s="8"/>
      <c r="DM168" s="8"/>
      <c r="DN168" s="8"/>
      <c r="DO168" s="7"/>
      <c r="DP168" s="8"/>
      <c r="DQ168" s="13"/>
      <c r="DR168" s="13"/>
      <c r="DS168" s="112"/>
      <c r="DT168" s="7"/>
      <c r="DU168" s="8"/>
      <c r="DV168" s="8"/>
      <c r="DW168" s="8"/>
      <c r="DX168" s="8"/>
      <c r="DY168" s="7"/>
      <c r="DZ168" s="8"/>
      <c r="EA168" s="13"/>
      <c r="EB168" s="13"/>
      <c r="EC168" s="112"/>
      <c r="ED168" s="7"/>
      <c r="EE168" s="8"/>
      <c r="EF168" s="8"/>
      <c r="EG168" s="8"/>
      <c r="EH168" s="8"/>
      <c r="EI168" s="7"/>
      <c r="EJ168" s="8"/>
      <c r="EK168" s="13"/>
      <c r="EL168" s="13"/>
      <c r="EM168" s="112"/>
      <c r="EN168" s="7"/>
      <c r="EO168" s="8"/>
      <c r="EP168" s="8"/>
      <c r="EQ168" s="8"/>
      <c r="ER168" s="8"/>
      <c r="ES168" s="7"/>
      <c r="ET168" s="8"/>
    </row>
    <row r="169" spans="1:150" ht="12.75" customHeight="1" x14ac:dyDescent="0.2">
      <c r="A169" s="13"/>
      <c r="B169" s="13"/>
      <c r="C169" s="13"/>
      <c r="D169" s="13"/>
      <c r="E169" s="13"/>
      <c r="F169" s="13"/>
      <c r="G169" s="13"/>
      <c r="H169" s="13"/>
      <c r="I169" s="14"/>
      <c r="J169" s="13"/>
      <c r="K169" s="13"/>
      <c r="L169" s="13"/>
      <c r="M169" s="112"/>
      <c r="N169" s="7"/>
      <c r="O169" s="8"/>
      <c r="P169" s="8"/>
      <c r="Q169" s="8"/>
      <c r="R169" s="8"/>
      <c r="S169" s="7"/>
      <c r="T169" s="8"/>
      <c r="U169" s="13"/>
      <c r="V169" s="13"/>
      <c r="W169" s="112"/>
      <c r="X169" s="7"/>
      <c r="Y169" s="8"/>
      <c r="Z169" s="8"/>
      <c r="AA169" s="8"/>
      <c r="AB169" s="8"/>
      <c r="AC169" s="7"/>
      <c r="AD169" s="8"/>
      <c r="AE169" s="13"/>
      <c r="AF169" s="13"/>
      <c r="AG169" s="112"/>
      <c r="AH169" s="7"/>
      <c r="AI169" s="8"/>
      <c r="AJ169" s="8"/>
      <c r="AK169" s="8"/>
      <c r="AL169" s="8"/>
      <c r="AM169" s="7"/>
      <c r="AN169" s="8"/>
      <c r="AO169" s="13"/>
      <c r="AP169" s="13"/>
      <c r="AQ169" s="112"/>
      <c r="AR169" s="7"/>
      <c r="AS169" s="8"/>
      <c r="AT169" s="8"/>
      <c r="AU169" s="8"/>
      <c r="AV169" s="8"/>
      <c r="AW169" s="7"/>
      <c r="AX169" s="8"/>
      <c r="AY169" s="13"/>
      <c r="AZ169" s="13"/>
      <c r="BA169" s="112"/>
      <c r="BB169" s="7"/>
      <c r="BC169" s="8"/>
      <c r="BD169" s="8"/>
      <c r="BE169" s="8"/>
      <c r="BF169" s="8"/>
      <c r="BG169" s="7"/>
      <c r="BH169" s="8"/>
      <c r="BI169" s="13"/>
      <c r="BJ169" s="13"/>
      <c r="BK169" s="112"/>
      <c r="BL169" s="7"/>
      <c r="BM169" s="8"/>
      <c r="BN169" s="8"/>
      <c r="BO169" s="8"/>
      <c r="BP169" s="8"/>
      <c r="BQ169" s="7"/>
      <c r="BR169" s="8"/>
      <c r="BS169" s="13"/>
      <c r="BT169" s="13"/>
      <c r="BU169" s="112"/>
      <c r="BV169" s="7"/>
      <c r="BW169" s="8"/>
      <c r="BX169" s="8"/>
      <c r="BY169" s="8"/>
      <c r="BZ169" s="8"/>
      <c r="CA169" s="7"/>
      <c r="CB169" s="8"/>
      <c r="CC169" s="13"/>
      <c r="CD169" s="13"/>
      <c r="CE169" s="112"/>
      <c r="CF169" s="7"/>
      <c r="CG169" s="8"/>
      <c r="CH169" s="8"/>
      <c r="CI169" s="8"/>
      <c r="CJ169" s="8"/>
      <c r="CK169" s="7"/>
      <c r="CL169" s="8"/>
      <c r="CM169" s="13"/>
      <c r="CN169" s="13"/>
      <c r="CO169" s="112"/>
      <c r="CP169" s="7"/>
      <c r="CQ169" s="8"/>
      <c r="CR169" s="8"/>
      <c r="CS169" s="8"/>
      <c r="CT169" s="8"/>
      <c r="CU169" s="7"/>
      <c r="CV169" s="8"/>
      <c r="CW169" s="13"/>
      <c r="CX169" s="13"/>
      <c r="CY169" s="112"/>
      <c r="CZ169" s="7"/>
      <c r="DA169" s="8"/>
      <c r="DB169" s="8"/>
      <c r="DC169" s="8"/>
      <c r="DD169" s="8"/>
      <c r="DE169" s="7"/>
      <c r="DF169" s="8"/>
      <c r="DG169" s="13"/>
      <c r="DH169" s="13"/>
      <c r="DI169" s="112"/>
      <c r="DJ169" s="7"/>
      <c r="DK169" s="8"/>
      <c r="DL169" s="8"/>
      <c r="DM169" s="8"/>
      <c r="DN169" s="8"/>
      <c r="DO169" s="7"/>
      <c r="DP169" s="8"/>
      <c r="DQ169" s="13"/>
      <c r="DR169" s="13"/>
      <c r="DS169" s="112"/>
      <c r="DT169" s="7"/>
      <c r="DU169" s="8"/>
      <c r="DV169" s="8"/>
      <c r="DW169" s="8"/>
      <c r="DX169" s="8"/>
      <c r="DY169" s="7"/>
      <c r="DZ169" s="8"/>
      <c r="EA169" s="13"/>
      <c r="EB169" s="13"/>
      <c r="EC169" s="112"/>
      <c r="ED169" s="7"/>
      <c r="EE169" s="8"/>
      <c r="EF169" s="8"/>
      <c r="EG169" s="8"/>
      <c r="EH169" s="8"/>
      <c r="EI169" s="7"/>
      <c r="EJ169" s="8"/>
      <c r="EK169" s="13"/>
      <c r="EL169" s="13"/>
      <c r="EM169" s="112"/>
      <c r="EN169" s="7"/>
      <c r="EO169" s="8"/>
      <c r="EP169" s="8"/>
      <c r="EQ169" s="8"/>
      <c r="ER169" s="8"/>
      <c r="ES169" s="7"/>
      <c r="ET169" s="8"/>
    </row>
    <row r="170" spans="1:150" ht="12.75" customHeight="1" x14ac:dyDescent="0.2">
      <c r="A170" s="13"/>
      <c r="B170" s="13"/>
      <c r="C170" s="13"/>
      <c r="D170" s="13"/>
      <c r="E170" s="13"/>
      <c r="F170" s="13"/>
      <c r="G170" s="13"/>
      <c r="H170" s="13"/>
      <c r="I170" s="14"/>
      <c r="J170" s="13"/>
      <c r="K170" s="13"/>
      <c r="L170" s="13"/>
      <c r="M170" s="112"/>
      <c r="N170" s="7"/>
      <c r="O170" s="8"/>
      <c r="P170" s="8"/>
      <c r="Q170" s="8"/>
      <c r="R170" s="8"/>
      <c r="S170" s="7"/>
      <c r="T170" s="8"/>
      <c r="U170" s="13"/>
      <c r="V170" s="13"/>
      <c r="W170" s="112"/>
      <c r="X170" s="7"/>
      <c r="Y170" s="8"/>
      <c r="Z170" s="8"/>
      <c r="AA170" s="8"/>
      <c r="AB170" s="8"/>
      <c r="AC170" s="7"/>
      <c r="AD170" s="8"/>
      <c r="AE170" s="13"/>
      <c r="AF170" s="13"/>
      <c r="AG170" s="112"/>
      <c r="AH170" s="7"/>
      <c r="AI170" s="8"/>
      <c r="AJ170" s="8"/>
      <c r="AK170" s="8"/>
      <c r="AL170" s="8"/>
      <c r="AM170" s="7"/>
      <c r="AN170" s="8"/>
      <c r="AO170" s="13"/>
      <c r="AP170" s="13"/>
      <c r="AQ170" s="112"/>
      <c r="AR170" s="7"/>
      <c r="AS170" s="8"/>
      <c r="AT170" s="8"/>
      <c r="AU170" s="8"/>
      <c r="AV170" s="8"/>
      <c r="AW170" s="7"/>
      <c r="AX170" s="8"/>
      <c r="AY170" s="13"/>
      <c r="AZ170" s="13"/>
      <c r="BA170" s="112"/>
      <c r="BB170" s="7"/>
      <c r="BC170" s="8"/>
      <c r="BD170" s="8"/>
      <c r="BE170" s="8"/>
      <c r="BF170" s="8"/>
      <c r="BG170" s="7"/>
      <c r="BH170" s="8"/>
      <c r="BI170" s="13"/>
      <c r="BJ170" s="13"/>
      <c r="BK170" s="112"/>
      <c r="BL170" s="7"/>
      <c r="BM170" s="8"/>
      <c r="BN170" s="8"/>
      <c r="BO170" s="8"/>
      <c r="BP170" s="8"/>
      <c r="BQ170" s="7"/>
      <c r="BR170" s="8"/>
      <c r="BS170" s="13"/>
      <c r="BT170" s="13"/>
      <c r="BU170" s="112"/>
      <c r="BV170" s="7"/>
      <c r="BW170" s="8"/>
      <c r="BX170" s="8"/>
      <c r="BY170" s="8"/>
      <c r="BZ170" s="8"/>
      <c r="CA170" s="7"/>
      <c r="CB170" s="8"/>
      <c r="CC170" s="13"/>
      <c r="CD170" s="13"/>
      <c r="CE170" s="112"/>
      <c r="CF170" s="7"/>
      <c r="CG170" s="8"/>
      <c r="CH170" s="8"/>
      <c r="CI170" s="8"/>
      <c r="CJ170" s="8"/>
      <c r="CK170" s="7"/>
      <c r="CL170" s="8"/>
      <c r="CM170" s="13"/>
      <c r="CN170" s="13"/>
      <c r="CO170" s="112"/>
      <c r="CP170" s="7"/>
      <c r="CQ170" s="8"/>
      <c r="CR170" s="8"/>
      <c r="CS170" s="8"/>
      <c r="CT170" s="8"/>
      <c r="CU170" s="7"/>
      <c r="CV170" s="8"/>
      <c r="CW170" s="13"/>
      <c r="CX170" s="13"/>
      <c r="CY170" s="112"/>
      <c r="CZ170" s="7"/>
      <c r="DA170" s="8"/>
      <c r="DB170" s="8"/>
      <c r="DC170" s="8"/>
      <c r="DD170" s="8"/>
      <c r="DE170" s="7"/>
      <c r="DF170" s="8"/>
      <c r="DG170" s="13"/>
      <c r="DH170" s="13"/>
      <c r="DI170" s="112"/>
      <c r="DJ170" s="7"/>
      <c r="DK170" s="8"/>
      <c r="DL170" s="8"/>
      <c r="DM170" s="8"/>
      <c r="DN170" s="8"/>
      <c r="DO170" s="7"/>
      <c r="DP170" s="8"/>
      <c r="DQ170" s="13"/>
      <c r="DR170" s="13"/>
      <c r="DS170" s="112"/>
      <c r="DT170" s="7"/>
      <c r="DU170" s="8"/>
      <c r="DV170" s="8"/>
      <c r="DW170" s="8"/>
      <c r="DX170" s="8"/>
      <c r="DY170" s="7"/>
      <c r="DZ170" s="8"/>
      <c r="EA170" s="13"/>
      <c r="EB170" s="13"/>
      <c r="EC170" s="112"/>
      <c r="ED170" s="7"/>
      <c r="EE170" s="8"/>
      <c r="EF170" s="8"/>
      <c r="EG170" s="8"/>
      <c r="EH170" s="8"/>
      <c r="EI170" s="7"/>
      <c r="EJ170" s="8"/>
      <c r="EK170" s="13"/>
      <c r="EL170" s="13"/>
      <c r="EM170" s="112"/>
      <c r="EN170" s="7"/>
      <c r="EO170" s="8"/>
      <c r="EP170" s="8"/>
      <c r="EQ170" s="8"/>
      <c r="ER170" s="8"/>
      <c r="ES170" s="7"/>
      <c r="ET170" s="8"/>
    </row>
    <row r="171" spans="1:150" ht="12.75" customHeight="1" x14ac:dyDescent="0.2">
      <c r="A171" s="13"/>
      <c r="B171" s="13"/>
      <c r="C171" s="13"/>
      <c r="D171" s="13"/>
      <c r="E171" s="13"/>
      <c r="F171" s="13"/>
      <c r="G171" s="13"/>
      <c r="H171" s="13"/>
      <c r="I171" s="14"/>
      <c r="J171" s="13"/>
      <c r="K171" s="13"/>
      <c r="L171" s="13"/>
      <c r="M171" s="112"/>
      <c r="N171" s="7"/>
      <c r="O171" s="8"/>
      <c r="P171" s="8"/>
      <c r="Q171" s="8"/>
      <c r="R171" s="8"/>
      <c r="S171" s="7"/>
      <c r="T171" s="8"/>
      <c r="U171" s="13"/>
      <c r="V171" s="13"/>
      <c r="W171" s="112"/>
      <c r="X171" s="7"/>
      <c r="Y171" s="8"/>
      <c r="Z171" s="8"/>
      <c r="AA171" s="8"/>
      <c r="AB171" s="8"/>
      <c r="AC171" s="7"/>
      <c r="AD171" s="8"/>
      <c r="AE171" s="13"/>
      <c r="AF171" s="13"/>
      <c r="AG171" s="112"/>
      <c r="AH171" s="7"/>
      <c r="AI171" s="8"/>
      <c r="AJ171" s="8"/>
      <c r="AK171" s="8"/>
      <c r="AL171" s="8"/>
      <c r="AM171" s="7"/>
      <c r="AN171" s="8"/>
      <c r="AO171" s="13"/>
      <c r="AP171" s="13"/>
      <c r="AQ171" s="112"/>
      <c r="AR171" s="7"/>
      <c r="AS171" s="8"/>
      <c r="AT171" s="8"/>
      <c r="AU171" s="8"/>
      <c r="AV171" s="8"/>
      <c r="AW171" s="7"/>
      <c r="AX171" s="8"/>
      <c r="AY171" s="13"/>
      <c r="AZ171" s="13"/>
      <c r="BA171" s="112"/>
      <c r="BB171" s="7"/>
      <c r="BC171" s="8"/>
      <c r="BD171" s="8"/>
      <c r="BE171" s="8"/>
      <c r="BF171" s="8"/>
      <c r="BG171" s="7"/>
      <c r="BH171" s="8"/>
      <c r="BI171" s="13"/>
      <c r="BJ171" s="13"/>
      <c r="BK171" s="112"/>
      <c r="BL171" s="7"/>
      <c r="BM171" s="8"/>
      <c r="BN171" s="8"/>
      <c r="BO171" s="8"/>
      <c r="BP171" s="8"/>
      <c r="BQ171" s="7"/>
      <c r="BR171" s="8"/>
      <c r="BS171" s="13"/>
      <c r="BT171" s="13"/>
      <c r="BU171" s="112"/>
      <c r="BV171" s="7"/>
      <c r="BW171" s="8"/>
      <c r="BX171" s="8"/>
      <c r="BY171" s="8"/>
      <c r="BZ171" s="8"/>
      <c r="CA171" s="7"/>
      <c r="CB171" s="8"/>
      <c r="CC171" s="13"/>
      <c r="CD171" s="13"/>
      <c r="CE171" s="112"/>
      <c r="CF171" s="7"/>
      <c r="CG171" s="8"/>
      <c r="CH171" s="8"/>
      <c r="CI171" s="8"/>
      <c r="CJ171" s="8"/>
      <c r="CK171" s="7"/>
      <c r="CL171" s="8"/>
      <c r="CM171" s="13"/>
      <c r="CN171" s="13"/>
      <c r="CO171" s="112"/>
      <c r="CP171" s="7"/>
      <c r="CQ171" s="8"/>
      <c r="CR171" s="8"/>
      <c r="CS171" s="8"/>
      <c r="CT171" s="8"/>
      <c r="CU171" s="7"/>
      <c r="CV171" s="8"/>
      <c r="CW171" s="13"/>
      <c r="CX171" s="13"/>
      <c r="CY171" s="112"/>
      <c r="CZ171" s="7"/>
      <c r="DA171" s="8"/>
      <c r="DB171" s="8"/>
      <c r="DC171" s="8"/>
      <c r="DD171" s="8"/>
      <c r="DE171" s="7"/>
      <c r="DF171" s="8"/>
      <c r="DG171" s="13"/>
      <c r="DH171" s="13"/>
      <c r="DI171" s="112"/>
      <c r="DJ171" s="7"/>
      <c r="DK171" s="8"/>
      <c r="DL171" s="8"/>
      <c r="DM171" s="8"/>
      <c r="DN171" s="8"/>
      <c r="DO171" s="7"/>
      <c r="DP171" s="8"/>
      <c r="DQ171" s="13"/>
      <c r="DR171" s="13"/>
      <c r="DS171" s="112"/>
      <c r="DT171" s="7"/>
      <c r="DU171" s="8"/>
      <c r="DV171" s="8"/>
      <c r="DW171" s="8"/>
      <c r="DX171" s="8"/>
      <c r="DY171" s="7"/>
      <c r="DZ171" s="8"/>
      <c r="EA171" s="13"/>
      <c r="EB171" s="13"/>
      <c r="EC171" s="112"/>
      <c r="ED171" s="7"/>
      <c r="EE171" s="8"/>
      <c r="EF171" s="8"/>
      <c r="EG171" s="8"/>
      <c r="EH171" s="8"/>
      <c r="EI171" s="7"/>
      <c r="EJ171" s="8"/>
      <c r="EK171" s="13"/>
      <c r="EL171" s="13"/>
      <c r="EM171" s="112"/>
      <c r="EN171" s="7"/>
      <c r="EO171" s="8"/>
      <c r="EP171" s="8"/>
      <c r="EQ171" s="8"/>
      <c r="ER171" s="8"/>
      <c r="ES171" s="7"/>
      <c r="ET171" s="8"/>
    </row>
    <row r="172" spans="1:150" ht="12.75" customHeight="1" x14ac:dyDescent="0.2">
      <c r="A172" s="13"/>
      <c r="B172" s="13"/>
      <c r="C172" s="13"/>
      <c r="D172" s="13"/>
      <c r="E172" s="13"/>
      <c r="F172" s="13"/>
      <c r="G172" s="13"/>
      <c r="H172" s="13"/>
      <c r="I172" s="14"/>
      <c r="J172" s="13"/>
      <c r="K172" s="13"/>
      <c r="L172" s="13"/>
      <c r="M172" s="112"/>
      <c r="N172" s="7"/>
      <c r="O172" s="8"/>
      <c r="P172" s="8"/>
      <c r="Q172" s="8"/>
      <c r="R172" s="8"/>
      <c r="S172" s="7"/>
      <c r="T172" s="8"/>
      <c r="U172" s="13"/>
      <c r="V172" s="13"/>
      <c r="W172" s="112"/>
      <c r="X172" s="7"/>
      <c r="Y172" s="8"/>
      <c r="Z172" s="8"/>
      <c r="AA172" s="8"/>
      <c r="AB172" s="8"/>
      <c r="AC172" s="7"/>
      <c r="AD172" s="8"/>
      <c r="AE172" s="13"/>
      <c r="AF172" s="13"/>
      <c r="AG172" s="112"/>
      <c r="AH172" s="7"/>
      <c r="AI172" s="8"/>
      <c r="AJ172" s="8"/>
      <c r="AK172" s="8"/>
      <c r="AL172" s="8"/>
      <c r="AM172" s="7"/>
      <c r="AN172" s="8"/>
      <c r="AO172" s="13"/>
      <c r="AP172" s="13"/>
      <c r="AQ172" s="112"/>
      <c r="AR172" s="7"/>
      <c r="AS172" s="8"/>
      <c r="AT172" s="8"/>
      <c r="AU172" s="8"/>
      <c r="AV172" s="8"/>
      <c r="AW172" s="7"/>
      <c r="AX172" s="8"/>
      <c r="AY172" s="13"/>
      <c r="AZ172" s="13"/>
      <c r="BA172" s="112"/>
      <c r="BB172" s="7"/>
      <c r="BC172" s="8"/>
      <c r="BD172" s="8"/>
      <c r="BE172" s="8"/>
      <c r="BF172" s="8"/>
      <c r="BG172" s="7"/>
      <c r="BH172" s="8"/>
      <c r="BI172" s="13"/>
      <c r="BJ172" s="13"/>
      <c r="BK172" s="112"/>
      <c r="BL172" s="7"/>
      <c r="BM172" s="8"/>
      <c r="BN172" s="8"/>
      <c r="BO172" s="8"/>
      <c r="BP172" s="8"/>
      <c r="BQ172" s="7"/>
      <c r="BR172" s="8"/>
      <c r="BS172" s="13"/>
      <c r="BT172" s="13"/>
      <c r="BU172" s="112"/>
      <c r="BV172" s="7"/>
      <c r="BW172" s="8"/>
      <c r="BX172" s="8"/>
      <c r="BY172" s="8"/>
      <c r="BZ172" s="8"/>
      <c r="CA172" s="7"/>
      <c r="CB172" s="8"/>
      <c r="CC172" s="13"/>
      <c r="CD172" s="13"/>
      <c r="CE172" s="112"/>
      <c r="CF172" s="7"/>
      <c r="CG172" s="8"/>
      <c r="CH172" s="8"/>
      <c r="CI172" s="8"/>
      <c r="CJ172" s="8"/>
      <c r="CK172" s="7"/>
      <c r="CL172" s="8"/>
      <c r="CM172" s="13"/>
      <c r="CN172" s="13"/>
      <c r="CO172" s="112"/>
      <c r="CP172" s="7"/>
      <c r="CQ172" s="8"/>
      <c r="CR172" s="8"/>
      <c r="CS172" s="8"/>
      <c r="CT172" s="8"/>
      <c r="CU172" s="7"/>
      <c r="CV172" s="8"/>
      <c r="CW172" s="13"/>
      <c r="CX172" s="13"/>
      <c r="CY172" s="112"/>
      <c r="CZ172" s="7"/>
      <c r="DA172" s="8"/>
      <c r="DB172" s="8"/>
      <c r="DC172" s="8"/>
      <c r="DD172" s="8"/>
      <c r="DE172" s="7"/>
      <c r="DF172" s="8"/>
      <c r="DG172" s="13"/>
      <c r="DH172" s="13"/>
      <c r="DI172" s="112"/>
      <c r="DJ172" s="7"/>
      <c r="DK172" s="8"/>
      <c r="DL172" s="8"/>
      <c r="DM172" s="8"/>
      <c r="DN172" s="8"/>
      <c r="DO172" s="7"/>
      <c r="DP172" s="8"/>
      <c r="DQ172" s="13"/>
      <c r="DR172" s="13"/>
      <c r="DS172" s="112"/>
      <c r="DT172" s="7"/>
      <c r="DU172" s="8"/>
      <c r="DV172" s="8"/>
      <c r="DW172" s="8"/>
      <c r="DX172" s="8"/>
      <c r="DY172" s="7"/>
      <c r="DZ172" s="8"/>
      <c r="EA172" s="13"/>
      <c r="EB172" s="13"/>
      <c r="EC172" s="112"/>
      <c r="ED172" s="7"/>
      <c r="EE172" s="8"/>
      <c r="EF172" s="8"/>
      <c r="EG172" s="8"/>
      <c r="EH172" s="8"/>
      <c r="EI172" s="7"/>
      <c r="EJ172" s="8"/>
      <c r="EK172" s="13"/>
      <c r="EL172" s="13"/>
      <c r="EM172" s="112"/>
      <c r="EN172" s="7"/>
      <c r="EO172" s="8"/>
      <c r="EP172" s="8"/>
      <c r="EQ172" s="8"/>
      <c r="ER172" s="8"/>
      <c r="ES172" s="7"/>
      <c r="ET172" s="8"/>
    </row>
    <row r="173" spans="1:150" ht="12.75" customHeight="1" x14ac:dyDescent="0.2">
      <c r="A173" s="13"/>
      <c r="B173" s="13"/>
      <c r="C173" s="13"/>
      <c r="D173" s="13"/>
      <c r="E173" s="13"/>
      <c r="F173" s="13"/>
      <c r="G173" s="13"/>
      <c r="H173" s="13"/>
      <c r="I173" s="14"/>
      <c r="J173" s="13"/>
      <c r="K173" s="13"/>
      <c r="L173" s="13"/>
      <c r="M173" s="112"/>
      <c r="N173" s="7"/>
      <c r="O173" s="8"/>
      <c r="P173" s="8"/>
      <c r="Q173" s="8"/>
      <c r="R173" s="8"/>
      <c r="S173" s="7"/>
      <c r="T173" s="8"/>
      <c r="U173" s="13"/>
      <c r="V173" s="13"/>
      <c r="W173" s="112"/>
      <c r="X173" s="7"/>
      <c r="Y173" s="8"/>
      <c r="Z173" s="8"/>
      <c r="AA173" s="8"/>
      <c r="AB173" s="8"/>
      <c r="AC173" s="7"/>
      <c r="AD173" s="8"/>
      <c r="AE173" s="13"/>
      <c r="AF173" s="13"/>
      <c r="AG173" s="112"/>
      <c r="AH173" s="7"/>
      <c r="AI173" s="8"/>
      <c r="AJ173" s="8"/>
      <c r="AK173" s="8"/>
      <c r="AL173" s="8"/>
      <c r="AM173" s="7"/>
      <c r="AN173" s="8"/>
      <c r="AO173" s="13"/>
      <c r="AP173" s="13"/>
      <c r="AQ173" s="112"/>
      <c r="AR173" s="7"/>
      <c r="AS173" s="8"/>
      <c r="AT173" s="8"/>
      <c r="AU173" s="8"/>
      <c r="AV173" s="8"/>
      <c r="AW173" s="7"/>
      <c r="AX173" s="8"/>
      <c r="AY173" s="13"/>
      <c r="AZ173" s="13"/>
      <c r="BA173" s="112"/>
      <c r="BB173" s="7"/>
      <c r="BC173" s="8"/>
      <c r="BD173" s="8"/>
      <c r="BE173" s="8"/>
      <c r="BF173" s="8"/>
      <c r="BG173" s="7"/>
      <c r="BH173" s="8"/>
      <c r="BI173" s="13"/>
      <c r="BJ173" s="13"/>
      <c r="BK173" s="112"/>
      <c r="BL173" s="7"/>
      <c r="BM173" s="8"/>
      <c r="BN173" s="8"/>
      <c r="BO173" s="8"/>
      <c r="BP173" s="8"/>
      <c r="BQ173" s="7"/>
      <c r="BR173" s="8"/>
      <c r="BS173" s="13"/>
      <c r="BT173" s="13"/>
      <c r="BU173" s="112"/>
      <c r="BV173" s="7"/>
      <c r="BW173" s="8"/>
      <c r="BX173" s="8"/>
      <c r="BY173" s="8"/>
      <c r="BZ173" s="8"/>
      <c r="CA173" s="7"/>
      <c r="CB173" s="8"/>
      <c r="CC173" s="13"/>
      <c r="CD173" s="13"/>
      <c r="CE173" s="112"/>
      <c r="CF173" s="7"/>
      <c r="CG173" s="8"/>
      <c r="CH173" s="8"/>
      <c r="CI173" s="8"/>
      <c r="CJ173" s="8"/>
      <c r="CK173" s="7"/>
      <c r="CL173" s="8"/>
      <c r="CM173" s="13"/>
      <c r="CN173" s="13"/>
      <c r="CO173" s="112"/>
      <c r="CP173" s="7"/>
      <c r="CQ173" s="8"/>
      <c r="CR173" s="8"/>
      <c r="CS173" s="8"/>
      <c r="CT173" s="8"/>
      <c r="CU173" s="7"/>
      <c r="CV173" s="8"/>
      <c r="CW173" s="13"/>
      <c r="CX173" s="13"/>
      <c r="CY173" s="112"/>
      <c r="CZ173" s="7"/>
      <c r="DA173" s="8"/>
      <c r="DB173" s="8"/>
      <c r="DC173" s="8"/>
      <c r="DD173" s="8"/>
      <c r="DE173" s="7"/>
      <c r="DF173" s="8"/>
      <c r="DG173" s="13"/>
      <c r="DH173" s="13"/>
      <c r="DI173" s="112"/>
      <c r="DJ173" s="7"/>
      <c r="DK173" s="8"/>
      <c r="DL173" s="8"/>
      <c r="DM173" s="8"/>
      <c r="DN173" s="8"/>
      <c r="DO173" s="7"/>
      <c r="DP173" s="8"/>
      <c r="DQ173" s="13"/>
      <c r="DR173" s="13"/>
      <c r="DS173" s="112"/>
      <c r="DT173" s="7"/>
      <c r="DU173" s="8"/>
      <c r="DV173" s="8"/>
      <c r="DW173" s="8"/>
      <c r="DX173" s="8"/>
      <c r="DY173" s="7"/>
      <c r="DZ173" s="8"/>
      <c r="EA173" s="13"/>
      <c r="EB173" s="13"/>
      <c r="EC173" s="112"/>
      <c r="ED173" s="7"/>
      <c r="EE173" s="8"/>
      <c r="EF173" s="8"/>
      <c r="EG173" s="8"/>
      <c r="EH173" s="8"/>
      <c r="EI173" s="7"/>
      <c r="EJ173" s="8"/>
      <c r="EK173" s="13"/>
      <c r="EL173" s="13"/>
      <c r="EM173" s="112"/>
      <c r="EN173" s="7"/>
      <c r="EO173" s="8"/>
      <c r="EP173" s="8"/>
      <c r="EQ173" s="8"/>
      <c r="ER173" s="8"/>
      <c r="ES173" s="7"/>
      <c r="ET173" s="8"/>
    </row>
    <row r="174" spans="1:150" ht="12.75" customHeight="1" x14ac:dyDescent="0.2">
      <c r="A174" s="13"/>
      <c r="B174" s="13"/>
      <c r="C174" s="13"/>
      <c r="D174" s="13"/>
      <c r="E174" s="13"/>
      <c r="F174" s="13"/>
      <c r="G174" s="13"/>
      <c r="H174" s="13"/>
      <c r="I174" s="14"/>
      <c r="J174" s="13"/>
      <c r="K174" s="13"/>
      <c r="L174" s="13"/>
      <c r="M174" s="112"/>
      <c r="N174" s="7"/>
      <c r="O174" s="8"/>
      <c r="P174" s="8"/>
      <c r="Q174" s="8"/>
      <c r="R174" s="8"/>
      <c r="S174" s="7"/>
      <c r="T174" s="8"/>
      <c r="U174" s="13"/>
      <c r="V174" s="13"/>
      <c r="W174" s="112"/>
      <c r="X174" s="7"/>
      <c r="Y174" s="8"/>
      <c r="Z174" s="8"/>
      <c r="AA174" s="8"/>
      <c r="AB174" s="8"/>
      <c r="AC174" s="7"/>
      <c r="AD174" s="8"/>
      <c r="AE174" s="13"/>
      <c r="AF174" s="13"/>
      <c r="AG174" s="112"/>
      <c r="AH174" s="7"/>
      <c r="AI174" s="8"/>
      <c r="AJ174" s="8"/>
      <c r="AK174" s="8"/>
      <c r="AL174" s="8"/>
      <c r="AM174" s="7"/>
      <c r="AN174" s="8"/>
      <c r="AO174" s="13"/>
      <c r="AP174" s="13"/>
      <c r="AQ174" s="112"/>
      <c r="AR174" s="7"/>
      <c r="AS174" s="8"/>
      <c r="AT174" s="8"/>
      <c r="AU174" s="8"/>
      <c r="AV174" s="8"/>
      <c r="AW174" s="7"/>
      <c r="AX174" s="8"/>
      <c r="AY174" s="13"/>
      <c r="AZ174" s="13"/>
      <c r="BA174" s="112"/>
      <c r="BB174" s="7"/>
      <c r="BC174" s="8"/>
      <c r="BD174" s="8"/>
      <c r="BE174" s="8"/>
      <c r="BF174" s="8"/>
      <c r="BG174" s="7"/>
      <c r="BH174" s="8"/>
      <c r="BI174" s="13"/>
      <c r="BJ174" s="13"/>
      <c r="BK174" s="112"/>
      <c r="BL174" s="7"/>
      <c r="BM174" s="8"/>
      <c r="BN174" s="8"/>
      <c r="BO174" s="8"/>
      <c r="BP174" s="8"/>
      <c r="BQ174" s="7"/>
      <c r="BR174" s="8"/>
      <c r="BS174" s="13"/>
      <c r="BT174" s="13"/>
      <c r="BU174" s="112"/>
      <c r="BV174" s="7"/>
      <c r="BW174" s="8"/>
      <c r="BX174" s="8"/>
      <c r="BY174" s="8"/>
      <c r="BZ174" s="8"/>
      <c r="CA174" s="7"/>
      <c r="CB174" s="8"/>
      <c r="CC174" s="13"/>
      <c r="CD174" s="13"/>
      <c r="CE174" s="112"/>
      <c r="CF174" s="7"/>
      <c r="CG174" s="8"/>
      <c r="CH174" s="8"/>
      <c r="CI174" s="8"/>
      <c r="CJ174" s="8"/>
      <c r="CK174" s="7"/>
      <c r="CL174" s="8"/>
      <c r="CM174" s="13"/>
      <c r="CN174" s="13"/>
      <c r="CO174" s="112"/>
      <c r="CP174" s="7"/>
      <c r="CQ174" s="8"/>
      <c r="CR174" s="8"/>
      <c r="CS174" s="8"/>
      <c r="CT174" s="8"/>
      <c r="CU174" s="7"/>
      <c r="CV174" s="8"/>
      <c r="CW174" s="13"/>
      <c r="CX174" s="13"/>
      <c r="CY174" s="112"/>
      <c r="CZ174" s="7"/>
      <c r="DA174" s="8"/>
      <c r="DB174" s="8"/>
      <c r="DC174" s="8"/>
      <c r="DD174" s="8"/>
      <c r="DE174" s="7"/>
      <c r="DF174" s="8"/>
      <c r="DG174" s="13"/>
      <c r="DH174" s="13"/>
      <c r="DI174" s="112"/>
      <c r="DJ174" s="7"/>
      <c r="DK174" s="8"/>
      <c r="DL174" s="8"/>
      <c r="DM174" s="8"/>
      <c r="DN174" s="8"/>
      <c r="DO174" s="7"/>
      <c r="DP174" s="8"/>
      <c r="DQ174" s="13"/>
      <c r="DR174" s="13"/>
      <c r="DS174" s="112"/>
      <c r="DT174" s="7"/>
      <c r="DU174" s="8"/>
      <c r="DV174" s="8"/>
      <c r="DW174" s="8"/>
      <c r="DX174" s="8"/>
      <c r="DY174" s="7"/>
      <c r="DZ174" s="8"/>
      <c r="EA174" s="13"/>
      <c r="EB174" s="13"/>
      <c r="EC174" s="112"/>
      <c r="ED174" s="7"/>
      <c r="EE174" s="8"/>
      <c r="EF174" s="8"/>
      <c r="EG174" s="8"/>
      <c r="EH174" s="8"/>
      <c r="EI174" s="7"/>
      <c r="EJ174" s="8"/>
      <c r="EK174" s="13"/>
      <c r="EL174" s="13"/>
      <c r="EM174" s="112"/>
      <c r="EN174" s="7"/>
      <c r="EO174" s="8"/>
      <c r="EP174" s="8"/>
      <c r="EQ174" s="8"/>
      <c r="ER174" s="8"/>
      <c r="ES174" s="7"/>
      <c r="ET174" s="8"/>
    </row>
    <row r="175" spans="1:150" ht="12.75" customHeight="1" x14ac:dyDescent="0.2">
      <c r="A175" s="13"/>
      <c r="B175" s="13"/>
      <c r="C175" s="13"/>
      <c r="D175" s="13"/>
      <c r="E175" s="13"/>
      <c r="F175" s="13"/>
      <c r="G175" s="13"/>
      <c r="H175" s="13"/>
      <c r="I175" s="14"/>
      <c r="J175" s="13"/>
      <c r="K175" s="13"/>
      <c r="L175" s="13"/>
      <c r="M175" s="112"/>
      <c r="N175" s="7"/>
      <c r="O175" s="8"/>
      <c r="P175" s="8"/>
      <c r="Q175" s="8"/>
      <c r="R175" s="8"/>
      <c r="S175" s="7"/>
      <c r="T175" s="8"/>
      <c r="U175" s="13"/>
      <c r="V175" s="13"/>
      <c r="W175" s="112"/>
      <c r="X175" s="7"/>
      <c r="Y175" s="8"/>
      <c r="Z175" s="8"/>
      <c r="AA175" s="8"/>
      <c r="AB175" s="8"/>
      <c r="AC175" s="7"/>
      <c r="AD175" s="8"/>
      <c r="AE175" s="13"/>
      <c r="AF175" s="13"/>
      <c r="AG175" s="112"/>
      <c r="AH175" s="7"/>
      <c r="AI175" s="8"/>
      <c r="AJ175" s="8"/>
      <c r="AK175" s="8"/>
      <c r="AL175" s="8"/>
      <c r="AM175" s="7"/>
      <c r="AN175" s="8"/>
      <c r="AO175" s="13"/>
      <c r="AP175" s="13"/>
      <c r="AQ175" s="112"/>
      <c r="AR175" s="7"/>
      <c r="AS175" s="8"/>
      <c r="AT175" s="8"/>
      <c r="AU175" s="8"/>
      <c r="AV175" s="8"/>
      <c r="AW175" s="7"/>
      <c r="AX175" s="8"/>
      <c r="AY175" s="13"/>
      <c r="AZ175" s="13"/>
      <c r="BA175" s="112"/>
      <c r="BB175" s="7"/>
      <c r="BC175" s="8"/>
      <c r="BD175" s="8"/>
      <c r="BE175" s="8"/>
      <c r="BF175" s="8"/>
      <c r="BG175" s="7"/>
      <c r="BH175" s="8"/>
      <c r="BI175" s="13"/>
      <c r="BJ175" s="13"/>
      <c r="BK175" s="112"/>
      <c r="BL175" s="7"/>
      <c r="BM175" s="8"/>
      <c r="BN175" s="8"/>
      <c r="BO175" s="8"/>
      <c r="BP175" s="8"/>
      <c r="BQ175" s="7"/>
      <c r="BR175" s="8"/>
      <c r="BS175" s="13"/>
      <c r="BT175" s="13"/>
      <c r="BU175" s="112"/>
      <c r="BV175" s="7"/>
      <c r="BW175" s="8"/>
      <c r="BX175" s="8"/>
      <c r="BY175" s="8"/>
      <c r="BZ175" s="8"/>
      <c r="CA175" s="7"/>
      <c r="CB175" s="8"/>
      <c r="CC175" s="13"/>
      <c r="CD175" s="13"/>
      <c r="CE175" s="112"/>
      <c r="CF175" s="7"/>
      <c r="CG175" s="8"/>
      <c r="CH175" s="8"/>
      <c r="CI175" s="8"/>
      <c r="CJ175" s="8"/>
      <c r="CK175" s="7"/>
      <c r="CL175" s="8"/>
      <c r="CM175" s="13"/>
      <c r="CN175" s="13"/>
      <c r="CO175" s="112"/>
      <c r="CP175" s="7"/>
      <c r="CQ175" s="8"/>
      <c r="CR175" s="8"/>
      <c r="CS175" s="8"/>
      <c r="CT175" s="8"/>
      <c r="CU175" s="7"/>
      <c r="CV175" s="8"/>
      <c r="CW175" s="13"/>
      <c r="CX175" s="13"/>
      <c r="CY175" s="112"/>
      <c r="CZ175" s="7"/>
      <c r="DA175" s="8"/>
      <c r="DB175" s="8"/>
      <c r="DC175" s="8"/>
      <c r="DD175" s="8"/>
      <c r="DE175" s="7"/>
      <c r="DF175" s="8"/>
      <c r="DG175" s="13"/>
      <c r="DH175" s="13"/>
      <c r="DI175" s="112"/>
      <c r="DJ175" s="7"/>
      <c r="DK175" s="8"/>
      <c r="DL175" s="8"/>
      <c r="DM175" s="8"/>
      <c r="DN175" s="8"/>
      <c r="DO175" s="7"/>
      <c r="DP175" s="8"/>
      <c r="DQ175" s="13"/>
      <c r="DR175" s="13"/>
      <c r="DS175" s="112"/>
      <c r="DT175" s="7"/>
      <c r="DU175" s="8"/>
      <c r="DV175" s="8"/>
      <c r="DW175" s="8"/>
      <c r="DX175" s="8"/>
      <c r="DY175" s="7"/>
      <c r="DZ175" s="8"/>
      <c r="EA175" s="13"/>
      <c r="EB175" s="13"/>
      <c r="EC175" s="112"/>
      <c r="ED175" s="7"/>
      <c r="EE175" s="8"/>
      <c r="EF175" s="8"/>
      <c r="EG175" s="8"/>
      <c r="EH175" s="8"/>
      <c r="EI175" s="7"/>
      <c r="EJ175" s="8"/>
      <c r="EK175" s="13"/>
      <c r="EL175" s="13"/>
      <c r="EM175" s="112"/>
      <c r="EN175" s="7"/>
      <c r="EO175" s="8"/>
      <c r="EP175" s="8"/>
      <c r="EQ175" s="8"/>
      <c r="ER175" s="8"/>
      <c r="ES175" s="7"/>
      <c r="ET175" s="8"/>
    </row>
    <row r="176" spans="1:150" ht="12.75" customHeight="1" x14ac:dyDescent="0.2">
      <c r="A176" s="13"/>
      <c r="B176" s="13"/>
      <c r="C176" s="13"/>
      <c r="D176" s="13"/>
      <c r="E176" s="13"/>
      <c r="F176" s="13"/>
      <c r="G176" s="13"/>
      <c r="H176" s="13"/>
      <c r="I176" s="14"/>
      <c r="J176" s="13"/>
      <c r="K176" s="13"/>
      <c r="L176" s="13"/>
      <c r="M176" s="112"/>
      <c r="N176" s="7"/>
      <c r="O176" s="8"/>
      <c r="P176" s="8"/>
      <c r="Q176" s="8"/>
      <c r="R176" s="8"/>
      <c r="S176" s="7"/>
      <c r="T176" s="8"/>
      <c r="U176" s="13"/>
      <c r="V176" s="13"/>
      <c r="W176" s="112"/>
      <c r="X176" s="7"/>
      <c r="Y176" s="8"/>
      <c r="Z176" s="8"/>
      <c r="AA176" s="8"/>
      <c r="AB176" s="8"/>
      <c r="AC176" s="7"/>
      <c r="AD176" s="8"/>
      <c r="AE176" s="13"/>
      <c r="AF176" s="13"/>
      <c r="AG176" s="112"/>
      <c r="AH176" s="7"/>
      <c r="AI176" s="8"/>
      <c r="AJ176" s="8"/>
      <c r="AK176" s="8"/>
      <c r="AL176" s="8"/>
      <c r="AM176" s="7"/>
      <c r="AN176" s="8"/>
      <c r="AO176" s="13"/>
      <c r="AP176" s="13"/>
      <c r="AQ176" s="112"/>
      <c r="AR176" s="7"/>
      <c r="AS176" s="8"/>
      <c r="AT176" s="8"/>
      <c r="AU176" s="8"/>
      <c r="AV176" s="8"/>
      <c r="AW176" s="7"/>
      <c r="AX176" s="8"/>
      <c r="AY176" s="13"/>
      <c r="AZ176" s="13"/>
      <c r="BA176" s="112"/>
      <c r="BB176" s="7"/>
      <c r="BC176" s="8"/>
      <c r="BD176" s="8"/>
      <c r="BE176" s="8"/>
      <c r="BF176" s="8"/>
      <c r="BG176" s="7"/>
      <c r="BH176" s="8"/>
      <c r="BI176" s="13"/>
      <c r="BJ176" s="13"/>
      <c r="BK176" s="112"/>
      <c r="BL176" s="7"/>
      <c r="BM176" s="8"/>
      <c r="BN176" s="8"/>
      <c r="BO176" s="8"/>
      <c r="BP176" s="8"/>
      <c r="BQ176" s="7"/>
      <c r="BR176" s="8"/>
      <c r="BS176" s="13"/>
      <c r="BT176" s="13"/>
      <c r="BU176" s="112"/>
      <c r="BV176" s="7"/>
      <c r="BW176" s="8"/>
      <c r="BX176" s="8"/>
      <c r="BY176" s="8"/>
      <c r="BZ176" s="8"/>
      <c r="CA176" s="7"/>
      <c r="CB176" s="8"/>
      <c r="CC176" s="13"/>
      <c r="CD176" s="13"/>
      <c r="CE176" s="112"/>
      <c r="CF176" s="7"/>
      <c r="CG176" s="8"/>
      <c r="CH176" s="8"/>
      <c r="CI176" s="8"/>
      <c r="CJ176" s="8"/>
      <c r="CK176" s="7"/>
      <c r="CL176" s="8"/>
      <c r="CM176" s="13"/>
      <c r="CN176" s="13"/>
      <c r="CO176" s="112"/>
      <c r="CP176" s="7"/>
      <c r="CQ176" s="8"/>
      <c r="CR176" s="8"/>
      <c r="CS176" s="8"/>
      <c r="CT176" s="8"/>
      <c r="CU176" s="7"/>
      <c r="CV176" s="8"/>
      <c r="CW176" s="13"/>
      <c r="CX176" s="13"/>
      <c r="CY176" s="112"/>
      <c r="CZ176" s="7"/>
      <c r="DA176" s="8"/>
      <c r="DB176" s="8"/>
      <c r="DC176" s="8"/>
      <c r="DD176" s="8"/>
      <c r="DE176" s="7"/>
      <c r="DF176" s="8"/>
      <c r="DG176" s="13"/>
      <c r="DH176" s="13"/>
      <c r="DI176" s="112"/>
      <c r="DJ176" s="7"/>
      <c r="DK176" s="8"/>
      <c r="DL176" s="8"/>
      <c r="DM176" s="8"/>
      <c r="DN176" s="8"/>
      <c r="DO176" s="7"/>
      <c r="DP176" s="8"/>
      <c r="DQ176" s="13"/>
      <c r="DR176" s="13"/>
      <c r="DS176" s="112"/>
      <c r="DT176" s="7"/>
      <c r="DU176" s="8"/>
      <c r="DV176" s="8"/>
      <c r="DW176" s="8"/>
      <c r="DX176" s="8"/>
      <c r="DY176" s="7"/>
      <c r="DZ176" s="8"/>
      <c r="EA176" s="13"/>
      <c r="EB176" s="13"/>
      <c r="EC176" s="112"/>
      <c r="ED176" s="7"/>
      <c r="EE176" s="8"/>
      <c r="EF176" s="8"/>
      <c r="EG176" s="8"/>
      <c r="EH176" s="8"/>
      <c r="EI176" s="7"/>
      <c r="EJ176" s="8"/>
      <c r="EK176" s="13"/>
      <c r="EL176" s="13"/>
      <c r="EM176" s="112"/>
      <c r="EN176" s="7"/>
      <c r="EO176" s="8"/>
      <c r="EP176" s="8"/>
      <c r="EQ176" s="8"/>
      <c r="ER176" s="8"/>
      <c r="ES176" s="7"/>
      <c r="ET176" s="8"/>
    </row>
    <row r="177" spans="1:150" ht="12.75" customHeight="1" x14ac:dyDescent="0.2">
      <c r="A177" s="13"/>
      <c r="B177" s="13"/>
      <c r="C177" s="13"/>
      <c r="D177" s="13"/>
      <c r="E177" s="13"/>
      <c r="F177" s="13"/>
      <c r="G177" s="13"/>
      <c r="H177" s="13"/>
      <c r="I177" s="14"/>
      <c r="J177" s="13"/>
      <c r="K177" s="13"/>
      <c r="L177" s="13"/>
      <c r="M177" s="112"/>
      <c r="N177" s="7"/>
      <c r="O177" s="8"/>
      <c r="P177" s="8"/>
      <c r="Q177" s="8"/>
      <c r="R177" s="8"/>
      <c r="S177" s="7"/>
      <c r="T177" s="8"/>
      <c r="U177" s="13"/>
      <c r="V177" s="13"/>
      <c r="W177" s="112"/>
      <c r="X177" s="7"/>
      <c r="Y177" s="8"/>
      <c r="Z177" s="8"/>
      <c r="AA177" s="8"/>
      <c r="AB177" s="8"/>
      <c r="AC177" s="7"/>
      <c r="AD177" s="8"/>
      <c r="AE177" s="13"/>
      <c r="AF177" s="13"/>
      <c r="AG177" s="112"/>
      <c r="AH177" s="7"/>
      <c r="AI177" s="8"/>
      <c r="AJ177" s="8"/>
      <c r="AK177" s="8"/>
      <c r="AL177" s="8"/>
      <c r="AM177" s="7"/>
      <c r="AN177" s="8"/>
      <c r="AO177" s="13"/>
      <c r="AP177" s="13"/>
      <c r="AQ177" s="112"/>
      <c r="AR177" s="7"/>
      <c r="AS177" s="8"/>
      <c r="AT177" s="8"/>
      <c r="AU177" s="8"/>
      <c r="AV177" s="8"/>
      <c r="AW177" s="7"/>
      <c r="AX177" s="8"/>
      <c r="AY177" s="13"/>
      <c r="AZ177" s="13"/>
      <c r="BA177" s="112"/>
      <c r="BB177" s="7"/>
      <c r="BC177" s="8"/>
      <c r="BD177" s="8"/>
      <c r="BE177" s="8"/>
      <c r="BF177" s="8"/>
      <c r="BG177" s="7"/>
      <c r="BH177" s="8"/>
      <c r="BI177" s="13"/>
      <c r="BJ177" s="13"/>
      <c r="BK177" s="112"/>
      <c r="BL177" s="7"/>
      <c r="BM177" s="8"/>
      <c r="BN177" s="8"/>
      <c r="BO177" s="8"/>
      <c r="BP177" s="8"/>
      <c r="BQ177" s="7"/>
      <c r="BR177" s="8"/>
      <c r="BS177" s="13"/>
      <c r="BT177" s="13"/>
      <c r="BU177" s="112"/>
      <c r="BV177" s="7"/>
      <c r="BW177" s="8"/>
      <c r="BX177" s="8"/>
      <c r="BY177" s="8"/>
      <c r="BZ177" s="8"/>
      <c r="CA177" s="7"/>
      <c r="CB177" s="8"/>
      <c r="CC177" s="13"/>
      <c r="CD177" s="13"/>
      <c r="CE177" s="112"/>
      <c r="CF177" s="7"/>
      <c r="CG177" s="8"/>
      <c r="CH177" s="8"/>
      <c r="CI177" s="8"/>
      <c r="CJ177" s="8"/>
      <c r="CK177" s="7"/>
      <c r="CL177" s="8"/>
      <c r="CM177" s="13"/>
      <c r="CN177" s="13"/>
      <c r="CO177" s="112"/>
      <c r="CP177" s="7"/>
      <c r="CQ177" s="8"/>
      <c r="CR177" s="8"/>
      <c r="CS177" s="8"/>
      <c r="CT177" s="8"/>
      <c r="CU177" s="7"/>
      <c r="CV177" s="8"/>
      <c r="CW177" s="13"/>
      <c r="CX177" s="13"/>
      <c r="CY177" s="112"/>
      <c r="CZ177" s="7"/>
      <c r="DA177" s="8"/>
      <c r="DB177" s="8"/>
      <c r="DC177" s="8"/>
      <c r="DD177" s="8"/>
      <c r="DE177" s="7"/>
      <c r="DF177" s="8"/>
      <c r="DG177" s="13"/>
      <c r="DH177" s="13"/>
      <c r="DI177" s="112"/>
      <c r="DJ177" s="7"/>
      <c r="DK177" s="8"/>
      <c r="DL177" s="8"/>
      <c r="DM177" s="8"/>
      <c r="DN177" s="8"/>
      <c r="DO177" s="7"/>
      <c r="DP177" s="8"/>
      <c r="DQ177" s="13"/>
      <c r="DR177" s="13"/>
      <c r="DS177" s="112"/>
      <c r="DT177" s="7"/>
      <c r="DU177" s="8"/>
      <c r="DV177" s="8"/>
      <c r="DW177" s="8"/>
      <c r="DX177" s="8"/>
      <c r="DY177" s="7"/>
      <c r="DZ177" s="8"/>
      <c r="EA177" s="13"/>
      <c r="EB177" s="13"/>
      <c r="EC177" s="112"/>
      <c r="ED177" s="7"/>
      <c r="EE177" s="8"/>
      <c r="EF177" s="8"/>
      <c r="EG177" s="8"/>
      <c r="EH177" s="8"/>
      <c r="EI177" s="7"/>
      <c r="EJ177" s="8"/>
      <c r="EK177" s="13"/>
      <c r="EL177" s="13"/>
      <c r="EM177" s="112"/>
      <c r="EN177" s="7"/>
      <c r="EO177" s="8"/>
      <c r="EP177" s="8"/>
      <c r="EQ177" s="8"/>
      <c r="ER177" s="8"/>
      <c r="ES177" s="7"/>
      <c r="ET177" s="8"/>
    </row>
    <row r="178" spans="1:150" ht="12.75" customHeight="1" x14ac:dyDescent="0.2">
      <c r="A178" s="13"/>
      <c r="B178" s="13"/>
      <c r="C178" s="13"/>
      <c r="D178" s="13"/>
      <c r="E178" s="13"/>
      <c r="F178" s="13"/>
      <c r="G178" s="13"/>
      <c r="H178" s="13"/>
      <c r="I178" s="14"/>
      <c r="J178" s="13"/>
      <c r="K178" s="13"/>
      <c r="L178" s="13"/>
      <c r="M178" s="112"/>
      <c r="N178" s="7"/>
      <c r="O178" s="8"/>
      <c r="P178" s="8"/>
      <c r="Q178" s="8"/>
      <c r="R178" s="8"/>
      <c r="S178" s="7"/>
      <c r="T178" s="8"/>
      <c r="U178" s="13"/>
      <c r="V178" s="13"/>
      <c r="W178" s="112"/>
      <c r="X178" s="7"/>
      <c r="Y178" s="8"/>
      <c r="Z178" s="8"/>
      <c r="AA178" s="8"/>
      <c r="AB178" s="8"/>
      <c r="AC178" s="7"/>
      <c r="AD178" s="8"/>
      <c r="AE178" s="13"/>
      <c r="AF178" s="13"/>
      <c r="AG178" s="112"/>
      <c r="AH178" s="7"/>
      <c r="AI178" s="8"/>
      <c r="AJ178" s="8"/>
      <c r="AK178" s="8"/>
      <c r="AL178" s="8"/>
      <c r="AM178" s="7"/>
      <c r="AN178" s="8"/>
      <c r="AO178" s="13"/>
      <c r="AP178" s="13"/>
      <c r="AQ178" s="112"/>
      <c r="AR178" s="7"/>
      <c r="AS178" s="8"/>
      <c r="AT178" s="8"/>
      <c r="AU178" s="8"/>
      <c r="AV178" s="8"/>
      <c r="AW178" s="7"/>
      <c r="AX178" s="8"/>
      <c r="AY178" s="13"/>
      <c r="AZ178" s="13"/>
      <c r="BA178" s="112"/>
      <c r="BB178" s="7"/>
      <c r="BC178" s="8"/>
      <c r="BD178" s="8"/>
      <c r="BE178" s="8"/>
      <c r="BF178" s="8"/>
      <c r="BG178" s="7"/>
      <c r="BH178" s="8"/>
      <c r="BI178" s="13"/>
      <c r="BJ178" s="13"/>
      <c r="BK178" s="112"/>
      <c r="BL178" s="7"/>
      <c r="BM178" s="8"/>
      <c r="BN178" s="8"/>
      <c r="BO178" s="8"/>
      <c r="BP178" s="8"/>
      <c r="BQ178" s="7"/>
      <c r="BR178" s="8"/>
      <c r="BS178" s="13"/>
      <c r="BT178" s="13"/>
      <c r="BU178" s="112"/>
      <c r="BV178" s="7"/>
      <c r="BW178" s="8"/>
      <c r="BX178" s="8"/>
      <c r="BY178" s="8"/>
      <c r="BZ178" s="8"/>
      <c r="CA178" s="7"/>
      <c r="CB178" s="8"/>
      <c r="CC178" s="13"/>
      <c r="CD178" s="13"/>
      <c r="CE178" s="112"/>
      <c r="CF178" s="7"/>
      <c r="CG178" s="8"/>
      <c r="CH178" s="8"/>
      <c r="CI178" s="8"/>
      <c r="CJ178" s="8"/>
      <c r="CK178" s="7"/>
      <c r="CL178" s="8"/>
      <c r="CM178" s="13"/>
      <c r="CN178" s="13"/>
      <c r="CO178" s="112"/>
      <c r="CP178" s="7"/>
      <c r="CQ178" s="8"/>
      <c r="CR178" s="8"/>
      <c r="CS178" s="8"/>
      <c r="CT178" s="8"/>
      <c r="CU178" s="7"/>
      <c r="CV178" s="8"/>
      <c r="CW178" s="13"/>
      <c r="CX178" s="13"/>
      <c r="CY178" s="112"/>
      <c r="CZ178" s="7"/>
      <c r="DA178" s="8"/>
      <c r="DB178" s="8"/>
      <c r="DC178" s="8"/>
      <c r="DD178" s="8"/>
      <c r="DE178" s="7"/>
      <c r="DF178" s="8"/>
      <c r="DG178" s="13"/>
      <c r="DH178" s="13"/>
      <c r="DI178" s="112"/>
      <c r="DJ178" s="7"/>
      <c r="DK178" s="8"/>
      <c r="DL178" s="8"/>
      <c r="DM178" s="8"/>
      <c r="DN178" s="8"/>
      <c r="DO178" s="7"/>
      <c r="DP178" s="8"/>
      <c r="DQ178" s="13"/>
      <c r="DR178" s="13"/>
      <c r="DS178" s="112"/>
      <c r="DT178" s="7"/>
      <c r="DU178" s="8"/>
      <c r="DV178" s="8"/>
      <c r="DW178" s="8"/>
      <c r="DX178" s="8"/>
      <c r="DY178" s="7"/>
      <c r="DZ178" s="8"/>
      <c r="EA178" s="13"/>
      <c r="EB178" s="13"/>
      <c r="EC178" s="112"/>
      <c r="ED178" s="7"/>
      <c r="EE178" s="8"/>
      <c r="EF178" s="8"/>
      <c r="EG178" s="8"/>
      <c r="EH178" s="8"/>
      <c r="EI178" s="7"/>
      <c r="EJ178" s="8"/>
      <c r="EK178" s="13"/>
      <c r="EL178" s="13"/>
      <c r="EM178" s="112"/>
      <c r="EN178" s="7"/>
      <c r="EO178" s="8"/>
      <c r="EP178" s="8"/>
      <c r="EQ178" s="8"/>
      <c r="ER178" s="8"/>
      <c r="ES178" s="7"/>
      <c r="ET178" s="8"/>
    </row>
    <row r="179" spans="1:150" ht="12.75" customHeight="1" x14ac:dyDescent="0.2">
      <c r="A179" s="13"/>
      <c r="B179" s="13"/>
      <c r="C179" s="13"/>
      <c r="D179" s="13"/>
      <c r="E179" s="13"/>
      <c r="F179" s="13"/>
      <c r="G179" s="13"/>
      <c r="H179" s="13"/>
      <c r="I179" s="14"/>
      <c r="J179" s="13"/>
      <c r="K179" s="13"/>
      <c r="L179" s="13"/>
      <c r="M179" s="112"/>
      <c r="N179" s="7"/>
      <c r="O179" s="8"/>
      <c r="P179" s="8"/>
      <c r="Q179" s="8"/>
      <c r="R179" s="8"/>
      <c r="S179" s="7"/>
      <c r="T179" s="8"/>
      <c r="U179" s="13"/>
      <c r="V179" s="13"/>
      <c r="W179" s="112"/>
      <c r="X179" s="7"/>
      <c r="Y179" s="8"/>
      <c r="Z179" s="8"/>
      <c r="AA179" s="8"/>
      <c r="AB179" s="8"/>
      <c r="AC179" s="7"/>
      <c r="AD179" s="8"/>
      <c r="AE179" s="13"/>
      <c r="AF179" s="13"/>
      <c r="AG179" s="112"/>
      <c r="AH179" s="7"/>
      <c r="AI179" s="8"/>
      <c r="AJ179" s="8"/>
      <c r="AK179" s="8"/>
      <c r="AL179" s="8"/>
      <c r="AM179" s="7"/>
      <c r="AN179" s="8"/>
      <c r="AO179" s="13"/>
      <c r="AP179" s="13"/>
      <c r="AQ179" s="112"/>
      <c r="AR179" s="7"/>
      <c r="AS179" s="8"/>
      <c r="AT179" s="8"/>
      <c r="AU179" s="8"/>
      <c r="AV179" s="8"/>
      <c r="AW179" s="7"/>
      <c r="AX179" s="8"/>
      <c r="AY179" s="13"/>
      <c r="AZ179" s="13"/>
      <c r="BA179" s="112"/>
      <c r="BB179" s="7"/>
      <c r="BC179" s="8"/>
      <c r="BD179" s="8"/>
      <c r="BE179" s="8"/>
      <c r="BF179" s="8"/>
      <c r="BG179" s="7"/>
      <c r="BH179" s="8"/>
      <c r="BI179" s="13"/>
      <c r="BJ179" s="13"/>
      <c r="BK179" s="112"/>
      <c r="BL179" s="7"/>
      <c r="BM179" s="8"/>
      <c r="BN179" s="8"/>
      <c r="BO179" s="8"/>
      <c r="BP179" s="8"/>
      <c r="BQ179" s="7"/>
      <c r="BR179" s="8"/>
      <c r="BS179" s="13"/>
      <c r="BT179" s="13"/>
      <c r="BU179" s="112"/>
      <c r="BV179" s="7"/>
      <c r="BW179" s="8"/>
      <c r="BX179" s="8"/>
      <c r="BY179" s="8"/>
      <c r="BZ179" s="8"/>
      <c r="CA179" s="7"/>
      <c r="CB179" s="8"/>
      <c r="CC179" s="13"/>
      <c r="CD179" s="13"/>
      <c r="CE179" s="112"/>
      <c r="CF179" s="7"/>
      <c r="CG179" s="8"/>
      <c r="CH179" s="8"/>
      <c r="CI179" s="8"/>
      <c r="CJ179" s="8"/>
      <c r="CK179" s="7"/>
      <c r="CL179" s="8"/>
      <c r="CM179" s="13"/>
      <c r="CN179" s="13"/>
      <c r="CO179" s="112"/>
      <c r="CP179" s="7"/>
      <c r="CQ179" s="8"/>
      <c r="CR179" s="8"/>
      <c r="CS179" s="8"/>
      <c r="CT179" s="8"/>
      <c r="CU179" s="7"/>
      <c r="CV179" s="8"/>
      <c r="CW179" s="13"/>
      <c r="CX179" s="13"/>
      <c r="CY179" s="112"/>
      <c r="CZ179" s="7"/>
      <c r="DA179" s="8"/>
      <c r="DB179" s="8"/>
      <c r="DC179" s="8"/>
      <c r="DD179" s="8"/>
      <c r="DE179" s="7"/>
      <c r="DF179" s="8"/>
      <c r="DG179" s="13"/>
      <c r="DH179" s="13"/>
      <c r="DI179" s="112"/>
      <c r="DJ179" s="7"/>
      <c r="DK179" s="8"/>
      <c r="DL179" s="8"/>
      <c r="DM179" s="8"/>
      <c r="DN179" s="8"/>
      <c r="DO179" s="7"/>
      <c r="DP179" s="8"/>
      <c r="DQ179" s="13"/>
      <c r="DR179" s="13"/>
      <c r="DS179" s="112"/>
      <c r="DT179" s="7"/>
      <c r="DU179" s="8"/>
      <c r="DV179" s="8"/>
      <c r="DW179" s="8"/>
      <c r="DX179" s="8"/>
      <c r="DY179" s="7"/>
      <c r="DZ179" s="8"/>
      <c r="EA179" s="13"/>
      <c r="EB179" s="13"/>
      <c r="EC179" s="112"/>
      <c r="ED179" s="7"/>
      <c r="EE179" s="8"/>
      <c r="EF179" s="8"/>
      <c r="EG179" s="8"/>
      <c r="EH179" s="8"/>
      <c r="EI179" s="7"/>
      <c r="EJ179" s="8"/>
      <c r="EK179" s="13"/>
      <c r="EL179" s="13"/>
      <c r="EM179" s="112"/>
      <c r="EN179" s="7"/>
      <c r="EO179" s="8"/>
      <c r="EP179" s="8"/>
      <c r="EQ179" s="8"/>
      <c r="ER179" s="8"/>
      <c r="ES179" s="7"/>
      <c r="ET179" s="8"/>
    </row>
    <row r="180" spans="1:150" ht="12.75" customHeight="1" x14ac:dyDescent="0.2">
      <c r="A180" s="13"/>
      <c r="B180" s="13"/>
      <c r="C180" s="13"/>
      <c r="D180" s="13"/>
      <c r="E180" s="13"/>
      <c r="F180" s="13"/>
      <c r="G180" s="13"/>
      <c r="H180" s="13"/>
      <c r="I180" s="14"/>
      <c r="J180" s="13"/>
      <c r="K180" s="13"/>
      <c r="L180" s="13"/>
      <c r="M180" s="112"/>
      <c r="N180" s="7"/>
      <c r="O180" s="8"/>
      <c r="P180" s="8"/>
      <c r="Q180" s="8"/>
      <c r="R180" s="8"/>
      <c r="S180" s="7"/>
      <c r="T180" s="8"/>
      <c r="U180" s="13"/>
      <c r="V180" s="13"/>
      <c r="W180" s="112"/>
      <c r="X180" s="7"/>
      <c r="Y180" s="8"/>
      <c r="Z180" s="8"/>
      <c r="AA180" s="8"/>
      <c r="AB180" s="8"/>
      <c r="AC180" s="7"/>
      <c r="AD180" s="8"/>
      <c r="AE180" s="13"/>
      <c r="AF180" s="13"/>
      <c r="AG180" s="112"/>
      <c r="AH180" s="7"/>
      <c r="AI180" s="8"/>
      <c r="AJ180" s="8"/>
      <c r="AK180" s="8"/>
      <c r="AL180" s="8"/>
      <c r="AM180" s="7"/>
      <c r="AN180" s="8"/>
      <c r="AO180" s="13"/>
      <c r="AP180" s="13"/>
      <c r="AQ180" s="112"/>
      <c r="AR180" s="7"/>
      <c r="AS180" s="8"/>
      <c r="AT180" s="8"/>
      <c r="AU180" s="8"/>
      <c r="AV180" s="8"/>
      <c r="AW180" s="7"/>
      <c r="AX180" s="8"/>
      <c r="AY180" s="13"/>
      <c r="AZ180" s="13"/>
      <c r="BA180" s="112"/>
      <c r="BB180" s="7"/>
      <c r="BC180" s="8"/>
      <c r="BD180" s="8"/>
      <c r="BE180" s="8"/>
      <c r="BF180" s="8"/>
      <c r="BG180" s="7"/>
      <c r="BH180" s="8"/>
      <c r="BI180" s="13"/>
      <c r="BJ180" s="13"/>
      <c r="BK180" s="112"/>
      <c r="BL180" s="7"/>
      <c r="BM180" s="8"/>
      <c r="BN180" s="8"/>
      <c r="BO180" s="8"/>
      <c r="BP180" s="8"/>
      <c r="BQ180" s="7"/>
      <c r="BR180" s="8"/>
      <c r="BS180" s="13"/>
      <c r="BT180" s="13"/>
      <c r="BU180" s="112"/>
      <c r="BV180" s="7"/>
      <c r="BW180" s="8"/>
      <c r="BX180" s="8"/>
      <c r="BY180" s="8"/>
      <c r="BZ180" s="8"/>
      <c r="CA180" s="7"/>
      <c r="CB180" s="8"/>
      <c r="CC180" s="13"/>
      <c r="CD180" s="13"/>
      <c r="CE180" s="112"/>
      <c r="CF180" s="7"/>
      <c r="CG180" s="8"/>
      <c r="CH180" s="8"/>
      <c r="CI180" s="8"/>
      <c r="CJ180" s="8"/>
      <c r="CK180" s="7"/>
      <c r="CL180" s="8"/>
      <c r="CM180" s="13"/>
      <c r="CN180" s="13"/>
      <c r="CO180" s="112"/>
      <c r="CP180" s="7"/>
      <c r="CQ180" s="8"/>
      <c r="CR180" s="8"/>
      <c r="CS180" s="8"/>
      <c r="CT180" s="8"/>
      <c r="CU180" s="7"/>
      <c r="CV180" s="8"/>
      <c r="CW180" s="13"/>
      <c r="CX180" s="13"/>
      <c r="CY180" s="112"/>
      <c r="CZ180" s="7"/>
      <c r="DA180" s="8"/>
      <c r="DB180" s="8"/>
      <c r="DC180" s="8"/>
      <c r="DD180" s="8"/>
      <c r="DE180" s="7"/>
      <c r="DF180" s="8"/>
      <c r="DG180" s="13"/>
      <c r="DH180" s="13"/>
      <c r="DI180" s="112"/>
      <c r="DJ180" s="7"/>
      <c r="DK180" s="8"/>
      <c r="DL180" s="8"/>
      <c r="DM180" s="8"/>
      <c r="DN180" s="8"/>
      <c r="DO180" s="7"/>
      <c r="DP180" s="8"/>
      <c r="DQ180" s="13"/>
      <c r="DR180" s="13"/>
      <c r="DS180" s="112"/>
      <c r="DT180" s="7"/>
      <c r="DU180" s="8"/>
      <c r="DV180" s="8"/>
      <c r="DW180" s="8"/>
      <c r="DX180" s="8"/>
      <c r="DY180" s="7"/>
      <c r="DZ180" s="8"/>
      <c r="EA180" s="13"/>
      <c r="EB180" s="13"/>
      <c r="EC180" s="112"/>
      <c r="ED180" s="7"/>
      <c r="EE180" s="8"/>
      <c r="EF180" s="8"/>
      <c r="EG180" s="8"/>
      <c r="EH180" s="8"/>
      <c r="EI180" s="7"/>
      <c r="EJ180" s="8"/>
      <c r="EK180" s="13"/>
      <c r="EL180" s="13"/>
      <c r="EM180" s="112"/>
      <c r="EN180" s="7"/>
      <c r="EO180" s="8"/>
      <c r="EP180" s="8"/>
      <c r="EQ180" s="8"/>
      <c r="ER180" s="8"/>
      <c r="ES180" s="7"/>
      <c r="ET180" s="8"/>
    </row>
    <row r="181" spans="1:150" ht="12.75" customHeight="1" x14ac:dyDescent="0.2">
      <c r="A181" s="13"/>
      <c r="B181" s="13"/>
      <c r="C181" s="13"/>
      <c r="D181" s="13"/>
      <c r="E181" s="13"/>
      <c r="F181" s="13"/>
      <c r="G181" s="13"/>
      <c r="H181" s="13"/>
      <c r="I181" s="14"/>
      <c r="J181" s="13"/>
      <c r="K181" s="13"/>
      <c r="L181" s="13"/>
      <c r="M181" s="112"/>
      <c r="N181" s="7"/>
      <c r="O181" s="8"/>
      <c r="P181" s="8"/>
      <c r="Q181" s="8"/>
      <c r="R181" s="8"/>
      <c r="S181" s="7"/>
      <c r="T181" s="8"/>
      <c r="U181" s="13"/>
      <c r="V181" s="13"/>
      <c r="W181" s="112"/>
      <c r="X181" s="7"/>
      <c r="Y181" s="8"/>
      <c r="Z181" s="8"/>
      <c r="AA181" s="8"/>
      <c r="AB181" s="8"/>
      <c r="AC181" s="7"/>
      <c r="AD181" s="8"/>
      <c r="AE181" s="13"/>
      <c r="AF181" s="13"/>
      <c r="AG181" s="112"/>
      <c r="AH181" s="7"/>
      <c r="AI181" s="8"/>
      <c r="AJ181" s="8"/>
      <c r="AK181" s="8"/>
      <c r="AL181" s="8"/>
      <c r="AM181" s="7"/>
      <c r="AN181" s="8"/>
      <c r="AO181" s="13"/>
      <c r="AP181" s="13"/>
      <c r="AQ181" s="112"/>
      <c r="AR181" s="7"/>
      <c r="AS181" s="8"/>
      <c r="AT181" s="8"/>
      <c r="AU181" s="8"/>
      <c r="AV181" s="8"/>
      <c r="AW181" s="7"/>
      <c r="AX181" s="8"/>
      <c r="AY181" s="13"/>
      <c r="AZ181" s="13"/>
      <c r="BA181" s="112"/>
      <c r="BB181" s="7"/>
      <c r="BC181" s="8"/>
      <c r="BD181" s="8"/>
      <c r="BE181" s="8"/>
      <c r="BF181" s="8"/>
      <c r="BG181" s="7"/>
      <c r="BH181" s="8"/>
      <c r="BI181" s="13"/>
      <c r="BJ181" s="13"/>
      <c r="BK181" s="112"/>
      <c r="BL181" s="7"/>
      <c r="BM181" s="8"/>
      <c r="BN181" s="8"/>
      <c r="BO181" s="8"/>
      <c r="BP181" s="8"/>
      <c r="BQ181" s="7"/>
      <c r="BR181" s="8"/>
      <c r="BS181" s="13"/>
      <c r="BT181" s="13"/>
      <c r="BU181" s="112"/>
      <c r="BV181" s="7"/>
      <c r="BW181" s="8"/>
      <c r="BX181" s="8"/>
      <c r="BY181" s="8"/>
      <c r="BZ181" s="8"/>
      <c r="CA181" s="7"/>
      <c r="CB181" s="8"/>
      <c r="CC181" s="13"/>
      <c r="CD181" s="13"/>
      <c r="CE181" s="112"/>
      <c r="CF181" s="7"/>
      <c r="CG181" s="8"/>
      <c r="CH181" s="8"/>
      <c r="CI181" s="8"/>
      <c r="CJ181" s="8"/>
      <c r="CK181" s="7"/>
      <c r="CL181" s="8"/>
      <c r="CM181" s="13"/>
      <c r="CN181" s="13"/>
      <c r="CO181" s="112"/>
      <c r="CP181" s="7"/>
      <c r="CQ181" s="8"/>
      <c r="CR181" s="8"/>
      <c r="CS181" s="8"/>
      <c r="CT181" s="8"/>
      <c r="CU181" s="7"/>
      <c r="CV181" s="8"/>
      <c r="CW181" s="13"/>
      <c r="CX181" s="13"/>
      <c r="CY181" s="112"/>
      <c r="CZ181" s="7"/>
      <c r="DA181" s="8"/>
      <c r="DB181" s="8"/>
      <c r="DC181" s="8"/>
      <c r="DD181" s="8"/>
      <c r="DE181" s="7"/>
      <c r="DF181" s="8"/>
      <c r="DG181" s="13"/>
      <c r="DH181" s="13"/>
      <c r="DI181" s="112"/>
      <c r="DJ181" s="7"/>
      <c r="DK181" s="8"/>
      <c r="DL181" s="8"/>
      <c r="DM181" s="8"/>
      <c r="DN181" s="8"/>
      <c r="DO181" s="7"/>
      <c r="DP181" s="8"/>
      <c r="DQ181" s="13"/>
      <c r="DR181" s="13"/>
      <c r="DS181" s="112"/>
      <c r="DT181" s="7"/>
      <c r="DU181" s="8"/>
      <c r="DV181" s="8"/>
      <c r="DW181" s="8"/>
      <c r="DX181" s="8"/>
      <c r="DY181" s="7"/>
      <c r="DZ181" s="8"/>
      <c r="EA181" s="13"/>
      <c r="EB181" s="13"/>
      <c r="EC181" s="112"/>
      <c r="ED181" s="7"/>
      <c r="EE181" s="8"/>
      <c r="EF181" s="8"/>
      <c r="EG181" s="8"/>
      <c r="EH181" s="8"/>
      <c r="EI181" s="7"/>
      <c r="EJ181" s="8"/>
      <c r="EK181" s="13"/>
      <c r="EL181" s="13"/>
      <c r="EM181" s="112"/>
      <c r="EN181" s="7"/>
      <c r="EO181" s="8"/>
      <c r="EP181" s="8"/>
      <c r="EQ181" s="8"/>
      <c r="ER181" s="8"/>
      <c r="ES181" s="7"/>
      <c r="ET181" s="8"/>
    </row>
    <row r="182" spans="1:150" ht="12.75" customHeight="1" x14ac:dyDescent="0.2">
      <c r="A182" s="13"/>
      <c r="B182" s="13"/>
      <c r="C182" s="13"/>
      <c r="D182" s="13"/>
      <c r="E182" s="13"/>
      <c r="F182" s="13"/>
      <c r="G182" s="13"/>
      <c r="H182" s="13"/>
      <c r="I182" s="14"/>
      <c r="J182" s="13"/>
      <c r="K182" s="13"/>
      <c r="L182" s="13"/>
      <c r="M182" s="112"/>
      <c r="N182" s="7"/>
      <c r="O182" s="8"/>
      <c r="P182" s="8"/>
      <c r="Q182" s="8"/>
      <c r="R182" s="8"/>
      <c r="S182" s="7"/>
      <c r="T182" s="8"/>
      <c r="U182" s="13"/>
      <c r="V182" s="13"/>
      <c r="W182" s="112"/>
      <c r="X182" s="7"/>
      <c r="Y182" s="8"/>
      <c r="Z182" s="8"/>
      <c r="AA182" s="8"/>
      <c r="AB182" s="8"/>
      <c r="AC182" s="7"/>
      <c r="AD182" s="8"/>
      <c r="AE182" s="13"/>
      <c r="AF182" s="13"/>
      <c r="AG182" s="112"/>
      <c r="AH182" s="7"/>
      <c r="AI182" s="8"/>
      <c r="AJ182" s="8"/>
      <c r="AK182" s="8"/>
      <c r="AL182" s="8"/>
      <c r="AM182" s="7"/>
      <c r="AN182" s="8"/>
      <c r="AO182" s="13"/>
      <c r="AP182" s="13"/>
      <c r="AQ182" s="112"/>
      <c r="AR182" s="7"/>
      <c r="AS182" s="8"/>
      <c r="AT182" s="8"/>
      <c r="AU182" s="8"/>
      <c r="AV182" s="8"/>
      <c r="AW182" s="7"/>
      <c r="AX182" s="8"/>
      <c r="AY182" s="13"/>
      <c r="AZ182" s="13"/>
      <c r="BA182" s="112"/>
      <c r="BB182" s="7"/>
      <c r="BC182" s="8"/>
      <c r="BD182" s="8"/>
      <c r="BE182" s="8"/>
      <c r="BF182" s="8"/>
      <c r="BG182" s="7"/>
      <c r="BH182" s="8"/>
      <c r="BI182" s="13"/>
      <c r="BJ182" s="13"/>
      <c r="BK182" s="112"/>
      <c r="BL182" s="7"/>
      <c r="BM182" s="8"/>
      <c r="BN182" s="8"/>
      <c r="BO182" s="8"/>
      <c r="BP182" s="8"/>
      <c r="BQ182" s="7"/>
      <c r="BR182" s="8"/>
      <c r="BS182" s="13"/>
      <c r="BT182" s="13"/>
      <c r="BU182" s="112"/>
      <c r="BV182" s="7"/>
      <c r="BW182" s="8"/>
      <c r="BX182" s="8"/>
      <c r="BY182" s="8"/>
      <c r="BZ182" s="8"/>
      <c r="CA182" s="7"/>
      <c r="CB182" s="8"/>
      <c r="CC182" s="13"/>
      <c r="CD182" s="13"/>
      <c r="CE182" s="112"/>
      <c r="CF182" s="7"/>
      <c r="CG182" s="8"/>
      <c r="CH182" s="8"/>
      <c r="CI182" s="8"/>
      <c r="CJ182" s="8"/>
      <c r="CK182" s="7"/>
      <c r="CL182" s="8"/>
      <c r="CM182" s="13"/>
      <c r="CN182" s="13"/>
      <c r="CO182" s="112"/>
      <c r="CP182" s="7"/>
      <c r="CQ182" s="8"/>
      <c r="CR182" s="8"/>
      <c r="CS182" s="8"/>
      <c r="CT182" s="8"/>
      <c r="CU182" s="7"/>
      <c r="CV182" s="8"/>
      <c r="CW182" s="13"/>
      <c r="CX182" s="13"/>
      <c r="CY182" s="112"/>
      <c r="CZ182" s="7"/>
      <c r="DA182" s="8"/>
      <c r="DB182" s="8"/>
      <c r="DC182" s="8"/>
      <c r="DD182" s="8"/>
      <c r="DE182" s="7"/>
      <c r="DF182" s="8"/>
      <c r="DG182" s="13"/>
      <c r="DH182" s="13"/>
      <c r="DI182" s="112"/>
      <c r="DJ182" s="7"/>
      <c r="DK182" s="8"/>
      <c r="DL182" s="8"/>
      <c r="DM182" s="8"/>
      <c r="DN182" s="8"/>
      <c r="DO182" s="7"/>
      <c r="DP182" s="8"/>
      <c r="DQ182" s="13"/>
      <c r="DR182" s="13"/>
      <c r="DS182" s="112"/>
      <c r="DT182" s="7"/>
      <c r="DU182" s="8"/>
      <c r="DV182" s="8"/>
      <c r="DW182" s="8"/>
      <c r="DX182" s="8"/>
      <c r="DY182" s="7"/>
      <c r="DZ182" s="8"/>
      <c r="EA182" s="13"/>
      <c r="EB182" s="13"/>
      <c r="EC182" s="112"/>
      <c r="ED182" s="7"/>
      <c r="EE182" s="8"/>
      <c r="EF182" s="8"/>
      <c r="EG182" s="8"/>
      <c r="EH182" s="8"/>
      <c r="EI182" s="7"/>
      <c r="EJ182" s="8"/>
      <c r="EK182" s="13"/>
      <c r="EL182" s="13"/>
      <c r="EM182" s="112"/>
      <c r="EN182" s="7"/>
      <c r="EO182" s="8"/>
      <c r="EP182" s="8"/>
      <c r="EQ182" s="8"/>
      <c r="ER182" s="8"/>
      <c r="ES182" s="7"/>
      <c r="ET182" s="8"/>
    </row>
    <row r="183" spans="1:150" ht="12.75" customHeight="1" x14ac:dyDescent="0.2">
      <c r="A183" s="13"/>
      <c r="B183" s="13"/>
      <c r="C183" s="13"/>
      <c r="D183" s="13"/>
      <c r="E183" s="13"/>
      <c r="F183" s="13"/>
      <c r="G183" s="13"/>
      <c r="H183" s="13"/>
      <c r="I183" s="14"/>
      <c r="J183" s="13"/>
      <c r="K183" s="13"/>
      <c r="L183" s="13"/>
      <c r="M183" s="112"/>
      <c r="N183" s="7"/>
      <c r="O183" s="8"/>
      <c r="P183" s="8"/>
      <c r="Q183" s="8"/>
      <c r="R183" s="8"/>
      <c r="S183" s="7"/>
      <c r="T183" s="8"/>
      <c r="U183" s="13"/>
      <c r="V183" s="13"/>
      <c r="W183" s="112"/>
      <c r="X183" s="7"/>
      <c r="Y183" s="8"/>
      <c r="Z183" s="8"/>
      <c r="AA183" s="8"/>
      <c r="AB183" s="8"/>
      <c r="AC183" s="7"/>
      <c r="AD183" s="8"/>
      <c r="AE183" s="13"/>
      <c r="AF183" s="13"/>
      <c r="AG183" s="112"/>
      <c r="AH183" s="7"/>
      <c r="AI183" s="8"/>
      <c r="AJ183" s="8"/>
      <c r="AK183" s="8"/>
      <c r="AL183" s="8"/>
      <c r="AM183" s="7"/>
      <c r="AN183" s="8"/>
      <c r="AO183" s="13"/>
      <c r="AP183" s="13"/>
      <c r="AQ183" s="112"/>
      <c r="AR183" s="7"/>
      <c r="AS183" s="8"/>
      <c r="AT183" s="8"/>
      <c r="AU183" s="8"/>
      <c r="AV183" s="8"/>
      <c r="AW183" s="7"/>
      <c r="AX183" s="8"/>
      <c r="AY183" s="13"/>
      <c r="AZ183" s="13"/>
      <c r="BA183" s="112"/>
      <c r="BB183" s="7"/>
      <c r="BC183" s="8"/>
      <c r="BD183" s="8"/>
      <c r="BE183" s="8"/>
      <c r="BF183" s="8"/>
      <c r="BG183" s="7"/>
      <c r="BH183" s="8"/>
      <c r="BI183" s="13"/>
      <c r="BJ183" s="13"/>
      <c r="BK183" s="112"/>
      <c r="BL183" s="7"/>
      <c r="BM183" s="8"/>
      <c r="BN183" s="8"/>
      <c r="BO183" s="8"/>
      <c r="BP183" s="8"/>
      <c r="BQ183" s="7"/>
      <c r="BR183" s="8"/>
      <c r="BS183" s="13"/>
      <c r="BT183" s="13"/>
      <c r="BU183" s="112"/>
      <c r="BV183" s="7"/>
      <c r="BW183" s="8"/>
      <c r="BX183" s="8"/>
      <c r="BY183" s="8"/>
      <c r="BZ183" s="8"/>
      <c r="CA183" s="7"/>
      <c r="CB183" s="8"/>
      <c r="CC183" s="13"/>
      <c r="CD183" s="13"/>
      <c r="CE183" s="112"/>
      <c r="CF183" s="7"/>
      <c r="CG183" s="8"/>
      <c r="CH183" s="8"/>
      <c r="CI183" s="8"/>
      <c r="CJ183" s="8"/>
      <c r="CK183" s="7"/>
      <c r="CL183" s="8"/>
      <c r="CM183" s="13"/>
      <c r="CN183" s="13"/>
      <c r="CO183" s="112"/>
      <c r="CP183" s="7"/>
      <c r="CQ183" s="8"/>
      <c r="CR183" s="8"/>
      <c r="CS183" s="8"/>
      <c r="CT183" s="8"/>
      <c r="CU183" s="7"/>
      <c r="CV183" s="8"/>
      <c r="CW183" s="13"/>
      <c r="CX183" s="13"/>
      <c r="CY183" s="112"/>
      <c r="CZ183" s="7"/>
      <c r="DA183" s="8"/>
      <c r="DB183" s="8"/>
      <c r="DC183" s="8"/>
      <c r="DD183" s="8"/>
      <c r="DE183" s="7"/>
      <c r="DF183" s="8"/>
      <c r="DG183" s="13"/>
      <c r="DH183" s="13"/>
      <c r="DI183" s="112"/>
      <c r="DJ183" s="7"/>
      <c r="DK183" s="8"/>
      <c r="DL183" s="8"/>
      <c r="DM183" s="8"/>
      <c r="DN183" s="8"/>
      <c r="DO183" s="7"/>
      <c r="DP183" s="8"/>
      <c r="DQ183" s="13"/>
      <c r="DR183" s="13"/>
      <c r="DS183" s="112"/>
      <c r="DT183" s="7"/>
      <c r="DU183" s="8"/>
      <c r="DV183" s="8"/>
      <c r="DW183" s="8"/>
      <c r="DX183" s="8"/>
      <c r="DY183" s="7"/>
      <c r="DZ183" s="8"/>
      <c r="EA183" s="13"/>
      <c r="EB183" s="13"/>
      <c r="EC183" s="112"/>
      <c r="ED183" s="7"/>
      <c r="EE183" s="8"/>
      <c r="EF183" s="8"/>
      <c r="EG183" s="8"/>
      <c r="EH183" s="8"/>
      <c r="EI183" s="7"/>
      <c r="EJ183" s="8"/>
      <c r="EK183" s="13"/>
      <c r="EL183" s="13"/>
      <c r="EM183" s="112"/>
      <c r="EN183" s="7"/>
      <c r="EO183" s="8"/>
      <c r="EP183" s="8"/>
      <c r="EQ183" s="8"/>
      <c r="ER183" s="8"/>
      <c r="ES183" s="7"/>
      <c r="ET183" s="8"/>
    </row>
    <row r="184" spans="1:150" ht="12.75" customHeight="1" x14ac:dyDescent="0.2">
      <c r="A184" s="13"/>
      <c r="B184" s="13"/>
      <c r="C184" s="13"/>
      <c r="D184" s="13"/>
      <c r="E184" s="13"/>
      <c r="F184" s="13"/>
      <c r="G184" s="13"/>
      <c r="H184" s="13"/>
      <c r="I184" s="14"/>
      <c r="J184" s="13"/>
      <c r="K184" s="13"/>
      <c r="L184" s="13"/>
      <c r="M184" s="112"/>
      <c r="N184" s="7"/>
      <c r="O184" s="8"/>
      <c r="P184" s="8"/>
      <c r="Q184" s="8"/>
      <c r="R184" s="8"/>
      <c r="S184" s="7"/>
      <c r="T184" s="8"/>
      <c r="U184" s="13"/>
      <c r="V184" s="13"/>
      <c r="W184" s="112"/>
      <c r="X184" s="7"/>
      <c r="Y184" s="8"/>
      <c r="Z184" s="8"/>
      <c r="AA184" s="8"/>
      <c r="AB184" s="8"/>
      <c r="AC184" s="7"/>
      <c r="AD184" s="8"/>
      <c r="AE184" s="13"/>
      <c r="AF184" s="13"/>
      <c r="AG184" s="112"/>
      <c r="AH184" s="7"/>
      <c r="AI184" s="8"/>
      <c r="AJ184" s="8"/>
      <c r="AK184" s="8"/>
      <c r="AL184" s="8"/>
      <c r="AM184" s="7"/>
      <c r="AN184" s="8"/>
      <c r="AO184" s="13"/>
      <c r="AP184" s="13"/>
      <c r="AQ184" s="112"/>
      <c r="AR184" s="7"/>
      <c r="AS184" s="8"/>
      <c r="AT184" s="8"/>
      <c r="AU184" s="8"/>
      <c r="AV184" s="8"/>
      <c r="AW184" s="7"/>
      <c r="AX184" s="8"/>
      <c r="AY184" s="13"/>
      <c r="AZ184" s="13"/>
      <c r="BA184" s="112"/>
      <c r="BB184" s="7"/>
      <c r="BC184" s="8"/>
      <c r="BD184" s="8"/>
      <c r="BE184" s="8"/>
      <c r="BF184" s="8"/>
      <c r="BG184" s="7"/>
      <c r="BH184" s="8"/>
      <c r="BI184" s="13"/>
      <c r="BJ184" s="13"/>
      <c r="BK184" s="112"/>
      <c r="BL184" s="7"/>
      <c r="BM184" s="8"/>
      <c r="BN184" s="8"/>
      <c r="BO184" s="8"/>
      <c r="BP184" s="8"/>
      <c r="BQ184" s="7"/>
      <c r="BR184" s="8"/>
      <c r="BS184" s="13"/>
      <c r="BT184" s="13"/>
      <c r="BU184" s="112"/>
      <c r="BV184" s="7"/>
      <c r="BW184" s="8"/>
      <c r="BX184" s="8"/>
      <c r="BY184" s="8"/>
      <c r="BZ184" s="8"/>
      <c r="CA184" s="7"/>
      <c r="CB184" s="8"/>
      <c r="CC184" s="13"/>
      <c r="CD184" s="13"/>
      <c r="CE184" s="112"/>
      <c r="CF184" s="7"/>
      <c r="CG184" s="8"/>
      <c r="CH184" s="8"/>
      <c r="CI184" s="8"/>
      <c r="CJ184" s="8"/>
      <c r="CK184" s="7"/>
      <c r="CL184" s="8"/>
      <c r="CM184" s="13"/>
      <c r="CN184" s="13"/>
      <c r="CO184" s="112"/>
      <c r="CP184" s="7"/>
      <c r="CQ184" s="8"/>
      <c r="CR184" s="8"/>
      <c r="CS184" s="8"/>
      <c r="CT184" s="8"/>
      <c r="CU184" s="7"/>
      <c r="CV184" s="8"/>
      <c r="CW184" s="13"/>
      <c r="CX184" s="13"/>
      <c r="CY184" s="112"/>
      <c r="CZ184" s="7"/>
      <c r="DA184" s="8"/>
      <c r="DB184" s="8"/>
      <c r="DC184" s="8"/>
      <c r="DD184" s="8"/>
      <c r="DE184" s="7"/>
      <c r="DF184" s="8"/>
      <c r="DG184" s="13"/>
      <c r="DH184" s="13"/>
      <c r="DI184" s="112"/>
      <c r="DJ184" s="7"/>
      <c r="DK184" s="8"/>
      <c r="DL184" s="8"/>
      <c r="DM184" s="8"/>
      <c r="DN184" s="8"/>
      <c r="DO184" s="7"/>
      <c r="DP184" s="8"/>
      <c r="DQ184" s="13"/>
      <c r="DR184" s="13"/>
      <c r="DS184" s="112"/>
      <c r="DT184" s="7"/>
      <c r="DU184" s="8"/>
      <c r="DV184" s="8"/>
      <c r="DW184" s="8"/>
      <c r="DX184" s="8"/>
      <c r="DY184" s="7"/>
      <c r="DZ184" s="8"/>
      <c r="EA184" s="13"/>
      <c r="EB184" s="13"/>
      <c r="EC184" s="112"/>
      <c r="ED184" s="7"/>
      <c r="EE184" s="8"/>
      <c r="EF184" s="8"/>
      <c r="EG184" s="8"/>
      <c r="EH184" s="8"/>
      <c r="EI184" s="7"/>
      <c r="EJ184" s="8"/>
      <c r="EK184" s="13"/>
      <c r="EL184" s="13"/>
      <c r="EM184" s="112"/>
      <c r="EN184" s="7"/>
      <c r="EO184" s="8"/>
      <c r="EP184" s="8"/>
      <c r="EQ184" s="8"/>
      <c r="ER184" s="8"/>
      <c r="ES184" s="7"/>
      <c r="ET184" s="8"/>
    </row>
    <row r="185" spans="1:150" ht="12.75" customHeight="1" x14ac:dyDescent="0.2">
      <c r="A185" s="13"/>
      <c r="B185" s="13"/>
      <c r="C185" s="13"/>
      <c r="D185" s="13"/>
      <c r="E185" s="13"/>
      <c r="F185" s="13"/>
      <c r="G185" s="13"/>
      <c r="H185" s="13"/>
      <c r="I185" s="14"/>
      <c r="J185" s="13"/>
      <c r="K185" s="13"/>
      <c r="L185" s="13"/>
      <c r="M185" s="112"/>
      <c r="N185" s="7"/>
      <c r="O185" s="8"/>
      <c r="P185" s="8"/>
      <c r="Q185" s="8"/>
      <c r="R185" s="8"/>
      <c r="S185" s="7"/>
      <c r="T185" s="8"/>
      <c r="U185" s="13"/>
      <c r="V185" s="13"/>
      <c r="W185" s="112"/>
      <c r="X185" s="7"/>
      <c r="Y185" s="8"/>
      <c r="Z185" s="8"/>
      <c r="AA185" s="8"/>
      <c r="AB185" s="8"/>
      <c r="AC185" s="7"/>
      <c r="AD185" s="8"/>
      <c r="AE185" s="13"/>
      <c r="AF185" s="13"/>
      <c r="AG185" s="112"/>
      <c r="AH185" s="7"/>
      <c r="AI185" s="8"/>
      <c r="AJ185" s="8"/>
      <c r="AK185" s="8"/>
      <c r="AL185" s="8"/>
      <c r="AM185" s="7"/>
      <c r="AN185" s="8"/>
      <c r="AO185" s="13"/>
      <c r="AP185" s="13"/>
      <c r="AQ185" s="112"/>
      <c r="AR185" s="7"/>
      <c r="AS185" s="8"/>
      <c r="AT185" s="8"/>
      <c r="AU185" s="8"/>
      <c r="AV185" s="8"/>
      <c r="AW185" s="7"/>
      <c r="AX185" s="8"/>
      <c r="AY185" s="13"/>
      <c r="AZ185" s="13"/>
      <c r="BA185" s="112"/>
      <c r="BB185" s="7"/>
      <c r="BC185" s="8"/>
      <c r="BD185" s="8"/>
      <c r="BE185" s="8"/>
      <c r="BF185" s="8"/>
      <c r="BG185" s="7"/>
      <c r="BH185" s="8"/>
      <c r="BI185" s="13"/>
      <c r="BJ185" s="13"/>
      <c r="BK185" s="112"/>
      <c r="BL185" s="7"/>
      <c r="BM185" s="8"/>
      <c r="BN185" s="8"/>
      <c r="BO185" s="8"/>
      <c r="BP185" s="8"/>
      <c r="BQ185" s="7"/>
      <c r="BR185" s="8"/>
      <c r="BS185" s="13"/>
      <c r="BT185" s="13"/>
      <c r="BU185" s="112"/>
      <c r="BV185" s="7"/>
      <c r="BW185" s="8"/>
      <c r="BX185" s="8"/>
      <c r="BY185" s="8"/>
      <c r="BZ185" s="8"/>
      <c r="CA185" s="7"/>
      <c r="CB185" s="8"/>
      <c r="CC185" s="13"/>
      <c r="CD185" s="13"/>
      <c r="CE185" s="112"/>
      <c r="CF185" s="7"/>
      <c r="CG185" s="8"/>
      <c r="CH185" s="8"/>
      <c r="CI185" s="8"/>
      <c r="CJ185" s="8"/>
      <c r="CK185" s="7"/>
      <c r="CL185" s="8"/>
      <c r="CM185" s="13"/>
      <c r="CN185" s="13"/>
      <c r="CO185" s="112"/>
      <c r="CP185" s="7"/>
      <c r="CQ185" s="8"/>
      <c r="CR185" s="8"/>
      <c r="CS185" s="8"/>
      <c r="CT185" s="8"/>
      <c r="CU185" s="7"/>
      <c r="CV185" s="8"/>
      <c r="CW185" s="13"/>
      <c r="CX185" s="13"/>
      <c r="CY185" s="112"/>
      <c r="CZ185" s="7"/>
      <c r="DA185" s="8"/>
      <c r="DB185" s="8"/>
      <c r="DC185" s="8"/>
      <c r="DD185" s="8"/>
      <c r="DE185" s="7"/>
      <c r="DF185" s="8"/>
      <c r="DG185" s="13"/>
      <c r="DH185" s="13"/>
      <c r="DI185" s="112"/>
      <c r="DJ185" s="7"/>
      <c r="DK185" s="8"/>
      <c r="DL185" s="8"/>
      <c r="DM185" s="8"/>
      <c r="DN185" s="8"/>
      <c r="DO185" s="7"/>
      <c r="DP185" s="8"/>
      <c r="DQ185" s="13"/>
      <c r="DR185" s="13"/>
      <c r="DS185" s="112"/>
      <c r="DT185" s="7"/>
      <c r="DU185" s="8"/>
      <c r="DV185" s="8"/>
      <c r="DW185" s="8"/>
      <c r="DX185" s="8"/>
      <c r="DY185" s="7"/>
      <c r="DZ185" s="8"/>
      <c r="EA185" s="13"/>
      <c r="EB185" s="13"/>
      <c r="EC185" s="112"/>
      <c r="ED185" s="7"/>
      <c r="EE185" s="8"/>
      <c r="EF185" s="8"/>
      <c r="EG185" s="8"/>
      <c r="EH185" s="8"/>
      <c r="EI185" s="7"/>
      <c r="EJ185" s="8"/>
      <c r="EK185" s="13"/>
      <c r="EL185" s="13"/>
      <c r="EM185" s="112"/>
      <c r="EN185" s="7"/>
      <c r="EO185" s="8"/>
      <c r="EP185" s="8"/>
      <c r="EQ185" s="8"/>
      <c r="ER185" s="8"/>
      <c r="ES185" s="7"/>
      <c r="ET185" s="8"/>
    </row>
    <row r="186" spans="1:150" ht="12.75" customHeight="1" x14ac:dyDescent="0.2">
      <c r="A186" s="13"/>
      <c r="B186" s="13"/>
      <c r="C186" s="13"/>
      <c r="D186" s="13"/>
      <c r="E186" s="13"/>
      <c r="F186" s="13"/>
      <c r="G186" s="13"/>
      <c r="H186" s="13"/>
      <c r="I186" s="14"/>
      <c r="J186" s="13"/>
      <c r="K186" s="13"/>
      <c r="L186" s="13"/>
      <c r="M186" s="112"/>
      <c r="N186" s="7"/>
      <c r="O186" s="8"/>
      <c r="P186" s="8"/>
      <c r="Q186" s="8"/>
      <c r="R186" s="8"/>
      <c r="S186" s="7"/>
      <c r="T186" s="8"/>
      <c r="U186" s="13"/>
      <c r="V186" s="13"/>
      <c r="W186" s="112"/>
      <c r="X186" s="7"/>
      <c r="Y186" s="8"/>
      <c r="Z186" s="8"/>
      <c r="AA186" s="8"/>
      <c r="AB186" s="8"/>
      <c r="AC186" s="7"/>
      <c r="AD186" s="8"/>
      <c r="AE186" s="13"/>
      <c r="AF186" s="13"/>
      <c r="AG186" s="112"/>
      <c r="AH186" s="7"/>
      <c r="AI186" s="8"/>
      <c r="AJ186" s="8"/>
      <c r="AK186" s="8"/>
      <c r="AL186" s="8"/>
      <c r="AM186" s="7"/>
      <c r="AN186" s="8"/>
      <c r="AO186" s="13"/>
      <c r="AP186" s="13"/>
      <c r="AQ186" s="112"/>
      <c r="AR186" s="7"/>
      <c r="AS186" s="8"/>
      <c r="AT186" s="8"/>
      <c r="AU186" s="8"/>
      <c r="AV186" s="8"/>
      <c r="AW186" s="7"/>
      <c r="AX186" s="8"/>
      <c r="AY186" s="13"/>
      <c r="AZ186" s="13"/>
      <c r="BA186" s="112"/>
      <c r="BB186" s="7"/>
      <c r="BC186" s="8"/>
      <c r="BD186" s="8"/>
      <c r="BE186" s="8"/>
      <c r="BF186" s="8"/>
      <c r="BG186" s="7"/>
      <c r="BH186" s="8"/>
      <c r="BI186" s="13"/>
      <c r="BJ186" s="13"/>
      <c r="BK186" s="112"/>
      <c r="BL186" s="7"/>
      <c r="BM186" s="8"/>
      <c r="BN186" s="8"/>
      <c r="BO186" s="8"/>
      <c r="BP186" s="8"/>
      <c r="BQ186" s="7"/>
      <c r="BR186" s="8"/>
      <c r="BS186" s="13"/>
      <c r="BT186" s="13"/>
      <c r="BU186" s="112"/>
      <c r="BV186" s="7"/>
      <c r="BW186" s="8"/>
      <c r="BX186" s="8"/>
      <c r="BY186" s="8"/>
      <c r="BZ186" s="8"/>
      <c r="CA186" s="7"/>
      <c r="CB186" s="8"/>
      <c r="CC186" s="13"/>
      <c r="CD186" s="13"/>
      <c r="CE186" s="112"/>
      <c r="CF186" s="7"/>
      <c r="CG186" s="8"/>
      <c r="CH186" s="8"/>
      <c r="CI186" s="8"/>
      <c r="CJ186" s="8"/>
      <c r="CK186" s="7"/>
      <c r="CL186" s="8"/>
      <c r="CM186" s="13"/>
      <c r="CN186" s="13"/>
      <c r="CO186" s="112"/>
      <c r="CP186" s="7"/>
      <c r="CQ186" s="8"/>
      <c r="CR186" s="8"/>
      <c r="CS186" s="8"/>
      <c r="CT186" s="8"/>
      <c r="CU186" s="7"/>
      <c r="CV186" s="8"/>
      <c r="CW186" s="13"/>
      <c r="CX186" s="13"/>
      <c r="CY186" s="112"/>
      <c r="CZ186" s="7"/>
      <c r="DA186" s="8"/>
      <c r="DB186" s="8"/>
      <c r="DC186" s="8"/>
      <c r="DD186" s="8"/>
      <c r="DE186" s="7"/>
      <c r="DF186" s="8"/>
      <c r="DG186" s="13"/>
      <c r="DH186" s="13"/>
      <c r="DI186" s="112"/>
      <c r="DJ186" s="7"/>
      <c r="DK186" s="8"/>
      <c r="DL186" s="8"/>
      <c r="DM186" s="8"/>
      <c r="DN186" s="8"/>
      <c r="DO186" s="7"/>
      <c r="DP186" s="8"/>
      <c r="DQ186" s="13"/>
      <c r="DR186" s="13"/>
      <c r="DS186" s="112"/>
      <c r="DT186" s="7"/>
      <c r="DU186" s="8"/>
      <c r="DV186" s="8"/>
      <c r="DW186" s="8"/>
      <c r="DX186" s="8"/>
      <c r="DY186" s="7"/>
      <c r="DZ186" s="8"/>
      <c r="EA186" s="13"/>
      <c r="EB186" s="13"/>
      <c r="EC186" s="112"/>
      <c r="ED186" s="7"/>
      <c r="EE186" s="8"/>
      <c r="EF186" s="8"/>
      <c r="EG186" s="8"/>
      <c r="EH186" s="8"/>
      <c r="EI186" s="7"/>
      <c r="EJ186" s="8"/>
      <c r="EK186" s="13"/>
      <c r="EL186" s="13"/>
      <c r="EM186" s="112"/>
      <c r="EN186" s="7"/>
      <c r="EO186" s="8"/>
      <c r="EP186" s="8"/>
      <c r="EQ186" s="8"/>
      <c r="ER186" s="8"/>
      <c r="ES186" s="7"/>
      <c r="ET186" s="8"/>
    </row>
    <row r="187" spans="1:150" ht="12.75" customHeight="1" x14ac:dyDescent="0.2">
      <c r="A187" s="13"/>
      <c r="B187" s="13"/>
      <c r="C187" s="13"/>
      <c r="D187" s="13"/>
      <c r="E187" s="13"/>
      <c r="F187" s="13"/>
      <c r="G187" s="13"/>
      <c r="H187" s="13"/>
      <c r="I187" s="14"/>
      <c r="J187" s="13"/>
      <c r="K187" s="13"/>
      <c r="L187" s="13"/>
      <c r="M187" s="112"/>
      <c r="N187" s="7"/>
      <c r="O187" s="8"/>
      <c r="P187" s="8"/>
      <c r="Q187" s="8"/>
      <c r="R187" s="8"/>
      <c r="S187" s="7"/>
      <c r="T187" s="8"/>
      <c r="U187" s="13"/>
      <c r="V187" s="13"/>
      <c r="W187" s="112"/>
      <c r="X187" s="7"/>
      <c r="Y187" s="8"/>
      <c r="Z187" s="8"/>
      <c r="AA187" s="8"/>
      <c r="AB187" s="8"/>
      <c r="AC187" s="7"/>
      <c r="AD187" s="8"/>
      <c r="AE187" s="13"/>
      <c r="AF187" s="13"/>
      <c r="AG187" s="112"/>
      <c r="AH187" s="7"/>
      <c r="AI187" s="8"/>
      <c r="AJ187" s="8"/>
      <c r="AK187" s="8"/>
      <c r="AL187" s="8"/>
      <c r="AM187" s="7"/>
      <c r="AN187" s="8"/>
      <c r="AO187" s="13"/>
      <c r="AP187" s="13"/>
      <c r="AQ187" s="112"/>
      <c r="AR187" s="7"/>
      <c r="AS187" s="8"/>
      <c r="AT187" s="8"/>
      <c r="AU187" s="8"/>
      <c r="AV187" s="8"/>
      <c r="AW187" s="7"/>
      <c r="AX187" s="8"/>
      <c r="AY187" s="13"/>
      <c r="AZ187" s="13"/>
      <c r="BA187" s="112"/>
      <c r="BB187" s="7"/>
      <c r="BC187" s="8"/>
      <c r="BD187" s="8"/>
      <c r="BE187" s="8"/>
      <c r="BF187" s="8"/>
      <c r="BG187" s="7"/>
      <c r="BH187" s="8"/>
      <c r="BI187" s="13"/>
      <c r="BJ187" s="13"/>
      <c r="BK187" s="112"/>
      <c r="BL187" s="7"/>
      <c r="BM187" s="8"/>
      <c r="BN187" s="8"/>
      <c r="BO187" s="8"/>
      <c r="BP187" s="8"/>
      <c r="BQ187" s="7"/>
      <c r="BR187" s="8"/>
      <c r="BS187" s="13"/>
      <c r="BT187" s="13"/>
      <c r="BU187" s="112"/>
      <c r="BV187" s="7"/>
      <c r="BW187" s="8"/>
      <c r="BX187" s="8"/>
      <c r="BY187" s="8"/>
      <c r="BZ187" s="8"/>
      <c r="CA187" s="7"/>
      <c r="CB187" s="8"/>
      <c r="CC187" s="13"/>
      <c r="CD187" s="13"/>
      <c r="CE187" s="112"/>
      <c r="CF187" s="7"/>
      <c r="CG187" s="8"/>
      <c r="CH187" s="8"/>
      <c r="CI187" s="8"/>
      <c r="CJ187" s="8"/>
      <c r="CK187" s="7"/>
      <c r="CL187" s="8"/>
      <c r="CM187" s="13"/>
      <c r="CN187" s="13"/>
      <c r="CO187" s="112"/>
      <c r="CP187" s="7"/>
      <c r="CQ187" s="8"/>
      <c r="CR187" s="8"/>
      <c r="CS187" s="8"/>
      <c r="CT187" s="8"/>
      <c r="CU187" s="7"/>
      <c r="CV187" s="8"/>
      <c r="CW187" s="13"/>
      <c r="CX187" s="13"/>
      <c r="CY187" s="112"/>
      <c r="CZ187" s="7"/>
      <c r="DA187" s="8"/>
      <c r="DB187" s="8"/>
      <c r="DC187" s="8"/>
      <c r="DD187" s="8"/>
      <c r="DE187" s="7"/>
      <c r="DF187" s="8"/>
      <c r="DG187" s="13"/>
      <c r="DH187" s="13"/>
      <c r="DI187" s="112"/>
      <c r="DJ187" s="7"/>
      <c r="DK187" s="8"/>
      <c r="DL187" s="8"/>
      <c r="DM187" s="8"/>
      <c r="DN187" s="8"/>
      <c r="DO187" s="7"/>
      <c r="DP187" s="8"/>
      <c r="DQ187" s="13"/>
      <c r="DR187" s="13"/>
      <c r="DS187" s="112"/>
      <c r="DT187" s="7"/>
      <c r="DU187" s="8"/>
      <c r="DV187" s="8"/>
      <c r="DW187" s="8"/>
      <c r="DX187" s="8"/>
      <c r="DY187" s="7"/>
      <c r="DZ187" s="8"/>
      <c r="EA187" s="13"/>
      <c r="EB187" s="13"/>
      <c r="EC187" s="112"/>
      <c r="ED187" s="7"/>
      <c r="EE187" s="8"/>
      <c r="EF187" s="8"/>
      <c r="EG187" s="8"/>
      <c r="EH187" s="8"/>
      <c r="EI187" s="7"/>
      <c r="EJ187" s="8"/>
      <c r="EK187" s="13"/>
      <c r="EL187" s="13"/>
      <c r="EM187" s="112"/>
      <c r="EN187" s="7"/>
      <c r="EO187" s="8"/>
      <c r="EP187" s="8"/>
      <c r="EQ187" s="8"/>
      <c r="ER187" s="8"/>
      <c r="ES187" s="7"/>
      <c r="ET187" s="8"/>
    </row>
    <row r="188" spans="1:150" ht="12.75" customHeight="1" x14ac:dyDescent="0.2">
      <c r="A188" s="13"/>
      <c r="B188" s="13"/>
      <c r="C188" s="13"/>
      <c r="D188" s="13"/>
      <c r="E188" s="13"/>
      <c r="F188" s="13"/>
      <c r="G188" s="13"/>
      <c r="H188" s="13"/>
      <c r="I188" s="14"/>
      <c r="J188" s="13"/>
      <c r="K188" s="13"/>
      <c r="L188" s="13"/>
      <c r="M188" s="112"/>
      <c r="N188" s="7"/>
      <c r="O188" s="8"/>
      <c r="P188" s="8"/>
      <c r="Q188" s="8"/>
      <c r="R188" s="8"/>
      <c r="S188" s="7"/>
      <c r="T188" s="8"/>
      <c r="U188" s="13"/>
      <c r="V188" s="13"/>
      <c r="W188" s="112"/>
      <c r="X188" s="7"/>
      <c r="Y188" s="8"/>
      <c r="Z188" s="8"/>
      <c r="AA188" s="8"/>
      <c r="AB188" s="8"/>
      <c r="AC188" s="7"/>
      <c r="AD188" s="8"/>
      <c r="AE188" s="13"/>
      <c r="AF188" s="13"/>
      <c r="AG188" s="112"/>
      <c r="AH188" s="7"/>
      <c r="AI188" s="8"/>
      <c r="AJ188" s="8"/>
      <c r="AK188" s="8"/>
      <c r="AL188" s="8"/>
      <c r="AM188" s="7"/>
      <c r="AN188" s="8"/>
      <c r="AO188" s="13"/>
      <c r="AP188" s="13"/>
      <c r="AQ188" s="112"/>
      <c r="AR188" s="7"/>
      <c r="AS188" s="8"/>
      <c r="AT188" s="8"/>
      <c r="AU188" s="8"/>
      <c r="AV188" s="8"/>
      <c r="AW188" s="7"/>
      <c r="AX188" s="8"/>
      <c r="AY188" s="13"/>
      <c r="AZ188" s="13"/>
      <c r="BA188" s="112"/>
      <c r="BB188" s="7"/>
      <c r="BC188" s="8"/>
      <c r="BD188" s="8"/>
      <c r="BE188" s="8"/>
      <c r="BF188" s="8"/>
      <c r="BG188" s="7"/>
      <c r="BH188" s="8"/>
      <c r="BI188" s="13"/>
      <c r="BJ188" s="13"/>
      <c r="BK188" s="112"/>
      <c r="BL188" s="7"/>
      <c r="BM188" s="8"/>
      <c r="BN188" s="8"/>
      <c r="BO188" s="8"/>
      <c r="BP188" s="8"/>
      <c r="BQ188" s="7"/>
      <c r="BR188" s="8"/>
      <c r="BS188" s="13"/>
      <c r="BT188" s="13"/>
      <c r="BU188" s="112"/>
      <c r="BV188" s="7"/>
      <c r="BW188" s="8"/>
      <c r="BX188" s="8"/>
      <c r="BY188" s="8"/>
      <c r="BZ188" s="8"/>
      <c r="CA188" s="7"/>
      <c r="CB188" s="8"/>
      <c r="CC188" s="13"/>
      <c r="CD188" s="13"/>
      <c r="CE188" s="112"/>
      <c r="CF188" s="7"/>
      <c r="CG188" s="8"/>
      <c r="CH188" s="8"/>
      <c r="CI188" s="8"/>
      <c r="CJ188" s="8"/>
      <c r="CK188" s="7"/>
      <c r="CL188" s="8"/>
      <c r="CM188" s="13"/>
      <c r="CN188" s="13"/>
      <c r="CO188" s="112"/>
      <c r="CP188" s="7"/>
      <c r="CQ188" s="8"/>
      <c r="CR188" s="8"/>
      <c r="CS188" s="8"/>
      <c r="CT188" s="8"/>
      <c r="CU188" s="7"/>
      <c r="CV188" s="8"/>
      <c r="CW188" s="13"/>
      <c r="CX188" s="13"/>
      <c r="CY188" s="112"/>
      <c r="CZ188" s="7"/>
      <c r="DA188" s="8"/>
      <c r="DB188" s="8"/>
      <c r="DC188" s="8"/>
      <c r="DD188" s="8"/>
      <c r="DE188" s="7"/>
      <c r="DF188" s="8"/>
      <c r="DG188" s="13"/>
      <c r="DH188" s="13"/>
      <c r="DI188" s="112"/>
      <c r="DJ188" s="7"/>
      <c r="DK188" s="8"/>
      <c r="DL188" s="8"/>
      <c r="DM188" s="8"/>
      <c r="DN188" s="8"/>
      <c r="DO188" s="7"/>
      <c r="DP188" s="8"/>
      <c r="DQ188" s="13"/>
      <c r="DR188" s="13"/>
      <c r="DS188" s="112"/>
      <c r="DT188" s="7"/>
      <c r="DU188" s="8"/>
      <c r="DV188" s="8"/>
      <c r="DW188" s="8"/>
      <c r="DX188" s="8"/>
      <c r="DY188" s="7"/>
      <c r="DZ188" s="8"/>
      <c r="EA188" s="13"/>
      <c r="EB188" s="13"/>
      <c r="EC188" s="112"/>
      <c r="ED188" s="7"/>
      <c r="EE188" s="8"/>
      <c r="EF188" s="8"/>
      <c r="EG188" s="8"/>
      <c r="EH188" s="8"/>
      <c r="EI188" s="7"/>
      <c r="EJ188" s="8"/>
      <c r="EK188" s="13"/>
      <c r="EL188" s="13"/>
      <c r="EM188" s="112"/>
      <c r="EN188" s="7"/>
      <c r="EO188" s="8"/>
      <c r="EP188" s="8"/>
      <c r="EQ188" s="8"/>
      <c r="ER188" s="8"/>
      <c r="ES188" s="7"/>
      <c r="ET188" s="8"/>
    </row>
    <row r="189" spans="1:150" ht="12.75" customHeight="1" x14ac:dyDescent="0.2">
      <c r="A189" s="13"/>
      <c r="B189" s="13"/>
      <c r="C189" s="13"/>
      <c r="D189" s="13"/>
      <c r="E189" s="13"/>
      <c r="F189" s="13"/>
      <c r="G189" s="13"/>
      <c r="H189" s="13"/>
      <c r="I189" s="14"/>
      <c r="J189" s="13"/>
      <c r="K189" s="13"/>
      <c r="L189" s="13"/>
      <c r="M189" s="112"/>
      <c r="N189" s="7"/>
      <c r="O189" s="8"/>
      <c r="P189" s="8"/>
      <c r="Q189" s="8"/>
      <c r="R189" s="8"/>
      <c r="S189" s="7"/>
      <c r="T189" s="8"/>
      <c r="U189" s="13"/>
      <c r="V189" s="13"/>
      <c r="W189" s="112"/>
      <c r="X189" s="7"/>
      <c r="Y189" s="8"/>
      <c r="Z189" s="8"/>
      <c r="AA189" s="8"/>
      <c r="AB189" s="8"/>
      <c r="AC189" s="7"/>
      <c r="AD189" s="8"/>
      <c r="AE189" s="13"/>
      <c r="AF189" s="13"/>
      <c r="AG189" s="112"/>
      <c r="AH189" s="7"/>
      <c r="AI189" s="8"/>
      <c r="AJ189" s="8"/>
      <c r="AK189" s="8"/>
      <c r="AL189" s="8"/>
      <c r="AM189" s="7"/>
      <c r="AN189" s="8"/>
      <c r="AO189" s="13"/>
      <c r="AP189" s="13"/>
      <c r="AQ189" s="112"/>
      <c r="AR189" s="7"/>
      <c r="AS189" s="8"/>
      <c r="AT189" s="8"/>
      <c r="AU189" s="8"/>
      <c r="AV189" s="8"/>
      <c r="AW189" s="7"/>
      <c r="AX189" s="8"/>
      <c r="AY189" s="13"/>
      <c r="AZ189" s="13"/>
      <c r="BA189" s="112"/>
      <c r="BB189" s="7"/>
      <c r="BC189" s="8"/>
      <c r="BD189" s="8"/>
      <c r="BE189" s="8"/>
      <c r="BF189" s="8"/>
      <c r="BG189" s="7"/>
      <c r="BH189" s="8"/>
      <c r="BI189" s="13"/>
      <c r="BJ189" s="13"/>
      <c r="BK189" s="112"/>
      <c r="BL189" s="7"/>
      <c r="BM189" s="8"/>
      <c r="BN189" s="8"/>
      <c r="BO189" s="8"/>
      <c r="BP189" s="8"/>
      <c r="BQ189" s="7"/>
      <c r="BR189" s="8"/>
      <c r="BS189" s="13"/>
      <c r="BT189" s="13"/>
      <c r="BU189" s="112"/>
      <c r="BV189" s="7"/>
      <c r="BW189" s="8"/>
      <c r="BX189" s="8"/>
      <c r="BY189" s="8"/>
      <c r="BZ189" s="8"/>
      <c r="CA189" s="7"/>
      <c r="CB189" s="8"/>
      <c r="CC189" s="13"/>
      <c r="CD189" s="13"/>
      <c r="CE189" s="112"/>
      <c r="CF189" s="7"/>
      <c r="CG189" s="8"/>
      <c r="CH189" s="8"/>
      <c r="CI189" s="8"/>
      <c r="CJ189" s="8"/>
      <c r="CK189" s="7"/>
      <c r="CL189" s="8"/>
      <c r="CM189" s="13"/>
      <c r="CN189" s="13"/>
      <c r="CO189" s="112"/>
      <c r="CP189" s="7"/>
      <c r="CQ189" s="8"/>
      <c r="CR189" s="8"/>
      <c r="CS189" s="8"/>
      <c r="CT189" s="8"/>
      <c r="CU189" s="7"/>
      <c r="CV189" s="8"/>
      <c r="CW189" s="13"/>
      <c r="CX189" s="13"/>
      <c r="CY189" s="112"/>
      <c r="CZ189" s="7"/>
      <c r="DA189" s="8"/>
      <c r="DB189" s="8"/>
      <c r="DC189" s="8"/>
      <c r="DD189" s="8"/>
      <c r="DE189" s="7"/>
      <c r="DF189" s="8"/>
      <c r="DG189" s="13"/>
      <c r="DH189" s="13"/>
      <c r="DI189" s="112"/>
      <c r="DJ189" s="7"/>
      <c r="DK189" s="8"/>
      <c r="DL189" s="8"/>
      <c r="DM189" s="8"/>
      <c r="DN189" s="8"/>
      <c r="DO189" s="7"/>
      <c r="DP189" s="8"/>
      <c r="DQ189" s="13"/>
      <c r="DR189" s="13"/>
      <c r="DS189" s="112"/>
      <c r="DT189" s="7"/>
      <c r="DU189" s="8"/>
      <c r="DV189" s="8"/>
      <c r="DW189" s="8"/>
      <c r="DX189" s="8"/>
      <c r="DY189" s="7"/>
      <c r="DZ189" s="8"/>
      <c r="EA189" s="13"/>
      <c r="EB189" s="13"/>
      <c r="EC189" s="112"/>
      <c r="ED189" s="7"/>
      <c r="EE189" s="8"/>
      <c r="EF189" s="8"/>
      <c r="EG189" s="8"/>
      <c r="EH189" s="8"/>
      <c r="EI189" s="7"/>
      <c r="EJ189" s="8"/>
      <c r="EK189" s="13"/>
      <c r="EL189" s="13"/>
      <c r="EM189" s="112"/>
      <c r="EN189" s="7"/>
      <c r="EO189" s="8"/>
      <c r="EP189" s="8"/>
      <c r="EQ189" s="8"/>
      <c r="ER189" s="8"/>
      <c r="ES189" s="7"/>
      <c r="ET189" s="8"/>
    </row>
    <row r="190" spans="1:150" ht="12.75" customHeight="1" x14ac:dyDescent="0.2">
      <c r="A190" s="13"/>
      <c r="B190" s="13"/>
      <c r="C190" s="13"/>
      <c r="D190" s="13"/>
      <c r="E190" s="13"/>
      <c r="F190" s="13"/>
      <c r="G190" s="13"/>
      <c r="H190" s="13"/>
      <c r="I190" s="14"/>
      <c r="J190" s="13"/>
      <c r="K190" s="13"/>
      <c r="L190" s="13"/>
      <c r="M190" s="112"/>
      <c r="N190" s="7"/>
      <c r="O190" s="8"/>
      <c r="P190" s="8"/>
      <c r="Q190" s="8"/>
      <c r="R190" s="8"/>
      <c r="S190" s="7"/>
      <c r="T190" s="8"/>
      <c r="U190" s="13"/>
      <c r="V190" s="13"/>
      <c r="W190" s="112"/>
      <c r="X190" s="7"/>
      <c r="Y190" s="8"/>
      <c r="Z190" s="8"/>
      <c r="AA190" s="8"/>
      <c r="AB190" s="8"/>
      <c r="AC190" s="7"/>
      <c r="AD190" s="8"/>
      <c r="AE190" s="13"/>
      <c r="AF190" s="13"/>
      <c r="AG190" s="112"/>
      <c r="AH190" s="7"/>
      <c r="AI190" s="8"/>
      <c r="AJ190" s="8"/>
      <c r="AK190" s="8"/>
      <c r="AL190" s="8"/>
      <c r="AM190" s="7"/>
      <c r="AN190" s="8"/>
      <c r="AO190" s="13"/>
      <c r="AP190" s="13"/>
      <c r="AQ190" s="112"/>
      <c r="AR190" s="7"/>
      <c r="AS190" s="8"/>
      <c r="AT190" s="8"/>
      <c r="AU190" s="8"/>
      <c r="AV190" s="8"/>
      <c r="AW190" s="7"/>
      <c r="AX190" s="8"/>
      <c r="AY190" s="13"/>
      <c r="AZ190" s="13"/>
      <c r="BA190" s="112"/>
      <c r="BB190" s="7"/>
      <c r="BC190" s="8"/>
      <c r="BD190" s="8"/>
      <c r="BE190" s="8"/>
      <c r="BF190" s="8"/>
      <c r="BG190" s="7"/>
      <c r="BH190" s="8"/>
      <c r="BI190" s="13"/>
      <c r="BJ190" s="13"/>
      <c r="BK190" s="112"/>
      <c r="BL190" s="7"/>
      <c r="BM190" s="8"/>
      <c r="BN190" s="8"/>
      <c r="BO190" s="8"/>
      <c r="BP190" s="8"/>
      <c r="BQ190" s="7"/>
      <c r="BR190" s="8"/>
      <c r="BS190" s="13"/>
      <c r="BT190" s="13"/>
      <c r="BU190" s="112"/>
      <c r="BV190" s="7"/>
      <c r="BW190" s="8"/>
      <c r="BX190" s="8"/>
      <c r="BY190" s="8"/>
      <c r="BZ190" s="8"/>
      <c r="CA190" s="7"/>
      <c r="CB190" s="8"/>
      <c r="CC190" s="13"/>
      <c r="CD190" s="13"/>
      <c r="CE190" s="112"/>
      <c r="CF190" s="7"/>
      <c r="CG190" s="8"/>
      <c r="CH190" s="8"/>
      <c r="CI190" s="8"/>
      <c r="CJ190" s="8"/>
      <c r="CK190" s="7"/>
      <c r="CL190" s="8"/>
      <c r="CM190" s="13"/>
      <c r="CN190" s="13"/>
      <c r="CO190" s="112"/>
      <c r="CP190" s="7"/>
      <c r="CQ190" s="8"/>
      <c r="CR190" s="8"/>
      <c r="CS190" s="8"/>
      <c r="CT190" s="8"/>
      <c r="CU190" s="7"/>
      <c r="CV190" s="8"/>
      <c r="CW190" s="13"/>
      <c r="CX190" s="13"/>
      <c r="CY190" s="112"/>
      <c r="CZ190" s="7"/>
      <c r="DA190" s="8"/>
      <c r="DB190" s="8"/>
      <c r="DC190" s="8"/>
      <c r="DD190" s="8"/>
      <c r="DE190" s="7"/>
      <c r="DF190" s="8"/>
      <c r="DG190" s="13"/>
      <c r="DH190" s="13"/>
      <c r="DI190" s="112"/>
      <c r="DJ190" s="7"/>
      <c r="DK190" s="8"/>
      <c r="DL190" s="8"/>
      <c r="DM190" s="8"/>
      <c r="DN190" s="8"/>
      <c r="DO190" s="7"/>
      <c r="DP190" s="8"/>
      <c r="DQ190" s="13"/>
      <c r="DR190" s="13"/>
      <c r="DS190" s="112"/>
      <c r="DT190" s="7"/>
      <c r="DU190" s="8"/>
      <c r="DV190" s="8"/>
      <c r="DW190" s="8"/>
      <c r="DX190" s="8"/>
      <c r="DY190" s="7"/>
      <c r="DZ190" s="8"/>
      <c r="EA190" s="13"/>
      <c r="EB190" s="13"/>
      <c r="EC190" s="112"/>
      <c r="ED190" s="7"/>
      <c r="EE190" s="8"/>
      <c r="EF190" s="8"/>
      <c r="EG190" s="8"/>
      <c r="EH190" s="8"/>
      <c r="EI190" s="7"/>
      <c r="EJ190" s="8"/>
      <c r="EK190" s="13"/>
      <c r="EL190" s="13"/>
      <c r="EM190" s="112"/>
      <c r="EN190" s="7"/>
      <c r="EO190" s="8"/>
      <c r="EP190" s="8"/>
      <c r="EQ190" s="8"/>
      <c r="ER190" s="8"/>
      <c r="ES190" s="7"/>
      <c r="ET190" s="8"/>
    </row>
    <row r="191" spans="1:150" ht="12.75" customHeight="1" x14ac:dyDescent="0.2">
      <c r="A191" s="13"/>
      <c r="B191" s="13"/>
      <c r="C191" s="13"/>
      <c r="D191" s="13"/>
      <c r="E191" s="13"/>
      <c r="F191" s="13"/>
      <c r="G191" s="13"/>
      <c r="H191" s="13"/>
      <c r="I191" s="14"/>
      <c r="J191" s="13"/>
      <c r="K191" s="13"/>
      <c r="L191" s="13"/>
      <c r="M191" s="112"/>
      <c r="N191" s="7"/>
      <c r="O191" s="8"/>
      <c r="P191" s="8"/>
      <c r="Q191" s="8"/>
      <c r="R191" s="8"/>
      <c r="S191" s="7"/>
      <c r="T191" s="8"/>
      <c r="U191" s="13"/>
      <c r="V191" s="13"/>
      <c r="W191" s="112"/>
      <c r="X191" s="7"/>
      <c r="Y191" s="8"/>
      <c r="Z191" s="8"/>
      <c r="AA191" s="8"/>
      <c r="AB191" s="8"/>
      <c r="AC191" s="7"/>
      <c r="AD191" s="8"/>
      <c r="AE191" s="13"/>
      <c r="AF191" s="13"/>
      <c r="AG191" s="112"/>
      <c r="AH191" s="7"/>
      <c r="AI191" s="8"/>
      <c r="AJ191" s="8"/>
      <c r="AK191" s="8"/>
      <c r="AL191" s="8"/>
      <c r="AM191" s="7"/>
      <c r="AN191" s="8"/>
      <c r="AO191" s="13"/>
      <c r="AP191" s="13"/>
      <c r="AQ191" s="112"/>
      <c r="AR191" s="7"/>
      <c r="AS191" s="8"/>
      <c r="AT191" s="8"/>
      <c r="AU191" s="8"/>
      <c r="AV191" s="8"/>
      <c r="AW191" s="7"/>
      <c r="AX191" s="8"/>
      <c r="AY191" s="13"/>
      <c r="AZ191" s="13"/>
      <c r="BA191" s="112"/>
      <c r="BB191" s="7"/>
      <c r="BC191" s="8"/>
      <c r="BD191" s="8"/>
      <c r="BE191" s="8"/>
      <c r="BF191" s="8"/>
      <c r="BG191" s="7"/>
      <c r="BH191" s="8"/>
      <c r="BI191" s="13"/>
      <c r="BJ191" s="13"/>
      <c r="BK191" s="112"/>
      <c r="BL191" s="7"/>
      <c r="BM191" s="8"/>
      <c r="BN191" s="8"/>
      <c r="BO191" s="8"/>
      <c r="BP191" s="8"/>
      <c r="BQ191" s="7"/>
      <c r="BR191" s="8"/>
      <c r="BS191" s="13"/>
      <c r="BT191" s="13"/>
      <c r="BU191" s="112"/>
      <c r="BV191" s="7"/>
      <c r="BW191" s="8"/>
      <c r="BX191" s="8"/>
      <c r="BY191" s="8"/>
      <c r="BZ191" s="8"/>
      <c r="CA191" s="7"/>
      <c r="CB191" s="8"/>
      <c r="CC191" s="13"/>
      <c r="CD191" s="13"/>
      <c r="CE191" s="112"/>
      <c r="CF191" s="7"/>
      <c r="CG191" s="8"/>
      <c r="CH191" s="8"/>
      <c r="CI191" s="8"/>
      <c r="CJ191" s="8"/>
      <c r="CK191" s="7"/>
      <c r="CL191" s="8"/>
      <c r="CM191" s="13"/>
      <c r="CN191" s="13"/>
      <c r="CO191" s="112"/>
      <c r="CP191" s="7"/>
      <c r="CQ191" s="8"/>
      <c r="CR191" s="8"/>
      <c r="CS191" s="8"/>
      <c r="CT191" s="8"/>
      <c r="CU191" s="7"/>
      <c r="CV191" s="8"/>
      <c r="CW191" s="13"/>
      <c r="CX191" s="13"/>
      <c r="CY191" s="112"/>
      <c r="CZ191" s="7"/>
      <c r="DA191" s="8"/>
      <c r="DB191" s="8"/>
      <c r="DC191" s="8"/>
      <c r="DD191" s="8"/>
      <c r="DE191" s="7"/>
      <c r="DF191" s="8"/>
      <c r="DG191" s="13"/>
      <c r="DH191" s="13"/>
      <c r="DI191" s="112"/>
      <c r="DJ191" s="7"/>
      <c r="DK191" s="8"/>
      <c r="DL191" s="8"/>
      <c r="DM191" s="8"/>
      <c r="DN191" s="8"/>
      <c r="DO191" s="7"/>
      <c r="DP191" s="8"/>
      <c r="DQ191" s="13"/>
      <c r="DR191" s="13"/>
      <c r="DS191" s="112"/>
      <c r="DT191" s="7"/>
      <c r="DU191" s="8"/>
      <c r="DV191" s="8"/>
      <c r="DW191" s="8"/>
      <c r="DX191" s="8"/>
      <c r="DY191" s="7"/>
      <c r="DZ191" s="8"/>
      <c r="EA191" s="13"/>
      <c r="EB191" s="13"/>
      <c r="EC191" s="112"/>
      <c r="ED191" s="7"/>
      <c r="EE191" s="8"/>
      <c r="EF191" s="8"/>
      <c r="EG191" s="8"/>
      <c r="EH191" s="8"/>
      <c r="EI191" s="7"/>
      <c r="EJ191" s="8"/>
      <c r="EK191" s="13"/>
      <c r="EL191" s="13"/>
      <c r="EM191" s="112"/>
      <c r="EN191" s="7"/>
      <c r="EO191" s="8"/>
      <c r="EP191" s="8"/>
      <c r="EQ191" s="8"/>
      <c r="ER191" s="8"/>
      <c r="ES191" s="7"/>
      <c r="ET191" s="8"/>
    </row>
    <row r="192" spans="1:150" ht="12.75" customHeight="1" x14ac:dyDescent="0.2">
      <c r="A192" s="13"/>
      <c r="B192" s="13"/>
      <c r="C192" s="13"/>
      <c r="D192" s="13"/>
      <c r="E192" s="13"/>
      <c r="F192" s="13"/>
      <c r="G192" s="13"/>
      <c r="H192" s="13"/>
      <c r="I192" s="14"/>
      <c r="J192" s="13"/>
      <c r="K192" s="13"/>
      <c r="L192" s="13"/>
      <c r="M192" s="112"/>
      <c r="N192" s="7"/>
      <c r="O192" s="8"/>
      <c r="P192" s="8"/>
      <c r="Q192" s="8"/>
      <c r="R192" s="8"/>
      <c r="S192" s="7"/>
      <c r="T192" s="8"/>
      <c r="U192" s="13"/>
      <c r="V192" s="13"/>
      <c r="W192" s="112"/>
      <c r="X192" s="7"/>
      <c r="Y192" s="8"/>
      <c r="Z192" s="8"/>
      <c r="AA192" s="8"/>
      <c r="AB192" s="8"/>
      <c r="AC192" s="7"/>
      <c r="AD192" s="8"/>
      <c r="AE192" s="13"/>
      <c r="AF192" s="13"/>
      <c r="AG192" s="112"/>
      <c r="AH192" s="7"/>
      <c r="AI192" s="8"/>
      <c r="AJ192" s="8"/>
      <c r="AK192" s="8"/>
      <c r="AL192" s="8"/>
      <c r="AM192" s="7"/>
      <c r="AN192" s="8"/>
      <c r="AO192" s="13"/>
      <c r="AP192" s="13"/>
      <c r="AQ192" s="112"/>
      <c r="AR192" s="7"/>
      <c r="AS192" s="8"/>
      <c r="AT192" s="8"/>
      <c r="AU192" s="8"/>
      <c r="AV192" s="8"/>
      <c r="AW192" s="7"/>
      <c r="AX192" s="8"/>
      <c r="AY192" s="13"/>
      <c r="AZ192" s="13"/>
      <c r="BA192" s="112"/>
      <c r="BB192" s="7"/>
      <c r="BC192" s="8"/>
      <c r="BD192" s="8"/>
      <c r="BE192" s="8"/>
      <c r="BF192" s="8"/>
      <c r="BG192" s="7"/>
      <c r="BH192" s="8"/>
      <c r="BI192" s="13"/>
      <c r="BJ192" s="13"/>
      <c r="BK192" s="112"/>
      <c r="BL192" s="7"/>
      <c r="BM192" s="8"/>
      <c r="BN192" s="8"/>
      <c r="BO192" s="8"/>
      <c r="BP192" s="8"/>
      <c r="BQ192" s="7"/>
      <c r="BR192" s="8"/>
      <c r="BS192" s="13"/>
      <c r="BT192" s="13"/>
      <c r="BU192" s="112"/>
      <c r="BV192" s="7"/>
      <c r="BW192" s="8"/>
      <c r="BX192" s="8"/>
      <c r="BY192" s="8"/>
      <c r="BZ192" s="8"/>
      <c r="CA192" s="7"/>
      <c r="CB192" s="8"/>
      <c r="CC192" s="13"/>
      <c r="CD192" s="13"/>
      <c r="CE192" s="112"/>
      <c r="CF192" s="7"/>
      <c r="CG192" s="8"/>
      <c r="CH192" s="8"/>
      <c r="CI192" s="8"/>
      <c r="CJ192" s="8"/>
      <c r="CK192" s="7"/>
      <c r="CL192" s="8"/>
      <c r="CM192" s="13"/>
      <c r="CN192" s="13"/>
      <c r="CO192" s="112"/>
      <c r="CP192" s="7"/>
      <c r="CQ192" s="8"/>
      <c r="CR192" s="8"/>
      <c r="CS192" s="8"/>
      <c r="CT192" s="8"/>
      <c r="CU192" s="7"/>
      <c r="CV192" s="8"/>
      <c r="CW192" s="13"/>
      <c r="CX192" s="13"/>
      <c r="CY192" s="112"/>
      <c r="CZ192" s="7"/>
      <c r="DA192" s="8"/>
      <c r="DB192" s="8"/>
      <c r="DC192" s="8"/>
      <c r="DD192" s="8"/>
      <c r="DE192" s="7"/>
      <c r="DF192" s="8"/>
      <c r="DG192" s="13"/>
      <c r="DH192" s="13"/>
      <c r="DI192" s="112"/>
      <c r="DJ192" s="7"/>
      <c r="DK192" s="8"/>
      <c r="DL192" s="8"/>
      <c r="DM192" s="8"/>
      <c r="DN192" s="8"/>
      <c r="DO192" s="7"/>
      <c r="DP192" s="8"/>
      <c r="DQ192" s="13"/>
      <c r="DR192" s="13"/>
      <c r="DS192" s="112"/>
      <c r="DT192" s="7"/>
      <c r="DU192" s="8"/>
      <c r="DV192" s="8"/>
      <c r="DW192" s="8"/>
      <c r="DX192" s="8"/>
      <c r="DY192" s="7"/>
      <c r="DZ192" s="8"/>
      <c r="EA192" s="13"/>
      <c r="EB192" s="13"/>
      <c r="EC192" s="112"/>
      <c r="ED192" s="7"/>
      <c r="EE192" s="8"/>
      <c r="EF192" s="8"/>
      <c r="EG192" s="8"/>
      <c r="EH192" s="8"/>
      <c r="EI192" s="7"/>
      <c r="EJ192" s="8"/>
      <c r="EK192" s="13"/>
      <c r="EL192" s="13"/>
      <c r="EM192" s="112"/>
      <c r="EN192" s="7"/>
      <c r="EO192" s="8"/>
      <c r="EP192" s="8"/>
      <c r="EQ192" s="8"/>
      <c r="ER192" s="8"/>
      <c r="ES192" s="7"/>
      <c r="ET192" s="8"/>
    </row>
    <row r="193" spans="1:150" ht="12.75" customHeight="1" x14ac:dyDescent="0.2">
      <c r="A193" s="13"/>
      <c r="B193" s="13"/>
      <c r="C193" s="13"/>
      <c r="D193" s="13"/>
      <c r="E193" s="13"/>
      <c r="F193" s="13"/>
      <c r="G193" s="13"/>
      <c r="H193" s="13"/>
      <c r="I193" s="14"/>
      <c r="J193" s="13"/>
      <c r="K193" s="13"/>
      <c r="L193" s="13"/>
      <c r="M193" s="112"/>
      <c r="N193" s="7"/>
      <c r="O193" s="8"/>
      <c r="P193" s="8"/>
      <c r="Q193" s="8"/>
      <c r="R193" s="8"/>
      <c r="S193" s="7"/>
      <c r="T193" s="8"/>
      <c r="U193" s="13"/>
      <c r="V193" s="13"/>
      <c r="W193" s="112"/>
      <c r="X193" s="7"/>
      <c r="Y193" s="8"/>
      <c r="Z193" s="8"/>
      <c r="AA193" s="8"/>
      <c r="AB193" s="8"/>
      <c r="AC193" s="7"/>
      <c r="AD193" s="8"/>
      <c r="AE193" s="13"/>
      <c r="AF193" s="13"/>
      <c r="AG193" s="112"/>
      <c r="AH193" s="7"/>
      <c r="AI193" s="8"/>
      <c r="AJ193" s="8"/>
      <c r="AK193" s="8"/>
      <c r="AL193" s="8"/>
      <c r="AM193" s="7"/>
      <c r="AN193" s="8"/>
      <c r="AO193" s="13"/>
      <c r="AP193" s="13"/>
      <c r="AQ193" s="112"/>
      <c r="AR193" s="7"/>
      <c r="AS193" s="8"/>
      <c r="AT193" s="8"/>
      <c r="AU193" s="8"/>
      <c r="AV193" s="8"/>
      <c r="AW193" s="7"/>
      <c r="AX193" s="8"/>
      <c r="AY193" s="13"/>
      <c r="AZ193" s="13"/>
      <c r="BA193" s="112"/>
      <c r="BB193" s="7"/>
      <c r="BC193" s="8"/>
      <c r="BD193" s="8"/>
      <c r="BE193" s="8"/>
      <c r="BF193" s="8"/>
      <c r="BG193" s="7"/>
      <c r="BH193" s="8"/>
      <c r="BI193" s="13"/>
      <c r="BJ193" s="13"/>
      <c r="BK193" s="112"/>
      <c r="BL193" s="7"/>
      <c r="BM193" s="8"/>
      <c r="BN193" s="8"/>
      <c r="BO193" s="8"/>
      <c r="BP193" s="8"/>
      <c r="BQ193" s="7"/>
      <c r="BR193" s="8"/>
      <c r="BS193" s="13"/>
      <c r="BT193" s="13"/>
      <c r="BU193" s="112"/>
      <c r="BV193" s="7"/>
      <c r="BW193" s="8"/>
      <c r="BX193" s="8"/>
      <c r="BY193" s="8"/>
      <c r="BZ193" s="8"/>
      <c r="CA193" s="7"/>
      <c r="CB193" s="8"/>
      <c r="CC193" s="13"/>
      <c r="CD193" s="13"/>
      <c r="CE193" s="112"/>
      <c r="CF193" s="7"/>
      <c r="CG193" s="8"/>
      <c r="CH193" s="8"/>
      <c r="CI193" s="8"/>
      <c r="CJ193" s="8"/>
      <c r="CK193" s="7"/>
      <c r="CL193" s="8"/>
      <c r="CM193" s="13"/>
      <c r="CN193" s="13"/>
      <c r="CO193" s="112"/>
      <c r="CP193" s="7"/>
      <c r="CQ193" s="8"/>
      <c r="CR193" s="8"/>
      <c r="CS193" s="8"/>
      <c r="CT193" s="8"/>
      <c r="CU193" s="7"/>
      <c r="CV193" s="8"/>
      <c r="CW193" s="13"/>
      <c r="CX193" s="13"/>
      <c r="CY193" s="112"/>
      <c r="CZ193" s="7"/>
      <c r="DA193" s="8"/>
      <c r="DB193" s="8"/>
      <c r="DC193" s="8"/>
      <c r="DD193" s="8"/>
      <c r="DE193" s="7"/>
      <c r="DF193" s="8"/>
      <c r="DG193" s="13"/>
      <c r="DH193" s="13"/>
      <c r="DI193" s="112"/>
      <c r="DJ193" s="7"/>
      <c r="DK193" s="8"/>
      <c r="DL193" s="8"/>
      <c r="DM193" s="8"/>
      <c r="DN193" s="8"/>
      <c r="DO193" s="7"/>
      <c r="DP193" s="8"/>
      <c r="DQ193" s="13"/>
      <c r="DR193" s="13"/>
      <c r="DS193" s="112"/>
      <c r="DT193" s="7"/>
      <c r="DU193" s="8"/>
      <c r="DV193" s="8"/>
      <c r="DW193" s="8"/>
      <c r="DX193" s="8"/>
      <c r="DY193" s="7"/>
      <c r="DZ193" s="8"/>
      <c r="EA193" s="13"/>
      <c r="EB193" s="13"/>
      <c r="EC193" s="112"/>
      <c r="ED193" s="7"/>
      <c r="EE193" s="8"/>
      <c r="EF193" s="8"/>
      <c r="EG193" s="8"/>
      <c r="EH193" s="8"/>
      <c r="EI193" s="7"/>
      <c r="EJ193" s="8"/>
      <c r="EK193" s="13"/>
      <c r="EL193" s="13"/>
      <c r="EM193" s="112"/>
      <c r="EN193" s="7"/>
      <c r="EO193" s="8"/>
      <c r="EP193" s="8"/>
      <c r="EQ193" s="8"/>
      <c r="ER193" s="8"/>
      <c r="ES193" s="7"/>
      <c r="ET193" s="8"/>
    </row>
    <row r="194" spans="1:150" ht="12.75" customHeight="1" x14ac:dyDescent="0.2">
      <c r="A194" s="13"/>
      <c r="B194" s="13"/>
      <c r="C194" s="13"/>
      <c r="D194" s="13"/>
      <c r="E194" s="13"/>
      <c r="F194" s="13"/>
      <c r="G194" s="13"/>
      <c r="H194" s="13"/>
      <c r="I194" s="14"/>
      <c r="J194" s="13"/>
      <c r="K194" s="13"/>
      <c r="L194" s="13"/>
      <c r="M194" s="112"/>
      <c r="N194" s="7"/>
      <c r="O194" s="8"/>
      <c r="P194" s="8"/>
      <c r="Q194" s="8"/>
      <c r="R194" s="8"/>
      <c r="S194" s="7"/>
      <c r="T194" s="8"/>
      <c r="U194" s="13"/>
      <c r="V194" s="13"/>
      <c r="W194" s="112"/>
      <c r="X194" s="7"/>
      <c r="Y194" s="8"/>
      <c r="Z194" s="8"/>
      <c r="AA194" s="8"/>
      <c r="AB194" s="8"/>
      <c r="AC194" s="7"/>
      <c r="AD194" s="8"/>
      <c r="AE194" s="13"/>
      <c r="AF194" s="13"/>
      <c r="AG194" s="112"/>
      <c r="AH194" s="7"/>
      <c r="AI194" s="8"/>
      <c r="AJ194" s="8"/>
      <c r="AK194" s="8"/>
      <c r="AL194" s="8"/>
      <c r="AM194" s="7"/>
      <c r="AN194" s="8"/>
      <c r="AO194" s="13"/>
      <c r="AP194" s="13"/>
      <c r="AQ194" s="112"/>
      <c r="AR194" s="7"/>
      <c r="AS194" s="8"/>
      <c r="AT194" s="8"/>
      <c r="AU194" s="8"/>
      <c r="AV194" s="8"/>
      <c r="AW194" s="7"/>
      <c r="AX194" s="8"/>
      <c r="AY194" s="13"/>
      <c r="AZ194" s="13"/>
      <c r="BA194" s="112"/>
      <c r="BB194" s="7"/>
      <c r="BC194" s="8"/>
      <c r="BD194" s="8"/>
      <c r="BE194" s="8"/>
      <c r="BF194" s="8"/>
      <c r="BG194" s="7"/>
      <c r="BH194" s="8"/>
      <c r="BI194" s="13"/>
      <c r="BJ194" s="13"/>
      <c r="BK194" s="112"/>
      <c r="BL194" s="7"/>
      <c r="BM194" s="8"/>
      <c r="BN194" s="8"/>
      <c r="BO194" s="8"/>
      <c r="BP194" s="8"/>
      <c r="BQ194" s="7"/>
      <c r="BR194" s="8"/>
      <c r="BS194" s="13"/>
      <c r="BT194" s="13"/>
      <c r="BU194" s="112"/>
      <c r="BV194" s="7"/>
      <c r="BW194" s="8"/>
      <c r="BX194" s="8"/>
      <c r="BY194" s="8"/>
      <c r="BZ194" s="8"/>
      <c r="CA194" s="7"/>
      <c r="CB194" s="8"/>
      <c r="CC194" s="13"/>
      <c r="CD194" s="13"/>
      <c r="CE194" s="112"/>
      <c r="CF194" s="7"/>
      <c r="CG194" s="8"/>
      <c r="CH194" s="8"/>
      <c r="CI194" s="8"/>
      <c r="CJ194" s="8"/>
      <c r="CK194" s="7"/>
      <c r="CL194" s="8"/>
      <c r="CM194" s="13"/>
      <c r="CN194" s="13"/>
      <c r="CO194" s="112"/>
      <c r="CP194" s="7"/>
      <c r="CQ194" s="8"/>
      <c r="CR194" s="8"/>
      <c r="CS194" s="8"/>
      <c r="CT194" s="8"/>
      <c r="CU194" s="7"/>
      <c r="CV194" s="8"/>
      <c r="CW194" s="13"/>
      <c r="CX194" s="13"/>
      <c r="CY194" s="112"/>
      <c r="CZ194" s="7"/>
      <c r="DA194" s="8"/>
      <c r="DB194" s="8"/>
      <c r="DC194" s="8"/>
      <c r="DD194" s="8"/>
      <c r="DE194" s="7"/>
      <c r="DF194" s="8"/>
      <c r="DG194" s="13"/>
      <c r="DH194" s="13"/>
      <c r="DI194" s="112"/>
      <c r="DJ194" s="7"/>
      <c r="DK194" s="8"/>
      <c r="DL194" s="8"/>
      <c r="DM194" s="8"/>
      <c r="DN194" s="8"/>
      <c r="DO194" s="7"/>
      <c r="DP194" s="8"/>
      <c r="DQ194" s="13"/>
      <c r="DR194" s="13"/>
      <c r="DS194" s="112"/>
      <c r="DT194" s="7"/>
      <c r="DU194" s="8"/>
      <c r="DV194" s="8"/>
      <c r="DW194" s="8"/>
      <c r="DX194" s="8"/>
      <c r="DY194" s="7"/>
      <c r="DZ194" s="8"/>
      <c r="EA194" s="13"/>
      <c r="EB194" s="13"/>
      <c r="EC194" s="112"/>
      <c r="ED194" s="7"/>
      <c r="EE194" s="8"/>
      <c r="EF194" s="8"/>
      <c r="EG194" s="8"/>
      <c r="EH194" s="8"/>
      <c r="EI194" s="7"/>
      <c r="EJ194" s="8"/>
      <c r="EK194" s="13"/>
      <c r="EL194" s="13"/>
      <c r="EM194" s="112"/>
      <c r="EN194" s="7"/>
      <c r="EO194" s="8"/>
      <c r="EP194" s="8"/>
      <c r="EQ194" s="8"/>
      <c r="ER194" s="8"/>
      <c r="ES194" s="7"/>
      <c r="ET194" s="8"/>
    </row>
    <row r="195" spans="1:150" ht="12.75" customHeight="1" x14ac:dyDescent="0.2">
      <c r="A195" s="13"/>
      <c r="B195" s="13"/>
      <c r="C195" s="13"/>
      <c r="D195" s="13"/>
      <c r="E195" s="13"/>
      <c r="F195" s="13"/>
      <c r="G195" s="13"/>
      <c r="H195" s="13"/>
      <c r="I195" s="14"/>
      <c r="J195" s="13"/>
      <c r="K195" s="13"/>
      <c r="L195" s="13"/>
      <c r="M195" s="112"/>
      <c r="N195" s="7"/>
      <c r="O195" s="8"/>
      <c r="P195" s="8"/>
      <c r="Q195" s="8"/>
      <c r="R195" s="8"/>
      <c r="S195" s="7"/>
      <c r="T195" s="8"/>
      <c r="U195" s="13"/>
      <c r="V195" s="13"/>
      <c r="W195" s="112"/>
      <c r="X195" s="7"/>
      <c r="Y195" s="8"/>
      <c r="Z195" s="8"/>
      <c r="AA195" s="8"/>
      <c r="AB195" s="8"/>
      <c r="AC195" s="7"/>
      <c r="AD195" s="8"/>
      <c r="AE195" s="13"/>
      <c r="AF195" s="13"/>
      <c r="AG195" s="112"/>
      <c r="AH195" s="7"/>
      <c r="AI195" s="8"/>
      <c r="AJ195" s="8"/>
      <c r="AK195" s="8"/>
      <c r="AL195" s="8"/>
      <c r="AM195" s="7"/>
      <c r="AN195" s="8"/>
      <c r="AO195" s="13"/>
      <c r="AP195" s="13"/>
      <c r="AQ195" s="112"/>
      <c r="AR195" s="7"/>
      <c r="AS195" s="8"/>
      <c r="AT195" s="8"/>
      <c r="AU195" s="8"/>
      <c r="AV195" s="8"/>
      <c r="AW195" s="7"/>
      <c r="AX195" s="8"/>
      <c r="AY195" s="13"/>
      <c r="AZ195" s="13"/>
      <c r="BA195" s="112"/>
      <c r="BB195" s="7"/>
      <c r="BC195" s="8"/>
      <c r="BD195" s="8"/>
      <c r="BE195" s="8"/>
      <c r="BF195" s="8"/>
      <c r="BG195" s="7"/>
      <c r="BH195" s="8"/>
      <c r="BI195" s="13"/>
      <c r="BJ195" s="13"/>
      <c r="BK195" s="112"/>
      <c r="BL195" s="7"/>
      <c r="BM195" s="8"/>
      <c r="BN195" s="8"/>
      <c r="BO195" s="8"/>
      <c r="BP195" s="8"/>
      <c r="BQ195" s="7"/>
      <c r="BR195" s="8"/>
      <c r="BS195" s="13"/>
      <c r="BT195" s="13"/>
      <c r="BU195" s="112"/>
      <c r="BV195" s="7"/>
      <c r="BW195" s="8"/>
      <c r="BX195" s="8"/>
      <c r="BY195" s="8"/>
      <c r="BZ195" s="8"/>
      <c r="CA195" s="7"/>
      <c r="CB195" s="8"/>
      <c r="CC195" s="13"/>
      <c r="CD195" s="13"/>
      <c r="CE195" s="112"/>
      <c r="CF195" s="7"/>
      <c r="CG195" s="8"/>
      <c r="CH195" s="8"/>
      <c r="CI195" s="8"/>
      <c r="CJ195" s="8"/>
      <c r="CK195" s="7"/>
      <c r="CL195" s="8"/>
      <c r="CM195" s="13"/>
      <c r="CN195" s="13"/>
      <c r="CO195" s="112"/>
      <c r="CP195" s="7"/>
      <c r="CQ195" s="8"/>
      <c r="CR195" s="8"/>
      <c r="CS195" s="8"/>
      <c r="CT195" s="8"/>
      <c r="CU195" s="7"/>
      <c r="CV195" s="8"/>
      <c r="CW195" s="13"/>
      <c r="CX195" s="13"/>
      <c r="CY195" s="112"/>
      <c r="CZ195" s="7"/>
      <c r="DA195" s="8"/>
      <c r="DB195" s="8"/>
      <c r="DC195" s="8"/>
      <c r="DD195" s="8"/>
      <c r="DE195" s="7"/>
      <c r="DF195" s="8"/>
      <c r="DG195" s="13"/>
      <c r="DH195" s="13"/>
      <c r="DI195" s="112"/>
      <c r="DJ195" s="7"/>
      <c r="DK195" s="8"/>
      <c r="DL195" s="8"/>
      <c r="DM195" s="8"/>
      <c r="DN195" s="8"/>
      <c r="DO195" s="7"/>
      <c r="DP195" s="8"/>
      <c r="DQ195" s="13"/>
      <c r="DR195" s="13"/>
      <c r="DS195" s="112"/>
      <c r="DT195" s="7"/>
      <c r="DU195" s="8"/>
      <c r="DV195" s="8"/>
      <c r="DW195" s="8"/>
      <c r="DX195" s="8"/>
      <c r="DY195" s="7"/>
      <c r="DZ195" s="8"/>
      <c r="EA195" s="13"/>
      <c r="EB195" s="13"/>
      <c r="EC195" s="112"/>
      <c r="ED195" s="7"/>
      <c r="EE195" s="8"/>
      <c r="EF195" s="8"/>
      <c r="EG195" s="8"/>
      <c r="EH195" s="8"/>
      <c r="EI195" s="7"/>
      <c r="EJ195" s="8"/>
      <c r="EK195" s="13"/>
      <c r="EL195" s="13"/>
      <c r="EM195" s="112"/>
      <c r="EN195" s="7"/>
      <c r="EO195" s="8"/>
      <c r="EP195" s="8"/>
      <c r="EQ195" s="8"/>
      <c r="ER195" s="8"/>
      <c r="ES195" s="7"/>
      <c r="ET195" s="8"/>
    </row>
    <row r="196" spans="1:150" ht="12.75" customHeight="1" x14ac:dyDescent="0.2">
      <c r="A196" s="13"/>
      <c r="B196" s="13"/>
      <c r="C196" s="13"/>
      <c r="D196" s="13"/>
      <c r="E196" s="13"/>
      <c r="F196" s="13"/>
      <c r="G196" s="13"/>
      <c r="H196" s="13"/>
      <c r="I196" s="14"/>
      <c r="J196" s="13"/>
      <c r="K196" s="13"/>
      <c r="L196" s="13"/>
      <c r="M196" s="112"/>
      <c r="N196" s="7"/>
      <c r="O196" s="8"/>
      <c r="P196" s="8"/>
      <c r="Q196" s="8"/>
      <c r="R196" s="8"/>
      <c r="S196" s="7"/>
      <c r="T196" s="8"/>
      <c r="U196" s="13"/>
      <c r="V196" s="13"/>
      <c r="W196" s="112"/>
      <c r="X196" s="7"/>
      <c r="Y196" s="8"/>
      <c r="Z196" s="8"/>
      <c r="AA196" s="8"/>
      <c r="AB196" s="8"/>
      <c r="AC196" s="7"/>
      <c r="AD196" s="8"/>
      <c r="AE196" s="13"/>
      <c r="AF196" s="13"/>
      <c r="AG196" s="112"/>
      <c r="AH196" s="7"/>
      <c r="AI196" s="8"/>
      <c r="AJ196" s="8"/>
      <c r="AK196" s="8"/>
      <c r="AL196" s="8"/>
      <c r="AM196" s="7"/>
      <c r="AN196" s="8"/>
      <c r="AO196" s="13"/>
      <c r="AP196" s="13"/>
      <c r="AQ196" s="112"/>
      <c r="AR196" s="7"/>
      <c r="AS196" s="8"/>
      <c r="AT196" s="8"/>
      <c r="AU196" s="8"/>
      <c r="AV196" s="8"/>
      <c r="AW196" s="7"/>
      <c r="AX196" s="8"/>
      <c r="AY196" s="13"/>
      <c r="AZ196" s="13"/>
      <c r="BA196" s="112"/>
      <c r="BB196" s="7"/>
      <c r="BC196" s="8"/>
      <c r="BD196" s="8"/>
      <c r="BE196" s="8"/>
      <c r="BF196" s="8"/>
      <c r="BG196" s="7"/>
      <c r="BH196" s="8"/>
      <c r="BI196" s="13"/>
      <c r="BJ196" s="13"/>
      <c r="BK196" s="112"/>
      <c r="BL196" s="7"/>
      <c r="BM196" s="8"/>
      <c r="BN196" s="8"/>
      <c r="BO196" s="8"/>
      <c r="BP196" s="8"/>
      <c r="BQ196" s="7"/>
      <c r="BR196" s="8"/>
      <c r="BS196" s="13"/>
      <c r="BT196" s="13"/>
      <c r="BU196" s="112"/>
      <c r="BV196" s="7"/>
      <c r="BW196" s="8"/>
      <c r="BX196" s="8"/>
      <c r="BY196" s="8"/>
      <c r="BZ196" s="8"/>
      <c r="CA196" s="7"/>
      <c r="CB196" s="8"/>
      <c r="CC196" s="13"/>
      <c r="CD196" s="13"/>
      <c r="CE196" s="112"/>
      <c r="CF196" s="7"/>
      <c r="CG196" s="8"/>
      <c r="CH196" s="8"/>
      <c r="CI196" s="8"/>
      <c r="CJ196" s="8"/>
      <c r="CK196" s="7"/>
      <c r="CL196" s="8"/>
      <c r="CM196" s="13"/>
      <c r="CN196" s="13"/>
      <c r="CO196" s="112"/>
      <c r="CP196" s="7"/>
      <c r="CQ196" s="8"/>
      <c r="CR196" s="8"/>
      <c r="CS196" s="8"/>
      <c r="CT196" s="8"/>
      <c r="CU196" s="7"/>
      <c r="CV196" s="8"/>
      <c r="CW196" s="13"/>
      <c r="CX196" s="13"/>
      <c r="CY196" s="112"/>
      <c r="CZ196" s="7"/>
      <c r="DA196" s="8"/>
      <c r="DB196" s="8"/>
      <c r="DC196" s="8"/>
      <c r="DD196" s="8"/>
      <c r="DE196" s="7"/>
      <c r="DF196" s="8"/>
      <c r="DG196" s="13"/>
      <c r="DH196" s="13"/>
      <c r="DI196" s="112"/>
      <c r="DJ196" s="7"/>
      <c r="DK196" s="8"/>
      <c r="DL196" s="8"/>
      <c r="DM196" s="8"/>
      <c r="DN196" s="8"/>
      <c r="DO196" s="7"/>
      <c r="DP196" s="8"/>
      <c r="DQ196" s="13"/>
      <c r="DR196" s="13"/>
      <c r="DS196" s="112"/>
      <c r="DT196" s="7"/>
      <c r="DU196" s="8"/>
      <c r="DV196" s="8"/>
      <c r="DW196" s="8"/>
      <c r="DX196" s="8"/>
      <c r="DY196" s="7"/>
      <c r="DZ196" s="8"/>
      <c r="EA196" s="13"/>
      <c r="EB196" s="13"/>
      <c r="EC196" s="112"/>
      <c r="ED196" s="7"/>
      <c r="EE196" s="8"/>
      <c r="EF196" s="8"/>
      <c r="EG196" s="8"/>
      <c r="EH196" s="8"/>
      <c r="EI196" s="7"/>
      <c r="EJ196" s="8"/>
      <c r="EK196" s="13"/>
      <c r="EL196" s="13"/>
      <c r="EM196" s="112"/>
      <c r="EN196" s="7"/>
      <c r="EO196" s="8"/>
      <c r="EP196" s="8"/>
      <c r="EQ196" s="8"/>
      <c r="ER196" s="8"/>
      <c r="ES196" s="7"/>
      <c r="ET196" s="8"/>
    </row>
    <row r="197" spans="1:150" ht="12.75" customHeight="1" x14ac:dyDescent="0.2">
      <c r="A197" s="13"/>
      <c r="B197" s="13"/>
      <c r="C197" s="13"/>
      <c r="D197" s="13"/>
      <c r="E197" s="13"/>
      <c r="F197" s="13"/>
      <c r="G197" s="13"/>
      <c r="H197" s="13"/>
      <c r="I197" s="14"/>
      <c r="J197" s="13"/>
      <c r="K197" s="13"/>
      <c r="L197" s="13"/>
      <c r="M197" s="112"/>
      <c r="N197" s="7"/>
      <c r="O197" s="8"/>
      <c r="P197" s="8"/>
      <c r="Q197" s="8"/>
      <c r="R197" s="8"/>
      <c r="S197" s="7"/>
      <c r="T197" s="8"/>
      <c r="U197" s="13"/>
      <c r="V197" s="13"/>
      <c r="W197" s="112"/>
      <c r="X197" s="7"/>
      <c r="Y197" s="8"/>
      <c r="Z197" s="8"/>
      <c r="AA197" s="8"/>
      <c r="AB197" s="8"/>
      <c r="AC197" s="7"/>
      <c r="AD197" s="8"/>
      <c r="AE197" s="13"/>
      <c r="AF197" s="13"/>
      <c r="AG197" s="112"/>
      <c r="AH197" s="7"/>
      <c r="AI197" s="8"/>
      <c r="AJ197" s="8"/>
      <c r="AK197" s="8"/>
      <c r="AL197" s="8"/>
      <c r="AM197" s="7"/>
      <c r="AN197" s="8"/>
      <c r="AO197" s="13"/>
      <c r="AP197" s="13"/>
      <c r="AQ197" s="112"/>
      <c r="AR197" s="7"/>
      <c r="AS197" s="8"/>
      <c r="AT197" s="8"/>
      <c r="AU197" s="8"/>
      <c r="AV197" s="8"/>
      <c r="AW197" s="7"/>
      <c r="AX197" s="8"/>
      <c r="AY197" s="13"/>
      <c r="AZ197" s="13"/>
      <c r="BA197" s="112"/>
      <c r="BB197" s="7"/>
      <c r="BC197" s="8"/>
      <c r="BD197" s="8"/>
      <c r="BE197" s="8"/>
      <c r="BF197" s="8"/>
      <c r="BG197" s="7"/>
      <c r="BH197" s="8"/>
      <c r="BI197" s="13"/>
      <c r="BJ197" s="13"/>
      <c r="BK197" s="112"/>
      <c r="BL197" s="7"/>
      <c r="BM197" s="8"/>
      <c r="BN197" s="8"/>
      <c r="BO197" s="8"/>
      <c r="BP197" s="8"/>
      <c r="BQ197" s="7"/>
      <c r="BR197" s="8"/>
      <c r="BS197" s="13"/>
      <c r="BT197" s="13"/>
      <c r="BU197" s="112"/>
      <c r="BV197" s="7"/>
      <c r="BW197" s="8"/>
      <c r="BX197" s="8"/>
      <c r="BY197" s="8"/>
      <c r="BZ197" s="8"/>
      <c r="CA197" s="7"/>
      <c r="CB197" s="8"/>
      <c r="CC197" s="13"/>
      <c r="CD197" s="13"/>
      <c r="CE197" s="112"/>
      <c r="CF197" s="7"/>
      <c r="CG197" s="8"/>
      <c r="CH197" s="8"/>
      <c r="CI197" s="8"/>
      <c r="CJ197" s="8"/>
      <c r="CK197" s="7"/>
      <c r="CL197" s="8"/>
      <c r="CM197" s="13"/>
      <c r="CN197" s="13"/>
      <c r="CO197" s="112"/>
      <c r="CP197" s="7"/>
      <c r="CQ197" s="8"/>
      <c r="CR197" s="8"/>
      <c r="CS197" s="8"/>
      <c r="CT197" s="8"/>
      <c r="CU197" s="7"/>
      <c r="CV197" s="8"/>
      <c r="CW197" s="13"/>
      <c r="CX197" s="13"/>
      <c r="CY197" s="112"/>
      <c r="CZ197" s="7"/>
      <c r="DA197" s="8"/>
      <c r="DB197" s="8"/>
      <c r="DC197" s="8"/>
      <c r="DD197" s="8"/>
      <c r="DE197" s="7"/>
      <c r="DF197" s="8"/>
      <c r="DG197" s="13"/>
      <c r="DH197" s="13"/>
      <c r="DI197" s="112"/>
      <c r="DJ197" s="7"/>
      <c r="DK197" s="8"/>
      <c r="DL197" s="8"/>
      <c r="DM197" s="8"/>
      <c r="DN197" s="8"/>
      <c r="DO197" s="7"/>
      <c r="DP197" s="8"/>
      <c r="DQ197" s="13"/>
      <c r="DR197" s="13"/>
      <c r="DS197" s="112"/>
      <c r="DT197" s="7"/>
      <c r="DU197" s="8"/>
      <c r="DV197" s="8"/>
      <c r="DW197" s="8"/>
      <c r="DX197" s="8"/>
      <c r="DY197" s="7"/>
      <c r="DZ197" s="8"/>
      <c r="EA197" s="13"/>
      <c r="EB197" s="13"/>
      <c r="EC197" s="112"/>
      <c r="ED197" s="7"/>
      <c r="EE197" s="8"/>
      <c r="EF197" s="8"/>
      <c r="EG197" s="8"/>
      <c r="EH197" s="8"/>
      <c r="EI197" s="7"/>
      <c r="EJ197" s="8"/>
      <c r="EK197" s="13"/>
      <c r="EL197" s="13"/>
      <c r="EM197" s="112"/>
      <c r="EN197" s="7"/>
      <c r="EO197" s="8"/>
      <c r="EP197" s="8"/>
      <c r="EQ197" s="8"/>
      <c r="ER197" s="8"/>
      <c r="ES197" s="7"/>
      <c r="ET197" s="8"/>
    </row>
    <row r="198" spans="1:150" ht="12.75" customHeight="1" x14ac:dyDescent="0.2">
      <c r="A198" s="13"/>
      <c r="B198" s="13"/>
      <c r="C198" s="13"/>
      <c r="D198" s="13"/>
      <c r="E198" s="13"/>
      <c r="F198" s="13"/>
      <c r="G198" s="13"/>
      <c r="H198" s="13"/>
      <c r="I198" s="14"/>
      <c r="J198" s="13"/>
      <c r="K198" s="13"/>
      <c r="L198" s="13"/>
      <c r="M198" s="112"/>
      <c r="N198" s="7"/>
      <c r="O198" s="8"/>
      <c r="P198" s="8"/>
      <c r="Q198" s="8"/>
      <c r="R198" s="8"/>
      <c r="S198" s="7"/>
      <c r="T198" s="8"/>
      <c r="U198" s="13"/>
      <c r="V198" s="13"/>
      <c r="W198" s="112"/>
      <c r="X198" s="7"/>
      <c r="Y198" s="8"/>
      <c r="Z198" s="8"/>
      <c r="AA198" s="8"/>
      <c r="AB198" s="8"/>
      <c r="AC198" s="7"/>
      <c r="AD198" s="8"/>
      <c r="AE198" s="13"/>
      <c r="AF198" s="13"/>
      <c r="AG198" s="112"/>
      <c r="AH198" s="7"/>
      <c r="AI198" s="8"/>
      <c r="AJ198" s="8"/>
      <c r="AK198" s="8"/>
      <c r="AL198" s="8"/>
      <c r="AM198" s="7"/>
      <c r="AN198" s="8"/>
      <c r="AO198" s="13"/>
      <c r="AP198" s="13"/>
      <c r="AQ198" s="112"/>
      <c r="AR198" s="7"/>
      <c r="AS198" s="8"/>
      <c r="AT198" s="8"/>
      <c r="AU198" s="8"/>
      <c r="AV198" s="8"/>
      <c r="AW198" s="7"/>
      <c r="AX198" s="8"/>
      <c r="AY198" s="13"/>
      <c r="AZ198" s="13"/>
      <c r="BA198" s="112"/>
      <c r="BB198" s="7"/>
      <c r="BC198" s="8"/>
      <c r="BD198" s="8"/>
      <c r="BE198" s="8"/>
      <c r="BF198" s="8"/>
      <c r="BG198" s="7"/>
      <c r="BH198" s="8"/>
      <c r="BI198" s="13"/>
      <c r="BJ198" s="13"/>
      <c r="BK198" s="112"/>
      <c r="BL198" s="7"/>
      <c r="BM198" s="8"/>
      <c r="BN198" s="8"/>
      <c r="BO198" s="8"/>
      <c r="BP198" s="8"/>
      <c r="BQ198" s="7"/>
      <c r="BR198" s="8"/>
      <c r="BS198" s="13"/>
      <c r="BT198" s="13"/>
      <c r="BU198" s="112"/>
      <c r="BV198" s="7"/>
      <c r="BW198" s="8"/>
      <c r="BX198" s="8"/>
      <c r="BY198" s="8"/>
      <c r="BZ198" s="8"/>
      <c r="CA198" s="7"/>
      <c r="CB198" s="8"/>
      <c r="CC198" s="13"/>
      <c r="CD198" s="13"/>
      <c r="CE198" s="112"/>
      <c r="CF198" s="7"/>
      <c r="CG198" s="8"/>
      <c r="CH198" s="8"/>
      <c r="CI198" s="8"/>
      <c r="CJ198" s="8"/>
      <c r="CK198" s="7"/>
      <c r="CL198" s="8"/>
      <c r="CM198" s="13"/>
      <c r="CN198" s="13"/>
      <c r="CO198" s="112"/>
      <c r="CP198" s="7"/>
      <c r="CQ198" s="8"/>
      <c r="CR198" s="8"/>
      <c r="CS198" s="8"/>
      <c r="CT198" s="8"/>
      <c r="CU198" s="7"/>
      <c r="CV198" s="8"/>
      <c r="CW198" s="13"/>
      <c r="CX198" s="13"/>
      <c r="CY198" s="112"/>
      <c r="CZ198" s="7"/>
      <c r="DA198" s="8"/>
      <c r="DB198" s="8"/>
      <c r="DC198" s="8"/>
      <c r="DD198" s="8"/>
      <c r="DE198" s="7"/>
      <c r="DF198" s="8"/>
      <c r="DG198" s="13"/>
      <c r="DH198" s="13"/>
      <c r="DI198" s="112"/>
      <c r="DJ198" s="7"/>
      <c r="DK198" s="8"/>
      <c r="DL198" s="8"/>
      <c r="DM198" s="8"/>
      <c r="DN198" s="8"/>
      <c r="DO198" s="7"/>
      <c r="DP198" s="8"/>
      <c r="DQ198" s="13"/>
      <c r="DR198" s="13"/>
      <c r="DS198" s="112"/>
      <c r="DT198" s="7"/>
      <c r="DU198" s="8"/>
      <c r="DV198" s="8"/>
      <c r="DW198" s="8"/>
      <c r="DX198" s="8"/>
      <c r="DY198" s="7"/>
      <c r="DZ198" s="8"/>
      <c r="EA198" s="13"/>
      <c r="EB198" s="13"/>
      <c r="EC198" s="112"/>
      <c r="ED198" s="7"/>
      <c r="EE198" s="8"/>
      <c r="EF198" s="8"/>
      <c r="EG198" s="8"/>
      <c r="EH198" s="8"/>
      <c r="EI198" s="7"/>
      <c r="EJ198" s="8"/>
      <c r="EK198" s="13"/>
      <c r="EL198" s="13"/>
      <c r="EM198" s="112"/>
      <c r="EN198" s="7"/>
      <c r="EO198" s="8"/>
      <c r="EP198" s="8"/>
      <c r="EQ198" s="8"/>
      <c r="ER198" s="8"/>
      <c r="ES198" s="7"/>
      <c r="ET198" s="8"/>
    </row>
    <row r="199" spans="1:150" ht="12.75" customHeight="1" x14ac:dyDescent="0.2">
      <c r="A199" s="13"/>
      <c r="B199" s="13"/>
      <c r="C199" s="13"/>
      <c r="D199" s="13"/>
      <c r="E199" s="13"/>
      <c r="F199" s="13"/>
      <c r="G199" s="13"/>
      <c r="H199" s="13"/>
      <c r="I199" s="14"/>
      <c r="J199" s="13"/>
      <c r="K199" s="13"/>
      <c r="L199" s="13"/>
      <c r="M199" s="112"/>
      <c r="N199" s="7"/>
      <c r="O199" s="8"/>
      <c r="P199" s="8"/>
      <c r="Q199" s="8"/>
      <c r="R199" s="8"/>
      <c r="S199" s="7"/>
      <c r="T199" s="8"/>
      <c r="U199" s="13"/>
      <c r="V199" s="13"/>
      <c r="W199" s="112"/>
      <c r="X199" s="7"/>
      <c r="Y199" s="8"/>
      <c r="Z199" s="8"/>
      <c r="AA199" s="8"/>
      <c r="AB199" s="8"/>
      <c r="AC199" s="7"/>
      <c r="AD199" s="8"/>
      <c r="AE199" s="13"/>
      <c r="AF199" s="13"/>
      <c r="AG199" s="112"/>
      <c r="AH199" s="7"/>
      <c r="AI199" s="8"/>
      <c r="AJ199" s="8"/>
      <c r="AK199" s="8"/>
      <c r="AL199" s="8"/>
      <c r="AM199" s="7"/>
      <c r="AN199" s="8"/>
      <c r="AO199" s="13"/>
      <c r="AP199" s="13"/>
      <c r="AQ199" s="112"/>
      <c r="AR199" s="7"/>
      <c r="AS199" s="8"/>
      <c r="AT199" s="8"/>
      <c r="AU199" s="8"/>
      <c r="AV199" s="8"/>
      <c r="AW199" s="7"/>
      <c r="AX199" s="8"/>
      <c r="AY199" s="13"/>
      <c r="AZ199" s="13"/>
      <c r="BA199" s="112"/>
      <c r="BB199" s="7"/>
      <c r="BC199" s="8"/>
      <c r="BD199" s="8"/>
      <c r="BE199" s="8"/>
      <c r="BF199" s="8"/>
      <c r="BG199" s="7"/>
      <c r="BH199" s="8"/>
      <c r="BI199" s="13"/>
      <c r="BJ199" s="13"/>
      <c r="BK199" s="112"/>
      <c r="BL199" s="7"/>
      <c r="BM199" s="8"/>
      <c r="BN199" s="8"/>
      <c r="BO199" s="8"/>
      <c r="BP199" s="8"/>
      <c r="BQ199" s="7"/>
      <c r="BR199" s="8"/>
      <c r="BS199" s="13"/>
      <c r="BT199" s="13"/>
      <c r="BU199" s="112"/>
      <c r="BV199" s="7"/>
      <c r="BW199" s="8"/>
      <c r="BX199" s="8"/>
      <c r="BY199" s="8"/>
      <c r="BZ199" s="8"/>
      <c r="CA199" s="7"/>
      <c r="CB199" s="8"/>
      <c r="CC199" s="13"/>
      <c r="CD199" s="13"/>
      <c r="CE199" s="112"/>
      <c r="CF199" s="7"/>
      <c r="CG199" s="8"/>
      <c r="CH199" s="8"/>
      <c r="CI199" s="8"/>
      <c r="CJ199" s="8"/>
      <c r="CK199" s="7"/>
      <c r="CL199" s="8"/>
      <c r="CM199" s="13"/>
      <c r="CN199" s="13"/>
      <c r="CO199" s="112"/>
      <c r="CP199" s="7"/>
      <c r="CQ199" s="8"/>
      <c r="CR199" s="8"/>
      <c r="CS199" s="8"/>
      <c r="CT199" s="8"/>
      <c r="CU199" s="7"/>
      <c r="CV199" s="8"/>
      <c r="CW199" s="13"/>
      <c r="CX199" s="13"/>
      <c r="CY199" s="112"/>
      <c r="CZ199" s="7"/>
      <c r="DA199" s="8"/>
      <c r="DB199" s="8"/>
      <c r="DC199" s="8"/>
      <c r="DD199" s="8"/>
      <c r="DE199" s="7"/>
      <c r="DF199" s="8"/>
      <c r="DG199" s="13"/>
      <c r="DH199" s="13"/>
      <c r="DI199" s="112"/>
      <c r="DJ199" s="7"/>
      <c r="DK199" s="8"/>
      <c r="DL199" s="8"/>
      <c r="DM199" s="8"/>
      <c r="DN199" s="8"/>
      <c r="DO199" s="7"/>
      <c r="DP199" s="8"/>
      <c r="DQ199" s="13"/>
      <c r="DR199" s="13"/>
      <c r="DS199" s="112"/>
      <c r="DT199" s="7"/>
      <c r="DU199" s="8"/>
      <c r="DV199" s="8"/>
      <c r="DW199" s="8"/>
      <c r="DX199" s="8"/>
      <c r="DY199" s="7"/>
      <c r="DZ199" s="8"/>
      <c r="EA199" s="13"/>
      <c r="EB199" s="13"/>
      <c r="EC199" s="112"/>
      <c r="ED199" s="7"/>
      <c r="EE199" s="8"/>
      <c r="EF199" s="8"/>
      <c r="EG199" s="8"/>
      <c r="EH199" s="8"/>
      <c r="EI199" s="7"/>
      <c r="EJ199" s="8"/>
      <c r="EK199" s="13"/>
      <c r="EL199" s="13"/>
      <c r="EM199" s="112"/>
      <c r="EN199" s="7"/>
      <c r="EO199" s="8"/>
      <c r="EP199" s="8"/>
      <c r="EQ199" s="8"/>
      <c r="ER199" s="8"/>
      <c r="ES199" s="7"/>
      <c r="ET199" s="8"/>
    </row>
    <row r="200" spans="1:150" ht="12.75" customHeight="1" x14ac:dyDescent="0.2">
      <c r="A200" s="13"/>
      <c r="B200" s="13"/>
      <c r="C200" s="13"/>
      <c r="D200" s="13"/>
      <c r="E200" s="13"/>
      <c r="F200" s="13"/>
      <c r="G200" s="13"/>
      <c r="H200" s="13"/>
      <c r="I200" s="14"/>
      <c r="J200" s="13"/>
      <c r="K200" s="13"/>
      <c r="L200" s="13"/>
      <c r="M200" s="112"/>
      <c r="N200" s="7"/>
      <c r="O200" s="8"/>
      <c r="P200" s="8"/>
      <c r="Q200" s="8"/>
      <c r="R200" s="8"/>
      <c r="S200" s="7"/>
      <c r="T200" s="8"/>
      <c r="U200" s="13"/>
      <c r="V200" s="13"/>
      <c r="W200" s="112"/>
      <c r="X200" s="7"/>
      <c r="Y200" s="8"/>
      <c r="Z200" s="8"/>
      <c r="AA200" s="8"/>
      <c r="AB200" s="8"/>
      <c r="AC200" s="7"/>
      <c r="AD200" s="8"/>
      <c r="AE200" s="13"/>
      <c r="AF200" s="13"/>
      <c r="AG200" s="112"/>
      <c r="AH200" s="7"/>
      <c r="AI200" s="8"/>
      <c r="AJ200" s="8"/>
      <c r="AK200" s="8"/>
      <c r="AL200" s="8"/>
      <c r="AM200" s="7"/>
      <c r="AN200" s="8"/>
      <c r="AO200" s="13"/>
      <c r="AP200" s="13"/>
      <c r="AQ200" s="112"/>
      <c r="AR200" s="7"/>
      <c r="AS200" s="8"/>
      <c r="AT200" s="8"/>
      <c r="AU200" s="8"/>
      <c r="AV200" s="8"/>
      <c r="AW200" s="7"/>
      <c r="AX200" s="8"/>
      <c r="AY200" s="13"/>
      <c r="AZ200" s="13"/>
      <c r="BA200" s="112"/>
      <c r="BB200" s="7"/>
      <c r="BC200" s="8"/>
      <c r="BD200" s="8"/>
      <c r="BE200" s="8"/>
      <c r="BF200" s="8"/>
      <c r="BG200" s="7"/>
      <c r="BH200" s="8"/>
      <c r="BI200" s="13"/>
      <c r="BJ200" s="13"/>
      <c r="BK200" s="112"/>
      <c r="BL200" s="7"/>
      <c r="BM200" s="8"/>
      <c r="BN200" s="8"/>
      <c r="BO200" s="8"/>
      <c r="BP200" s="8"/>
      <c r="BQ200" s="7"/>
      <c r="BR200" s="8"/>
      <c r="BS200" s="13"/>
      <c r="BT200" s="13"/>
      <c r="BU200" s="112"/>
      <c r="BV200" s="7"/>
      <c r="BW200" s="8"/>
      <c r="BX200" s="8"/>
      <c r="BY200" s="8"/>
      <c r="BZ200" s="8"/>
      <c r="CA200" s="7"/>
      <c r="CB200" s="8"/>
      <c r="CC200" s="13"/>
      <c r="CD200" s="13"/>
      <c r="CE200" s="112"/>
      <c r="CF200" s="7"/>
      <c r="CG200" s="8"/>
      <c r="CH200" s="8"/>
      <c r="CI200" s="8"/>
      <c r="CJ200" s="8"/>
      <c r="CK200" s="7"/>
      <c r="CL200" s="8"/>
      <c r="CM200" s="13"/>
      <c r="CN200" s="13"/>
      <c r="CO200" s="112"/>
      <c r="CP200" s="7"/>
      <c r="CQ200" s="8"/>
      <c r="CR200" s="8"/>
      <c r="CS200" s="8"/>
      <c r="CT200" s="8"/>
      <c r="CU200" s="7"/>
      <c r="CV200" s="8"/>
      <c r="CW200" s="13"/>
      <c r="CX200" s="13"/>
      <c r="CY200" s="112"/>
      <c r="CZ200" s="7"/>
      <c r="DA200" s="8"/>
      <c r="DB200" s="8"/>
      <c r="DC200" s="8"/>
      <c r="DD200" s="8"/>
      <c r="DE200" s="7"/>
      <c r="DF200" s="8"/>
      <c r="DG200" s="13"/>
      <c r="DH200" s="13"/>
      <c r="DI200" s="112"/>
      <c r="DJ200" s="7"/>
      <c r="DK200" s="8"/>
      <c r="DL200" s="8"/>
      <c r="DM200" s="8"/>
      <c r="DN200" s="8"/>
      <c r="DO200" s="7"/>
      <c r="DP200" s="8"/>
      <c r="DQ200" s="13"/>
      <c r="DR200" s="13"/>
      <c r="DS200" s="112"/>
      <c r="DT200" s="7"/>
      <c r="DU200" s="8"/>
      <c r="DV200" s="8"/>
      <c r="DW200" s="8"/>
      <c r="DX200" s="8"/>
      <c r="DY200" s="7"/>
      <c r="DZ200" s="8"/>
      <c r="EA200" s="13"/>
      <c r="EB200" s="13"/>
      <c r="EC200" s="112"/>
      <c r="ED200" s="7"/>
      <c r="EE200" s="8"/>
      <c r="EF200" s="8"/>
      <c r="EG200" s="8"/>
      <c r="EH200" s="8"/>
      <c r="EI200" s="7"/>
      <c r="EJ200" s="8"/>
      <c r="EK200" s="13"/>
      <c r="EL200" s="13"/>
      <c r="EM200" s="112"/>
      <c r="EN200" s="7"/>
      <c r="EO200" s="8"/>
      <c r="EP200" s="8"/>
      <c r="EQ200" s="8"/>
      <c r="ER200" s="8"/>
      <c r="ES200" s="7"/>
      <c r="ET200" s="8"/>
    </row>
    <row r="201" spans="1:150" ht="12.75" customHeight="1" x14ac:dyDescent="0.2">
      <c r="A201" s="13"/>
      <c r="B201" s="13"/>
      <c r="C201" s="13"/>
      <c r="D201" s="13"/>
      <c r="E201" s="13"/>
      <c r="F201" s="13"/>
      <c r="G201" s="13"/>
      <c r="H201" s="13"/>
      <c r="I201" s="14"/>
      <c r="J201" s="13"/>
      <c r="K201" s="13"/>
      <c r="L201" s="13"/>
      <c r="M201" s="112"/>
      <c r="N201" s="7"/>
      <c r="O201" s="8"/>
      <c r="P201" s="8"/>
      <c r="Q201" s="8"/>
      <c r="R201" s="8"/>
      <c r="S201" s="7"/>
      <c r="T201" s="8"/>
      <c r="U201" s="13"/>
      <c r="V201" s="13"/>
      <c r="W201" s="112"/>
      <c r="X201" s="7"/>
      <c r="Y201" s="8"/>
      <c r="Z201" s="8"/>
      <c r="AA201" s="8"/>
      <c r="AB201" s="8"/>
      <c r="AC201" s="7"/>
      <c r="AD201" s="8"/>
      <c r="AE201" s="13"/>
      <c r="AF201" s="13"/>
      <c r="AG201" s="112"/>
      <c r="AH201" s="7"/>
      <c r="AI201" s="8"/>
      <c r="AJ201" s="8"/>
      <c r="AK201" s="8"/>
      <c r="AL201" s="8"/>
      <c r="AM201" s="7"/>
      <c r="AN201" s="8"/>
      <c r="AO201" s="13"/>
      <c r="AP201" s="13"/>
      <c r="AQ201" s="112"/>
      <c r="AR201" s="7"/>
      <c r="AS201" s="8"/>
      <c r="AT201" s="8"/>
      <c r="AU201" s="8"/>
      <c r="AV201" s="8"/>
      <c r="AW201" s="7"/>
      <c r="AX201" s="8"/>
      <c r="AY201" s="13"/>
      <c r="AZ201" s="13"/>
      <c r="BA201" s="112"/>
      <c r="BB201" s="7"/>
      <c r="BC201" s="8"/>
      <c r="BD201" s="8"/>
      <c r="BE201" s="8"/>
      <c r="BF201" s="8"/>
      <c r="BG201" s="7"/>
      <c r="BH201" s="8"/>
      <c r="BI201" s="13"/>
      <c r="BJ201" s="13"/>
      <c r="BK201" s="112"/>
      <c r="BL201" s="7"/>
      <c r="BM201" s="8"/>
      <c r="BN201" s="8"/>
      <c r="BO201" s="8"/>
      <c r="BP201" s="8"/>
      <c r="BQ201" s="7"/>
      <c r="BR201" s="8"/>
      <c r="BS201" s="13"/>
      <c r="BT201" s="13"/>
      <c r="BU201" s="112"/>
      <c r="BV201" s="7"/>
      <c r="BW201" s="8"/>
      <c r="BX201" s="8"/>
      <c r="BY201" s="8"/>
      <c r="BZ201" s="8"/>
      <c r="CA201" s="7"/>
      <c r="CB201" s="8"/>
      <c r="CC201" s="13"/>
      <c r="CD201" s="13"/>
      <c r="CE201" s="112"/>
      <c r="CF201" s="7"/>
      <c r="CG201" s="8"/>
      <c r="CH201" s="8"/>
      <c r="CI201" s="8"/>
      <c r="CJ201" s="8"/>
      <c r="CK201" s="7"/>
      <c r="CL201" s="8"/>
      <c r="CM201" s="13"/>
      <c r="CN201" s="13"/>
      <c r="CO201" s="112"/>
      <c r="CP201" s="7"/>
      <c r="CQ201" s="8"/>
      <c r="CR201" s="8"/>
      <c r="CS201" s="8"/>
      <c r="CT201" s="8"/>
      <c r="CU201" s="7"/>
      <c r="CV201" s="8"/>
      <c r="CW201" s="13"/>
      <c r="CX201" s="13"/>
      <c r="CY201" s="112"/>
      <c r="CZ201" s="7"/>
      <c r="DA201" s="8"/>
      <c r="DB201" s="8"/>
      <c r="DC201" s="8"/>
      <c r="DD201" s="8"/>
      <c r="DE201" s="7"/>
      <c r="DF201" s="8"/>
      <c r="DG201" s="13"/>
      <c r="DH201" s="13"/>
      <c r="DI201" s="112"/>
      <c r="DJ201" s="7"/>
      <c r="DK201" s="8"/>
      <c r="DL201" s="8"/>
      <c r="DM201" s="8"/>
      <c r="DN201" s="8"/>
      <c r="DO201" s="7"/>
      <c r="DP201" s="8"/>
      <c r="DQ201" s="13"/>
      <c r="DR201" s="13"/>
      <c r="DS201" s="112"/>
      <c r="DT201" s="7"/>
      <c r="DU201" s="8"/>
      <c r="DV201" s="8"/>
      <c r="DW201" s="8"/>
      <c r="DX201" s="8"/>
      <c r="DY201" s="7"/>
      <c r="DZ201" s="8"/>
      <c r="EA201" s="13"/>
      <c r="EB201" s="13"/>
      <c r="EC201" s="112"/>
      <c r="ED201" s="7"/>
      <c r="EE201" s="8"/>
      <c r="EF201" s="8"/>
      <c r="EG201" s="8"/>
      <c r="EH201" s="8"/>
      <c r="EI201" s="7"/>
      <c r="EJ201" s="8"/>
      <c r="EK201" s="13"/>
      <c r="EL201" s="13"/>
      <c r="EM201" s="112"/>
      <c r="EN201" s="7"/>
      <c r="EO201" s="8"/>
      <c r="EP201" s="8"/>
      <c r="EQ201" s="8"/>
      <c r="ER201" s="8"/>
      <c r="ES201" s="7"/>
      <c r="ET201" s="8"/>
    </row>
    <row r="202" spans="1:150" ht="12.75" customHeight="1" x14ac:dyDescent="0.2">
      <c r="A202" s="13"/>
      <c r="B202" s="13"/>
      <c r="C202" s="13"/>
      <c r="D202" s="13"/>
      <c r="E202" s="13"/>
      <c r="F202" s="13"/>
      <c r="G202" s="13"/>
      <c r="H202" s="13"/>
      <c r="I202" s="14"/>
      <c r="J202" s="13"/>
      <c r="K202" s="13"/>
      <c r="L202" s="13"/>
      <c r="M202" s="112"/>
      <c r="N202" s="7"/>
      <c r="O202" s="8"/>
      <c r="P202" s="8"/>
      <c r="Q202" s="8"/>
      <c r="R202" s="8"/>
      <c r="S202" s="7"/>
      <c r="T202" s="8"/>
      <c r="U202" s="13"/>
      <c r="V202" s="13"/>
      <c r="W202" s="112"/>
      <c r="X202" s="7"/>
      <c r="Y202" s="8"/>
      <c r="Z202" s="8"/>
      <c r="AA202" s="8"/>
      <c r="AB202" s="8"/>
      <c r="AC202" s="7"/>
      <c r="AD202" s="8"/>
      <c r="AE202" s="13"/>
      <c r="AF202" s="13"/>
      <c r="AG202" s="112"/>
      <c r="AH202" s="7"/>
      <c r="AI202" s="8"/>
      <c r="AJ202" s="8"/>
      <c r="AK202" s="8"/>
      <c r="AL202" s="8"/>
      <c r="AM202" s="7"/>
      <c r="AN202" s="8"/>
      <c r="AO202" s="13"/>
      <c r="AP202" s="13"/>
      <c r="AQ202" s="112"/>
      <c r="AR202" s="7"/>
      <c r="AS202" s="8"/>
      <c r="AT202" s="8"/>
      <c r="AU202" s="8"/>
      <c r="AV202" s="8"/>
      <c r="AW202" s="7"/>
      <c r="AX202" s="8"/>
      <c r="AY202" s="13"/>
      <c r="AZ202" s="13"/>
      <c r="BA202" s="112"/>
      <c r="BB202" s="7"/>
      <c r="BC202" s="8"/>
      <c r="BD202" s="8"/>
      <c r="BE202" s="8"/>
      <c r="BF202" s="8"/>
      <c r="BG202" s="7"/>
      <c r="BH202" s="8"/>
      <c r="BI202" s="13"/>
      <c r="BJ202" s="13"/>
      <c r="BK202" s="112"/>
      <c r="BL202" s="7"/>
      <c r="BM202" s="8"/>
      <c r="BN202" s="8"/>
      <c r="BO202" s="8"/>
      <c r="BP202" s="8"/>
      <c r="BQ202" s="7"/>
      <c r="BR202" s="8"/>
      <c r="BS202" s="13"/>
      <c r="BT202" s="13"/>
      <c r="BU202" s="112"/>
      <c r="BV202" s="7"/>
      <c r="BW202" s="8"/>
      <c r="BX202" s="8"/>
      <c r="BY202" s="8"/>
      <c r="BZ202" s="8"/>
      <c r="CA202" s="7"/>
      <c r="CB202" s="8"/>
      <c r="CC202" s="13"/>
      <c r="CD202" s="13"/>
      <c r="CE202" s="112"/>
      <c r="CF202" s="7"/>
      <c r="CG202" s="8"/>
      <c r="CH202" s="8"/>
      <c r="CI202" s="8"/>
      <c r="CJ202" s="8"/>
      <c r="CK202" s="7"/>
      <c r="CL202" s="8"/>
      <c r="CM202" s="13"/>
      <c r="CN202" s="13"/>
      <c r="CO202" s="112"/>
      <c r="CP202" s="7"/>
      <c r="CQ202" s="8"/>
      <c r="CR202" s="8"/>
      <c r="CS202" s="8"/>
      <c r="CT202" s="8"/>
      <c r="CU202" s="7"/>
      <c r="CV202" s="8"/>
      <c r="CW202" s="13"/>
      <c r="CX202" s="13"/>
      <c r="CY202" s="112"/>
      <c r="CZ202" s="7"/>
      <c r="DA202" s="8"/>
      <c r="DB202" s="8"/>
      <c r="DC202" s="8"/>
      <c r="DD202" s="8"/>
      <c r="DE202" s="7"/>
      <c r="DF202" s="8"/>
      <c r="DG202" s="13"/>
      <c r="DH202" s="13"/>
      <c r="DI202" s="112"/>
      <c r="DJ202" s="7"/>
      <c r="DK202" s="8"/>
      <c r="DL202" s="8"/>
      <c r="DM202" s="8"/>
      <c r="DN202" s="8"/>
      <c r="DO202" s="7"/>
      <c r="DP202" s="8"/>
      <c r="DQ202" s="13"/>
      <c r="DR202" s="13"/>
      <c r="DS202" s="112"/>
      <c r="DT202" s="7"/>
      <c r="DU202" s="8"/>
      <c r="DV202" s="8"/>
      <c r="DW202" s="8"/>
      <c r="DX202" s="8"/>
      <c r="DY202" s="7"/>
      <c r="DZ202" s="8"/>
      <c r="EA202" s="13"/>
      <c r="EB202" s="13"/>
      <c r="EC202" s="112"/>
      <c r="ED202" s="7"/>
      <c r="EE202" s="8"/>
      <c r="EF202" s="8"/>
      <c r="EG202" s="8"/>
      <c r="EH202" s="8"/>
      <c r="EI202" s="7"/>
      <c r="EJ202" s="8"/>
      <c r="EK202" s="13"/>
      <c r="EL202" s="13"/>
      <c r="EM202" s="112"/>
      <c r="EN202" s="7"/>
      <c r="EO202" s="8"/>
      <c r="EP202" s="8"/>
      <c r="EQ202" s="8"/>
      <c r="ER202" s="8"/>
      <c r="ES202" s="7"/>
      <c r="ET202" s="8"/>
    </row>
    <row r="203" spans="1:150" ht="12.75" customHeight="1" x14ac:dyDescent="0.2">
      <c r="A203" s="13"/>
      <c r="B203" s="13"/>
      <c r="C203" s="13"/>
      <c r="D203" s="13"/>
      <c r="E203" s="13"/>
      <c r="F203" s="13"/>
      <c r="G203" s="13"/>
      <c r="H203" s="13"/>
      <c r="I203" s="14"/>
      <c r="J203" s="13"/>
      <c r="K203" s="13"/>
      <c r="L203" s="13"/>
      <c r="M203" s="112"/>
      <c r="N203" s="7"/>
      <c r="O203" s="8"/>
      <c r="P203" s="8"/>
      <c r="Q203" s="8"/>
      <c r="R203" s="8"/>
      <c r="S203" s="7"/>
      <c r="T203" s="8"/>
      <c r="U203" s="13"/>
      <c r="V203" s="13"/>
      <c r="W203" s="112"/>
      <c r="X203" s="7"/>
      <c r="Y203" s="8"/>
      <c r="Z203" s="8"/>
      <c r="AA203" s="8"/>
      <c r="AB203" s="8"/>
      <c r="AC203" s="7"/>
      <c r="AD203" s="8"/>
      <c r="AE203" s="13"/>
      <c r="AF203" s="13"/>
      <c r="AG203" s="112"/>
      <c r="AH203" s="7"/>
      <c r="AI203" s="8"/>
      <c r="AJ203" s="8"/>
      <c r="AK203" s="8"/>
      <c r="AL203" s="8"/>
      <c r="AM203" s="7"/>
      <c r="AN203" s="8"/>
      <c r="AO203" s="13"/>
      <c r="AP203" s="13"/>
      <c r="AQ203" s="112"/>
      <c r="AR203" s="7"/>
      <c r="AS203" s="8"/>
      <c r="AT203" s="8"/>
      <c r="AU203" s="8"/>
      <c r="AV203" s="8"/>
      <c r="AW203" s="7"/>
      <c r="AX203" s="8"/>
      <c r="AY203" s="13"/>
      <c r="AZ203" s="13"/>
      <c r="BA203" s="112"/>
      <c r="BB203" s="7"/>
      <c r="BC203" s="8"/>
      <c r="BD203" s="8"/>
      <c r="BE203" s="8"/>
      <c r="BF203" s="8"/>
      <c r="BG203" s="7"/>
      <c r="BH203" s="8"/>
      <c r="BI203" s="13"/>
      <c r="BJ203" s="13"/>
      <c r="BK203" s="112"/>
      <c r="BL203" s="7"/>
      <c r="BM203" s="8"/>
      <c r="BN203" s="8"/>
      <c r="BO203" s="8"/>
      <c r="BP203" s="8"/>
      <c r="BQ203" s="7"/>
      <c r="BR203" s="8"/>
      <c r="BS203" s="13"/>
      <c r="BT203" s="13"/>
      <c r="BU203" s="112"/>
      <c r="BV203" s="7"/>
      <c r="BW203" s="8"/>
      <c r="BX203" s="8"/>
      <c r="BY203" s="8"/>
      <c r="BZ203" s="8"/>
      <c r="CA203" s="7"/>
      <c r="CB203" s="8"/>
      <c r="CC203" s="13"/>
      <c r="CD203" s="13"/>
      <c r="CE203" s="112"/>
      <c r="CF203" s="7"/>
      <c r="CG203" s="8"/>
      <c r="CH203" s="8"/>
      <c r="CI203" s="8"/>
      <c r="CJ203" s="8"/>
      <c r="CK203" s="7"/>
      <c r="CL203" s="8"/>
      <c r="CM203" s="13"/>
      <c r="CN203" s="13"/>
      <c r="CO203" s="112"/>
      <c r="CP203" s="7"/>
      <c r="CQ203" s="8"/>
      <c r="CR203" s="8"/>
      <c r="CS203" s="8"/>
      <c r="CT203" s="8"/>
      <c r="CU203" s="7"/>
      <c r="CV203" s="8"/>
      <c r="CW203" s="13"/>
      <c r="CX203" s="13"/>
      <c r="CY203" s="112"/>
      <c r="CZ203" s="7"/>
      <c r="DA203" s="8"/>
      <c r="DB203" s="8"/>
      <c r="DC203" s="8"/>
      <c r="DD203" s="8"/>
      <c r="DE203" s="7"/>
      <c r="DF203" s="8"/>
      <c r="DG203" s="13"/>
      <c r="DH203" s="13"/>
      <c r="DI203" s="112"/>
      <c r="DJ203" s="7"/>
      <c r="DK203" s="8"/>
      <c r="DL203" s="8"/>
      <c r="DM203" s="8"/>
      <c r="DN203" s="8"/>
      <c r="DO203" s="7"/>
      <c r="DP203" s="8"/>
      <c r="DQ203" s="13"/>
      <c r="DR203" s="13"/>
      <c r="DS203" s="112"/>
      <c r="DT203" s="7"/>
      <c r="DU203" s="8"/>
      <c r="DV203" s="8"/>
      <c r="DW203" s="8"/>
      <c r="DX203" s="8"/>
      <c r="DY203" s="7"/>
      <c r="DZ203" s="8"/>
      <c r="EA203" s="13"/>
      <c r="EB203" s="13"/>
      <c r="EC203" s="112"/>
      <c r="ED203" s="7"/>
      <c r="EE203" s="8"/>
      <c r="EF203" s="8"/>
      <c r="EG203" s="8"/>
      <c r="EH203" s="8"/>
      <c r="EI203" s="7"/>
      <c r="EJ203" s="8"/>
      <c r="EK203" s="13"/>
      <c r="EL203" s="13"/>
      <c r="EM203" s="112"/>
      <c r="EN203" s="7"/>
      <c r="EO203" s="8"/>
      <c r="EP203" s="8"/>
      <c r="EQ203" s="8"/>
      <c r="ER203" s="8"/>
      <c r="ES203" s="7"/>
      <c r="ET203" s="8"/>
    </row>
    <row r="204" spans="1:150" ht="12.75" customHeight="1" x14ac:dyDescent="0.2">
      <c r="A204" s="13"/>
      <c r="B204" s="13"/>
      <c r="C204" s="13"/>
      <c r="D204" s="13"/>
      <c r="E204" s="13"/>
      <c r="F204" s="13"/>
      <c r="G204" s="13"/>
      <c r="H204" s="13"/>
      <c r="I204" s="14"/>
      <c r="J204" s="13"/>
      <c r="K204" s="13"/>
      <c r="L204" s="13"/>
      <c r="M204" s="112"/>
      <c r="N204" s="7"/>
      <c r="O204" s="8"/>
      <c r="P204" s="8"/>
      <c r="Q204" s="8"/>
      <c r="R204" s="8"/>
      <c r="S204" s="7"/>
      <c r="T204" s="8"/>
      <c r="U204" s="13"/>
      <c r="V204" s="13"/>
      <c r="W204" s="112"/>
      <c r="X204" s="7"/>
      <c r="Y204" s="8"/>
      <c r="Z204" s="8"/>
      <c r="AA204" s="8"/>
      <c r="AB204" s="8"/>
      <c r="AC204" s="7"/>
      <c r="AD204" s="8"/>
      <c r="AE204" s="13"/>
      <c r="AF204" s="13"/>
      <c r="AG204" s="112"/>
      <c r="AH204" s="7"/>
      <c r="AI204" s="8"/>
      <c r="AJ204" s="8"/>
      <c r="AK204" s="8"/>
      <c r="AL204" s="8"/>
      <c r="AM204" s="7"/>
      <c r="AN204" s="8"/>
      <c r="AO204" s="13"/>
      <c r="AP204" s="13"/>
      <c r="AQ204" s="112"/>
      <c r="AR204" s="7"/>
      <c r="AS204" s="8"/>
      <c r="AT204" s="8"/>
      <c r="AU204" s="8"/>
      <c r="AV204" s="8"/>
      <c r="AW204" s="7"/>
      <c r="AX204" s="8"/>
      <c r="AY204" s="13"/>
      <c r="AZ204" s="13"/>
      <c r="BA204" s="112"/>
      <c r="BB204" s="7"/>
      <c r="BC204" s="8"/>
      <c r="BD204" s="8"/>
      <c r="BE204" s="8"/>
      <c r="BF204" s="8"/>
      <c r="BG204" s="7"/>
      <c r="BH204" s="8"/>
      <c r="BI204" s="13"/>
      <c r="BJ204" s="13"/>
      <c r="BK204" s="112"/>
      <c r="BL204" s="7"/>
      <c r="BM204" s="8"/>
      <c r="BN204" s="8"/>
      <c r="BO204" s="8"/>
      <c r="BP204" s="8"/>
      <c r="BQ204" s="7"/>
      <c r="BR204" s="8"/>
      <c r="BS204" s="13"/>
      <c r="BT204" s="13"/>
      <c r="BU204" s="112"/>
      <c r="BV204" s="7"/>
      <c r="BW204" s="8"/>
      <c r="BX204" s="8"/>
      <c r="BY204" s="8"/>
      <c r="BZ204" s="8"/>
      <c r="CA204" s="7"/>
      <c r="CB204" s="8"/>
      <c r="CC204" s="13"/>
      <c r="CD204" s="13"/>
      <c r="CE204" s="112"/>
      <c r="CF204" s="7"/>
      <c r="CG204" s="8"/>
      <c r="CH204" s="8"/>
      <c r="CI204" s="8"/>
      <c r="CJ204" s="8"/>
      <c r="CK204" s="7"/>
      <c r="CL204" s="8"/>
      <c r="CM204" s="13"/>
      <c r="CN204" s="13"/>
      <c r="CO204" s="112"/>
      <c r="CP204" s="7"/>
      <c r="CQ204" s="8"/>
      <c r="CR204" s="8"/>
      <c r="CS204" s="8"/>
      <c r="CT204" s="8"/>
      <c r="CU204" s="7"/>
      <c r="CV204" s="8"/>
      <c r="CW204" s="13"/>
      <c r="CX204" s="13"/>
      <c r="CY204" s="112"/>
      <c r="CZ204" s="7"/>
      <c r="DA204" s="8"/>
      <c r="DB204" s="8"/>
      <c r="DC204" s="8"/>
      <c r="DD204" s="8"/>
      <c r="DE204" s="7"/>
      <c r="DF204" s="8"/>
      <c r="DG204" s="13"/>
      <c r="DH204" s="13"/>
      <c r="DI204" s="112"/>
      <c r="DJ204" s="7"/>
      <c r="DK204" s="8"/>
      <c r="DL204" s="8"/>
      <c r="DM204" s="8"/>
      <c r="DN204" s="8"/>
      <c r="DO204" s="7"/>
      <c r="DP204" s="8"/>
      <c r="DQ204" s="13"/>
      <c r="DR204" s="13"/>
      <c r="DS204" s="112"/>
      <c r="DT204" s="7"/>
      <c r="DU204" s="8"/>
      <c r="DV204" s="8"/>
      <c r="DW204" s="8"/>
      <c r="DX204" s="8"/>
      <c r="DY204" s="7"/>
      <c r="DZ204" s="8"/>
      <c r="EA204" s="13"/>
      <c r="EB204" s="13"/>
      <c r="EC204" s="112"/>
      <c r="ED204" s="7"/>
      <c r="EE204" s="8"/>
      <c r="EF204" s="8"/>
      <c r="EG204" s="8"/>
      <c r="EH204" s="8"/>
      <c r="EI204" s="7"/>
      <c r="EJ204" s="8"/>
      <c r="EK204" s="13"/>
      <c r="EL204" s="13"/>
      <c r="EM204" s="112"/>
      <c r="EN204" s="7"/>
      <c r="EO204" s="8"/>
      <c r="EP204" s="8"/>
      <c r="EQ204" s="8"/>
      <c r="ER204" s="8"/>
      <c r="ES204" s="7"/>
      <c r="ET204" s="8"/>
    </row>
    <row r="205" spans="1:150" ht="12.75" customHeight="1" x14ac:dyDescent="0.2">
      <c r="A205" s="13"/>
      <c r="B205" s="13"/>
      <c r="C205" s="13"/>
      <c r="D205" s="13"/>
      <c r="E205" s="13"/>
      <c r="F205" s="13"/>
      <c r="G205" s="13"/>
      <c r="H205" s="13"/>
      <c r="I205" s="14"/>
      <c r="J205" s="13"/>
      <c r="K205" s="13"/>
      <c r="L205" s="13"/>
      <c r="M205" s="112"/>
      <c r="N205" s="7"/>
      <c r="O205" s="8"/>
      <c r="P205" s="8"/>
      <c r="Q205" s="8"/>
      <c r="R205" s="8"/>
      <c r="S205" s="7"/>
      <c r="T205" s="8"/>
      <c r="U205" s="13"/>
      <c r="V205" s="13"/>
      <c r="W205" s="112"/>
      <c r="X205" s="7"/>
      <c r="Y205" s="8"/>
      <c r="Z205" s="8"/>
      <c r="AA205" s="8"/>
      <c r="AB205" s="8"/>
      <c r="AC205" s="7"/>
      <c r="AD205" s="8"/>
      <c r="AE205" s="13"/>
      <c r="AF205" s="13"/>
      <c r="AG205" s="112"/>
      <c r="AH205" s="7"/>
      <c r="AI205" s="8"/>
      <c r="AJ205" s="8"/>
      <c r="AK205" s="8"/>
      <c r="AL205" s="8"/>
      <c r="AM205" s="7"/>
      <c r="AN205" s="8"/>
      <c r="AO205" s="13"/>
      <c r="AP205" s="13"/>
      <c r="AQ205" s="112"/>
      <c r="AR205" s="7"/>
      <c r="AS205" s="8"/>
      <c r="AT205" s="8"/>
      <c r="AU205" s="8"/>
      <c r="AV205" s="8"/>
      <c r="AW205" s="7"/>
      <c r="AX205" s="8"/>
      <c r="AY205" s="13"/>
      <c r="AZ205" s="13"/>
      <c r="BA205" s="112"/>
      <c r="BB205" s="7"/>
      <c r="BC205" s="8"/>
      <c r="BD205" s="8"/>
      <c r="BE205" s="8"/>
      <c r="BF205" s="8"/>
      <c r="BG205" s="7"/>
      <c r="BH205" s="8"/>
      <c r="BI205" s="13"/>
      <c r="BJ205" s="13"/>
      <c r="BK205" s="112"/>
      <c r="BL205" s="7"/>
      <c r="BM205" s="8"/>
      <c r="BN205" s="8"/>
      <c r="BO205" s="8"/>
      <c r="BP205" s="8"/>
      <c r="BQ205" s="7"/>
      <c r="BR205" s="8"/>
      <c r="BS205" s="13"/>
      <c r="BT205" s="13"/>
      <c r="BU205" s="112"/>
      <c r="BV205" s="7"/>
      <c r="BW205" s="8"/>
      <c r="BX205" s="8"/>
      <c r="BY205" s="8"/>
      <c r="BZ205" s="8"/>
      <c r="CA205" s="7"/>
      <c r="CB205" s="8"/>
      <c r="CC205" s="13"/>
      <c r="CD205" s="13"/>
      <c r="CE205" s="112"/>
      <c r="CF205" s="7"/>
      <c r="CG205" s="8"/>
      <c r="CH205" s="8"/>
      <c r="CI205" s="8"/>
      <c r="CJ205" s="8"/>
      <c r="CK205" s="7"/>
      <c r="CL205" s="8"/>
      <c r="CM205" s="13"/>
      <c r="CN205" s="13"/>
      <c r="CO205" s="112"/>
      <c r="CP205" s="7"/>
      <c r="CQ205" s="8"/>
      <c r="CR205" s="8"/>
      <c r="CS205" s="8"/>
      <c r="CT205" s="8"/>
      <c r="CU205" s="7"/>
      <c r="CV205" s="8"/>
      <c r="CW205" s="13"/>
      <c r="CX205" s="13"/>
      <c r="CY205" s="112"/>
      <c r="CZ205" s="7"/>
      <c r="DA205" s="8"/>
      <c r="DB205" s="8"/>
      <c r="DC205" s="8"/>
      <c r="DD205" s="8"/>
      <c r="DE205" s="7"/>
      <c r="DF205" s="8"/>
      <c r="DG205" s="13"/>
      <c r="DH205" s="13"/>
      <c r="DI205" s="112"/>
      <c r="DJ205" s="7"/>
      <c r="DK205" s="8"/>
      <c r="DL205" s="8"/>
      <c r="DM205" s="8"/>
      <c r="DN205" s="8"/>
      <c r="DO205" s="7"/>
      <c r="DP205" s="8"/>
      <c r="DQ205" s="13"/>
      <c r="DR205" s="13"/>
      <c r="DS205" s="112"/>
      <c r="DT205" s="7"/>
      <c r="DU205" s="8"/>
      <c r="DV205" s="8"/>
      <c r="DW205" s="8"/>
      <c r="DX205" s="8"/>
      <c r="DY205" s="7"/>
      <c r="DZ205" s="8"/>
      <c r="EA205" s="13"/>
      <c r="EB205" s="13"/>
      <c r="EC205" s="112"/>
      <c r="ED205" s="7"/>
      <c r="EE205" s="8"/>
      <c r="EF205" s="8"/>
      <c r="EG205" s="8"/>
      <c r="EH205" s="8"/>
      <c r="EI205" s="7"/>
      <c r="EJ205" s="8"/>
      <c r="EK205" s="13"/>
      <c r="EL205" s="13"/>
      <c r="EM205" s="112"/>
      <c r="EN205" s="7"/>
      <c r="EO205" s="8"/>
      <c r="EP205" s="8"/>
      <c r="EQ205" s="8"/>
      <c r="ER205" s="8"/>
      <c r="ES205" s="7"/>
      <c r="ET205" s="8"/>
    </row>
    <row r="206" spans="1:150" ht="12.75" customHeight="1" x14ac:dyDescent="0.2">
      <c r="A206" s="13"/>
      <c r="B206" s="13"/>
      <c r="C206" s="13"/>
      <c r="D206" s="13"/>
      <c r="E206" s="13"/>
      <c r="F206" s="13"/>
      <c r="G206" s="13"/>
      <c r="H206" s="13"/>
      <c r="I206" s="14"/>
      <c r="J206" s="13"/>
      <c r="K206" s="13"/>
      <c r="L206" s="13"/>
      <c r="M206" s="112"/>
      <c r="N206" s="7"/>
      <c r="O206" s="8"/>
      <c r="P206" s="8"/>
      <c r="Q206" s="8"/>
      <c r="R206" s="8"/>
      <c r="S206" s="7"/>
      <c r="T206" s="8"/>
      <c r="U206" s="13"/>
      <c r="V206" s="13"/>
      <c r="W206" s="112"/>
      <c r="X206" s="7"/>
      <c r="Y206" s="8"/>
      <c r="Z206" s="8"/>
      <c r="AA206" s="8"/>
      <c r="AB206" s="8"/>
      <c r="AC206" s="7"/>
      <c r="AD206" s="8"/>
      <c r="AE206" s="13"/>
      <c r="AF206" s="13"/>
      <c r="AG206" s="112"/>
      <c r="AH206" s="7"/>
      <c r="AI206" s="8"/>
      <c r="AJ206" s="8"/>
      <c r="AK206" s="8"/>
      <c r="AL206" s="8"/>
      <c r="AM206" s="7"/>
      <c r="AN206" s="8"/>
      <c r="AO206" s="13"/>
      <c r="AP206" s="13"/>
      <c r="AQ206" s="112"/>
      <c r="AR206" s="7"/>
      <c r="AS206" s="8"/>
      <c r="AT206" s="8"/>
      <c r="AU206" s="8"/>
      <c r="AV206" s="8"/>
      <c r="AW206" s="7"/>
      <c r="AX206" s="8"/>
      <c r="AY206" s="13"/>
      <c r="AZ206" s="13"/>
      <c r="BA206" s="112"/>
      <c r="BB206" s="7"/>
      <c r="BC206" s="8"/>
      <c r="BD206" s="8"/>
      <c r="BE206" s="8"/>
      <c r="BF206" s="8"/>
      <c r="BG206" s="7"/>
      <c r="BH206" s="8"/>
      <c r="BI206" s="13"/>
      <c r="BJ206" s="13"/>
      <c r="BK206" s="112"/>
      <c r="BL206" s="7"/>
      <c r="BM206" s="8"/>
      <c r="BN206" s="8"/>
      <c r="BO206" s="8"/>
      <c r="BP206" s="8"/>
      <c r="BQ206" s="7"/>
      <c r="BR206" s="8"/>
      <c r="BS206" s="13"/>
      <c r="BT206" s="13"/>
      <c r="BU206" s="112"/>
      <c r="BV206" s="7"/>
      <c r="BW206" s="8"/>
      <c r="BX206" s="8"/>
      <c r="BY206" s="8"/>
      <c r="BZ206" s="8"/>
      <c r="CA206" s="7"/>
      <c r="CB206" s="8"/>
      <c r="CC206" s="13"/>
      <c r="CD206" s="13"/>
      <c r="CE206" s="112"/>
      <c r="CF206" s="7"/>
      <c r="CG206" s="8"/>
      <c r="CH206" s="8"/>
      <c r="CI206" s="8"/>
      <c r="CJ206" s="8"/>
      <c r="CK206" s="7"/>
      <c r="CL206" s="8"/>
      <c r="CM206" s="13"/>
      <c r="CN206" s="13"/>
      <c r="CO206" s="112"/>
      <c r="CP206" s="7"/>
      <c r="CQ206" s="8"/>
      <c r="CR206" s="8"/>
      <c r="CS206" s="8"/>
      <c r="CT206" s="8"/>
      <c r="CU206" s="7"/>
      <c r="CV206" s="8"/>
      <c r="CW206" s="13"/>
      <c r="CX206" s="13"/>
      <c r="CY206" s="112"/>
      <c r="CZ206" s="7"/>
      <c r="DA206" s="8"/>
      <c r="DB206" s="8"/>
      <c r="DC206" s="8"/>
      <c r="DD206" s="8"/>
      <c r="DE206" s="7"/>
      <c r="DF206" s="8"/>
      <c r="DG206" s="13"/>
      <c r="DH206" s="13"/>
      <c r="DI206" s="112"/>
      <c r="DJ206" s="7"/>
      <c r="DK206" s="8"/>
      <c r="DL206" s="8"/>
      <c r="DM206" s="8"/>
      <c r="DN206" s="8"/>
      <c r="DO206" s="7"/>
      <c r="DP206" s="8"/>
      <c r="DQ206" s="13"/>
      <c r="DR206" s="13"/>
      <c r="DS206" s="112"/>
      <c r="DT206" s="7"/>
      <c r="DU206" s="8"/>
      <c r="DV206" s="8"/>
      <c r="DW206" s="8"/>
      <c r="DX206" s="8"/>
      <c r="DY206" s="7"/>
      <c r="DZ206" s="8"/>
      <c r="EA206" s="13"/>
      <c r="EB206" s="13"/>
      <c r="EC206" s="112"/>
      <c r="ED206" s="7"/>
      <c r="EE206" s="8"/>
      <c r="EF206" s="8"/>
      <c r="EG206" s="8"/>
      <c r="EH206" s="8"/>
      <c r="EI206" s="7"/>
      <c r="EJ206" s="8"/>
      <c r="EK206" s="13"/>
      <c r="EL206" s="13"/>
      <c r="EM206" s="112"/>
      <c r="EN206" s="7"/>
      <c r="EO206" s="8"/>
      <c r="EP206" s="8"/>
      <c r="EQ206" s="8"/>
      <c r="ER206" s="8"/>
      <c r="ES206" s="7"/>
      <c r="ET206" s="8"/>
    </row>
    <row r="207" spans="1:150" ht="12.75" customHeight="1" x14ac:dyDescent="0.2">
      <c r="A207" s="13"/>
      <c r="B207" s="13"/>
      <c r="C207" s="13"/>
      <c r="D207" s="13"/>
      <c r="E207" s="13"/>
      <c r="F207" s="13"/>
      <c r="G207" s="13"/>
      <c r="H207" s="13"/>
      <c r="I207" s="14"/>
      <c r="J207" s="13"/>
      <c r="K207" s="13"/>
      <c r="L207" s="13"/>
      <c r="M207" s="112"/>
      <c r="N207" s="7"/>
      <c r="O207" s="8"/>
      <c r="P207" s="8"/>
      <c r="Q207" s="8"/>
      <c r="R207" s="8"/>
      <c r="S207" s="7"/>
      <c r="T207" s="8"/>
      <c r="U207" s="13"/>
      <c r="V207" s="13"/>
      <c r="W207" s="112"/>
      <c r="X207" s="7"/>
      <c r="Y207" s="8"/>
      <c r="Z207" s="8"/>
      <c r="AA207" s="8"/>
      <c r="AB207" s="8"/>
      <c r="AC207" s="7"/>
      <c r="AD207" s="8"/>
      <c r="AE207" s="13"/>
      <c r="AF207" s="13"/>
      <c r="AG207" s="112"/>
      <c r="AH207" s="7"/>
      <c r="AI207" s="8"/>
      <c r="AJ207" s="8"/>
      <c r="AK207" s="8"/>
      <c r="AL207" s="8"/>
      <c r="AM207" s="7"/>
      <c r="AN207" s="8"/>
      <c r="AO207" s="13"/>
      <c r="AP207" s="13"/>
      <c r="AQ207" s="112"/>
      <c r="AR207" s="7"/>
      <c r="AS207" s="8"/>
      <c r="AT207" s="8"/>
      <c r="AU207" s="8"/>
      <c r="AV207" s="8"/>
      <c r="AW207" s="7"/>
      <c r="AX207" s="8"/>
      <c r="AY207" s="13"/>
      <c r="AZ207" s="13"/>
      <c r="BA207" s="112"/>
      <c r="BB207" s="7"/>
      <c r="BC207" s="8"/>
      <c r="BD207" s="8"/>
      <c r="BE207" s="8"/>
      <c r="BF207" s="8"/>
      <c r="BG207" s="7"/>
      <c r="BH207" s="8"/>
      <c r="BI207" s="13"/>
      <c r="BJ207" s="13"/>
      <c r="BK207" s="112"/>
      <c r="BL207" s="7"/>
      <c r="BM207" s="8"/>
      <c r="BN207" s="8"/>
      <c r="BO207" s="8"/>
      <c r="BP207" s="8"/>
      <c r="BQ207" s="7"/>
      <c r="BR207" s="8"/>
      <c r="BS207" s="13"/>
      <c r="BT207" s="13"/>
      <c r="BU207" s="112"/>
      <c r="BV207" s="7"/>
      <c r="BW207" s="8"/>
      <c r="BX207" s="8"/>
      <c r="BY207" s="8"/>
      <c r="BZ207" s="8"/>
      <c r="CA207" s="7"/>
      <c r="CB207" s="8"/>
      <c r="CC207" s="13"/>
      <c r="CD207" s="13"/>
      <c r="CE207" s="112"/>
      <c r="CF207" s="7"/>
      <c r="CG207" s="8"/>
      <c r="CH207" s="8"/>
      <c r="CI207" s="8"/>
      <c r="CJ207" s="8"/>
      <c r="CK207" s="7"/>
      <c r="CL207" s="8"/>
      <c r="CM207" s="13"/>
      <c r="CN207" s="13"/>
      <c r="CO207" s="112"/>
      <c r="CP207" s="7"/>
      <c r="CQ207" s="8"/>
      <c r="CR207" s="8"/>
      <c r="CS207" s="8"/>
      <c r="CT207" s="8"/>
      <c r="CU207" s="7"/>
      <c r="CV207" s="8"/>
      <c r="CW207" s="13"/>
      <c r="CX207" s="13"/>
      <c r="CY207" s="112"/>
      <c r="CZ207" s="7"/>
      <c r="DA207" s="8"/>
      <c r="DB207" s="8"/>
      <c r="DC207" s="8"/>
      <c r="DD207" s="8"/>
      <c r="DE207" s="7"/>
      <c r="DF207" s="8"/>
      <c r="DG207" s="13"/>
      <c r="DH207" s="13"/>
      <c r="DI207" s="112"/>
      <c r="DJ207" s="7"/>
      <c r="DK207" s="8"/>
      <c r="DL207" s="8"/>
      <c r="DM207" s="8"/>
      <c r="DN207" s="8"/>
      <c r="DO207" s="7"/>
      <c r="DP207" s="8"/>
      <c r="DQ207" s="13"/>
      <c r="DR207" s="13"/>
      <c r="DS207" s="112"/>
      <c r="DT207" s="7"/>
      <c r="DU207" s="8"/>
      <c r="DV207" s="8"/>
      <c r="DW207" s="8"/>
      <c r="DX207" s="8"/>
      <c r="DY207" s="7"/>
      <c r="DZ207" s="8"/>
      <c r="EA207" s="13"/>
      <c r="EB207" s="13"/>
      <c r="EC207" s="112"/>
      <c r="ED207" s="7"/>
      <c r="EE207" s="8"/>
      <c r="EF207" s="8"/>
      <c r="EG207" s="8"/>
      <c r="EH207" s="8"/>
      <c r="EI207" s="7"/>
      <c r="EJ207" s="8"/>
      <c r="EK207" s="13"/>
      <c r="EL207" s="13"/>
      <c r="EM207" s="112"/>
      <c r="EN207" s="7"/>
      <c r="EO207" s="8"/>
      <c r="EP207" s="8"/>
      <c r="EQ207" s="8"/>
      <c r="ER207" s="8"/>
      <c r="ES207" s="7"/>
      <c r="ET207" s="8"/>
    </row>
    <row r="208" spans="1:150" ht="12.75" customHeight="1" x14ac:dyDescent="0.2">
      <c r="A208" s="13"/>
      <c r="B208" s="13"/>
      <c r="C208" s="13"/>
      <c r="D208" s="13"/>
      <c r="E208" s="13"/>
      <c r="F208" s="13"/>
      <c r="G208" s="13"/>
      <c r="H208" s="13"/>
      <c r="I208" s="14"/>
      <c r="J208" s="13"/>
      <c r="K208" s="13"/>
      <c r="L208" s="13"/>
      <c r="M208" s="112"/>
      <c r="N208" s="7"/>
      <c r="O208" s="8"/>
      <c r="P208" s="8"/>
      <c r="Q208" s="8"/>
      <c r="R208" s="8"/>
      <c r="S208" s="7"/>
      <c r="T208" s="8"/>
      <c r="U208" s="13"/>
      <c r="V208" s="13"/>
      <c r="W208" s="112"/>
      <c r="X208" s="7"/>
      <c r="Y208" s="8"/>
      <c r="Z208" s="8"/>
      <c r="AA208" s="8"/>
      <c r="AB208" s="8"/>
      <c r="AC208" s="7"/>
      <c r="AD208" s="8"/>
      <c r="AE208" s="13"/>
      <c r="AF208" s="13"/>
      <c r="AG208" s="112"/>
      <c r="AH208" s="7"/>
      <c r="AI208" s="8"/>
      <c r="AJ208" s="8"/>
      <c r="AK208" s="8"/>
      <c r="AL208" s="8"/>
      <c r="AM208" s="7"/>
      <c r="AN208" s="8"/>
      <c r="AO208" s="13"/>
      <c r="AP208" s="13"/>
      <c r="AQ208" s="112"/>
      <c r="AR208" s="7"/>
      <c r="AS208" s="8"/>
      <c r="AT208" s="8"/>
      <c r="AU208" s="8"/>
      <c r="AV208" s="8"/>
      <c r="AW208" s="7"/>
      <c r="AX208" s="8"/>
      <c r="AY208" s="13"/>
      <c r="AZ208" s="13"/>
      <c r="BA208" s="112"/>
      <c r="BB208" s="7"/>
      <c r="BC208" s="8"/>
      <c r="BD208" s="8"/>
      <c r="BE208" s="8"/>
      <c r="BF208" s="8"/>
      <c r="BG208" s="7"/>
      <c r="BH208" s="8"/>
      <c r="BI208" s="13"/>
      <c r="BJ208" s="13"/>
      <c r="BK208" s="112"/>
      <c r="BL208" s="7"/>
      <c r="BM208" s="8"/>
      <c r="BN208" s="8"/>
      <c r="BO208" s="8"/>
      <c r="BP208" s="8"/>
      <c r="BQ208" s="7"/>
      <c r="BR208" s="8"/>
      <c r="BS208" s="13"/>
      <c r="BT208" s="13"/>
      <c r="BU208" s="112"/>
      <c r="BV208" s="7"/>
      <c r="BW208" s="8"/>
      <c r="BX208" s="8"/>
      <c r="BY208" s="8"/>
      <c r="BZ208" s="8"/>
      <c r="CA208" s="7"/>
      <c r="CB208" s="8"/>
      <c r="CC208" s="13"/>
      <c r="CD208" s="13"/>
      <c r="CE208" s="112"/>
      <c r="CF208" s="7"/>
      <c r="CG208" s="8"/>
      <c r="CH208" s="8"/>
      <c r="CI208" s="8"/>
      <c r="CJ208" s="8"/>
      <c r="CK208" s="7"/>
      <c r="CL208" s="8"/>
      <c r="CM208" s="13"/>
      <c r="CN208" s="13"/>
      <c r="CO208" s="112"/>
      <c r="CP208" s="7"/>
      <c r="CQ208" s="8"/>
      <c r="CR208" s="8"/>
      <c r="CS208" s="8"/>
      <c r="CT208" s="8"/>
      <c r="CU208" s="7"/>
      <c r="CV208" s="8"/>
      <c r="CW208" s="13"/>
      <c r="CX208" s="13"/>
      <c r="CY208" s="112"/>
      <c r="CZ208" s="7"/>
      <c r="DA208" s="8"/>
      <c r="DB208" s="8"/>
      <c r="DC208" s="8"/>
      <c r="DD208" s="8"/>
      <c r="DE208" s="7"/>
      <c r="DF208" s="8"/>
      <c r="DG208" s="13"/>
      <c r="DH208" s="13"/>
      <c r="DI208" s="112"/>
      <c r="DJ208" s="7"/>
      <c r="DK208" s="8"/>
      <c r="DL208" s="8"/>
      <c r="DM208" s="8"/>
      <c r="DN208" s="8"/>
      <c r="DO208" s="7"/>
      <c r="DP208" s="8"/>
      <c r="DQ208" s="13"/>
      <c r="DR208" s="13"/>
      <c r="DS208" s="112"/>
      <c r="DT208" s="7"/>
      <c r="DU208" s="8"/>
      <c r="DV208" s="8"/>
      <c r="DW208" s="8"/>
      <c r="DX208" s="8"/>
      <c r="DY208" s="7"/>
      <c r="DZ208" s="8"/>
      <c r="EA208" s="13"/>
      <c r="EB208" s="13"/>
      <c r="EC208" s="112"/>
      <c r="ED208" s="7"/>
      <c r="EE208" s="8"/>
      <c r="EF208" s="8"/>
      <c r="EG208" s="8"/>
      <c r="EH208" s="8"/>
      <c r="EI208" s="7"/>
      <c r="EJ208" s="8"/>
      <c r="EK208" s="13"/>
      <c r="EL208" s="13"/>
      <c r="EM208" s="112"/>
      <c r="EN208" s="7"/>
      <c r="EO208" s="8"/>
      <c r="EP208" s="8"/>
      <c r="EQ208" s="8"/>
      <c r="ER208" s="8"/>
      <c r="ES208" s="7"/>
      <c r="ET208" s="8"/>
    </row>
    <row r="209" spans="1:150" ht="12.75" customHeight="1" x14ac:dyDescent="0.2">
      <c r="A209" s="13"/>
      <c r="B209" s="13"/>
      <c r="C209" s="13"/>
      <c r="D209" s="13"/>
      <c r="E209" s="13"/>
      <c r="F209" s="13"/>
      <c r="G209" s="13"/>
      <c r="H209" s="13"/>
      <c r="I209" s="14"/>
      <c r="J209" s="13"/>
      <c r="K209" s="13"/>
      <c r="L209" s="13"/>
      <c r="M209" s="112"/>
      <c r="N209" s="7"/>
      <c r="O209" s="8"/>
      <c r="P209" s="8"/>
      <c r="Q209" s="8"/>
      <c r="R209" s="8"/>
      <c r="S209" s="7"/>
      <c r="T209" s="8"/>
      <c r="U209" s="13"/>
      <c r="V209" s="13"/>
      <c r="W209" s="112"/>
      <c r="X209" s="7"/>
      <c r="Y209" s="8"/>
      <c r="Z209" s="8"/>
      <c r="AA209" s="8"/>
      <c r="AB209" s="8"/>
      <c r="AC209" s="7"/>
      <c r="AD209" s="8"/>
      <c r="AE209" s="13"/>
      <c r="AF209" s="13"/>
      <c r="AG209" s="112"/>
      <c r="AH209" s="7"/>
      <c r="AI209" s="8"/>
      <c r="AJ209" s="8"/>
      <c r="AK209" s="8"/>
      <c r="AL209" s="8"/>
      <c r="AM209" s="7"/>
      <c r="AN209" s="8"/>
      <c r="AO209" s="13"/>
      <c r="AP209" s="13"/>
      <c r="AQ209" s="112"/>
      <c r="AR209" s="7"/>
      <c r="AS209" s="8"/>
      <c r="AT209" s="8"/>
      <c r="AU209" s="8"/>
      <c r="AV209" s="8"/>
      <c r="AW209" s="7"/>
      <c r="AX209" s="8"/>
      <c r="AY209" s="13"/>
      <c r="AZ209" s="13"/>
      <c r="BA209" s="112"/>
      <c r="BB209" s="7"/>
      <c r="BC209" s="8"/>
      <c r="BD209" s="8"/>
      <c r="BE209" s="8"/>
      <c r="BF209" s="8"/>
      <c r="BG209" s="7"/>
      <c r="BH209" s="8"/>
      <c r="BI209" s="13"/>
      <c r="BJ209" s="13"/>
      <c r="BK209" s="112"/>
      <c r="BL209" s="7"/>
      <c r="BM209" s="8"/>
      <c r="BN209" s="8"/>
      <c r="BO209" s="8"/>
      <c r="BP209" s="8"/>
      <c r="BQ209" s="7"/>
      <c r="BR209" s="8"/>
      <c r="BS209" s="13"/>
      <c r="BT209" s="13"/>
      <c r="BU209" s="112"/>
      <c r="BV209" s="7"/>
      <c r="BW209" s="8"/>
      <c r="BX209" s="8"/>
      <c r="BY209" s="8"/>
      <c r="BZ209" s="8"/>
      <c r="CA209" s="7"/>
      <c r="CB209" s="8"/>
      <c r="CC209" s="13"/>
      <c r="CD209" s="13"/>
      <c r="CE209" s="112"/>
      <c r="CF209" s="7"/>
      <c r="CG209" s="8"/>
      <c r="CH209" s="8"/>
      <c r="CI209" s="8"/>
      <c r="CJ209" s="8"/>
      <c r="CK209" s="7"/>
      <c r="CL209" s="8"/>
      <c r="CM209" s="13"/>
      <c r="CN209" s="13"/>
      <c r="CO209" s="112"/>
      <c r="CP209" s="7"/>
      <c r="CQ209" s="8"/>
      <c r="CR209" s="8"/>
      <c r="CS209" s="8"/>
      <c r="CT209" s="8"/>
      <c r="CU209" s="7"/>
      <c r="CV209" s="8"/>
      <c r="CW209" s="13"/>
      <c r="CX209" s="13"/>
      <c r="CY209" s="112"/>
      <c r="CZ209" s="7"/>
      <c r="DA209" s="8"/>
      <c r="DB209" s="8"/>
      <c r="DC209" s="8"/>
      <c r="DD209" s="8"/>
      <c r="DE209" s="7"/>
      <c r="DF209" s="8"/>
      <c r="DG209" s="13"/>
      <c r="DH209" s="13"/>
      <c r="DI209" s="112"/>
      <c r="DJ209" s="7"/>
      <c r="DK209" s="8"/>
      <c r="DL209" s="8"/>
      <c r="DM209" s="8"/>
      <c r="DN209" s="8"/>
      <c r="DO209" s="7"/>
      <c r="DP209" s="8"/>
      <c r="DQ209" s="13"/>
      <c r="DR209" s="13"/>
      <c r="DS209" s="112"/>
      <c r="DT209" s="7"/>
      <c r="DU209" s="8"/>
      <c r="DV209" s="8"/>
      <c r="DW209" s="8"/>
      <c r="DX209" s="8"/>
      <c r="DY209" s="7"/>
      <c r="DZ209" s="8"/>
      <c r="EA209" s="13"/>
      <c r="EB209" s="13"/>
      <c r="EC209" s="112"/>
      <c r="ED209" s="7"/>
      <c r="EE209" s="8"/>
      <c r="EF209" s="8"/>
      <c r="EG209" s="8"/>
      <c r="EH209" s="8"/>
      <c r="EI209" s="7"/>
      <c r="EJ209" s="8"/>
      <c r="EK209" s="13"/>
      <c r="EL209" s="13"/>
      <c r="EM209" s="112"/>
      <c r="EN209" s="7"/>
      <c r="EO209" s="8"/>
      <c r="EP209" s="8"/>
      <c r="EQ209" s="8"/>
      <c r="ER209" s="8"/>
      <c r="ES209" s="7"/>
      <c r="ET209" s="8"/>
    </row>
    <row r="210" spans="1:150" ht="12.75" customHeight="1" x14ac:dyDescent="0.2">
      <c r="A210" s="13"/>
      <c r="B210" s="13"/>
      <c r="C210" s="13"/>
      <c r="D210" s="13"/>
      <c r="E210" s="13"/>
      <c r="F210" s="13"/>
      <c r="G210" s="13"/>
      <c r="H210" s="13"/>
      <c r="I210" s="14"/>
      <c r="J210" s="13"/>
      <c r="K210" s="13"/>
      <c r="L210" s="13"/>
      <c r="M210" s="112"/>
      <c r="N210" s="7"/>
      <c r="O210" s="8"/>
      <c r="P210" s="8"/>
      <c r="Q210" s="8"/>
      <c r="R210" s="8"/>
      <c r="S210" s="7"/>
      <c r="T210" s="8"/>
      <c r="U210" s="13"/>
      <c r="V210" s="13"/>
      <c r="W210" s="112"/>
      <c r="X210" s="7"/>
      <c r="Y210" s="8"/>
      <c r="Z210" s="8"/>
      <c r="AA210" s="8"/>
      <c r="AB210" s="8"/>
      <c r="AC210" s="7"/>
      <c r="AD210" s="8"/>
      <c r="AE210" s="13"/>
      <c r="AF210" s="13"/>
      <c r="AG210" s="112"/>
      <c r="AH210" s="7"/>
      <c r="AI210" s="8"/>
      <c r="AJ210" s="8"/>
      <c r="AK210" s="8"/>
      <c r="AL210" s="8"/>
      <c r="AM210" s="7"/>
      <c r="AN210" s="8"/>
      <c r="AO210" s="13"/>
      <c r="AP210" s="13"/>
      <c r="AQ210" s="112"/>
      <c r="AR210" s="7"/>
      <c r="AS210" s="8"/>
      <c r="AT210" s="8"/>
      <c r="AU210" s="8"/>
      <c r="AV210" s="8"/>
      <c r="AW210" s="7"/>
      <c r="AX210" s="8"/>
      <c r="AY210" s="13"/>
      <c r="AZ210" s="13"/>
      <c r="BA210" s="112"/>
      <c r="BB210" s="7"/>
      <c r="BC210" s="8"/>
      <c r="BD210" s="8"/>
      <c r="BE210" s="8"/>
      <c r="BF210" s="8"/>
      <c r="BG210" s="7"/>
      <c r="BH210" s="8"/>
      <c r="BI210" s="13"/>
      <c r="BJ210" s="13"/>
      <c r="BK210" s="112"/>
      <c r="BL210" s="7"/>
      <c r="BM210" s="8"/>
      <c r="BN210" s="8"/>
      <c r="BO210" s="8"/>
      <c r="BP210" s="8"/>
      <c r="BQ210" s="7"/>
      <c r="BR210" s="8"/>
      <c r="BS210" s="13"/>
      <c r="BT210" s="13"/>
      <c r="BU210" s="112"/>
      <c r="BV210" s="7"/>
      <c r="BW210" s="8"/>
      <c r="BX210" s="8"/>
      <c r="BY210" s="8"/>
      <c r="BZ210" s="8"/>
      <c r="CA210" s="7"/>
      <c r="CB210" s="8"/>
      <c r="CC210" s="13"/>
      <c r="CD210" s="13"/>
      <c r="CE210" s="112"/>
      <c r="CF210" s="7"/>
      <c r="CG210" s="8"/>
      <c r="CH210" s="8"/>
      <c r="CI210" s="8"/>
      <c r="CJ210" s="8"/>
      <c r="CK210" s="7"/>
      <c r="CL210" s="8"/>
      <c r="CM210" s="13"/>
      <c r="CN210" s="13"/>
      <c r="CO210" s="112"/>
      <c r="CP210" s="7"/>
      <c r="CQ210" s="8"/>
      <c r="CR210" s="8"/>
      <c r="CS210" s="8"/>
      <c r="CT210" s="8"/>
      <c r="CU210" s="7"/>
      <c r="CV210" s="8"/>
      <c r="CW210" s="13"/>
      <c r="CX210" s="13"/>
      <c r="CY210" s="112"/>
      <c r="CZ210" s="7"/>
      <c r="DA210" s="8"/>
      <c r="DB210" s="8"/>
      <c r="DC210" s="8"/>
      <c r="DD210" s="8"/>
      <c r="DE210" s="7"/>
      <c r="DF210" s="8"/>
      <c r="DG210" s="13"/>
      <c r="DH210" s="13"/>
      <c r="DI210" s="112"/>
      <c r="DJ210" s="7"/>
      <c r="DK210" s="8"/>
      <c r="DL210" s="8"/>
      <c r="DM210" s="8"/>
      <c r="DN210" s="8"/>
      <c r="DO210" s="7"/>
      <c r="DP210" s="8"/>
      <c r="DQ210" s="13"/>
      <c r="DR210" s="13"/>
      <c r="DS210" s="112"/>
      <c r="DT210" s="7"/>
      <c r="DU210" s="8"/>
      <c r="DV210" s="8"/>
      <c r="DW210" s="8"/>
      <c r="DX210" s="8"/>
      <c r="DY210" s="7"/>
      <c r="DZ210" s="8"/>
      <c r="EA210" s="13"/>
      <c r="EB210" s="13"/>
      <c r="EC210" s="112"/>
      <c r="ED210" s="7"/>
      <c r="EE210" s="8"/>
      <c r="EF210" s="8"/>
      <c r="EG210" s="8"/>
      <c r="EH210" s="8"/>
      <c r="EI210" s="7"/>
      <c r="EJ210" s="8"/>
      <c r="EK210" s="13"/>
      <c r="EL210" s="13"/>
      <c r="EM210" s="112"/>
      <c r="EN210" s="7"/>
      <c r="EO210" s="8"/>
      <c r="EP210" s="8"/>
      <c r="EQ210" s="8"/>
      <c r="ER210" s="8"/>
      <c r="ES210" s="7"/>
      <c r="ET210" s="8"/>
    </row>
    <row r="211" spans="1:150" ht="12.75" customHeight="1" x14ac:dyDescent="0.2">
      <c r="A211" s="13"/>
      <c r="B211" s="13"/>
      <c r="C211" s="13"/>
      <c r="D211" s="13"/>
      <c r="E211" s="13"/>
      <c r="F211" s="13"/>
      <c r="G211" s="13"/>
      <c r="H211" s="13"/>
      <c r="I211" s="14"/>
      <c r="J211" s="13"/>
      <c r="K211" s="13"/>
      <c r="L211" s="13"/>
      <c r="M211" s="112"/>
      <c r="N211" s="7"/>
      <c r="O211" s="8"/>
      <c r="P211" s="8"/>
      <c r="Q211" s="8"/>
      <c r="R211" s="8"/>
      <c r="S211" s="7"/>
      <c r="T211" s="8"/>
      <c r="U211" s="13"/>
      <c r="V211" s="13"/>
      <c r="W211" s="112"/>
      <c r="X211" s="7"/>
      <c r="Y211" s="8"/>
      <c r="Z211" s="8"/>
      <c r="AA211" s="8"/>
      <c r="AB211" s="8"/>
      <c r="AC211" s="7"/>
      <c r="AD211" s="8"/>
      <c r="AE211" s="13"/>
      <c r="AF211" s="13"/>
      <c r="AG211" s="112"/>
      <c r="AH211" s="7"/>
      <c r="AI211" s="8"/>
      <c r="AJ211" s="8"/>
      <c r="AK211" s="8"/>
      <c r="AL211" s="8"/>
      <c r="AM211" s="7"/>
      <c r="AN211" s="8"/>
      <c r="AO211" s="13"/>
      <c r="AP211" s="13"/>
      <c r="AQ211" s="112"/>
      <c r="AR211" s="7"/>
      <c r="AS211" s="8"/>
      <c r="AT211" s="8"/>
      <c r="AU211" s="8"/>
      <c r="AV211" s="8"/>
      <c r="AW211" s="7"/>
      <c r="AX211" s="8"/>
      <c r="AY211" s="13"/>
      <c r="AZ211" s="13"/>
      <c r="BA211" s="112"/>
      <c r="BB211" s="7"/>
      <c r="BC211" s="8"/>
      <c r="BD211" s="8"/>
      <c r="BE211" s="8"/>
      <c r="BF211" s="8"/>
      <c r="BG211" s="7"/>
      <c r="BH211" s="8"/>
      <c r="BI211" s="13"/>
      <c r="BJ211" s="13"/>
      <c r="BK211" s="112"/>
      <c r="BL211" s="7"/>
      <c r="BM211" s="8"/>
      <c r="BN211" s="8"/>
      <c r="BO211" s="8"/>
      <c r="BP211" s="8"/>
      <c r="BQ211" s="7"/>
      <c r="BR211" s="8"/>
      <c r="BS211" s="13"/>
      <c r="BT211" s="13"/>
      <c r="BU211" s="112"/>
      <c r="BV211" s="7"/>
      <c r="BW211" s="8"/>
      <c r="BX211" s="8"/>
      <c r="BY211" s="8"/>
      <c r="BZ211" s="8"/>
      <c r="CA211" s="7"/>
      <c r="CB211" s="8"/>
      <c r="CC211" s="13"/>
      <c r="CD211" s="13"/>
      <c r="CE211" s="112"/>
      <c r="CF211" s="7"/>
      <c r="CG211" s="8"/>
      <c r="CH211" s="8"/>
      <c r="CI211" s="8"/>
      <c r="CJ211" s="8"/>
      <c r="CK211" s="7"/>
      <c r="CL211" s="8"/>
      <c r="CM211" s="13"/>
      <c r="CN211" s="13"/>
      <c r="CO211" s="112"/>
      <c r="CP211" s="7"/>
      <c r="CQ211" s="8"/>
      <c r="CR211" s="8"/>
      <c r="CS211" s="8"/>
      <c r="CT211" s="8"/>
      <c r="CU211" s="7"/>
      <c r="CV211" s="8"/>
      <c r="CW211" s="13"/>
      <c r="CX211" s="13"/>
      <c r="CY211" s="112"/>
      <c r="CZ211" s="7"/>
      <c r="DA211" s="8"/>
      <c r="DB211" s="8"/>
      <c r="DC211" s="8"/>
      <c r="DD211" s="8"/>
      <c r="DE211" s="7"/>
      <c r="DF211" s="8"/>
      <c r="DG211" s="13"/>
      <c r="DH211" s="13"/>
      <c r="DI211" s="112"/>
      <c r="DJ211" s="7"/>
      <c r="DK211" s="8"/>
      <c r="DL211" s="8"/>
      <c r="DM211" s="8"/>
      <c r="DN211" s="8"/>
      <c r="DO211" s="7"/>
      <c r="DP211" s="8"/>
      <c r="DQ211" s="13"/>
      <c r="DR211" s="13"/>
      <c r="DS211" s="112"/>
      <c r="DT211" s="7"/>
      <c r="DU211" s="8"/>
      <c r="DV211" s="8"/>
      <c r="DW211" s="8"/>
      <c r="DX211" s="8"/>
      <c r="DY211" s="7"/>
      <c r="DZ211" s="8"/>
      <c r="EA211" s="13"/>
      <c r="EB211" s="13"/>
      <c r="EC211" s="112"/>
      <c r="ED211" s="7"/>
      <c r="EE211" s="8"/>
      <c r="EF211" s="8"/>
      <c r="EG211" s="8"/>
      <c r="EH211" s="8"/>
      <c r="EI211" s="7"/>
      <c r="EJ211" s="8"/>
      <c r="EK211" s="13"/>
      <c r="EL211" s="13"/>
      <c r="EM211" s="112"/>
      <c r="EN211" s="7"/>
      <c r="EO211" s="8"/>
      <c r="EP211" s="8"/>
      <c r="EQ211" s="8"/>
      <c r="ER211" s="8"/>
      <c r="ES211" s="7"/>
      <c r="ET211" s="8"/>
    </row>
    <row r="212" spans="1:150" ht="12.75" customHeight="1" x14ac:dyDescent="0.2">
      <c r="A212" s="13"/>
      <c r="B212" s="13"/>
      <c r="C212" s="13"/>
      <c r="D212" s="13"/>
      <c r="E212" s="13"/>
      <c r="F212" s="13"/>
      <c r="G212" s="13"/>
      <c r="H212" s="13"/>
      <c r="I212" s="14"/>
      <c r="J212" s="13"/>
      <c r="K212" s="13"/>
      <c r="L212" s="13"/>
      <c r="M212" s="112"/>
      <c r="N212" s="7"/>
      <c r="O212" s="8"/>
      <c r="P212" s="8"/>
      <c r="Q212" s="8"/>
      <c r="R212" s="8"/>
      <c r="S212" s="7"/>
      <c r="T212" s="8"/>
      <c r="U212" s="13"/>
      <c r="V212" s="13"/>
      <c r="W212" s="112"/>
      <c r="X212" s="7"/>
      <c r="Y212" s="8"/>
      <c r="Z212" s="8"/>
      <c r="AA212" s="8"/>
      <c r="AB212" s="8"/>
      <c r="AC212" s="7"/>
      <c r="AD212" s="8"/>
      <c r="AE212" s="13"/>
      <c r="AF212" s="13"/>
      <c r="AG212" s="112"/>
      <c r="AH212" s="7"/>
      <c r="AI212" s="8"/>
      <c r="AJ212" s="8"/>
      <c r="AK212" s="8"/>
      <c r="AL212" s="8"/>
      <c r="AM212" s="7"/>
      <c r="AN212" s="8"/>
      <c r="AO212" s="13"/>
      <c r="AP212" s="13"/>
      <c r="AQ212" s="112"/>
      <c r="AR212" s="7"/>
      <c r="AS212" s="8"/>
      <c r="AT212" s="8"/>
      <c r="AU212" s="8"/>
      <c r="AV212" s="8"/>
      <c r="AW212" s="7"/>
      <c r="AX212" s="8"/>
      <c r="AY212" s="13"/>
      <c r="AZ212" s="13"/>
      <c r="BA212" s="112"/>
      <c r="BB212" s="7"/>
      <c r="BC212" s="8"/>
      <c r="BD212" s="8"/>
      <c r="BE212" s="8"/>
      <c r="BF212" s="8"/>
      <c r="BG212" s="7"/>
      <c r="BH212" s="8"/>
      <c r="BI212" s="13"/>
      <c r="BJ212" s="13"/>
      <c r="BK212" s="112"/>
      <c r="BL212" s="7"/>
      <c r="BM212" s="8"/>
      <c r="BN212" s="8"/>
      <c r="BO212" s="8"/>
      <c r="BP212" s="8"/>
      <c r="BQ212" s="7"/>
      <c r="BR212" s="8"/>
      <c r="BS212" s="13"/>
      <c r="BT212" s="13"/>
      <c r="BU212" s="112"/>
      <c r="BV212" s="7"/>
      <c r="BW212" s="8"/>
      <c r="BX212" s="8"/>
      <c r="BY212" s="8"/>
      <c r="BZ212" s="8"/>
      <c r="CA212" s="7"/>
      <c r="CB212" s="8"/>
      <c r="CC212" s="13"/>
      <c r="CD212" s="13"/>
      <c r="CE212" s="112"/>
      <c r="CF212" s="7"/>
      <c r="CG212" s="8"/>
      <c r="CH212" s="8"/>
      <c r="CI212" s="8"/>
      <c r="CJ212" s="8"/>
      <c r="CK212" s="7"/>
      <c r="CL212" s="8"/>
      <c r="CM212" s="13"/>
      <c r="CN212" s="13"/>
      <c r="CO212" s="112"/>
      <c r="CP212" s="7"/>
      <c r="CQ212" s="8"/>
      <c r="CR212" s="8"/>
      <c r="CS212" s="8"/>
      <c r="CT212" s="8"/>
      <c r="CU212" s="7"/>
      <c r="CV212" s="8"/>
      <c r="CW212" s="13"/>
      <c r="CX212" s="13"/>
      <c r="CY212" s="112"/>
      <c r="CZ212" s="7"/>
      <c r="DA212" s="8"/>
      <c r="DB212" s="8"/>
      <c r="DC212" s="8"/>
      <c r="DD212" s="8"/>
      <c r="DE212" s="7"/>
      <c r="DF212" s="8"/>
      <c r="DG212" s="13"/>
      <c r="DH212" s="13"/>
      <c r="DI212" s="112"/>
      <c r="DJ212" s="7"/>
      <c r="DK212" s="8"/>
      <c r="DL212" s="8"/>
      <c r="DM212" s="8"/>
      <c r="DN212" s="8"/>
      <c r="DO212" s="7"/>
      <c r="DP212" s="8"/>
      <c r="DQ212" s="13"/>
      <c r="DR212" s="13"/>
      <c r="DS212" s="112"/>
      <c r="DT212" s="7"/>
      <c r="DU212" s="8"/>
      <c r="DV212" s="8"/>
      <c r="DW212" s="8"/>
      <c r="DX212" s="8"/>
      <c r="DY212" s="7"/>
      <c r="DZ212" s="8"/>
      <c r="EA212" s="13"/>
      <c r="EB212" s="13"/>
      <c r="EC212" s="112"/>
      <c r="ED212" s="7"/>
      <c r="EE212" s="8"/>
      <c r="EF212" s="8"/>
      <c r="EG212" s="8"/>
      <c r="EH212" s="8"/>
      <c r="EI212" s="7"/>
      <c r="EJ212" s="8"/>
      <c r="EK212" s="13"/>
      <c r="EL212" s="13"/>
      <c r="EM212" s="112"/>
      <c r="EN212" s="7"/>
      <c r="EO212" s="8"/>
      <c r="EP212" s="8"/>
      <c r="EQ212" s="8"/>
      <c r="ER212" s="8"/>
      <c r="ES212" s="7"/>
      <c r="ET212" s="8"/>
    </row>
    <row r="213" spans="1:150" ht="12.75" customHeight="1" x14ac:dyDescent="0.2">
      <c r="A213" s="13"/>
      <c r="B213" s="13"/>
      <c r="C213" s="13"/>
      <c r="D213" s="13"/>
      <c r="E213" s="13"/>
      <c r="F213" s="13"/>
      <c r="G213" s="13"/>
      <c r="H213" s="13"/>
      <c r="I213" s="14"/>
      <c r="J213" s="13"/>
      <c r="K213" s="13"/>
      <c r="L213" s="13"/>
      <c r="M213" s="112"/>
      <c r="N213" s="7"/>
      <c r="O213" s="8"/>
      <c r="P213" s="8"/>
      <c r="Q213" s="8"/>
      <c r="R213" s="8"/>
      <c r="S213" s="7"/>
      <c r="T213" s="8"/>
      <c r="U213" s="13"/>
      <c r="V213" s="13"/>
      <c r="W213" s="112"/>
      <c r="X213" s="7"/>
      <c r="Y213" s="8"/>
      <c r="Z213" s="8"/>
      <c r="AA213" s="8"/>
      <c r="AB213" s="8"/>
      <c r="AC213" s="7"/>
      <c r="AD213" s="8"/>
      <c r="AE213" s="13"/>
      <c r="AF213" s="13"/>
      <c r="AG213" s="112"/>
      <c r="AH213" s="7"/>
      <c r="AI213" s="8"/>
      <c r="AJ213" s="8"/>
      <c r="AK213" s="8"/>
      <c r="AL213" s="8"/>
      <c r="AM213" s="7"/>
      <c r="AN213" s="8"/>
      <c r="AO213" s="13"/>
      <c r="AP213" s="13"/>
      <c r="AQ213" s="112"/>
      <c r="AR213" s="7"/>
      <c r="AS213" s="8"/>
      <c r="AT213" s="8"/>
      <c r="AU213" s="8"/>
      <c r="AV213" s="8"/>
      <c r="AW213" s="7"/>
      <c r="AX213" s="8"/>
      <c r="AY213" s="13"/>
      <c r="AZ213" s="13"/>
      <c r="BA213" s="112"/>
      <c r="BB213" s="7"/>
      <c r="BC213" s="8"/>
      <c r="BD213" s="8"/>
      <c r="BE213" s="8"/>
      <c r="BF213" s="8"/>
      <c r="BG213" s="7"/>
      <c r="BH213" s="8"/>
      <c r="BI213" s="13"/>
      <c r="BJ213" s="13"/>
      <c r="BK213" s="112"/>
      <c r="BL213" s="7"/>
      <c r="BM213" s="8"/>
      <c r="BN213" s="8"/>
      <c r="BO213" s="8"/>
      <c r="BP213" s="8"/>
      <c r="BQ213" s="7"/>
      <c r="BR213" s="8"/>
      <c r="BS213" s="13"/>
      <c r="BT213" s="13"/>
      <c r="BU213" s="112"/>
      <c r="BV213" s="7"/>
      <c r="BW213" s="8"/>
      <c r="BX213" s="8"/>
      <c r="BY213" s="8"/>
      <c r="BZ213" s="8"/>
      <c r="CA213" s="7"/>
      <c r="CB213" s="8"/>
      <c r="CC213" s="13"/>
      <c r="CD213" s="13"/>
      <c r="CE213" s="112"/>
      <c r="CF213" s="7"/>
      <c r="CG213" s="8"/>
      <c r="CH213" s="8"/>
      <c r="CI213" s="8"/>
      <c r="CJ213" s="8"/>
      <c r="CK213" s="7"/>
      <c r="CL213" s="8"/>
      <c r="CM213" s="13"/>
      <c r="CN213" s="13"/>
      <c r="CO213" s="112"/>
      <c r="CP213" s="7"/>
      <c r="CQ213" s="8"/>
      <c r="CR213" s="8"/>
      <c r="CS213" s="8"/>
      <c r="CT213" s="8"/>
      <c r="CU213" s="7"/>
      <c r="CV213" s="8"/>
      <c r="CW213" s="13"/>
      <c r="CX213" s="13"/>
      <c r="CY213" s="112"/>
      <c r="CZ213" s="7"/>
      <c r="DA213" s="8"/>
      <c r="DB213" s="8"/>
      <c r="DC213" s="8"/>
      <c r="DD213" s="8"/>
      <c r="DE213" s="7"/>
      <c r="DF213" s="8"/>
      <c r="DG213" s="13"/>
      <c r="DH213" s="13"/>
      <c r="DI213" s="112"/>
      <c r="DJ213" s="7"/>
      <c r="DK213" s="8"/>
      <c r="DL213" s="8"/>
      <c r="DM213" s="8"/>
      <c r="DN213" s="8"/>
      <c r="DO213" s="7"/>
      <c r="DP213" s="8"/>
      <c r="DQ213" s="13"/>
      <c r="DR213" s="13"/>
      <c r="DS213" s="112"/>
      <c r="DT213" s="7"/>
      <c r="DU213" s="8"/>
      <c r="DV213" s="8"/>
      <c r="DW213" s="8"/>
      <c r="DX213" s="8"/>
      <c r="DY213" s="7"/>
      <c r="DZ213" s="8"/>
      <c r="EA213" s="13"/>
      <c r="EB213" s="13"/>
      <c r="EC213" s="112"/>
      <c r="ED213" s="7"/>
      <c r="EE213" s="8"/>
      <c r="EF213" s="8"/>
      <c r="EG213" s="8"/>
      <c r="EH213" s="8"/>
      <c r="EI213" s="7"/>
      <c r="EJ213" s="8"/>
      <c r="EK213" s="13"/>
      <c r="EL213" s="13"/>
      <c r="EM213" s="112"/>
      <c r="EN213" s="7"/>
      <c r="EO213" s="8"/>
      <c r="EP213" s="8"/>
      <c r="EQ213" s="8"/>
      <c r="ER213" s="8"/>
      <c r="ES213" s="7"/>
      <c r="ET213" s="8"/>
    </row>
    <row r="214" spans="1:150" ht="12.75" customHeight="1" x14ac:dyDescent="0.2">
      <c r="A214" s="13"/>
      <c r="B214" s="13"/>
      <c r="C214" s="13"/>
      <c r="D214" s="13"/>
      <c r="E214" s="13"/>
      <c r="F214" s="13"/>
      <c r="G214" s="13"/>
      <c r="H214" s="13"/>
      <c r="I214" s="14"/>
      <c r="J214" s="13"/>
      <c r="K214" s="13"/>
      <c r="L214" s="13"/>
      <c r="M214" s="112"/>
      <c r="N214" s="7"/>
      <c r="O214" s="8"/>
      <c r="P214" s="8"/>
      <c r="Q214" s="8"/>
      <c r="R214" s="8"/>
      <c r="S214" s="7"/>
      <c r="T214" s="8"/>
      <c r="U214" s="13"/>
      <c r="V214" s="13"/>
      <c r="W214" s="112"/>
      <c r="X214" s="7"/>
      <c r="Y214" s="8"/>
      <c r="Z214" s="8"/>
      <c r="AA214" s="8"/>
      <c r="AB214" s="8"/>
      <c r="AC214" s="7"/>
      <c r="AD214" s="8"/>
      <c r="AE214" s="13"/>
      <c r="AF214" s="13"/>
      <c r="AG214" s="112"/>
      <c r="AH214" s="7"/>
      <c r="AI214" s="8"/>
      <c r="AJ214" s="8"/>
      <c r="AK214" s="8"/>
      <c r="AL214" s="8"/>
      <c r="AM214" s="7"/>
      <c r="AN214" s="8"/>
      <c r="AO214" s="13"/>
      <c r="AP214" s="13"/>
      <c r="AQ214" s="112"/>
      <c r="AR214" s="7"/>
      <c r="AS214" s="8"/>
      <c r="AT214" s="8"/>
      <c r="AU214" s="8"/>
      <c r="AV214" s="8"/>
      <c r="AW214" s="7"/>
      <c r="AX214" s="8"/>
      <c r="AY214" s="13"/>
      <c r="AZ214" s="13"/>
      <c r="BA214" s="112"/>
      <c r="BB214" s="7"/>
      <c r="BC214" s="8"/>
      <c r="BD214" s="8"/>
      <c r="BE214" s="8"/>
      <c r="BF214" s="8"/>
      <c r="BG214" s="7"/>
      <c r="BH214" s="8"/>
      <c r="BI214" s="13"/>
      <c r="BJ214" s="13"/>
      <c r="BK214" s="112"/>
      <c r="BL214" s="7"/>
      <c r="BM214" s="8"/>
      <c r="BN214" s="8"/>
      <c r="BO214" s="8"/>
      <c r="BP214" s="8"/>
      <c r="BQ214" s="7"/>
      <c r="BR214" s="8"/>
      <c r="BS214" s="13"/>
      <c r="BT214" s="13"/>
      <c r="BU214" s="112"/>
      <c r="BV214" s="7"/>
      <c r="BW214" s="8"/>
      <c r="BX214" s="8"/>
      <c r="BY214" s="8"/>
      <c r="BZ214" s="8"/>
      <c r="CA214" s="7"/>
      <c r="CB214" s="8"/>
      <c r="CC214" s="13"/>
      <c r="CD214" s="13"/>
      <c r="CE214" s="112"/>
      <c r="CF214" s="7"/>
      <c r="CG214" s="8"/>
      <c r="CH214" s="8"/>
      <c r="CI214" s="8"/>
      <c r="CJ214" s="8"/>
      <c r="CK214" s="7"/>
      <c r="CL214" s="8"/>
      <c r="CM214" s="13"/>
      <c r="CN214" s="13"/>
      <c r="CO214" s="112"/>
      <c r="CP214" s="7"/>
      <c r="CQ214" s="8"/>
      <c r="CR214" s="8"/>
      <c r="CS214" s="8"/>
      <c r="CT214" s="8"/>
      <c r="CU214" s="7"/>
      <c r="CV214" s="8"/>
      <c r="CW214" s="13"/>
      <c r="CX214" s="13"/>
      <c r="CY214" s="112"/>
      <c r="CZ214" s="7"/>
      <c r="DA214" s="8"/>
      <c r="DB214" s="8"/>
      <c r="DC214" s="8"/>
      <c r="DD214" s="8"/>
      <c r="DE214" s="7"/>
      <c r="DF214" s="8"/>
      <c r="DG214" s="13"/>
      <c r="DH214" s="13"/>
      <c r="DI214" s="112"/>
      <c r="DJ214" s="7"/>
      <c r="DK214" s="8"/>
      <c r="DL214" s="8"/>
      <c r="DM214" s="8"/>
      <c r="DN214" s="8"/>
      <c r="DO214" s="7"/>
      <c r="DP214" s="8"/>
      <c r="DQ214" s="13"/>
      <c r="DR214" s="13"/>
      <c r="DS214" s="112"/>
      <c r="DT214" s="7"/>
      <c r="DU214" s="8"/>
      <c r="DV214" s="8"/>
      <c r="DW214" s="8"/>
      <c r="DX214" s="8"/>
      <c r="DY214" s="7"/>
      <c r="DZ214" s="8"/>
      <c r="EA214" s="13"/>
      <c r="EB214" s="13"/>
      <c r="EC214" s="112"/>
      <c r="ED214" s="7"/>
      <c r="EE214" s="8"/>
      <c r="EF214" s="8"/>
      <c r="EG214" s="8"/>
      <c r="EH214" s="8"/>
      <c r="EI214" s="7"/>
      <c r="EJ214" s="8"/>
      <c r="EK214" s="13"/>
      <c r="EL214" s="13"/>
      <c r="EM214" s="112"/>
      <c r="EN214" s="7"/>
      <c r="EO214" s="8"/>
      <c r="EP214" s="8"/>
      <c r="EQ214" s="8"/>
      <c r="ER214" s="8"/>
      <c r="ES214" s="7"/>
      <c r="ET214" s="8"/>
    </row>
    <row r="215" spans="1:150" ht="12.75" customHeight="1" x14ac:dyDescent="0.2">
      <c r="A215" s="13"/>
      <c r="B215" s="13"/>
      <c r="C215" s="13"/>
      <c r="D215" s="13"/>
      <c r="E215" s="13"/>
      <c r="F215" s="13"/>
      <c r="G215" s="13"/>
      <c r="H215" s="13"/>
      <c r="I215" s="14"/>
      <c r="J215" s="13"/>
      <c r="K215" s="13"/>
      <c r="L215" s="13"/>
      <c r="M215" s="112"/>
      <c r="N215" s="7"/>
      <c r="O215" s="8"/>
      <c r="P215" s="8"/>
      <c r="Q215" s="8"/>
      <c r="R215" s="8"/>
      <c r="S215" s="7"/>
      <c r="T215" s="8"/>
      <c r="U215" s="13"/>
      <c r="V215" s="13"/>
      <c r="W215" s="112"/>
      <c r="X215" s="7"/>
      <c r="Y215" s="8"/>
      <c r="Z215" s="8"/>
      <c r="AA215" s="8"/>
      <c r="AB215" s="8"/>
      <c r="AC215" s="7"/>
      <c r="AD215" s="8"/>
      <c r="AE215" s="13"/>
      <c r="AF215" s="13"/>
      <c r="AG215" s="112"/>
      <c r="AH215" s="7"/>
      <c r="AI215" s="8"/>
      <c r="AJ215" s="8"/>
      <c r="AK215" s="8"/>
      <c r="AL215" s="8"/>
      <c r="AM215" s="7"/>
      <c r="AN215" s="8"/>
      <c r="AO215" s="13"/>
      <c r="AP215" s="13"/>
      <c r="AQ215" s="112"/>
      <c r="AR215" s="7"/>
      <c r="AS215" s="8"/>
      <c r="AT215" s="8"/>
      <c r="AU215" s="8"/>
      <c r="AV215" s="8"/>
      <c r="AW215" s="7"/>
      <c r="AX215" s="8"/>
      <c r="AY215" s="13"/>
      <c r="AZ215" s="13"/>
      <c r="BA215" s="112"/>
      <c r="BB215" s="7"/>
      <c r="BC215" s="8"/>
      <c r="BD215" s="8"/>
      <c r="BE215" s="8"/>
      <c r="BF215" s="8"/>
      <c r="BG215" s="7"/>
      <c r="BH215" s="8"/>
      <c r="BI215" s="13"/>
      <c r="BJ215" s="13"/>
      <c r="BK215" s="112"/>
      <c r="BL215" s="7"/>
      <c r="BM215" s="8"/>
      <c r="BN215" s="8"/>
      <c r="BO215" s="8"/>
      <c r="BP215" s="8"/>
      <c r="BQ215" s="7"/>
      <c r="BR215" s="8"/>
      <c r="BS215" s="13"/>
      <c r="BT215" s="13"/>
      <c r="BU215" s="112"/>
      <c r="BV215" s="7"/>
      <c r="BW215" s="8"/>
      <c r="BX215" s="8"/>
      <c r="BY215" s="8"/>
      <c r="BZ215" s="8"/>
      <c r="CA215" s="7"/>
      <c r="CB215" s="8"/>
      <c r="CC215" s="13"/>
      <c r="CD215" s="13"/>
      <c r="CE215" s="112"/>
      <c r="CF215" s="7"/>
      <c r="CG215" s="8"/>
      <c r="CH215" s="8"/>
      <c r="CI215" s="8"/>
      <c r="CJ215" s="8"/>
      <c r="CK215" s="7"/>
      <c r="CL215" s="8"/>
      <c r="CM215" s="13"/>
      <c r="CN215" s="13"/>
      <c r="CO215" s="112"/>
      <c r="CP215" s="7"/>
      <c r="CQ215" s="8"/>
      <c r="CR215" s="8"/>
      <c r="CS215" s="8"/>
      <c r="CT215" s="8"/>
      <c r="CU215" s="7"/>
      <c r="CV215" s="8"/>
      <c r="CW215" s="13"/>
      <c r="CX215" s="13"/>
      <c r="CY215" s="112"/>
      <c r="CZ215" s="7"/>
      <c r="DA215" s="8"/>
      <c r="DB215" s="8"/>
      <c r="DC215" s="8"/>
      <c r="DD215" s="8"/>
      <c r="DE215" s="7"/>
      <c r="DF215" s="8"/>
      <c r="DG215" s="13"/>
      <c r="DH215" s="13"/>
      <c r="DI215" s="112"/>
      <c r="DJ215" s="7"/>
      <c r="DK215" s="8"/>
      <c r="DL215" s="8"/>
      <c r="DM215" s="8"/>
      <c r="DN215" s="8"/>
      <c r="DO215" s="7"/>
      <c r="DP215" s="8"/>
      <c r="DQ215" s="13"/>
      <c r="DR215" s="13"/>
      <c r="DS215" s="112"/>
      <c r="DT215" s="7"/>
      <c r="DU215" s="8"/>
      <c r="DV215" s="8"/>
      <c r="DW215" s="8"/>
      <c r="DX215" s="8"/>
      <c r="DY215" s="7"/>
      <c r="DZ215" s="8"/>
      <c r="EA215" s="13"/>
      <c r="EB215" s="13"/>
      <c r="EC215" s="112"/>
      <c r="ED215" s="7"/>
      <c r="EE215" s="8"/>
      <c r="EF215" s="8"/>
      <c r="EG215" s="8"/>
      <c r="EH215" s="8"/>
      <c r="EI215" s="7"/>
      <c r="EJ215" s="8"/>
      <c r="EK215" s="13"/>
      <c r="EL215" s="13"/>
      <c r="EM215" s="112"/>
      <c r="EN215" s="7"/>
      <c r="EO215" s="8"/>
      <c r="EP215" s="8"/>
      <c r="EQ215" s="8"/>
      <c r="ER215" s="8"/>
      <c r="ES215" s="7"/>
      <c r="ET215" s="8"/>
    </row>
    <row r="216" spans="1:150" ht="12.75" customHeight="1" x14ac:dyDescent="0.2">
      <c r="A216" s="13"/>
      <c r="B216" s="13"/>
      <c r="C216" s="13"/>
      <c r="D216" s="13"/>
      <c r="E216" s="13"/>
      <c r="F216" s="13"/>
      <c r="G216" s="13"/>
      <c r="H216" s="13"/>
      <c r="I216" s="14"/>
      <c r="J216" s="13"/>
      <c r="K216" s="13"/>
      <c r="L216" s="13"/>
      <c r="M216" s="112"/>
      <c r="N216" s="7"/>
      <c r="O216" s="8"/>
      <c r="P216" s="8"/>
      <c r="Q216" s="8"/>
      <c r="R216" s="8"/>
      <c r="S216" s="7"/>
      <c r="T216" s="8"/>
      <c r="U216" s="13"/>
      <c r="V216" s="13"/>
      <c r="W216" s="112"/>
      <c r="X216" s="7"/>
      <c r="Y216" s="8"/>
      <c r="Z216" s="8"/>
      <c r="AA216" s="8"/>
      <c r="AB216" s="8"/>
      <c r="AC216" s="7"/>
      <c r="AD216" s="8"/>
      <c r="AE216" s="13"/>
      <c r="AF216" s="13"/>
      <c r="AG216" s="112"/>
      <c r="AH216" s="7"/>
      <c r="AI216" s="8"/>
      <c r="AJ216" s="8"/>
      <c r="AK216" s="8"/>
      <c r="AL216" s="8"/>
      <c r="AM216" s="7"/>
      <c r="AN216" s="8"/>
      <c r="AO216" s="13"/>
      <c r="AP216" s="13"/>
      <c r="AQ216" s="112"/>
      <c r="AR216" s="7"/>
      <c r="AS216" s="8"/>
      <c r="AT216" s="8"/>
      <c r="AU216" s="8"/>
      <c r="AV216" s="8"/>
      <c r="AW216" s="7"/>
      <c r="AX216" s="8"/>
      <c r="AY216" s="13"/>
      <c r="AZ216" s="13"/>
      <c r="BA216" s="112"/>
      <c r="BB216" s="7"/>
      <c r="BC216" s="8"/>
      <c r="BD216" s="8"/>
      <c r="BE216" s="8"/>
      <c r="BF216" s="8"/>
      <c r="BG216" s="7"/>
      <c r="BH216" s="8"/>
      <c r="BI216" s="13"/>
      <c r="BJ216" s="13"/>
      <c r="BK216" s="112"/>
      <c r="BL216" s="7"/>
      <c r="BM216" s="8"/>
      <c r="BN216" s="8"/>
      <c r="BO216" s="8"/>
      <c r="BP216" s="8"/>
      <c r="BQ216" s="7"/>
      <c r="BR216" s="8"/>
      <c r="BS216" s="13"/>
      <c r="BT216" s="13"/>
      <c r="BU216" s="112"/>
      <c r="BV216" s="7"/>
      <c r="BW216" s="8"/>
      <c r="BX216" s="8"/>
      <c r="BY216" s="8"/>
      <c r="BZ216" s="8"/>
      <c r="CA216" s="7"/>
      <c r="CB216" s="8"/>
      <c r="CC216" s="13"/>
      <c r="CD216" s="13"/>
      <c r="CE216" s="112"/>
      <c r="CF216" s="7"/>
      <c r="CG216" s="8"/>
      <c r="CH216" s="8"/>
      <c r="CI216" s="8"/>
      <c r="CJ216" s="8"/>
      <c r="CK216" s="7"/>
      <c r="CL216" s="8"/>
      <c r="CM216" s="13"/>
      <c r="CN216" s="13"/>
      <c r="CO216" s="112"/>
      <c r="CP216" s="7"/>
      <c r="CQ216" s="8"/>
      <c r="CR216" s="8"/>
      <c r="CS216" s="8"/>
      <c r="CT216" s="8"/>
      <c r="CU216" s="7"/>
      <c r="CV216" s="8"/>
      <c r="CW216" s="13"/>
      <c r="CX216" s="13"/>
      <c r="CY216" s="112"/>
      <c r="CZ216" s="7"/>
      <c r="DA216" s="8"/>
      <c r="DB216" s="8"/>
      <c r="DC216" s="8"/>
      <c r="DD216" s="8"/>
      <c r="DE216" s="7"/>
      <c r="DF216" s="8"/>
      <c r="DG216" s="13"/>
      <c r="DH216" s="13"/>
      <c r="DI216" s="112"/>
      <c r="DJ216" s="7"/>
      <c r="DK216" s="8"/>
      <c r="DL216" s="8"/>
      <c r="DM216" s="8"/>
      <c r="DN216" s="8"/>
      <c r="DO216" s="7"/>
      <c r="DP216" s="8"/>
      <c r="DQ216" s="13"/>
      <c r="DR216" s="13"/>
      <c r="DS216" s="112"/>
      <c r="DT216" s="7"/>
      <c r="DU216" s="8"/>
      <c r="DV216" s="8"/>
      <c r="DW216" s="8"/>
      <c r="DX216" s="8"/>
      <c r="DY216" s="7"/>
      <c r="DZ216" s="8"/>
      <c r="EA216" s="13"/>
      <c r="EB216" s="13"/>
      <c r="EC216" s="112"/>
      <c r="ED216" s="7"/>
      <c r="EE216" s="8"/>
      <c r="EF216" s="8"/>
      <c r="EG216" s="8"/>
      <c r="EH216" s="8"/>
      <c r="EI216" s="7"/>
      <c r="EJ216" s="8"/>
      <c r="EK216" s="13"/>
      <c r="EL216" s="13"/>
      <c r="EM216" s="112"/>
      <c r="EN216" s="7"/>
      <c r="EO216" s="8"/>
      <c r="EP216" s="8"/>
      <c r="EQ216" s="8"/>
      <c r="ER216" s="8"/>
      <c r="ES216" s="7"/>
      <c r="ET216" s="8"/>
    </row>
    <row r="217" spans="1:150" ht="12.75" customHeight="1" x14ac:dyDescent="0.2">
      <c r="A217" s="13"/>
      <c r="B217" s="13"/>
      <c r="C217" s="13"/>
      <c r="D217" s="13"/>
      <c r="E217" s="13"/>
      <c r="F217" s="13"/>
      <c r="G217" s="13"/>
      <c r="H217" s="13"/>
      <c r="I217" s="14"/>
      <c r="J217" s="13"/>
      <c r="K217" s="13"/>
      <c r="L217" s="13"/>
      <c r="M217" s="112"/>
      <c r="N217" s="7"/>
      <c r="O217" s="8"/>
      <c r="P217" s="8"/>
      <c r="Q217" s="8"/>
      <c r="R217" s="8"/>
      <c r="S217" s="7"/>
      <c r="T217" s="8"/>
      <c r="U217" s="13"/>
      <c r="V217" s="13"/>
      <c r="W217" s="112"/>
      <c r="X217" s="7"/>
      <c r="Y217" s="8"/>
      <c r="Z217" s="8"/>
      <c r="AA217" s="8"/>
      <c r="AB217" s="8"/>
      <c r="AC217" s="7"/>
      <c r="AD217" s="8"/>
      <c r="AE217" s="13"/>
      <c r="AF217" s="13"/>
      <c r="AG217" s="112"/>
      <c r="AH217" s="7"/>
      <c r="AI217" s="8"/>
      <c r="AJ217" s="8"/>
      <c r="AK217" s="8"/>
      <c r="AL217" s="8"/>
      <c r="AM217" s="7"/>
      <c r="AN217" s="8"/>
      <c r="AO217" s="13"/>
      <c r="AP217" s="13"/>
      <c r="AQ217" s="112"/>
      <c r="AR217" s="7"/>
      <c r="AS217" s="8"/>
      <c r="AT217" s="8"/>
      <c r="AU217" s="8"/>
      <c r="AV217" s="8"/>
      <c r="AW217" s="7"/>
      <c r="AX217" s="8"/>
      <c r="AY217" s="13"/>
      <c r="AZ217" s="13"/>
      <c r="BA217" s="112"/>
      <c r="BB217" s="7"/>
      <c r="BC217" s="8"/>
      <c r="BD217" s="8"/>
      <c r="BE217" s="8"/>
      <c r="BF217" s="8"/>
      <c r="BG217" s="7"/>
      <c r="BH217" s="8"/>
      <c r="BI217" s="13"/>
      <c r="BJ217" s="13"/>
      <c r="BK217" s="112"/>
      <c r="BL217" s="7"/>
      <c r="BM217" s="8"/>
      <c r="BN217" s="8"/>
      <c r="BO217" s="8"/>
      <c r="BP217" s="8"/>
      <c r="BQ217" s="7"/>
      <c r="BR217" s="8"/>
      <c r="BS217" s="13"/>
      <c r="BT217" s="13"/>
      <c r="BU217" s="112"/>
      <c r="BV217" s="7"/>
      <c r="BW217" s="8"/>
      <c r="BX217" s="8"/>
      <c r="BY217" s="8"/>
      <c r="BZ217" s="8"/>
      <c r="CA217" s="7"/>
      <c r="CB217" s="8"/>
      <c r="CC217" s="13"/>
      <c r="CD217" s="13"/>
      <c r="CE217" s="112"/>
      <c r="CF217" s="7"/>
      <c r="CG217" s="8"/>
      <c r="CH217" s="8"/>
      <c r="CI217" s="8"/>
      <c r="CJ217" s="8"/>
      <c r="CK217" s="7"/>
      <c r="CL217" s="8"/>
      <c r="CM217" s="13"/>
      <c r="CN217" s="13"/>
      <c r="CO217" s="112"/>
      <c r="CP217" s="7"/>
      <c r="CQ217" s="8"/>
      <c r="CR217" s="8"/>
      <c r="CS217" s="8"/>
      <c r="CT217" s="8"/>
      <c r="CU217" s="7"/>
      <c r="CV217" s="8"/>
      <c r="CW217" s="13"/>
      <c r="CX217" s="13"/>
      <c r="CY217" s="112"/>
      <c r="CZ217" s="7"/>
      <c r="DA217" s="8"/>
      <c r="DB217" s="8"/>
      <c r="DC217" s="8"/>
      <c r="DD217" s="8"/>
      <c r="DE217" s="7"/>
      <c r="DF217" s="8"/>
      <c r="DG217" s="13"/>
      <c r="DH217" s="13"/>
      <c r="DI217" s="112"/>
      <c r="DJ217" s="7"/>
      <c r="DK217" s="8"/>
      <c r="DL217" s="8"/>
      <c r="DM217" s="8"/>
      <c r="DN217" s="8"/>
      <c r="DO217" s="7"/>
      <c r="DP217" s="8"/>
      <c r="DQ217" s="13"/>
      <c r="DR217" s="13"/>
      <c r="DS217" s="112"/>
      <c r="DT217" s="7"/>
      <c r="DU217" s="8"/>
      <c r="DV217" s="8"/>
      <c r="DW217" s="8"/>
      <c r="DX217" s="8"/>
      <c r="DY217" s="7"/>
      <c r="DZ217" s="8"/>
      <c r="EA217" s="13"/>
      <c r="EB217" s="13"/>
      <c r="EC217" s="112"/>
      <c r="ED217" s="7"/>
      <c r="EE217" s="8"/>
      <c r="EF217" s="8"/>
      <c r="EG217" s="8"/>
      <c r="EH217" s="8"/>
      <c r="EI217" s="7"/>
      <c r="EJ217" s="8"/>
      <c r="EK217" s="13"/>
      <c r="EL217" s="13"/>
      <c r="EM217" s="112"/>
      <c r="EN217" s="7"/>
      <c r="EO217" s="8"/>
      <c r="EP217" s="8"/>
      <c r="EQ217" s="8"/>
      <c r="ER217" s="8"/>
      <c r="ES217" s="7"/>
      <c r="ET217" s="8"/>
    </row>
    <row r="218" spans="1:150" ht="12.75" customHeight="1" x14ac:dyDescent="0.2">
      <c r="A218" s="13"/>
      <c r="B218" s="13"/>
      <c r="C218" s="13"/>
      <c r="D218" s="13"/>
      <c r="E218" s="13"/>
      <c r="F218" s="13"/>
      <c r="G218" s="13"/>
      <c r="H218" s="13"/>
      <c r="I218" s="14"/>
      <c r="J218" s="13"/>
      <c r="K218" s="13"/>
      <c r="L218" s="13"/>
      <c r="M218" s="112"/>
      <c r="N218" s="7"/>
      <c r="O218" s="8"/>
      <c r="P218" s="8"/>
      <c r="Q218" s="8"/>
      <c r="R218" s="8"/>
      <c r="S218" s="7"/>
      <c r="T218" s="8"/>
      <c r="U218" s="13"/>
      <c r="V218" s="13"/>
      <c r="W218" s="112"/>
      <c r="X218" s="7"/>
      <c r="Y218" s="8"/>
      <c r="Z218" s="8"/>
      <c r="AA218" s="8"/>
      <c r="AB218" s="8"/>
      <c r="AC218" s="7"/>
      <c r="AD218" s="8"/>
      <c r="AE218" s="13"/>
      <c r="AF218" s="13"/>
      <c r="AG218" s="112"/>
      <c r="AH218" s="7"/>
      <c r="AI218" s="8"/>
      <c r="AJ218" s="8"/>
      <c r="AK218" s="8"/>
      <c r="AL218" s="8"/>
      <c r="AM218" s="7"/>
      <c r="AN218" s="8"/>
      <c r="AO218" s="13"/>
      <c r="AP218" s="13"/>
      <c r="AQ218" s="112"/>
      <c r="AR218" s="7"/>
      <c r="AS218" s="8"/>
      <c r="AT218" s="8"/>
      <c r="AU218" s="8"/>
      <c r="AV218" s="8"/>
      <c r="AW218" s="7"/>
      <c r="AX218" s="8"/>
      <c r="AY218" s="13"/>
      <c r="AZ218" s="13"/>
      <c r="BA218" s="112"/>
      <c r="BB218" s="7"/>
      <c r="BC218" s="8"/>
      <c r="BD218" s="8"/>
      <c r="BE218" s="8"/>
      <c r="BF218" s="8"/>
      <c r="BG218" s="7"/>
      <c r="BH218" s="8"/>
      <c r="BI218" s="13"/>
      <c r="BJ218" s="13"/>
      <c r="BK218" s="112"/>
      <c r="BL218" s="7"/>
      <c r="BM218" s="8"/>
      <c r="BN218" s="8"/>
      <c r="BO218" s="8"/>
      <c r="BP218" s="8"/>
      <c r="BQ218" s="7"/>
      <c r="BR218" s="8"/>
      <c r="BS218" s="13"/>
      <c r="BT218" s="13"/>
      <c r="BU218" s="112"/>
      <c r="BV218" s="7"/>
      <c r="BW218" s="8"/>
      <c r="BX218" s="8"/>
      <c r="BY218" s="8"/>
      <c r="BZ218" s="8"/>
      <c r="CA218" s="7"/>
      <c r="CB218" s="8"/>
      <c r="CC218" s="13"/>
      <c r="CD218" s="13"/>
      <c r="CE218" s="112"/>
      <c r="CF218" s="7"/>
      <c r="CG218" s="8"/>
      <c r="CH218" s="8"/>
      <c r="CI218" s="8"/>
      <c r="CJ218" s="8"/>
      <c r="CK218" s="7"/>
      <c r="CL218" s="8"/>
      <c r="CM218" s="13"/>
      <c r="CN218" s="13"/>
      <c r="CO218" s="112"/>
      <c r="CP218" s="7"/>
      <c r="CQ218" s="8"/>
      <c r="CR218" s="8"/>
      <c r="CS218" s="8"/>
      <c r="CT218" s="8"/>
      <c r="CU218" s="7"/>
      <c r="CV218" s="8"/>
      <c r="CW218" s="13"/>
      <c r="CX218" s="13"/>
      <c r="CY218" s="112"/>
      <c r="CZ218" s="7"/>
      <c r="DA218" s="8"/>
      <c r="DB218" s="8"/>
      <c r="DC218" s="8"/>
      <c r="DD218" s="8"/>
      <c r="DE218" s="7"/>
      <c r="DF218" s="8"/>
      <c r="DG218" s="13"/>
      <c r="DH218" s="13"/>
      <c r="DI218" s="112"/>
      <c r="DJ218" s="7"/>
      <c r="DK218" s="8"/>
      <c r="DL218" s="8"/>
      <c r="DM218" s="8"/>
      <c r="DN218" s="8"/>
      <c r="DO218" s="7"/>
      <c r="DP218" s="8"/>
      <c r="DQ218" s="13"/>
      <c r="DR218" s="13"/>
      <c r="DS218" s="112"/>
      <c r="DT218" s="7"/>
      <c r="DU218" s="8"/>
      <c r="DV218" s="8"/>
      <c r="DW218" s="8"/>
      <c r="DX218" s="8"/>
      <c r="DY218" s="7"/>
      <c r="DZ218" s="8"/>
      <c r="EA218" s="13"/>
      <c r="EB218" s="13"/>
      <c r="EC218" s="112"/>
      <c r="ED218" s="7"/>
      <c r="EE218" s="8"/>
      <c r="EF218" s="8"/>
      <c r="EG218" s="8"/>
      <c r="EH218" s="8"/>
      <c r="EI218" s="7"/>
      <c r="EJ218" s="8"/>
      <c r="EK218" s="13"/>
      <c r="EL218" s="13"/>
      <c r="EM218" s="112"/>
      <c r="EN218" s="7"/>
      <c r="EO218" s="8"/>
      <c r="EP218" s="8"/>
      <c r="EQ218" s="8"/>
      <c r="ER218" s="8"/>
      <c r="ES218" s="7"/>
      <c r="ET218" s="8"/>
    </row>
    <row r="219" spans="1:150" ht="12.75" customHeight="1" x14ac:dyDescent="0.2">
      <c r="A219" s="13"/>
      <c r="B219" s="13"/>
      <c r="C219" s="13"/>
      <c r="D219" s="13"/>
      <c r="E219" s="13"/>
      <c r="F219" s="13"/>
      <c r="G219" s="13"/>
      <c r="H219" s="13"/>
      <c r="I219" s="14"/>
      <c r="J219" s="13"/>
      <c r="K219" s="13"/>
      <c r="L219" s="13"/>
      <c r="M219" s="112"/>
      <c r="N219" s="7"/>
      <c r="O219" s="8"/>
      <c r="P219" s="8"/>
      <c r="Q219" s="8"/>
      <c r="R219" s="8"/>
      <c r="S219" s="7"/>
      <c r="T219" s="8"/>
      <c r="U219" s="13"/>
      <c r="V219" s="13"/>
      <c r="W219" s="112"/>
      <c r="X219" s="7"/>
      <c r="Y219" s="8"/>
      <c r="Z219" s="8"/>
      <c r="AA219" s="8"/>
      <c r="AB219" s="8"/>
      <c r="AC219" s="7"/>
      <c r="AD219" s="8"/>
      <c r="AE219" s="13"/>
      <c r="AF219" s="13"/>
      <c r="AG219" s="112"/>
      <c r="AH219" s="7"/>
      <c r="AI219" s="8"/>
      <c r="AJ219" s="8"/>
      <c r="AK219" s="8"/>
      <c r="AL219" s="8"/>
      <c r="AM219" s="7"/>
      <c r="AN219" s="8"/>
      <c r="AO219" s="13"/>
      <c r="AP219" s="13"/>
      <c r="AQ219" s="112"/>
      <c r="AR219" s="7"/>
      <c r="AS219" s="8"/>
      <c r="AT219" s="8"/>
      <c r="AU219" s="8"/>
      <c r="AV219" s="8"/>
      <c r="AW219" s="7"/>
      <c r="AX219" s="8"/>
      <c r="AY219" s="13"/>
      <c r="AZ219" s="13"/>
      <c r="BA219" s="112"/>
      <c r="BB219" s="7"/>
      <c r="BC219" s="8"/>
      <c r="BD219" s="8"/>
      <c r="BE219" s="8"/>
      <c r="BF219" s="8"/>
      <c r="BG219" s="7"/>
      <c r="BH219" s="8"/>
      <c r="BI219" s="13"/>
      <c r="BJ219" s="13"/>
      <c r="BK219" s="112"/>
      <c r="BL219" s="7"/>
      <c r="BM219" s="8"/>
      <c r="BN219" s="8"/>
      <c r="BO219" s="8"/>
      <c r="BP219" s="8"/>
      <c r="BQ219" s="7"/>
      <c r="BR219" s="8"/>
      <c r="BS219" s="13"/>
      <c r="BT219" s="13"/>
      <c r="BU219" s="112"/>
      <c r="BV219" s="7"/>
      <c r="BW219" s="8"/>
      <c r="BX219" s="8"/>
      <c r="BY219" s="8"/>
      <c r="BZ219" s="8"/>
      <c r="CA219" s="7"/>
      <c r="CB219" s="8"/>
      <c r="CC219" s="13"/>
      <c r="CD219" s="13"/>
      <c r="CE219" s="112"/>
      <c r="CF219" s="7"/>
      <c r="CG219" s="8"/>
      <c r="CH219" s="8"/>
      <c r="CI219" s="8"/>
      <c r="CJ219" s="8"/>
      <c r="CK219" s="7"/>
      <c r="CL219" s="8"/>
      <c r="CM219" s="13"/>
      <c r="CN219" s="13"/>
      <c r="CO219" s="112"/>
      <c r="CP219" s="7"/>
      <c r="CQ219" s="8"/>
      <c r="CR219" s="8"/>
      <c r="CS219" s="8"/>
      <c r="CT219" s="8"/>
      <c r="CU219" s="7"/>
      <c r="CV219" s="8"/>
      <c r="CW219" s="13"/>
      <c r="CX219" s="13"/>
      <c r="CY219" s="112"/>
      <c r="CZ219" s="7"/>
      <c r="DA219" s="8"/>
      <c r="DB219" s="8"/>
      <c r="DC219" s="8"/>
      <c r="DD219" s="8"/>
      <c r="DE219" s="7"/>
      <c r="DF219" s="8"/>
      <c r="DG219" s="13"/>
      <c r="DH219" s="13"/>
      <c r="DI219" s="112"/>
      <c r="DJ219" s="7"/>
      <c r="DK219" s="8"/>
      <c r="DL219" s="8"/>
      <c r="DM219" s="8"/>
      <c r="DN219" s="8"/>
      <c r="DO219" s="7"/>
      <c r="DP219" s="8"/>
      <c r="DQ219" s="13"/>
      <c r="DR219" s="13"/>
      <c r="DS219" s="112"/>
      <c r="DT219" s="7"/>
      <c r="DU219" s="8"/>
      <c r="DV219" s="8"/>
      <c r="DW219" s="8"/>
      <c r="DX219" s="8"/>
      <c r="DY219" s="7"/>
      <c r="DZ219" s="8"/>
      <c r="EA219" s="13"/>
      <c r="EB219" s="13"/>
      <c r="EC219" s="112"/>
      <c r="ED219" s="7"/>
      <c r="EE219" s="8"/>
      <c r="EF219" s="8"/>
      <c r="EG219" s="8"/>
      <c r="EH219" s="8"/>
      <c r="EI219" s="7"/>
      <c r="EJ219" s="8"/>
      <c r="EK219" s="13"/>
      <c r="EL219" s="13"/>
      <c r="EM219" s="112"/>
      <c r="EN219" s="7"/>
      <c r="EO219" s="8"/>
      <c r="EP219" s="8"/>
      <c r="EQ219" s="8"/>
      <c r="ER219" s="8"/>
      <c r="ES219" s="7"/>
      <c r="ET219" s="8"/>
    </row>
    <row r="220" spans="1:150" ht="12.75" customHeight="1" x14ac:dyDescent="0.2">
      <c r="A220" s="13"/>
      <c r="B220" s="13"/>
      <c r="C220" s="13"/>
      <c r="D220" s="13"/>
      <c r="E220" s="13"/>
      <c r="F220" s="13"/>
      <c r="G220" s="13"/>
      <c r="H220" s="13"/>
      <c r="I220" s="14"/>
      <c r="J220" s="13"/>
      <c r="K220" s="13"/>
      <c r="L220" s="13"/>
      <c r="M220" s="112"/>
      <c r="N220" s="7"/>
      <c r="O220" s="8"/>
      <c r="P220" s="8"/>
      <c r="Q220" s="8"/>
      <c r="R220" s="8"/>
      <c r="S220" s="7"/>
      <c r="T220" s="8"/>
      <c r="U220" s="13"/>
      <c r="V220" s="13"/>
      <c r="W220" s="112"/>
      <c r="X220" s="7"/>
      <c r="Y220" s="8"/>
      <c r="Z220" s="8"/>
      <c r="AA220" s="8"/>
      <c r="AB220" s="8"/>
      <c r="AC220" s="7"/>
      <c r="AD220" s="8"/>
      <c r="AE220" s="13"/>
      <c r="AF220" s="13"/>
      <c r="AG220" s="112"/>
      <c r="AH220" s="7"/>
      <c r="AI220" s="8"/>
      <c r="AJ220" s="8"/>
      <c r="AK220" s="8"/>
      <c r="AL220" s="8"/>
      <c r="AM220" s="7"/>
      <c r="AN220" s="8"/>
      <c r="AO220" s="13"/>
      <c r="AP220" s="13"/>
      <c r="AQ220" s="112"/>
      <c r="AR220" s="7"/>
      <c r="AS220" s="8"/>
      <c r="AT220" s="8"/>
      <c r="AU220" s="8"/>
      <c r="AV220" s="8"/>
      <c r="AW220" s="7"/>
      <c r="AX220" s="8"/>
      <c r="AY220" s="13"/>
      <c r="AZ220" s="13"/>
      <c r="BA220" s="112"/>
      <c r="BB220" s="7"/>
      <c r="BC220" s="8"/>
      <c r="BD220" s="8"/>
      <c r="BE220" s="8"/>
      <c r="BF220" s="8"/>
      <c r="BG220" s="7"/>
      <c r="BH220" s="8"/>
      <c r="BI220" s="13"/>
      <c r="BJ220" s="13"/>
      <c r="BK220" s="112"/>
      <c r="BL220" s="7"/>
      <c r="BM220" s="8"/>
      <c r="BN220" s="8"/>
      <c r="BO220" s="8"/>
      <c r="BP220" s="8"/>
      <c r="BQ220" s="7"/>
      <c r="BR220" s="8"/>
      <c r="BS220" s="13"/>
      <c r="BT220" s="13"/>
      <c r="BU220" s="112"/>
      <c r="BV220" s="7"/>
      <c r="BW220" s="8"/>
      <c r="BX220" s="8"/>
      <c r="BY220" s="8"/>
      <c r="BZ220" s="8"/>
      <c r="CA220" s="7"/>
      <c r="CB220" s="8"/>
      <c r="CC220" s="13"/>
      <c r="CD220" s="13"/>
      <c r="CE220" s="112"/>
      <c r="CF220" s="7"/>
      <c r="CG220" s="8"/>
      <c r="CH220" s="8"/>
      <c r="CI220" s="8"/>
      <c r="CJ220" s="8"/>
      <c r="CK220" s="7"/>
      <c r="CL220" s="8"/>
      <c r="CM220" s="13"/>
      <c r="CN220" s="13"/>
      <c r="CO220" s="112"/>
      <c r="CP220" s="7"/>
      <c r="CQ220" s="8"/>
      <c r="CR220" s="8"/>
      <c r="CS220" s="8"/>
      <c r="CT220" s="8"/>
      <c r="CU220" s="7"/>
      <c r="CV220" s="8"/>
      <c r="CW220" s="13"/>
      <c r="CX220" s="13"/>
      <c r="CY220" s="112"/>
      <c r="CZ220" s="7"/>
      <c r="DA220" s="8"/>
      <c r="DB220" s="8"/>
      <c r="DC220" s="8"/>
      <c r="DD220" s="8"/>
      <c r="DE220" s="7"/>
      <c r="DF220" s="8"/>
      <c r="DG220" s="13"/>
      <c r="DH220" s="13"/>
      <c r="DI220" s="112"/>
      <c r="DJ220" s="7"/>
      <c r="DK220" s="8"/>
      <c r="DL220" s="8"/>
      <c r="DM220" s="8"/>
      <c r="DN220" s="8"/>
      <c r="DO220" s="7"/>
      <c r="DP220" s="8"/>
      <c r="DQ220" s="13"/>
      <c r="DR220" s="13"/>
      <c r="DS220" s="112"/>
      <c r="DT220" s="7"/>
      <c r="DU220" s="8"/>
      <c r="DV220" s="8"/>
      <c r="DW220" s="8"/>
      <c r="DX220" s="8"/>
      <c r="DY220" s="7"/>
      <c r="DZ220" s="8"/>
      <c r="EA220" s="13"/>
      <c r="EB220" s="13"/>
      <c r="EC220" s="112"/>
      <c r="ED220" s="7"/>
      <c r="EE220" s="8"/>
      <c r="EF220" s="8"/>
      <c r="EG220" s="8"/>
      <c r="EH220" s="8"/>
      <c r="EI220" s="7"/>
      <c r="EJ220" s="8"/>
      <c r="EK220" s="13"/>
      <c r="EL220" s="13"/>
      <c r="EM220" s="112"/>
      <c r="EN220" s="7"/>
      <c r="EO220" s="8"/>
      <c r="EP220" s="8"/>
      <c r="EQ220" s="8"/>
      <c r="ER220" s="8"/>
      <c r="ES220" s="7"/>
      <c r="ET220" s="8"/>
    </row>
    <row r="221" spans="1:150" ht="12.75" customHeight="1" x14ac:dyDescent="0.2">
      <c r="A221" s="13"/>
      <c r="B221" s="13"/>
      <c r="C221" s="13"/>
      <c r="D221" s="13"/>
      <c r="E221" s="13"/>
      <c r="F221" s="13"/>
      <c r="G221" s="13"/>
      <c r="H221" s="13"/>
      <c r="I221" s="14"/>
      <c r="J221" s="13"/>
      <c r="K221" s="13"/>
      <c r="L221" s="13"/>
      <c r="M221" s="112"/>
      <c r="N221" s="7"/>
      <c r="O221" s="8"/>
      <c r="P221" s="8"/>
      <c r="Q221" s="8"/>
      <c r="R221" s="8"/>
      <c r="S221" s="7"/>
      <c r="T221" s="8"/>
      <c r="U221" s="13"/>
      <c r="V221" s="13"/>
      <c r="W221" s="112"/>
      <c r="X221" s="7"/>
      <c r="Y221" s="8"/>
      <c r="Z221" s="8"/>
      <c r="AA221" s="8"/>
      <c r="AB221" s="8"/>
      <c r="AC221" s="7"/>
      <c r="AD221" s="8"/>
      <c r="AE221" s="13"/>
      <c r="AF221" s="13"/>
      <c r="AG221" s="112"/>
      <c r="AH221" s="7"/>
      <c r="AI221" s="8"/>
      <c r="AJ221" s="8"/>
      <c r="AK221" s="8"/>
      <c r="AL221" s="8"/>
      <c r="AM221" s="7"/>
      <c r="AN221" s="8"/>
      <c r="AO221" s="13"/>
      <c r="AP221" s="13"/>
      <c r="AQ221" s="112"/>
      <c r="AR221" s="7"/>
      <c r="AS221" s="8"/>
      <c r="AT221" s="8"/>
      <c r="AU221" s="8"/>
      <c r="AV221" s="8"/>
      <c r="AW221" s="7"/>
      <c r="AX221" s="8"/>
      <c r="AY221" s="13"/>
      <c r="AZ221" s="13"/>
      <c r="BA221" s="112"/>
      <c r="BB221" s="7"/>
      <c r="BC221" s="8"/>
      <c r="BD221" s="8"/>
      <c r="BE221" s="8"/>
      <c r="BF221" s="8"/>
      <c r="BG221" s="7"/>
      <c r="BH221" s="8"/>
      <c r="BI221" s="13"/>
      <c r="BJ221" s="13"/>
      <c r="BK221" s="112"/>
      <c r="BL221" s="7"/>
      <c r="BM221" s="8"/>
      <c r="BN221" s="8"/>
      <c r="BO221" s="8"/>
      <c r="BP221" s="8"/>
      <c r="BQ221" s="7"/>
      <c r="BR221" s="8"/>
      <c r="BS221" s="13"/>
      <c r="BT221" s="13"/>
      <c r="BU221" s="112"/>
      <c r="BV221" s="7"/>
      <c r="BW221" s="8"/>
      <c r="BX221" s="8"/>
      <c r="BY221" s="8"/>
      <c r="BZ221" s="8"/>
      <c r="CA221" s="7"/>
      <c r="CB221" s="8"/>
      <c r="CC221" s="13"/>
      <c r="CD221" s="13"/>
      <c r="CE221" s="112"/>
      <c r="CF221" s="7"/>
      <c r="CG221" s="8"/>
      <c r="CH221" s="8"/>
      <c r="CI221" s="8"/>
      <c r="CJ221" s="8"/>
      <c r="CK221" s="7"/>
      <c r="CL221" s="8"/>
      <c r="CM221" s="13"/>
      <c r="CN221" s="13"/>
      <c r="CO221" s="112"/>
      <c r="CP221" s="7"/>
      <c r="CQ221" s="8"/>
      <c r="CR221" s="8"/>
      <c r="CS221" s="8"/>
      <c r="CT221" s="8"/>
      <c r="CU221" s="7"/>
      <c r="CV221" s="8"/>
      <c r="CW221" s="13"/>
      <c r="CX221" s="13"/>
      <c r="CY221" s="112"/>
      <c r="CZ221" s="7"/>
      <c r="DA221" s="8"/>
      <c r="DB221" s="8"/>
      <c r="DC221" s="8"/>
      <c r="DD221" s="8"/>
      <c r="DE221" s="7"/>
      <c r="DF221" s="8"/>
      <c r="DG221" s="13"/>
      <c r="DH221" s="13"/>
      <c r="DI221" s="112"/>
      <c r="DJ221" s="7"/>
      <c r="DK221" s="8"/>
      <c r="DL221" s="8"/>
      <c r="DM221" s="8"/>
      <c r="DN221" s="8"/>
      <c r="DO221" s="7"/>
      <c r="DP221" s="8"/>
      <c r="DQ221" s="13"/>
      <c r="DR221" s="13"/>
      <c r="DS221" s="112"/>
      <c r="DT221" s="7"/>
      <c r="DU221" s="8"/>
      <c r="DV221" s="8"/>
      <c r="DW221" s="8"/>
      <c r="DX221" s="8"/>
      <c r="DY221" s="7"/>
      <c r="DZ221" s="8"/>
      <c r="EA221" s="13"/>
      <c r="EB221" s="13"/>
      <c r="EC221" s="112"/>
      <c r="ED221" s="7"/>
      <c r="EE221" s="8"/>
      <c r="EF221" s="8"/>
      <c r="EG221" s="8"/>
      <c r="EH221" s="8"/>
      <c r="EI221" s="7"/>
      <c r="EJ221" s="8"/>
      <c r="EK221" s="13"/>
      <c r="EL221" s="13"/>
      <c r="EM221" s="112"/>
      <c r="EN221" s="7"/>
      <c r="EO221" s="8"/>
      <c r="EP221" s="8"/>
      <c r="EQ221" s="8"/>
      <c r="ER221" s="8"/>
      <c r="ES221" s="7"/>
      <c r="ET221" s="8"/>
    </row>
    <row r="222" spans="1:150" ht="12.75" customHeight="1" x14ac:dyDescent="0.2">
      <c r="A222" s="13"/>
      <c r="B222" s="13"/>
      <c r="C222" s="13"/>
      <c r="D222" s="13"/>
      <c r="E222" s="13"/>
      <c r="F222" s="13"/>
      <c r="G222" s="13"/>
      <c r="H222" s="13"/>
      <c r="I222" s="14"/>
      <c r="J222" s="13"/>
      <c r="K222" s="13"/>
      <c r="L222" s="13"/>
      <c r="M222" s="112"/>
      <c r="N222" s="7"/>
      <c r="O222" s="8"/>
      <c r="P222" s="8"/>
      <c r="Q222" s="8"/>
      <c r="R222" s="8"/>
      <c r="S222" s="7"/>
      <c r="T222" s="8"/>
      <c r="U222" s="13"/>
      <c r="V222" s="13"/>
      <c r="W222" s="112"/>
      <c r="X222" s="7"/>
      <c r="Y222" s="8"/>
      <c r="Z222" s="8"/>
      <c r="AA222" s="8"/>
      <c r="AB222" s="8"/>
      <c r="AC222" s="7"/>
      <c r="AD222" s="8"/>
      <c r="AE222" s="13"/>
      <c r="AF222" s="13"/>
      <c r="AG222" s="112"/>
      <c r="AH222" s="7"/>
      <c r="AI222" s="8"/>
      <c r="AJ222" s="8"/>
      <c r="AK222" s="8"/>
      <c r="AL222" s="8"/>
      <c r="AM222" s="7"/>
      <c r="AN222" s="8"/>
      <c r="AO222" s="13"/>
      <c r="AP222" s="13"/>
      <c r="AQ222" s="112"/>
      <c r="AR222" s="7"/>
      <c r="AS222" s="8"/>
      <c r="AT222" s="8"/>
      <c r="AU222" s="8"/>
      <c r="AV222" s="8"/>
      <c r="AW222" s="7"/>
      <c r="AX222" s="8"/>
      <c r="AY222" s="13"/>
      <c r="AZ222" s="13"/>
      <c r="BA222" s="112"/>
      <c r="BB222" s="7"/>
      <c r="BC222" s="8"/>
      <c r="BD222" s="8"/>
      <c r="BE222" s="8"/>
      <c r="BF222" s="8"/>
      <c r="BG222" s="7"/>
      <c r="BH222" s="8"/>
      <c r="BI222" s="13"/>
      <c r="BJ222" s="13"/>
      <c r="BK222" s="112"/>
      <c r="BL222" s="7"/>
      <c r="BM222" s="8"/>
      <c r="BN222" s="8"/>
      <c r="BO222" s="8"/>
      <c r="BP222" s="8"/>
      <c r="BQ222" s="7"/>
      <c r="BR222" s="8"/>
      <c r="BS222" s="13"/>
      <c r="BT222" s="13"/>
      <c r="BU222" s="112"/>
      <c r="BV222" s="7"/>
      <c r="BW222" s="8"/>
      <c r="BX222" s="8"/>
      <c r="BY222" s="8"/>
      <c r="BZ222" s="8"/>
      <c r="CA222" s="7"/>
      <c r="CB222" s="8"/>
      <c r="CC222" s="13"/>
      <c r="CD222" s="13"/>
      <c r="CE222" s="112"/>
      <c r="CF222" s="7"/>
      <c r="CG222" s="8"/>
      <c r="CH222" s="8"/>
      <c r="CI222" s="8"/>
      <c r="CJ222" s="8"/>
      <c r="CK222" s="7"/>
      <c r="CL222" s="8"/>
      <c r="CM222" s="13"/>
      <c r="CN222" s="13"/>
      <c r="CO222" s="112"/>
      <c r="CP222" s="7"/>
      <c r="CQ222" s="8"/>
      <c r="CR222" s="8"/>
      <c r="CS222" s="8"/>
      <c r="CT222" s="8"/>
      <c r="CU222" s="7"/>
      <c r="CV222" s="8"/>
      <c r="CW222" s="13"/>
      <c r="CX222" s="13"/>
      <c r="CY222" s="112"/>
      <c r="CZ222" s="7"/>
      <c r="DA222" s="8"/>
      <c r="DB222" s="8"/>
      <c r="DC222" s="8"/>
      <c r="DD222" s="8"/>
      <c r="DE222" s="7"/>
      <c r="DF222" s="8"/>
      <c r="DG222" s="13"/>
      <c r="DH222" s="13"/>
      <c r="DI222" s="112"/>
      <c r="DJ222" s="7"/>
      <c r="DK222" s="8"/>
      <c r="DL222" s="8"/>
      <c r="DM222" s="8"/>
      <c r="DN222" s="8"/>
      <c r="DO222" s="7"/>
      <c r="DP222" s="8"/>
      <c r="DQ222" s="13"/>
      <c r="DR222" s="13"/>
      <c r="DS222" s="112"/>
      <c r="DT222" s="7"/>
      <c r="DU222" s="8"/>
      <c r="DV222" s="8"/>
      <c r="DW222" s="8"/>
      <c r="DX222" s="8"/>
      <c r="DY222" s="7"/>
      <c r="DZ222" s="8"/>
      <c r="EA222" s="13"/>
      <c r="EB222" s="13"/>
      <c r="EC222" s="112"/>
      <c r="ED222" s="7"/>
      <c r="EE222" s="8"/>
      <c r="EF222" s="8"/>
      <c r="EG222" s="8"/>
      <c r="EH222" s="8"/>
      <c r="EI222" s="7"/>
      <c r="EJ222" s="8"/>
      <c r="EK222" s="13"/>
      <c r="EL222" s="13"/>
      <c r="EM222" s="112"/>
      <c r="EN222" s="7"/>
      <c r="EO222" s="8"/>
      <c r="EP222" s="8"/>
      <c r="EQ222" s="8"/>
      <c r="ER222" s="8"/>
      <c r="ES222" s="7"/>
      <c r="ET222" s="8"/>
    </row>
    <row r="223" spans="1:150" ht="12.75" customHeight="1" x14ac:dyDescent="0.2">
      <c r="A223" s="13"/>
      <c r="B223" s="13"/>
      <c r="C223" s="13"/>
      <c r="D223" s="13"/>
      <c r="E223" s="13"/>
      <c r="F223" s="13"/>
      <c r="G223" s="13"/>
      <c r="H223" s="13"/>
      <c r="I223" s="14"/>
      <c r="J223" s="13"/>
      <c r="K223" s="13"/>
      <c r="L223" s="13"/>
      <c r="M223" s="112"/>
      <c r="N223" s="7"/>
      <c r="O223" s="8"/>
      <c r="P223" s="8"/>
      <c r="Q223" s="8"/>
      <c r="R223" s="8"/>
      <c r="S223" s="7"/>
      <c r="T223" s="8"/>
      <c r="U223" s="13"/>
      <c r="V223" s="13"/>
      <c r="W223" s="112"/>
      <c r="X223" s="7"/>
      <c r="Y223" s="8"/>
      <c r="Z223" s="8"/>
      <c r="AA223" s="8"/>
      <c r="AB223" s="8"/>
      <c r="AC223" s="7"/>
      <c r="AD223" s="8"/>
      <c r="AE223" s="13"/>
      <c r="AF223" s="13"/>
      <c r="AG223" s="112"/>
      <c r="AH223" s="7"/>
      <c r="AI223" s="8"/>
      <c r="AJ223" s="8"/>
      <c r="AK223" s="8"/>
      <c r="AL223" s="8"/>
      <c r="AM223" s="7"/>
      <c r="AN223" s="8"/>
      <c r="AO223" s="13"/>
      <c r="AP223" s="13"/>
      <c r="AQ223" s="112"/>
      <c r="AR223" s="7"/>
      <c r="AS223" s="8"/>
      <c r="AT223" s="8"/>
      <c r="AU223" s="8"/>
      <c r="AV223" s="8"/>
      <c r="AW223" s="7"/>
      <c r="AX223" s="8"/>
      <c r="AY223" s="13"/>
      <c r="AZ223" s="13"/>
      <c r="BA223" s="112"/>
      <c r="BB223" s="7"/>
      <c r="BC223" s="8"/>
      <c r="BD223" s="8"/>
      <c r="BE223" s="8"/>
      <c r="BF223" s="8"/>
      <c r="BG223" s="7"/>
      <c r="BH223" s="8"/>
      <c r="BI223" s="13"/>
      <c r="BJ223" s="13"/>
      <c r="BK223" s="112"/>
      <c r="BL223" s="7"/>
      <c r="BM223" s="8"/>
      <c r="BN223" s="8"/>
      <c r="BO223" s="8"/>
      <c r="BP223" s="8"/>
      <c r="BQ223" s="7"/>
      <c r="BR223" s="8"/>
      <c r="BS223" s="13"/>
      <c r="BT223" s="13"/>
      <c r="BU223" s="112"/>
      <c r="BV223" s="7"/>
      <c r="BW223" s="8"/>
      <c r="BX223" s="8"/>
      <c r="BY223" s="8"/>
      <c r="BZ223" s="8"/>
      <c r="CA223" s="7"/>
      <c r="CB223" s="8"/>
      <c r="CC223" s="13"/>
      <c r="CD223" s="13"/>
      <c r="CE223" s="112"/>
      <c r="CF223" s="7"/>
      <c r="CG223" s="8"/>
      <c r="CH223" s="8"/>
      <c r="CI223" s="8"/>
      <c r="CJ223" s="8"/>
      <c r="CK223" s="7"/>
      <c r="CL223" s="8"/>
      <c r="CM223" s="13"/>
      <c r="CN223" s="13"/>
      <c r="CO223" s="112"/>
      <c r="CP223" s="7"/>
      <c r="CQ223" s="8"/>
      <c r="CR223" s="8"/>
      <c r="CS223" s="8"/>
      <c r="CT223" s="8"/>
      <c r="CU223" s="7"/>
      <c r="CV223" s="8"/>
      <c r="CW223" s="13"/>
      <c r="CX223" s="13"/>
      <c r="CY223" s="112"/>
      <c r="CZ223" s="7"/>
      <c r="DA223" s="8"/>
      <c r="DB223" s="8"/>
      <c r="DC223" s="8"/>
      <c r="DD223" s="8"/>
      <c r="DE223" s="7"/>
      <c r="DF223" s="8"/>
      <c r="DG223" s="13"/>
      <c r="DH223" s="13"/>
      <c r="DI223" s="112"/>
      <c r="DJ223" s="7"/>
      <c r="DK223" s="8"/>
      <c r="DL223" s="8"/>
      <c r="DM223" s="8"/>
      <c r="DN223" s="8"/>
      <c r="DO223" s="7"/>
      <c r="DP223" s="8"/>
      <c r="DQ223" s="13"/>
      <c r="DR223" s="13"/>
      <c r="DS223" s="112"/>
      <c r="DT223" s="7"/>
      <c r="DU223" s="8"/>
      <c r="DV223" s="8"/>
      <c r="DW223" s="8"/>
      <c r="DX223" s="8"/>
      <c r="DY223" s="7"/>
      <c r="DZ223" s="8"/>
      <c r="EA223" s="13"/>
      <c r="EB223" s="13"/>
      <c r="EC223" s="112"/>
      <c r="ED223" s="7"/>
      <c r="EE223" s="8"/>
      <c r="EF223" s="8"/>
      <c r="EG223" s="8"/>
      <c r="EH223" s="8"/>
      <c r="EI223" s="7"/>
      <c r="EJ223" s="8"/>
      <c r="EK223" s="13"/>
      <c r="EL223" s="13"/>
      <c r="EM223" s="112"/>
      <c r="EN223" s="7"/>
      <c r="EO223" s="8"/>
      <c r="EP223" s="8"/>
      <c r="EQ223" s="8"/>
      <c r="ER223" s="8"/>
      <c r="ES223" s="7"/>
      <c r="ET223" s="8"/>
    </row>
    <row r="224" spans="1:150" ht="12.75" customHeight="1" x14ac:dyDescent="0.2">
      <c r="A224" s="13"/>
      <c r="B224" s="13"/>
      <c r="C224" s="13"/>
      <c r="D224" s="13"/>
      <c r="E224" s="13"/>
      <c r="F224" s="13"/>
      <c r="G224" s="13"/>
      <c r="H224" s="13"/>
      <c r="I224" s="14"/>
      <c r="J224" s="13"/>
      <c r="K224" s="13"/>
      <c r="L224" s="13"/>
      <c r="M224" s="112"/>
      <c r="N224" s="7"/>
      <c r="O224" s="8"/>
      <c r="P224" s="8"/>
      <c r="Q224" s="8"/>
      <c r="R224" s="8"/>
      <c r="S224" s="7"/>
      <c r="T224" s="8"/>
      <c r="U224" s="13"/>
      <c r="V224" s="13"/>
      <c r="W224" s="112"/>
      <c r="X224" s="7"/>
      <c r="Y224" s="8"/>
      <c r="Z224" s="8"/>
      <c r="AA224" s="8"/>
      <c r="AB224" s="8"/>
      <c r="AC224" s="7"/>
      <c r="AD224" s="8"/>
      <c r="AE224" s="13"/>
      <c r="AF224" s="13"/>
      <c r="AG224" s="112"/>
      <c r="AH224" s="7"/>
      <c r="AI224" s="8"/>
      <c r="AJ224" s="8"/>
      <c r="AK224" s="8"/>
      <c r="AL224" s="8"/>
      <c r="AM224" s="7"/>
      <c r="AN224" s="8"/>
      <c r="AO224" s="13"/>
      <c r="AP224" s="13"/>
      <c r="AQ224" s="112"/>
      <c r="AR224" s="7"/>
      <c r="AS224" s="8"/>
      <c r="AT224" s="8"/>
      <c r="AU224" s="8"/>
      <c r="AV224" s="8"/>
      <c r="AW224" s="7"/>
      <c r="AX224" s="8"/>
      <c r="AY224" s="13"/>
      <c r="AZ224" s="13"/>
      <c r="BA224" s="112"/>
      <c r="BB224" s="7"/>
      <c r="BC224" s="8"/>
      <c r="BD224" s="8"/>
      <c r="BE224" s="8"/>
      <c r="BF224" s="8"/>
      <c r="BG224" s="7"/>
      <c r="BH224" s="8"/>
      <c r="BI224" s="13"/>
      <c r="BJ224" s="13"/>
      <c r="BK224" s="112"/>
      <c r="BL224" s="7"/>
      <c r="BM224" s="8"/>
      <c r="BN224" s="8"/>
      <c r="BO224" s="8"/>
      <c r="BP224" s="8"/>
      <c r="BQ224" s="7"/>
      <c r="BR224" s="8"/>
      <c r="BS224" s="13"/>
      <c r="BT224" s="13"/>
      <c r="BU224" s="112"/>
      <c r="BV224" s="7"/>
      <c r="BW224" s="8"/>
      <c r="BX224" s="8"/>
      <c r="BY224" s="8"/>
      <c r="BZ224" s="8"/>
      <c r="CA224" s="7"/>
      <c r="CB224" s="8"/>
      <c r="CC224" s="13"/>
      <c r="CD224" s="13"/>
      <c r="CE224" s="112"/>
      <c r="CF224" s="7"/>
      <c r="CG224" s="8"/>
      <c r="CH224" s="8"/>
      <c r="CI224" s="8"/>
      <c r="CJ224" s="8"/>
      <c r="CK224" s="7"/>
      <c r="CL224" s="8"/>
      <c r="CM224" s="13"/>
      <c r="CN224" s="13"/>
      <c r="CO224" s="112"/>
      <c r="CP224" s="7"/>
      <c r="CQ224" s="8"/>
      <c r="CR224" s="8"/>
      <c r="CS224" s="8"/>
      <c r="CT224" s="8"/>
      <c r="CU224" s="7"/>
      <c r="CV224" s="8"/>
      <c r="CW224" s="13"/>
      <c r="CX224" s="13"/>
      <c r="CY224" s="112"/>
      <c r="CZ224" s="7"/>
      <c r="DA224" s="8"/>
      <c r="DB224" s="8"/>
      <c r="DC224" s="8"/>
      <c r="DD224" s="8"/>
      <c r="DE224" s="7"/>
      <c r="DF224" s="8"/>
      <c r="DG224" s="13"/>
      <c r="DH224" s="13"/>
      <c r="DI224" s="112"/>
      <c r="DJ224" s="7"/>
      <c r="DK224" s="8"/>
      <c r="DL224" s="8"/>
      <c r="DM224" s="8"/>
      <c r="DN224" s="8"/>
      <c r="DO224" s="7"/>
      <c r="DP224" s="8"/>
      <c r="DQ224" s="13"/>
      <c r="DR224" s="13"/>
      <c r="DS224" s="112"/>
      <c r="DT224" s="7"/>
      <c r="DU224" s="8"/>
      <c r="DV224" s="8"/>
      <c r="DW224" s="8"/>
      <c r="DX224" s="8"/>
      <c r="DY224" s="7"/>
      <c r="DZ224" s="8"/>
      <c r="EA224" s="13"/>
      <c r="EB224" s="13"/>
      <c r="EC224" s="112"/>
      <c r="ED224" s="7"/>
      <c r="EE224" s="8"/>
      <c r="EF224" s="8"/>
      <c r="EG224" s="8"/>
      <c r="EH224" s="8"/>
      <c r="EI224" s="7"/>
      <c r="EJ224" s="8"/>
      <c r="EK224" s="13"/>
      <c r="EL224" s="13"/>
      <c r="EM224" s="112"/>
      <c r="EN224" s="7"/>
      <c r="EO224" s="8"/>
      <c r="EP224" s="8"/>
      <c r="EQ224" s="8"/>
      <c r="ER224" s="8"/>
      <c r="ES224" s="7"/>
      <c r="ET224" s="8"/>
    </row>
    <row r="225" spans="1:150" ht="12.75" customHeight="1" x14ac:dyDescent="0.2">
      <c r="A225" s="13"/>
      <c r="B225" s="13"/>
      <c r="C225" s="13"/>
      <c r="D225" s="13"/>
      <c r="E225" s="13"/>
      <c r="F225" s="13"/>
      <c r="G225" s="13"/>
      <c r="H225" s="13"/>
      <c r="I225" s="14"/>
      <c r="J225" s="13"/>
      <c r="K225" s="13"/>
      <c r="L225" s="13"/>
      <c r="M225" s="112"/>
      <c r="N225" s="7"/>
      <c r="O225" s="8"/>
      <c r="P225" s="8"/>
      <c r="Q225" s="8"/>
      <c r="R225" s="8"/>
      <c r="S225" s="7"/>
      <c r="T225" s="8"/>
      <c r="U225" s="13"/>
      <c r="V225" s="13"/>
      <c r="W225" s="112"/>
      <c r="X225" s="7"/>
      <c r="Y225" s="8"/>
      <c r="Z225" s="8"/>
      <c r="AA225" s="8"/>
      <c r="AB225" s="8"/>
      <c r="AC225" s="7"/>
      <c r="AD225" s="8"/>
      <c r="AE225" s="13"/>
      <c r="AF225" s="13"/>
      <c r="AG225" s="112"/>
      <c r="AH225" s="7"/>
      <c r="AI225" s="8"/>
      <c r="AJ225" s="8"/>
      <c r="AK225" s="8"/>
      <c r="AL225" s="8"/>
      <c r="AM225" s="7"/>
      <c r="AN225" s="8"/>
      <c r="AO225" s="13"/>
      <c r="AP225" s="13"/>
      <c r="AQ225" s="112"/>
      <c r="AR225" s="7"/>
      <c r="AS225" s="8"/>
      <c r="AT225" s="8"/>
      <c r="AU225" s="8"/>
      <c r="AV225" s="8"/>
      <c r="AW225" s="7"/>
      <c r="AX225" s="8"/>
      <c r="AY225" s="13"/>
      <c r="AZ225" s="13"/>
      <c r="BA225" s="112"/>
      <c r="BB225" s="7"/>
      <c r="BC225" s="8"/>
      <c r="BD225" s="8"/>
      <c r="BE225" s="8"/>
      <c r="BF225" s="8"/>
      <c r="BG225" s="7"/>
      <c r="BH225" s="8"/>
      <c r="BI225" s="13"/>
      <c r="BJ225" s="13"/>
      <c r="BK225" s="112"/>
      <c r="BL225" s="7"/>
      <c r="BM225" s="8"/>
      <c r="BN225" s="8"/>
      <c r="BO225" s="8"/>
      <c r="BP225" s="8"/>
      <c r="BQ225" s="7"/>
      <c r="BR225" s="8"/>
      <c r="BS225" s="13"/>
      <c r="BT225" s="13"/>
      <c r="BU225" s="112"/>
      <c r="BV225" s="7"/>
      <c r="BW225" s="8"/>
      <c r="BX225" s="8"/>
      <c r="BY225" s="8"/>
      <c r="BZ225" s="8"/>
      <c r="CA225" s="7"/>
      <c r="CB225" s="8"/>
      <c r="CC225" s="13"/>
      <c r="CD225" s="13"/>
      <c r="CE225" s="112"/>
      <c r="CF225" s="7"/>
      <c r="CG225" s="8"/>
      <c r="CH225" s="8"/>
      <c r="CI225" s="8"/>
      <c r="CJ225" s="8"/>
      <c r="CK225" s="7"/>
      <c r="CL225" s="8"/>
      <c r="CM225" s="13"/>
      <c r="CN225" s="13"/>
      <c r="CO225" s="112"/>
      <c r="CP225" s="7"/>
      <c r="CQ225" s="8"/>
      <c r="CR225" s="8"/>
      <c r="CS225" s="8"/>
      <c r="CT225" s="8"/>
      <c r="CU225" s="7"/>
      <c r="CV225" s="8"/>
      <c r="CW225" s="13"/>
      <c r="CX225" s="13"/>
      <c r="CY225" s="112"/>
      <c r="CZ225" s="7"/>
      <c r="DA225" s="8"/>
      <c r="DB225" s="8"/>
      <c r="DC225" s="8"/>
      <c r="DD225" s="8"/>
      <c r="DE225" s="7"/>
      <c r="DF225" s="8"/>
      <c r="DG225" s="13"/>
      <c r="DH225" s="13"/>
      <c r="DI225" s="112"/>
      <c r="DJ225" s="7"/>
      <c r="DK225" s="8"/>
      <c r="DL225" s="8"/>
      <c r="DM225" s="8"/>
      <c r="DN225" s="8"/>
      <c r="DO225" s="7"/>
      <c r="DP225" s="8"/>
      <c r="DQ225" s="13"/>
      <c r="DR225" s="13"/>
      <c r="DS225" s="112"/>
      <c r="DT225" s="7"/>
      <c r="DU225" s="8"/>
      <c r="DV225" s="8"/>
      <c r="DW225" s="8"/>
      <c r="DX225" s="8"/>
      <c r="DY225" s="7"/>
      <c r="DZ225" s="8"/>
      <c r="EA225" s="13"/>
      <c r="EB225" s="13"/>
      <c r="EC225" s="112"/>
      <c r="ED225" s="7"/>
      <c r="EE225" s="8"/>
      <c r="EF225" s="8"/>
      <c r="EG225" s="8"/>
      <c r="EH225" s="8"/>
      <c r="EI225" s="7"/>
      <c r="EJ225" s="8"/>
      <c r="EK225" s="13"/>
      <c r="EL225" s="13"/>
      <c r="EM225" s="112"/>
      <c r="EN225" s="7"/>
      <c r="EO225" s="8"/>
      <c r="EP225" s="8"/>
      <c r="EQ225" s="8"/>
      <c r="ER225" s="8"/>
      <c r="ES225" s="7"/>
      <c r="ET225" s="8"/>
    </row>
    <row r="226" spans="1:150" ht="12.75" customHeight="1" x14ac:dyDescent="0.2">
      <c r="A226" s="13"/>
      <c r="B226" s="13"/>
      <c r="C226" s="13"/>
      <c r="D226" s="13"/>
      <c r="E226" s="13"/>
      <c r="F226" s="13"/>
      <c r="G226" s="13"/>
      <c r="H226" s="13"/>
      <c r="I226" s="14"/>
      <c r="J226" s="13"/>
      <c r="K226" s="13"/>
      <c r="L226" s="13"/>
      <c r="M226" s="112"/>
      <c r="N226" s="7"/>
      <c r="O226" s="8"/>
      <c r="P226" s="8"/>
      <c r="Q226" s="8"/>
      <c r="R226" s="8"/>
      <c r="S226" s="7"/>
      <c r="T226" s="8"/>
      <c r="U226" s="13"/>
      <c r="V226" s="13"/>
      <c r="W226" s="112"/>
      <c r="X226" s="7"/>
      <c r="Y226" s="8"/>
      <c r="Z226" s="8"/>
      <c r="AA226" s="8"/>
      <c r="AB226" s="8"/>
      <c r="AC226" s="7"/>
      <c r="AD226" s="8"/>
      <c r="AE226" s="13"/>
      <c r="AF226" s="13"/>
      <c r="AG226" s="112"/>
      <c r="AH226" s="7"/>
      <c r="AI226" s="8"/>
      <c r="AJ226" s="8"/>
      <c r="AK226" s="8"/>
      <c r="AL226" s="8"/>
      <c r="AM226" s="7"/>
      <c r="AN226" s="8"/>
      <c r="AO226" s="13"/>
      <c r="AP226" s="13"/>
      <c r="AQ226" s="112"/>
      <c r="AR226" s="7"/>
      <c r="AS226" s="8"/>
      <c r="AT226" s="8"/>
      <c r="AU226" s="8"/>
      <c r="AV226" s="8"/>
      <c r="AW226" s="7"/>
      <c r="AX226" s="8"/>
      <c r="AY226" s="13"/>
      <c r="AZ226" s="13"/>
      <c r="BA226" s="112"/>
      <c r="BB226" s="7"/>
      <c r="BC226" s="8"/>
      <c r="BD226" s="8"/>
      <c r="BE226" s="8"/>
      <c r="BF226" s="8"/>
      <c r="BG226" s="7"/>
      <c r="BH226" s="8"/>
      <c r="BI226" s="13"/>
      <c r="BJ226" s="13"/>
      <c r="BK226" s="112"/>
      <c r="BL226" s="7"/>
      <c r="BM226" s="8"/>
      <c r="BN226" s="8"/>
      <c r="BO226" s="8"/>
      <c r="BP226" s="8"/>
      <c r="BQ226" s="7"/>
      <c r="BR226" s="8"/>
      <c r="BS226" s="13"/>
      <c r="BT226" s="13"/>
      <c r="BU226" s="112"/>
      <c r="BV226" s="7"/>
      <c r="BW226" s="8"/>
      <c r="BX226" s="8"/>
      <c r="BY226" s="8"/>
      <c r="BZ226" s="8"/>
      <c r="CA226" s="7"/>
      <c r="CB226" s="8"/>
      <c r="CC226" s="13"/>
      <c r="CD226" s="13"/>
      <c r="CE226" s="112"/>
      <c r="CF226" s="7"/>
      <c r="CG226" s="8"/>
      <c r="CH226" s="8"/>
      <c r="CI226" s="8"/>
      <c r="CJ226" s="8"/>
      <c r="CK226" s="7"/>
      <c r="CL226" s="8"/>
      <c r="CM226" s="13"/>
      <c r="CN226" s="13"/>
      <c r="CO226" s="112"/>
      <c r="CP226" s="7"/>
      <c r="CQ226" s="8"/>
      <c r="CR226" s="8"/>
      <c r="CS226" s="8"/>
      <c r="CT226" s="8"/>
      <c r="CU226" s="7"/>
      <c r="CV226" s="8"/>
      <c r="CW226" s="13"/>
      <c r="CX226" s="13"/>
      <c r="CY226" s="112"/>
      <c r="CZ226" s="7"/>
      <c r="DA226" s="8"/>
      <c r="DB226" s="8"/>
      <c r="DC226" s="8"/>
      <c r="DD226" s="8"/>
      <c r="DE226" s="7"/>
      <c r="DF226" s="8"/>
      <c r="DG226" s="13"/>
      <c r="DH226" s="13"/>
      <c r="DI226" s="112"/>
      <c r="DJ226" s="7"/>
      <c r="DK226" s="8"/>
      <c r="DL226" s="8"/>
      <c r="DM226" s="8"/>
      <c r="DN226" s="8"/>
      <c r="DO226" s="7"/>
      <c r="DP226" s="8"/>
      <c r="DQ226" s="13"/>
      <c r="DR226" s="13"/>
      <c r="DS226" s="112"/>
      <c r="DT226" s="7"/>
      <c r="DU226" s="8"/>
      <c r="DV226" s="8"/>
      <c r="DW226" s="8"/>
      <c r="DX226" s="8"/>
      <c r="DY226" s="7"/>
      <c r="DZ226" s="8"/>
      <c r="EA226" s="13"/>
      <c r="EB226" s="13"/>
      <c r="EC226" s="112"/>
      <c r="ED226" s="7"/>
      <c r="EE226" s="8"/>
      <c r="EF226" s="8"/>
      <c r="EG226" s="8"/>
      <c r="EH226" s="8"/>
      <c r="EI226" s="7"/>
      <c r="EJ226" s="8"/>
      <c r="EK226" s="13"/>
      <c r="EL226" s="13"/>
      <c r="EM226" s="112"/>
      <c r="EN226" s="7"/>
      <c r="EO226" s="8"/>
      <c r="EP226" s="8"/>
      <c r="EQ226" s="8"/>
      <c r="ER226" s="8"/>
      <c r="ES226" s="7"/>
      <c r="ET226" s="8"/>
    </row>
    <row r="227" spans="1:150" ht="12.75" customHeight="1" x14ac:dyDescent="0.2">
      <c r="A227" s="13"/>
      <c r="B227" s="13"/>
      <c r="C227" s="13"/>
      <c r="D227" s="13"/>
      <c r="E227" s="13"/>
      <c r="F227" s="13"/>
      <c r="G227" s="13"/>
      <c r="H227" s="13"/>
      <c r="I227" s="14"/>
      <c r="J227" s="13"/>
      <c r="K227" s="13"/>
      <c r="L227" s="13"/>
      <c r="M227" s="112"/>
      <c r="N227" s="7"/>
      <c r="O227" s="8"/>
      <c r="P227" s="8"/>
      <c r="Q227" s="8"/>
      <c r="R227" s="8"/>
      <c r="S227" s="7"/>
      <c r="T227" s="8"/>
      <c r="U227" s="13"/>
      <c r="V227" s="13"/>
      <c r="W227" s="112"/>
      <c r="X227" s="7"/>
      <c r="Y227" s="8"/>
      <c r="Z227" s="8"/>
      <c r="AA227" s="8"/>
      <c r="AB227" s="8"/>
      <c r="AC227" s="7"/>
      <c r="AD227" s="8"/>
      <c r="AE227" s="13"/>
      <c r="AF227" s="13"/>
      <c r="AG227" s="112"/>
      <c r="AH227" s="7"/>
      <c r="AI227" s="8"/>
      <c r="AJ227" s="8"/>
      <c r="AK227" s="8"/>
      <c r="AL227" s="8"/>
      <c r="AM227" s="7"/>
      <c r="AN227" s="8"/>
      <c r="AO227" s="13"/>
      <c r="AP227" s="13"/>
      <c r="AQ227" s="112"/>
      <c r="AR227" s="7"/>
      <c r="AS227" s="8"/>
      <c r="AT227" s="8"/>
      <c r="AU227" s="8"/>
      <c r="AV227" s="8"/>
      <c r="AW227" s="7"/>
      <c r="AX227" s="8"/>
      <c r="AY227" s="13"/>
      <c r="AZ227" s="13"/>
      <c r="BA227" s="112"/>
      <c r="BB227" s="7"/>
      <c r="BC227" s="8"/>
      <c r="BD227" s="8"/>
      <c r="BE227" s="8"/>
      <c r="BF227" s="8"/>
      <c r="BG227" s="7"/>
      <c r="BH227" s="8"/>
      <c r="BI227" s="13"/>
      <c r="BJ227" s="13"/>
      <c r="BK227" s="112"/>
      <c r="BL227" s="7"/>
      <c r="BM227" s="8"/>
      <c r="BN227" s="8"/>
      <c r="BO227" s="8"/>
      <c r="BP227" s="8"/>
      <c r="BQ227" s="7"/>
      <c r="BR227" s="8"/>
      <c r="BS227" s="13"/>
      <c r="BT227" s="13"/>
      <c r="BU227" s="112"/>
      <c r="BV227" s="7"/>
      <c r="BW227" s="8"/>
      <c r="BX227" s="8"/>
      <c r="BY227" s="8"/>
      <c r="BZ227" s="8"/>
      <c r="CA227" s="7"/>
      <c r="CB227" s="8"/>
      <c r="CC227" s="13"/>
      <c r="CD227" s="13"/>
      <c r="CE227" s="112"/>
      <c r="CF227" s="7"/>
      <c r="CG227" s="8"/>
      <c r="CH227" s="8"/>
      <c r="CI227" s="8"/>
      <c r="CJ227" s="8"/>
      <c r="CK227" s="7"/>
      <c r="CL227" s="8"/>
      <c r="CM227" s="13"/>
      <c r="CN227" s="13"/>
      <c r="CO227" s="112"/>
      <c r="CP227" s="7"/>
      <c r="CQ227" s="8"/>
      <c r="CR227" s="8"/>
      <c r="CS227" s="8"/>
      <c r="CT227" s="8"/>
      <c r="CU227" s="7"/>
      <c r="CV227" s="8"/>
      <c r="CW227" s="13"/>
      <c r="CX227" s="13"/>
      <c r="CY227" s="112"/>
      <c r="CZ227" s="7"/>
      <c r="DA227" s="8"/>
      <c r="DB227" s="8"/>
      <c r="DC227" s="8"/>
      <c r="DD227" s="8"/>
      <c r="DE227" s="7"/>
      <c r="DF227" s="8"/>
      <c r="DG227" s="13"/>
      <c r="DH227" s="13"/>
      <c r="DI227" s="112"/>
      <c r="DJ227" s="7"/>
      <c r="DK227" s="8"/>
      <c r="DL227" s="8"/>
      <c r="DM227" s="8"/>
      <c r="DN227" s="8"/>
      <c r="DO227" s="7"/>
      <c r="DP227" s="8"/>
      <c r="DQ227" s="13"/>
      <c r="DR227" s="13"/>
      <c r="DS227" s="112"/>
      <c r="DT227" s="7"/>
      <c r="DU227" s="8"/>
      <c r="DV227" s="8"/>
      <c r="DW227" s="8"/>
      <c r="DX227" s="8"/>
      <c r="DY227" s="7"/>
      <c r="DZ227" s="8"/>
      <c r="EA227" s="13"/>
      <c r="EB227" s="13"/>
      <c r="EC227" s="112"/>
      <c r="ED227" s="7"/>
      <c r="EE227" s="8"/>
      <c r="EF227" s="8"/>
      <c r="EG227" s="8"/>
      <c r="EH227" s="8"/>
      <c r="EI227" s="7"/>
      <c r="EJ227" s="8"/>
      <c r="EK227" s="13"/>
      <c r="EL227" s="13"/>
      <c r="EM227" s="112"/>
      <c r="EN227" s="7"/>
      <c r="EO227" s="8"/>
      <c r="EP227" s="8"/>
      <c r="EQ227" s="8"/>
      <c r="ER227" s="8"/>
      <c r="ES227" s="7"/>
      <c r="ET227" s="8"/>
    </row>
    <row r="228" spans="1:150" ht="12.75" customHeight="1" x14ac:dyDescent="0.2">
      <c r="A228" s="13"/>
      <c r="B228" s="13"/>
      <c r="C228" s="13"/>
      <c r="D228" s="13"/>
      <c r="E228" s="13"/>
      <c r="F228" s="13"/>
      <c r="G228" s="13"/>
      <c r="H228" s="13"/>
      <c r="I228" s="14"/>
      <c r="J228" s="13"/>
      <c r="K228" s="13"/>
      <c r="L228" s="13"/>
      <c r="M228" s="112"/>
      <c r="N228" s="7"/>
      <c r="O228" s="8"/>
      <c r="P228" s="8"/>
      <c r="Q228" s="8"/>
      <c r="R228" s="8"/>
      <c r="S228" s="7"/>
      <c r="T228" s="8"/>
      <c r="U228" s="13"/>
      <c r="V228" s="13"/>
      <c r="W228" s="112"/>
      <c r="X228" s="7"/>
      <c r="Y228" s="8"/>
      <c r="Z228" s="8"/>
      <c r="AA228" s="8"/>
      <c r="AB228" s="8"/>
      <c r="AC228" s="7"/>
      <c r="AD228" s="8"/>
      <c r="AE228" s="13"/>
      <c r="AF228" s="13"/>
      <c r="AG228" s="112"/>
      <c r="AH228" s="7"/>
      <c r="AI228" s="8"/>
      <c r="AJ228" s="8"/>
      <c r="AK228" s="8"/>
      <c r="AL228" s="8"/>
      <c r="AM228" s="7"/>
      <c r="AN228" s="8"/>
      <c r="AO228" s="13"/>
      <c r="AP228" s="13"/>
      <c r="AQ228" s="112"/>
      <c r="AR228" s="7"/>
      <c r="AS228" s="8"/>
      <c r="AT228" s="8"/>
      <c r="AU228" s="8"/>
      <c r="AV228" s="8"/>
      <c r="AW228" s="7"/>
      <c r="AX228" s="8"/>
      <c r="AY228" s="13"/>
      <c r="AZ228" s="13"/>
      <c r="BA228" s="112"/>
      <c r="BB228" s="7"/>
      <c r="BC228" s="8"/>
      <c r="BD228" s="8"/>
      <c r="BE228" s="8"/>
      <c r="BF228" s="8"/>
      <c r="BG228" s="7"/>
      <c r="BH228" s="8"/>
      <c r="BI228" s="13"/>
      <c r="BJ228" s="13"/>
      <c r="BK228" s="112"/>
      <c r="BL228" s="7"/>
      <c r="BM228" s="8"/>
      <c r="BN228" s="8"/>
      <c r="BO228" s="8"/>
      <c r="BP228" s="8"/>
      <c r="BQ228" s="7"/>
      <c r="BR228" s="8"/>
      <c r="BS228" s="13"/>
      <c r="BT228" s="13"/>
      <c r="BU228" s="112"/>
      <c r="BV228" s="7"/>
      <c r="BW228" s="8"/>
      <c r="BX228" s="8"/>
      <c r="BY228" s="8"/>
      <c r="BZ228" s="8"/>
      <c r="CA228" s="7"/>
      <c r="CB228" s="8"/>
      <c r="CC228" s="13"/>
      <c r="CD228" s="13"/>
      <c r="CE228" s="112"/>
      <c r="CF228" s="7"/>
      <c r="CG228" s="8"/>
      <c r="CH228" s="8"/>
      <c r="CI228" s="8"/>
      <c r="CJ228" s="8"/>
      <c r="CK228" s="7"/>
      <c r="CL228" s="8"/>
      <c r="CM228" s="13"/>
      <c r="CN228" s="13"/>
      <c r="CO228" s="112"/>
      <c r="CP228" s="7"/>
      <c r="CQ228" s="8"/>
      <c r="CR228" s="8"/>
      <c r="CS228" s="8"/>
      <c r="CT228" s="8"/>
      <c r="CU228" s="7"/>
      <c r="CV228" s="8"/>
      <c r="CW228" s="13"/>
      <c r="CX228" s="13"/>
      <c r="CY228" s="112"/>
      <c r="CZ228" s="7"/>
      <c r="DA228" s="8"/>
      <c r="DB228" s="8"/>
      <c r="DC228" s="8"/>
      <c r="DD228" s="8"/>
      <c r="DE228" s="7"/>
      <c r="DF228" s="8"/>
      <c r="DG228" s="13"/>
      <c r="DH228" s="13"/>
      <c r="DI228" s="112"/>
      <c r="DJ228" s="7"/>
      <c r="DK228" s="8"/>
      <c r="DL228" s="8"/>
      <c r="DM228" s="8"/>
      <c r="DN228" s="8"/>
      <c r="DO228" s="7"/>
      <c r="DP228" s="8"/>
      <c r="DQ228" s="13"/>
      <c r="DR228" s="13"/>
      <c r="DS228" s="112"/>
      <c r="DT228" s="7"/>
      <c r="DU228" s="8"/>
      <c r="DV228" s="8"/>
      <c r="DW228" s="8"/>
      <c r="DX228" s="8"/>
      <c r="DY228" s="7"/>
      <c r="DZ228" s="8"/>
      <c r="EA228" s="13"/>
      <c r="EB228" s="13"/>
      <c r="EC228" s="112"/>
      <c r="ED228" s="7"/>
      <c r="EE228" s="8"/>
      <c r="EF228" s="8"/>
      <c r="EG228" s="8"/>
      <c r="EH228" s="8"/>
      <c r="EI228" s="7"/>
      <c r="EJ228" s="8"/>
      <c r="EK228" s="13"/>
      <c r="EL228" s="13"/>
      <c r="EM228" s="112"/>
      <c r="EN228" s="7"/>
      <c r="EO228" s="8"/>
      <c r="EP228" s="8"/>
      <c r="EQ228" s="8"/>
      <c r="ER228" s="8"/>
      <c r="ES228" s="7"/>
      <c r="ET228" s="8"/>
    </row>
    <row r="229" spans="1:150" ht="12.75" customHeight="1" x14ac:dyDescent="0.2">
      <c r="A229" s="13"/>
      <c r="B229" s="13"/>
      <c r="C229" s="13"/>
      <c r="D229" s="13"/>
      <c r="E229" s="13"/>
      <c r="F229" s="13"/>
      <c r="G229" s="13"/>
      <c r="H229" s="13"/>
      <c r="I229" s="14"/>
      <c r="J229" s="13"/>
      <c r="K229" s="13"/>
      <c r="L229" s="13"/>
      <c r="M229" s="112"/>
      <c r="N229" s="7"/>
      <c r="O229" s="8"/>
      <c r="P229" s="8"/>
      <c r="Q229" s="8"/>
      <c r="R229" s="8"/>
      <c r="S229" s="7"/>
      <c r="T229" s="8"/>
      <c r="U229" s="13"/>
      <c r="V229" s="13"/>
      <c r="W229" s="112"/>
      <c r="X229" s="7"/>
      <c r="Y229" s="8"/>
      <c r="Z229" s="8"/>
      <c r="AA229" s="8"/>
      <c r="AB229" s="8"/>
      <c r="AC229" s="7"/>
      <c r="AD229" s="8"/>
      <c r="AE229" s="13"/>
      <c r="AF229" s="13"/>
      <c r="AG229" s="112"/>
      <c r="AH229" s="7"/>
      <c r="AI229" s="8"/>
      <c r="AJ229" s="8"/>
      <c r="AK229" s="8"/>
      <c r="AL229" s="8"/>
      <c r="AM229" s="7"/>
      <c r="AN229" s="8"/>
      <c r="AO229" s="13"/>
      <c r="AP229" s="13"/>
      <c r="AQ229" s="112"/>
      <c r="AR229" s="7"/>
      <c r="AS229" s="8"/>
      <c r="AT229" s="8"/>
      <c r="AU229" s="8"/>
      <c r="AV229" s="8"/>
      <c r="AW229" s="7"/>
      <c r="AX229" s="8"/>
      <c r="AY229" s="13"/>
      <c r="AZ229" s="13"/>
      <c r="BA229" s="112"/>
      <c r="BB229" s="7"/>
      <c r="BC229" s="8"/>
      <c r="BD229" s="8"/>
      <c r="BE229" s="8"/>
      <c r="BF229" s="8"/>
      <c r="BG229" s="7"/>
      <c r="BH229" s="8"/>
      <c r="BI229" s="13"/>
      <c r="BJ229" s="13"/>
      <c r="BK229" s="112"/>
      <c r="BL229" s="7"/>
      <c r="BM229" s="8"/>
      <c r="BN229" s="8"/>
      <c r="BO229" s="8"/>
      <c r="BP229" s="8"/>
      <c r="BQ229" s="7"/>
      <c r="BR229" s="8"/>
      <c r="BS229" s="13"/>
      <c r="BT229" s="13"/>
      <c r="BU229" s="112"/>
      <c r="BV229" s="7"/>
      <c r="BW229" s="8"/>
      <c r="BX229" s="8"/>
      <c r="BY229" s="8"/>
      <c r="BZ229" s="8"/>
      <c r="CA229" s="7"/>
      <c r="CB229" s="8"/>
      <c r="CC229" s="13"/>
      <c r="CD229" s="13"/>
      <c r="CE229" s="112"/>
      <c r="CF229" s="7"/>
      <c r="CG229" s="8"/>
      <c r="CH229" s="8"/>
      <c r="CI229" s="8"/>
      <c r="CJ229" s="8"/>
      <c r="CK229" s="7"/>
      <c r="CL229" s="8"/>
      <c r="CM229" s="13"/>
      <c r="CN229" s="13"/>
      <c r="CO229" s="112"/>
      <c r="CP229" s="7"/>
      <c r="CQ229" s="8"/>
      <c r="CR229" s="8"/>
      <c r="CS229" s="8"/>
      <c r="CT229" s="8"/>
      <c r="CU229" s="7"/>
      <c r="CV229" s="8"/>
      <c r="CW229" s="13"/>
      <c r="CX229" s="13"/>
      <c r="CY229" s="112"/>
      <c r="CZ229" s="7"/>
      <c r="DA229" s="8"/>
      <c r="DB229" s="8"/>
      <c r="DC229" s="8"/>
      <c r="DD229" s="8"/>
      <c r="DE229" s="7"/>
      <c r="DF229" s="8"/>
      <c r="DG229" s="13"/>
      <c r="DH229" s="13"/>
      <c r="DI229" s="112"/>
      <c r="DJ229" s="7"/>
      <c r="DK229" s="8"/>
      <c r="DL229" s="8"/>
      <c r="DM229" s="8"/>
      <c r="DN229" s="8"/>
      <c r="DO229" s="7"/>
      <c r="DP229" s="8"/>
      <c r="DQ229" s="13"/>
      <c r="DR229" s="13"/>
      <c r="DS229" s="112"/>
      <c r="DT229" s="7"/>
      <c r="DU229" s="8"/>
      <c r="DV229" s="8"/>
      <c r="DW229" s="8"/>
      <c r="DX229" s="8"/>
      <c r="DY229" s="7"/>
      <c r="DZ229" s="8"/>
      <c r="EA229" s="13"/>
      <c r="EB229" s="13"/>
      <c r="EC229" s="112"/>
      <c r="ED229" s="7"/>
      <c r="EE229" s="8"/>
      <c r="EF229" s="8"/>
      <c r="EG229" s="8"/>
      <c r="EH229" s="8"/>
      <c r="EI229" s="7"/>
      <c r="EJ229" s="8"/>
      <c r="EK229" s="13"/>
      <c r="EL229" s="13"/>
      <c r="EM229" s="112"/>
      <c r="EN229" s="7"/>
      <c r="EO229" s="8"/>
      <c r="EP229" s="8"/>
      <c r="EQ229" s="8"/>
      <c r="ER229" s="8"/>
      <c r="ES229" s="7"/>
      <c r="ET229" s="8"/>
    </row>
    <row r="230" spans="1:150" ht="12.75" customHeight="1" x14ac:dyDescent="0.2">
      <c r="A230" s="13"/>
      <c r="B230" s="13"/>
      <c r="C230" s="13"/>
      <c r="D230" s="13"/>
      <c r="E230" s="13"/>
      <c r="F230" s="13"/>
      <c r="G230" s="13"/>
      <c r="H230" s="13"/>
      <c r="I230" s="14"/>
      <c r="J230" s="13"/>
      <c r="K230" s="13"/>
      <c r="L230" s="13"/>
      <c r="M230" s="112"/>
      <c r="N230" s="7"/>
      <c r="O230" s="8"/>
      <c r="P230" s="8"/>
      <c r="Q230" s="8"/>
      <c r="R230" s="8"/>
      <c r="S230" s="7"/>
      <c r="T230" s="8"/>
      <c r="U230" s="13"/>
      <c r="V230" s="13"/>
      <c r="W230" s="112"/>
      <c r="X230" s="7"/>
      <c r="Y230" s="8"/>
      <c r="Z230" s="8"/>
      <c r="AA230" s="8"/>
      <c r="AB230" s="8"/>
      <c r="AC230" s="7"/>
      <c r="AD230" s="8"/>
      <c r="AE230" s="13"/>
      <c r="AF230" s="13"/>
      <c r="AG230" s="112"/>
      <c r="AH230" s="7"/>
      <c r="AI230" s="8"/>
      <c r="AJ230" s="8"/>
      <c r="AK230" s="8"/>
      <c r="AL230" s="8"/>
      <c r="AM230" s="7"/>
      <c r="AN230" s="8"/>
      <c r="AO230" s="13"/>
      <c r="AP230" s="13"/>
      <c r="AQ230" s="112"/>
      <c r="AR230" s="7"/>
      <c r="AS230" s="8"/>
      <c r="AT230" s="8"/>
      <c r="AU230" s="8"/>
      <c r="AV230" s="8"/>
      <c r="AW230" s="7"/>
      <c r="AX230" s="8"/>
      <c r="AY230" s="13"/>
      <c r="AZ230" s="13"/>
      <c r="BA230" s="112"/>
      <c r="BB230" s="7"/>
      <c r="BC230" s="8"/>
      <c r="BD230" s="8"/>
      <c r="BE230" s="8"/>
      <c r="BF230" s="8"/>
      <c r="BG230" s="7"/>
      <c r="BH230" s="8"/>
      <c r="BI230" s="13"/>
      <c r="BJ230" s="13"/>
      <c r="BK230" s="112"/>
      <c r="BL230" s="7"/>
      <c r="BM230" s="8"/>
      <c r="BN230" s="8"/>
      <c r="BO230" s="8"/>
      <c r="BP230" s="8"/>
      <c r="BQ230" s="7"/>
      <c r="BR230" s="8"/>
      <c r="BS230" s="13"/>
      <c r="BT230" s="13"/>
      <c r="BU230" s="112"/>
      <c r="BV230" s="7"/>
      <c r="BW230" s="8"/>
      <c r="BX230" s="8"/>
      <c r="BY230" s="8"/>
      <c r="BZ230" s="8"/>
      <c r="CA230" s="7"/>
      <c r="CB230" s="8"/>
      <c r="CC230" s="13"/>
      <c r="CD230" s="13"/>
      <c r="CE230" s="112"/>
      <c r="CF230" s="7"/>
      <c r="CG230" s="8"/>
      <c r="CH230" s="8"/>
      <c r="CI230" s="8"/>
      <c r="CJ230" s="8"/>
      <c r="CK230" s="7"/>
      <c r="CL230" s="8"/>
      <c r="CM230" s="13"/>
      <c r="CN230" s="13"/>
      <c r="CO230" s="112"/>
      <c r="CP230" s="7"/>
      <c r="CQ230" s="8"/>
      <c r="CR230" s="8"/>
      <c r="CS230" s="8"/>
      <c r="CT230" s="8"/>
      <c r="CU230" s="7"/>
      <c r="CV230" s="8"/>
      <c r="CW230" s="13"/>
      <c r="CX230" s="13"/>
      <c r="CY230" s="112"/>
      <c r="CZ230" s="7"/>
      <c r="DA230" s="8"/>
      <c r="DB230" s="8"/>
      <c r="DC230" s="8"/>
      <c r="DD230" s="8"/>
      <c r="DE230" s="7"/>
      <c r="DF230" s="8"/>
      <c r="DG230" s="13"/>
      <c r="DH230" s="13"/>
      <c r="DI230" s="112"/>
      <c r="DJ230" s="7"/>
      <c r="DK230" s="8"/>
      <c r="DL230" s="8"/>
      <c r="DM230" s="8"/>
      <c r="DN230" s="8"/>
      <c r="DO230" s="7"/>
      <c r="DP230" s="8"/>
      <c r="DQ230" s="13"/>
      <c r="DR230" s="13"/>
      <c r="DS230" s="112"/>
      <c r="DT230" s="7"/>
      <c r="DU230" s="8"/>
      <c r="DV230" s="8"/>
      <c r="DW230" s="8"/>
      <c r="DX230" s="8"/>
      <c r="DY230" s="7"/>
      <c r="DZ230" s="8"/>
      <c r="EA230" s="13"/>
      <c r="EB230" s="13"/>
      <c r="EC230" s="112"/>
      <c r="ED230" s="7"/>
      <c r="EE230" s="8"/>
      <c r="EF230" s="8"/>
      <c r="EG230" s="8"/>
      <c r="EH230" s="8"/>
      <c r="EI230" s="7"/>
      <c r="EJ230" s="8"/>
      <c r="EK230" s="13"/>
      <c r="EL230" s="13"/>
      <c r="EM230" s="112"/>
      <c r="EN230" s="7"/>
      <c r="EO230" s="8"/>
      <c r="EP230" s="8"/>
      <c r="EQ230" s="8"/>
      <c r="ER230" s="8"/>
      <c r="ES230" s="7"/>
      <c r="ET230" s="8"/>
    </row>
    <row r="231" spans="1:150" ht="12.75" customHeight="1" x14ac:dyDescent="0.2">
      <c r="A231" s="13"/>
      <c r="B231" s="13"/>
      <c r="C231" s="13"/>
      <c r="D231" s="13"/>
      <c r="E231" s="13"/>
      <c r="F231" s="13"/>
      <c r="G231" s="13"/>
      <c r="H231" s="13"/>
      <c r="I231" s="14"/>
      <c r="J231" s="13"/>
      <c r="K231" s="13"/>
      <c r="L231" s="13"/>
      <c r="M231" s="112"/>
      <c r="N231" s="7"/>
      <c r="O231" s="8"/>
      <c r="P231" s="8"/>
      <c r="Q231" s="8"/>
      <c r="R231" s="8"/>
      <c r="S231" s="7"/>
      <c r="T231" s="8"/>
      <c r="U231" s="13"/>
      <c r="V231" s="13"/>
      <c r="W231" s="112"/>
      <c r="X231" s="7"/>
      <c r="Y231" s="8"/>
      <c r="Z231" s="8"/>
      <c r="AA231" s="8"/>
      <c r="AB231" s="8"/>
      <c r="AC231" s="7"/>
      <c r="AD231" s="8"/>
      <c r="AE231" s="13"/>
      <c r="AF231" s="13"/>
      <c r="AG231" s="112"/>
      <c r="AH231" s="7"/>
      <c r="AI231" s="8"/>
      <c r="AJ231" s="8"/>
      <c r="AK231" s="8"/>
      <c r="AL231" s="8"/>
      <c r="AM231" s="7"/>
      <c r="AN231" s="8"/>
      <c r="AO231" s="13"/>
      <c r="AP231" s="13"/>
      <c r="AQ231" s="112"/>
      <c r="AR231" s="7"/>
      <c r="AS231" s="8"/>
      <c r="AT231" s="8"/>
      <c r="AU231" s="8"/>
      <c r="AV231" s="8"/>
      <c r="AW231" s="7"/>
      <c r="AX231" s="8"/>
      <c r="AY231" s="13"/>
      <c r="AZ231" s="13"/>
      <c r="BA231" s="112"/>
      <c r="BB231" s="7"/>
      <c r="BC231" s="8"/>
      <c r="BD231" s="8"/>
      <c r="BE231" s="8"/>
      <c r="BF231" s="8"/>
      <c r="BG231" s="7"/>
      <c r="BH231" s="8"/>
      <c r="BI231" s="13"/>
      <c r="BJ231" s="13"/>
      <c r="BK231" s="112"/>
      <c r="BL231" s="7"/>
      <c r="BM231" s="8"/>
      <c r="BN231" s="8"/>
      <c r="BO231" s="8"/>
      <c r="BP231" s="8"/>
      <c r="BQ231" s="7"/>
      <c r="BR231" s="8"/>
      <c r="BS231" s="13"/>
      <c r="BT231" s="13"/>
      <c r="BU231" s="112"/>
      <c r="BV231" s="7"/>
      <c r="BW231" s="8"/>
      <c r="BX231" s="8"/>
      <c r="BY231" s="8"/>
      <c r="BZ231" s="8"/>
      <c r="CA231" s="7"/>
      <c r="CB231" s="8"/>
      <c r="CC231" s="13"/>
      <c r="CD231" s="13"/>
      <c r="CE231" s="112"/>
      <c r="CF231" s="7"/>
      <c r="CG231" s="8"/>
      <c r="CH231" s="8"/>
      <c r="CI231" s="8"/>
      <c r="CJ231" s="8"/>
      <c r="CK231" s="7"/>
      <c r="CL231" s="8"/>
      <c r="CM231" s="13"/>
      <c r="CN231" s="13"/>
      <c r="CO231" s="112"/>
      <c r="CP231" s="7"/>
      <c r="CQ231" s="8"/>
      <c r="CR231" s="8"/>
      <c r="CS231" s="8"/>
      <c r="CT231" s="8"/>
      <c r="CU231" s="7"/>
      <c r="CV231" s="8"/>
      <c r="CW231" s="13"/>
      <c r="CX231" s="13"/>
      <c r="CY231" s="112"/>
      <c r="CZ231" s="7"/>
      <c r="DA231" s="8"/>
      <c r="DB231" s="8"/>
      <c r="DC231" s="8"/>
      <c r="DD231" s="8"/>
      <c r="DE231" s="7"/>
      <c r="DF231" s="8"/>
      <c r="DG231" s="13"/>
      <c r="DH231" s="13"/>
      <c r="DI231" s="112"/>
      <c r="DJ231" s="7"/>
      <c r="DK231" s="8"/>
      <c r="DL231" s="8"/>
      <c r="DM231" s="8"/>
      <c r="DN231" s="8"/>
      <c r="DO231" s="7"/>
      <c r="DP231" s="8"/>
      <c r="DQ231" s="13"/>
      <c r="DR231" s="13"/>
      <c r="DS231" s="112"/>
      <c r="DT231" s="7"/>
      <c r="DU231" s="8"/>
      <c r="DV231" s="8"/>
      <c r="DW231" s="8"/>
      <c r="DX231" s="8"/>
      <c r="DY231" s="7"/>
      <c r="DZ231" s="8"/>
      <c r="EA231" s="13"/>
      <c r="EB231" s="13"/>
      <c r="EC231" s="112"/>
      <c r="ED231" s="7"/>
      <c r="EE231" s="8"/>
      <c r="EF231" s="8"/>
      <c r="EG231" s="8"/>
      <c r="EH231" s="8"/>
      <c r="EI231" s="7"/>
      <c r="EJ231" s="8"/>
      <c r="EK231" s="13"/>
      <c r="EL231" s="13"/>
      <c r="EM231" s="112"/>
      <c r="EN231" s="7"/>
      <c r="EO231" s="8"/>
      <c r="EP231" s="8"/>
      <c r="EQ231" s="8"/>
      <c r="ER231" s="8"/>
      <c r="ES231" s="7"/>
      <c r="ET231" s="8"/>
    </row>
    <row r="232" spans="1:150" ht="12.75" customHeight="1" x14ac:dyDescent="0.2">
      <c r="A232" s="13"/>
      <c r="B232" s="13"/>
      <c r="C232" s="13"/>
      <c r="D232" s="13"/>
      <c r="E232" s="13"/>
      <c r="F232" s="13"/>
      <c r="G232" s="13"/>
      <c r="H232" s="13"/>
      <c r="I232" s="14"/>
      <c r="J232" s="13"/>
      <c r="K232" s="13"/>
      <c r="L232" s="13"/>
      <c r="M232" s="112"/>
      <c r="N232" s="7"/>
      <c r="O232" s="8"/>
      <c r="P232" s="8"/>
      <c r="Q232" s="8"/>
      <c r="R232" s="8"/>
      <c r="S232" s="7"/>
      <c r="T232" s="8"/>
      <c r="U232" s="13"/>
      <c r="V232" s="13"/>
      <c r="W232" s="112"/>
      <c r="X232" s="7"/>
      <c r="Y232" s="8"/>
      <c r="Z232" s="8"/>
      <c r="AA232" s="8"/>
      <c r="AB232" s="8"/>
      <c r="AC232" s="7"/>
      <c r="AD232" s="8"/>
      <c r="AE232" s="13"/>
      <c r="AF232" s="13"/>
      <c r="AG232" s="112"/>
      <c r="AH232" s="7"/>
      <c r="AI232" s="8"/>
      <c r="AJ232" s="8"/>
      <c r="AK232" s="8"/>
      <c r="AL232" s="8"/>
      <c r="AM232" s="7"/>
      <c r="AN232" s="8"/>
      <c r="AO232" s="13"/>
      <c r="AP232" s="13"/>
      <c r="AQ232" s="112"/>
      <c r="AR232" s="7"/>
      <c r="AS232" s="8"/>
      <c r="AT232" s="8"/>
      <c r="AU232" s="8"/>
      <c r="AV232" s="8"/>
      <c r="AW232" s="7"/>
      <c r="AX232" s="8"/>
      <c r="AY232" s="13"/>
      <c r="AZ232" s="13"/>
      <c r="BA232" s="112"/>
      <c r="BB232" s="7"/>
      <c r="BC232" s="8"/>
      <c r="BD232" s="8"/>
      <c r="BE232" s="8"/>
      <c r="BF232" s="8"/>
      <c r="BG232" s="7"/>
      <c r="BH232" s="8"/>
      <c r="BI232" s="13"/>
      <c r="BJ232" s="13"/>
      <c r="BK232" s="112"/>
      <c r="BL232" s="7"/>
      <c r="BM232" s="8"/>
      <c r="BN232" s="8"/>
      <c r="BO232" s="8"/>
      <c r="BP232" s="8"/>
      <c r="BQ232" s="7"/>
      <c r="BR232" s="8"/>
      <c r="BS232" s="13"/>
      <c r="BT232" s="13"/>
      <c r="BU232" s="112"/>
      <c r="BV232" s="7"/>
      <c r="BW232" s="8"/>
      <c r="BX232" s="8"/>
      <c r="BY232" s="8"/>
      <c r="BZ232" s="8"/>
      <c r="CA232" s="7"/>
      <c r="CB232" s="8"/>
      <c r="CC232" s="13"/>
      <c r="CD232" s="13"/>
      <c r="CE232" s="112"/>
      <c r="CF232" s="7"/>
      <c r="CG232" s="8"/>
      <c r="CH232" s="8"/>
      <c r="CI232" s="8"/>
      <c r="CJ232" s="8"/>
      <c r="CK232" s="7"/>
      <c r="CL232" s="8"/>
      <c r="CM232" s="13"/>
      <c r="CN232" s="13"/>
      <c r="CO232" s="112"/>
      <c r="CP232" s="7"/>
      <c r="CQ232" s="8"/>
      <c r="CR232" s="8"/>
      <c r="CS232" s="8"/>
      <c r="CT232" s="8"/>
      <c r="CU232" s="7"/>
      <c r="CV232" s="8"/>
      <c r="CW232" s="13"/>
      <c r="CX232" s="13"/>
      <c r="CY232" s="112"/>
      <c r="CZ232" s="7"/>
      <c r="DA232" s="8"/>
      <c r="DB232" s="8"/>
      <c r="DC232" s="8"/>
      <c r="DD232" s="8"/>
      <c r="DE232" s="7"/>
      <c r="DF232" s="8"/>
      <c r="DG232" s="13"/>
      <c r="DH232" s="13"/>
      <c r="DI232" s="112"/>
      <c r="DJ232" s="7"/>
      <c r="DK232" s="8"/>
      <c r="DL232" s="8"/>
      <c r="DM232" s="8"/>
      <c r="DN232" s="8"/>
      <c r="DO232" s="7"/>
      <c r="DP232" s="8"/>
      <c r="DQ232" s="13"/>
      <c r="DR232" s="13"/>
      <c r="DS232" s="112"/>
      <c r="DT232" s="7"/>
      <c r="DU232" s="8"/>
      <c r="DV232" s="8"/>
      <c r="DW232" s="8"/>
      <c r="DX232" s="8"/>
      <c r="DY232" s="7"/>
      <c r="DZ232" s="8"/>
      <c r="EA232" s="13"/>
      <c r="EB232" s="13"/>
      <c r="EC232" s="112"/>
      <c r="ED232" s="7"/>
      <c r="EE232" s="8"/>
      <c r="EF232" s="8"/>
      <c r="EG232" s="8"/>
      <c r="EH232" s="8"/>
      <c r="EI232" s="7"/>
      <c r="EJ232" s="8"/>
      <c r="EK232" s="13"/>
      <c r="EL232" s="13"/>
      <c r="EM232" s="112"/>
      <c r="EN232" s="7"/>
      <c r="EO232" s="8"/>
      <c r="EP232" s="8"/>
      <c r="EQ232" s="8"/>
      <c r="ER232" s="8"/>
      <c r="ES232" s="7"/>
      <c r="ET232" s="8"/>
    </row>
    <row r="233" spans="1:150" ht="12.75" customHeight="1" x14ac:dyDescent="0.2">
      <c r="A233" s="13"/>
      <c r="B233" s="13"/>
      <c r="C233" s="13"/>
      <c r="D233" s="13"/>
      <c r="E233" s="13"/>
      <c r="F233" s="13"/>
      <c r="G233" s="13"/>
      <c r="H233" s="13"/>
      <c r="I233" s="14"/>
      <c r="J233" s="13"/>
      <c r="K233" s="13"/>
      <c r="L233" s="13"/>
      <c r="M233" s="112"/>
      <c r="N233" s="7"/>
      <c r="O233" s="8"/>
      <c r="P233" s="8"/>
      <c r="Q233" s="8"/>
      <c r="R233" s="8"/>
      <c r="S233" s="7"/>
      <c r="T233" s="8"/>
      <c r="U233" s="13"/>
      <c r="V233" s="13"/>
      <c r="W233" s="112"/>
      <c r="X233" s="7"/>
      <c r="Y233" s="8"/>
      <c r="Z233" s="8"/>
      <c r="AA233" s="8"/>
      <c r="AB233" s="8"/>
      <c r="AC233" s="7"/>
      <c r="AD233" s="8"/>
      <c r="AE233" s="13"/>
      <c r="AF233" s="13"/>
      <c r="AG233" s="112"/>
      <c r="AH233" s="7"/>
      <c r="AI233" s="8"/>
      <c r="AJ233" s="8"/>
      <c r="AK233" s="8"/>
      <c r="AL233" s="8"/>
      <c r="AM233" s="7"/>
      <c r="AN233" s="8"/>
      <c r="AO233" s="13"/>
      <c r="AP233" s="13"/>
      <c r="AQ233" s="112"/>
      <c r="AR233" s="7"/>
      <c r="AS233" s="8"/>
      <c r="AT233" s="8"/>
      <c r="AU233" s="8"/>
      <c r="AV233" s="8"/>
      <c r="AW233" s="7"/>
      <c r="AX233" s="8"/>
      <c r="AY233" s="13"/>
      <c r="AZ233" s="13"/>
      <c r="BA233" s="112"/>
      <c r="BB233" s="7"/>
      <c r="BC233" s="8"/>
      <c r="BD233" s="8"/>
      <c r="BE233" s="8"/>
      <c r="BF233" s="8"/>
      <c r="BG233" s="7"/>
      <c r="BH233" s="8"/>
      <c r="BI233" s="13"/>
      <c r="BJ233" s="13"/>
      <c r="BK233" s="112"/>
      <c r="BL233" s="7"/>
      <c r="BM233" s="8"/>
      <c r="BN233" s="8"/>
      <c r="BO233" s="8"/>
      <c r="BP233" s="8"/>
      <c r="BQ233" s="7"/>
      <c r="BR233" s="8"/>
      <c r="BS233" s="13"/>
      <c r="BT233" s="13"/>
      <c r="BU233" s="112"/>
      <c r="BV233" s="7"/>
      <c r="BW233" s="8"/>
      <c r="BX233" s="8"/>
      <c r="BY233" s="8"/>
      <c r="BZ233" s="8"/>
      <c r="CA233" s="7"/>
      <c r="CB233" s="8"/>
      <c r="CC233" s="13"/>
      <c r="CD233" s="13"/>
      <c r="CE233" s="112"/>
      <c r="CF233" s="7"/>
      <c r="CG233" s="8"/>
      <c r="CH233" s="8"/>
      <c r="CI233" s="8"/>
      <c r="CJ233" s="8"/>
      <c r="CK233" s="7"/>
      <c r="CL233" s="8"/>
      <c r="CM233" s="13"/>
      <c r="CN233" s="13"/>
      <c r="CO233" s="112"/>
      <c r="CP233" s="7"/>
      <c r="CQ233" s="8"/>
      <c r="CR233" s="8"/>
      <c r="CS233" s="8"/>
      <c r="CT233" s="8"/>
      <c r="CU233" s="7"/>
      <c r="CV233" s="8"/>
      <c r="CW233" s="13"/>
      <c r="CX233" s="13"/>
      <c r="CY233" s="112"/>
      <c r="CZ233" s="7"/>
      <c r="DA233" s="8"/>
      <c r="DB233" s="8"/>
      <c r="DC233" s="8"/>
      <c r="DD233" s="8"/>
      <c r="DE233" s="7"/>
      <c r="DF233" s="8"/>
      <c r="DG233" s="13"/>
      <c r="DH233" s="13"/>
      <c r="DI233" s="112"/>
      <c r="DJ233" s="7"/>
      <c r="DK233" s="8"/>
      <c r="DL233" s="8"/>
      <c r="DM233" s="8"/>
      <c r="DN233" s="8"/>
      <c r="DO233" s="7"/>
      <c r="DP233" s="8"/>
      <c r="DQ233" s="13"/>
      <c r="DR233" s="13"/>
      <c r="DS233" s="112"/>
      <c r="DT233" s="7"/>
      <c r="DU233" s="8"/>
      <c r="DV233" s="8"/>
      <c r="DW233" s="8"/>
      <c r="DX233" s="8"/>
      <c r="DY233" s="7"/>
      <c r="DZ233" s="8"/>
      <c r="EA233" s="13"/>
      <c r="EB233" s="13"/>
      <c r="EC233" s="112"/>
      <c r="ED233" s="7"/>
      <c r="EE233" s="8"/>
      <c r="EF233" s="8"/>
      <c r="EG233" s="8"/>
      <c r="EH233" s="8"/>
      <c r="EI233" s="7"/>
      <c r="EJ233" s="8"/>
      <c r="EK233" s="13"/>
      <c r="EL233" s="13"/>
      <c r="EM233" s="112"/>
      <c r="EN233" s="7"/>
      <c r="EO233" s="8"/>
      <c r="EP233" s="8"/>
      <c r="EQ233" s="8"/>
      <c r="ER233" s="8"/>
      <c r="ES233" s="7"/>
      <c r="ET233" s="8"/>
    </row>
    <row r="234" spans="1:150" ht="12.75" customHeight="1" x14ac:dyDescent="0.2">
      <c r="A234" s="13"/>
      <c r="B234" s="13"/>
      <c r="C234" s="13"/>
      <c r="D234" s="13"/>
      <c r="E234" s="13"/>
      <c r="F234" s="13"/>
      <c r="G234" s="13"/>
      <c r="H234" s="13"/>
      <c r="I234" s="14"/>
      <c r="J234" s="13"/>
      <c r="K234" s="13"/>
      <c r="L234" s="13"/>
      <c r="M234" s="112"/>
      <c r="N234" s="7"/>
      <c r="O234" s="8"/>
      <c r="P234" s="8"/>
      <c r="Q234" s="8"/>
      <c r="R234" s="8"/>
      <c r="S234" s="7"/>
      <c r="T234" s="8"/>
      <c r="U234" s="13"/>
      <c r="V234" s="13"/>
      <c r="W234" s="112"/>
      <c r="X234" s="7"/>
      <c r="Y234" s="8"/>
      <c r="Z234" s="8"/>
      <c r="AA234" s="8"/>
      <c r="AB234" s="8"/>
      <c r="AC234" s="7"/>
      <c r="AD234" s="8"/>
      <c r="AE234" s="13"/>
      <c r="AF234" s="13"/>
      <c r="AG234" s="112"/>
      <c r="AH234" s="7"/>
      <c r="AI234" s="8"/>
      <c r="AJ234" s="8"/>
      <c r="AK234" s="8"/>
      <c r="AL234" s="8"/>
      <c r="AM234" s="7"/>
      <c r="AN234" s="8"/>
      <c r="AO234" s="13"/>
      <c r="AP234" s="13"/>
      <c r="AQ234" s="112"/>
      <c r="AR234" s="7"/>
      <c r="AS234" s="8"/>
      <c r="AT234" s="8"/>
      <c r="AU234" s="8"/>
      <c r="AV234" s="8"/>
      <c r="AW234" s="7"/>
      <c r="AX234" s="8"/>
      <c r="AY234" s="13"/>
      <c r="AZ234" s="13"/>
      <c r="BA234" s="112"/>
      <c r="BB234" s="7"/>
      <c r="BC234" s="8"/>
      <c r="BD234" s="8"/>
      <c r="BE234" s="8"/>
      <c r="BF234" s="8"/>
      <c r="BG234" s="7"/>
      <c r="BH234" s="8"/>
      <c r="BI234" s="13"/>
      <c r="BJ234" s="13"/>
      <c r="BK234" s="112"/>
      <c r="BL234" s="7"/>
      <c r="BM234" s="8"/>
      <c r="BN234" s="8"/>
      <c r="BO234" s="8"/>
      <c r="BP234" s="8"/>
      <c r="BQ234" s="7"/>
      <c r="BR234" s="8"/>
      <c r="BS234" s="13"/>
      <c r="BT234" s="13"/>
      <c r="BU234" s="112"/>
      <c r="BV234" s="7"/>
      <c r="BW234" s="8"/>
      <c r="BX234" s="8"/>
      <c r="BY234" s="8"/>
      <c r="BZ234" s="8"/>
      <c r="CA234" s="7"/>
      <c r="CB234" s="8"/>
      <c r="CC234" s="13"/>
      <c r="CD234" s="13"/>
      <c r="CE234" s="112"/>
      <c r="CF234" s="7"/>
      <c r="CG234" s="8"/>
      <c r="CH234" s="8"/>
      <c r="CI234" s="8"/>
      <c r="CJ234" s="8"/>
      <c r="CK234" s="7"/>
      <c r="CL234" s="8"/>
      <c r="CM234" s="13"/>
      <c r="CN234" s="13"/>
      <c r="CO234" s="112"/>
      <c r="CP234" s="7"/>
      <c r="CQ234" s="8"/>
      <c r="CR234" s="8"/>
      <c r="CS234" s="8"/>
      <c r="CT234" s="8"/>
      <c r="CU234" s="7"/>
      <c r="CV234" s="8"/>
      <c r="CW234" s="13"/>
      <c r="CX234" s="13"/>
      <c r="CY234" s="112"/>
      <c r="CZ234" s="7"/>
      <c r="DA234" s="8"/>
      <c r="DB234" s="8"/>
      <c r="DC234" s="8"/>
      <c r="DD234" s="8"/>
      <c r="DE234" s="7"/>
      <c r="DF234" s="8"/>
      <c r="DG234" s="13"/>
      <c r="DH234" s="13"/>
      <c r="DI234" s="112"/>
      <c r="DJ234" s="7"/>
      <c r="DK234" s="8"/>
      <c r="DL234" s="8"/>
      <c r="DM234" s="8"/>
      <c r="DN234" s="8"/>
      <c r="DO234" s="7"/>
      <c r="DP234" s="8"/>
      <c r="DQ234" s="13"/>
      <c r="DR234" s="13"/>
      <c r="DS234" s="112"/>
      <c r="DT234" s="7"/>
      <c r="DU234" s="8"/>
      <c r="DV234" s="8"/>
      <c r="DW234" s="8"/>
      <c r="DX234" s="8"/>
      <c r="DY234" s="7"/>
      <c r="DZ234" s="8"/>
      <c r="EA234" s="13"/>
      <c r="EB234" s="13"/>
      <c r="EC234" s="112"/>
      <c r="ED234" s="7"/>
      <c r="EE234" s="8"/>
      <c r="EF234" s="8"/>
      <c r="EG234" s="8"/>
      <c r="EH234" s="8"/>
      <c r="EI234" s="7"/>
      <c r="EJ234" s="8"/>
      <c r="EK234" s="13"/>
      <c r="EL234" s="13"/>
      <c r="EM234" s="112"/>
      <c r="EN234" s="7"/>
      <c r="EO234" s="8"/>
      <c r="EP234" s="8"/>
      <c r="EQ234" s="8"/>
      <c r="ER234" s="8"/>
      <c r="ES234" s="7"/>
      <c r="ET234" s="8"/>
    </row>
    <row r="235" spans="1:150" ht="12.75" customHeight="1" x14ac:dyDescent="0.2">
      <c r="A235" s="13"/>
      <c r="B235" s="13"/>
      <c r="C235" s="13"/>
      <c r="D235" s="13"/>
      <c r="E235" s="13"/>
      <c r="F235" s="13"/>
      <c r="G235" s="13"/>
      <c r="H235" s="13"/>
      <c r="I235" s="14"/>
      <c r="J235" s="13"/>
      <c r="K235" s="13"/>
      <c r="L235" s="13"/>
      <c r="M235" s="112"/>
      <c r="N235" s="7"/>
      <c r="O235" s="8"/>
      <c r="P235" s="8"/>
      <c r="Q235" s="8"/>
      <c r="R235" s="8"/>
      <c r="S235" s="7"/>
      <c r="T235" s="8"/>
      <c r="U235" s="13"/>
      <c r="V235" s="13"/>
      <c r="W235" s="112"/>
      <c r="X235" s="7"/>
      <c r="Y235" s="8"/>
      <c r="Z235" s="8"/>
      <c r="AA235" s="8"/>
      <c r="AB235" s="8"/>
      <c r="AC235" s="7"/>
      <c r="AD235" s="8"/>
      <c r="AE235" s="13"/>
      <c r="AF235" s="13"/>
      <c r="AG235" s="112"/>
      <c r="AH235" s="7"/>
      <c r="AI235" s="8"/>
      <c r="AJ235" s="8"/>
      <c r="AK235" s="8"/>
      <c r="AL235" s="8"/>
      <c r="AM235" s="7"/>
      <c r="AN235" s="8"/>
      <c r="AO235" s="13"/>
      <c r="AP235" s="13"/>
      <c r="AQ235" s="112"/>
      <c r="AR235" s="7"/>
      <c r="AS235" s="8"/>
      <c r="AT235" s="8"/>
      <c r="AU235" s="8"/>
      <c r="AV235" s="8"/>
      <c r="AW235" s="7"/>
      <c r="AX235" s="8"/>
      <c r="AY235" s="13"/>
      <c r="AZ235" s="13"/>
      <c r="BA235" s="112"/>
      <c r="BB235" s="7"/>
      <c r="BC235" s="8"/>
      <c r="BD235" s="8"/>
      <c r="BE235" s="8"/>
      <c r="BF235" s="8"/>
      <c r="BG235" s="7"/>
      <c r="BH235" s="8"/>
      <c r="BI235" s="13"/>
      <c r="BJ235" s="13"/>
      <c r="BK235" s="112"/>
      <c r="BL235" s="7"/>
      <c r="BM235" s="8"/>
      <c r="BN235" s="8"/>
      <c r="BO235" s="8"/>
      <c r="BP235" s="8"/>
      <c r="BQ235" s="7"/>
      <c r="BR235" s="8"/>
      <c r="BS235" s="13"/>
      <c r="BT235" s="13"/>
      <c r="BU235" s="112"/>
      <c r="BV235" s="7"/>
      <c r="BW235" s="8"/>
      <c r="BX235" s="8"/>
      <c r="BY235" s="8"/>
      <c r="BZ235" s="8"/>
      <c r="CA235" s="7"/>
      <c r="CB235" s="8"/>
      <c r="CC235" s="13"/>
      <c r="CD235" s="13"/>
      <c r="CE235" s="112"/>
      <c r="CF235" s="7"/>
      <c r="CG235" s="8"/>
      <c r="CH235" s="8"/>
      <c r="CI235" s="8"/>
      <c r="CJ235" s="8"/>
      <c r="CK235" s="7"/>
      <c r="CL235" s="8"/>
      <c r="CM235" s="13"/>
      <c r="CN235" s="13"/>
      <c r="CO235" s="112"/>
      <c r="CP235" s="7"/>
      <c r="CQ235" s="8"/>
      <c r="CR235" s="8"/>
      <c r="CS235" s="8"/>
      <c r="CT235" s="8"/>
      <c r="CU235" s="7"/>
      <c r="CV235" s="8"/>
      <c r="CW235" s="13"/>
      <c r="CX235" s="13"/>
      <c r="CY235" s="112"/>
      <c r="CZ235" s="7"/>
      <c r="DA235" s="8"/>
      <c r="DB235" s="8"/>
      <c r="DC235" s="8"/>
      <c r="DD235" s="8"/>
      <c r="DE235" s="7"/>
      <c r="DF235" s="8"/>
      <c r="DG235" s="13"/>
      <c r="DH235" s="13"/>
      <c r="DI235" s="112"/>
      <c r="DJ235" s="7"/>
      <c r="DK235" s="8"/>
      <c r="DL235" s="8"/>
      <c r="DM235" s="8"/>
      <c r="DN235" s="8"/>
      <c r="DO235" s="7"/>
      <c r="DP235" s="8"/>
      <c r="DQ235" s="13"/>
      <c r="DR235" s="13"/>
      <c r="DS235" s="112"/>
      <c r="DT235" s="7"/>
      <c r="DU235" s="8"/>
      <c r="DV235" s="8"/>
      <c r="DW235" s="8"/>
      <c r="DX235" s="8"/>
      <c r="DY235" s="7"/>
      <c r="DZ235" s="8"/>
      <c r="EA235" s="13"/>
      <c r="EB235" s="13"/>
      <c r="EC235" s="112"/>
      <c r="ED235" s="7"/>
      <c r="EE235" s="8"/>
      <c r="EF235" s="8"/>
      <c r="EG235" s="8"/>
      <c r="EH235" s="8"/>
      <c r="EI235" s="7"/>
      <c r="EJ235" s="8"/>
      <c r="EK235" s="13"/>
      <c r="EL235" s="13"/>
      <c r="EM235" s="112"/>
      <c r="EN235" s="7"/>
      <c r="EO235" s="8"/>
      <c r="EP235" s="8"/>
      <c r="EQ235" s="8"/>
      <c r="ER235" s="8"/>
      <c r="ES235" s="7"/>
      <c r="ET235" s="8"/>
    </row>
    <row r="236" spans="1:150" ht="12.75" customHeight="1" x14ac:dyDescent="0.2">
      <c r="A236" s="13"/>
      <c r="B236" s="13"/>
      <c r="C236" s="13"/>
      <c r="D236" s="13"/>
      <c r="E236" s="13"/>
      <c r="F236" s="13"/>
      <c r="G236" s="13"/>
      <c r="H236" s="13"/>
      <c r="I236" s="14"/>
      <c r="J236" s="13"/>
      <c r="K236" s="13"/>
      <c r="L236" s="13"/>
      <c r="M236" s="112"/>
      <c r="N236" s="7"/>
      <c r="O236" s="8"/>
      <c r="P236" s="8"/>
      <c r="Q236" s="8"/>
      <c r="R236" s="8"/>
      <c r="S236" s="7"/>
      <c r="T236" s="8"/>
      <c r="U236" s="13"/>
      <c r="V236" s="13"/>
      <c r="W236" s="112"/>
      <c r="X236" s="7"/>
      <c r="Y236" s="8"/>
      <c r="Z236" s="8"/>
      <c r="AA236" s="8"/>
      <c r="AB236" s="8"/>
      <c r="AC236" s="7"/>
      <c r="AD236" s="8"/>
      <c r="AE236" s="13"/>
      <c r="AF236" s="13"/>
      <c r="AG236" s="112"/>
      <c r="AH236" s="7"/>
      <c r="AI236" s="8"/>
      <c r="AJ236" s="8"/>
      <c r="AK236" s="8"/>
      <c r="AL236" s="8"/>
      <c r="AM236" s="7"/>
      <c r="AN236" s="8"/>
      <c r="AO236" s="13"/>
      <c r="AP236" s="13"/>
      <c r="AQ236" s="112"/>
      <c r="AR236" s="7"/>
      <c r="AS236" s="8"/>
      <c r="AT236" s="8"/>
      <c r="AU236" s="8"/>
      <c r="AV236" s="8"/>
      <c r="AW236" s="7"/>
      <c r="AX236" s="8"/>
      <c r="AY236" s="13"/>
      <c r="AZ236" s="13"/>
      <c r="BA236" s="112"/>
      <c r="BB236" s="7"/>
      <c r="BC236" s="8"/>
      <c r="BD236" s="8"/>
      <c r="BE236" s="8"/>
      <c r="BF236" s="8"/>
      <c r="BG236" s="7"/>
      <c r="BH236" s="8"/>
      <c r="BI236" s="13"/>
      <c r="BJ236" s="13"/>
      <c r="BK236" s="112"/>
      <c r="BL236" s="7"/>
      <c r="BM236" s="8"/>
      <c r="BN236" s="8"/>
      <c r="BO236" s="8"/>
      <c r="BP236" s="8"/>
      <c r="BQ236" s="7"/>
      <c r="BR236" s="8"/>
      <c r="BS236" s="13"/>
      <c r="BT236" s="13"/>
      <c r="BU236" s="112"/>
      <c r="BV236" s="7"/>
      <c r="BW236" s="8"/>
      <c r="BX236" s="8"/>
      <c r="BY236" s="8"/>
      <c r="BZ236" s="8"/>
      <c r="CA236" s="7"/>
      <c r="CB236" s="8"/>
      <c r="CC236" s="13"/>
      <c r="CD236" s="13"/>
      <c r="CE236" s="112"/>
      <c r="CF236" s="7"/>
      <c r="CG236" s="8"/>
      <c r="CH236" s="8"/>
      <c r="CI236" s="8"/>
      <c r="CJ236" s="8"/>
      <c r="CK236" s="7"/>
      <c r="CL236" s="8"/>
      <c r="CM236" s="13"/>
      <c r="CN236" s="13"/>
      <c r="CO236" s="112"/>
      <c r="CP236" s="7"/>
      <c r="CQ236" s="8"/>
      <c r="CR236" s="8"/>
      <c r="CS236" s="8"/>
      <c r="CT236" s="8"/>
      <c r="CU236" s="7"/>
      <c r="CV236" s="8"/>
      <c r="CW236" s="13"/>
      <c r="CX236" s="13"/>
      <c r="CY236" s="112"/>
      <c r="CZ236" s="7"/>
      <c r="DA236" s="8"/>
      <c r="DB236" s="8"/>
      <c r="DC236" s="8"/>
      <c r="DD236" s="8"/>
      <c r="DE236" s="7"/>
      <c r="DF236" s="8"/>
      <c r="DG236" s="13"/>
      <c r="DH236" s="13"/>
      <c r="DI236" s="112"/>
      <c r="DJ236" s="7"/>
      <c r="DK236" s="8"/>
      <c r="DL236" s="8"/>
      <c r="DM236" s="8"/>
      <c r="DN236" s="8"/>
      <c r="DO236" s="7"/>
      <c r="DP236" s="8"/>
      <c r="DQ236" s="13"/>
      <c r="DR236" s="13"/>
      <c r="DS236" s="112"/>
      <c r="DT236" s="7"/>
      <c r="DU236" s="8"/>
      <c r="DV236" s="8"/>
      <c r="DW236" s="8"/>
      <c r="DX236" s="8"/>
      <c r="DY236" s="7"/>
      <c r="DZ236" s="8"/>
      <c r="EA236" s="13"/>
      <c r="EB236" s="13"/>
      <c r="EC236" s="112"/>
      <c r="ED236" s="7"/>
      <c r="EE236" s="8"/>
      <c r="EF236" s="8"/>
      <c r="EG236" s="8"/>
      <c r="EH236" s="8"/>
      <c r="EI236" s="7"/>
      <c r="EJ236" s="8"/>
      <c r="EK236" s="13"/>
      <c r="EL236" s="13"/>
      <c r="EM236" s="112"/>
      <c r="EN236" s="7"/>
      <c r="EO236" s="8"/>
      <c r="EP236" s="8"/>
      <c r="EQ236" s="8"/>
      <c r="ER236" s="8"/>
      <c r="ES236" s="7"/>
      <c r="ET236" s="8"/>
    </row>
    <row r="237" spans="1:150" ht="12.75" customHeight="1" x14ac:dyDescent="0.2">
      <c r="A237" s="13"/>
      <c r="B237" s="13"/>
      <c r="C237" s="13"/>
      <c r="D237" s="13"/>
      <c r="E237" s="13"/>
      <c r="F237" s="13"/>
      <c r="G237" s="13"/>
      <c r="H237" s="13"/>
      <c r="I237" s="14"/>
      <c r="J237" s="13"/>
      <c r="K237" s="13"/>
      <c r="L237" s="13"/>
      <c r="M237" s="112"/>
      <c r="N237" s="7"/>
      <c r="O237" s="8"/>
      <c r="P237" s="8"/>
      <c r="Q237" s="8"/>
      <c r="R237" s="8"/>
      <c r="S237" s="7"/>
      <c r="T237" s="8"/>
      <c r="U237" s="13"/>
      <c r="V237" s="13"/>
      <c r="W237" s="112"/>
      <c r="X237" s="7"/>
      <c r="Y237" s="8"/>
      <c r="Z237" s="8"/>
      <c r="AA237" s="8"/>
      <c r="AB237" s="8"/>
      <c r="AC237" s="7"/>
      <c r="AD237" s="8"/>
      <c r="AE237" s="13"/>
      <c r="AF237" s="13"/>
      <c r="AG237" s="112"/>
      <c r="AH237" s="7"/>
      <c r="AI237" s="8"/>
      <c r="AJ237" s="8"/>
      <c r="AK237" s="8"/>
      <c r="AL237" s="8"/>
      <c r="AM237" s="7"/>
      <c r="AN237" s="8"/>
      <c r="AO237" s="13"/>
      <c r="AP237" s="13"/>
      <c r="AQ237" s="112"/>
      <c r="AR237" s="7"/>
      <c r="AS237" s="8"/>
      <c r="AT237" s="8"/>
      <c r="AU237" s="8"/>
      <c r="AV237" s="8"/>
      <c r="AW237" s="7"/>
      <c r="AX237" s="8"/>
      <c r="AY237" s="13"/>
      <c r="AZ237" s="13"/>
      <c r="BA237" s="112"/>
      <c r="BB237" s="7"/>
      <c r="BC237" s="8"/>
      <c r="BD237" s="8"/>
      <c r="BE237" s="8"/>
      <c r="BF237" s="8"/>
      <c r="BG237" s="7"/>
      <c r="BH237" s="8"/>
      <c r="BI237" s="13"/>
      <c r="BJ237" s="13"/>
      <c r="BK237" s="112"/>
      <c r="BL237" s="7"/>
      <c r="BM237" s="8"/>
      <c r="BN237" s="8"/>
      <c r="BO237" s="8"/>
      <c r="BP237" s="8"/>
      <c r="BQ237" s="7"/>
      <c r="BR237" s="8"/>
      <c r="BS237" s="13"/>
      <c r="BT237" s="13"/>
      <c r="BU237" s="112"/>
      <c r="BV237" s="7"/>
      <c r="BW237" s="8"/>
      <c r="BX237" s="8"/>
      <c r="BY237" s="8"/>
      <c r="BZ237" s="8"/>
      <c r="CA237" s="7"/>
      <c r="CB237" s="8"/>
      <c r="CC237" s="13"/>
      <c r="CD237" s="13"/>
      <c r="CE237" s="112"/>
      <c r="CF237" s="7"/>
      <c r="CG237" s="8"/>
      <c r="CH237" s="8"/>
      <c r="CI237" s="8"/>
      <c r="CJ237" s="8"/>
      <c r="CK237" s="7"/>
      <c r="CL237" s="8"/>
      <c r="CM237" s="13"/>
      <c r="CN237" s="13"/>
      <c r="CO237" s="112"/>
      <c r="CP237" s="7"/>
      <c r="CQ237" s="8"/>
      <c r="CR237" s="8"/>
      <c r="CS237" s="8"/>
      <c r="CT237" s="8"/>
      <c r="CU237" s="7"/>
      <c r="CV237" s="8"/>
      <c r="CW237" s="13"/>
      <c r="CX237" s="13"/>
      <c r="CY237" s="112"/>
      <c r="CZ237" s="7"/>
      <c r="DA237" s="8"/>
      <c r="DB237" s="8"/>
      <c r="DC237" s="8"/>
      <c r="DD237" s="8"/>
      <c r="DE237" s="7"/>
      <c r="DF237" s="8"/>
      <c r="DG237" s="13"/>
      <c r="DH237" s="13"/>
      <c r="DI237" s="112"/>
      <c r="DJ237" s="7"/>
      <c r="DK237" s="8"/>
      <c r="DL237" s="8"/>
      <c r="DM237" s="8"/>
      <c r="DN237" s="8"/>
      <c r="DO237" s="7"/>
      <c r="DP237" s="8"/>
      <c r="DQ237" s="13"/>
      <c r="DR237" s="13"/>
      <c r="DS237" s="112"/>
      <c r="DT237" s="7"/>
      <c r="DU237" s="8"/>
      <c r="DV237" s="8"/>
      <c r="DW237" s="8"/>
      <c r="DX237" s="8"/>
      <c r="DY237" s="7"/>
      <c r="DZ237" s="8"/>
      <c r="EA237" s="13"/>
      <c r="EB237" s="13"/>
      <c r="EC237" s="112"/>
      <c r="ED237" s="7"/>
      <c r="EE237" s="8"/>
      <c r="EF237" s="8"/>
      <c r="EG237" s="8"/>
      <c r="EH237" s="8"/>
      <c r="EI237" s="7"/>
      <c r="EJ237" s="8"/>
      <c r="EK237" s="13"/>
      <c r="EL237" s="13"/>
      <c r="EM237" s="112"/>
      <c r="EN237" s="7"/>
      <c r="EO237" s="8"/>
      <c r="EP237" s="8"/>
      <c r="EQ237" s="8"/>
      <c r="ER237" s="8"/>
      <c r="ES237" s="7"/>
      <c r="ET237" s="8"/>
    </row>
    <row r="238" spans="1:150" ht="12.75" customHeight="1" x14ac:dyDescent="0.2">
      <c r="A238" s="13"/>
      <c r="B238" s="13"/>
      <c r="C238" s="13"/>
      <c r="D238" s="13"/>
      <c r="E238" s="13"/>
      <c r="F238" s="13"/>
      <c r="G238" s="13"/>
      <c r="H238" s="13"/>
      <c r="I238" s="14"/>
      <c r="J238" s="13"/>
      <c r="K238" s="13"/>
      <c r="L238" s="13"/>
      <c r="M238" s="112"/>
      <c r="N238" s="7"/>
      <c r="O238" s="8"/>
      <c r="P238" s="8"/>
      <c r="Q238" s="8"/>
      <c r="R238" s="8"/>
      <c r="S238" s="7"/>
      <c r="T238" s="8"/>
      <c r="U238" s="13"/>
      <c r="V238" s="13"/>
      <c r="W238" s="112"/>
      <c r="X238" s="7"/>
      <c r="Y238" s="8"/>
      <c r="Z238" s="8"/>
      <c r="AA238" s="8"/>
      <c r="AB238" s="8"/>
      <c r="AC238" s="7"/>
      <c r="AD238" s="8"/>
      <c r="AE238" s="13"/>
      <c r="AF238" s="13"/>
      <c r="AG238" s="112"/>
      <c r="AH238" s="7"/>
      <c r="AI238" s="8"/>
      <c r="AJ238" s="8"/>
      <c r="AK238" s="8"/>
      <c r="AL238" s="8"/>
      <c r="AM238" s="7"/>
      <c r="AN238" s="8"/>
      <c r="AO238" s="13"/>
      <c r="AP238" s="13"/>
      <c r="AQ238" s="112"/>
      <c r="AR238" s="7"/>
      <c r="AS238" s="8"/>
      <c r="AT238" s="8"/>
      <c r="AU238" s="8"/>
      <c r="AV238" s="8"/>
      <c r="AW238" s="7"/>
      <c r="AX238" s="8"/>
      <c r="AY238" s="13"/>
      <c r="AZ238" s="13"/>
      <c r="BA238" s="112"/>
      <c r="BB238" s="7"/>
      <c r="BC238" s="8"/>
      <c r="BD238" s="8"/>
      <c r="BE238" s="8"/>
      <c r="BF238" s="8"/>
      <c r="BG238" s="7"/>
      <c r="BH238" s="8"/>
      <c r="BI238" s="13"/>
      <c r="BJ238" s="13"/>
      <c r="BK238" s="112"/>
      <c r="BL238" s="7"/>
      <c r="BM238" s="8"/>
      <c r="BN238" s="8"/>
      <c r="BO238" s="8"/>
      <c r="BP238" s="8"/>
      <c r="BQ238" s="7"/>
      <c r="BR238" s="8"/>
      <c r="BS238" s="13"/>
      <c r="BT238" s="13"/>
      <c r="BU238" s="112"/>
      <c r="BV238" s="7"/>
      <c r="BW238" s="8"/>
      <c r="BX238" s="8"/>
      <c r="BY238" s="8"/>
      <c r="BZ238" s="8"/>
      <c r="CA238" s="7"/>
      <c r="CB238" s="8"/>
      <c r="CC238" s="13"/>
      <c r="CD238" s="13"/>
      <c r="CE238" s="112"/>
      <c r="CF238" s="7"/>
      <c r="CG238" s="8"/>
      <c r="CH238" s="8"/>
      <c r="CI238" s="8"/>
      <c r="CJ238" s="8"/>
      <c r="CK238" s="7"/>
      <c r="CL238" s="8"/>
      <c r="CM238" s="13"/>
      <c r="CN238" s="13"/>
      <c r="CO238" s="112"/>
      <c r="CP238" s="7"/>
      <c r="CQ238" s="8"/>
      <c r="CR238" s="8"/>
      <c r="CS238" s="8"/>
      <c r="CT238" s="8"/>
      <c r="CU238" s="7"/>
      <c r="CV238" s="8"/>
      <c r="CW238" s="13"/>
      <c r="CX238" s="13"/>
      <c r="CY238" s="112"/>
      <c r="CZ238" s="7"/>
      <c r="DA238" s="8"/>
      <c r="DB238" s="8"/>
      <c r="DC238" s="8"/>
      <c r="DD238" s="8"/>
      <c r="DE238" s="7"/>
      <c r="DF238" s="8"/>
      <c r="DG238" s="13"/>
      <c r="DH238" s="13"/>
      <c r="DI238" s="112"/>
      <c r="DJ238" s="7"/>
      <c r="DK238" s="8"/>
      <c r="DL238" s="8"/>
      <c r="DM238" s="8"/>
      <c r="DN238" s="8"/>
      <c r="DO238" s="7"/>
      <c r="DP238" s="8"/>
      <c r="DQ238" s="13"/>
      <c r="DR238" s="13"/>
      <c r="DS238" s="112"/>
      <c r="DT238" s="7"/>
      <c r="DU238" s="8"/>
      <c r="DV238" s="8"/>
      <c r="DW238" s="8"/>
      <c r="DX238" s="8"/>
      <c r="DY238" s="7"/>
      <c r="DZ238" s="8"/>
      <c r="EA238" s="13"/>
      <c r="EB238" s="13"/>
      <c r="EC238" s="112"/>
      <c r="ED238" s="7"/>
      <c r="EE238" s="8"/>
      <c r="EF238" s="8"/>
      <c r="EG238" s="8"/>
      <c r="EH238" s="8"/>
      <c r="EI238" s="7"/>
      <c r="EJ238" s="8"/>
      <c r="EK238" s="13"/>
      <c r="EL238" s="13"/>
      <c r="EM238" s="112"/>
      <c r="EN238" s="7"/>
      <c r="EO238" s="8"/>
      <c r="EP238" s="8"/>
      <c r="EQ238" s="8"/>
      <c r="ER238" s="8"/>
      <c r="ES238" s="7"/>
      <c r="ET238" s="8"/>
    </row>
    <row r="239" spans="1:150" ht="12.75" customHeight="1" x14ac:dyDescent="0.2">
      <c r="A239" s="13"/>
      <c r="B239" s="13"/>
      <c r="C239" s="13"/>
      <c r="D239" s="13"/>
      <c r="E239" s="13"/>
      <c r="F239" s="13"/>
      <c r="G239" s="13"/>
      <c r="H239" s="13"/>
      <c r="I239" s="14"/>
      <c r="J239" s="13"/>
      <c r="K239" s="13"/>
      <c r="L239" s="13"/>
      <c r="M239" s="112"/>
      <c r="N239" s="7"/>
      <c r="O239" s="8"/>
      <c r="P239" s="8"/>
      <c r="Q239" s="8"/>
      <c r="R239" s="8"/>
      <c r="S239" s="7"/>
      <c r="T239" s="8"/>
      <c r="U239" s="13"/>
      <c r="V239" s="13"/>
      <c r="W239" s="112"/>
      <c r="X239" s="7"/>
      <c r="Y239" s="8"/>
      <c r="Z239" s="8"/>
      <c r="AA239" s="8"/>
      <c r="AB239" s="8"/>
      <c r="AC239" s="7"/>
      <c r="AD239" s="8"/>
      <c r="AE239" s="13"/>
      <c r="AF239" s="13"/>
      <c r="AG239" s="112"/>
      <c r="AH239" s="7"/>
      <c r="AI239" s="8"/>
      <c r="AJ239" s="8"/>
      <c r="AK239" s="8"/>
      <c r="AL239" s="8"/>
      <c r="AM239" s="7"/>
      <c r="AN239" s="8"/>
      <c r="AO239" s="13"/>
      <c r="AP239" s="13"/>
      <c r="AQ239" s="112"/>
      <c r="AR239" s="7"/>
      <c r="AS239" s="8"/>
      <c r="AT239" s="8"/>
      <c r="AU239" s="8"/>
      <c r="AV239" s="8"/>
      <c r="AW239" s="7"/>
      <c r="AX239" s="8"/>
      <c r="AY239" s="13"/>
      <c r="AZ239" s="13"/>
      <c r="BA239" s="112"/>
      <c r="BB239" s="7"/>
      <c r="BC239" s="8"/>
      <c r="BD239" s="8"/>
      <c r="BE239" s="8"/>
      <c r="BF239" s="8"/>
      <c r="BG239" s="7"/>
      <c r="BH239" s="8"/>
      <c r="BI239" s="13"/>
      <c r="BJ239" s="13"/>
      <c r="BK239" s="112"/>
      <c r="BL239" s="7"/>
      <c r="BM239" s="8"/>
      <c r="BN239" s="8"/>
      <c r="BO239" s="8"/>
      <c r="BP239" s="8"/>
      <c r="BQ239" s="7"/>
      <c r="BR239" s="8"/>
      <c r="BS239" s="13"/>
      <c r="BT239" s="13"/>
      <c r="BU239" s="112"/>
      <c r="BV239" s="7"/>
      <c r="BW239" s="8"/>
      <c r="BX239" s="8"/>
      <c r="BY239" s="8"/>
      <c r="BZ239" s="8"/>
      <c r="CA239" s="7"/>
      <c r="CB239" s="8"/>
      <c r="CC239" s="13"/>
      <c r="CD239" s="13"/>
      <c r="CE239" s="112"/>
      <c r="CF239" s="7"/>
      <c r="CG239" s="8"/>
      <c r="CH239" s="8"/>
      <c r="CI239" s="8"/>
      <c r="CJ239" s="8"/>
      <c r="CK239" s="7"/>
      <c r="CL239" s="8"/>
      <c r="CM239" s="13"/>
      <c r="CN239" s="13"/>
      <c r="CO239" s="112"/>
      <c r="CP239" s="7"/>
      <c r="CQ239" s="8"/>
      <c r="CR239" s="8"/>
      <c r="CS239" s="8"/>
      <c r="CT239" s="8"/>
      <c r="CU239" s="7"/>
      <c r="CV239" s="8"/>
      <c r="CW239" s="13"/>
      <c r="CX239" s="13"/>
      <c r="CY239" s="112"/>
      <c r="CZ239" s="7"/>
      <c r="DA239" s="8"/>
      <c r="DB239" s="8"/>
      <c r="DC239" s="8"/>
      <c r="DD239" s="8"/>
      <c r="DE239" s="7"/>
      <c r="DF239" s="8"/>
      <c r="DG239" s="13"/>
      <c r="DH239" s="13"/>
      <c r="DI239" s="112"/>
      <c r="DJ239" s="7"/>
      <c r="DK239" s="8"/>
      <c r="DL239" s="8"/>
      <c r="DM239" s="8"/>
      <c r="DN239" s="8"/>
      <c r="DO239" s="7"/>
      <c r="DP239" s="8"/>
      <c r="DQ239" s="13"/>
      <c r="DR239" s="13"/>
      <c r="DS239" s="112"/>
      <c r="DT239" s="7"/>
      <c r="DU239" s="8"/>
      <c r="DV239" s="8"/>
      <c r="DW239" s="8"/>
      <c r="DX239" s="8"/>
      <c r="DY239" s="7"/>
      <c r="DZ239" s="8"/>
      <c r="EA239" s="13"/>
      <c r="EB239" s="13"/>
      <c r="EC239" s="112"/>
      <c r="ED239" s="7"/>
      <c r="EE239" s="8"/>
      <c r="EF239" s="8"/>
      <c r="EG239" s="8"/>
      <c r="EH239" s="8"/>
      <c r="EI239" s="7"/>
      <c r="EJ239" s="8"/>
      <c r="EK239" s="13"/>
      <c r="EL239" s="13"/>
      <c r="EM239" s="112"/>
      <c r="EN239" s="7"/>
      <c r="EO239" s="8"/>
      <c r="EP239" s="8"/>
      <c r="EQ239" s="8"/>
      <c r="ER239" s="8"/>
      <c r="ES239" s="7"/>
      <c r="ET239" s="8"/>
    </row>
    <row r="240" spans="1:150" ht="12.75" customHeight="1" x14ac:dyDescent="0.2">
      <c r="A240" s="13"/>
      <c r="B240" s="13"/>
      <c r="C240" s="13"/>
      <c r="D240" s="13"/>
      <c r="E240" s="13"/>
      <c r="F240" s="13"/>
      <c r="G240" s="13"/>
      <c r="H240" s="13"/>
      <c r="I240" s="14"/>
      <c r="J240" s="13"/>
      <c r="K240" s="13"/>
      <c r="L240" s="13"/>
      <c r="M240" s="112"/>
      <c r="N240" s="7"/>
      <c r="O240" s="8"/>
      <c r="P240" s="8"/>
      <c r="Q240" s="8"/>
      <c r="R240" s="8"/>
      <c r="S240" s="7"/>
      <c r="T240" s="8"/>
      <c r="U240" s="13"/>
      <c r="V240" s="13"/>
      <c r="W240" s="112"/>
      <c r="X240" s="7"/>
      <c r="Y240" s="8"/>
      <c r="Z240" s="8"/>
      <c r="AA240" s="8"/>
      <c r="AB240" s="8"/>
      <c r="AC240" s="7"/>
      <c r="AD240" s="8"/>
      <c r="AE240" s="13"/>
      <c r="AF240" s="13"/>
      <c r="AG240" s="112"/>
      <c r="AH240" s="7"/>
      <c r="AI240" s="8"/>
      <c r="AJ240" s="8"/>
      <c r="AK240" s="8"/>
      <c r="AL240" s="8"/>
      <c r="AM240" s="7"/>
      <c r="AN240" s="8"/>
      <c r="AO240" s="13"/>
      <c r="AP240" s="13"/>
      <c r="AQ240" s="112"/>
      <c r="AR240" s="7"/>
      <c r="AS240" s="8"/>
      <c r="AT240" s="8"/>
      <c r="AU240" s="8"/>
      <c r="AV240" s="8"/>
      <c r="AW240" s="7"/>
      <c r="AX240" s="8"/>
      <c r="AY240" s="13"/>
      <c r="AZ240" s="13"/>
      <c r="BA240" s="112"/>
      <c r="BB240" s="7"/>
      <c r="BC240" s="8"/>
      <c r="BD240" s="8"/>
      <c r="BE240" s="8"/>
      <c r="BF240" s="8"/>
      <c r="BG240" s="7"/>
      <c r="BH240" s="8"/>
      <c r="BI240" s="13"/>
      <c r="BJ240" s="13"/>
      <c r="BK240" s="112"/>
      <c r="BL240" s="7"/>
      <c r="BM240" s="8"/>
      <c r="BN240" s="8"/>
      <c r="BO240" s="8"/>
      <c r="BP240" s="8"/>
      <c r="BQ240" s="7"/>
      <c r="BR240" s="8"/>
      <c r="BS240" s="13"/>
      <c r="BT240" s="13"/>
      <c r="BU240" s="112"/>
      <c r="BV240" s="7"/>
      <c r="BW240" s="8"/>
      <c r="BX240" s="8"/>
      <c r="BY240" s="8"/>
      <c r="BZ240" s="8"/>
      <c r="CA240" s="7"/>
      <c r="CB240" s="8"/>
      <c r="CC240" s="13"/>
      <c r="CD240" s="13"/>
      <c r="CE240" s="112"/>
      <c r="CF240" s="7"/>
      <c r="CG240" s="8"/>
      <c r="CH240" s="8"/>
      <c r="CI240" s="8"/>
      <c r="CJ240" s="8"/>
      <c r="CK240" s="7"/>
      <c r="CL240" s="8"/>
      <c r="CM240" s="13"/>
      <c r="CN240" s="13"/>
      <c r="CO240" s="112"/>
      <c r="CP240" s="7"/>
      <c r="CQ240" s="8"/>
      <c r="CR240" s="8"/>
      <c r="CS240" s="8"/>
      <c r="CT240" s="8"/>
      <c r="CU240" s="7"/>
      <c r="CV240" s="8"/>
      <c r="CW240" s="13"/>
      <c r="CX240" s="13"/>
      <c r="CY240" s="112"/>
      <c r="CZ240" s="7"/>
      <c r="DA240" s="8"/>
      <c r="DB240" s="8"/>
      <c r="DC240" s="8"/>
      <c r="DD240" s="8"/>
      <c r="DE240" s="7"/>
      <c r="DF240" s="8"/>
      <c r="DG240" s="13"/>
      <c r="DH240" s="13"/>
      <c r="DI240" s="112"/>
      <c r="DJ240" s="7"/>
      <c r="DK240" s="8"/>
      <c r="DL240" s="8"/>
      <c r="DM240" s="8"/>
      <c r="DN240" s="8"/>
      <c r="DO240" s="7"/>
      <c r="DP240" s="8"/>
      <c r="DQ240" s="13"/>
      <c r="DR240" s="13"/>
      <c r="DS240" s="112"/>
      <c r="DT240" s="7"/>
      <c r="DU240" s="8"/>
      <c r="DV240" s="8"/>
      <c r="DW240" s="8"/>
      <c r="DX240" s="8"/>
      <c r="DY240" s="7"/>
      <c r="DZ240" s="8"/>
      <c r="EA240" s="13"/>
      <c r="EB240" s="13"/>
      <c r="EC240" s="112"/>
      <c r="ED240" s="7"/>
      <c r="EE240" s="8"/>
      <c r="EF240" s="8"/>
      <c r="EG240" s="8"/>
      <c r="EH240" s="8"/>
      <c r="EI240" s="7"/>
      <c r="EJ240" s="8"/>
      <c r="EK240" s="13"/>
      <c r="EL240" s="13"/>
      <c r="EM240" s="112"/>
      <c r="EN240" s="7"/>
      <c r="EO240" s="8"/>
      <c r="EP240" s="8"/>
      <c r="EQ240" s="8"/>
      <c r="ER240" s="8"/>
      <c r="ES240" s="7"/>
      <c r="ET240" s="8"/>
    </row>
    <row r="241" spans="1:150" ht="12.75" customHeight="1" x14ac:dyDescent="0.2">
      <c r="A241" s="13"/>
      <c r="B241" s="13"/>
      <c r="C241" s="13"/>
      <c r="D241" s="13"/>
      <c r="E241" s="13"/>
      <c r="F241" s="13"/>
      <c r="G241" s="13"/>
      <c r="H241" s="13"/>
      <c r="I241" s="14"/>
      <c r="J241" s="13"/>
      <c r="K241" s="13"/>
      <c r="L241" s="13"/>
      <c r="M241" s="112"/>
      <c r="N241" s="7"/>
      <c r="O241" s="8"/>
      <c r="P241" s="8"/>
      <c r="Q241" s="8"/>
      <c r="R241" s="8"/>
      <c r="S241" s="7"/>
      <c r="T241" s="8"/>
      <c r="U241" s="13"/>
      <c r="V241" s="13"/>
      <c r="W241" s="112"/>
      <c r="X241" s="7"/>
      <c r="Y241" s="8"/>
      <c r="Z241" s="8"/>
      <c r="AA241" s="8"/>
      <c r="AB241" s="8"/>
      <c r="AC241" s="7"/>
      <c r="AD241" s="8"/>
      <c r="AE241" s="13"/>
      <c r="AF241" s="13"/>
      <c r="AG241" s="112"/>
      <c r="AH241" s="7"/>
      <c r="AI241" s="8"/>
      <c r="AJ241" s="8"/>
      <c r="AK241" s="8"/>
      <c r="AL241" s="8"/>
      <c r="AM241" s="7"/>
      <c r="AN241" s="8"/>
      <c r="AO241" s="13"/>
      <c r="AP241" s="13"/>
      <c r="AQ241" s="112"/>
      <c r="AR241" s="7"/>
      <c r="AS241" s="8"/>
      <c r="AT241" s="8"/>
      <c r="AU241" s="8"/>
      <c r="AV241" s="8"/>
      <c r="AW241" s="7"/>
      <c r="AX241" s="8"/>
      <c r="AY241" s="13"/>
      <c r="AZ241" s="13"/>
      <c r="BA241" s="112"/>
      <c r="BB241" s="7"/>
      <c r="BC241" s="8"/>
      <c r="BD241" s="8"/>
      <c r="BE241" s="8"/>
      <c r="BF241" s="8"/>
      <c r="BG241" s="7"/>
      <c r="BH241" s="8"/>
      <c r="BI241" s="13"/>
      <c r="BJ241" s="13"/>
      <c r="BK241" s="112"/>
      <c r="BL241" s="7"/>
      <c r="BM241" s="8"/>
      <c r="BN241" s="8"/>
      <c r="BO241" s="8"/>
      <c r="BP241" s="8"/>
      <c r="BQ241" s="7"/>
      <c r="BR241" s="8"/>
      <c r="BS241" s="13"/>
      <c r="BT241" s="13"/>
      <c r="BU241" s="112"/>
      <c r="BV241" s="7"/>
      <c r="BW241" s="8"/>
      <c r="BX241" s="8"/>
      <c r="BY241" s="8"/>
      <c r="BZ241" s="8"/>
      <c r="CA241" s="7"/>
      <c r="CB241" s="8"/>
      <c r="CC241" s="13"/>
      <c r="CD241" s="13"/>
      <c r="CE241" s="112"/>
      <c r="CF241" s="7"/>
      <c r="CG241" s="8"/>
      <c r="CH241" s="8"/>
      <c r="CI241" s="8"/>
      <c r="CJ241" s="8"/>
      <c r="CK241" s="7"/>
      <c r="CL241" s="8"/>
      <c r="CM241" s="13"/>
      <c r="CN241" s="13"/>
      <c r="CO241" s="112"/>
      <c r="CP241" s="7"/>
      <c r="CQ241" s="8"/>
      <c r="CR241" s="8"/>
      <c r="CS241" s="8"/>
      <c r="CT241" s="8"/>
      <c r="CU241" s="7"/>
      <c r="CV241" s="8"/>
      <c r="CW241" s="13"/>
      <c r="CX241" s="13"/>
      <c r="CY241" s="112"/>
      <c r="CZ241" s="7"/>
      <c r="DA241" s="8"/>
      <c r="DB241" s="8"/>
      <c r="DC241" s="8"/>
      <c r="DD241" s="8"/>
      <c r="DE241" s="7"/>
      <c r="DF241" s="8"/>
      <c r="DG241" s="13"/>
      <c r="DH241" s="13"/>
      <c r="DI241" s="112"/>
      <c r="DJ241" s="7"/>
      <c r="DK241" s="8"/>
      <c r="DL241" s="8"/>
      <c r="DM241" s="8"/>
      <c r="DN241" s="8"/>
      <c r="DO241" s="7"/>
      <c r="DP241" s="8"/>
      <c r="DQ241" s="13"/>
      <c r="DR241" s="13"/>
      <c r="DS241" s="112"/>
      <c r="DT241" s="7"/>
      <c r="DU241" s="8"/>
      <c r="DV241" s="8"/>
      <c r="DW241" s="8"/>
      <c r="DX241" s="8"/>
      <c r="DY241" s="7"/>
      <c r="DZ241" s="8"/>
      <c r="EA241" s="13"/>
      <c r="EB241" s="13"/>
      <c r="EC241" s="112"/>
      <c r="ED241" s="7"/>
      <c r="EE241" s="8"/>
      <c r="EF241" s="8"/>
      <c r="EG241" s="8"/>
      <c r="EH241" s="8"/>
      <c r="EI241" s="7"/>
      <c r="EJ241" s="8"/>
      <c r="EK241" s="13"/>
      <c r="EL241" s="13"/>
      <c r="EM241" s="112"/>
      <c r="EN241" s="7"/>
      <c r="EO241" s="8"/>
      <c r="EP241" s="8"/>
      <c r="EQ241" s="8"/>
      <c r="ER241" s="8"/>
      <c r="ES241" s="7"/>
      <c r="ET241" s="8"/>
    </row>
    <row r="242" spans="1:150" ht="12.75" customHeight="1" x14ac:dyDescent="0.2">
      <c r="A242" s="13"/>
      <c r="B242" s="13"/>
      <c r="C242" s="13"/>
      <c r="D242" s="13"/>
      <c r="E242" s="13"/>
      <c r="F242" s="13"/>
      <c r="G242" s="13"/>
      <c r="H242" s="13"/>
      <c r="I242" s="14"/>
      <c r="J242" s="13"/>
      <c r="K242" s="13"/>
      <c r="L242" s="13"/>
      <c r="M242" s="112"/>
      <c r="N242" s="7"/>
      <c r="O242" s="8"/>
      <c r="P242" s="8"/>
      <c r="Q242" s="8"/>
      <c r="R242" s="8"/>
      <c r="S242" s="7"/>
      <c r="T242" s="8"/>
      <c r="U242" s="13"/>
      <c r="V242" s="13"/>
      <c r="W242" s="112"/>
      <c r="X242" s="7"/>
      <c r="Y242" s="8"/>
      <c r="Z242" s="8"/>
      <c r="AA242" s="8"/>
      <c r="AB242" s="8"/>
      <c r="AC242" s="7"/>
      <c r="AD242" s="8"/>
      <c r="AE242" s="13"/>
      <c r="AF242" s="13"/>
      <c r="AG242" s="112"/>
      <c r="AH242" s="7"/>
      <c r="AI242" s="8"/>
      <c r="AJ242" s="8"/>
      <c r="AK242" s="8"/>
      <c r="AL242" s="8"/>
      <c r="AM242" s="7"/>
      <c r="AN242" s="8"/>
      <c r="AO242" s="13"/>
      <c r="AP242" s="13"/>
      <c r="AQ242" s="112"/>
      <c r="AR242" s="7"/>
      <c r="AS242" s="8"/>
      <c r="AT242" s="8"/>
      <c r="AU242" s="8"/>
      <c r="AV242" s="8"/>
      <c r="AW242" s="7"/>
      <c r="AX242" s="8"/>
      <c r="AY242" s="13"/>
      <c r="AZ242" s="13"/>
      <c r="BA242" s="112"/>
      <c r="BB242" s="7"/>
      <c r="BC242" s="8"/>
      <c r="BD242" s="8"/>
      <c r="BE242" s="8"/>
      <c r="BF242" s="8"/>
      <c r="BG242" s="7"/>
      <c r="BH242" s="8"/>
      <c r="BI242" s="13"/>
      <c r="BJ242" s="13"/>
      <c r="BK242" s="112"/>
      <c r="BL242" s="7"/>
      <c r="BM242" s="8"/>
      <c r="BN242" s="8"/>
      <c r="BO242" s="8"/>
      <c r="BP242" s="8"/>
      <c r="BQ242" s="7"/>
      <c r="BR242" s="8"/>
      <c r="BS242" s="13"/>
      <c r="BT242" s="13"/>
      <c r="BU242" s="112"/>
      <c r="BV242" s="7"/>
      <c r="BW242" s="8"/>
      <c r="BX242" s="8"/>
      <c r="BY242" s="8"/>
      <c r="BZ242" s="8"/>
      <c r="CA242" s="7"/>
      <c r="CB242" s="8"/>
      <c r="CC242" s="13"/>
      <c r="CD242" s="13"/>
      <c r="CE242" s="112"/>
      <c r="CF242" s="7"/>
      <c r="CG242" s="8"/>
      <c r="CH242" s="8"/>
      <c r="CI242" s="8"/>
      <c r="CJ242" s="8"/>
      <c r="CK242" s="7"/>
      <c r="CL242" s="8"/>
      <c r="CM242" s="13"/>
      <c r="CN242" s="13"/>
      <c r="CO242" s="112"/>
      <c r="CP242" s="7"/>
      <c r="CQ242" s="8"/>
      <c r="CR242" s="8"/>
      <c r="CS242" s="8"/>
      <c r="CT242" s="8"/>
      <c r="CU242" s="7"/>
      <c r="CV242" s="8"/>
      <c r="CW242" s="13"/>
      <c r="CX242" s="13"/>
      <c r="CY242" s="112"/>
      <c r="CZ242" s="7"/>
      <c r="DA242" s="8"/>
      <c r="DB242" s="8"/>
      <c r="DC242" s="8"/>
      <c r="DD242" s="8"/>
      <c r="DE242" s="7"/>
      <c r="DF242" s="8"/>
      <c r="DG242" s="13"/>
      <c r="DH242" s="13"/>
      <c r="DI242" s="112"/>
      <c r="DJ242" s="7"/>
      <c r="DK242" s="8"/>
      <c r="DL242" s="8"/>
      <c r="DM242" s="8"/>
      <c r="DN242" s="8"/>
      <c r="DO242" s="7"/>
      <c r="DP242" s="8"/>
      <c r="DQ242" s="13"/>
      <c r="DR242" s="13"/>
      <c r="DS242" s="112"/>
      <c r="DT242" s="7"/>
      <c r="DU242" s="8"/>
      <c r="DV242" s="8"/>
      <c r="DW242" s="8"/>
      <c r="DX242" s="8"/>
      <c r="DY242" s="7"/>
      <c r="DZ242" s="8"/>
      <c r="EA242" s="13"/>
      <c r="EB242" s="13"/>
      <c r="EC242" s="112"/>
      <c r="ED242" s="7"/>
      <c r="EE242" s="8"/>
      <c r="EF242" s="8"/>
      <c r="EG242" s="8"/>
      <c r="EH242" s="8"/>
      <c r="EI242" s="7"/>
      <c r="EJ242" s="8"/>
      <c r="EK242" s="13"/>
      <c r="EL242" s="13"/>
      <c r="EM242" s="112"/>
      <c r="EN242" s="7"/>
      <c r="EO242" s="8"/>
      <c r="EP242" s="8"/>
      <c r="EQ242" s="8"/>
      <c r="ER242" s="8"/>
      <c r="ES242" s="7"/>
      <c r="ET242" s="8"/>
    </row>
    <row r="243" spans="1:150" ht="12.75" customHeight="1" x14ac:dyDescent="0.2">
      <c r="A243" s="13"/>
      <c r="B243" s="13"/>
      <c r="C243" s="13"/>
      <c r="D243" s="13"/>
      <c r="E243" s="13"/>
      <c r="F243" s="13"/>
      <c r="G243" s="13"/>
      <c r="H243" s="13"/>
      <c r="I243" s="14"/>
      <c r="J243" s="13"/>
      <c r="K243" s="13"/>
      <c r="L243" s="13"/>
      <c r="M243" s="112"/>
      <c r="N243" s="7"/>
      <c r="O243" s="8"/>
      <c r="P243" s="8"/>
      <c r="Q243" s="8"/>
      <c r="R243" s="8"/>
      <c r="S243" s="7"/>
      <c r="T243" s="8"/>
      <c r="U243" s="13"/>
      <c r="V243" s="13"/>
      <c r="W243" s="112"/>
      <c r="X243" s="7"/>
      <c r="Y243" s="8"/>
      <c r="Z243" s="8"/>
      <c r="AA243" s="8"/>
      <c r="AB243" s="8"/>
      <c r="AC243" s="7"/>
      <c r="AD243" s="8"/>
      <c r="AE243" s="13"/>
      <c r="AF243" s="13"/>
      <c r="AG243" s="112"/>
      <c r="AH243" s="7"/>
      <c r="AI243" s="8"/>
      <c r="AJ243" s="8"/>
      <c r="AK243" s="8"/>
      <c r="AL243" s="8"/>
      <c r="AM243" s="7"/>
      <c r="AN243" s="8"/>
      <c r="AO243" s="13"/>
      <c r="AP243" s="13"/>
      <c r="AQ243" s="112"/>
      <c r="AR243" s="7"/>
      <c r="AS243" s="8"/>
      <c r="AT243" s="8"/>
      <c r="AU243" s="8"/>
      <c r="AV243" s="8"/>
      <c r="AW243" s="7"/>
      <c r="AX243" s="8"/>
      <c r="AY243" s="13"/>
      <c r="AZ243" s="13"/>
      <c r="BA243" s="112"/>
      <c r="BB243" s="7"/>
      <c r="BC243" s="8"/>
      <c r="BD243" s="8"/>
      <c r="BE243" s="8"/>
      <c r="BF243" s="8"/>
      <c r="BG243" s="7"/>
      <c r="BH243" s="8"/>
      <c r="BI243" s="13"/>
      <c r="BJ243" s="13"/>
      <c r="BK243" s="112"/>
      <c r="BL243" s="7"/>
      <c r="BM243" s="8"/>
      <c r="BN243" s="8"/>
      <c r="BO243" s="8"/>
      <c r="BP243" s="8"/>
      <c r="BQ243" s="7"/>
      <c r="BR243" s="8"/>
      <c r="BS243" s="13"/>
      <c r="BT243" s="13"/>
      <c r="BU243" s="112"/>
      <c r="BV243" s="7"/>
      <c r="BW243" s="8"/>
      <c r="BX243" s="8"/>
      <c r="BY243" s="8"/>
      <c r="BZ243" s="8"/>
      <c r="CA243" s="7"/>
      <c r="CB243" s="8"/>
      <c r="CC243" s="13"/>
      <c r="CD243" s="13"/>
      <c r="CE243" s="112"/>
      <c r="CF243" s="7"/>
      <c r="CG243" s="8"/>
      <c r="CH243" s="8"/>
      <c r="CI243" s="8"/>
      <c r="CJ243" s="8"/>
      <c r="CK243" s="7"/>
      <c r="CL243" s="8"/>
      <c r="CM243" s="13"/>
      <c r="CN243" s="13"/>
      <c r="CO243" s="112"/>
      <c r="CP243" s="7"/>
      <c r="CQ243" s="8"/>
      <c r="CR243" s="8"/>
      <c r="CS243" s="8"/>
      <c r="CT243" s="8"/>
      <c r="CU243" s="7"/>
      <c r="CV243" s="8"/>
      <c r="CW243" s="13"/>
      <c r="CX243" s="13"/>
      <c r="CY243" s="112"/>
      <c r="CZ243" s="7"/>
      <c r="DA243" s="8"/>
      <c r="DB243" s="8"/>
      <c r="DC243" s="8"/>
      <c r="DD243" s="8"/>
      <c r="DE243" s="7"/>
      <c r="DF243" s="8"/>
      <c r="DG243" s="13"/>
      <c r="DH243" s="13"/>
      <c r="DI243" s="112"/>
      <c r="DJ243" s="7"/>
      <c r="DK243" s="8"/>
      <c r="DL243" s="8"/>
      <c r="DM243" s="8"/>
      <c r="DN243" s="8"/>
      <c r="DO243" s="7"/>
      <c r="DP243" s="8"/>
      <c r="DQ243" s="13"/>
      <c r="DR243" s="13"/>
      <c r="DS243" s="112"/>
      <c r="DT243" s="7"/>
      <c r="DU243" s="8"/>
      <c r="DV243" s="8"/>
      <c r="DW243" s="8"/>
      <c r="DX243" s="8"/>
      <c r="DY243" s="7"/>
      <c r="DZ243" s="8"/>
      <c r="EA243" s="13"/>
      <c r="EB243" s="13"/>
      <c r="EC243" s="112"/>
      <c r="ED243" s="7"/>
      <c r="EE243" s="8"/>
      <c r="EF243" s="8"/>
      <c r="EG243" s="8"/>
      <c r="EH243" s="8"/>
      <c r="EI243" s="7"/>
      <c r="EJ243" s="8"/>
      <c r="EK243" s="13"/>
      <c r="EL243" s="13"/>
      <c r="EM243" s="112"/>
      <c r="EN243" s="7"/>
      <c r="EO243" s="8"/>
      <c r="EP243" s="8"/>
      <c r="EQ243" s="8"/>
      <c r="ER243" s="8"/>
      <c r="ES243" s="7"/>
      <c r="ET243" s="8"/>
    </row>
    <row r="244" spans="1:150" ht="12.75" customHeight="1" x14ac:dyDescent="0.2">
      <c r="A244" s="13"/>
      <c r="B244" s="13"/>
      <c r="C244" s="13"/>
      <c r="D244" s="13"/>
      <c r="E244" s="13"/>
      <c r="F244" s="13"/>
      <c r="G244" s="13"/>
      <c r="H244" s="13"/>
      <c r="I244" s="14"/>
      <c r="J244" s="13"/>
      <c r="K244" s="13"/>
      <c r="L244" s="13"/>
      <c r="M244" s="112"/>
      <c r="N244" s="7"/>
      <c r="O244" s="8"/>
      <c r="P244" s="8"/>
      <c r="Q244" s="8"/>
      <c r="R244" s="8"/>
      <c r="S244" s="7"/>
      <c r="T244" s="8"/>
      <c r="U244" s="13"/>
      <c r="V244" s="13"/>
      <c r="W244" s="112"/>
      <c r="X244" s="7"/>
      <c r="Y244" s="8"/>
      <c r="Z244" s="8"/>
      <c r="AA244" s="8"/>
      <c r="AB244" s="8"/>
      <c r="AC244" s="7"/>
      <c r="AD244" s="8"/>
      <c r="AE244" s="13"/>
      <c r="AF244" s="13"/>
      <c r="AG244" s="112"/>
      <c r="AH244" s="7"/>
      <c r="AI244" s="8"/>
      <c r="AJ244" s="8"/>
      <c r="AK244" s="8"/>
      <c r="AL244" s="8"/>
      <c r="AM244" s="7"/>
      <c r="AN244" s="8"/>
      <c r="AO244" s="13"/>
      <c r="AP244" s="13"/>
      <c r="AQ244" s="112"/>
      <c r="AR244" s="7"/>
      <c r="AS244" s="8"/>
      <c r="AT244" s="8"/>
      <c r="AU244" s="8"/>
      <c r="AV244" s="8"/>
      <c r="AW244" s="7"/>
      <c r="AX244" s="8"/>
      <c r="AY244" s="13"/>
      <c r="AZ244" s="13"/>
      <c r="BA244" s="112"/>
      <c r="BB244" s="7"/>
      <c r="BC244" s="8"/>
      <c r="BD244" s="8"/>
      <c r="BE244" s="8"/>
      <c r="BF244" s="8"/>
      <c r="BG244" s="7"/>
      <c r="BH244" s="8"/>
      <c r="BI244" s="13"/>
      <c r="BJ244" s="13"/>
      <c r="BK244" s="112"/>
      <c r="BL244" s="7"/>
      <c r="BM244" s="8"/>
      <c r="BN244" s="8"/>
      <c r="BO244" s="8"/>
      <c r="BP244" s="8"/>
      <c r="BQ244" s="7"/>
      <c r="BR244" s="8"/>
      <c r="BS244" s="13"/>
      <c r="BT244" s="13"/>
      <c r="BU244" s="112"/>
      <c r="BV244" s="7"/>
      <c r="BW244" s="8"/>
      <c r="BX244" s="8"/>
      <c r="BY244" s="8"/>
      <c r="BZ244" s="8"/>
      <c r="CA244" s="7"/>
      <c r="CB244" s="8"/>
      <c r="CC244" s="13"/>
      <c r="CD244" s="13"/>
      <c r="CE244" s="112"/>
      <c r="CF244" s="7"/>
      <c r="CG244" s="8"/>
      <c r="CH244" s="8"/>
      <c r="CI244" s="8"/>
      <c r="CJ244" s="8"/>
      <c r="CK244" s="7"/>
      <c r="CL244" s="8"/>
      <c r="CM244" s="13"/>
      <c r="CN244" s="13"/>
      <c r="CO244" s="112"/>
      <c r="CP244" s="7"/>
      <c r="CQ244" s="8"/>
      <c r="CR244" s="8"/>
      <c r="CS244" s="8"/>
      <c r="CT244" s="8"/>
      <c r="CU244" s="7"/>
      <c r="CV244" s="8"/>
      <c r="CW244" s="13"/>
      <c r="CX244" s="13"/>
      <c r="CY244" s="112"/>
      <c r="CZ244" s="7"/>
      <c r="DA244" s="8"/>
      <c r="DB244" s="8"/>
      <c r="DC244" s="8"/>
      <c r="DD244" s="8"/>
      <c r="DE244" s="7"/>
      <c r="DF244" s="8"/>
      <c r="DG244" s="13"/>
      <c r="DH244" s="13"/>
      <c r="DI244" s="112"/>
      <c r="DJ244" s="7"/>
      <c r="DK244" s="8"/>
      <c r="DL244" s="8"/>
      <c r="DM244" s="8"/>
      <c r="DN244" s="8"/>
      <c r="DO244" s="7"/>
      <c r="DP244" s="8"/>
      <c r="DQ244" s="13"/>
      <c r="DR244" s="13"/>
      <c r="DS244" s="112"/>
      <c r="DT244" s="7"/>
      <c r="DU244" s="8"/>
      <c r="DV244" s="8"/>
      <c r="DW244" s="8"/>
      <c r="DX244" s="8"/>
      <c r="DY244" s="7"/>
      <c r="DZ244" s="8"/>
      <c r="EA244" s="13"/>
      <c r="EB244" s="13"/>
      <c r="EC244" s="112"/>
      <c r="ED244" s="7"/>
      <c r="EE244" s="8"/>
      <c r="EF244" s="8"/>
      <c r="EG244" s="8"/>
      <c r="EH244" s="8"/>
      <c r="EI244" s="7"/>
      <c r="EJ244" s="8"/>
      <c r="EK244" s="13"/>
      <c r="EL244" s="13"/>
      <c r="EM244" s="112"/>
      <c r="EN244" s="7"/>
      <c r="EO244" s="8"/>
      <c r="EP244" s="8"/>
      <c r="EQ244" s="8"/>
      <c r="ER244" s="8"/>
      <c r="ES244" s="7"/>
      <c r="ET244" s="8"/>
    </row>
    <row r="245" spans="1:150" ht="12.75" customHeight="1" x14ac:dyDescent="0.2">
      <c r="A245" s="13"/>
      <c r="B245" s="13"/>
      <c r="C245" s="13"/>
      <c r="D245" s="13"/>
      <c r="E245" s="13"/>
      <c r="F245" s="13"/>
      <c r="G245" s="13"/>
      <c r="H245" s="13"/>
      <c r="I245" s="14"/>
      <c r="J245" s="13"/>
      <c r="K245" s="13"/>
      <c r="L245" s="13"/>
      <c r="M245" s="112"/>
      <c r="N245" s="7"/>
      <c r="O245" s="8"/>
      <c r="P245" s="8"/>
      <c r="Q245" s="8"/>
      <c r="R245" s="8"/>
      <c r="S245" s="7"/>
      <c r="T245" s="8"/>
      <c r="U245" s="13"/>
      <c r="V245" s="13"/>
      <c r="W245" s="112"/>
      <c r="X245" s="7"/>
      <c r="Y245" s="8"/>
      <c r="Z245" s="8"/>
      <c r="AA245" s="8"/>
      <c r="AB245" s="8"/>
      <c r="AC245" s="7"/>
      <c r="AD245" s="8"/>
      <c r="AE245" s="13"/>
      <c r="AF245" s="13"/>
      <c r="AG245" s="112"/>
      <c r="AH245" s="7"/>
      <c r="AI245" s="8"/>
      <c r="AJ245" s="8"/>
      <c r="AK245" s="8"/>
      <c r="AL245" s="8"/>
      <c r="AM245" s="7"/>
      <c r="AN245" s="8"/>
      <c r="AO245" s="13"/>
      <c r="AP245" s="13"/>
      <c r="AQ245" s="112"/>
      <c r="AR245" s="7"/>
      <c r="AS245" s="8"/>
      <c r="AT245" s="8"/>
      <c r="AU245" s="8"/>
      <c r="AV245" s="8"/>
      <c r="AW245" s="7"/>
      <c r="AX245" s="8"/>
      <c r="AY245" s="13"/>
      <c r="AZ245" s="13"/>
      <c r="BA245" s="112"/>
      <c r="BB245" s="7"/>
      <c r="BC245" s="8"/>
      <c r="BD245" s="8"/>
      <c r="BE245" s="8"/>
      <c r="BF245" s="8"/>
      <c r="BG245" s="7"/>
      <c r="BH245" s="8"/>
      <c r="BI245" s="13"/>
      <c r="BJ245" s="13"/>
      <c r="BK245" s="112"/>
      <c r="BL245" s="7"/>
      <c r="BM245" s="8"/>
      <c r="BN245" s="8"/>
      <c r="BO245" s="8"/>
      <c r="BP245" s="8"/>
      <c r="BQ245" s="7"/>
      <c r="BR245" s="8"/>
      <c r="BS245" s="13"/>
      <c r="BT245" s="13"/>
      <c r="BU245" s="112"/>
      <c r="BV245" s="7"/>
      <c r="BW245" s="8"/>
      <c r="BX245" s="8"/>
      <c r="BY245" s="8"/>
      <c r="BZ245" s="8"/>
      <c r="CA245" s="7"/>
      <c r="CB245" s="8"/>
      <c r="CC245" s="13"/>
      <c r="CD245" s="13"/>
      <c r="CE245" s="112"/>
      <c r="CF245" s="7"/>
      <c r="CG245" s="8"/>
      <c r="CH245" s="8"/>
      <c r="CI245" s="8"/>
      <c r="CJ245" s="8"/>
      <c r="CK245" s="7"/>
      <c r="CL245" s="8"/>
      <c r="CM245" s="13"/>
      <c r="CN245" s="13"/>
      <c r="CO245" s="112"/>
      <c r="CP245" s="7"/>
      <c r="CQ245" s="8"/>
      <c r="CR245" s="8"/>
      <c r="CS245" s="8"/>
      <c r="CT245" s="8"/>
      <c r="CU245" s="7"/>
      <c r="CV245" s="8"/>
      <c r="CW245" s="13"/>
      <c r="CX245" s="13"/>
      <c r="CY245" s="112"/>
      <c r="CZ245" s="7"/>
      <c r="DA245" s="8"/>
      <c r="DB245" s="8"/>
      <c r="DC245" s="8"/>
      <c r="DD245" s="8"/>
      <c r="DE245" s="7"/>
      <c r="DF245" s="8"/>
      <c r="DG245" s="13"/>
      <c r="DH245" s="13"/>
      <c r="DI245" s="112"/>
      <c r="DJ245" s="7"/>
      <c r="DK245" s="8"/>
      <c r="DL245" s="8"/>
      <c r="DM245" s="8"/>
      <c r="DN245" s="8"/>
      <c r="DO245" s="7"/>
      <c r="DP245" s="8"/>
      <c r="DQ245" s="13"/>
      <c r="DR245" s="13"/>
      <c r="DS245" s="112"/>
      <c r="DT245" s="7"/>
      <c r="DU245" s="8"/>
      <c r="DV245" s="8"/>
      <c r="DW245" s="8"/>
      <c r="DX245" s="8"/>
      <c r="DY245" s="7"/>
      <c r="DZ245" s="8"/>
      <c r="EA245" s="13"/>
      <c r="EB245" s="13"/>
      <c r="EC245" s="112"/>
      <c r="ED245" s="7"/>
      <c r="EE245" s="8"/>
      <c r="EF245" s="8"/>
      <c r="EG245" s="8"/>
      <c r="EH245" s="8"/>
      <c r="EI245" s="7"/>
      <c r="EJ245" s="8"/>
      <c r="EK245" s="13"/>
      <c r="EL245" s="13"/>
      <c r="EM245" s="112"/>
      <c r="EN245" s="7"/>
      <c r="EO245" s="8"/>
      <c r="EP245" s="8"/>
      <c r="EQ245" s="8"/>
      <c r="ER245" s="8"/>
      <c r="ES245" s="7"/>
      <c r="ET245" s="8"/>
    </row>
    <row r="246" spans="1:150" ht="12.75" customHeight="1" x14ac:dyDescent="0.2">
      <c r="A246" s="13"/>
      <c r="B246" s="13"/>
      <c r="C246" s="13"/>
      <c r="D246" s="13"/>
      <c r="E246" s="13"/>
      <c r="F246" s="13"/>
      <c r="G246" s="13"/>
      <c r="H246" s="13"/>
      <c r="I246" s="14"/>
      <c r="J246" s="13"/>
      <c r="K246" s="13"/>
      <c r="L246" s="13"/>
      <c r="M246" s="112"/>
      <c r="N246" s="7"/>
      <c r="O246" s="8"/>
      <c r="P246" s="8"/>
      <c r="Q246" s="8"/>
      <c r="R246" s="8"/>
      <c r="S246" s="7"/>
      <c r="T246" s="8"/>
      <c r="U246" s="13"/>
      <c r="V246" s="13"/>
      <c r="W246" s="112"/>
      <c r="X246" s="7"/>
      <c r="Y246" s="8"/>
      <c r="Z246" s="8"/>
      <c r="AA246" s="8"/>
      <c r="AB246" s="8"/>
      <c r="AC246" s="7"/>
      <c r="AD246" s="8"/>
      <c r="AE246" s="13"/>
      <c r="AF246" s="13"/>
      <c r="AG246" s="112"/>
      <c r="AH246" s="7"/>
      <c r="AI246" s="8"/>
      <c r="AJ246" s="8"/>
      <c r="AK246" s="8"/>
      <c r="AL246" s="8"/>
      <c r="AM246" s="7"/>
      <c r="AN246" s="8"/>
      <c r="AO246" s="13"/>
      <c r="AP246" s="13"/>
      <c r="AQ246" s="112"/>
      <c r="AR246" s="7"/>
      <c r="AS246" s="8"/>
      <c r="AT246" s="8"/>
      <c r="AU246" s="8"/>
      <c r="AV246" s="8"/>
      <c r="AW246" s="7"/>
      <c r="AX246" s="8"/>
      <c r="AY246" s="13"/>
      <c r="AZ246" s="13"/>
      <c r="BA246" s="112"/>
      <c r="BB246" s="7"/>
      <c r="BC246" s="8"/>
      <c r="BD246" s="8"/>
      <c r="BE246" s="8"/>
      <c r="BF246" s="8"/>
      <c r="BG246" s="7"/>
      <c r="BH246" s="8"/>
      <c r="BI246" s="13"/>
      <c r="BJ246" s="13"/>
      <c r="BK246" s="112"/>
      <c r="BL246" s="7"/>
      <c r="BM246" s="8"/>
      <c r="BN246" s="8"/>
      <c r="BO246" s="8"/>
      <c r="BP246" s="8"/>
      <c r="BQ246" s="7"/>
      <c r="BR246" s="8"/>
      <c r="BS246" s="13"/>
      <c r="BT246" s="13"/>
      <c r="BU246" s="112"/>
      <c r="BV246" s="7"/>
      <c r="BW246" s="8"/>
      <c r="BX246" s="8"/>
      <c r="BY246" s="8"/>
      <c r="BZ246" s="8"/>
      <c r="CA246" s="7"/>
      <c r="CB246" s="8"/>
      <c r="CC246" s="13"/>
      <c r="CD246" s="13"/>
      <c r="CE246" s="112"/>
      <c r="CF246" s="7"/>
      <c r="CG246" s="8"/>
      <c r="CH246" s="8"/>
      <c r="CI246" s="8"/>
      <c r="CJ246" s="8"/>
      <c r="CK246" s="7"/>
      <c r="CL246" s="8"/>
      <c r="CM246" s="13"/>
      <c r="CN246" s="13"/>
      <c r="CO246" s="112"/>
      <c r="CP246" s="7"/>
      <c r="CQ246" s="8"/>
      <c r="CR246" s="8"/>
      <c r="CS246" s="8"/>
      <c r="CT246" s="8"/>
      <c r="CU246" s="7"/>
      <c r="CV246" s="8"/>
      <c r="CW246" s="13"/>
      <c r="CX246" s="13"/>
      <c r="CY246" s="112"/>
      <c r="CZ246" s="7"/>
      <c r="DA246" s="8"/>
      <c r="DB246" s="8"/>
      <c r="DC246" s="8"/>
      <c r="DD246" s="8"/>
      <c r="DE246" s="7"/>
      <c r="DF246" s="8"/>
      <c r="DG246" s="13"/>
      <c r="DH246" s="13"/>
      <c r="DI246" s="112"/>
      <c r="DJ246" s="7"/>
      <c r="DK246" s="8"/>
      <c r="DL246" s="8"/>
      <c r="DM246" s="8"/>
      <c r="DN246" s="8"/>
      <c r="DO246" s="7"/>
      <c r="DP246" s="8"/>
      <c r="DQ246" s="13"/>
      <c r="DR246" s="13"/>
      <c r="DS246" s="112"/>
      <c r="DT246" s="7"/>
      <c r="DU246" s="8"/>
      <c r="DV246" s="8"/>
      <c r="DW246" s="8"/>
      <c r="DX246" s="8"/>
      <c r="DY246" s="7"/>
      <c r="DZ246" s="8"/>
      <c r="EA246" s="13"/>
      <c r="EB246" s="13"/>
      <c r="EC246" s="112"/>
      <c r="ED246" s="7"/>
      <c r="EE246" s="8"/>
      <c r="EF246" s="8"/>
      <c r="EG246" s="8"/>
      <c r="EH246" s="8"/>
      <c r="EI246" s="7"/>
      <c r="EJ246" s="8"/>
      <c r="EK246" s="13"/>
      <c r="EL246" s="13"/>
      <c r="EM246" s="112"/>
      <c r="EN246" s="7"/>
      <c r="EO246" s="8"/>
      <c r="EP246" s="8"/>
      <c r="EQ246" s="8"/>
      <c r="ER246" s="8"/>
      <c r="ES246" s="7"/>
      <c r="ET246" s="8"/>
    </row>
    <row r="247" spans="1:150" ht="12.75" customHeight="1" x14ac:dyDescent="0.2">
      <c r="A247" s="13"/>
      <c r="B247" s="13"/>
      <c r="C247" s="13"/>
      <c r="D247" s="13"/>
      <c r="E247" s="13"/>
      <c r="F247" s="13"/>
      <c r="G247" s="13"/>
      <c r="H247" s="13"/>
      <c r="I247" s="14"/>
      <c r="J247" s="13"/>
      <c r="K247" s="13"/>
      <c r="L247" s="13"/>
      <c r="M247" s="112"/>
      <c r="N247" s="7"/>
      <c r="O247" s="8"/>
      <c r="P247" s="8"/>
      <c r="Q247" s="8"/>
      <c r="R247" s="8"/>
      <c r="S247" s="7"/>
      <c r="T247" s="8"/>
      <c r="U247" s="13"/>
      <c r="V247" s="13"/>
      <c r="W247" s="112"/>
      <c r="X247" s="7"/>
      <c r="Y247" s="8"/>
      <c r="Z247" s="8"/>
      <c r="AA247" s="8"/>
      <c r="AB247" s="8"/>
      <c r="AC247" s="7"/>
      <c r="AD247" s="8"/>
      <c r="AE247" s="13"/>
      <c r="AF247" s="13"/>
      <c r="AG247" s="112"/>
      <c r="AH247" s="7"/>
      <c r="AI247" s="8"/>
      <c r="AJ247" s="8"/>
      <c r="AK247" s="8"/>
      <c r="AL247" s="8"/>
      <c r="AM247" s="7"/>
      <c r="AN247" s="8"/>
      <c r="AO247" s="13"/>
      <c r="AP247" s="13"/>
      <c r="AQ247" s="112"/>
      <c r="AR247" s="7"/>
      <c r="AS247" s="8"/>
      <c r="AT247" s="8"/>
      <c r="AU247" s="8"/>
      <c r="AV247" s="8"/>
      <c r="AW247" s="7"/>
      <c r="AX247" s="8"/>
      <c r="AY247" s="13"/>
      <c r="AZ247" s="13"/>
      <c r="BA247" s="112"/>
      <c r="BB247" s="7"/>
      <c r="BC247" s="8"/>
      <c r="BD247" s="8"/>
      <c r="BE247" s="8"/>
      <c r="BF247" s="8"/>
      <c r="BG247" s="7"/>
      <c r="BH247" s="8"/>
      <c r="BI247" s="13"/>
      <c r="BJ247" s="13"/>
      <c r="BK247" s="112"/>
      <c r="BL247" s="7"/>
      <c r="BM247" s="8"/>
      <c r="BN247" s="8"/>
      <c r="BO247" s="8"/>
      <c r="BP247" s="8"/>
      <c r="BQ247" s="7"/>
      <c r="BR247" s="8"/>
      <c r="BS247" s="13"/>
      <c r="BT247" s="13"/>
      <c r="BU247" s="112"/>
      <c r="BV247" s="7"/>
      <c r="BW247" s="8"/>
      <c r="BX247" s="8"/>
      <c r="BY247" s="8"/>
      <c r="BZ247" s="8"/>
      <c r="CA247" s="7"/>
      <c r="CB247" s="8"/>
      <c r="CC247" s="13"/>
      <c r="CD247" s="13"/>
      <c r="CE247" s="112"/>
      <c r="CF247" s="7"/>
      <c r="CG247" s="8"/>
      <c r="CH247" s="8"/>
      <c r="CI247" s="8"/>
      <c r="CJ247" s="8"/>
      <c r="CK247" s="7"/>
      <c r="CL247" s="8"/>
      <c r="CM247" s="13"/>
      <c r="CN247" s="13"/>
      <c r="CO247" s="112"/>
      <c r="CP247" s="7"/>
      <c r="CQ247" s="8"/>
      <c r="CR247" s="8"/>
      <c r="CS247" s="8"/>
      <c r="CT247" s="8"/>
      <c r="CU247" s="7"/>
      <c r="CV247" s="8"/>
      <c r="CW247" s="13"/>
      <c r="CX247" s="13"/>
      <c r="CY247" s="112"/>
      <c r="CZ247" s="7"/>
      <c r="DA247" s="8"/>
      <c r="DB247" s="8"/>
      <c r="DC247" s="8"/>
      <c r="DD247" s="8"/>
      <c r="DE247" s="7"/>
      <c r="DF247" s="8"/>
      <c r="DG247" s="13"/>
      <c r="DH247" s="13"/>
      <c r="DI247" s="112"/>
      <c r="DJ247" s="7"/>
      <c r="DK247" s="8"/>
      <c r="DL247" s="8"/>
      <c r="DM247" s="8"/>
      <c r="DN247" s="8"/>
      <c r="DO247" s="7"/>
      <c r="DP247" s="8"/>
      <c r="DQ247" s="13"/>
      <c r="DR247" s="13"/>
      <c r="DS247" s="112"/>
      <c r="DT247" s="7"/>
      <c r="DU247" s="8"/>
      <c r="DV247" s="8"/>
      <c r="DW247" s="8"/>
      <c r="DX247" s="8"/>
      <c r="DY247" s="7"/>
      <c r="DZ247" s="8"/>
      <c r="EA247" s="13"/>
      <c r="EB247" s="13"/>
      <c r="EC247" s="112"/>
      <c r="ED247" s="7"/>
      <c r="EE247" s="8"/>
      <c r="EF247" s="8"/>
      <c r="EG247" s="8"/>
      <c r="EH247" s="8"/>
      <c r="EI247" s="7"/>
      <c r="EJ247" s="8"/>
      <c r="EK247" s="13"/>
      <c r="EL247" s="13"/>
      <c r="EM247" s="112"/>
      <c r="EN247" s="7"/>
      <c r="EO247" s="8"/>
      <c r="EP247" s="8"/>
      <c r="EQ247" s="8"/>
      <c r="ER247" s="8"/>
      <c r="ES247" s="7"/>
      <c r="ET247" s="8"/>
    </row>
    <row r="248" spans="1:150" ht="12.75" customHeight="1" x14ac:dyDescent="0.2">
      <c r="A248" s="13"/>
      <c r="B248" s="13"/>
      <c r="C248" s="13"/>
      <c r="D248" s="13"/>
      <c r="E248" s="13"/>
      <c r="F248" s="13"/>
      <c r="G248" s="13"/>
      <c r="H248" s="13"/>
      <c r="I248" s="14"/>
      <c r="J248" s="13"/>
      <c r="K248" s="13"/>
      <c r="L248" s="13"/>
      <c r="M248" s="112"/>
      <c r="N248" s="7"/>
      <c r="O248" s="8"/>
      <c r="P248" s="8"/>
      <c r="Q248" s="8"/>
      <c r="R248" s="8"/>
      <c r="S248" s="7"/>
      <c r="T248" s="8"/>
      <c r="U248" s="13"/>
      <c r="V248" s="13"/>
      <c r="W248" s="112"/>
      <c r="X248" s="7"/>
      <c r="Y248" s="8"/>
      <c r="Z248" s="8"/>
      <c r="AA248" s="8"/>
      <c r="AB248" s="8"/>
      <c r="AC248" s="7"/>
      <c r="AD248" s="8"/>
      <c r="AE248" s="13"/>
      <c r="AF248" s="13"/>
      <c r="AG248" s="112"/>
      <c r="AH248" s="7"/>
      <c r="AI248" s="8"/>
      <c r="AJ248" s="8"/>
      <c r="AK248" s="8"/>
      <c r="AL248" s="8"/>
      <c r="AM248" s="7"/>
      <c r="AN248" s="8"/>
      <c r="AO248" s="13"/>
      <c r="AP248" s="13"/>
      <c r="AQ248" s="112"/>
      <c r="AR248" s="7"/>
      <c r="AS248" s="8"/>
      <c r="AT248" s="8"/>
      <c r="AU248" s="8"/>
      <c r="AV248" s="8"/>
      <c r="AW248" s="7"/>
      <c r="AX248" s="8"/>
      <c r="AY248" s="13"/>
      <c r="AZ248" s="13"/>
      <c r="BA248" s="112"/>
      <c r="BB248" s="7"/>
      <c r="BC248" s="8"/>
      <c r="BD248" s="8"/>
      <c r="BE248" s="8"/>
      <c r="BF248" s="8"/>
      <c r="BG248" s="7"/>
      <c r="BH248" s="8"/>
      <c r="BI248" s="13"/>
      <c r="BJ248" s="13"/>
      <c r="BK248" s="112"/>
      <c r="BL248" s="7"/>
      <c r="BM248" s="8"/>
      <c r="BN248" s="8"/>
      <c r="BO248" s="8"/>
      <c r="BP248" s="8"/>
      <c r="BQ248" s="7"/>
      <c r="BR248" s="8"/>
      <c r="BS248" s="13"/>
      <c r="BT248" s="13"/>
      <c r="BU248" s="112"/>
      <c r="BV248" s="7"/>
      <c r="BW248" s="8"/>
      <c r="BX248" s="8"/>
      <c r="BY248" s="8"/>
      <c r="BZ248" s="8"/>
      <c r="CA248" s="7"/>
      <c r="CB248" s="8"/>
      <c r="CC248" s="13"/>
      <c r="CD248" s="13"/>
      <c r="CE248" s="112"/>
      <c r="CF248" s="7"/>
      <c r="CG248" s="8"/>
      <c r="CH248" s="8"/>
      <c r="CI248" s="8"/>
      <c r="CJ248" s="8"/>
      <c r="CK248" s="7"/>
      <c r="CL248" s="8"/>
      <c r="CM248" s="13"/>
      <c r="CN248" s="13"/>
      <c r="CO248" s="112"/>
      <c r="CP248" s="7"/>
      <c r="CQ248" s="8"/>
      <c r="CR248" s="8"/>
      <c r="CS248" s="8"/>
      <c r="CT248" s="8"/>
      <c r="CU248" s="7"/>
      <c r="CV248" s="8"/>
      <c r="CW248" s="13"/>
      <c r="CX248" s="13"/>
      <c r="CY248" s="112"/>
      <c r="CZ248" s="7"/>
      <c r="DA248" s="8"/>
      <c r="DB248" s="8"/>
      <c r="DC248" s="8"/>
      <c r="DD248" s="8"/>
      <c r="DE248" s="7"/>
      <c r="DF248" s="8"/>
      <c r="DG248" s="13"/>
      <c r="DH248" s="13"/>
      <c r="DI248" s="112"/>
      <c r="DJ248" s="7"/>
      <c r="DK248" s="8"/>
      <c r="DL248" s="8"/>
      <c r="DM248" s="8"/>
      <c r="DN248" s="8"/>
      <c r="DO248" s="7"/>
      <c r="DP248" s="8"/>
      <c r="DQ248" s="13"/>
      <c r="DR248" s="13"/>
      <c r="DS248" s="112"/>
      <c r="DT248" s="7"/>
      <c r="DU248" s="8"/>
      <c r="DV248" s="8"/>
      <c r="DW248" s="8"/>
      <c r="DX248" s="8"/>
      <c r="DY248" s="7"/>
      <c r="DZ248" s="8"/>
      <c r="EA248" s="13"/>
      <c r="EB248" s="13"/>
      <c r="EC248" s="112"/>
      <c r="ED248" s="7"/>
      <c r="EE248" s="8"/>
      <c r="EF248" s="8"/>
      <c r="EG248" s="8"/>
      <c r="EH248" s="8"/>
      <c r="EI248" s="7"/>
      <c r="EJ248" s="8"/>
      <c r="EK248" s="13"/>
      <c r="EL248" s="13"/>
      <c r="EM248" s="112"/>
      <c r="EN248" s="7"/>
      <c r="EO248" s="8"/>
      <c r="EP248" s="8"/>
      <c r="EQ248" s="8"/>
      <c r="ER248" s="8"/>
      <c r="ES248" s="7"/>
      <c r="ET248" s="8"/>
    </row>
    <row r="249" spans="1:150" ht="12.75" customHeight="1" x14ac:dyDescent="0.2">
      <c r="A249" s="13"/>
      <c r="B249" s="13"/>
      <c r="C249" s="13"/>
      <c r="D249" s="13"/>
      <c r="E249" s="13"/>
      <c r="F249" s="13"/>
      <c r="G249" s="13"/>
      <c r="H249" s="13"/>
      <c r="I249" s="14"/>
      <c r="J249" s="13"/>
      <c r="K249" s="13"/>
      <c r="L249" s="13"/>
      <c r="M249" s="112"/>
      <c r="N249" s="7"/>
      <c r="O249" s="8"/>
      <c r="P249" s="8"/>
      <c r="Q249" s="8"/>
      <c r="R249" s="8"/>
      <c r="S249" s="7"/>
      <c r="T249" s="8"/>
      <c r="U249" s="13"/>
      <c r="V249" s="13"/>
      <c r="W249" s="112"/>
      <c r="X249" s="7"/>
      <c r="Y249" s="8"/>
      <c r="Z249" s="8"/>
      <c r="AA249" s="8"/>
      <c r="AB249" s="8"/>
      <c r="AC249" s="7"/>
      <c r="AD249" s="8"/>
      <c r="AE249" s="13"/>
      <c r="AF249" s="13"/>
      <c r="AG249" s="112"/>
      <c r="AH249" s="7"/>
      <c r="AI249" s="8"/>
      <c r="AJ249" s="8"/>
      <c r="AK249" s="8"/>
      <c r="AL249" s="8"/>
      <c r="AM249" s="7"/>
      <c r="AN249" s="8"/>
      <c r="AO249" s="13"/>
      <c r="AP249" s="13"/>
      <c r="AQ249" s="112"/>
      <c r="AR249" s="7"/>
      <c r="AS249" s="8"/>
      <c r="AT249" s="8"/>
      <c r="AU249" s="8"/>
      <c r="AV249" s="8"/>
      <c r="AW249" s="7"/>
      <c r="AX249" s="8"/>
      <c r="AY249" s="13"/>
      <c r="AZ249" s="13"/>
      <c r="BA249" s="112"/>
      <c r="BB249" s="7"/>
      <c r="BC249" s="8"/>
      <c r="BD249" s="8"/>
      <c r="BE249" s="8"/>
      <c r="BF249" s="8"/>
      <c r="BG249" s="7"/>
      <c r="BH249" s="8"/>
      <c r="BI249" s="13"/>
      <c r="BJ249" s="13"/>
      <c r="BK249" s="112"/>
      <c r="BL249" s="7"/>
      <c r="BM249" s="8"/>
      <c r="BN249" s="8"/>
      <c r="BO249" s="8"/>
      <c r="BP249" s="8"/>
      <c r="BQ249" s="7"/>
      <c r="BR249" s="8"/>
      <c r="BS249" s="13"/>
      <c r="BT249" s="13"/>
      <c r="BU249" s="112"/>
      <c r="BV249" s="7"/>
      <c r="BW249" s="8"/>
      <c r="BX249" s="8"/>
      <c r="BY249" s="8"/>
      <c r="BZ249" s="8"/>
      <c r="CA249" s="7"/>
      <c r="CB249" s="8"/>
      <c r="CC249" s="13"/>
      <c r="CD249" s="13"/>
      <c r="CE249" s="112"/>
      <c r="CF249" s="7"/>
      <c r="CG249" s="8"/>
      <c r="CH249" s="8"/>
      <c r="CI249" s="8"/>
      <c r="CJ249" s="8"/>
      <c r="CK249" s="7"/>
      <c r="CL249" s="8"/>
      <c r="CM249" s="13"/>
      <c r="CN249" s="13"/>
      <c r="CO249" s="112"/>
      <c r="CP249" s="7"/>
      <c r="CQ249" s="8"/>
      <c r="CR249" s="8"/>
      <c r="CS249" s="8"/>
      <c r="CT249" s="8"/>
      <c r="CU249" s="7"/>
      <c r="CV249" s="8"/>
      <c r="CW249" s="13"/>
      <c r="CX249" s="13"/>
      <c r="CY249" s="112"/>
      <c r="CZ249" s="7"/>
      <c r="DA249" s="8"/>
      <c r="DB249" s="8"/>
      <c r="DC249" s="8"/>
      <c r="DD249" s="8"/>
      <c r="DE249" s="7"/>
      <c r="DF249" s="8"/>
      <c r="DG249" s="13"/>
      <c r="DH249" s="13"/>
      <c r="DI249" s="112"/>
      <c r="DJ249" s="7"/>
      <c r="DK249" s="8"/>
      <c r="DL249" s="8"/>
      <c r="DM249" s="8"/>
      <c r="DN249" s="8"/>
      <c r="DO249" s="7"/>
      <c r="DP249" s="8"/>
      <c r="DQ249" s="13"/>
      <c r="DR249" s="13"/>
      <c r="DS249" s="112"/>
      <c r="DT249" s="7"/>
      <c r="DU249" s="8"/>
      <c r="DV249" s="8"/>
      <c r="DW249" s="8"/>
      <c r="DX249" s="8"/>
      <c r="DY249" s="7"/>
      <c r="DZ249" s="8"/>
      <c r="EA249" s="13"/>
      <c r="EB249" s="13"/>
      <c r="EC249" s="112"/>
      <c r="ED249" s="7"/>
      <c r="EE249" s="8"/>
      <c r="EF249" s="8"/>
      <c r="EG249" s="8"/>
      <c r="EH249" s="8"/>
      <c r="EI249" s="7"/>
      <c r="EJ249" s="8"/>
      <c r="EK249" s="13"/>
      <c r="EL249" s="13"/>
      <c r="EM249" s="112"/>
      <c r="EN249" s="7"/>
      <c r="EO249" s="8"/>
      <c r="EP249" s="8"/>
      <c r="EQ249" s="8"/>
      <c r="ER249" s="8"/>
      <c r="ES249" s="7"/>
      <c r="ET249" s="8"/>
    </row>
    <row r="250" spans="1:150" ht="12.75" customHeight="1" x14ac:dyDescent="0.2">
      <c r="A250" s="13"/>
      <c r="B250" s="13"/>
      <c r="C250" s="13"/>
      <c r="D250" s="13"/>
      <c r="E250" s="13"/>
      <c r="F250" s="13"/>
      <c r="G250" s="13"/>
      <c r="H250" s="13"/>
      <c r="I250" s="14"/>
      <c r="J250" s="13"/>
      <c r="K250" s="13"/>
      <c r="L250" s="13"/>
      <c r="M250" s="112"/>
      <c r="N250" s="7"/>
      <c r="O250" s="8"/>
      <c r="P250" s="8"/>
      <c r="Q250" s="8"/>
      <c r="R250" s="8"/>
      <c r="S250" s="7"/>
      <c r="T250" s="8"/>
      <c r="U250" s="13"/>
      <c r="V250" s="13"/>
      <c r="W250" s="112"/>
      <c r="X250" s="7"/>
      <c r="Y250" s="8"/>
      <c r="Z250" s="8"/>
      <c r="AA250" s="8"/>
      <c r="AB250" s="8"/>
      <c r="AC250" s="7"/>
      <c r="AD250" s="8"/>
      <c r="AE250" s="13"/>
      <c r="AF250" s="13"/>
      <c r="AG250" s="112"/>
      <c r="AH250" s="7"/>
      <c r="AI250" s="8"/>
      <c r="AJ250" s="8"/>
      <c r="AK250" s="8"/>
      <c r="AL250" s="8"/>
      <c r="AM250" s="7"/>
      <c r="AN250" s="8"/>
      <c r="AO250" s="13"/>
      <c r="AP250" s="13"/>
      <c r="AQ250" s="112"/>
      <c r="AR250" s="7"/>
      <c r="AS250" s="8"/>
      <c r="AT250" s="8"/>
      <c r="AU250" s="8"/>
      <c r="AV250" s="8"/>
      <c r="AW250" s="7"/>
      <c r="AX250" s="8"/>
      <c r="AY250" s="13"/>
      <c r="AZ250" s="13"/>
      <c r="BA250" s="112"/>
      <c r="BB250" s="7"/>
      <c r="BC250" s="8"/>
      <c r="BD250" s="8"/>
      <c r="BE250" s="8"/>
      <c r="BF250" s="8"/>
      <c r="BG250" s="7"/>
      <c r="BH250" s="8"/>
      <c r="BI250" s="13"/>
      <c r="BJ250" s="13"/>
      <c r="BK250" s="112"/>
      <c r="BL250" s="7"/>
      <c r="BM250" s="8"/>
      <c r="BN250" s="8"/>
      <c r="BO250" s="8"/>
      <c r="BP250" s="8"/>
      <c r="BQ250" s="7"/>
      <c r="BR250" s="8"/>
      <c r="BS250" s="13"/>
      <c r="BT250" s="13"/>
      <c r="BU250" s="112"/>
      <c r="BV250" s="7"/>
      <c r="BW250" s="8"/>
      <c r="BX250" s="8"/>
      <c r="BY250" s="8"/>
      <c r="BZ250" s="8"/>
      <c r="CA250" s="7"/>
      <c r="CB250" s="8"/>
      <c r="CC250" s="13"/>
      <c r="CD250" s="13"/>
      <c r="CE250" s="112"/>
      <c r="CF250" s="7"/>
      <c r="CG250" s="8"/>
      <c r="CH250" s="8"/>
      <c r="CI250" s="8"/>
      <c r="CJ250" s="8"/>
      <c r="CK250" s="7"/>
      <c r="CL250" s="8"/>
      <c r="CM250" s="13"/>
      <c r="CN250" s="13"/>
      <c r="CO250" s="112"/>
      <c r="CP250" s="7"/>
      <c r="CQ250" s="8"/>
      <c r="CR250" s="8"/>
      <c r="CS250" s="8"/>
      <c r="CT250" s="8"/>
      <c r="CU250" s="7"/>
      <c r="CV250" s="8"/>
      <c r="CW250" s="13"/>
      <c r="CX250" s="13"/>
      <c r="CY250" s="112"/>
      <c r="CZ250" s="7"/>
      <c r="DA250" s="8"/>
      <c r="DB250" s="8"/>
      <c r="DC250" s="8"/>
      <c r="DD250" s="8"/>
      <c r="DE250" s="7"/>
      <c r="DF250" s="8"/>
      <c r="DG250" s="13"/>
      <c r="DH250" s="13"/>
      <c r="DI250" s="112"/>
      <c r="DJ250" s="7"/>
      <c r="DK250" s="8"/>
      <c r="DL250" s="8"/>
      <c r="DM250" s="8"/>
      <c r="DN250" s="8"/>
      <c r="DO250" s="7"/>
      <c r="DP250" s="8"/>
      <c r="DQ250" s="13"/>
      <c r="DR250" s="13"/>
      <c r="DS250" s="112"/>
      <c r="DT250" s="7"/>
      <c r="DU250" s="8"/>
      <c r="DV250" s="8"/>
      <c r="DW250" s="8"/>
      <c r="DX250" s="8"/>
      <c r="DY250" s="7"/>
      <c r="DZ250" s="8"/>
      <c r="EA250" s="13"/>
      <c r="EB250" s="13"/>
      <c r="EC250" s="112"/>
      <c r="ED250" s="7"/>
      <c r="EE250" s="8"/>
      <c r="EF250" s="8"/>
      <c r="EG250" s="8"/>
      <c r="EH250" s="8"/>
      <c r="EI250" s="7"/>
      <c r="EJ250" s="8"/>
      <c r="EK250" s="13"/>
      <c r="EL250" s="13"/>
      <c r="EM250" s="112"/>
      <c r="EN250" s="7"/>
      <c r="EO250" s="8"/>
      <c r="EP250" s="8"/>
      <c r="EQ250" s="8"/>
      <c r="ER250" s="8"/>
      <c r="ES250" s="7"/>
      <c r="ET250" s="8"/>
    </row>
    <row r="251" spans="1:150" ht="12.75" customHeight="1" x14ac:dyDescent="0.2">
      <c r="A251" s="13"/>
      <c r="B251" s="13"/>
      <c r="C251" s="13"/>
      <c r="D251" s="13"/>
      <c r="E251" s="13"/>
      <c r="F251" s="13"/>
      <c r="G251" s="13"/>
      <c r="H251" s="13"/>
      <c r="I251" s="14"/>
      <c r="J251" s="13"/>
      <c r="K251" s="13"/>
      <c r="L251" s="13"/>
      <c r="M251" s="112"/>
      <c r="N251" s="7"/>
      <c r="O251" s="8"/>
      <c r="P251" s="8"/>
      <c r="Q251" s="8"/>
      <c r="R251" s="8"/>
      <c r="S251" s="7"/>
      <c r="T251" s="8"/>
      <c r="U251" s="13"/>
      <c r="V251" s="13"/>
      <c r="W251" s="112"/>
      <c r="X251" s="7"/>
      <c r="Y251" s="8"/>
      <c r="Z251" s="8"/>
      <c r="AA251" s="8"/>
      <c r="AB251" s="8"/>
      <c r="AC251" s="7"/>
      <c r="AD251" s="8"/>
      <c r="AE251" s="13"/>
      <c r="AF251" s="13"/>
      <c r="AG251" s="112"/>
      <c r="AH251" s="7"/>
      <c r="AI251" s="8"/>
      <c r="AJ251" s="8"/>
      <c r="AK251" s="8"/>
      <c r="AL251" s="8"/>
      <c r="AM251" s="7"/>
      <c r="AN251" s="8"/>
      <c r="AO251" s="13"/>
      <c r="AP251" s="13"/>
      <c r="AQ251" s="112"/>
      <c r="AR251" s="7"/>
      <c r="AS251" s="8"/>
      <c r="AT251" s="8"/>
      <c r="AU251" s="8"/>
      <c r="AV251" s="8"/>
      <c r="AW251" s="7"/>
      <c r="AX251" s="8"/>
      <c r="AY251" s="13"/>
      <c r="AZ251" s="13"/>
      <c r="BA251" s="112"/>
      <c r="BB251" s="7"/>
      <c r="BC251" s="8"/>
      <c r="BD251" s="8"/>
      <c r="BE251" s="8"/>
      <c r="BF251" s="8"/>
      <c r="BG251" s="7"/>
      <c r="BH251" s="8"/>
      <c r="BI251" s="13"/>
      <c r="BJ251" s="13"/>
      <c r="BK251" s="112"/>
      <c r="BL251" s="7"/>
      <c r="BM251" s="8"/>
      <c r="BN251" s="8"/>
      <c r="BO251" s="8"/>
      <c r="BP251" s="8"/>
      <c r="BQ251" s="7"/>
      <c r="BR251" s="8"/>
      <c r="BS251" s="13"/>
      <c r="BT251" s="13"/>
      <c r="BU251" s="112"/>
      <c r="BV251" s="7"/>
      <c r="BW251" s="8"/>
      <c r="BX251" s="8"/>
      <c r="BY251" s="8"/>
      <c r="BZ251" s="8"/>
      <c r="CA251" s="7"/>
      <c r="CB251" s="8"/>
      <c r="CC251" s="13"/>
      <c r="CD251" s="13"/>
      <c r="CE251" s="112"/>
      <c r="CF251" s="7"/>
      <c r="CG251" s="8"/>
      <c r="CH251" s="8"/>
      <c r="CI251" s="8"/>
      <c r="CJ251" s="8"/>
      <c r="CK251" s="7"/>
      <c r="CL251" s="8"/>
      <c r="CM251" s="13"/>
      <c r="CN251" s="13"/>
      <c r="CO251" s="112"/>
      <c r="CP251" s="7"/>
      <c r="CQ251" s="8"/>
      <c r="CR251" s="8"/>
      <c r="CS251" s="8"/>
      <c r="CT251" s="8"/>
      <c r="CU251" s="7"/>
      <c r="CV251" s="8"/>
      <c r="CW251" s="13"/>
      <c r="CX251" s="13"/>
      <c r="CY251" s="112"/>
      <c r="CZ251" s="7"/>
      <c r="DA251" s="8"/>
      <c r="DB251" s="8"/>
      <c r="DC251" s="8"/>
      <c r="DD251" s="8"/>
      <c r="DE251" s="7"/>
      <c r="DF251" s="8"/>
      <c r="DG251" s="13"/>
      <c r="DH251" s="13"/>
      <c r="DI251" s="112"/>
      <c r="DJ251" s="7"/>
      <c r="DK251" s="8"/>
      <c r="DL251" s="8"/>
      <c r="DM251" s="8"/>
      <c r="DN251" s="8"/>
      <c r="DO251" s="7"/>
      <c r="DP251" s="8"/>
      <c r="DQ251" s="13"/>
      <c r="DR251" s="13"/>
      <c r="DS251" s="112"/>
      <c r="DT251" s="7"/>
      <c r="DU251" s="8"/>
      <c r="DV251" s="8"/>
      <c r="DW251" s="8"/>
      <c r="DX251" s="8"/>
      <c r="DY251" s="7"/>
      <c r="DZ251" s="8"/>
      <c r="EA251" s="13"/>
      <c r="EB251" s="13"/>
      <c r="EC251" s="112"/>
      <c r="ED251" s="7"/>
      <c r="EE251" s="8"/>
      <c r="EF251" s="8"/>
      <c r="EG251" s="8"/>
      <c r="EH251" s="8"/>
      <c r="EI251" s="7"/>
      <c r="EJ251" s="8"/>
      <c r="EK251" s="13"/>
      <c r="EL251" s="13"/>
      <c r="EM251" s="112"/>
      <c r="EN251" s="7"/>
      <c r="EO251" s="8"/>
      <c r="EP251" s="8"/>
      <c r="EQ251" s="8"/>
      <c r="ER251" s="8"/>
      <c r="ES251" s="7"/>
      <c r="ET251" s="8"/>
    </row>
    <row r="252" spans="1:150" ht="12.75" customHeight="1" x14ac:dyDescent="0.2">
      <c r="A252" s="13"/>
      <c r="B252" s="13"/>
      <c r="C252" s="13"/>
      <c r="D252" s="13"/>
      <c r="E252" s="13"/>
      <c r="F252" s="13"/>
      <c r="G252" s="13"/>
      <c r="H252" s="13"/>
      <c r="I252" s="14"/>
      <c r="J252" s="13"/>
      <c r="K252" s="13"/>
      <c r="L252" s="13"/>
      <c r="M252" s="112"/>
      <c r="N252" s="7"/>
      <c r="O252" s="8"/>
      <c r="P252" s="8"/>
      <c r="Q252" s="8"/>
      <c r="R252" s="8"/>
      <c r="S252" s="7"/>
      <c r="T252" s="8"/>
      <c r="U252" s="13"/>
      <c r="V252" s="13"/>
      <c r="W252" s="112"/>
      <c r="X252" s="7"/>
      <c r="Y252" s="8"/>
      <c r="Z252" s="8"/>
      <c r="AA252" s="8"/>
      <c r="AB252" s="8"/>
      <c r="AC252" s="7"/>
      <c r="AD252" s="8"/>
      <c r="AE252" s="13"/>
      <c r="AF252" s="13"/>
      <c r="AG252" s="112"/>
      <c r="AH252" s="7"/>
      <c r="AI252" s="8"/>
      <c r="AJ252" s="8"/>
      <c r="AK252" s="8"/>
      <c r="AL252" s="8"/>
      <c r="AM252" s="7"/>
      <c r="AN252" s="8"/>
      <c r="AO252" s="13"/>
      <c r="AP252" s="13"/>
      <c r="AQ252" s="112"/>
      <c r="AR252" s="7"/>
      <c r="AS252" s="8"/>
      <c r="AT252" s="8"/>
      <c r="AU252" s="8"/>
      <c r="AV252" s="8"/>
      <c r="AW252" s="7"/>
      <c r="AX252" s="8"/>
      <c r="AY252" s="13"/>
      <c r="AZ252" s="13"/>
      <c r="BA252" s="112"/>
      <c r="BB252" s="7"/>
      <c r="BC252" s="8"/>
      <c r="BD252" s="8"/>
      <c r="BE252" s="8"/>
      <c r="BF252" s="8"/>
      <c r="BG252" s="7"/>
      <c r="BH252" s="8"/>
      <c r="BI252" s="13"/>
      <c r="BJ252" s="13"/>
      <c r="BK252" s="112"/>
      <c r="BL252" s="7"/>
      <c r="BM252" s="8"/>
      <c r="BN252" s="8"/>
      <c r="BO252" s="8"/>
      <c r="BP252" s="8"/>
      <c r="BQ252" s="7"/>
      <c r="BR252" s="8"/>
      <c r="BS252" s="13"/>
      <c r="BT252" s="13"/>
      <c r="BU252" s="112"/>
      <c r="BV252" s="7"/>
      <c r="BW252" s="8"/>
      <c r="BX252" s="8"/>
      <c r="BY252" s="8"/>
      <c r="BZ252" s="8"/>
      <c r="CA252" s="7"/>
      <c r="CB252" s="8"/>
      <c r="CC252" s="13"/>
      <c r="CD252" s="13"/>
      <c r="CE252" s="112"/>
      <c r="CF252" s="7"/>
      <c r="CG252" s="8"/>
      <c r="CH252" s="8"/>
      <c r="CI252" s="8"/>
      <c r="CJ252" s="8"/>
      <c r="CK252" s="7"/>
      <c r="CL252" s="8"/>
      <c r="CM252" s="13"/>
      <c r="CN252" s="13"/>
      <c r="CO252" s="112"/>
      <c r="CP252" s="7"/>
      <c r="CQ252" s="8"/>
      <c r="CR252" s="8"/>
      <c r="CS252" s="8"/>
      <c r="CT252" s="8"/>
      <c r="CU252" s="7"/>
      <c r="CV252" s="8"/>
      <c r="CW252" s="13"/>
      <c r="CX252" s="13"/>
      <c r="CY252" s="112"/>
      <c r="CZ252" s="7"/>
      <c r="DA252" s="8"/>
      <c r="DB252" s="8"/>
      <c r="DC252" s="8"/>
      <c r="DD252" s="8"/>
      <c r="DE252" s="7"/>
      <c r="DF252" s="8"/>
      <c r="DG252" s="13"/>
      <c r="DH252" s="13"/>
      <c r="DI252" s="112"/>
      <c r="DJ252" s="7"/>
      <c r="DK252" s="8"/>
      <c r="DL252" s="8"/>
      <c r="DM252" s="8"/>
      <c r="DN252" s="8"/>
      <c r="DO252" s="7"/>
      <c r="DP252" s="8"/>
      <c r="DQ252" s="13"/>
      <c r="DR252" s="13"/>
      <c r="DS252" s="112"/>
      <c r="DT252" s="7"/>
      <c r="DU252" s="8"/>
      <c r="DV252" s="8"/>
      <c r="DW252" s="8"/>
      <c r="DX252" s="8"/>
      <c r="DY252" s="7"/>
      <c r="DZ252" s="8"/>
      <c r="EA252" s="13"/>
      <c r="EB252" s="13"/>
      <c r="EC252" s="112"/>
      <c r="ED252" s="7"/>
      <c r="EE252" s="8"/>
      <c r="EF252" s="8"/>
      <c r="EG252" s="8"/>
      <c r="EH252" s="8"/>
      <c r="EI252" s="7"/>
      <c r="EJ252" s="8"/>
      <c r="EK252" s="13"/>
      <c r="EL252" s="13"/>
      <c r="EM252" s="112"/>
      <c r="EN252" s="7"/>
      <c r="EO252" s="8"/>
      <c r="EP252" s="8"/>
      <c r="EQ252" s="8"/>
      <c r="ER252" s="8"/>
      <c r="ES252" s="7"/>
      <c r="ET252" s="8"/>
    </row>
    <row r="253" spans="1:150" ht="12.75" customHeight="1" x14ac:dyDescent="0.2">
      <c r="A253" s="13"/>
      <c r="B253" s="13"/>
      <c r="C253" s="13"/>
      <c r="D253" s="13"/>
      <c r="E253" s="13"/>
      <c r="F253" s="13"/>
      <c r="G253" s="13"/>
      <c r="H253" s="13"/>
      <c r="I253" s="14"/>
      <c r="J253" s="13"/>
      <c r="K253" s="13"/>
      <c r="L253" s="13"/>
      <c r="M253" s="112"/>
      <c r="N253" s="7"/>
      <c r="O253" s="8"/>
      <c r="P253" s="8"/>
      <c r="Q253" s="8"/>
      <c r="R253" s="8"/>
      <c r="S253" s="7"/>
      <c r="T253" s="8"/>
      <c r="U253" s="13"/>
      <c r="V253" s="13"/>
      <c r="W253" s="112"/>
      <c r="X253" s="7"/>
      <c r="Y253" s="8"/>
      <c r="Z253" s="8"/>
      <c r="AA253" s="8"/>
      <c r="AB253" s="8"/>
      <c r="AC253" s="7"/>
      <c r="AD253" s="8"/>
      <c r="AE253" s="13"/>
      <c r="AF253" s="13"/>
      <c r="AG253" s="112"/>
      <c r="AH253" s="7"/>
      <c r="AI253" s="8"/>
      <c r="AJ253" s="8"/>
      <c r="AK253" s="8"/>
      <c r="AL253" s="8"/>
      <c r="AM253" s="7"/>
      <c r="AN253" s="8"/>
      <c r="AO253" s="13"/>
      <c r="AP253" s="13"/>
      <c r="AQ253" s="112"/>
      <c r="AR253" s="7"/>
      <c r="AS253" s="8"/>
      <c r="AT253" s="8"/>
      <c r="AU253" s="8"/>
      <c r="AV253" s="8"/>
      <c r="AW253" s="7"/>
      <c r="AX253" s="8"/>
      <c r="AY253" s="13"/>
      <c r="AZ253" s="13"/>
      <c r="BA253" s="112"/>
      <c r="BB253" s="7"/>
      <c r="BC253" s="8"/>
      <c r="BD253" s="8"/>
      <c r="BE253" s="8"/>
      <c r="BF253" s="8"/>
      <c r="BG253" s="7"/>
      <c r="BH253" s="8"/>
      <c r="BI253" s="13"/>
      <c r="BJ253" s="13"/>
      <c r="BK253" s="112"/>
      <c r="BL253" s="7"/>
      <c r="BM253" s="8"/>
      <c r="BN253" s="8"/>
      <c r="BO253" s="8"/>
      <c r="BP253" s="8"/>
      <c r="BQ253" s="7"/>
      <c r="BR253" s="8"/>
      <c r="BS253" s="13"/>
      <c r="BT253" s="13"/>
      <c r="BU253" s="112"/>
      <c r="BV253" s="7"/>
      <c r="BW253" s="8"/>
      <c r="BX253" s="8"/>
      <c r="BY253" s="8"/>
      <c r="BZ253" s="8"/>
      <c r="CA253" s="7"/>
      <c r="CB253" s="8"/>
      <c r="CC253" s="13"/>
      <c r="CD253" s="13"/>
      <c r="CE253" s="112"/>
      <c r="CF253" s="7"/>
      <c r="CG253" s="8"/>
      <c r="CH253" s="8"/>
      <c r="CI253" s="8"/>
      <c r="CJ253" s="8"/>
      <c r="CK253" s="7"/>
      <c r="CL253" s="8"/>
      <c r="CM253" s="13"/>
      <c r="CN253" s="13"/>
      <c r="CO253" s="112"/>
      <c r="CP253" s="7"/>
      <c r="CQ253" s="8"/>
      <c r="CR253" s="8"/>
      <c r="CS253" s="8"/>
      <c r="CT253" s="8"/>
      <c r="CU253" s="7"/>
      <c r="CV253" s="8"/>
      <c r="CW253" s="13"/>
      <c r="CX253" s="13"/>
      <c r="CY253" s="112"/>
      <c r="CZ253" s="7"/>
      <c r="DA253" s="8"/>
      <c r="DB253" s="8"/>
      <c r="DC253" s="8"/>
      <c r="DD253" s="8"/>
      <c r="DE253" s="7"/>
      <c r="DF253" s="8"/>
      <c r="DG253" s="13"/>
      <c r="DH253" s="13"/>
      <c r="DI253" s="112"/>
      <c r="DJ253" s="7"/>
      <c r="DK253" s="8"/>
      <c r="DL253" s="8"/>
      <c r="DM253" s="8"/>
      <c r="DN253" s="8"/>
      <c r="DO253" s="7"/>
      <c r="DP253" s="8"/>
      <c r="DQ253" s="13"/>
      <c r="DR253" s="13"/>
      <c r="DS253" s="112"/>
      <c r="DT253" s="7"/>
      <c r="DU253" s="8"/>
      <c r="DV253" s="8"/>
      <c r="DW253" s="8"/>
      <c r="DX253" s="8"/>
      <c r="DY253" s="7"/>
      <c r="DZ253" s="8"/>
      <c r="EA253" s="13"/>
      <c r="EB253" s="13"/>
      <c r="EC253" s="112"/>
      <c r="ED253" s="7"/>
      <c r="EE253" s="8"/>
      <c r="EF253" s="8"/>
      <c r="EG253" s="8"/>
      <c r="EH253" s="8"/>
      <c r="EI253" s="7"/>
      <c r="EJ253" s="8"/>
      <c r="EK253" s="13"/>
      <c r="EL253" s="13"/>
      <c r="EM253" s="112"/>
      <c r="EN253" s="7"/>
      <c r="EO253" s="8"/>
      <c r="EP253" s="8"/>
      <c r="EQ253" s="8"/>
      <c r="ER253" s="8"/>
      <c r="ES253" s="7"/>
      <c r="ET253" s="8"/>
    </row>
    <row r="254" spans="1:150" ht="12.75" customHeight="1" x14ac:dyDescent="0.2">
      <c r="A254" s="13"/>
      <c r="B254" s="13"/>
      <c r="C254" s="13"/>
      <c r="D254" s="13"/>
      <c r="E254" s="13"/>
      <c r="F254" s="13"/>
      <c r="G254" s="13"/>
      <c r="H254" s="13"/>
      <c r="I254" s="14"/>
      <c r="J254" s="13"/>
      <c r="K254" s="13"/>
      <c r="L254" s="13"/>
      <c r="M254" s="112"/>
      <c r="N254" s="7"/>
      <c r="O254" s="8"/>
      <c r="P254" s="8"/>
      <c r="Q254" s="8"/>
      <c r="R254" s="8"/>
      <c r="S254" s="7"/>
      <c r="T254" s="8"/>
      <c r="U254" s="13"/>
      <c r="V254" s="13"/>
      <c r="W254" s="112"/>
      <c r="X254" s="7"/>
      <c r="Y254" s="8"/>
      <c r="Z254" s="8"/>
      <c r="AA254" s="8"/>
      <c r="AB254" s="8"/>
      <c r="AC254" s="7"/>
      <c r="AD254" s="8"/>
      <c r="AE254" s="13"/>
      <c r="AF254" s="13"/>
      <c r="AG254" s="112"/>
      <c r="AH254" s="7"/>
      <c r="AI254" s="8"/>
      <c r="AJ254" s="8"/>
      <c r="AK254" s="8"/>
      <c r="AL254" s="8"/>
      <c r="AM254" s="7"/>
      <c r="AN254" s="8"/>
      <c r="AO254" s="13"/>
      <c r="AP254" s="13"/>
      <c r="AQ254" s="112"/>
      <c r="AR254" s="7"/>
      <c r="AS254" s="8"/>
      <c r="AT254" s="8"/>
      <c r="AU254" s="8"/>
      <c r="AV254" s="8"/>
      <c r="AW254" s="7"/>
      <c r="AX254" s="8"/>
      <c r="AY254" s="13"/>
      <c r="AZ254" s="13"/>
      <c r="BA254" s="112"/>
      <c r="BB254" s="7"/>
      <c r="BC254" s="8"/>
      <c r="BD254" s="8"/>
      <c r="BE254" s="8"/>
      <c r="BF254" s="8"/>
      <c r="BG254" s="7"/>
      <c r="BH254" s="8"/>
      <c r="BI254" s="13"/>
      <c r="BJ254" s="13"/>
      <c r="BK254" s="112"/>
      <c r="BL254" s="7"/>
      <c r="BM254" s="8"/>
      <c r="BN254" s="8"/>
      <c r="BO254" s="8"/>
      <c r="BP254" s="8"/>
      <c r="BQ254" s="7"/>
      <c r="BR254" s="8"/>
      <c r="BS254" s="13"/>
      <c r="BT254" s="13"/>
      <c r="BU254" s="112"/>
      <c r="BV254" s="7"/>
      <c r="BW254" s="8"/>
      <c r="BX254" s="8"/>
      <c r="BY254" s="8"/>
      <c r="BZ254" s="8"/>
      <c r="CA254" s="7"/>
      <c r="CB254" s="8"/>
      <c r="CC254" s="13"/>
      <c r="CD254" s="13"/>
      <c r="CE254" s="112"/>
      <c r="CF254" s="7"/>
      <c r="CG254" s="8"/>
      <c r="CH254" s="8"/>
      <c r="CI254" s="8"/>
      <c r="CJ254" s="8"/>
      <c r="CK254" s="7"/>
      <c r="CL254" s="8"/>
      <c r="CM254" s="13"/>
      <c r="CN254" s="13"/>
      <c r="CO254" s="112"/>
      <c r="CP254" s="7"/>
      <c r="CQ254" s="8"/>
      <c r="CR254" s="8"/>
      <c r="CS254" s="8"/>
      <c r="CT254" s="8"/>
      <c r="CU254" s="7"/>
      <c r="CV254" s="8"/>
      <c r="CW254" s="13"/>
      <c r="CX254" s="13"/>
      <c r="CY254" s="112"/>
      <c r="CZ254" s="7"/>
      <c r="DA254" s="8"/>
      <c r="DB254" s="8"/>
      <c r="DC254" s="8"/>
      <c r="DD254" s="8"/>
      <c r="DE254" s="7"/>
      <c r="DF254" s="8"/>
      <c r="DG254" s="13"/>
      <c r="DH254" s="13"/>
      <c r="DI254" s="112"/>
      <c r="DJ254" s="7"/>
      <c r="DK254" s="8"/>
      <c r="DL254" s="8"/>
      <c r="DM254" s="8"/>
      <c r="DN254" s="8"/>
      <c r="DO254" s="7"/>
      <c r="DP254" s="8"/>
      <c r="DQ254" s="13"/>
      <c r="DR254" s="13"/>
      <c r="DS254" s="112"/>
      <c r="DT254" s="7"/>
      <c r="DU254" s="8"/>
      <c r="DV254" s="8"/>
      <c r="DW254" s="8"/>
      <c r="DX254" s="8"/>
      <c r="DY254" s="7"/>
      <c r="DZ254" s="8"/>
      <c r="EA254" s="13"/>
      <c r="EB254" s="13"/>
      <c r="EC254" s="112"/>
      <c r="ED254" s="7"/>
      <c r="EE254" s="8"/>
      <c r="EF254" s="8"/>
      <c r="EG254" s="8"/>
      <c r="EH254" s="8"/>
      <c r="EI254" s="7"/>
      <c r="EJ254" s="8"/>
      <c r="EK254" s="13"/>
      <c r="EL254" s="13"/>
      <c r="EM254" s="112"/>
      <c r="EN254" s="7"/>
      <c r="EO254" s="8"/>
      <c r="EP254" s="8"/>
      <c r="EQ254" s="8"/>
      <c r="ER254" s="8"/>
      <c r="ES254" s="7"/>
      <c r="ET254" s="8"/>
    </row>
    <row r="255" spans="1:150" ht="12.75" customHeight="1" x14ac:dyDescent="0.2">
      <c r="A255" s="13"/>
      <c r="B255" s="13"/>
      <c r="C255" s="13"/>
      <c r="D255" s="13"/>
      <c r="E255" s="13"/>
      <c r="F255" s="13"/>
      <c r="G255" s="13"/>
      <c r="H255" s="13"/>
      <c r="I255" s="14"/>
      <c r="J255" s="13"/>
      <c r="K255" s="13"/>
      <c r="L255" s="13"/>
      <c r="M255" s="112"/>
      <c r="N255" s="7"/>
      <c r="O255" s="8"/>
      <c r="P255" s="8"/>
      <c r="Q255" s="8"/>
      <c r="R255" s="8"/>
      <c r="S255" s="7"/>
      <c r="T255" s="8"/>
      <c r="U255" s="13"/>
      <c r="V255" s="13"/>
      <c r="W255" s="112"/>
      <c r="X255" s="7"/>
      <c r="Y255" s="8"/>
      <c r="Z255" s="8"/>
      <c r="AA255" s="8"/>
      <c r="AB255" s="8"/>
      <c r="AC255" s="7"/>
      <c r="AD255" s="8"/>
      <c r="AE255" s="13"/>
      <c r="AF255" s="13"/>
      <c r="AG255" s="112"/>
      <c r="AH255" s="7"/>
      <c r="AI255" s="8"/>
      <c r="AJ255" s="8"/>
      <c r="AK255" s="8"/>
      <c r="AL255" s="8"/>
      <c r="AM255" s="7"/>
      <c r="AN255" s="8"/>
      <c r="AO255" s="13"/>
      <c r="AP255" s="13"/>
      <c r="AQ255" s="112"/>
      <c r="AR255" s="7"/>
      <c r="AS255" s="8"/>
      <c r="AT255" s="8"/>
      <c r="AU255" s="8"/>
      <c r="AV255" s="8"/>
      <c r="AW255" s="7"/>
      <c r="AX255" s="8"/>
      <c r="AY255" s="13"/>
      <c r="AZ255" s="13"/>
      <c r="BA255" s="112"/>
      <c r="BB255" s="7"/>
      <c r="BC255" s="8"/>
      <c r="BD255" s="8"/>
      <c r="BE255" s="8"/>
      <c r="BF255" s="8"/>
      <c r="BG255" s="7"/>
      <c r="BH255" s="8"/>
      <c r="BI255" s="13"/>
      <c r="BJ255" s="13"/>
      <c r="BK255" s="112"/>
      <c r="BL255" s="7"/>
      <c r="BM255" s="8"/>
      <c r="BN255" s="8"/>
      <c r="BO255" s="8"/>
      <c r="BP255" s="8"/>
      <c r="BQ255" s="7"/>
      <c r="BR255" s="8"/>
      <c r="BS255" s="13"/>
      <c r="BT255" s="13"/>
      <c r="BU255" s="112"/>
      <c r="BV255" s="7"/>
      <c r="BW255" s="8"/>
      <c r="BX255" s="8"/>
      <c r="BY255" s="8"/>
      <c r="BZ255" s="8"/>
      <c r="CA255" s="7"/>
      <c r="CB255" s="8"/>
      <c r="CC255" s="13"/>
      <c r="CD255" s="13"/>
      <c r="CE255" s="112"/>
      <c r="CF255" s="7"/>
      <c r="CG255" s="8"/>
      <c r="CH255" s="8"/>
      <c r="CI255" s="8"/>
      <c r="CJ255" s="8"/>
      <c r="CK255" s="7"/>
      <c r="CL255" s="8"/>
      <c r="CM255" s="13"/>
      <c r="CN255" s="13"/>
      <c r="CO255" s="112"/>
      <c r="CP255" s="7"/>
      <c r="CQ255" s="8"/>
      <c r="CR255" s="8"/>
      <c r="CS255" s="8"/>
      <c r="CT255" s="8"/>
      <c r="CU255" s="7"/>
      <c r="CV255" s="8"/>
      <c r="CW255" s="13"/>
      <c r="CX255" s="13"/>
      <c r="CY255" s="112"/>
      <c r="CZ255" s="7"/>
      <c r="DA255" s="8"/>
      <c r="DB255" s="8"/>
      <c r="DC255" s="8"/>
      <c r="DD255" s="8"/>
      <c r="DE255" s="7"/>
      <c r="DF255" s="8"/>
      <c r="DG255" s="13"/>
      <c r="DH255" s="13"/>
      <c r="DI255" s="112"/>
      <c r="DJ255" s="7"/>
      <c r="DK255" s="8"/>
      <c r="DL255" s="8"/>
      <c r="DM255" s="8"/>
      <c r="DN255" s="8"/>
      <c r="DO255" s="7"/>
      <c r="DP255" s="8"/>
      <c r="DQ255" s="13"/>
      <c r="DR255" s="13"/>
      <c r="DS255" s="112"/>
      <c r="DT255" s="7"/>
      <c r="DU255" s="8"/>
      <c r="DV255" s="8"/>
      <c r="DW255" s="8"/>
      <c r="DX255" s="8"/>
      <c r="DY255" s="7"/>
      <c r="DZ255" s="8"/>
      <c r="EA255" s="13"/>
      <c r="EB255" s="13"/>
      <c r="EC255" s="112"/>
      <c r="ED255" s="7"/>
      <c r="EE255" s="8"/>
      <c r="EF255" s="8"/>
      <c r="EG255" s="8"/>
      <c r="EH255" s="8"/>
      <c r="EI255" s="7"/>
      <c r="EJ255" s="8"/>
      <c r="EK255" s="13"/>
      <c r="EL255" s="13"/>
      <c r="EM255" s="112"/>
      <c r="EN255" s="7"/>
      <c r="EO255" s="8"/>
      <c r="EP255" s="8"/>
      <c r="EQ255" s="8"/>
      <c r="ER255" s="8"/>
      <c r="ES255" s="7"/>
      <c r="ET255" s="8"/>
    </row>
    <row r="256" spans="1:150" ht="12.75" customHeight="1" x14ac:dyDescent="0.2">
      <c r="A256" s="13"/>
      <c r="B256" s="13"/>
      <c r="C256" s="13"/>
      <c r="D256" s="13"/>
      <c r="E256" s="13"/>
      <c r="F256" s="13"/>
      <c r="G256" s="13"/>
      <c r="H256" s="13"/>
      <c r="I256" s="14"/>
      <c r="J256" s="13"/>
      <c r="K256" s="13"/>
      <c r="L256" s="13"/>
      <c r="M256" s="112"/>
      <c r="N256" s="7"/>
      <c r="O256" s="8"/>
      <c r="P256" s="8"/>
      <c r="Q256" s="8"/>
      <c r="R256" s="8"/>
      <c r="S256" s="7"/>
      <c r="T256" s="8"/>
      <c r="U256" s="13"/>
      <c r="V256" s="13"/>
      <c r="W256" s="112"/>
      <c r="X256" s="7"/>
      <c r="Y256" s="8"/>
      <c r="Z256" s="8"/>
      <c r="AA256" s="8"/>
      <c r="AB256" s="8"/>
      <c r="AC256" s="7"/>
      <c r="AD256" s="8"/>
      <c r="AE256" s="13"/>
      <c r="AF256" s="13"/>
      <c r="AG256" s="112"/>
      <c r="AH256" s="7"/>
      <c r="AI256" s="8"/>
      <c r="AJ256" s="8"/>
      <c r="AK256" s="8"/>
      <c r="AL256" s="8"/>
      <c r="AM256" s="7"/>
      <c r="AN256" s="8"/>
      <c r="AO256" s="13"/>
      <c r="AP256" s="13"/>
      <c r="AQ256" s="112"/>
      <c r="AR256" s="7"/>
      <c r="AS256" s="8"/>
      <c r="AT256" s="8"/>
      <c r="AU256" s="8"/>
      <c r="AV256" s="8"/>
      <c r="AW256" s="7"/>
      <c r="AX256" s="8"/>
      <c r="AY256" s="13"/>
      <c r="AZ256" s="13"/>
      <c r="BA256" s="112"/>
      <c r="BB256" s="7"/>
      <c r="BC256" s="8"/>
      <c r="BD256" s="8"/>
      <c r="BE256" s="8"/>
      <c r="BF256" s="8"/>
      <c r="BG256" s="7"/>
      <c r="BH256" s="8"/>
      <c r="BI256" s="13"/>
      <c r="BJ256" s="13"/>
      <c r="BK256" s="112"/>
      <c r="BL256" s="7"/>
      <c r="BM256" s="8"/>
      <c r="BN256" s="8"/>
      <c r="BO256" s="8"/>
      <c r="BP256" s="8"/>
      <c r="BQ256" s="7"/>
      <c r="BR256" s="8"/>
      <c r="BS256" s="13"/>
      <c r="BT256" s="13"/>
      <c r="BU256" s="112"/>
      <c r="BV256" s="7"/>
      <c r="BW256" s="8"/>
      <c r="BX256" s="8"/>
      <c r="BY256" s="8"/>
      <c r="BZ256" s="8"/>
      <c r="CA256" s="7"/>
      <c r="CB256" s="8"/>
      <c r="CC256" s="13"/>
      <c r="CD256" s="13"/>
      <c r="CE256" s="112"/>
      <c r="CF256" s="7"/>
      <c r="CG256" s="8"/>
      <c r="CH256" s="8"/>
      <c r="CI256" s="8"/>
      <c r="CJ256" s="8"/>
      <c r="CK256" s="7"/>
      <c r="CL256" s="8"/>
      <c r="CM256" s="13"/>
      <c r="CN256" s="13"/>
      <c r="CO256" s="112"/>
      <c r="CP256" s="7"/>
      <c r="CQ256" s="8"/>
      <c r="CR256" s="8"/>
      <c r="CS256" s="8"/>
      <c r="CT256" s="8"/>
      <c r="CU256" s="7"/>
      <c r="CV256" s="8"/>
      <c r="CW256" s="13"/>
      <c r="CX256" s="13"/>
      <c r="CY256" s="112"/>
      <c r="CZ256" s="7"/>
      <c r="DA256" s="8"/>
      <c r="DB256" s="8"/>
      <c r="DC256" s="8"/>
      <c r="DD256" s="8"/>
      <c r="DE256" s="7"/>
      <c r="DF256" s="8"/>
      <c r="DG256" s="13"/>
      <c r="DH256" s="13"/>
      <c r="DI256" s="112"/>
      <c r="DJ256" s="7"/>
      <c r="DK256" s="8"/>
      <c r="DL256" s="8"/>
      <c r="DM256" s="8"/>
      <c r="DN256" s="8"/>
      <c r="DO256" s="7"/>
      <c r="DP256" s="8"/>
      <c r="DQ256" s="13"/>
      <c r="DR256" s="13"/>
      <c r="DS256" s="112"/>
      <c r="DT256" s="7"/>
      <c r="DU256" s="8"/>
      <c r="DV256" s="8"/>
      <c r="DW256" s="8"/>
      <c r="DX256" s="8"/>
      <c r="DY256" s="7"/>
      <c r="DZ256" s="8"/>
      <c r="EA256" s="13"/>
      <c r="EB256" s="13"/>
      <c r="EC256" s="112"/>
      <c r="ED256" s="7"/>
      <c r="EE256" s="8"/>
      <c r="EF256" s="8"/>
      <c r="EG256" s="8"/>
      <c r="EH256" s="8"/>
      <c r="EI256" s="7"/>
      <c r="EJ256" s="8"/>
      <c r="EK256" s="13"/>
      <c r="EL256" s="13"/>
      <c r="EM256" s="112"/>
      <c r="EN256" s="7"/>
      <c r="EO256" s="8"/>
      <c r="EP256" s="8"/>
      <c r="EQ256" s="8"/>
      <c r="ER256" s="8"/>
      <c r="ES256" s="7"/>
      <c r="ET256" s="8"/>
    </row>
    <row r="257" spans="1:150" ht="12.75" customHeight="1" x14ac:dyDescent="0.2">
      <c r="A257" s="13"/>
      <c r="B257" s="13"/>
      <c r="C257" s="13"/>
      <c r="D257" s="13"/>
      <c r="E257" s="13"/>
      <c r="F257" s="13"/>
      <c r="G257" s="13"/>
      <c r="H257" s="13"/>
      <c r="I257" s="14"/>
      <c r="J257" s="13"/>
      <c r="K257" s="13"/>
      <c r="L257" s="13"/>
      <c r="M257" s="112"/>
      <c r="N257" s="7"/>
      <c r="O257" s="8"/>
      <c r="P257" s="8"/>
      <c r="Q257" s="8"/>
      <c r="R257" s="8"/>
      <c r="S257" s="7"/>
      <c r="T257" s="8"/>
      <c r="U257" s="13"/>
      <c r="V257" s="13"/>
      <c r="W257" s="112"/>
      <c r="X257" s="7"/>
      <c r="Y257" s="8"/>
      <c r="Z257" s="8"/>
      <c r="AA257" s="8"/>
      <c r="AB257" s="8"/>
      <c r="AC257" s="7"/>
      <c r="AD257" s="8"/>
      <c r="AE257" s="13"/>
      <c r="AF257" s="13"/>
      <c r="AG257" s="112"/>
      <c r="AH257" s="7"/>
      <c r="AI257" s="8"/>
      <c r="AJ257" s="8"/>
      <c r="AK257" s="8"/>
      <c r="AL257" s="8"/>
      <c r="AM257" s="7"/>
      <c r="AN257" s="8"/>
      <c r="AO257" s="13"/>
      <c r="AP257" s="13"/>
      <c r="AQ257" s="112"/>
      <c r="AR257" s="7"/>
      <c r="AS257" s="8"/>
      <c r="AT257" s="8"/>
      <c r="AU257" s="8"/>
      <c r="AV257" s="8"/>
      <c r="AW257" s="7"/>
      <c r="AX257" s="8"/>
      <c r="AY257" s="13"/>
      <c r="AZ257" s="13"/>
      <c r="BA257" s="112"/>
      <c r="BB257" s="7"/>
      <c r="BC257" s="8"/>
      <c r="BD257" s="8"/>
      <c r="BE257" s="8"/>
      <c r="BF257" s="8"/>
      <c r="BG257" s="7"/>
      <c r="BH257" s="8"/>
      <c r="BI257" s="13"/>
      <c r="BJ257" s="13"/>
      <c r="BK257" s="112"/>
      <c r="BL257" s="7"/>
      <c r="BM257" s="8"/>
      <c r="BN257" s="8"/>
      <c r="BO257" s="8"/>
      <c r="BP257" s="8"/>
      <c r="BQ257" s="7"/>
      <c r="BR257" s="8"/>
      <c r="BS257" s="13"/>
      <c r="BT257" s="13"/>
      <c r="BU257" s="112"/>
      <c r="BV257" s="7"/>
      <c r="BW257" s="8"/>
      <c r="BX257" s="8"/>
      <c r="BY257" s="8"/>
      <c r="BZ257" s="8"/>
      <c r="CA257" s="7"/>
      <c r="CB257" s="8"/>
      <c r="CC257" s="13"/>
      <c r="CD257" s="13"/>
      <c r="CE257" s="112"/>
      <c r="CF257" s="7"/>
      <c r="CG257" s="8"/>
      <c r="CH257" s="8"/>
      <c r="CI257" s="8"/>
      <c r="CJ257" s="8"/>
      <c r="CK257" s="7"/>
      <c r="CL257" s="8"/>
      <c r="CM257" s="13"/>
      <c r="CN257" s="13"/>
      <c r="CO257" s="112"/>
      <c r="CP257" s="7"/>
      <c r="CQ257" s="8"/>
      <c r="CR257" s="8"/>
      <c r="CS257" s="8"/>
      <c r="CT257" s="8"/>
      <c r="CU257" s="7"/>
      <c r="CV257" s="8"/>
      <c r="CW257" s="13"/>
      <c r="CX257" s="13"/>
      <c r="CY257" s="112"/>
      <c r="CZ257" s="7"/>
      <c r="DA257" s="8"/>
      <c r="DB257" s="8"/>
      <c r="DC257" s="8"/>
      <c r="DD257" s="8"/>
      <c r="DE257" s="7"/>
      <c r="DF257" s="8"/>
      <c r="DG257" s="13"/>
      <c r="DH257" s="13"/>
      <c r="DI257" s="112"/>
      <c r="DJ257" s="7"/>
      <c r="DK257" s="8"/>
      <c r="DL257" s="8"/>
      <c r="DM257" s="8"/>
      <c r="DN257" s="8"/>
      <c r="DO257" s="7"/>
      <c r="DP257" s="8"/>
      <c r="DQ257" s="13"/>
      <c r="DR257" s="13"/>
      <c r="DS257" s="112"/>
      <c r="DT257" s="7"/>
      <c r="DU257" s="8"/>
      <c r="DV257" s="8"/>
      <c r="DW257" s="8"/>
      <c r="DX257" s="8"/>
      <c r="DY257" s="7"/>
      <c r="DZ257" s="8"/>
      <c r="EA257" s="13"/>
      <c r="EB257" s="13"/>
      <c r="EC257" s="112"/>
      <c r="ED257" s="7"/>
      <c r="EE257" s="8"/>
      <c r="EF257" s="8"/>
      <c r="EG257" s="8"/>
      <c r="EH257" s="8"/>
      <c r="EI257" s="7"/>
      <c r="EJ257" s="8"/>
      <c r="EK257" s="13"/>
      <c r="EL257" s="13"/>
      <c r="EM257" s="112"/>
      <c r="EN257" s="7"/>
      <c r="EO257" s="8"/>
      <c r="EP257" s="8"/>
      <c r="EQ257" s="8"/>
      <c r="ER257" s="8"/>
      <c r="ES257" s="7"/>
      <c r="ET257" s="8"/>
    </row>
    <row r="258" spans="1:150" ht="12.75" customHeight="1" x14ac:dyDescent="0.2">
      <c r="A258" s="13"/>
      <c r="B258" s="13"/>
      <c r="C258" s="13"/>
      <c r="D258" s="13"/>
      <c r="E258" s="13"/>
      <c r="F258" s="13"/>
      <c r="G258" s="13"/>
      <c r="H258" s="13"/>
      <c r="I258" s="14"/>
      <c r="J258" s="13"/>
      <c r="K258" s="13"/>
      <c r="L258" s="13"/>
      <c r="M258" s="112"/>
      <c r="N258" s="7"/>
      <c r="O258" s="8"/>
      <c r="P258" s="8"/>
      <c r="Q258" s="8"/>
      <c r="R258" s="8"/>
      <c r="S258" s="7"/>
      <c r="T258" s="8"/>
      <c r="U258" s="13"/>
      <c r="V258" s="13"/>
      <c r="W258" s="112"/>
      <c r="X258" s="7"/>
      <c r="Y258" s="8"/>
      <c r="Z258" s="8"/>
      <c r="AA258" s="8"/>
      <c r="AB258" s="8"/>
      <c r="AC258" s="7"/>
      <c r="AD258" s="8"/>
      <c r="AE258" s="13"/>
      <c r="AF258" s="13"/>
      <c r="AG258" s="112"/>
      <c r="AH258" s="7"/>
      <c r="AI258" s="8"/>
      <c r="AJ258" s="8"/>
      <c r="AK258" s="8"/>
      <c r="AL258" s="8"/>
      <c r="AM258" s="7"/>
      <c r="AN258" s="8"/>
      <c r="AO258" s="13"/>
      <c r="AP258" s="13"/>
      <c r="AQ258" s="112"/>
      <c r="AR258" s="7"/>
      <c r="AS258" s="8"/>
      <c r="AT258" s="8"/>
      <c r="AU258" s="8"/>
      <c r="AV258" s="8"/>
      <c r="AW258" s="7"/>
      <c r="AX258" s="8"/>
      <c r="AY258" s="13"/>
      <c r="AZ258" s="13"/>
      <c r="BA258" s="112"/>
      <c r="BB258" s="7"/>
      <c r="BC258" s="8"/>
      <c r="BD258" s="8"/>
      <c r="BE258" s="8"/>
      <c r="BF258" s="8"/>
      <c r="BG258" s="7"/>
      <c r="BH258" s="8"/>
      <c r="BI258" s="13"/>
      <c r="BJ258" s="13"/>
      <c r="BK258" s="112"/>
      <c r="BL258" s="7"/>
      <c r="BM258" s="8"/>
      <c r="BN258" s="8"/>
      <c r="BO258" s="8"/>
      <c r="BP258" s="8"/>
      <c r="BQ258" s="7"/>
      <c r="BR258" s="8"/>
      <c r="BS258" s="13"/>
      <c r="BT258" s="13"/>
      <c r="BU258" s="112"/>
      <c r="BV258" s="7"/>
      <c r="BW258" s="8"/>
      <c r="BX258" s="8"/>
      <c r="BY258" s="8"/>
      <c r="BZ258" s="8"/>
      <c r="CA258" s="7"/>
      <c r="CB258" s="8"/>
      <c r="CC258" s="13"/>
      <c r="CD258" s="13"/>
      <c r="CE258" s="112"/>
      <c r="CF258" s="7"/>
      <c r="CG258" s="8"/>
      <c r="CH258" s="8"/>
      <c r="CI258" s="8"/>
      <c r="CJ258" s="8"/>
      <c r="CK258" s="7"/>
      <c r="CL258" s="8"/>
      <c r="CM258" s="13"/>
      <c r="CN258" s="13"/>
      <c r="CO258" s="112"/>
      <c r="CP258" s="7"/>
      <c r="CQ258" s="8"/>
      <c r="CR258" s="8"/>
      <c r="CS258" s="8"/>
      <c r="CT258" s="8"/>
      <c r="CU258" s="7"/>
      <c r="CV258" s="8"/>
      <c r="CW258" s="13"/>
      <c r="CX258" s="13"/>
      <c r="CY258" s="112"/>
      <c r="CZ258" s="7"/>
      <c r="DA258" s="8"/>
      <c r="DB258" s="8"/>
      <c r="DC258" s="8"/>
      <c r="DD258" s="8"/>
      <c r="DE258" s="7"/>
      <c r="DF258" s="8"/>
      <c r="DG258" s="13"/>
      <c r="DH258" s="13"/>
      <c r="DI258" s="112"/>
      <c r="DJ258" s="7"/>
      <c r="DK258" s="8"/>
      <c r="DL258" s="8"/>
      <c r="DM258" s="8"/>
      <c r="DN258" s="8"/>
      <c r="DO258" s="7"/>
      <c r="DP258" s="8"/>
      <c r="DQ258" s="13"/>
      <c r="DR258" s="13"/>
      <c r="DS258" s="112"/>
      <c r="DT258" s="7"/>
      <c r="DU258" s="8"/>
      <c r="DV258" s="8"/>
      <c r="DW258" s="8"/>
      <c r="DX258" s="8"/>
      <c r="DY258" s="7"/>
      <c r="DZ258" s="8"/>
      <c r="EA258" s="13"/>
      <c r="EB258" s="13"/>
      <c r="EC258" s="112"/>
      <c r="ED258" s="7"/>
      <c r="EE258" s="8"/>
      <c r="EF258" s="8"/>
      <c r="EG258" s="8"/>
      <c r="EH258" s="8"/>
      <c r="EI258" s="7"/>
      <c r="EJ258" s="8"/>
      <c r="EK258" s="13"/>
      <c r="EL258" s="13"/>
      <c r="EM258" s="112"/>
      <c r="EN258" s="7"/>
      <c r="EO258" s="8"/>
      <c r="EP258" s="8"/>
      <c r="EQ258" s="8"/>
      <c r="ER258" s="8"/>
      <c r="ES258" s="7"/>
      <c r="ET258" s="8"/>
    </row>
    <row r="259" spans="1:150" ht="12.75" customHeight="1" x14ac:dyDescent="0.2">
      <c r="A259" s="13"/>
      <c r="B259" s="13"/>
      <c r="C259" s="13"/>
      <c r="D259" s="13"/>
      <c r="E259" s="13"/>
      <c r="F259" s="13"/>
      <c r="G259" s="13"/>
      <c r="H259" s="13"/>
      <c r="I259" s="14"/>
      <c r="J259" s="13"/>
      <c r="K259" s="13"/>
      <c r="L259" s="13"/>
      <c r="M259" s="112"/>
      <c r="N259" s="7"/>
      <c r="O259" s="8"/>
      <c r="P259" s="8"/>
      <c r="Q259" s="8"/>
      <c r="R259" s="8"/>
      <c r="S259" s="7"/>
      <c r="T259" s="8"/>
      <c r="U259" s="13"/>
      <c r="V259" s="13"/>
      <c r="W259" s="112"/>
      <c r="X259" s="7"/>
      <c r="Y259" s="8"/>
      <c r="Z259" s="8"/>
      <c r="AA259" s="8"/>
      <c r="AB259" s="8"/>
      <c r="AC259" s="7"/>
      <c r="AD259" s="8"/>
      <c r="AE259" s="13"/>
      <c r="AF259" s="13"/>
      <c r="AG259" s="112"/>
      <c r="AH259" s="7"/>
      <c r="AI259" s="8"/>
      <c r="AJ259" s="8"/>
      <c r="AK259" s="8"/>
      <c r="AL259" s="8"/>
      <c r="AM259" s="7"/>
      <c r="AN259" s="8"/>
      <c r="AO259" s="13"/>
      <c r="AP259" s="13"/>
      <c r="AQ259" s="112"/>
      <c r="AR259" s="7"/>
      <c r="AS259" s="8"/>
      <c r="AT259" s="8"/>
      <c r="AU259" s="8"/>
      <c r="AV259" s="8"/>
      <c r="AW259" s="7"/>
      <c r="AX259" s="8"/>
      <c r="AY259" s="13"/>
      <c r="AZ259" s="13"/>
      <c r="BA259" s="112"/>
      <c r="BB259" s="7"/>
      <c r="BC259" s="8"/>
      <c r="BD259" s="8"/>
      <c r="BE259" s="8"/>
      <c r="BF259" s="8"/>
      <c r="BG259" s="7"/>
      <c r="BH259" s="8"/>
      <c r="BI259" s="13"/>
      <c r="BJ259" s="13"/>
      <c r="BK259" s="112"/>
      <c r="BL259" s="7"/>
      <c r="BM259" s="8"/>
      <c r="BN259" s="8"/>
      <c r="BO259" s="8"/>
      <c r="BP259" s="8"/>
      <c r="BQ259" s="7"/>
      <c r="BR259" s="8"/>
      <c r="BS259" s="13"/>
      <c r="BT259" s="13"/>
      <c r="BU259" s="112"/>
      <c r="BV259" s="7"/>
      <c r="BW259" s="8"/>
      <c r="BX259" s="8"/>
      <c r="BY259" s="8"/>
      <c r="BZ259" s="8"/>
      <c r="CA259" s="7"/>
      <c r="CB259" s="8"/>
      <c r="CC259" s="13"/>
      <c r="CD259" s="13"/>
      <c r="CE259" s="112"/>
      <c r="CF259" s="7"/>
      <c r="CG259" s="8"/>
      <c r="CH259" s="8"/>
      <c r="CI259" s="8"/>
      <c r="CJ259" s="8"/>
      <c r="CK259" s="7"/>
      <c r="CL259" s="8"/>
      <c r="CM259" s="13"/>
      <c r="CN259" s="13"/>
      <c r="CO259" s="112"/>
      <c r="CP259" s="7"/>
      <c r="CQ259" s="8"/>
      <c r="CR259" s="8"/>
      <c r="CS259" s="8"/>
      <c r="CT259" s="8"/>
      <c r="CU259" s="7"/>
      <c r="CV259" s="8"/>
      <c r="CW259" s="13"/>
      <c r="CX259" s="13"/>
      <c r="CY259" s="112"/>
      <c r="CZ259" s="7"/>
      <c r="DA259" s="8"/>
      <c r="DB259" s="8"/>
      <c r="DC259" s="8"/>
      <c r="DD259" s="8"/>
      <c r="DE259" s="7"/>
      <c r="DF259" s="8"/>
      <c r="DG259" s="13"/>
      <c r="DH259" s="13"/>
      <c r="DI259" s="112"/>
      <c r="DJ259" s="7"/>
      <c r="DK259" s="8"/>
      <c r="DL259" s="8"/>
      <c r="DM259" s="8"/>
      <c r="DN259" s="8"/>
      <c r="DO259" s="7"/>
      <c r="DP259" s="8"/>
      <c r="DQ259" s="13"/>
      <c r="DR259" s="13"/>
      <c r="DS259" s="112"/>
      <c r="DT259" s="7"/>
      <c r="DU259" s="8"/>
      <c r="DV259" s="8"/>
      <c r="DW259" s="8"/>
      <c r="DX259" s="8"/>
      <c r="DY259" s="7"/>
      <c r="DZ259" s="8"/>
      <c r="EA259" s="13"/>
      <c r="EB259" s="13"/>
      <c r="EC259" s="112"/>
      <c r="ED259" s="7"/>
      <c r="EE259" s="8"/>
      <c r="EF259" s="8"/>
      <c r="EG259" s="8"/>
      <c r="EH259" s="8"/>
      <c r="EI259" s="7"/>
      <c r="EJ259" s="8"/>
      <c r="EK259" s="13"/>
      <c r="EL259" s="13"/>
      <c r="EM259" s="112"/>
      <c r="EN259" s="7"/>
      <c r="EO259" s="8"/>
      <c r="EP259" s="8"/>
      <c r="EQ259" s="8"/>
      <c r="ER259" s="8"/>
      <c r="ES259" s="7"/>
      <c r="ET259" s="8"/>
    </row>
    <row r="260" spans="1:150" ht="12.75" customHeight="1" x14ac:dyDescent="0.2">
      <c r="A260" s="13"/>
      <c r="B260" s="13"/>
      <c r="C260" s="13"/>
      <c r="D260" s="13"/>
      <c r="E260" s="13"/>
      <c r="F260" s="13"/>
      <c r="G260" s="13"/>
      <c r="H260" s="13"/>
      <c r="I260" s="14"/>
      <c r="J260" s="13"/>
      <c r="K260" s="13"/>
      <c r="L260" s="13"/>
      <c r="M260" s="112"/>
      <c r="N260" s="7"/>
      <c r="O260" s="8"/>
      <c r="P260" s="8"/>
      <c r="Q260" s="8"/>
      <c r="R260" s="8"/>
      <c r="S260" s="7"/>
      <c r="T260" s="8"/>
      <c r="U260" s="13"/>
      <c r="V260" s="13"/>
      <c r="W260" s="112"/>
      <c r="X260" s="7"/>
      <c r="Y260" s="8"/>
      <c r="Z260" s="8"/>
      <c r="AA260" s="8"/>
      <c r="AB260" s="8"/>
      <c r="AC260" s="7"/>
      <c r="AD260" s="8"/>
      <c r="AE260" s="13"/>
      <c r="AF260" s="13"/>
      <c r="AG260" s="112"/>
      <c r="AH260" s="7"/>
      <c r="AI260" s="8"/>
      <c r="AJ260" s="8"/>
      <c r="AK260" s="8"/>
      <c r="AL260" s="8"/>
      <c r="AM260" s="7"/>
      <c r="AN260" s="8"/>
      <c r="AO260" s="13"/>
      <c r="AP260" s="13"/>
      <c r="AQ260" s="112"/>
      <c r="AR260" s="7"/>
      <c r="AS260" s="8"/>
      <c r="AT260" s="8"/>
      <c r="AU260" s="8"/>
      <c r="AV260" s="8"/>
      <c r="AW260" s="7"/>
      <c r="AX260" s="8"/>
      <c r="AY260" s="13"/>
      <c r="AZ260" s="13"/>
      <c r="BA260" s="112"/>
      <c r="BB260" s="7"/>
      <c r="BC260" s="8"/>
      <c r="BD260" s="8"/>
      <c r="BE260" s="8"/>
      <c r="BF260" s="8"/>
      <c r="BG260" s="7"/>
      <c r="BH260" s="8"/>
      <c r="BI260" s="13"/>
      <c r="BJ260" s="13"/>
      <c r="BK260" s="112"/>
      <c r="BL260" s="7"/>
      <c r="BM260" s="8"/>
      <c r="BN260" s="8"/>
      <c r="BO260" s="8"/>
      <c r="BP260" s="8"/>
      <c r="BQ260" s="7"/>
      <c r="BR260" s="8"/>
      <c r="BS260" s="13"/>
      <c r="BT260" s="13"/>
      <c r="BU260" s="112"/>
      <c r="BV260" s="7"/>
      <c r="BW260" s="8"/>
      <c r="BX260" s="8"/>
      <c r="BY260" s="8"/>
      <c r="BZ260" s="8"/>
      <c r="CA260" s="7"/>
      <c r="CB260" s="8"/>
      <c r="CC260" s="13"/>
      <c r="CD260" s="13"/>
      <c r="CE260" s="112"/>
      <c r="CF260" s="7"/>
      <c r="CG260" s="8"/>
      <c r="CH260" s="8"/>
      <c r="CI260" s="8"/>
      <c r="CJ260" s="8"/>
      <c r="CK260" s="7"/>
      <c r="CL260" s="8"/>
      <c r="CM260" s="13"/>
      <c r="CN260" s="13"/>
      <c r="CO260" s="112"/>
      <c r="CP260" s="7"/>
      <c r="CQ260" s="8"/>
      <c r="CR260" s="8"/>
      <c r="CS260" s="8"/>
      <c r="CT260" s="8"/>
      <c r="CU260" s="7"/>
      <c r="CV260" s="8"/>
      <c r="CW260" s="13"/>
      <c r="CX260" s="13"/>
      <c r="CY260" s="112"/>
      <c r="CZ260" s="7"/>
      <c r="DA260" s="8"/>
      <c r="DB260" s="8"/>
      <c r="DC260" s="8"/>
      <c r="DD260" s="8"/>
      <c r="DE260" s="7"/>
      <c r="DF260" s="8"/>
      <c r="DG260" s="13"/>
      <c r="DH260" s="13"/>
      <c r="DI260" s="112"/>
      <c r="DJ260" s="7"/>
      <c r="DK260" s="8"/>
      <c r="DL260" s="8"/>
      <c r="DM260" s="8"/>
      <c r="DN260" s="8"/>
      <c r="DO260" s="7"/>
      <c r="DP260" s="8"/>
      <c r="DQ260" s="13"/>
      <c r="DR260" s="13"/>
      <c r="DS260" s="112"/>
      <c r="DT260" s="7"/>
      <c r="DU260" s="8"/>
      <c r="DV260" s="8"/>
      <c r="DW260" s="8"/>
      <c r="DX260" s="8"/>
      <c r="DY260" s="7"/>
      <c r="DZ260" s="8"/>
      <c r="EA260" s="13"/>
      <c r="EB260" s="13"/>
      <c r="EC260" s="112"/>
      <c r="ED260" s="7"/>
      <c r="EE260" s="8"/>
      <c r="EF260" s="8"/>
      <c r="EG260" s="8"/>
      <c r="EH260" s="8"/>
      <c r="EI260" s="7"/>
      <c r="EJ260" s="8"/>
      <c r="EK260" s="13"/>
      <c r="EL260" s="13"/>
      <c r="EM260" s="112"/>
      <c r="EN260" s="7"/>
      <c r="EO260" s="8"/>
      <c r="EP260" s="8"/>
      <c r="EQ260" s="8"/>
      <c r="ER260" s="8"/>
      <c r="ES260" s="7"/>
      <c r="ET260" s="8"/>
    </row>
    <row r="261" spans="1:150" ht="12.75" customHeight="1" x14ac:dyDescent="0.2">
      <c r="A261" s="13"/>
      <c r="B261" s="13"/>
      <c r="C261" s="13"/>
      <c r="D261" s="13"/>
      <c r="E261" s="13"/>
      <c r="F261" s="13"/>
      <c r="G261" s="13"/>
      <c r="H261" s="13"/>
      <c r="I261" s="14"/>
      <c r="J261" s="13"/>
      <c r="K261" s="13"/>
      <c r="L261" s="13"/>
      <c r="M261" s="112"/>
      <c r="N261" s="7"/>
      <c r="O261" s="8"/>
      <c r="P261" s="8"/>
      <c r="Q261" s="8"/>
      <c r="R261" s="8"/>
      <c r="S261" s="7"/>
      <c r="T261" s="8"/>
      <c r="U261" s="13"/>
      <c r="V261" s="13"/>
      <c r="W261" s="112"/>
      <c r="X261" s="7"/>
      <c r="Y261" s="8"/>
      <c r="Z261" s="8"/>
      <c r="AA261" s="8"/>
      <c r="AB261" s="8"/>
      <c r="AC261" s="7"/>
      <c r="AD261" s="8"/>
      <c r="AE261" s="13"/>
      <c r="AF261" s="13"/>
      <c r="AG261" s="112"/>
      <c r="AH261" s="7"/>
      <c r="AI261" s="8"/>
      <c r="AJ261" s="8"/>
      <c r="AK261" s="8"/>
      <c r="AL261" s="8"/>
      <c r="AM261" s="7"/>
      <c r="AN261" s="8"/>
      <c r="AO261" s="13"/>
      <c r="AP261" s="13"/>
      <c r="AQ261" s="112"/>
      <c r="AR261" s="7"/>
      <c r="AS261" s="8"/>
      <c r="AT261" s="8"/>
      <c r="AU261" s="8"/>
      <c r="AV261" s="8"/>
      <c r="AW261" s="7"/>
      <c r="AX261" s="8"/>
      <c r="AY261" s="13"/>
      <c r="AZ261" s="13"/>
      <c r="BA261" s="112"/>
      <c r="BB261" s="7"/>
      <c r="BC261" s="8"/>
      <c r="BD261" s="8"/>
      <c r="BE261" s="8"/>
      <c r="BF261" s="8"/>
      <c r="BG261" s="7"/>
      <c r="BH261" s="8"/>
      <c r="BI261" s="13"/>
      <c r="BJ261" s="13"/>
      <c r="BK261" s="112"/>
      <c r="BL261" s="7"/>
      <c r="BM261" s="8"/>
      <c r="BN261" s="8"/>
      <c r="BO261" s="8"/>
      <c r="BP261" s="8"/>
      <c r="BQ261" s="7"/>
      <c r="BR261" s="8"/>
      <c r="BS261" s="13"/>
      <c r="BT261" s="13"/>
      <c r="BU261" s="112"/>
      <c r="BV261" s="7"/>
      <c r="BW261" s="8"/>
      <c r="BX261" s="8"/>
      <c r="BY261" s="8"/>
      <c r="BZ261" s="8"/>
      <c r="CA261" s="7"/>
      <c r="CB261" s="8"/>
      <c r="CC261" s="13"/>
      <c r="CD261" s="13"/>
      <c r="CE261" s="112"/>
      <c r="CF261" s="7"/>
      <c r="CG261" s="8"/>
      <c r="CH261" s="8"/>
      <c r="CI261" s="8"/>
      <c r="CJ261" s="8"/>
      <c r="CK261" s="7"/>
      <c r="CL261" s="8"/>
      <c r="CM261" s="13"/>
      <c r="CN261" s="13"/>
      <c r="CO261" s="112"/>
      <c r="CP261" s="7"/>
      <c r="CQ261" s="8"/>
      <c r="CR261" s="8"/>
      <c r="CS261" s="8"/>
      <c r="CT261" s="8"/>
      <c r="CU261" s="7"/>
      <c r="CV261" s="8"/>
      <c r="CW261" s="13"/>
      <c r="CX261" s="13"/>
      <c r="CY261" s="112"/>
      <c r="CZ261" s="7"/>
      <c r="DA261" s="8"/>
      <c r="DB261" s="8"/>
      <c r="DC261" s="8"/>
      <c r="DD261" s="8"/>
      <c r="DE261" s="7"/>
      <c r="DF261" s="8"/>
      <c r="DG261" s="13"/>
      <c r="DH261" s="13"/>
      <c r="DI261" s="112"/>
      <c r="DJ261" s="7"/>
      <c r="DK261" s="8"/>
      <c r="DL261" s="8"/>
      <c r="DM261" s="8"/>
      <c r="DN261" s="8"/>
      <c r="DO261" s="7"/>
      <c r="DP261" s="8"/>
      <c r="DQ261" s="13"/>
      <c r="DR261" s="13"/>
      <c r="DS261" s="112"/>
      <c r="DT261" s="7"/>
      <c r="DU261" s="8"/>
      <c r="DV261" s="8"/>
      <c r="DW261" s="8"/>
      <c r="DX261" s="8"/>
      <c r="DY261" s="7"/>
      <c r="DZ261" s="8"/>
      <c r="EA261" s="13"/>
      <c r="EB261" s="13"/>
      <c r="EC261" s="112"/>
      <c r="ED261" s="7"/>
      <c r="EE261" s="8"/>
      <c r="EF261" s="8"/>
      <c r="EG261" s="8"/>
      <c r="EH261" s="8"/>
      <c r="EI261" s="7"/>
      <c r="EJ261" s="8"/>
      <c r="EK261" s="13"/>
      <c r="EL261" s="13"/>
      <c r="EM261" s="112"/>
      <c r="EN261" s="7"/>
      <c r="EO261" s="8"/>
      <c r="EP261" s="8"/>
      <c r="EQ261" s="8"/>
      <c r="ER261" s="8"/>
      <c r="ES261" s="7"/>
      <c r="ET261" s="8"/>
    </row>
    <row r="262" spans="1:150" ht="12.75" customHeight="1" x14ac:dyDescent="0.2">
      <c r="A262" s="13"/>
      <c r="B262" s="13"/>
      <c r="C262" s="13"/>
      <c r="D262" s="13"/>
      <c r="E262" s="13"/>
      <c r="F262" s="13"/>
      <c r="G262" s="13"/>
      <c r="H262" s="13"/>
      <c r="I262" s="14"/>
      <c r="J262" s="13"/>
      <c r="K262" s="13"/>
      <c r="L262" s="13"/>
      <c r="M262" s="112"/>
      <c r="N262" s="7"/>
      <c r="O262" s="8"/>
      <c r="P262" s="8"/>
      <c r="Q262" s="8"/>
      <c r="R262" s="8"/>
      <c r="S262" s="7"/>
      <c r="T262" s="8"/>
      <c r="U262" s="13"/>
      <c r="V262" s="13"/>
      <c r="W262" s="112"/>
      <c r="X262" s="7"/>
      <c r="Y262" s="8"/>
      <c r="Z262" s="8"/>
      <c r="AA262" s="8"/>
      <c r="AB262" s="8"/>
      <c r="AC262" s="7"/>
      <c r="AD262" s="8"/>
      <c r="AE262" s="13"/>
      <c r="AF262" s="13"/>
      <c r="AG262" s="112"/>
      <c r="AH262" s="7"/>
      <c r="AI262" s="8"/>
      <c r="AJ262" s="8"/>
      <c r="AK262" s="8"/>
      <c r="AL262" s="8"/>
      <c r="AM262" s="7"/>
      <c r="AN262" s="8"/>
      <c r="AO262" s="13"/>
      <c r="AP262" s="13"/>
      <c r="AQ262" s="112"/>
      <c r="AR262" s="7"/>
      <c r="AS262" s="8"/>
      <c r="AT262" s="8"/>
      <c r="AU262" s="8"/>
      <c r="AV262" s="8"/>
      <c r="AW262" s="7"/>
      <c r="AX262" s="8"/>
      <c r="AY262" s="13"/>
      <c r="AZ262" s="13"/>
      <c r="BA262" s="112"/>
      <c r="BB262" s="7"/>
      <c r="BC262" s="8"/>
      <c r="BD262" s="8"/>
      <c r="BE262" s="8"/>
      <c r="BF262" s="8"/>
      <c r="BG262" s="7"/>
      <c r="BH262" s="8"/>
      <c r="BI262" s="13"/>
      <c r="BJ262" s="13"/>
      <c r="BK262" s="112"/>
      <c r="BL262" s="7"/>
      <c r="BM262" s="8"/>
      <c r="BN262" s="8"/>
      <c r="BO262" s="8"/>
      <c r="BP262" s="8"/>
      <c r="BQ262" s="7"/>
      <c r="BR262" s="8"/>
      <c r="BS262" s="13"/>
      <c r="BT262" s="13"/>
      <c r="BU262" s="112"/>
      <c r="BV262" s="7"/>
      <c r="BW262" s="8"/>
      <c r="BX262" s="8"/>
      <c r="BY262" s="8"/>
      <c r="BZ262" s="8"/>
      <c r="CA262" s="7"/>
      <c r="CB262" s="8"/>
      <c r="CC262" s="13"/>
      <c r="CD262" s="13"/>
      <c r="CE262" s="112"/>
      <c r="CF262" s="7"/>
      <c r="CG262" s="8"/>
      <c r="CH262" s="8"/>
      <c r="CI262" s="8"/>
      <c r="CJ262" s="8"/>
      <c r="CK262" s="7"/>
      <c r="CL262" s="8"/>
      <c r="CM262" s="13"/>
      <c r="CN262" s="13"/>
      <c r="CO262" s="112"/>
      <c r="CP262" s="7"/>
      <c r="CQ262" s="8"/>
      <c r="CR262" s="8"/>
      <c r="CS262" s="8"/>
      <c r="CT262" s="8"/>
      <c r="CU262" s="7"/>
      <c r="CV262" s="8"/>
      <c r="CW262" s="13"/>
      <c r="CX262" s="13"/>
      <c r="CY262" s="112"/>
      <c r="CZ262" s="7"/>
      <c r="DA262" s="8"/>
      <c r="DB262" s="8"/>
      <c r="DC262" s="8"/>
      <c r="DD262" s="8"/>
      <c r="DE262" s="7"/>
      <c r="DF262" s="8"/>
      <c r="DG262" s="13"/>
      <c r="DH262" s="13"/>
      <c r="DI262" s="112"/>
      <c r="DJ262" s="7"/>
      <c r="DK262" s="8"/>
      <c r="DL262" s="8"/>
      <c r="DM262" s="8"/>
      <c r="DN262" s="8"/>
      <c r="DO262" s="7"/>
      <c r="DP262" s="8"/>
      <c r="DQ262" s="13"/>
      <c r="DR262" s="13"/>
      <c r="DS262" s="112"/>
      <c r="DT262" s="7"/>
      <c r="DU262" s="8"/>
      <c r="DV262" s="8"/>
      <c r="DW262" s="8"/>
      <c r="DX262" s="8"/>
      <c r="DY262" s="7"/>
      <c r="DZ262" s="8"/>
      <c r="EA262" s="13"/>
      <c r="EB262" s="13"/>
      <c r="EC262" s="112"/>
      <c r="ED262" s="7"/>
      <c r="EE262" s="8"/>
      <c r="EF262" s="8"/>
      <c r="EG262" s="8"/>
      <c r="EH262" s="8"/>
      <c r="EI262" s="7"/>
      <c r="EJ262" s="8"/>
      <c r="EK262" s="13"/>
      <c r="EL262" s="13"/>
      <c r="EM262" s="112"/>
      <c r="EN262" s="7"/>
      <c r="EO262" s="8"/>
      <c r="EP262" s="8"/>
      <c r="EQ262" s="8"/>
      <c r="ER262" s="8"/>
      <c r="ES262" s="7"/>
      <c r="ET262" s="8"/>
    </row>
    <row r="263" spans="1:150" ht="12.75" customHeight="1" x14ac:dyDescent="0.2">
      <c r="A263" s="13"/>
      <c r="B263" s="13"/>
      <c r="C263" s="13"/>
      <c r="D263" s="13"/>
      <c r="E263" s="13"/>
      <c r="F263" s="13"/>
      <c r="G263" s="13"/>
      <c r="H263" s="13"/>
      <c r="I263" s="14"/>
      <c r="J263" s="13"/>
      <c r="K263" s="13"/>
      <c r="L263" s="13"/>
      <c r="M263" s="112"/>
      <c r="N263" s="7"/>
      <c r="O263" s="8"/>
      <c r="P263" s="8"/>
      <c r="Q263" s="8"/>
      <c r="R263" s="8"/>
      <c r="S263" s="7"/>
      <c r="T263" s="8"/>
      <c r="U263" s="13"/>
      <c r="V263" s="13"/>
      <c r="W263" s="112"/>
      <c r="X263" s="7"/>
      <c r="Y263" s="8"/>
      <c r="Z263" s="8"/>
      <c r="AA263" s="8"/>
      <c r="AB263" s="8"/>
      <c r="AC263" s="7"/>
      <c r="AD263" s="8"/>
      <c r="AE263" s="13"/>
      <c r="AF263" s="13"/>
      <c r="AG263" s="112"/>
      <c r="AH263" s="7"/>
      <c r="AI263" s="8"/>
      <c r="AJ263" s="8"/>
      <c r="AK263" s="8"/>
      <c r="AL263" s="8"/>
      <c r="AM263" s="7"/>
      <c r="AN263" s="8"/>
      <c r="AO263" s="13"/>
      <c r="AP263" s="13"/>
      <c r="AQ263" s="112"/>
      <c r="AR263" s="7"/>
      <c r="AS263" s="8"/>
      <c r="AT263" s="8"/>
      <c r="AU263" s="8"/>
      <c r="AV263" s="8"/>
      <c r="AW263" s="7"/>
      <c r="AX263" s="8"/>
      <c r="AY263" s="13"/>
      <c r="AZ263" s="13"/>
      <c r="BA263" s="112"/>
      <c r="BB263" s="7"/>
      <c r="BC263" s="8"/>
      <c r="BD263" s="8"/>
      <c r="BE263" s="8"/>
      <c r="BF263" s="8"/>
      <c r="BG263" s="7"/>
      <c r="BH263" s="8"/>
      <c r="BI263" s="13"/>
      <c r="BJ263" s="13"/>
      <c r="BK263" s="112"/>
      <c r="BL263" s="7"/>
      <c r="BM263" s="8"/>
      <c r="BN263" s="8"/>
      <c r="BO263" s="8"/>
      <c r="BP263" s="8"/>
      <c r="BQ263" s="7"/>
      <c r="BR263" s="8"/>
      <c r="BS263" s="13"/>
      <c r="BT263" s="13"/>
      <c r="BU263" s="112"/>
      <c r="BV263" s="7"/>
      <c r="BW263" s="8"/>
      <c r="BX263" s="8"/>
      <c r="BY263" s="8"/>
      <c r="BZ263" s="8"/>
      <c r="CA263" s="7"/>
      <c r="CB263" s="8"/>
      <c r="CC263" s="13"/>
      <c r="CD263" s="13"/>
      <c r="CE263" s="112"/>
      <c r="CF263" s="7"/>
      <c r="CG263" s="8"/>
      <c r="CH263" s="8"/>
      <c r="CI263" s="8"/>
      <c r="CJ263" s="8"/>
      <c r="CK263" s="7"/>
      <c r="CL263" s="8"/>
      <c r="CM263" s="13"/>
      <c r="CN263" s="13"/>
      <c r="CO263" s="112"/>
      <c r="CP263" s="7"/>
      <c r="CQ263" s="8"/>
      <c r="CR263" s="8"/>
      <c r="CS263" s="8"/>
      <c r="CT263" s="8"/>
      <c r="CU263" s="7"/>
      <c r="CV263" s="8"/>
      <c r="CW263" s="13"/>
      <c r="CX263" s="13"/>
      <c r="CY263" s="112"/>
      <c r="CZ263" s="7"/>
      <c r="DA263" s="8"/>
      <c r="DB263" s="8"/>
      <c r="DC263" s="8"/>
      <c r="DD263" s="8"/>
      <c r="DE263" s="7"/>
      <c r="DF263" s="8"/>
      <c r="DG263" s="13"/>
      <c r="DH263" s="13"/>
      <c r="DI263" s="112"/>
      <c r="DJ263" s="7"/>
      <c r="DK263" s="8"/>
      <c r="DL263" s="8"/>
      <c r="DM263" s="8"/>
      <c r="DN263" s="8"/>
      <c r="DO263" s="7"/>
      <c r="DP263" s="8"/>
      <c r="DQ263" s="13"/>
      <c r="DR263" s="13"/>
      <c r="DS263" s="112"/>
      <c r="DT263" s="7"/>
      <c r="DU263" s="8"/>
      <c r="DV263" s="8"/>
      <c r="DW263" s="8"/>
      <c r="DX263" s="8"/>
      <c r="DY263" s="7"/>
      <c r="DZ263" s="8"/>
      <c r="EA263" s="13"/>
      <c r="EB263" s="13"/>
      <c r="EC263" s="112"/>
      <c r="ED263" s="7"/>
      <c r="EE263" s="8"/>
      <c r="EF263" s="8"/>
      <c r="EG263" s="8"/>
      <c r="EH263" s="8"/>
      <c r="EI263" s="7"/>
      <c r="EJ263" s="8"/>
      <c r="EK263" s="13"/>
      <c r="EL263" s="13"/>
      <c r="EM263" s="112"/>
      <c r="EN263" s="7"/>
      <c r="EO263" s="8"/>
      <c r="EP263" s="8"/>
      <c r="EQ263" s="8"/>
      <c r="ER263" s="8"/>
      <c r="ES263" s="7"/>
      <c r="ET263" s="8"/>
    </row>
    <row r="264" spans="1:150" ht="12.75" customHeight="1" x14ac:dyDescent="0.2">
      <c r="A264" s="13"/>
      <c r="B264" s="13"/>
      <c r="C264" s="13"/>
      <c r="D264" s="13"/>
      <c r="E264" s="13"/>
      <c r="F264" s="13"/>
      <c r="G264" s="13"/>
      <c r="H264" s="13"/>
      <c r="I264" s="14"/>
      <c r="J264" s="13"/>
      <c r="K264" s="13"/>
      <c r="L264" s="13"/>
      <c r="M264" s="112"/>
      <c r="N264" s="7"/>
      <c r="O264" s="8"/>
      <c r="P264" s="8"/>
      <c r="Q264" s="8"/>
      <c r="R264" s="8"/>
      <c r="S264" s="7"/>
      <c r="T264" s="8"/>
      <c r="U264" s="13"/>
      <c r="V264" s="13"/>
      <c r="W264" s="112"/>
      <c r="X264" s="7"/>
      <c r="Y264" s="8"/>
      <c r="Z264" s="8"/>
      <c r="AA264" s="8"/>
      <c r="AB264" s="8"/>
      <c r="AC264" s="7"/>
      <c r="AD264" s="8"/>
      <c r="AE264" s="13"/>
      <c r="AF264" s="13"/>
      <c r="AG264" s="112"/>
      <c r="AH264" s="7"/>
      <c r="AI264" s="8"/>
      <c r="AJ264" s="8"/>
      <c r="AK264" s="8"/>
      <c r="AL264" s="8"/>
      <c r="AM264" s="7"/>
      <c r="AN264" s="8"/>
      <c r="AO264" s="13"/>
      <c r="AP264" s="13"/>
      <c r="AQ264" s="112"/>
      <c r="AR264" s="7"/>
      <c r="AS264" s="8"/>
      <c r="AT264" s="8"/>
      <c r="AU264" s="8"/>
      <c r="AV264" s="8"/>
      <c r="AW264" s="7"/>
      <c r="AX264" s="8"/>
      <c r="AY264" s="13"/>
      <c r="AZ264" s="13"/>
      <c r="BA264" s="112"/>
      <c r="BB264" s="7"/>
      <c r="BC264" s="8"/>
      <c r="BD264" s="8"/>
      <c r="BE264" s="8"/>
      <c r="BF264" s="8"/>
      <c r="BG264" s="7"/>
      <c r="BH264" s="8"/>
      <c r="BI264" s="13"/>
      <c r="BJ264" s="13"/>
      <c r="BK264" s="112"/>
      <c r="BL264" s="7"/>
      <c r="BM264" s="8"/>
      <c r="BN264" s="8"/>
      <c r="BO264" s="8"/>
      <c r="BP264" s="8"/>
      <c r="BQ264" s="7"/>
      <c r="BR264" s="8"/>
      <c r="BS264" s="13"/>
      <c r="BT264" s="13"/>
      <c r="BU264" s="112"/>
      <c r="BV264" s="7"/>
      <c r="BW264" s="8"/>
      <c r="BX264" s="8"/>
      <c r="BY264" s="8"/>
      <c r="BZ264" s="8"/>
      <c r="CA264" s="7"/>
      <c r="CB264" s="8"/>
      <c r="CC264" s="13"/>
      <c r="CD264" s="13"/>
      <c r="CE264" s="112"/>
      <c r="CF264" s="7"/>
      <c r="CG264" s="8"/>
      <c r="CH264" s="8"/>
      <c r="CI264" s="8"/>
      <c r="CJ264" s="8"/>
      <c r="CK264" s="7"/>
      <c r="CL264" s="8"/>
      <c r="CM264" s="13"/>
      <c r="CN264" s="13"/>
      <c r="CO264" s="112"/>
      <c r="CP264" s="7"/>
      <c r="CQ264" s="8"/>
      <c r="CR264" s="8"/>
      <c r="CS264" s="8"/>
      <c r="CT264" s="8"/>
      <c r="CU264" s="7"/>
      <c r="CV264" s="8"/>
      <c r="CW264" s="13"/>
      <c r="CX264" s="13"/>
      <c r="CY264" s="112"/>
      <c r="CZ264" s="7"/>
      <c r="DA264" s="8"/>
      <c r="DB264" s="8"/>
      <c r="DC264" s="8"/>
      <c r="DD264" s="8"/>
      <c r="DE264" s="7"/>
      <c r="DF264" s="8"/>
      <c r="DG264" s="13"/>
      <c r="DH264" s="13"/>
      <c r="DI264" s="112"/>
      <c r="DJ264" s="7"/>
      <c r="DK264" s="8"/>
      <c r="DL264" s="8"/>
      <c r="DM264" s="8"/>
      <c r="DN264" s="8"/>
      <c r="DO264" s="7"/>
      <c r="DP264" s="8"/>
      <c r="DQ264" s="13"/>
      <c r="DR264" s="13"/>
      <c r="DS264" s="112"/>
      <c r="DT264" s="7"/>
      <c r="DU264" s="8"/>
      <c r="DV264" s="8"/>
      <c r="DW264" s="8"/>
      <c r="DX264" s="8"/>
      <c r="DY264" s="7"/>
      <c r="DZ264" s="8"/>
      <c r="EA264" s="13"/>
      <c r="EB264" s="13"/>
      <c r="EC264" s="112"/>
      <c r="ED264" s="7"/>
      <c r="EE264" s="8"/>
      <c r="EF264" s="8"/>
      <c r="EG264" s="8"/>
      <c r="EH264" s="8"/>
      <c r="EI264" s="7"/>
      <c r="EJ264" s="8"/>
      <c r="EK264" s="13"/>
      <c r="EL264" s="13"/>
      <c r="EM264" s="112"/>
      <c r="EN264" s="7"/>
      <c r="EO264" s="8"/>
      <c r="EP264" s="8"/>
      <c r="EQ264" s="8"/>
      <c r="ER264" s="8"/>
      <c r="ES264" s="7"/>
      <c r="ET264" s="8"/>
    </row>
    <row r="265" spans="1:150" ht="12.75" customHeight="1" x14ac:dyDescent="0.2">
      <c r="A265" s="13"/>
      <c r="B265" s="13"/>
      <c r="C265" s="13"/>
      <c r="D265" s="13"/>
      <c r="E265" s="13"/>
      <c r="F265" s="13"/>
      <c r="G265" s="13"/>
      <c r="H265" s="13"/>
      <c r="I265" s="14"/>
      <c r="J265" s="13"/>
      <c r="K265" s="13"/>
      <c r="L265" s="13"/>
      <c r="M265" s="112"/>
      <c r="N265" s="7"/>
      <c r="O265" s="8"/>
      <c r="P265" s="8"/>
      <c r="Q265" s="8"/>
      <c r="R265" s="8"/>
      <c r="S265" s="7"/>
      <c r="T265" s="8"/>
      <c r="U265" s="13"/>
      <c r="V265" s="13"/>
      <c r="W265" s="112"/>
      <c r="X265" s="7"/>
      <c r="Y265" s="8"/>
      <c r="Z265" s="8"/>
      <c r="AA265" s="8"/>
      <c r="AB265" s="8"/>
      <c r="AC265" s="7"/>
      <c r="AD265" s="8"/>
      <c r="AE265" s="13"/>
      <c r="AF265" s="13"/>
      <c r="AG265" s="112"/>
      <c r="AH265" s="7"/>
      <c r="AI265" s="8"/>
      <c r="AJ265" s="8"/>
      <c r="AK265" s="8"/>
      <c r="AL265" s="8"/>
      <c r="AM265" s="7"/>
      <c r="AN265" s="8"/>
      <c r="AO265" s="13"/>
      <c r="AP265" s="13"/>
      <c r="AQ265" s="112"/>
      <c r="AR265" s="7"/>
      <c r="AS265" s="8"/>
      <c r="AT265" s="8"/>
      <c r="AU265" s="8"/>
      <c r="AV265" s="8"/>
      <c r="AW265" s="7"/>
      <c r="AX265" s="8"/>
      <c r="AY265" s="13"/>
      <c r="AZ265" s="13"/>
      <c r="BA265" s="112"/>
      <c r="BB265" s="7"/>
      <c r="BC265" s="8"/>
      <c r="BD265" s="8"/>
      <c r="BE265" s="8"/>
      <c r="BF265" s="8"/>
      <c r="BG265" s="7"/>
      <c r="BH265" s="8"/>
      <c r="BI265" s="13"/>
      <c r="BJ265" s="13"/>
      <c r="BK265" s="112"/>
      <c r="BL265" s="7"/>
      <c r="BM265" s="8"/>
      <c r="BN265" s="8"/>
      <c r="BO265" s="8"/>
      <c r="BP265" s="8"/>
      <c r="BQ265" s="7"/>
      <c r="BR265" s="8"/>
      <c r="BS265" s="13"/>
      <c r="BT265" s="13"/>
      <c r="BU265" s="112"/>
      <c r="BV265" s="7"/>
      <c r="BW265" s="8"/>
      <c r="BX265" s="8"/>
      <c r="BY265" s="8"/>
      <c r="BZ265" s="8"/>
      <c r="CA265" s="7"/>
      <c r="CB265" s="8"/>
      <c r="CC265" s="13"/>
      <c r="CD265" s="13"/>
      <c r="CE265" s="112"/>
      <c r="CF265" s="7"/>
      <c r="CG265" s="8"/>
      <c r="CH265" s="8"/>
      <c r="CI265" s="8"/>
      <c r="CJ265" s="8"/>
      <c r="CK265" s="7"/>
      <c r="CL265" s="8"/>
      <c r="CM265" s="13"/>
      <c r="CN265" s="13"/>
      <c r="CO265" s="112"/>
      <c r="CP265" s="7"/>
      <c r="CQ265" s="8"/>
      <c r="CR265" s="8"/>
      <c r="CS265" s="8"/>
      <c r="CT265" s="8"/>
      <c r="CU265" s="7"/>
      <c r="CV265" s="8"/>
      <c r="CW265" s="13"/>
      <c r="CX265" s="13"/>
      <c r="CY265" s="112"/>
      <c r="CZ265" s="7"/>
      <c r="DA265" s="8"/>
      <c r="DB265" s="8"/>
      <c r="DC265" s="8"/>
      <c r="DD265" s="8"/>
      <c r="DE265" s="7"/>
      <c r="DF265" s="8"/>
      <c r="DG265" s="13"/>
      <c r="DH265" s="13"/>
      <c r="DI265" s="112"/>
      <c r="DJ265" s="7"/>
      <c r="DK265" s="8"/>
      <c r="DL265" s="8"/>
      <c r="DM265" s="8"/>
      <c r="DN265" s="8"/>
      <c r="DO265" s="7"/>
      <c r="DP265" s="8"/>
      <c r="DQ265" s="13"/>
      <c r="DR265" s="13"/>
      <c r="DS265" s="112"/>
      <c r="DT265" s="7"/>
      <c r="DU265" s="8"/>
      <c r="DV265" s="8"/>
      <c r="DW265" s="8"/>
      <c r="DX265" s="8"/>
      <c r="DY265" s="7"/>
      <c r="DZ265" s="8"/>
      <c r="EA265" s="13"/>
      <c r="EB265" s="13"/>
      <c r="EC265" s="112"/>
      <c r="ED265" s="7"/>
      <c r="EE265" s="8"/>
      <c r="EF265" s="8"/>
      <c r="EG265" s="8"/>
      <c r="EH265" s="8"/>
      <c r="EI265" s="7"/>
      <c r="EJ265" s="8"/>
      <c r="EK265" s="13"/>
      <c r="EL265" s="13"/>
      <c r="EM265" s="112"/>
      <c r="EN265" s="7"/>
      <c r="EO265" s="8"/>
      <c r="EP265" s="8"/>
      <c r="EQ265" s="8"/>
      <c r="ER265" s="8"/>
      <c r="ES265" s="7"/>
      <c r="ET265" s="8"/>
    </row>
    <row r="266" spans="1:150" ht="12.75" customHeight="1" x14ac:dyDescent="0.2">
      <c r="A266" s="13"/>
      <c r="B266" s="13"/>
      <c r="C266" s="13"/>
      <c r="D266" s="13"/>
      <c r="E266" s="13"/>
      <c r="F266" s="13"/>
      <c r="G266" s="13"/>
      <c r="H266" s="13"/>
      <c r="I266" s="14"/>
      <c r="J266" s="13"/>
      <c r="K266" s="13"/>
      <c r="L266" s="13"/>
      <c r="M266" s="112"/>
      <c r="N266" s="7"/>
      <c r="O266" s="8"/>
      <c r="P266" s="8"/>
      <c r="Q266" s="8"/>
      <c r="R266" s="8"/>
      <c r="S266" s="7"/>
      <c r="T266" s="8"/>
      <c r="U266" s="13"/>
      <c r="V266" s="13"/>
      <c r="W266" s="112"/>
      <c r="X266" s="7"/>
      <c r="Y266" s="8"/>
      <c r="Z266" s="8"/>
      <c r="AA266" s="8"/>
      <c r="AB266" s="8"/>
      <c r="AC266" s="7"/>
      <c r="AD266" s="8"/>
      <c r="AE266" s="13"/>
      <c r="AF266" s="13"/>
      <c r="AG266" s="112"/>
      <c r="AH266" s="7"/>
      <c r="AI266" s="8"/>
      <c r="AJ266" s="8"/>
      <c r="AK266" s="8"/>
      <c r="AL266" s="8"/>
      <c r="AM266" s="7"/>
      <c r="AN266" s="8"/>
      <c r="AO266" s="13"/>
      <c r="AP266" s="13"/>
      <c r="AQ266" s="112"/>
      <c r="AR266" s="7"/>
      <c r="AS266" s="8"/>
      <c r="AT266" s="8"/>
      <c r="AU266" s="8"/>
      <c r="AV266" s="8"/>
      <c r="AW266" s="7"/>
      <c r="AX266" s="8"/>
      <c r="AY266" s="13"/>
      <c r="AZ266" s="13"/>
      <c r="BA266" s="112"/>
      <c r="BB266" s="7"/>
      <c r="BC266" s="8"/>
      <c r="BD266" s="8"/>
      <c r="BE266" s="8"/>
      <c r="BF266" s="8"/>
      <c r="BG266" s="7"/>
      <c r="BH266" s="8"/>
      <c r="BI266" s="13"/>
      <c r="BJ266" s="13"/>
      <c r="BK266" s="112"/>
      <c r="BL266" s="7"/>
      <c r="BM266" s="8"/>
      <c r="BN266" s="8"/>
      <c r="BO266" s="8"/>
      <c r="BP266" s="8"/>
      <c r="BQ266" s="7"/>
      <c r="BR266" s="8"/>
      <c r="BS266" s="13"/>
      <c r="BT266" s="13"/>
      <c r="BU266" s="112"/>
      <c r="BV266" s="7"/>
      <c r="BW266" s="8"/>
      <c r="BX266" s="8"/>
      <c r="BY266" s="8"/>
      <c r="BZ266" s="8"/>
      <c r="CA266" s="7"/>
      <c r="CB266" s="8"/>
      <c r="CC266" s="13"/>
      <c r="CD266" s="13"/>
      <c r="CE266" s="112"/>
      <c r="CF266" s="7"/>
      <c r="CG266" s="8"/>
      <c r="CH266" s="8"/>
      <c r="CI266" s="8"/>
      <c r="CJ266" s="8"/>
      <c r="CK266" s="7"/>
      <c r="CL266" s="8"/>
      <c r="CM266" s="13"/>
      <c r="CN266" s="13"/>
      <c r="CO266" s="112"/>
      <c r="CP266" s="7"/>
      <c r="CQ266" s="8"/>
      <c r="CR266" s="8"/>
      <c r="CS266" s="8"/>
      <c r="CT266" s="8"/>
      <c r="CU266" s="7"/>
      <c r="CV266" s="8"/>
      <c r="CW266" s="13"/>
      <c r="CX266" s="13"/>
      <c r="CY266" s="112"/>
      <c r="CZ266" s="7"/>
      <c r="DA266" s="8"/>
      <c r="DB266" s="8"/>
      <c r="DC266" s="8"/>
      <c r="DD266" s="8"/>
      <c r="DE266" s="7"/>
      <c r="DF266" s="8"/>
      <c r="DG266" s="13"/>
      <c r="DH266" s="13"/>
      <c r="DI266" s="112"/>
      <c r="DJ266" s="7"/>
      <c r="DK266" s="8"/>
      <c r="DL266" s="8"/>
      <c r="DM266" s="8"/>
      <c r="DN266" s="8"/>
      <c r="DO266" s="7"/>
      <c r="DP266" s="8"/>
      <c r="DQ266" s="13"/>
      <c r="DR266" s="13"/>
      <c r="DS266" s="112"/>
      <c r="DT266" s="7"/>
      <c r="DU266" s="8"/>
      <c r="DV266" s="8"/>
      <c r="DW266" s="8"/>
      <c r="DX266" s="8"/>
      <c r="DY266" s="7"/>
      <c r="DZ266" s="8"/>
      <c r="EA266" s="13"/>
      <c r="EB266" s="13"/>
      <c r="EC266" s="112"/>
      <c r="ED266" s="7"/>
      <c r="EE266" s="8"/>
      <c r="EF266" s="8"/>
      <c r="EG266" s="8"/>
      <c r="EH266" s="8"/>
      <c r="EI266" s="7"/>
      <c r="EJ266" s="8"/>
      <c r="EK266" s="13"/>
      <c r="EL266" s="13"/>
      <c r="EM266" s="112"/>
      <c r="EN266" s="7"/>
      <c r="EO266" s="8"/>
      <c r="EP266" s="8"/>
      <c r="EQ266" s="8"/>
      <c r="ER266" s="8"/>
      <c r="ES266" s="7"/>
      <c r="ET266" s="8"/>
    </row>
    <row r="267" spans="1:150" ht="12.75" customHeight="1" x14ac:dyDescent="0.2">
      <c r="A267" s="13"/>
      <c r="B267" s="13"/>
      <c r="C267" s="13"/>
      <c r="D267" s="13"/>
      <c r="E267" s="13"/>
      <c r="F267" s="13"/>
      <c r="G267" s="13"/>
      <c r="H267" s="13"/>
      <c r="I267" s="14"/>
      <c r="J267" s="13"/>
      <c r="K267" s="13"/>
      <c r="L267" s="13"/>
      <c r="M267" s="112"/>
      <c r="N267" s="7"/>
      <c r="O267" s="8"/>
      <c r="P267" s="8"/>
      <c r="Q267" s="8"/>
      <c r="R267" s="8"/>
      <c r="S267" s="7"/>
      <c r="T267" s="8"/>
      <c r="U267" s="13"/>
      <c r="V267" s="13"/>
      <c r="W267" s="112"/>
      <c r="X267" s="7"/>
      <c r="Y267" s="8"/>
      <c r="Z267" s="8"/>
      <c r="AA267" s="8"/>
      <c r="AB267" s="8"/>
      <c r="AC267" s="7"/>
      <c r="AD267" s="8"/>
      <c r="AE267" s="13"/>
      <c r="AF267" s="13"/>
      <c r="AG267" s="112"/>
      <c r="AH267" s="7"/>
      <c r="AI267" s="8"/>
      <c r="AJ267" s="8"/>
      <c r="AK267" s="8"/>
      <c r="AL267" s="8"/>
      <c r="AM267" s="7"/>
      <c r="AN267" s="8"/>
      <c r="AO267" s="13"/>
      <c r="AP267" s="13"/>
      <c r="AQ267" s="112"/>
      <c r="AR267" s="7"/>
      <c r="AS267" s="8"/>
      <c r="AT267" s="8"/>
      <c r="AU267" s="8"/>
      <c r="AV267" s="8"/>
      <c r="AW267" s="7"/>
      <c r="AX267" s="8"/>
      <c r="AY267" s="13"/>
      <c r="AZ267" s="13"/>
      <c r="BA267" s="112"/>
      <c r="BB267" s="7"/>
      <c r="BC267" s="8"/>
      <c r="BD267" s="8"/>
      <c r="BE267" s="8"/>
      <c r="BF267" s="8"/>
      <c r="BG267" s="7"/>
      <c r="BH267" s="8"/>
      <c r="BI267" s="13"/>
      <c r="BJ267" s="13"/>
      <c r="BK267" s="112"/>
      <c r="BL267" s="7"/>
      <c r="BM267" s="8"/>
      <c r="BN267" s="8"/>
      <c r="BO267" s="8"/>
      <c r="BP267" s="8"/>
      <c r="BQ267" s="7"/>
      <c r="BR267" s="8"/>
      <c r="BS267" s="13"/>
      <c r="BT267" s="13"/>
      <c r="BU267" s="112"/>
      <c r="BV267" s="7"/>
      <c r="BW267" s="8"/>
      <c r="BX267" s="8"/>
      <c r="BY267" s="8"/>
      <c r="BZ267" s="8"/>
      <c r="CA267" s="7"/>
      <c r="CB267" s="8"/>
      <c r="CC267" s="13"/>
      <c r="CD267" s="13"/>
      <c r="CE267" s="112"/>
      <c r="CF267" s="7"/>
      <c r="CG267" s="8"/>
      <c r="CH267" s="8"/>
      <c r="CI267" s="8"/>
      <c r="CJ267" s="8"/>
      <c r="CK267" s="7"/>
      <c r="CL267" s="8"/>
      <c r="CM267" s="13"/>
      <c r="CN267" s="13"/>
      <c r="CO267" s="112"/>
      <c r="CP267" s="7"/>
      <c r="CQ267" s="8"/>
      <c r="CR267" s="8"/>
      <c r="CS267" s="8"/>
      <c r="CT267" s="8"/>
      <c r="CU267" s="7"/>
      <c r="CV267" s="8"/>
      <c r="CW267" s="13"/>
      <c r="CX267" s="13"/>
      <c r="CY267" s="112"/>
      <c r="CZ267" s="7"/>
      <c r="DA267" s="8"/>
      <c r="DB267" s="8"/>
      <c r="DC267" s="8"/>
      <c r="DD267" s="8"/>
      <c r="DE267" s="7"/>
      <c r="DF267" s="8"/>
      <c r="DG267" s="13"/>
      <c r="DH267" s="13"/>
      <c r="DI267" s="112"/>
      <c r="DJ267" s="7"/>
      <c r="DK267" s="8"/>
      <c r="DL267" s="8"/>
      <c r="DM267" s="8"/>
      <c r="DN267" s="8"/>
      <c r="DO267" s="7"/>
      <c r="DP267" s="8"/>
      <c r="DQ267" s="13"/>
      <c r="DR267" s="13"/>
      <c r="DS267" s="112"/>
      <c r="DT267" s="7"/>
      <c r="DU267" s="8"/>
      <c r="DV267" s="8"/>
      <c r="DW267" s="8"/>
      <c r="DX267" s="8"/>
      <c r="DY267" s="7"/>
      <c r="DZ267" s="8"/>
      <c r="EA267" s="13"/>
      <c r="EB267" s="13"/>
      <c r="EC267" s="112"/>
      <c r="ED267" s="7"/>
      <c r="EE267" s="8"/>
      <c r="EF267" s="8"/>
      <c r="EG267" s="8"/>
      <c r="EH267" s="8"/>
      <c r="EI267" s="7"/>
      <c r="EJ267" s="8"/>
      <c r="EK267" s="13"/>
      <c r="EL267" s="13"/>
      <c r="EM267" s="112"/>
      <c r="EN267" s="7"/>
      <c r="EO267" s="8"/>
      <c r="EP267" s="8"/>
      <c r="EQ267" s="8"/>
      <c r="ER267" s="8"/>
      <c r="ES267" s="7"/>
      <c r="ET267" s="8"/>
    </row>
    <row r="268" spans="1:150" ht="12.75" customHeight="1" x14ac:dyDescent="0.2">
      <c r="A268" s="13"/>
      <c r="B268" s="13"/>
      <c r="C268" s="13"/>
      <c r="D268" s="13"/>
      <c r="E268" s="13"/>
      <c r="F268" s="13"/>
      <c r="G268" s="13"/>
      <c r="H268" s="13"/>
      <c r="I268" s="14"/>
      <c r="J268" s="13"/>
      <c r="K268" s="13"/>
      <c r="L268" s="13"/>
      <c r="M268" s="112"/>
      <c r="N268" s="7"/>
      <c r="O268" s="8"/>
      <c r="P268" s="8"/>
      <c r="Q268" s="8"/>
      <c r="R268" s="8"/>
      <c r="S268" s="7"/>
      <c r="T268" s="8"/>
      <c r="U268" s="13"/>
      <c r="V268" s="13"/>
      <c r="W268" s="112"/>
      <c r="X268" s="7"/>
      <c r="Y268" s="8"/>
      <c r="Z268" s="8"/>
      <c r="AA268" s="8"/>
      <c r="AB268" s="8"/>
      <c r="AC268" s="7"/>
      <c r="AD268" s="8"/>
      <c r="AE268" s="13"/>
      <c r="AF268" s="13"/>
      <c r="AG268" s="112"/>
      <c r="AH268" s="7"/>
      <c r="AI268" s="8"/>
      <c r="AJ268" s="8"/>
      <c r="AK268" s="8"/>
      <c r="AL268" s="8"/>
      <c r="AM268" s="7"/>
      <c r="AN268" s="8"/>
      <c r="AO268" s="13"/>
      <c r="AP268" s="13"/>
      <c r="AQ268" s="112"/>
      <c r="AR268" s="7"/>
      <c r="AS268" s="8"/>
      <c r="AT268" s="8"/>
      <c r="AU268" s="8"/>
      <c r="AV268" s="8"/>
      <c r="AW268" s="7"/>
      <c r="AX268" s="8"/>
      <c r="AY268" s="13"/>
      <c r="AZ268" s="13"/>
      <c r="BA268" s="112"/>
      <c r="BB268" s="7"/>
      <c r="BC268" s="8"/>
      <c r="BD268" s="8"/>
      <c r="BE268" s="8"/>
      <c r="BF268" s="8"/>
      <c r="BG268" s="7"/>
      <c r="BH268" s="8"/>
      <c r="BI268" s="13"/>
      <c r="BJ268" s="13"/>
      <c r="BK268" s="112"/>
      <c r="BL268" s="7"/>
      <c r="BM268" s="8"/>
      <c r="BN268" s="8"/>
      <c r="BO268" s="8"/>
      <c r="BP268" s="8"/>
      <c r="BQ268" s="7"/>
      <c r="BR268" s="8"/>
      <c r="BS268" s="13"/>
      <c r="BT268" s="13"/>
      <c r="BU268" s="112"/>
      <c r="BV268" s="7"/>
      <c r="BW268" s="8"/>
      <c r="BX268" s="8"/>
      <c r="BY268" s="8"/>
      <c r="BZ268" s="8"/>
      <c r="CA268" s="7"/>
      <c r="CB268" s="8"/>
      <c r="CC268" s="13"/>
      <c r="CD268" s="13"/>
      <c r="CE268" s="112"/>
      <c r="CF268" s="7"/>
      <c r="CG268" s="8"/>
      <c r="CH268" s="8"/>
      <c r="CI268" s="8"/>
      <c r="CJ268" s="8"/>
      <c r="CK268" s="7"/>
      <c r="CL268" s="8"/>
      <c r="CM268" s="13"/>
      <c r="CN268" s="13"/>
      <c r="CO268" s="112"/>
      <c r="CP268" s="7"/>
      <c r="CQ268" s="8"/>
      <c r="CR268" s="8"/>
      <c r="CS268" s="8"/>
      <c r="CT268" s="8"/>
      <c r="CU268" s="7"/>
      <c r="CV268" s="8"/>
      <c r="CW268" s="13"/>
      <c r="CX268" s="13"/>
      <c r="CY268" s="112"/>
      <c r="CZ268" s="7"/>
      <c r="DA268" s="8"/>
      <c r="DB268" s="8"/>
      <c r="DC268" s="8"/>
      <c r="DD268" s="8"/>
      <c r="DE268" s="7"/>
      <c r="DF268" s="8"/>
      <c r="DG268" s="13"/>
      <c r="DH268" s="13"/>
      <c r="DI268" s="112"/>
      <c r="DJ268" s="7"/>
      <c r="DK268" s="8"/>
      <c r="DL268" s="8"/>
      <c r="DM268" s="8"/>
      <c r="DN268" s="8"/>
      <c r="DO268" s="7"/>
      <c r="DP268" s="8"/>
      <c r="DQ268" s="13"/>
      <c r="DR268" s="13"/>
      <c r="DS268" s="112"/>
      <c r="DT268" s="7"/>
      <c r="DU268" s="8"/>
      <c r="DV268" s="8"/>
      <c r="DW268" s="8"/>
      <c r="DX268" s="8"/>
      <c r="DY268" s="7"/>
      <c r="DZ268" s="8"/>
      <c r="EA268" s="13"/>
      <c r="EB268" s="13"/>
      <c r="EC268" s="112"/>
      <c r="ED268" s="7"/>
      <c r="EE268" s="8"/>
      <c r="EF268" s="8"/>
      <c r="EG268" s="8"/>
      <c r="EH268" s="8"/>
      <c r="EI268" s="7"/>
      <c r="EJ268" s="8"/>
      <c r="EK268" s="13"/>
      <c r="EL268" s="13"/>
      <c r="EM268" s="112"/>
      <c r="EN268" s="7"/>
      <c r="EO268" s="8"/>
      <c r="EP268" s="8"/>
      <c r="EQ268" s="8"/>
      <c r="ER268" s="8"/>
      <c r="ES268" s="7"/>
      <c r="ET268" s="8"/>
    </row>
    <row r="269" spans="1:150" ht="12.75" customHeight="1" x14ac:dyDescent="0.2">
      <c r="A269" s="13"/>
      <c r="B269" s="13"/>
      <c r="C269" s="13"/>
      <c r="D269" s="13"/>
      <c r="E269" s="13"/>
      <c r="F269" s="13"/>
      <c r="G269" s="13"/>
      <c r="H269" s="13"/>
      <c r="I269" s="14"/>
      <c r="J269" s="13"/>
      <c r="K269" s="13"/>
      <c r="L269" s="13"/>
      <c r="M269" s="112"/>
      <c r="N269" s="7"/>
      <c r="O269" s="8"/>
      <c r="P269" s="8"/>
      <c r="Q269" s="8"/>
      <c r="R269" s="8"/>
      <c r="S269" s="7"/>
      <c r="T269" s="8"/>
      <c r="U269" s="13"/>
      <c r="V269" s="13"/>
      <c r="W269" s="112"/>
      <c r="X269" s="7"/>
      <c r="Y269" s="8"/>
      <c r="Z269" s="8"/>
      <c r="AA269" s="8"/>
      <c r="AB269" s="8"/>
      <c r="AC269" s="7"/>
      <c r="AD269" s="8"/>
      <c r="AE269" s="13"/>
      <c r="AF269" s="13"/>
      <c r="AG269" s="112"/>
      <c r="AH269" s="7"/>
      <c r="AI269" s="8"/>
      <c r="AJ269" s="8"/>
      <c r="AK269" s="8"/>
      <c r="AL269" s="8"/>
      <c r="AM269" s="7"/>
      <c r="AN269" s="8"/>
      <c r="AO269" s="13"/>
      <c r="AP269" s="13"/>
      <c r="AQ269" s="112"/>
      <c r="AR269" s="7"/>
      <c r="AS269" s="8"/>
      <c r="AT269" s="8"/>
      <c r="AU269" s="8"/>
      <c r="AV269" s="8"/>
      <c r="AW269" s="7"/>
      <c r="AX269" s="8"/>
      <c r="AY269" s="13"/>
      <c r="AZ269" s="13"/>
      <c r="BA269" s="112"/>
      <c r="BB269" s="7"/>
      <c r="BC269" s="8"/>
      <c r="BD269" s="8"/>
      <c r="BE269" s="8"/>
      <c r="BF269" s="8"/>
      <c r="BG269" s="7"/>
      <c r="BH269" s="8"/>
      <c r="BI269" s="13"/>
      <c r="BJ269" s="13"/>
      <c r="BK269" s="112"/>
      <c r="BL269" s="7"/>
      <c r="BM269" s="8"/>
      <c r="BN269" s="8"/>
      <c r="BO269" s="8"/>
      <c r="BP269" s="8"/>
      <c r="BQ269" s="7"/>
      <c r="BR269" s="8"/>
      <c r="BS269" s="13"/>
      <c r="BT269" s="13"/>
      <c r="BU269" s="112"/>
      <c r="BV269" s="7"/>
      <c r="BW269" s="8"/>
      <c r="BX269" s="8"/>
      <c r="BY269" s="8"/>
      <c r="BZ269" s="8"/>
      <c r="CA269" s="7"/>
      <c r="CB269" s="8"/>
      <c r="CC269" s="13"/>
      <c r="CD269" s="13"/>
      <c r="CE269" s="112"/>
      <c r="CF269" s="7"/>
      <c r="CG269" s="8"/>
      <c r="CH269" s="8"/>
      <c r="CI269" s="8"/>
      <c r="CJ269" s="8"/>
      <c r="CK269" s="7"/>
      <c r="CL269" s="8"/>
      <c r="CM269" s="13"/>
      <c r="CN269" s="13"/>
      <c r="CO269" s="112"/>
      <c r="CP269" s="7"/>
      <c r="CQ269" s="8"/>
      <c r="CR269" s="8"/>
      <c r="CS269" s="8"/>
      <c r="CT269" s="8"/>
      <c r="CU269" s="7"/>
      <c r="CV269" s="8"/>
      <c r="CW269" s="13"/>
      <c r="CX269" s="13"/>
      <c r="CY269" s="112"/>
      <c r="CZ269" s="7"/>
      <c r="DA269" s="8"/>
      <c r="DB269" s="8"/>
      <c r="DC269" s="8"/>
      <c r="DD269" s="8"/>
      <c r="DE269" s="7"/>
      <c r="DF269" s="8"/>
      <c r="DG269" s="13"/>
      <c r="DH269" s="13"/>
      <c r="DI269" s="112"/>
      <c r="DJ269" s="7"/>
      <c r="DK269" s="8"/>
      <c r="DL269" s="8"/>
      <c r="DM269" s="8"/>
      <c r="DN269" s="8"/>
      <c r="DO269" s="7"/>
      <c r="DP269" s="8"/>
      <c r="DQ269" s="13"/>
      <c r="DR269" s="13"/>
      <c r="DS269" s="112"/>
      <c r="DT269" s="7"/>
      <c r="DU269" s="8"/>
      <c r="DV269" s="8"/>
      <c r="DW269" s="8"/>
      <c r="DX269" s="8"/>
      <c r="DY269" s="7"/>
      <c r="DZ269" s="8"/>
      <c r="EA269" s="13"/>
      <c r="EB269" s="13"/>
      <c r="EC269" s="112"/>
      <c r="ED269" s="7"/>
      <c r="EE269" s="8"/>
      <c r="EF269" s="8"/>
      <c r="EG269" s="8"/>
      <c r="EH269" s="8"/>
      <c r="EI269" s="7"/>
      <c r="EJ269" s="8"/>
      <c r="EK269" s="13"/>
      <c r="EL269" s="13"/>
      <c r="EM269" s="112"/>
      <c r="EN269" s="7"/>
      <c r="EO269" s="8"/>
      <c r="EP269" s="8"/>
      <c r="EQ269" s="8"/>
      <c r="ER269" s="8"/>
      <c r="ES269" s="7"/>
      <c r="ET269" s="8"/>
    </row>
    <row r="270" spans="1:150" ht="12.75" customHeight="1" x14ac:dyDescent="0.2">
      <c r="A270" s="13"/>
      <c r="B270" s="13"/>
      <c r="C270" s="13"/>
      <c r="D270" s="13"/>
      <c r="E270" s="13"/>
      <c r="F270" s="13"/>
      <c r="G270" s="13"/>
      <c r="H270" s="13"/>
      <c r="I270" s="14"/>
      <c r="J270" s="13"/>
      <c r="K270" s="13"/>
      <c r="L270" s="13"/>
      <c r="M270" s="112"/>
      <c r="N270" s="7"/>
      <c r="O270" s="8"/>
      <c r="P270" s="8"/>
      <c r="Q270" s="8"/>
      <c r="R270" s="8"/>
      <c r="S270" s="7"/>
      <c r="T270" s="8"/>
      <c r="U270" s="13"/>
      <c r="V270" s="13"/>
      <c r="W270" s="112"/>
      <c r="X270" s="7"/>
      <c r="Y270" s="8"/>
      <c r="Z270" s="8"/>
      <c r="AA270" s="8"/>
      <c r="AB270" s="8"/>
      <c r="AC270" s="7"/>
      <c r="AD270" s="8"/>
      <c r="AE270" s="13"/>
      <c r="AF270" s="13"/>
      <c r="AG270" s="112"/>
      <c r="AH270" s="7"/>
      <c r="AI270" s="8"/>
      <c r="AJ270" s="8"/>
      <c r="AK270" s="8"/>
      <c r="AL270" s="8"/>
      <c r="AM270" s="7"/>
      <c r="AN270" s="8"/>
      <c r="AO270" s="13"/>
      <c r="AP270" s="13"/>
      <c r="AQ270" s="112"/>
      <c r="AR270" s="7"/>
      <c r="AS270" s="8"/>
      <c r="AT270" s="8"/>
      <c r="AU270" s="8"/>
      <c r="AV270" s="8"/>
      <c r="AW270" s="7"/>
      <c r="AX270" s="8"/>
      <c r="AY270" s="13"/>
      <c r="AZ270" s="13"/>
      <c r="BA270" s="112"/>
      <c r="BB270" s="7"/>
      <c r="BC270" s="8"/>
      <c r="BD270" s="8"/>
      <c r="BE270" s="8"/>
      <c r="BF270" s="8"/>
      <c r="BG270" s="7"/>
      <c r="BH270" s="8"/>
      <c r="BI270" s="13"/>
      <c r="BJ270" s="13"/>
      <c r="BK270" s="112"/>
      <c r="BL270" s="7"/>
      <c r="BM270" s="8"/>
      <c r="BN270" s="8"/>
      <c r="BO270" s="8"/>
      <c r="BP270" s="8"/>
      <c r="BQ270" s="7"/>
      <c r="BR270" s="8"/>
      <c r="BS270" s="13"/>
      <c r="BT270" s="13"/>
      <c r="BU270" s="112"/>
      <c r="BV270" s="7"/>
      <c r="BW270" s="8"/>
      <c r="BX270" s="8"/>
      <c r="BY270" s="8"/>
      <c r="BZ270" s="8"/>
      <c r="CA270" s="7"/>
      <c r="CB270" s="8"/>
      <c r="CC270" s="13"/>
      <c r="CD270" s="13"/>
      <c r="CE270" s="112"/>
      <c r="CF270" s="7"/>
      <c r="CG270" s="8"/>
      <c r="CH270" s="8"/>
      <c r="CI270" s="8"/>
      <c r="CJ270" s="8"/>
      <c r="CK270" s="7"/>
      <c r="CL270" s="8"/>
      <c r="CM270" s="13"/>
      <c r="CN270" s="13"/>
      <c r="CO270" s="112"/>
      <c r="CP270" s="7"/>
      <c r="CQ270" s="8"/>
      <c r="CR270" s="8"/>
      <c r="CS270" s="8"/>
      <c r="CT270" s="8"/>
      <c r="CU270" s="7"/>
      <c r="CV270" s="8"/>
      <c r="CW270" s="13"/>
      <c r="CX270" s="13"/>
      <c r="CY270" s="112"/>
      <c r="CZ270" s="7"/>
      <c r="DA270" s="8"/>
      <c r="DB270" s="8"/>
      <c r="DC270" s="8"/>
      <c r="DD270" s="8"/>
      <c r="DE270" s="7"/>
      <c r="DF270" s="8"/>
      <c r="DG270" s="13"/>
      <c r="DH270" s="13"/>
      <c r="DI270" s="112"/>
      <c r="DJ270" s="7"/>
      <c r="DK270" s="8"/>
      <c r="DL270" s="8"/>
      <c r="DM270" s="8"/>
      <c r="DN270" s="8"/>
      <c r="DO270" s="7"/>
      <c r="DP270" s="8"/>
      <c r="DQ270" s="13"/>
      <c r="DR270" s="13"/>
      <c r="DS270" s="112"/>
      <c r="DT270" s="7"/>
      <c r="DU270" s="8"/>
      <c r="DV270" s="8"/>
      <c r="DW270" s="8"/>
      <c r="DX270" s="8"/>
      <c r="DY270" s="7"/>
      <c r="DZ270" s="8"/>
      <c r="EA270" s="13"/>
      <c r="EB270" s="13"/>
      <c r="EC270" s="112"/>
      <c r="ED270" s="7"/>
      <c r="EE270" s="8"/>
      <c r="EF270" s="8"/>
      <c r="EG270" s="8"/>
      <c r="EH270" s="8"/>
      <c r="EI270" s="7"/>
      <c r="EJ270" s="8"/>
      <c r="EK270" s="13"/>
      <c r="EL270" s="13"/>
      <c r="EM270" s="112"/>
      <c r="EN270" s="7"/>
      <c r="EO270" s="8"/>
      <c r="EP270" s="8"/>
      <c r="EQ270" s="8"/>
      <c r="ER270" s="8"/>
      <c r="ES270" s="7"/>
      <c r="ET270" s="8"/>
    </row>
    <row r="271" spans="1:150" ht="12.75" customHeight="1" x14ac:dyDescent="0.2">
      <c r="A271" s="13"/>
      <c r="B271" s="13"/>
      <c r="C271" s="13"/>
      <c r="D271" s="13"/>
      <c r="E271" s="13"/>
      <c r="F271" s="13"/>
      <c r="G271" s="13"/>
      <c r="H271" s="13"/>
      <c r="I271" s="14"/>
      <c r="J271" s="13"/>
      <c r="K271" s="13"/>
      <c r="L271" s="13"/>
      <c r="M271" s="112"/>
      <c r="N271" s="7"/>
      <c r="O271" s="8"/>
      <c r="P271" s="8"/>
      <c r="Q271" s="8"/>
      <c r="R271" s="8"/>
      <c r="S271" s="7"/>
      <c r="T271" s="8"/>
      <c r="U271" s="13"/>
      <c r="V271" s="13"/>
      <c r="W271" s="112"/>
      <c r="X271" s="7"/>
      <c r="Y271" s="8"/>
      <c r="Z271" s="8"/>
      <c r="AA271" s="8"/>
      <c r="AB271" s="8"/>
      <c r="AC271" s="7"/>
      <c r="AD271" s="8"/>
      <c r="AE271" s="13"/>
      <c r="AF271" s="13"/>
      <c r="AG271" s="112"/>
      <c r="AH271" s="7"/>
      <c r="AI271" s="8"/>
      <c r="AJ271" s="8"/>
      <c r="AK271" s="8"/>
      <c r="AL271" s="8"/>
      <c r="AM271" s="7"/>
      <c r="AN271" s="8"/>
      <c r="AO271" s="13"/>
      <c r="AP271" s="13"/>
      <c r="AQ271" s="112"/>
      <c r="AR271" s="7"/>
      <c r="AS271" s="8"/>
      <c r="AT271" s="8"/>
      <c r="AU271" s="8"/>
      <c r="AV271" s="8"/>
      <c r="AW271" s="7"/>
      <c r="AX271" s="8"/>
      <c r="AY271" s="13"/>
      <c r="AZ271" s="13"/>
      <c r="BA271" s="112"/>
      <c r="BB271" s="7"/>
      <c r="BC271" s="8"/>
      <c r="BD271" s="8"/>
      <c r="BE271" s="8"/>
      <c r="BF271" s="8"/>
      <c r="BG271" s="7"/>
      <c r="BH271" s="8"/>
      <c r="BI271" s="13"/>
      <c r="BJ271" s="13"/>
      <c r="BK271" s="112"/>
      <c r="BL271" s="7"/>
      <c r="BM271" s="8"/>
      <c r="BN271" s="8"/>
      <c r="BO271" s="8"/>
      <c r="BP271" s="8"/>
      <c r="BQ271" s="7"/>
      <c r="BR271" s="8"/>
      <c r="BS271" s="13"/>
      <c r="BT271" s="13"/>
      <c r="BU271" s="112"/>
      <c r="BV271" s="7"/>
      <c r="BW271" s="8"/>
      <c r="BX271" s="8"/>
      <c r="BY271" s="8"/>
      <c r="BZ271" s="8"/>
      <c r="CA271" s="7"/>
      <c r="CB271" s="8"/>
      <c r="CC271" s="13"/>
      <c r="CD271" s="13"/>
      <c r="CE271" s="112"/>
      <c r="CF271" s="7"/>
      <c r="CG271" s="8"/>
      <c r="CH271" s="8"/>
      <c r="CI271" s="8"/>
      <c r="CJ271" s="8"/>
      <c r="CK271" s="7"/>
      <c r="CL271" s="8"/>
      <c r="CM271" s="13"/>
      <c r="CN271" s="13"/>
      <c r="CO271" s="112"/>
      <c r="CP271" s="7"/>
      <c r="CQ271" s="8"/>
      <c r="CR271" s="8"/>
      <c r="CS271" s="8"/>
      <c r="CT271" s="8"/>
      <c r="CU271" s="7"/>
      <c r="CV271" s="8"/>
      <c r="CW271" s="13"/>
      <c r="CX271" s="13"/>
      <c r="CY271" s="112"/>
      <c r="CZ271" s="7"/>
      <c r="DA271" s="8"/>
      <c r="DB271" s="8"/>
      <c r="DC271" s="8"/>
      <c r="DD271" s="8"/>
      <c r="DE271" s="7"/>
      <c r="DF271" s="8"/>
      <c r="DG271" s="13"/>
      <c r="DH271" s="13"/>
      <c r="DI271" s="112"/>
      <c r="DJ271" s="7"/>
      <c r="DK271" s="8"/>
      <c r="DL271" s="8"/>
      <c r="DM271" s="8"/>
      <c r="DN271" s="8"/>
      <c r="DO271" s="7"/>
      <c r="DP271" s="8"/>
      <c r="DQ271" s="13"/>
      <c r="DR271" s="13"/>
      <c r="DS271" s="112"/>
      <c r="DT271" s="7"/>
      <c r="DU271" s="8"/>
      <c r="DV271" s="8"/>
      <c r="DW271" s="8"/>
      <c r="DX271" s="8"/>
      <c r="DY271" s="7"/>
      <c r="DZ271" s="8"/>
      <c r="EA271" s="13"/>
      <c r="EB271" s="13"/>
      <c r="EC271" s="112"/>
      <c r="ED271" s="7"/>
      <c r="EE271" s="8"/>
      <c r="EF271" s="8"/>
      <c r="EG271" s="8"/>
      <c r="EH271" s="8"/>
      <c r="EI271" s="7"/>
      <c r="EJ271" s="8"/>
      <c r="EK271" s="13"/>
      <c r="EL271" s="13"/>
      <c r="EM271" s="112"/>
      <c r="EN271" s="7"/>
      <c r="EO271" s="8"/>
      <c r="EP271" s="8"/>
      <c r="EQ271" s="8"/>
      <c r="ER271" s="8"/>
      <c r="ES271" s="7"/>
      <c r="ET271" s="8"/>
    </row>
    <row r="272" spans="1:150" ht="12.75" customHeight="1" x14ac:dyDescent="0.2">
      <c r="A272" s="13"/>
      <c r="B272" s="13"/>
      <c r="C272" s="13"/>
      <c r="D272" s="13"/>
      <c r="E272" s="13"/>
      <c r="F272" s="13"/>
      <c r="G272" s="13"/>
      <c r="H272" s="13"/>
      <c r="I272" s="14"/>
      <c r="J272" s="13"/>
      <c r="K272" s="13"/>
      <c r="L272" s="13"/>
      <c r="M272" s="112"/>
      <c r="N272" s="7"/>
      <c r="O272" s="8"/>
      <c r="P272" s="8"/>
      <c r="Q272" s="8"/>
      <c r="R272" s="8"/>
      <c r="S272" s="7"/>
      <c r="T272" s="8"/>
      <c r="U272" s="13"/>
      <c r="V272" s="13"/>
      <c r="W272" s="112"/>
      <c r="X272" s="7"/>
      <c r="Y272" s="8"/>
      <c r="Z272" s="8"/>
      <c r="AA272" s="8"/>
      <c r="AB272" s="8"/>
      <c r="AC272" s="7"/>
      <c r="AD272" s="8"/>
      <c r="AE272" s="13"/>
      <c r="AF272" s="13"/>
      <c r="AG272" s="112"/>
      <c r="AH272" s="7"/>
      <c r="AI272" s="8"/>
      <c r="AJ272" s="8"/>
      <c r="AK272" s="8"/>
      <c r="AL272" s="8"/>
      <c r="AM272" s="7"/>
      <c r="AN272" s="8"/>
      <c r="AO272" s="13"/>
      <c r="AP272" s="13"/>
      <c r="AQ272" s="112"/>
      <c r="AR272" s="7"/>
      <c r="AS272" s="8"/>
      <c r="AT272" s="8"/>
      <c r="AU272" s="8"/>
      <c r="AV272" s="8"/>
      <c r="AW272" s="7"/>
      <c r="AX272" s="8"/>
      <c r="AY272" s="13"/>
      <c r="AZ272" s="13"/>
      <c r="BA272" s="112"/>
      <c r="BB272" s="7"/>
      <c r="BC272" s="8"/>
      <c r="BD272" s="8"/>
      <c r="BE272" s="8"/>
      <c r="BF272" s="8"/>
      <c r="BG272" s="7"/>
      <c r="BH272" s="8"/>
      <c r="BI272" s="13"/>
      <c r="BJ272" s="13"/>
      <c r="BK272" s="112"/>
      <c r="BL272" s="7"/>
      <c r="BM272" s="8"/>
      <c r="BN272" s="8"/>
      <c r="BO272" s="8"/>
      <c r="BP272" s="8"/>
      <c r="BQ272" s="7"/>
      <c r="BR272" s="8"/>
      <c r="BS272" s="13"/>
      <c r="BT272" s="13"/>
      <c r="BU272" s="112"/>
      <c r="BV272" s="7"/>
      <c r="BW272" s="8"/>
      <c r="BX272" s="8"/>
      <c r="BY272" s="8"/>
      <c r="BZ272" s="8"/>
      <c r="CA272" s="7"/>
      <c r="CB272" s="8"/>
      <c r="CC272" s="13"/>
      <c r="CD272" s="13"/>
      <c r="CE272" s="112"/>
      <c r="CF272" s="7"/>
      <c r="CG272" s="8"/>
      <c r="CH272" s="8"/>
      <c r="CI272" s="8"/>
      <c r="CJ272" s="8"/>
      <c r="CK272" s="7"/>
      <c r="CL272" s="8"/>
      <c r="CM272" s="13"/>
      <c r="CN272" s="13"/>
      <c r="CO272" s="112"/>
      <c r="CP272" s="7"/>
      <c r="CQ272" s="8"/>
      <c r="CR272" s="8"/>
      <c r="CS272" s="8"/>
      <c r="CT272" s="8"/>
      <c r="CU272" s="7"/>
      <c r="CV272" s="8"/>
      <c r="CW272" s="13"/>
      <c r="CX272" s="13"/>
      <c r="CY272" s="112"/>
      <c r="CZ272" s="7"/>
      <c r="DA272" s="8"/>
      <c r="DB272" s="8"/>
      <c r="DC272" s="8"/>
      <c r="DD272" s="8"/>
      <c r="DE272" s="7"/>
      <c r="DF272" s="8"/>
      <c r="DG272" s="13"/>
      <c r="DH272" s="13"/>
      <c r="DI272" s="112"/>
      <c r="DJ272" s="7"/>
      <c r="DK272" s="8"/>
      <c r="DL272" s="8"/>
      <c r="DM272" s="8"/>
      <c r="DN272" s="8"/>
      <c r="DO272" s="7"/>
      <c r="DP272" s="8"/>
      <c r="DQ272" s="13"/>
      <c r="DR272" s="13"/>
      <c r="DS272" s="112"/>
      <c r="DT272" s="7"/>
      <c r="DU272" s="8"/>
      <c r="DV272" s="8"/>
      <c r="DW272" s="8"/>
      <c r="DX272" s="8"/>
      <c r="DY272" s="7"/>
      <c r="DZ272" s="8"/>
      <c r="EA272" s="13"/>
      <c r="EB272" s="13"/>
      <c r="EC272" s="112"/>
      <c r="ED272" s="7"/>
      <c r="EE272" s="8"/>
      <c r="EF272" s="8"/>
      <c r="EG272" s="8"/>
      <c r="EH272" s="8"/>
      <c r="EI272" s="7"/>
      <c r="EJ272" s="8"/>
      <c r="EK272" s="13"/>
      <c r="EL272" s="13"/>
      <c r="EM272" s="112"/>
      <c r="EN272" s="7"/>
      <c r="EO272" s="8"/>
      <c r="EP272" s="8"/>
      <c r="EQ272" s="8"/>
      <c r="ER272" s="8"/>
      <c r="ES272" s="7"/>
      <c r="ET272" s="8"/>
    </row>
    <row r="273" spans="1:150" ht="12.75" customHeight="1" x14ac:dyDescent="0.2">
      <c r="A273" s="13"/>
      <c r="B273" s="13"/>
      <c r="C273" s="13"/>
      <c r="D273" s="13"/>
      <c r="E273" s="13"/>
      <c r="F273" s="13"/>
      <c r="G273" s="13"/>
      <c r="H273" s="13"/>
      <c r="I273" s="14"/>
      <c r="J273" s="13"/>
      <c r="K273" s="13"/>
      <c r="L273" s="13"/>
      <c r="M273" s="112"/>
      <c r="N273" s="7"/>
      <c r="O273" s="8"/>
      <c r="P273" s="8"/>
      <c r="Q273" s="8"/>
      <c r="R273" s="8"/>
      <c r="S273" s="7"/>
      <c r="T273" s="8"/>
      <c r="U273" s="13"/>
      <c r="V273" s="13"/>
      <c r="W273" s="112"/>
      <c r="X273" s="7"/>
      <c r="Y273" s="8"/>
      <c r="Z273" s="8"/>
      <c r="AA273" s="8"/>
      <c r="AB273" s="8"/>
      <c r="AC273" s="7"/>
      <c r="AD273" s="8"/>
      <c r="AE273" s="13"/>
      <c r="AF273" s="13"/>
      <c r="AG273" s="112"/>
      <c r="AH273" s="7"/>
      <c r="AI273" s="8"/>
      <c r="AJ273" s="8"/>
      <c r="AK273" s="8"/>
      <c r="AL273" s="8"/>
      <c r="AM273" s="7"/>
      <c r="AN273" s="8"/>
      <c r="AO273" s="13"/>
      <c r="AP273" s="13"/>
      <c r="AQ273" s="112"/>
      <c r="AR273" s="7"/>
      <c r="AS273" s="8"/>
      <c r="AT273" s="8"/>
      <c r="AU273" s="8"/>
      <c r="AV273" s="8"/>
      <c r="AW273" s="7"/>
      <c r="AX273" s="8"/>
      <c r="AY273" s="13"/>
      <c r="AZ273" s="13"/>
      <c r="BA273" s="112"/>
      <c r="BB273" s="7"/>
      <c r="BC273" s="8"/>
      <c r="BD273" s="8"/>
      <c r="BE273" s="8"/>
      <c r="BF273" s="8"/>
      <c r="BG273" s="7"/>
      <c r="BH273" s="8"/>
      <c r="BI273" s="13"/>
      <c r="BJ273" s="13"/>
      <c r="BK273" s="112"/>
      <c r="BL273" s="7"/>
      <c r="BM273" s="8"/>
      <c r="BN273" s="8"/>
      <c r="BO273" s="8"/>
      <c r="BP273" s="8"/>
      <c r="BQ273" s="7"/>
      <c r="BR273" s="8"/>
      <c r="BS273" s="13"/>
      <c r="BT273" s="13"/>
      <c r="BU273" s="112"/>
      <c r="BV273" s="7"/>
      <c r="BW273" s="8"/>
      <c r="BX273" s="8"/>
      <c r="BY273" s="8"/>
      <c r="BZ273" s="8"/>
      <c r="CA273" s="7"/>
      <c r="CB273" s="8"/>
      <c r="CC273" s="13"/>
      <c r="CD273" s="13"/>
      <c r="CE273" s="112"/>
      <c r="CF273" s="7"/>
      <c r="CG273" s="8"/>
      <c r="CH273" s="8"/>
      <c r="CI273" s="8"/>
      <c r="CJ273" s="8"/>
      <c r="CK273" s="7"/>
      <c r="CL273" s="8"/>
      <c r="CM273" s="13"/>
      <c r="CN273" s="13"/>
      <c r="CO273" s="112"/>
      <c r="CP273" s="7"/>
      <c r="CQ273" s="8"/>
      <c r="CR273" s="8"/>
      <c r="CS273" s="8"/>
      <c r="CT273" s="8"/>
      <c r="CU273" s="7"/>
      <c r="CV273" s="8"/>
      <c r="CW273" s="13"/>
      <c r="CX273" s="13"/>
      <c r="CY273" s="112"/>
      <c r="CZ273" s="7"/>
      <c r="DA273" s="8"/>
      <c r="DB273" s="8"/>
      <c r="DC273" s="8"/>
      <c r="DD273" s="8"/>
      <c r="DE273" s="7"/>
      <c r="DF273" s="8"/>
      <c r="DG273" s="13"/>
      <c r="DH273" s="13"/>
      <c r="DI273" s="112"/>
      <c r="DJ273" s="7"/>
      <c r="DK273" s="8"/>
      <c r="DL273" s="8"/>
      <c r="DM273" s="8"/>
      <c r="DN273" s="8"/>
      <c r="DO273" s="7"/>
      <c r="DP273" s="8"/>
      <c r="DQ273" s="13"/>
      <c r="DR273" s="13"/>
      <c r="DS273" s="112"/>
      <c r="DT273" s="7"/>
      <c r="DU273" s="8"/>
      <c r="DV273" s="8"/>
      <c r="DW273" s="8"/>
      <c r="DX273" s="8"/>
      <c r="DY273" s="7"/>
      <c r="DZ273" s="8"/>
      <c r="EA273" s="13"/>
      <c r="EB273" s="13"/>
      <c r="EC273" s="112"/>
      <c r="ED273" s="7"/>
      <c r="EE273" s="8"/>
      <c r="EF273" s="8"/>
      <c r="EG273" s="8"/>
      <c r="EH273" s="8"/>
      <c r="EI273" s="7"/>
      <c r="EJ273" s="8"/>
      <c r="EK273" s="13"/>
      <c r="EL273" s="13"/>
      <c r="EM273" s="112"/>
      <c r="EN273" s="7"/>
      <c r="EO273" s="8"/>
      <c r="EP273" s="8"/>
      <c r="EQ273" s="8"/>
      <c r="ER273" s="8"/>
      <c r="ES273" s="7"/>
      <c r="ET273" s="8"/>
    </row>
    <row r="274" spans="1:150" ht="12.75" customHeight="1" x14ac:dyDescent="0.2">
      <c r="A274" s="13"/>
      <c r="B274" s="13"/>
      <c r="C274" s="13"/>
      <c r="D274" s="13"/>
      <c r="E274" s="13"/>
      <c r="F274" s="13"/>
      <c r="G274" s="13"/>
      <c r="H274" s="13"/>
      <c r="I274" s="14"/>
      <c r="J274" s="13"/>
      <c r="K274" s="13"/>
      <c r="L274" s="13"/>
      <c r="M274" s="112"/>
      <c r="N274" s="7"/>
      <c r="O274" s="8"/>
      <c r="P274" s="8"/>
      <c r="Q274" s="8"/>
      <c r="R274" s="8"/>
      <c r="S274" s="7"/>
      <c r="T274" s="8"/>
      <c r="U274" s="13"/>
      <c r="V274" s="13"/>
      <c r="W274" s="112"/>
      <c r="X274" s="7"/>
      <c r="Y274" s="8"/>
      <c r="Z274" s="8"/>
      <c r="AA274" s="8"/>
      <c r="AB274" s="8"/>
      <c r="AC274" s="7"/>
      <c r="AD274" s="8"/>
      <c r="AE274" s="13"/>
      <c r="AF274" s="13"/>
      <c r="AG274" s="112"/>
      <c r="AH274" s="7"/>
      <c r="AI274" s="8"/>
      <c r="AJ274" s="8"/>
      <c r="AK274" s="8"/>
      <c r="AL274" s="8"/>
      <c r="AM274" s="7"/>
      <c r="AN274" s="8"/>
      <c r="AO274" s="13"/>
      <c r="AP274" s="13"/>
      <c r="AQ274" s="112"/>
      <c r="AR274" s="7"/>
      <c r="AS274" s="8"/>
      <c r="AT274" s="8"/>
      <c r="AU274" s="8"/>
      <c r="AV274" s="8"/>
      <c r="AW274" s="7"/>
      <c r="AX274" s="8"/>
      <c r="AY274" s="13"/>
      <c r="AZ274" s="13"/>
      <c r="BA274" s="112"/>
      <c r="BB274" s="7"/>
      <c r="BC274" s="8"/>
      <c r="BD274" s="8"/>
      <c r="BE274" s="8"/>
      <c r="BF274" s="8"/>
      <c r="BG274" s="7"/>
      <c r="BH274" s="8"/>
      <c r="BI274" s="13"/>
      <c r="BJ274" s="13"/>
      <c r="BK274" s="112"/>
      <c r="BL274" s="7"/>
      <c r="BM274" s="8"/>
      <c r="BN274" s="8"/>
      <c r="BO274" s="8"/>
      <c r="BP274" s="8"/>
      <c r="BQ274" s="7"/>
      <c r="BR274" s="8"/>
      <c r="BS274" s="13"/>
      <c r="BT274" s="13"/>
      <c r="BU274" s="112"/>
      <c r="BV274" s="7"/>
      <c r="BW274" s="8"/>
      <c r="BX274" s="8"/>
      <c r="BY274" s="8"/>
      <c r="BZ274" s="8"/>
      <c r="CA274" s="7"/>
      <c r="CB274" s="8"/>
      <c r="CC274" s="13"/>
      <c r="CD274" s="13"/>
      <c r="CE274" s="112"/>
      <c r="CF274" s="7"/>
      <c r="CG274" s="8"/>
      <c r="CH274" s="8"/>
      <c r="CI274" s="8"/>
      <c r="CJ274" s="8"/>
      <c r="CK274" s="7"/>
      <c r="CL274" s="8"/>
      <c r="CM274" s="13"/>
      <c r="CN274" s="13"/>
      <c r="CO274" s="112"/>
      <c r="CP274" s="7"/>
      <c r="CQ274" s="8"/>
      <c r="CR274" s="8"/>
      <c r="CS274" s="8"/>
      <c r="CT274" s="8"/>
      <c r="CU274" s="7"/>
      <c r="CV274" s="8"/>
      <c r="CW274" s="13"/>
      <c r="CX274" s="13"/>
      <c r="CY274" s="112"/>
      <c r="CZ274" s="7"/>
      <c r="DA274" s="8"/>
      <c r="DB274" s="8"/>
      <c r="DC274" s="8"/>
      <c r="DD274" s="8"/>
      <c r="DE274" s="7"/>
      <c r="DF274" s="8"/>
      <c r="DG274" s="13"/>
      <c r="DH274" s="13"/>
      <c r="DI274" s="112"/>
      <c r="DJ274" s="7"/>
      <c r="DK274" s="8"/>
      <c r="DL274" s="8"/>
      <c r="DM274" s="8"/>
      <c r="DN274" s="8"/>
      <c r="DO274" s="7"/>
      <c r="DP274" s="8"/>
      <c r="DQ274" s="13"/>
      <c r="DR274" s="13"/>
      <c r="DS274" s="112"/>
      <c r="DT274" s="7"/>
      <c r="DU274" s="8"/>
      <c r="DV274" s="8"/>
      <c r="DW274" s="8"/>
      <c r="DX274" s="8"/>
      <c r="DY274" s="7"/>
      <c r="DZ274" s="8"/>
      <c r="EA274" s="13"/>
      <c r="EB274" s="13"/>
      <c r="EC274" s="112"/>
      <c r="ED274" s="7"/>
      <c r="EE274" s="8"/>
      <c r="EF274" s="8"/>
      <c r="EG274" s="8"/>
      <c r="EH274" s="8"/>
      <c r="EI274" s="7"/>
      <c r="EJ274" s="8"/>
      <c r="EK274" s="13"/>
      <c r="EL274" s="13"/>
      <c r="EM274" s="112"/>
      <c r="EN274" s="7"/>
      <c r="EO274" s="8"/>
      <c r="EP274" s="8"/>
      <c r="EQ274" s="8"/>
      <c r="ER274" s="8"/>
      <c r="ES274" s="7"/>
      <c r="ET274" s="8"/>
    </row>
    <row r="275" spans="1:150" ht="12.75" customHeight="1" x14ac:dyDescent="0.2">
      <c r="A275" s="13"/>
      <c r="B275" s="13"/>
      <c r="C275" s="13"/>
      <c r="D275" s="13"/>
      <c r="E275" s="13"/>
      <c r="F275" s="13"/>
      <c r="G275" s="13"/>
      <c r="H275" s="13"/>
      <c r="I275" s="14"/>
      <c r="J275" s="13"/>
      <c r="K275" s="13"/>
      <c r="L275" s="13"/>
      <c r="M275" s="112"/>
      <c r="N275" s="7"/>
      <c r="O275" s="8"/>
      <c r="P275" s="8"/>
      <c r="Q275" s="8"/>
      <c r="R275" s="8"/>
      <c r="S275" s="7"/>
      <c r="T275" s="8"/>
      <c r="U275" s="13"/>
      <c r="V275" s="13"/>
      <c r="W275" s="112"/>
      <c r="X275" s="7"/>
      <c r="Y275" s="8"/>
      <c r="Z275" s="8"/>
      <c r="AA275" s="8"/>
      <c r="AB275" s="8"/>
      <c r="AC275" s="7"/>
      <c r="AD275" s="8"/>
      <c r="AE275" s="13"/>
      <c r="AF275" s="13"/>
      <c r="AG275" s="112"/>
      <c r="AH275" s="7"/>
      <c r="AI275" s="8"/>
      <c r="AJ275" s="8"/>
      <c r="AK275" s="8"/>
      <c r="AL275" s="8"/>
      <c r="AM275" s="7"/>
      <c r="AN275" s="8"/>
      <c r="AO275" s="13"/>
      <c r="AP275" s="13"/>
      <c r="AQ275" s="112"/>
      <c r="AR275" s="7"/>
      <c r="AS275" s="8"/>
      <c r="AT275" s="8"/>
      <c r="AU275" s="8"/>
      <c r="AV275" s="8"/>
      <c r="AW275" s="7"/>
      <c r="AX275" s="8"/>
      <c r="AY275" s="13"/>
      <c r="AZ275" s="13"/>
      <c r="BA275" s="112"/>
      <c r="BB275" s="7"/>
      <c r="BC275" s="8"/>
      <c r="BD275" s="8"/>
      <c r="BE275" s="8"/>
      <c r="BF275" s="8"/>
      <c r="BG275" s="7"/>
      <c r="BH275" s="8"/>
      <c r="BI275" s="13"/>
      <c r="BJ275" s="13"/>
      <c r="BK275" s="112"/>
      <c r="BL275" s="7"/>
      <c r="BM275" s="8"/>
      <c r="BN275" s="8"/>
      <c r="BO275" s="8"/>
      <c r="BP275" s="8"/>
      <c r="BQ275" s="7"/>
      <c r="BR275" s="8"/>
      <c r="BS275" s="13"/>
      <c r="BT275" s="13"/>
      <c r="BU275" s="112"/>
      <c r="BV275" s="7"/>
      <c r="BW275" s="8"/>
      <c r="BX275" s="8"/>
      <c r="BY275" s="8"/>
      <c r="BZ275" s="8"/>
      <c r="CA275" s="7"/>
      <c r="CB275" s="8"/>
      <c r="CC275" s="13"/>
      <c r="CD275" s="13"/>
      <c r="CE275" s="112"/>
      <c r="CF275" s="7"/>
      <c r="CG275" s="8"/>
      <c r="CH275" s="8"/>
      <c r="CI275" s="8"/>
      <c r="CJ275" s="8"/>
      <c r="CK275" s="7"/>
      <c r="CL275" s="8"/>
      <c r="CM275" s="13"/>
      <c r="CN275" s="13"/>
      <c r="CO275" s="112"/>
      <c r="CP275" s="7"/>
      <c r="CQ275" s="8"/>
      <c r="CR275" s="8"/>
      <c r="CS275" s="8"/>
      <c r="CT275" s="8"/>
      <c r="CU275" s="7"/>
      <c r="CV275" s="8"/>
      <c r="CW275" s="13"/>
      <c r="CX275" s="13"/>
      <c r="CY275" s="112"/>
      <c r="CZ275" s="7"/>
      <c r="DA275" s="8"/>
      <c r="DB275" s="8"/>
      <c r="DC275" s="8"/>
      <c r="DD275" s="8"/>
      <c r="DE275" s="7"/>
      <c r="DF275" s="8"/>
      <c r="DG275" s="13"/>
      <c r="DH275" s="13"/>
      <c r="DI275" s="112"/>
      <c r="DJ275" s="7"/>
      <c r="DK275" s="8"/>
      <c r="DL275" s="8"/>
      <c r="DM275" s="8"/>
      <c r="DN275" s="8"/>
      <c r="DO275" s="7"/>
      <c r="DP275" s="8"/>
      <c r="DQ275" s="13"/>
      <c r="DR275" s="13"/>
      <c r="DS275" s="112"/>
      <c r="DT275" s="7"/>
      <c r="DU275" s="8"/>
      <c r="DV275" s="8"/>
      <c r="DW275" s="8"/>
      <c r="DX275" s="8"/>
      <c r="DY275" s="7"/>
      <c r="DZ275" s="8"/>
      <c r="EA275" s="13"/>
      <c r="EB275" s="13"/>
      <c r="EC275" s="112"/>
      <c r="ED275" s="7"/>
      <c r="EE275" s="8"/>
      <c r="EF275" s="8"/>
      <c r="EG275" s="8"/>
      <c r="EH275" s="8"/>
      <c r="EI275" s="7"/>
      <c r="EJ275" s="8"/>
      <c r="EK275" s="13"/>
      <c r="EL275" s="13"/>
      <c r="EM275" s="112"/>
      <c r="EN275" s="7"/>
      <c r="EO275" s="8"/>
      <c r="EP275" s="8"/>
      <c r="EQ275" s="8"/>
      <c r="ER275" s="8"/>
      <c r="ES275" s="7"/>
      <c r="ET275" s="8"/>
    </row>
    <row r="276" spans="1:150" ht="12.75" customHeight="1" x14ac:dyDescent="0.2">
      <c r="A276" s="13"/>
      <c r="B276" s="13"/>
      <c r="C276" s="13"/>
      <c r="D276" s="13"/>
      <c r="E276" s="13"/>
      <c r="F276" s="13"/>
      <c r="G276" s="13"/>
      <c r="H276" s="13"/>
      <c r="I276" s="14"/>
      <c r="J276" s="13"/>
      <c r="K276" s="13"/>
      <c r="L276" s="13"/>
      <c r="M276" s="112"/>
      <c r="N276" s="7"/>
      <c r="O276" s="8"/>
      <c r="P276" s="8"/>
      <c r="Q276" s="8"/>
      <c r="R276" s="8"/>
      <c r="S276" s="7"/>
      <c r="T276" s="8"/>
      <c r="U276" s="13"/>
      <c r="V276" s="13"/>
      <c r="W276" s="112"/>
      <c r="X276" s="7"/>
      <c r="Y276" s="8"/>
      <c r="Z276" s="8"/>
      <c r="AA276" s="8"/>
      <c r="AB276" s="8"/>
      <c r="AC276" s="7"/>
      <c r="AD276" s="8"/>
      <c r="AE276" s="13"/>
      <c r="AF276" s="13"/>
      <c r="AG276" s="112"/>
      <c r="AH276" s="7"/>
      <c r="AI276" s="8"/>
      <c r="AJ276" s="8"/>
      <c r="AK276" s="8"/>
      <c r="AL276" s="8"/>
      <c r="AM276" s="7"/>
      <c r="AN276" s="8"/>
      <c r="AO276" s="13"/>
      <c r="AP276" s="13"/>
      <c r="AQ276" s="112"/>
      <c r="AR276" s="7"/>
      <c r="AS276" s="8"/>
      <c r="AT276" s="8"/>
      <c r="AU276" s="8"/>
      <c r="AV276" s="8"/>
      <c r="AW276" s="7"/>
      <c r="AX276" s="8"/>
      <c r="AY276" s="13"/>
      <c r="AZ276" s="13"/>
      <c r="BA276" s="112"/>
      <c r="BB276" s="7"/>
      <c r="BC276" s="8"/>
      <c r="BD276" s="8"/>
      <c r="BE276" s="8"/>
      <c r="BF276" s="8"/>
      <c r="BG276" s="7"/>
      <c r="BH276" s="8"/>
      <c r="BI276" s="13"/>
      <c r="BJ276" s="13"/>
      <c r="BK276" s="112"/>
      <c r="BL276" s="7"/>
      <c r="BM276" s="8"/>
      <c r="BN276" s="8"/>
      <c r="BO276" s="8"/>
      <c r="BP276" s="8"/>
      <c r="BQ276" s="7"/>
      <c r="BR276" s="8"/>
      <c r="BS276" s="13"/>
      <c r="BT276" s="13"/>
      <c r="BU276" s="112"/>
      <c r="BV276" s="7"/>
      <c r="BW276" s="8"/>
      <c r="BX276" s="8"/>
      <c r="BY276" s="8"/>
      <c r="BZ276" s="8"/>
      <c r="CA276" s="7"/>
      <c r="CB276" s="8"/>
      <c r="CC276" s="13"/>
      <c r="CD276" s="13"/>
      <c r="CE276" s="112"/>
      <c r="CF276" s="7"/>
      <c r="CG276" s="8"/>
      <c r="CH276" s="8"/>
      <c r="CI276" s="8"/>
      <c r="CJ276" s="8"/>
      <c r="CK276" s="7"/>
      <c r="CL276" s="8"/>
      <c r="CM276" s="13"/>
      <c r="CN276" s="13"/>
      <c r="CO276" s="112"/>
      <c r="CP276" s="7"/>
      <c r="CQ276" s="8"/>
      <c r="CR276" s="8"/>
      <c r="CS276" s="8"/>
      <c r="CT276" s="8"/>
      <c r="CU276" s="7"/>
      <c r="CV276" s="8"/>
      <c r="CW276" s="13"/>
      <c r="CX276" s="13"/>
      <c r="CY276" s="112"/>
      <c r="CZ276" s="7"/>
      <c r="DA276" s="8"/>
      <c r="DB276" s="8"/>
      <c r="DC276" s="8"/>
      <c r="DD276" s="8"/>
      <c r="DE276" s="7"/>
      <c r="DF276" s="8"/>
      <c r="DG276" s="13"/>
      <c r="DH276" s="13"/>
      <c r="DI276" s="112"/>
      <c r="DJ276" s="7"/>
      <c r="DK276" s="8"/>
      <c r="DL276" s="8"/>
      <c r="DM276" s="8"/>
      <c r="DN276" s="8"/>
      <c r="DO276" s="7"/>
      <c r="DP276" s="8"/>
      <c r="DQ276" s="13"/>
      <c r="DR276" s="13"/>
      <c r="DS276" s="112"/>
      <c r="DT276" s="7"/>
      <c r="DU276" s="8"/>
      <c r="DV276" s="8"/>
      <c r="DW276" s="8"/>
      <c r="DX276" s="8"/>
      <c r="DY276" s="7"/>
      <c r="DZ276" s="8"/>
      <c r="EA276" s="13"/>
      <c r="EB276" s="13"/>
      <c r="EC276" s="112"/>
      <c r="ED276" s="7"/>
      <c r="EE276" s="8"/>
      <c r="EF276" s="8"/>
      <c r="EG276" s="8"/>
      <c r="EH276" s="8"/>
      <c r="EI276" s="7"/>
      <c r="EJ276" s="8"/>
      <c r="EK276" s="13"/>
      <c r="EL276" s="13"/>
      <c r="EM276" s="112"/>
      <c r="EN276" s="7"/>
      <c r="EO276" s="8"/>
      <c r="EP276" s="8"/>
      <c r="EQ276" s="8"/>
      <c r="ER276" s="8"/>
      <c r="ES276" s="7"/>
      <c r="ET276" s="8"/>
    </row>
    <row r="277" spans="1:150" ht="12.75" customHeight="1" x14ac:dyDescent="0.2">
      <c r="A277" s="13"/>
      <c r="B277" s="13"/>
      <c r="C277" s="13"/>
      <c r="D277" s="13"/>
      <c r="E277" s="13"/>
      <c r="F277" s="13"/>
      <c r="G277" s="13"/>
      <c r="H277" s="13"/>
      <c r="I277" s="14"/>
      <c r="J277" s="13"/>
      <c r="K277" s="13"/>
      <c r="L277" s="13"/>
      <c r="M277" s="112"/>
      <c r="N277" s="7"/>
      <c r="O277" s="8"/>
      <c r="P277" s="8"/>
      <c r="Q277" s="8"/>
      <c r="R277" s="8"/>
      <c r="S277" s="7"/>
      <c r="T277" s="8"/>
      <c r="U277" s="13"/>
      <c r="V277" s="13"/>
      <c r="W277" s="112"/>
      <c r="X277" s="7"/>
      <c r="Y277" s="8"/>
      <c r="Z277" s="8"/>
      <c r="AA277" s="8"/>
      <c r="AB277" s="8"/>
      <c r="AC277" s="7"/>
      <c r="AD277" s="8"/>
      <c r="AE277" s="13"/>
      <c r="AF277" s="13"/>
      <c r="AG277" s="112"/>
      <c r="AH277" s="7"/>
      <c r="AI277" s="8"/>
      <c r="AJ277" s="8"/>
      <c r="AK277" s="8"/>
      <c r="AL277" s="8"/>
      <c r="AM277" s="7"/>
      <c r="AN277" s="8"/>
      <c r="AO277" s="13"/>
      <c r="AP277" s="13"/>
      <c r="AQ277" s="112"/>
      <c r="AR277" s="7"/>
      <c r="AS277" s="8"/>
      <c r="AT277" s="8"/>
      <c r="AU277" s="8"/>
      <c r="AV277" s="8"/>
      <c r="AW277" s="7"/>
      <c r="AX277" s="8"/>
      <c r="AY277" s="13"/>
      <c r="AZ277" s="13"/>
      <c r="BA277" s="112"/>
      <c r="BB277" s="7"/>
      <c r="BC277" s="8"/>
      <c r="BD277" s="8"/>
      <c r="BE277" s="8"/>
      <c r="BF277" s="8"/>
      <c r="BG277" s="7"/>
      <c r="BH277" s="8"/>
      <c r="BI277" s="13"/>
      <c r="BJ277" s="13"/>
      <c r="BK277" s="112"/>
      <c r="BL277" s="7"/>
      <c r="BM277" s="8"/>
      <c r="BN277" s="8"/>
      <c r="BO277" s="8"/>
      <c r="BP277" s="8"/>
      <c r="BQ277" s="7"/>
      <c r="BR277" s="8"/>
      <c r="BS277" s="13"/>
      <c r="BT277" s="13"/>
      <c r="BU277" s="112"/>
      <c r="BV277" s="7"/>
      <c r="BW277" s="8"/>
      <c r="BX277" s="8"/>
      <c r="BY277" s="8"/>
      <c r="BZ277" s="8"/>
      <c r="CA277" s="7"/>
      <c r="CB277" s="8"/>
      <c r="CC277" s="13"/>
      <c r="CD277" s="13"/>
      <c r="CE277" s="112"/>
      <c r="CF277" s="7"/>
      <c r="CG277" s="8"/>
      <c r="CH277" s="8"/>
      <c r="CI277" s="8"/>
      <c r="CJ277" s="8"/>
      <c r="CK277" s="7"/>
      <c r="CL277" s="8"/>
      <c r="CM277" s="13"/>
      <c r="CN277" s="13"/>
      <c r="CO277" s="112"/>
      <c r="CP277" s="7"/>
      <c r="CQ277" s="8"/>
      <c r="CR277" s="8"/>
      <c r="CS277" s="8"/>
      <c r="CT277" s="8"/>
      <c r="CU277" s="7"/>
      <c r="CV277" s="8"/>
      <c r="CW277" s="13"/>
      <c r="CX277" s="13"/>
      <c r="CY277" s="112"/>
      <c r="CZ277" s="7"/>
      <c r="DA277" s="8"/>
      <c r="DB277" s="8"/>
      <c r="DC277" s="8"/>
      <c r="DD277" s="8"/>
      <c r="DE277" s="7"/>
      <c r="DF277" s="8"/>
      <c r="DG277" s="13"/>
      <c r="DH277" s="13"/>
      <c r="DI277" s="112"/>
      <c r="DJ277" s="7"/>
      <c r="DK277" s="8"/>
      <c r="DL277" s="8"/>
      <c r="DM277" s="8"/>
      <c r="DN277" s="8"/>
      <c r="DO277" s="7"/>
      <c r="DP277" s="8"/>
      <c r="DQ277" s="13"/>
      <c r="DR277" s="13"/>
      <c r="DS277" s="112"/>
      <c r="DT277" s="7"/>
      <c r="DU277" s="8"/>
      <c r="DV277" s="8"/>
      <c r="DW277" s="8"/>
      <c r="DX277" s="8"/>
      <c r="DY277" s="7"/>
      <c r="DZ277" s="8"/>
      <c r="EA277" s="13"/>
      <c r="EB277" s="13"/>
      <c r="EC277" s="112"/>
      <c r="ED277" s="7"/>
      <c r="EE277" s="8"/>
      <c r="EF277" s="8"/>
      <c r="EG277" s="8"/>
      <c r="EH277" s="8"/>
      <c r="EI277" s="7"/>
      <c r="EJ277" s="8"/>
      <c r="EK277" s="13"/>
      <c r="EL277" s="13"/>
      <c r="EM277" s="112"/>
      <c r="EN277" s="7"/>
      <c r="EO277" s="8"/>
      <c r="EP277" s="8"/>
      <c r="EQ277" s="8"/>
      <c r="ER277" s="8"/>
      <c r="ES277" s="7"/>
      <c r="ET277" s="8"/>
    </row>
    <row r="278" spans="1:150" ht="12.75" customHeight="1" x14ac:dyDescent="0.2">
      <c r="A278" s="13"/>
      <c r="B278" s="13"/>
      <c r="C278" s="13"/>
      <c r="D278" s="13"/>
      <c r="E278" s="13"/>
      <c r="F278" s="13"/>
      <c r="G278" s="13"/>
      <c r="H278" s="13"/>
      <c r="I278" s="14"/>
      <c r="J278" s="13"/>
      <c r="K278" s="13"/>
      <c r="L278" s="13"/>
      <c r="M278" s="112"/>
      <c r="N278" s="7"/>
      <c r="O278" s="8"/>
      <c r="P278" s="8"/>
      <c r="Q278" s="8"/>
      <c r="R278" s="8"/>
      <c r="S278" s="7"/>
      <c r="T278" s="8"/>
      <c r="U278" s="13"/>
      <c r="V278" s="13"/>
      <c r="W278" s="112"/>
      <c r="X278" s="7"/>
      <c r="Y278" s="8"/>
      <c r="Z278" s="8"/>
      <c r="AA278" s="8"/>
      <c r="AB278" s="8"/>
      <c r="AC278" s="7"/>
      <c r="AD278" s="8"/>
      <c r="AE278" s="13"/>
      <c r="AF278" s="13"/>
      <c r="AG278" s="112"/>
      <c r="AH278" s="7"/>
      <c r="AI278" s="8"/>
      <c r="AJ278" s="8"/>
      <c r="AK278" s="8"/>
      <c r="AL278" s="8"/>
      <c r="AM278" s="7"/>
      <c r="AN278" s="8"/>
      <c r="AO278" s="13"/>
      <c r="AP278" s="13"/>
      <c r="AQ278" s="112"/>
      <c r="AR278" s="7"/>
      <c r="AS278" s="8"/>
      <c r="AT278" s="8"/>
      <c r="AU278" s="8"/>
      <c r="AV278" s="8"/>
      <c r="AW278" s="7"/>
      <c r="AX278" s="8"/>
      <c r="AY278" s="13"/>
      <c r="AZ278" s="13"/>
      <c r="BA278" s="112"/>
      <c r="BB278" s="7"/>
      <c r="BC278" s="8"/>
      <c r="BD278" s="8"/>
      <c r="BE278" s="8"/>
      <c r="BF278" s="8"/>
      <c r="BG278" s="7"/>
      <c r="BH278" s="8"/>
      <c r="BI278" s="13"/>
      <c r="BJ278" s="13"/>
      <c r="BK278" s="112"/>
      <c r="BL278" s="7"/>
      <c r="BM278" s="8"/>
      <c r="BN278" s="8"/>
      <c r="BO278" s="8"/>
      <c r="BP278" s="8"/>
      <c r="BQ278" s="7"/>
      <c r="BR278" s="8"/>
      <c r="BS278" s="13"/>
      <c r="BT278" s="13"/>
      <c r="BU278" s="112"/>
      <c r="BV278" s="7"/>
      <c r="BW278" s="8"/>
      <c r="BX278" s="8"/>
      <c r="BY278" s="8"/>
      <c r="BZ278" s="8"/>
      <c r="CA278" s="7"/>
      <c r="CB278" s="8"/>
      <c r="CC278" s="13"/>
      <c r="CD278" s="13"/>
      <c r="CE278" s="112"/>
      <c r="CF278" s="7"/>
      <c r="CG278" s="8"/>
      <c r="CH278" s="8"/>
      <c r="CI278" s="8"/>
      <c r="CJ278" s="8"/>
      <c r="CK278" s="7"/>
      <c r="CL278" s="8"/>
      <c r="CM278" s="13"/>
      <c r="CN278" s="13"/>
      <c r="CO278" s="112"/>
      <c r="CP278" s="7"/>
      <c r="CQ278" s="8"/>
      <c r="CR278" s="8"/>
      <c r="CS278" s="8"/>
      <c r="CT278" s="8"/>
      <c r="CU278" s="7"/>
      <c r="CV278" s="8"/>
      <c r="CW278" s="13"/>
      <c r="CX278" s="13"/>
      <c r="CY278" s="112"/>
      <c r="CZ278" s="7"/>
      <c r="DA278" s="8"/>
      <c r="DB278" s="8"/>
      <c r="DC278" s="8"/>
      <c r="DD278" s="8"/>
      <c r="DE278" s="7"/>
      <c r="DF278" s="8"/>
      <c r="DG278" s="13"/>
      <c r="DH278" s="13"/>
      <c r="DI278" s="112"/>
      <c r="DJ278" s="7"/>
      <c r="DK278" s="8"/>
      <c r="DL278" s="8"/>
      <c r="DM278" s="8"/>
      <c r="DN278" s="8"/>
      <c r="DO278" s="7"/>
      <c r="DP278" s="8"/>
      <c r="DQ278" s="13"/>
      <c r="DR278" s="13"/>
      <c r="DS278" s="112"/>
      <c r="DT278" s="7"/>
      <c r="DU278" s="8"/>
      <c r="DV278" s="8"/>
      <c r="DW278" s="8"/>
      <c r="DX278" s="8"/>
      <c r="DY278" s="7"/>
      <c r="DZ278" s="8"/>
      <c r="EA278" s="13"/>
      <c r="EB278" s="13"/>
      <c r="EC278" s="112"/>
      <c r="ED278" s="7"/>
      <c r="EE278" s="8"/>
      <c r="EF278" s="8"/>
      <c r="EG278" s="8"/>
      <c r="EH278" s="8"/>
      <c r="EI278" s="7"/>
      <c r="EJ278" s="8"/>
      <c r="EK278" s="13"/>
      <c r="EL278" s="13"/>
      <c r="EM278" s="112"/>
      <c r="EN278" s="7"/>
      <c r="EO278" s="8"/>
      <c r="EP278" s="8"/>
      <c r="EQ278" s="8"/>
      <c r="ER278" s="8"/>
      <c r="ES278" s="7"/>
      <c r="ET278" s="8"/>
    </row>
    <row r="279" spans="1:150" ht="12.75" customHeight="1" x14ac:dyDescent="0.2">
      <c r="A279" s="13"/>
      <c r="B279" s="13"/>
      <c r="C279" s="13"/>
      <c r="D279" s="13"/>
      <c r="E279" s="13"/>
      <c r="F279" s="13"/>
      <c r="G279" s="13"/>
      <c r="H279" s="13"/>
      <c r="I279" s="14"/>
      <c r="J279" s="13"/>
      <c r="K279" s="13"/>
      <c r="L279" s="13"/>
      <c r="M279" s="112"/>
      <c r="N279" s="7"/>
      <c r="O279" s="8"/>
      <c r="P279" s="8"/>
      <c r="Q279" s="8"/>
      <c r="R279" s="8"/>
      <c r="S279" s="7"/>
      <c r="T279" s="8"/>
      <c r="U279" s="13"/>
      <c r="V279" s="13"/>
      <c r="W279" s="112"/>
      <c r="X279" s="7"/>
      <c r="Y279" s="8"/>
      <c r="Z279" s="8"/>
      <c r="AA279" s="8"/>
      <c r="AB279" s="8"/>
      <c r="AC279" s="7"/>
      <c r="AD279" s="8"/>
      <c r="AE279" s="13"/>
      <c r="AF279" s="13"/>
      <c r="AG279" s="112"/>
      <c r="AH279" s="7"/>
      <c r="AI279" s="8"/>
      <c r="AJ279" s="8"/>
      <c r="AK279" s="8"/>
      <c r="AL279" s="8"/>
      <c r="AM279" s="7"/>
      <c r="AN279" s="8"/>
      <c r="AO279" s="13"/>
      <c r="AP279" s="13"/>
      <c r="AQ279" s="112"/>
      <c r="AR279" s="7"/>
      <c r="AS279" s="8"/>
      <c r="AT279" s="8"/>
      <c r="AU279" s="8"/>
      <c r="AV279" s="8"/>
      <c r="AW279" s="7"/>
      <c r="AX279" s="8"/>
      <c r="AY279" s="13"/>
      <c r="AZ279" s="13"/>
      <c r="BA279" s="112"/>
      <c r="BB279" s="7"/>
      <c r="BC279" s="8"/>
      <c r="BD279" s="8"/>
      <c r="BE279" s="8"/>
      <c r="BF279" s="8"/>
      <c r="BG279" s="7"/>
      <c r="BH279" s="8"/>
      <c r="BI279" s="13"/>
      <c r="BJ279" s="13"/>
      <c r="BK279" s="112"/>
      <c r="BL279" s="7"/>
      <c r="BM279" s="8"/>
      <c r="BN279" s="8"/>
      <c r="BO279" s="8"/>
      <c r="BP279" s="8"/>
      <c r="BQ279" s="7"/>
      <c r="BR279" s="8"/>
      <c r="BS279" s="13"/>
      <c r="BT279" s="13"/>
      <c r="BU279" s="112"/>
      <c r="BV279" s="7"/>
      <c r="BW279" s="8"/>
      <c r="BX279" s="8"/>
      <c r="BY279" s="8"/>
      <c r="BZ279" s="8"/>
      <c r="CA279" s="7"/>
      <c r="CB279" s="8"/>
      <c r="CC279" s="13"/>
      <c r="CD279" s="13"/>
      <c r="CE279" s="112"/>
      <c r="CF279" s="7"/>
      <c r="CG279" s="8"/>
      <c r="CH279" s="8"/>
      <c r="CI279" s="8"/>
      <c r="CJ279" s="8"/>
      <c r="CK279" s="7"/>
      <c r="CL279" s="8"/>
      <c r="CM279" s="13"/>
      <c r="CN279" s="13"/>
      <c r="CO279" s="112"/>
      <c r="CP279" s="7"/>
      <c r="CQ279" s="8"/>
      <c r="CR279" s="8"/>
      <c r="CS279" s="8"/>
      <c r="CT279" s="8"/>
      <c r="CU279" s="7"/>
      <c r="CV279" s="8"/>
      <c r="CW279" s="13"/>
      <c r="CX279" s="13"/>
      <c r="CY279" s="112"/>
      <c r="CZ279" s="7"/>
      <c r="DA279" s="8"/>
      <c r="DB279" s="8"/>
      <c r="DC279" s="8"/>
      <c r="DD279" s="8"/>
      <c r="DE279" s="7"/>
      <c r="DF279" s="8"/>
      <c r="DG279" s="13"/>
      <c r="DH279" s="13"/>
      <c r="DI279" s="112"/>
      <c r="DJ279" s="7"/>
      <c r="DK279" s="8"/>
      <c r="DL279" s="8"/>
      <c r="DM279" s="8"/>
      <c r="DN279" s="8"/>
      <c r="DO279" s="7"/>
      <c r="DP279" s="8"/>
      <c r="DQ279" s="13"/>
      <c r="DR279" s="13"/>
      <c r="DS279" s="112"/>
      <c r="DT279" s="7"/>
      <c r="DU279" s="8"/>
      <c r="DV279" s="8"/>
      <c r="DW279" s="8"/>
      <c r="DX279" s="8"/>
      <c r="DY279" s="7"/>
      <c r="DZ279" s="8"/>
      <c r="EA279" s="13"/>
      <c r="EB279" s="13"/>
      <c r="EC279" s="112"/>
      <c r="ED279" s="7"/>
      <c r="EE279" s="8"/>
      <c r="EF279" s="8"/>
      <c r="EG279" s="8"/>
      <c r="EH279" s="8"/>
      <c r="EI279" s="7"/>
      <c r="EJ279" s="8"/>
      <c r="EK279" s="13"/>
      <c r="EL279" s="13"/>
      <c r="EM279" s="112"/>
      <c r="EN279" s="7"/>
      <c r="EO279" s="8"/>
      <c r="EP279" s="8"/>
      <c r="EQ279" s="8"/>
      <c r="ER279" s="8"/>
      <c r="ES279" s="7"/>
      <c r="ET279" s="8"/>
    </row>
    <row r="280" spans="1:150" ht="12.75" customHeight="1" x14ac:dyDescent="0.2">
      <c r="A280" s="13"/>
      <c r="B280" s="13"/>
      <c r="C280" s="13"/>
      <c r="D280" s="13"/>
      <c r="E280" s="13"/>
      <c r="F280" s="13"/>
      <c r="G280" s="13"/>
      <c r="H280" s="13"/>
      <c r="I280" s="14"/>
      <c r="J280" s="13"/>
      <c r="K280" s="13"/>
      <c r="L280" s="13"/>
      <c r="M280" s="112"/>
      <c r="N280" s="7"/>
      <c r="O280" s="8"/>
      <c r="P280" s="8"/>
      <c r="Q280" s="8"/>
      <c r="R280" s="8"/>
      <c r="S280" s="7"/>
      <c r="T280" s="8"/>
      <c r="U280" s="13"/>
      <c r="V280" s="13"/>
      <c r="W280" s="112"/>
      <c r="X280" s="7"/>
      <c r="Y280" s="8"/>
      <c r="Z280" s="8"/>
      <c r="AA280" s="8"/>
      <c r="AB280" s="8"/>
      <c r="AC280" s="7"/>
      <c r="AD280" s="8"/>
      <c r="AE280" s="13"/>
      <c r="AF280" s="13"/>
      <c r="AG280" s="112"/>
      <c r="AH280" s="7"/>
      <c r="AI280" s="8"/>
      <c r="AJ280" s="8"/>
      <c r="AK280" s="8"/>
      <c r="AL280" s="8"/>
      <c r="AM280" s="7"/>
      <c r="AN280" s="8"/>
      <c r="AO280" s="13"/>
      <c r="AP280" s="13"/>
      <c r="AQ280" s="112"/>
      <c r="AR280" s="7"/>
      <c r="AS280" s="8"/>
      <c r="AT280" s="8"/>
      <c r="AU280" s="8"/>
      <c r="AV280" s="8"/>
      <c r="AW280" s="7"/>
      <c r="AX280" s="8"/>
      <c r="AY280" s="13"/>
      <c r="AZ280" s="13"/>
      <c r="BA280" s="112"/>
      <c r="BB280" s="7"/>
      <c r="BC280" s="8"/>
      <c r="BD280" s="8"/>
      <c r="BE280" s="8"/>
      <c r="BF280" s="8"/>
      <c r="BG280" s="7"/>
      <c r="BH280" s="8"/>
      <c r="BI280" s="13"/>
      <c r="BJ280" s="13"/>
      <c r="BK280" s="112"/>
      <c r="BL280" s="7"/>
      <c r="BM280" s="8"/>
      <c r="BN280" s="8"/>
      <c r="BO280" s="8"/>
      <c r="BP280" s="8"/>
      <c r="BQ280" s="7"/>
      <c r="BR280" s="8"/>
      <c r="BS280" s="13"/>
      <c r="BT280" s="13"/>
      <c r="BU280" s="112"/>
      <c r="BV280" s="7"/>
      <c r="BW280" s="8"/>
      <c r="BX280" s="8"/>
      <c r="BY280" s="8"/>
      <c r="BZ280" s="8"/>
      <c r="CA280" s="7"/>
      <c r="CB280" s="8"/>
      <c r="CC280" s="13"/>
      <c r="CD280" s="13"/>
      <c r="CE280" s="112"/>
      <c r="CF280" s="7"/>
      <c r="CG280" s="8"/>
      <c r="CH280" s="8"/>
      <c r="CI280" s="8"/>
      <c r="CJ280" s="8"/>
      <c r="CK280" s="7"/>
      <c r="CL280" s="8"/>
      <c r="CM280" s="13"/>
      <c r="CN280" s="13"/>
      <c r="CO280" s="112"/>
      <c r="CP280" s="7"/>
      <c r="CQ280" s="8"/>
      <c r="CR280" s="8"/>
      <c r="CS280" s="8"/>
      <c r="CT280" s="8"/>
      <c r="CU280" s="7"/>
      <c r="CV280" s="8"/>
      <c r="CW280" s="13"/>
      <c r="CX280" s="13"/>
      <c r="CY280" s="112"/>
      <c r="CZ280" s="7"/>
      <c r="DA280" s="8"/>
      <c r="DB280" s="8"/>
      <c r="DC280" s="8"/>
      <c r="DD280" s="8"/>
      <c r="DE280" s="7"/>
      <c r="DF280" s="8"/>
      <c r="DG280" s="13"/>
      <c r="DH280" s="13"/>
      <c r="DI280" s="112"/>
      <c r="DJ280" s="7"/>
      <c r="DK280" s="8"/>
      <c r="DL280" s="8"/>
      <c r="DM280" s="8"/>
      <c r="DN280" s="8"/>
      <c r="DO280" s="7"/>
      <c r="DP280" s="8"/>
      <c r="DQ280" s="13"/>
      <c r="DR280" s="13"/>
      <c r="DS280" s="112"/>
      <c r="DT280" s="7"/>
      <c r="DU280" s="8"/>
      <c r="DV280" s="8"/>
      <c r="DW280" s="8"/>
      <c r="DX280" s="8"/>
      <c r="DY280" s="7"/>
      <c r="DZ280" s="8"/>
      <c r="EA280" s="13"/>
      <c r="EB280" s="13"/>
      <c r="EC280" s="112"/>
      <c r="ED280" s="7"/>
      <c r="EE280" s="8"/>
      <c r="EF280" s="8"/>
      <c r="EG280" s="8"/>
      <c r="EH280" s="8"/>
      <c r="EI280" s="7"/>
      <c r="EJ280" s="8"/>
      <c r="EK280" s="13"/>
      <c r="EL280" s="13"/>
      <c r="EM280" s="112"/>
      <c r="EN280" s="7"/>
      <c r="EO280" s="8"/>
      <c r="EP280" s="8"/>
      <c r="EQ280" s="8"/>
      <c r="ER280" s="8"/>
      <c r="ES280" s="7"/>
      <c r="ET280" s="8"/>
    </row>
    <row r="281" spans="1:150" ht="12.75" customHeight="1" x14ac:dyDescent="0.2">
      <c r="A281" s="13"/>
      <c r="B281" s="13"/>
      <c r="C281" s="13"/>
      <c r="D281" s="13"/>
      <c r="E281" s="13"/>
      <c r="F281" s="13"/>
      <c r="G281" s="13"/>
      <c r="H281" s="13"/>
      <c r="I281" s="14"/>
      <c r="J281" s="13"/>
      <c r="K281" s="13"/>
      <c r="L281" s="13"/>
      <c r="M281" s="112"/>
      <c r="N281" s="7"/>
      <c r="O281" s="8"/>
      <c r="P281" s="8"/>
      <c r="Q281" s="8"/>
      <c r="R281" s="8"/>
      <c r="S281" s="7"/>
      <c r="T281" s="8"/>
      <c r="U281" s="13"/>
      <c r="V281" s="13"/>
      <c r="W281" s="112"/>
      <c r="X281" s="7"/>
      <c r="Y281" s="8"/>
      <c r="Z281" s="8"/>
      <c r="AA281" s="8"/>
      <c r="AB281" s="8"/>
      <c r="AC281" s="7"/>
      <c r="AD281" s="8"/>
      <c r="AE281" s="13"/>
      <c r="AF281" s="13"/>
      <c r="AG281" s="112"/>
      <c r="AH281" s="7"/>
      <c r="AI281" s="8"/>
      <c r="AJ281" s="8"/>
      <c r="AK281" s="8"/>
      <c r="AL281" s="8"/>
      <c r="AM281" s="7"/>
      <c r="AN281" s="8"/>
      <c r="AO281" s="13"/>
      <c r="AP281" s="13"/>
      <c r="AQ281" s="112"/>
      <c r="AR281" s="7"/>
      <c r="AS281" s="8"/>
      <c r="AT281" s="8"/>
      <c r="AU281" s="8"/>
      <c r="AV281" s="8"/>
      <c r="AW281" s="7"/>
      <c r="AX281" s="8"/>
      <c r="AY281" s="13"/>
      <c r="AZ281" s="13"/>
      <c r="BA281" s="112"/>
      <c r="BB281" s="7"/>
      <c r="BC281" s="8"/>
      <c r="BD281" s="8"/>
      <c r="BE281" s="8"/>
      <c r="BF281" s="8"/>
      <c r="BG281" s="7"/>
      <c r="BH281" s="8"/>
      <c r="BI281" s="13"/>
      <c r="BJ281" s="13"/>
      <c r="BK281" s="112"/>
      <c r="BL281" s="7"/>
      <c r="BM281" s="8"/>
      <c r="BN281" s="8"/>
      <c r="BO281" s="8"/>
      <c r="BP281" s="8"/>
      <c r="BQ281" s="7"/>
      <c r="BR281" s="8"/>
      <c r="BS281" s="13"/>
      <c r="BT281" s="13"/>
      <c r="BU281" s="112"/>
      <c r="BV281" s="7"/>
      <c r="BW281" s="8"/>
      <c r="BX281" s="8"/>
      <c r="BY281" s="8"/>
      <c r="BZ281" s="8"/>
      <c r="CA281" s="7"/>
      <c r="CB281" s="8"/>
      <c r="CC281" s="13"/>
      <c r="CD281" s="13"/>
      <c r="CE281" s="112"/>
      <c r="CF281" s="7"/>
      <c r="CG281" s="8"/>
      <c r="CH281" s="8"/>
      <c r="CI281" s="8"/>
      <c r="CJ281" s="8"/>
      <c r="CK281" s="7"/>
      <c r="CL281" s="8"/>
      <c r="CM281" s="13"/>
      <c r="CN281" s="13"/>
      <c r="CO281" s="112"/>
      <c r="CP281" s="7"/>
      <c r="CQ281" s="8"/>
      <c r="CR281" s="8"/>
      <c r="CS281" s="8"/>
      <c r="CT281" s="8"/>
      <c r="CU281" s="7"/>
      <c r="CV281" s="8"/>
      <c r="CW281" s="13"/>
      <c r="CX281" s="13"/>
      <c r="CY281" s="112"/>
      <c r="CZ281" s="7"/>
      <c r="DA281" s="8"/>
      <c r="DB281" s="8"/>
      <c r="DC281" s="8"/>
      <c r="DD281" s="8"/>
      <c r="DE281" s="7"/>
      <c r="DF281" s="8"/>
      <c r="DG281" s="13"/>
      <c r="DH281" s="13"/>
      <c r="DI281" s="112"/>
      <c r="DJ281" s="7"/>
      <c r="DK281" s="8"/>
      <c r="DL281" s="8"/>
      <c r="DM281" s="8"/>
      <c r="DN281" s="8"/>
      <c r="DO281" s="7"/>
      <c r="DP281" s="8"/>
      <c r="DQ281" s="13"/>
      <c r="DR281" s="13"/>
      <c r="DS281" s="112"/>
      <c r="DT281" s="7"/>
      <c r="DU281" s="8"/>
      <c r="DV281" s="8"/>
      <c r="DW281" s="8"/>
      <c r="DX281" s="8"/>
      <c r="DY281" s="7"/>
      <c r="DZ281" s="8"/>
      <c r="EA281" s="13"/>
      <c r="EB281" s="13"/>
      <c r="EC281" s="112"/>
      <c r="ED281" s="7"/>
      <c r="EE281" s="8"/>
      <c r="EF281" s="8"/>
      <c r="EG281" s="8"/>
      <c r="EH281" s="8"/>
      <c r="EI281" s="7"/>
      <c r="EJ281" s="8"/>
      <c r="EK281" s="13"/>
      <c r="EL281" s="13"/>
      <c r="EM281" s="112"/>
      <c r="EN281" s="7"/>
      <c r="EO281" s="8"/>
      <c r="EP281" s="8"/>
      <c r="EQ281" s="8"/>
      <c r="ER281" s="8"/>
      <c r="ES281" s="7"/>
      <c r="ET281" s="8"/>
    </row>
    <row r="282" spans="1:150" ht="12.75" customHeight="1" x14ac:dyDescent="0.2">
      <c r="A282" s="13"/>
      <c r="B282" s="13"/>
      <c r="C282" s="13"/>
      <c r="D282" s="13"/>
      <c r="E282" s="13"/>
      <c r="F282" s="13"/>
      <c r="G282" s="13"/>
      <c r="H282" s="13"/>
      <c r="I282" s="14"/>
      <c r="J282" s="13"/>
      <c r="K282" s="13"/>
      <c r="L282" s="13"/>
      <c r="M282" s="112"/>
      <c r="N282" s="7"/>
      <c r="O282" s="8"/>
      <c r="P282" s="8"/>
      <c r="Q282" s="8"/>
      <c r="R282" s="8"/>
      <c r="S282" s="7"/>
      <c r="T282" s="8"/>
      <c r="U282" s="13"/>
      <c r="V282" s="13"/>
      <c r="W282" s="112"/>
      <c r="X282" s="7"/>
      <c r="Y282" s="8"/>
      <c r="Z282" s="8"/>
      <c r="AA282" s="8"/>
      <c r="AB282" s="8"/>
      <c r="AC282" s="7"/>
      <c r="AD282" s="8"/>
      <c r="AE282" s="13"/>
      <c r="AF282" s="13"/>
      <c r="AG282" s="112"/>
      <c r="AH282" s="7"/>
      <c r="AI282" s="8"/>
      <c r="AJ282" s="8"/>
      <c r="AK282" s="8"/>
      <c r="AL282" s="8"/>
      <c r="AM282" s="7"/>
      <c r="AN282" s="8"/>
      <c r="AO282" s="13"/>
      <c r="AP282" s="13"/>
      <c r="AQ282" s="112"/>
      <c r="AR282" s="7"/>
      <c r="AS282" s="8"/>
      <c r="AT282" s="8"/>
      <c r="AU282" s="8"/>
      <c r="AV282" s="8"/>
      <c r="AW282" s="7"/>
      <c r="AX282" s="8"/>
      <c r="AY282" s="13"/>
      <c r="AZ282" s="13"/>
      <c r="BA282" s="112"/>
      <c r="BB282" s="7"/>
      <c r="BC282" s="8"/>
      <c r="BD282" s="8"/>
      <c r="BE282" s="8"/>
      <c r="BF282" s="8"/>
      <c r="BG282" s="7"/>
      <c r="BH282" s="8"/>
      <c r="BI282" s="13"/>
      <c r="BJ282" s="13"/>
      <c r="BK282" s="112"/>
      <c r="BL282" s="7"/>
      <c r="BM282" s="8"/>
      <c r="BN282" s="8"/>
      <c r="BO282" s="8"/>
      <c r="BP282" s="8"/>
      <c r="BQ282" s="7"/>
      <c r="BR282" s="8"/>
      <c r="BS282" s="13"/>
      <c r="BT282" s="13"/>
      <c r="BU282" s="112"/>
      <c r="BV282" s="7"/>
      <c r="BW282" s="8"/>
      <c r="BX282" s="8"/>
      <c r="BY282" s="8"/>
      <c r="BZ282" s="8"/>
      <c r="CA282" s="7"/>
      <c r="CB282" s="8"/>
      <c r="CC282" s="13"/>
      <c r="CD282" s="13"/>
      <c r="CE282" s="112"/>
      <c r="CF282" s="7"/>
      <c r="CG282" s="8"/>
      <c r="CH282" s="8"/>
      <c r="CI282" s="8"/>
      <c r="CJ282" s="8"/>
      <c r="CK282" s="7"/>
      <c r="CL282" s="8"/>
      <c r="CM282" s="13"/>
      <c r="CN282" s="13"/>
      <c r="CO282" s="112"/>
      <c r="CP282" s="7"/>
      <c r="CQ282" s="8"/>
      <c r="CR282" s="8"/>
      <c r="CS282" s="8"/>
      <c r="CT282" s="8"/>
      <c r="CU282" s="7"/>
      <c r="CV282" s="8"/>
      <c r="CW282" s="13"/>
      <c r="CX282" s="13"/>
      <c r="CY282" s="112"/>
      <c r="CZ282" s="7"/>
      <c r="DA282" s="8"/>
      <c r="DB282" s="8"/>
      <c r="DC282" s="8"/>
      <c r="DD282" s="8"/>
      <c r="DE282" s="7"/>
      <c r="DF282" s="8"/>
      <c r="DG282" s="13"/>
      <c r="DH282" s="13"/>
      <c r="DI282" s="112"/>
      <c r="DJ282" s="7"/>
      <c r="DK282" s="8"/>
      <c r="DL282" s="8"/>
      <c r="DM282" s="8"/>
      <c r="DN282" s="8"/>
      <c r="DO282" s="7"/>
      <c r="DP282" s="8"/>
      <c r="DQ282" s="13"/>
      <c r="DR282" s="13"/>
      <c r="DS282" s="112"/>
      <c r="DT282" s="7"/>
      <c r="DU282" s="8"/>
      <c r="DV282" s="8"/>
      <c r="DW282" s="8"/>
      <c r="DX282" s="8"/>
      <c r="DY282" s="7"/>
      <c r="DZ282" s="8"/>
      <c r="EA282" s="13"/>
      <c r="EB282" s="13"/>
      <c r="EC282" s="112"/>
      <c r="ED282" s="7"/>
      <c r="EE282" s="8"/>
      <c r="EF282" s="8"/>
      <c r="EG282" s="8"/>
      <c r="EH282" s="8"/>
      <c r="EI282" s="7"/>
      <c r="EJ282" s="8"/>
      <c r="EK282" s="13"/>
      <c r="EL282" s="13"/>
      <c r="EM282" s="112"/>
      <c r="EN282" s="7"/>
      <c r="EO282" s="8"/>
      <c r="EP282" s="8"/>
      <c r="EQ282" s="8"/>
      <c r="ER282" s="8"/>
      <c r="ES282" s="7"/>
      <c r="ET282" s="8"/>
    </row>
    <row r="283" spans="1:150" ht="12.75" customHeight="1" x14ac:dyDescent="0.2">
      <c r="A283" s="13"/>
      <c r="B283" s="13"/>
      <c r="C283" s="13"/>
      <c r="D283" s="13"/>
      <c r="E283" s="13"/>
      <c r="F283" s="13"/>
      <c r="G283" s="13"/>
      <c r="H283" s="13"/>
      <c r="I283" s="14"/>
      <c r="J283" s="13"/>
      <c r="K283" s="13"/>
      <c r="L283" s="13"/>
      <c r="M283" s="112"/>
      <c r="N283" s="7"/>
      <c r="O283" s="8"/>
      <c r="P283" s="8"/>
      <c r="Q283" s="8"/>
      <c r="R283" s="8"/>
      <c r="S283" s="7"/>
      <c r="T283" s="8"/>
      <c r="U283" s="13"/>
      <c r="V283" s="13"/>
      <c r="W283" s="112"/>
      <c r="X283" s="7"/>
      <c r="Y283" s="8"/>
      <c r="Z283" s="8"/>
      <c r="AA283" s="8"/>
      <c r="AB283" s="8"/>
      <c r="AC283" s="7"/>
      <c r="AD283" s="8"/>
      <c r="AE283" s="13"/>
      <c r="AF283" s="13"/>
      <c r="AG283" s="112"/>
      <c r="AH283" s="7"/>
      <c r="AI283" s="8"/>
      <c r="AJ283" s="8"/>
      <c r="AK283" s="8"/>
      <c r="AL283" s="8"/>
      <c r="AM283" s="7"/>
      <c r="AN283" s="8"/>
      <c r="AO283" s="13"/>
      <c r="AP283" s="13"/>
      <c r="AQ283" s="112"/>
      <c r="AR283" s="7"/>
      <c r="AS283" s="8"/>
      <c r="AT283" s="8"/>
      <c r="AU283" s="8"/>
      <c r="AV283" s="8"/>
      <c r="AW283" s="7"/>
      <c r="AX283" s="8"/>
      <c r="AY283" s="13"/>
      <c r="AZ283" s="13"/>
      <c r="BA283" s="112"/>
      <c r="BB283" s="7"/>
      <c r="BC283" s="8"/>
      <c r="BD283" s="8"/>
      <c r="BE283" s="8"/>
      <c r="BF283" s="8"/>
      <c r="BG283" s="7"/>
      <c r="BH283" s="8"/>
      <c r="BI283" s="13"/>
      <c r="BJ283" s="13"/>
      <c r="BK283" s="112"/>
      <c r="BL283" s="7"/>
      <c r="BM283" s="8"/>
      <c r="BN283" s="8"/>
      <c r="BO283" s="8"/>
      <c r="BP283" s="8"/>
      <c r="BQ283" s="7"/>
      <c r="BR283" s="8"/>
      <c r="BS283" s="13"/>
      <c r="BT283" s="13"/>
      <c r="BU283" s="112"/>
      <c r="BV283" s="7"/>
      <c r="BW283" s="8"/>
      <c r="BX283" s="8"/>
      <c r="BY283" s="8"/>
      <c r="BZ283" s="8"/>
      <c r="CA283" s="7"/>
      <c r="CB283" s="8"/>
      <c r="CC283" s="13"/>
      <c r="CD283" s="13"/>
      <c r="CE283" s="112"/>
      <c r="CF283" s="7"/>
      <c r="CG283" s="8"/>
      <c r="CH283" s="8"/>
      <c r="CI283" s="8"/>
      <c r="CJ283" s="8"/>
      <c r="CK283" s="7"/>
      <c r="CL283" s="8"/>
      <c r="CM283" s="13"/>
      <c r="CN283" s="13"/>
      <c r="CO283" s="112"/>
      <c r="CP283" s="7"/>
      <c r="CQ283" s="8"/>
      <c r="CR283" s="8"/>
      <c r="CS283" s="8"/>
      <c r="CT283" s="8"/>
      <c r="CU283" s="7"/>
      <c r="CV283" s="8"/>
      <c r="CW283" s="13"/>
      <c r="CX283" s="13"/>
      <c r="CY283" s="112"/>
      <c r="CZ283" s="7"/>
      <c r="DA283" s="8"/>
      <c r="DB283" s="8"/>
      <c r="DC283" s="8"/>
      <c r="DD283" s="8"/>
      <c r="DE283" s="7"/>
      <c r="DF283" s="8"/>
      <c r="DG283" s="13"/>
      <c r="DH283" s="13"/>
      <c r="DI283" s="112"/>
      <c r="DJ283" s="7"/>
      <c r="DK283" s="8"/>
      <c r="DL283" s="8"/>
      <c r="DM283" s="8"/>
      <c r="DN283" s="8"/>
      <c r="DO283" s="7"/>
      <c r="DP283" s="8"/>
      <c r="DQ283" s="13"/>
      <c r="DR283" s="13"/>
      <c r="DS283" s="112"/>
      <c r="DT283" s="7"/>
      <c r="DU283" s="8"/>
      <c r="DV283" s="8"/>
      <c r="DW283" s="8"/>
      <c r="DX283" s="8"/>
      <c r="DY283" s="7"/>
      <c r="DZ283" s="8"/>
      <c r="EA283" s="13"/>
      <c r="EB283" s="13"/>
      <c r="EC283" s="112"/>
      <c r="ED283" s="7"/>
      <c r="EE283" s="8"/>
      <c r="EF283" s="8"/>
      <c r="EG283" s="8"/>
      <c r="EH283" s="8"/>
      <c r="EI283" s="7"/>
      <c r="EJ283" s="8"/>
      <c r="EK283" s="13"/>
      <c r="EL283" s="13"/>
      <c r="EM283" s="112"/>
      <c r="EN283" s="7"/>
      <c r="EO283" s="8"/>
      <c r="EP283" s="8"/>
      <c r="EQ283" s="8"/>
      <c r="ER283" s="8"/>
      <c r="ES283" s="7"/>
      <c r="ET283" s="8"/>
    </row>
    <row r="284" spans="1:150" ht="12.75" customHeight="1" x14ac:dyDescent="0.2">
      <c r="A284" s="13"/>
      <c r="B284" s="13"/>
      <c r="C284" s="13"/>
      <c r="D284" s="13"/>
      <c r="E284" s="13"/>
      <c r="F284" s="13"/>
      <c r="G284" s="13"/>
      <c r="H284" s="13"/>
      <c r="I284" s="14"/>
      <c r="J284" s="13"/>
      <c r="K284" s="13"/>
      <c r="L284" s="13"/>
      <c r="M284" s="112"/>
      <c r="N284" s="7"/>
      <c r="O284" s="8"/>
      <c r="P284" s="8"/>
      <c r="Q284" s="8"/>
      <c r="R284" s="8"/>
      <c r="S284" s="7"/>
      <c r="T284" s="8"/>
      <c r="U284" s="13"/>
      <c r="V284" s="13"/>
      <c r="W284" s="112"/>
      <c r="X284" s="7"/>
      <c r="Y284" s="8"/>
      <c r="Z284" s="8"/>
      <c r="AA284" s="8"/>
      <c r="AB284" s="8"/>
      <c r="AC284" s="7"/>
      <c r="AD284" s="8"/>
      <c r="AE284" s="13"/>
      <c r="AF284" s="13"/>
      <c r="AG284" s="112"/>
      <c r="AH284" s="7"/>
      <c r="AI284" s="8"/>
      <c r="AJ284" s="8"/>
      <c r="AK284" s="8"/>
      <c r="AL284" s="8"/>
      <c r="AM284" s="7"/>
      <c r="AN284" s="8"/>
      <c r="AO284" s="13"/>
      <c r="AP284" s="13"/>
      <c r="AQ284" s="112"/>
      <c r="AR284" s="7"/>
      <c r="AS284" s="8"/>
      <c r="AT284" s="8"/>
      <c r="AU284" s="8"/>
      <c r="AV284" s="8"/>
      <c r="AW284" s="7"/>
      <c r="AX284" s="8"/>
      <c r="AY284" s="13"/>
      <c r="AZ284" s="13"/>
      <c r="BA284" s="112"/>
      <c r="BB284" s="7"/>
      <c r="BC284" s="8"/>
      <c r="BD284" s="8"/>
      <c r="BE284" s="8"/>
      <c r="BF284" s="8"/>
      <c r="BG284" s="7"/>
      <c r="BH284" s="8"/>
      <c r="BI284" s="13"/>
      <c r="BJ284" s="13"/>
      <c r="BK284" s="112"/>
      <c r="BL284" s="7"/>
      <c r="BM284" s="8"/>
      <c r="BN284" s="8"/>
      <c r="BO284" s="8"/>
      <c r="BP284" s="8"/>
      <c r="BQ284" s="7"/>
      <c r="BR284" s="8"/>
      <c r="BS284" s="13"/>
      <c r="BT284" s="13"/>
      <c r="BU284" s="112"/>
      <c r="BV284" s="7"/>
      <c r="BW284" s="8"/>
      <c r="BX284" s="8"/>
      <c r="BY284" s="8"/>
      <c r="BZ284" s="8"/>
      <c r="CA284" s="7"/>
      <c r="CB284" s="8"/>
      <c r="CC284" s="13"/>
      <c r="CD284" s="13"/>
      <c r="CE284" s="112"/>
      <c r="CF284" s="7"/>
      <c r="CG284" s="8"/>
      <c r="CH284" s="8"/>
      <c r="CI284" s="8"/>
      <c r="CJ284" s="8"/>
      <c r="CK284" s="7"/>
      <c r="CL284" s="8"/>
      <c r="CM284" s="13"/>
      <c r="CN284" s="13"/>
      <c r="CO284" s="112"/>
      <c r="CP284" s="7"/>
      <c r="CQ284" s="8"/>
      <c r="CR284" s="8"/>
      <c r="CS284" s="8"/>
      <c r="CT284" s="8"/>
      <c r="CU284" s="7"/>
      <c r="CV284" s="8"/>
      <c r="CW284" s="13"/>
      <c r="CX284" s="13"/>
      <c r="CY284" s="112"/>
      <c r="CZ284" s="7"/>
      <c r="DA284" s="8"/>
      <c r="DB284" s="8"/>
      <c r="DC284" s="8"/>
      <c r="DD284" s="8"/>
      <c r="DE284" s="7"/>
      <c r="DF284" s="8"/>
      <c r="DG284" s="13"/>
      <c r="DH284" s="13"/>
      <c r="DI284" s="112"/>
      <c r="DJ284" s="7"/>
      <c r="DK284" s="8"/>
      <c r="DL284" s="8"/>
      <c r="DM284" s="8"/>
      <c r="DN284" s="8"/>
      <c r="DO284" s="7"/>
      <c r="DP284" s="8"/>
      <c r="DQ284" s="13"/>
      <c r="DR284" s="13"/>
      <c r="DS284" s="112"/>
      <c r="DT284" s="7"/>
      <c r="DU284" s="8"/>
      <c r="DV284" s="8"/>
      <c r="DW284" s="8"/>
      <c r="DX284" s="8"/>
      <c r="DY284" s="7"/>
      <c r="DZ284" s="8"/>
      <c r="EA284" s="13"/>
      <c r="EB284" s="13"/>
      <c r="EC284" s="112"/>
      <c r="ED284" s="7"/>
      <c r="EE284" s="8"/>
      <c r="EF284" s="8"/>
      <c r="EG284" s="8"/>
      <c r="EH284" s="8"/>
      <c r="EI284" s="7"/>
      <c r="EJ284" s="8"/>
      <c r="EK284" s="13"/>
      <c r="EL284" s="13"/>
      <c r="EM284" s="112"/>
      <c r="EN284" s="7"/>
      <c r="EO284" s="8"/>
      <c r="EP284" s="8"/>
      <c r="EQ284" s="8"/>
      <c r="ER284" s="8"/>
      <c r="ES284" s="7"/>
      <c r="ET284" s="8"/>
    </row>
    <row r="285" spans="1:150" ht="12.75" customHeight="1" x14ac:dyDescent="0.2">
      <c r="A285" s="13"/>
      <c r="B285" s="13"/>
      <c r="C285" s="13"/>
      <c r="D285" s="13"/>
      <c r="E285" s="13"/>
      <c r="F285" s="13"/>
      <c r="G285" s="13"/>
      <c r="H285" s="13"/>
      <c r="I285" s="14"/>
      <c r="J285" s="13"/>
      <c r="K285" s="13"/>
      <c r="L285" s="13"/>
      <c r="M285" s="112"/>
      <c r="N285" s="7"/>
      <c r="O285" s="8"/>
      <c r="P285" s="8"/>
      <c r="Q285" s="8"/>
      <c r="R285" s="8"/>
      <c r="S285" s="7"/>
      <c r="T285" s="8"/>
      <c r="U285" s="13"/>
      <c r="V285" s="13"/>
      <c r="W285" s="112"/>
      <c r="X285" s="7"/>
      <c r="Y285" s="8"/>
      <c r="Z285" s="8"/>
      <c r="AA285" s="8"/>
      <c r="AB285" s="8"/>
      <c r="AC285" s="7"/>
      <c r="AD285" s="8"/>
      <c r="AE285" s="13"/>
      <c r="AF285" s="13"/>
      <c r="AG285" s="112"/>
      <c r="AH285" s="7"/>
      <c r="AI285" s="8"/>
      <c r="AJ285" s="8"/>
      <c r="AK285" s="8"/>
      <c r="AL285" s="8"/>
      <c r="AM285" s="7"/>
      <c r="AN285" s="8"/>
      <c r="AO285" s="13"/>
      <c r="AP285" s="13"/>
      <c r="AQ285" s="112"/>
      <c r="AR285" s="7"/>
      <c r="AS285" s="8"/>
      <c r="AT285" s="8"/>
      <c r="AU285" s="8"/>
      <c r="AV285" s="8"/>
      <c r="AW285" s="7"/>
      <c r="AX285" s="8"/>
      <c r="AY285" s="13"/>
      <c r="AZ285" s="13"/>
      <c r="BA285" s="112"/>
      <c r="BB285" s="7"/>
      <c r="BC285" s="8"/>
      <c r="BD285" s="8"/>
      <c r="BE285" s="8"/>
      <c r="BF285" s="8"/>
      <c r="BG285" s="7"/>
      <c r="BH285" s="8"/>
      <c r="BI285" s="13"/>
      <c r="BJ285" s="13"/>
      <c r="BK285" s="112"/>
      <c r="BL285" s="7"/>
      <c r="BM285" s="8"/>
      <c r="BN285" s="8"/>
      <c r="BO285" s="8"/>
      <c r="BP285" s="8"/>
      <c r="BQ285" s="7"/>
      <c r="BR285" s="8"/>
      <c r="BS285" s="13"/>
      <c r="BT285" s="13"/>
      <c r="BU285" s="112"/>
      <c r="BV285" s="7"/>
      <c r="BW285" s="8"/>
      <c r="BX285" s="8"/>
      <c r="BY285" s="8"/>
      <c r="BZ285" s="8"/>
      <c r="CA285" s="7"/>
      <c r="CB285" s="8"/>
      <c r="CC285" s="13"/>
      <c r="CD285" s="13"/>
      <c r="CE285" s="112"/>
      <c r="CF285" s="7"/>
      <c r="CG285" s="8"/>
      <c r="CH285" s="8"/>
      <c r="CI285" s="8"/>
      <c r="CJ285" s="8"/>
      <c r="CK285" s="7"/>
      <c r="CL285" s="8"/>
      <c r="CM285" s="13"/>
      <c r="CN285" s="13"/>
      <c r="CO285" s="112"/>
      <c r="CP285" s="7"/>
      <c r="CQ285" s="8"/>
      <c r="CR285" s="8"/>
      <c r="CS285" s="8"/>
      <c r="CT285" s="8"/>
      <c r="CU285" s="7"/>
      <c r="CV285" s="8"/>
      <c r="CW285" s="13"/>
      <c r="CX285" s="13"/>
      <c r="CY285" s="112"/>
      <c r="CZ285" s="7"/>
      <c r="DA285" s="8"/>
      <c r="DB285" s="8"/>
      <c r="DC285" s="8"/>
      <c r="DD285" s="8"/>
      <c r="DE285" s="7"/>
      <c r="DF285" s="8"/>
      <c r="DG285" s="13"/>
      <c r="DH285" s="13"/>
      <c r="DI285" s="112"/>
      <c r="DJ285" s="7"/>
      <c r="DK285" s="8"/>
      <c r="DL285" s="8"/>
      <c r="DM285" s="8"/>
      <c r="DN285" s="8"/>
      <c r="DO285" s="7"/>
      <c r="DP285" s="8"/>
      <c r="DQ285" s="13"/>
      <c r="DR285" s="13"/>
      <c r="DS285" s="112"/>
      <c r="DT285" s="7"/>
      <c r="DU285" s="8"/>
      <c r="DV285" s="8"/>
      <c r="DW285" s="8"/>
      <c r="DX285" s="8"/>
      <c r="DY285" s="7"/>
      <c r="DZ285" s="8"/>
      <c r="EA285" s="13"/>
      <c r="EB285" s="13"/>
      <c r="EC285" s="112"/>
      <c r="ED285" s="7"/>
      <c r="EE285" s="8"/>
      <c r="EF285" s="8"/>
      <c r="EG285" s="8"/>
      <c r="EH285" s="8"/>
      <c r="EI285" s="7"/>
      <c r="EJ285" s="8"/>
      <c r="EK285" s="13"/>
      <c r="EL285" s="13"/>
      <c r="EM285" s="112"/>
      <c r="EN285" s="7"/>
      <c r="EO285" s="8"/>
      <c r="EP285" s="8"/>
      <c r="EQ285" s="8"/>
      <c r="ER285" s="8"/>
      <c r="ES285" s="7"/>
      <c r="ET285" s="8"/>
    </row>
    <row r="286" spans="1:150" ht="12.75" customHeight="1" x14ac:dyDescent="0.2">
      <c r="A286" s="13"/>
      <c r="B286" s="13"/>
      <c r="C286" s="13"/>
      <c r="D286" s="13"/>
      <c r="E286" s="13"/>
      <c r="F286" s="13"/>
      <c r="G286" s="13"/>
      <c r="H286" s="13"/>
      <c r="I286" s="14"/>
      <c r="J286" s="13"/>
      <c r="K286" s="13"/>
      <c r="L286" s="13"/>
      <c r="M286" s="112"/>
      <c r="N286" s="7"/>
      <c r="O286" s="8"/>
      <c r="P286" s="8"/>
      <c r="Q286" s="8"/>
      <c r="R286" s="8"/>
      <c r="S286" s="7"/>
      <c r="T286" s="8"/>
      <c r="U286" s="13"/>
      <c r="V286" s="13"/>
      <c r="W286" s="112"/>
      <c r="X286" s="7"/>
      <c r="Y286" s="8"/>
      <c r="Z286" s="8"/>
      <c r="AA286" s="8"/>
      <c r="AB286" s="8"/>
      <c r="AC286" s="7"/>
      <c r="AD286" s="8"/>
      <c r="AE286" s="13"/>
      <c r="AF286" s="13"/>
      <c r="AG286" s="112"/>
      <c r="AH286" s="7"/>
      <c r="AI286" s="8"/>
      <c r="AJ286" s="8"/>
      <c r="AK286" s="8"/>
      <c r="AL286" s="8"/>
      <c r="AM286" s="7"/>
      <c r="AN286" s="8"/>
      <c r="AO286" s="13"/>
      <c r="AP286" s="13"/>
      <c r="AQ286" s="112"/>
      <c r="AR286" s="7"/>
      <c r="AS286" s="8"/>
      <c r="AT286" s="8"/>
      <c r="AU286" s="8"/>
      <c r="AV286" s="8"/>
      <c r="AW286" s="7"/>
      <c r="AX286" s="8"/>
      <c r="AY286" s="13"/>
      <c r="AZ286" s="13"/>
      <c r="BA286" s="112"/>
      <c r="BB286" s="7"/>
      <c r="BC286" s="8"/>
      <c r="BD286" s="8"/>
      <c r="BE286" s="8"/>
      <c r="BF286" s="8"/>
      <c r="BG286" s="7"/>
      <c r="BH286" s="8"/>
      <c r="BI286" s="13"/>
      <c r="BJ286" s="13"/>
      <c r="BK286" s="112"/>
      <c r="BL286" s="7"/>
      <c r="BM286" s="8"/>
      <c r="BN286" s="8"/>
      <c r="BO286" s="8"/>
      <c r="BP286" s="8"/>
      <c r="BQ286" s="7"/>
      <c r="BR286" s="8"/>
      <c r="BS286" s="13"/>
      <c r="BT286" s="13"/>
      <c r="BU286" s="112"/>
      <c r="BV286" s="7"/>
      <c r="BW286" s="8"/>
      <c r="BX286" s="8"/>
      <c r="BY286" s="8"/>
      <c r="BZ286" s="8"/>
      <c r="CA286" s="7"/>
      <c r="CB286" s="8"/>
      <c r="CC286" s="13"/>
      <c r="CD286" s="13"/>
      <c r="CE286" s="112"/>
      <c r="CF286" s="7"/>
      <c r="CG286" s="8"/>
      <c r="CH286" s="8"/>
      <c r="CI286" s="8"/>
      <c r="CJ286" s="8"/>
      <c r="CK286" s="7"/>
      <c r="CL286" s="8"/>
      <c r="CM286" s="13"/>
      <c r="CN286" s="13"/>
      <c r="CO286" s="112"/>
      <c r="CP286" s="7"/>
      <c r="CQ286" s="8"/>
      <c r="CR286" s="8"/>
      <c r="CS286" s="8"/>
      <c r="CT286" s="8"/>
      <c r="CU286" s="7"/>
      <c r="CV286" s="8"/>
      <c r="CW286" s="13"/>
      <c r="CX286" s="13"/>
      <c r="CY286" s="112"/>
      <c r="CZ286" s="7"/>
      <c r="DA286" s="8"/>
      <c r="DB286" s="8"/>
      <c r="DC286" s="8"/>
      <c r="DD286" s="8"/>
      <c r="DE286" s="7"/>
      <c r="DF286" s="8"/>
      <c r="DG286" s="13"/>
      <c r="DH286" s="13"/>
      <c r="DI286" s="112"/>
      <c r="DJ286" s="7"/>
      <c r="DK286" s="8"/>
      <c r="DL286" s="8"/>
      <c r="DM286" s="8"/>
      <c r="DN286" s="8"/>
      <c r="DO286" s="7"/>
      <c r="DP286" s="8"/>
      <c r="DQ286" s="13"/>
      <c r="DR286" s="13"/>
      <c r="DS286" s="112"/>
      <c r="DT286" s="7"/>
      <c r="DU286" s="8"/>
      <c r="DV286" s="8"/>
      <c r="DW286" s="8"/>
      <c r="DX286" s="8"/>
      <c r="DY286" s="7"/>
      <c r="DZ286" s="8"/>
      <c r="EA286" s="13"/>
      <c r="EB286" s="13"/>
      <c r="EC286" s="112"/>
      <c r="ED286" s="7"/>
      <c r="EE286" s="8"/>
      <c r="EF286" s="8"/>
      <c r="EG286" s="8"/>
      <c r="EH286" s="8"/>
      <c r="EI286" s="7"/>
      <c r="EJ286" s="8"/>
      <c r="EK286" s="13"/>
      <c r="EL286" s="13"/>
      <c r="EM286" s="112"/>
      <c r="EN286" s="7"/>
      <c r="EO286" s="8"/>
      <c r="EP286" s="8"/>
      <c r="EQ286" s="8"/>
      <c r="ER286" s="8"/>
      <c r="ES286" s="7"/>
      <c r="ET286" s="8"/>
    </row>
    <row r="287" spans="1:150" ht="12.75" customHeight="1" x14ac:dyDescent="0.2">
      <c r="A287" s="13"/>
      <c r="B287" s="13"/>
      <c r="C287" s="13"/>
      <c r="D287" s="13"/>
      <c r="E287" s="13"/>
      <c r="F287" s="13"/>
      <c r="G287" s="13"/>
      <c r="H287" s="13"/>
      <c r="I287" s="14"/>
      <c r="J287" s="13"/>
      <c r="K287" s="13"/>
      <c r="L287" s="13"/>
      <c r="M287" s="112"/>
      <c r="N287" s="7"/>
      <c r="O287" s="8"/>
      <c r="P287" s="8"/>
      <c r="Q287" s="8"/>
      <c r="R287" s="8"/>
      <c r="S287" s="7"/>
      <c r="T287" s="8"/>
      <c r="U287" s="13"/>
      <c r="V287" s="13"/>
      <c r="W287" s="112"/>
      <c r="X287" s="7"/>
      <c r="Y287" s="8"/>
      <c r="Z287" s="8"/>
      <c r="AA287" s="8"/>
      <c r="AB287" s="8"/>
      <c r="AC287" s="7"/>
      <c r="AD287" s="8"/>
      <c r="AE287" s="13"/>
      <c r="AF287" s="13"/>
      <c r="AG287" s="112"/>
      <c r="AH287" s="7"/>
      <c r="AI287" s="8"/>
      <c r="AJ287" s="8"/>
      <c r="AK287" s="8"/>
      <c r="AL287" s="8"/>
      <c r="AM287" s="7"/>
      <c r="AN287" s="8"/>
      <c r="AO287" s="13"/>
      <c r="AP287" s="13"/>
      <c r="AQ287" s="112"/>
      <c r="AR287" s="7"/>
      <c r="AS287" s="8"/>
      <c r="AT287" s="8"/>
      <c r="AU287" s="8"/>
      <c r="AV287" s="8"/>
      <c r="AW287" s="7"/>
      <c r="AX287" s="8"/>
      <c r="AY287" s="13"/>
      <c r="AZ287" s="13"/>
      <c r="BA287" s="112"/>
      <c r="BB287" s="7"/>
      <c r="BC287" s="8"/>
      <c r="BD287" s="8"/>
      <c r="BE287" s="8"/>
      <c r="BF287" s="8"/>
      <c r="BG287" s="7"/>
      <c r="BH287" s="8"/>
      <c r="BI287" s="13"/>
      <c r="BJ287" s="13"/>
      <c r="BK287" s="112"/>
      <c r="BL287" s="7"/>
      <c r="BM287" s="8"/>
      <c r="BN287" s="8"/>
      <c r="BO287" s="8"/>
      <c r="BP287" s="8"/>
      <c r="BQ287" s="7"/>
      <c r="BR287" s="8"/>
      <c r="BS287" s="13"/>
      <c r="BT287" s="13"/>
      <c r="BU287" s="112"/>
      <c r="BV287" s="7"/>
      <c r="BW287" s="8"/>
      <c r="BX287" s="8"/>
      <c r="BY287" s="8"/>
      <c r="BZ287" s="8"/>
      <c r="CA287" s="7"/>
      <c r="CB287" s="8"/>
      <c r="CC287" s="13"/>
      <c r="CD287" s="13"/>
      <c r="CE287" s="112"/>
      <c r="CF287" s="7"/>
      <c r="CG287" s="8"/>
      <c r="CH287" s="8"/>
      <c r="CI287" s="8"/>
      <c r="CJ287" s="8"/>
      <c r="CK287" s="7"/>
      <c r="CL287" s="8"/>
      <c r="CM287" s="13"/>
      <c r="CN287" s="13"/>
      <c r="CO287" s="112"/>
      <c r="CP287" s="7"/>
      <c r="CQ287" s="8"/>
      <c r="CR287" s="8"/>
      <c r="CS287" s="8"/>
      <c r="CT287" s="8"/>
      <c r="CU287" s="7"/>
      <c r="CV287" s="8"/>
      <c r="CW287" s="13"/>
      <c r="CX287" s="13"/>
      <c r="CY287" s="112"/>
      <c r="CZ287" s="7"/>
      <c r="DA287" s="8"/>
      <c r="DB287" s="8"/>
      <c r="DC287" s="8"/>
      <c r="DD287" s="8"/>
      <c r="DE287" s="7"/>
      <c r="DF287" s="8"/>
      <c r="DG287" s="13"/>
      <c r="DH287" s="13"/>
      <c r="DI287" s="112"/>
      <c r="DJ287" s="7"/>
      <c r="DK287" s="8"/>
      <c r="DL287" s="8"/>
      <c r="DM287" s="8"/>
      <c r="DN287" s="8"/>
      <c r="DO287" s="7"/>
      <c r="DP287" s="8"/>
      <c r="DQ287" s="13"/>
      <c r="DR287" s="13"/>
      <c r="DS287" s="112"/>
      <c r="DT287" s="7"/>
      <c r="DU287" s="8"/>
      <c r="DV287" s="8"/>
      <c r="DW287" s="8"/>
      <c r="DX287" s="8"/>
      <c r="DY287" s="7"/>
      <c r="DZ287" s="8"/>
      <c r="EA287" s="13"/>
      <c r="EB287" s="13"/>
      <c r="EC287" s="112"/>
      <c r="ED287" s="7"/>
      <c r="EE287" s="8"/>
      <c r="EF287" s="8"/>
      <c r="EG287" s="8"/>
      <c r="EH287" s="8"/>
      <c r="EI287" s="7"/>
      <c r="EJ287" s="8"/>
      <c r="EK287" s="13"/>
      <c r="EL287" s="13"/>
      <c r="EM287" s="112"/>
      <c r="EN287" s="7"/>
      <c r="EO287" s="8"/>
      <c r="EP287" s="8"/>
      <c r="EQ287" s="8"/>
      <c r="ER287" s="8"/>
      <c r="ES287" s="7"/>
      <c r="ET287" s="8"/>
    </row>
    <row r="288" spans="1:150" ht="12.75" customHeight="1" x14ac:dyDescent="0.2">
      <c r="A288" s="13"/>
      <c r="B288" s="13"/>
      <c r="C288" s="13"/>
      <c r="D288" s="13"/>
      <c r="E288" s="13"/>
      <c r="F288" s="13"/>
      <c r="G288" s="13"/>
      <c r="H288" s="13"/>
      <c r="I288" s="14"/>
      <c r="J288" s="13"/>
      <c r="K288" s="13"/>
      <c r="L288" s="13"/>
      <c r="M288" s="112"/>
      <c r="N288" s="7"/>
      <c r="O288" s="8"/>
      <c r="P288" s="8"/>
      <c r="Q288" s="8"/>
      <c r="R288" s="8"/>
      <c r="S288" s="7"/>
      <c r="T288" s="8"/>
      <c r="U288" s="13"/>
      <c r="V288" s="13"/>
      <c r="W288" s="112"/>
      <c r="X288" s="7"/>
      <c r="Y288" s="8"/>
      <c r="Z288" s="8"/>
      <c r="AA288" s="8"/>
      <c r="AB288" s="8"/>
      <c r="AC288" s="7"/>
      <c r="AD288" s="8"/>
      <c r="AE288" s="13"/>
      <c r="AF288" s="13"/>
      <c r="AG288" s="112"/>
      <c r="AH288" s="7"/>
      <c r="AI288" s="8"/>
      <c r="AJ288" s="8"/>
      <c r="AK288" s="8"/>
      <c r="AL288" s="8"/>
      <c r="AM288" s="7"/>
      <c r="AN288" s="8"/>
      <c r="AO288" s="13"/>
      <c r="AP288" s="13"/>
      <c r="AQ288" s="112"/>
      <c r="AR288" s="7"/>
      <c r="AS288" s="8"/>
      <c r="AT288" s="8"/>
      <c r="AU288" s="8"/>
      <c r="AV288" s="8"/>
      <c r="AW288" s="7"/>
      <c r="AX288" s="8"/>
      <c r="AY288" s="13"/>
      <c r="AZ288" s="13"/>
      <c r="BA288" s="112"/>
      <c r="BB288" s="7"/>
      <c r="BC288" s="8"/>
      <c r="BD288" s="8"/>
      <c r="BE288" s="8"/>
      <c r="BF288" s="8"/>
      <c r="BG288" s="7"/>
      <c r="BH288" s="8"/>
      <c r="BI288" s="13"/>
      <c r="BJ288" s="13"/>
      <c r="BK288" s="112"/>
      <c r="BL288" s="7"/>
      <c r="BM288" s="8"/>
      <c r="BN288" s="8"/>
      <c r="BO288" s="8"/>
      <c r="BP288" s="8"/>
      <c r="BQ288" s="7"/>
      <c r="BR288" s="8"/>
      <c r="BS288" s="13"/>
      <c r="BT288" s="13"/>
      <c r="BU288" s="112"/>
      <c r="BV288" s="7"/>
      <c r="BW288" s="8"/>
      <c r="BX288" s="8"/>
      <c r="BY288" s="8"/>
      <c r="BZ288" s="8"/>
      <c r="CA288" s="7"/>
      <c r="CB288" s="8"/>
      <c r="CC288" s="13"/>
      <c r="CD288" s="13"/>
      <c r="CE288" s="112"/>
      <c r="CF288" s="7"/>
      <c r="CG288" s="8"/>
      <c r="CH288" s="8"/>
      <c r="CI288" s="8"/>
      <c r="CJ288" s="8"/>
      <c r="CK288" s="7"/>
      <c r="CL288" s="8"/>
      <c r="CM288" s="13"/>
      <c r="CN288" s="13"/>
      <c r="CO288" s="112"/>
      <c r="CP288" s="7"/>
      <c r="CQ288" s="8"/>
      <c r="CR288" s="8"/>
      <c r="CS288" s="8"/>
      <c r="CT288" s="8"/>
      <c r="CU288" s="7"/>
      <c r="CV288" s="8"/>
      <c r="CW288" s="13"/>
      <c r="CX288" s="13"/>
      <c r="CY288" s="112"/>
      <c r="CZ288" s="7"/>
      <c r="DA288" s="8"/>
      <c r="DB288" s="8"/>
      <c r="DC288" s="8"/>
      <c r="DD288" s="8"/>
      <c r="DE288" s="7"/>
      <c r="DF288" s="8"/>
      <c r="DG288" s="13"/>
      <c r="DH288" s="13"/>
      <c r="DI288" s="112"/>
      <c r="DJ288" s="7"/>
      <c r="DK288" s="8"/>
      <c r="DL288" s="8"/>
      <c r="DM288" s="8"/>
      <c r="DN288" s="8"/>
      <c r="DO288" s="7"/>
      <c r="DP288" s="8"/>
      <c r="DQ288" s="13"/>
      <c r="DR288" s="13"/>
      <c r="DS288" s="112"/>
      <c r="DT288" s="7"/>
      <c r="DU288" s="8"/>
      <c r="DV288" s="8"/>
      <c r="DW288" s="8"/>
      <c r="DX288" s="8"/>
      <c r="DY288" s="7"/>
      <c r="DZ288" s="8"/>
      <c r="EA288" s="13"/>
      <c r="EB288" s="13"/>
      <c r="EC288" s="112"/>
      <c r="ED288" s="7"/>
      <c r="EE288" s="8"/>
      <c r="EF288" s="8"/>
      <c r="EG288" s="8"/>
      <c r="EH288" s="8"/>
      <c r="EI288" s="7"/>
      <c r="EJ288" s="8"/>
      <c r="EK288" s="13"/>
      <c r="EL288" s="13"/>
      <c r="EM288" s="112"/>
      <c r="EN288" s="7"/>
      <c r="EO288" s="8"/>
      <c r="EP288" s="8"/>
      <c r="EQ288" s="8"/>
      <c r="ER288" s="8"/>
      <c r="ES288" s="7"/>
      <c r="ET288" s="8"/>
    </row>
    <row r="289" spans="1:150" ht="12.75" customHeight="1" x14ac:dyDescent="0.2">
      <c r="A289" s="13"/>
      <c r="B289" s="13"/>
      <c r="C289" s="13"/>
      <c r="D289" s="13"/>
      <c r="E289" s="13"/>
      <c r="F289" s="13"/>
      <c r="G289" s="13"/>
      <c r="H289" s="13"/>
      <c r="I289" s="14"/>
      <c r="J289" s="13"/>
      <c r="K289" s="13"/>
      <c r="L289" s="13"/>
      <c r="M289" s="112"/>
      <c r="N289" s="7"/>
      <c r="O289" s="8"/>
      <c r="P289" s="8"/>
      <c r="Q289" s="8"/>
      <c r="R289" s="8"/>
      <c r="S289" s="7"/>
      <c r="T289" s="8"/>
      <c r="U289" s="13"/>
      <c r="V289" s="13"/>
      <c r="W289" s="112"/>
      <c r="X289" s="7"/>
      <c r="Y289" s="8"/>
      <c r="Z289" s="8"/>
      <c r="AA289" s="8"/>
      <c r="AB289" s="8"/>
      <c r="AC289" s="7"/>
      <c r="AD289" s="8"/>
      <c r="AE289" s="13"/>
      <c r="AF289" s="13"/>
      <c r="AG289" s="112"/>
      <c r="AH289" s="7"/>
      <c r="AI289" s="8"/>
      <c r="AJ289" s="8"/>
      <c r="AK289" s="8"/>
      <c r="AL289" s="8"/>
      <c r="AM289" s="7"/>
      <c r="AN289" s="8"/>
      <c r="AO289" s="13"/>
      <c r="AP289" s="13"/>
      <c r="AQ289" s="112"/>
      <c r="AR289" s="7"/>
      <c r="AS289" s="8"/>
      <c r="AT289" s="8"/>
      <c r="AU289" s="8"/>
      <c r="AV289" s="8"/>
      <c r="AW289" s="7"/>
      <c r="AX289" s="8"/>
      <c r="AY289" s="13"/>
      <c r="AZ289" s="13"/>
      <c r="BA289" s="112"/>
      <c r="BB289" s="7"/>
      <c r="BC289" s="8"/>
      <c r="BD289" s="8"/>
      <c r="BE289" s="8"/>
      <c r="BF289" s="8"/>
      <c r="BG289" s="7"/>
      <c r="BH289" s="8"/>
      <c r="BI289" s="13"/>
      <c r="BJ289" s="13"/>
      <c r="BK289" s="112"/>
      <c r="BL289" s="7"/>
      <c r="BM289" s="8"/>
      <c r="BN289" s="8"/>
      <c r="BO289" s="8"/>
      <c r="BP289" s="8"/>
      <c r="BQ289" s="7"/>
      <c r="BR289" s="8"/>
      <c r="BS289" s="13"/>
      <c r="BT289" s="13"/>
      <c r="BU289" s="112"/>
      <c r="BV289" s="7"/>
      <c r="BW289" s="8"/>
      <c r="BX289" s="8"/>
      <c r="BY289" s="8"/>
      <c r="BZ289" s="8"/>
      <c r="CA289" s="7"/>
      <c r="CB289" s="8"/>
      <c r="CC289" s="13"/>
      <c r="CD289" s="13"/>
      <c r="CE289" s="112"/>
      <c r="CF289" s="7"/>
      <c r="CG289" s="8"/>
      <c r="CH289" s="8"/>
      <c r="CI289" s="8"/>
      <c r="CJ289" s="8"/>
      <c r="CK289" s="7"/>
      <c r="CL289" s="8"/>
      <c r="CM289" s="13"/>
      <c r="CN289" s="13"/>
      <c r="CO289" s="112"/>
      <c r="CP289" s="7"/>
      <c r="CQ289" s="8"/>
      <c r="CR289" s="8"/>
      <c r="CS289" s="8"/>
      <c r="CT289" s="8"/>
      <c r="CU289" s="7"/>
      <c r="CV289" s="8"/>
      <c r="CW289" s="13"/>
      <c r="CX289" s="13"/>
      <c r="CY289" s="112"/>
      <c r="CZ289" s="7"/>
      <c r="DA289" s="8"/>
      <c r="DB289" s="8"/>
      <c r="DC289" s="8"/>
      <c r="DD289" s="8"/>
      <c r="DE289" s="7"/>
      <c r="DF289" s="8"/>
      <c r="DG289" s="13"/>
      <c r="DH289" s="13"/>
      <c r="DI289" s="112"/>
      <c r="DJ289" s="7"/>
      <c r="DK289" s="8"/>
      <c r="DL289" s="8"/>
      <c r="DM289" s="8"/>
      <c r="DN289" s="8"/>
      <c r="DO289" s="7"/>
      <c r="DP289" s="8"/>
      <c r="DQ289" s="13"/>
      <c r="DR289" s="13"/>
      <c r="DS289" s="112"/>
      <c r="DT289" s="7"/>
      <c r="DU289" s="8"/>
      <c r="DV289" s="8"/>
      <c r="DW289" s="8"/>
      <c r="DX289" s="8"/>
      <c r="DY289" s="7"/>
      <c r="DZ289" s="8"/>
      <c r="EA289" s="13"/>
      <c r="EB289" s="13"/>
      <c r="EC289" s="112"/>
      <c r="ED289" s="7"/>
      <c r="EE289" s="8"/>
      <c r="EF289" s="8"/>
      <c r="EG289" s="8"/>
      <c r="EH289" s="8"/>
      <c r="EI289" s="7"/>
      <c r="EJ289" s="8"/>
      <c r="EK289" s="13"/>
      <c r="EL289" s="13"/>
      <c r="EM289" s="112"/>
      <c r="EN289" s="7"/>
      <c r="EO289" s="8"/>
      <c r="EP289" s="8"/>
      <c r="EQ289" s="8"/>
      <c r="ER289" s="8"/>
      <c r="ES289" s="7"/>
      <c r="ET289" s="8"/>
    </row>
    <row r="290" spans="1:150" ht="12.75" customHeight="1" x14ac:dyDescent="0.2">
      <c r="A290" s="13"/>
      <c r="B290" s="13"/>
      <c r="C290" s="13"/>
      <c r="D290" s="13"/>
      <c r="E290" s="13"/>
      <c r="F290" s="13"/>
      <c r="G290" s="13"/>
      <c r="H290" s="13"/>
      <c r="I290" s="14"/>
      <c r="J290" s="13"/>
      <c r="K290" s="13"/>
      <c r="L290" s="13"/>
      <c r="M290" s="112"/>
      <c r="N290" s="7"/>
      <c r="O290" s="8"/>
      <c r="P290" s="8"/>
      <c r="Q290" s="8"/>
      <c r="R290" s="8"/>
      <c r="S290" s="7"/>
      <c r="T290" s="8"/>
      <c r="U290" s="13"/>
      <c r="V290" s="13"/>
      <c r="W290" s="112"/>
      <c r="X290" s="7"/>
      <c r="Y290" s="8"/>
      <c r="Z290" s="8"/>
      <c r="AA290" s="8"/>
      <c r="AB290" s="8"/>
      <c r="AC290" s="7"/>
      <c r="AD290" s="8"/>
      <c r="AE290" s="13"/>
      <c r="AF290" s="13"/>
      <c r="AG290" s="112"/>
      <c r="AH290" s="7"/>
      <c r="AI290" s="8"/>
      <c r="AJ290" s="8"/>
      <c r="AK290" s="8"/>
      <c r="AL290" s="8"/>
      <c r="AM290" s="7"/>
      <c r="AN290" s="8"/>
      <c r="AO290" s="13"/>
      <c r="AP290" s="13"/>
      <c r="AQ290" s="112"/>
      <c r="AR290" s="7"/>
      <c r="AS290" s="8"/>
      <c r="AT290" s="8"/>
      <c r="AU290" s="8"/>
      <c r="AV290" s="8"/>
      <c r="AW290" s="7"/>
      <c r="AX290" s="8"/>
      <c r="AY290" s="13"/>
      <c r="AZ290" s="13"/>
      <c r="BA290" s="112"/>
      <c r="BB290" s="7"/>
      <c r="BC290" s="8"/>
      <c r="BD290" s="8"/>
      <c r="BE290" s="8"/>
      <c r="BF290" s="8"/>
      <c r="BG290" s="7"/>
      <c r="BH290" s="8"/>
      <c r="BI290" s="13"/>
      <c r="BJ290" s="13"/>
      <c r="BK290" s="112"/>
      <c r="BL290" s="7"/>
      <c r="BM290" s="8"/>
      <c r="BN290" s="8"/>
      <c r="BO290" s="8"/>
      <c r="BP290" s="8"/>
      <c r="BQ290" s="7"/>
      <c r="BR290" s="8"/>
      <c r="BS290" s="13"/>
      <c r="BT290" s="13"/>
      <c r="BU290" s="112"/>
      <c r="BV290" s="7"/>
      <c r="BW290" s="8"/>
      <c r="BX290" s="8"/>
      <c r="BY290" s="8"/>
      <c r="BZ290" s="8"/>
      <c r="CA290" s="7"/>
      <c r="CB290" s="8"/>
      <c r="CC290" s="13"/>
      <c r="CD290" s="13"/>
      <c r="CE290" s="112"/>
      <c r="CF290" s="7"/>
      <c r="CG290" s="8"/>
      <c r="CH290" s="8"/>
      <c r="CI290" s="8"/>
      <c r="CJ290" s="8"/>
      <c r="CK290" s="7"/>
      <c r="CL290" s="8"/>
      <c r="CM290" s="13"/>
      <c r="CN290" s="13"/>
      <c r="CO290" s="112"/>
      <c r="CP290" s="7"/>
      <c r="CQ290" s="8"/>
      <c r="CR290" s="8"/>
      <c r="CS290" s="8"/>
      <c r="CT290" s="8"/>
      <c r="CU290" s="7"/>
      <c r="CV290" s="8"/>
      <c r="CW290" s="13"/>
      <c r="CX290" s="13"/>
      <c r="CY290" s="112"/>
      <c r="CZ290" s="7"/>
      <c r="DA290" s="8"/>
      <c r="DB290" s="8"/>
      <c r="DC290" s="8"/>
      <c r="DD290" s="8"/>
      <c r="DE290" s="7"/>
      <c r="DF290" s="8"/>
      <c r="DG290" s="13"/>
      <c r="DH290" s="13"/>
      <c r="DI290" s="112"/>
      <c r="DJ290" s="7"/>
      <c r="DK290" s="8"/>
      <c r="DL290" s="8"/>
      <c r="DM290" s="8"/>
      <c r="DN290" s="8"/>
      <c r="DO290" s="7"/>
      <c r="DP290" s="8"/>
      <c r="DQ290" s="13"/>
      <c r="DR290" s="13"/>
      <c r="DS290" s="112"/>
      <c r="DT290" s="7"/>
      <c r="DU290" s="8"/>
      <c r="DV290" s="8"/>
      <c r="DW290" s="8"/>
      <c r="DX290" s="8"/>
      <c r="DY290" s="7"/>
      <c r="DZ290" s="8"/>
      <c r="EA290" s="13"/>
      <c r="EB290" s="13"/>
      <c r="EC290" s="112"/>
      <c r="ED290" s="7"/>
      <c r="EE290" s="8"/>
      <c r="EF290" s="8"/>
      <c r="EG290" s="8"/>
      <c r="EH290" s="8"/>
      <c r="EI290" s="7"/>
      <c r="EJ290" s="8"/>
      <c r="EK290" s="13"/>
      <c r="EL290" s="13"/>
      <c r="EM290" s="112"/>
      <c r="EN290" s="7"/>
      <c r="EO290" s="8"/>
      <c r="EP290" s="8"/>
      <c r="EQ290" s="8"/>
      <c r="ER290" s="8"/>
      <c r="ES290" s="7"/>
      <c r="ET290" s="8"/>
    </row>
    <row r="291" spans="1:150" ht="12.75" customHeight="1" x14ac:dyDescent="0.2">
      <c r="A291" s="13"/>
      <c r="B291" s="13"/>
      <c r="C291" s="13"/>
      <c r="D291" s="13"/>
      <c r="E291" s="13"/>
      <c r="F291" s="13"/>
      <c r="G291" s="13"/>
      <c r="H291" s="13"/>
      <c r="I291" s="14"/>
      <c r="J291" s="13"/>
      <c r="K291" s="13"/>
      <c r="L291" s="13"/>
      <c r="M291" s="112"/>
      <c r="N291" s="7"/>
      <c r="O291" s="8"/>
      <c r="P291" s="8"/>
      <c r="Q291" s="8"/>
      <c r="R291" s="8"/>
      <c r="S291" s="7"/>
      <c r="T291" s="8"/>
      <c r="U291" s="13"/>
      <c r="V291" s="13"/>
      <c r="W291" s="112"/>
      <c r="X291" s="7"/>
      <c r="Y291" s="8"/>
      <c r="Z291" s="8"/>
      <c r="AA291" s="8"/>
      <c r="AB291" s="8"/>
      <c r="AC291" s="7"/>
      <c r="AD291" s="8"/>
      <c r="AE291" s="13"/>
      <c r="AF291" s="13"/>
      <c r="AG291" s="112"/>
      <c r="AH291" s="7"/>
      <c r="AI291" s="8"/>
      <c r="AJ291" s="8"/>
      <c r="AK291" s="8"/>
      <c r="AL291" s="8"/>
      <c r="AM291" s="7"/>
      <c r="AN291" s="8"/>
      <c r="AO291" s="13"/>
      <c r="AP291" s="13"/>
      <c r="AQ291" s="112"/>
      <c r="AR291" s="7"/>
      <c r="AS291" s="8"/>
      <c r="AT291" s="8"/>
      <c r="AU291" s="8"/>
      <c r="AV291" s="8"/>
      <c r="AW291" s="7"/>
      <c r="AX291" s="8"/>
      <c r="AY291" s="13"/>
      <c r="AZ291" s="13"/>
      <c r="BA291" s="112"/>
      <c r="BB291" s="7"/>
      <c r="BC291" s="8"/>
      <c r="BD291" s="8"/>
      <c r="BE291" s="8"/>
      <c r="BF291" s="8"/>
      <c r="BG291" s="7"/>
      <c r="BH291" s="8"/>
      <c r="BI291" s="13"/>
      <c r="BJ291" s="13"/>
      <c r="BK291" s="112"/>
      <c r="BL291" s="7"/>
      <c r="BM291" s="8"/>
      <c r="BN291" s="8"/>
      <c r="BO291" s="8"/>
      <c r="BP291" s="8"/>
      <c r="BQ291" s="7"/>
      <c r="BR291" s="8"/>
      <c r="BS291" s="13"/>
      <c r="BT291" s="13"/>
      <c r="BU291" s="112"/>
      <c r="BV291" s="7"/>
      <c r="BW291" s="8"/>
      <c r="BX291" s="8"/>
      <c r="BY291" s="8"/>
      <c r="BZ291" s="8"/>
      <c r="CA291" s="7"/>
      <c r="CB291" s="8"/>
      <c r="CC291" s="13"/>
      <c r="CD291" s="13"/>
      <c r="CE291" s="112"/>
      <c r="CF291" s="7"/>
      <c r="CG291" s="8"/>
      <c r="CH291" s="8"/>
      <c r="CI291" s="8"/>
      <c r="CJ291" s="8"/>
      <c r="CK291" s="7"/>
      <c r="CL291" s="8"/>
      <c r="CM291" s="13"/>
      <c r="CN291" s="13"/>
      <c r="CO291" s="112"/>
      <c r="CP291" s="7"/>
      <c r="CQ291" s="8"/>
      <c r="CR291" s="8"/>
      <c r="CS291" s="8"/>
      <c r="CT291" s="8"/>
      <c r="CU291" s="7"/>
      <c r="CV291" s="8"/>
      <c r="CW291" s="13"/>
      <c r="CX291" s="13"/>
      <c r="CY291" s="112"/>
      <c r="CZ291" s="7"/>
      <c r="DA291" s="8"/>
      <c r="DB291" s="8"/>
      <c r="DC291" s="8"/>
      <c r="DD291" s="8"/>
      <c r="DE291" s="7"/>
      <c r="DF291" s="8"/>
      <c r="DG291" s="13"/>
      <c r="DH291" s="13"/>
      <c r="DI291" s="112"/>
      <c r="DJ291" s="7"/>
      <c r="DK291" s="8"/>
      <c r="DL291" s="8"/>
      <c r="DM291" s="8"/>
      <c r="DN291" s="8"/>
      <c r="DO291" s="7"/>
      <c r="DP291" s="8"/>
      <c r="DQ291" s="13"/>
      <c r="DR291" s="13"/>
      <c r="DS291" s="112"/>
      <c r="DT291" s="7"/>
      <c r="DU291" s="8"/>
      <c r="DV291" s="8"/>
      <c r="DW291" s="8"/>
      <c r="DX291" s="8"/>
      <c r="DY291" s="7"/>
      <c r="DZ291" s="8"/>
      <c r="EA291" s="13"/>
      <c r="EB291" s="13"/>
      <c r="EC291" s="112"/>
      <c r="ED291" s="7"/>
      <c r="EE291" s="8"/>
      <c r="EF291" s="8"/>
      <c r="EG291" s="8"/>
      <c r="EH291" s="8"/>
      <c r="EI291" s="7"/>
      <c r="EJ291" s="8"/>
      <c r="EK291" s="13"/>
      <c r="EL291" s="13"/>
      <c r="EM291" s="112"/>
      <c r="EN291" s="7"/>
      <c r="EO291" s="8"/>
      <c r="EP291" s="8"/>
      <c r="EQ291" s="8"/>
      <c r="ER291" s="8"/>
      <c r="ES291" s="7"/>
      <c r="ET291" s="8"/>
    </row>
    <row r="292" spans="1:150" ht="12.75" customHeight="1" x14ac:dyDescent="0.2">
      <c r="A292" s="13"/>
      <c r="B292" s="13"/>
      <c r="C292" s="13"/>
      <c r="D292" s="13"/>
      <c r="E292" s="13"/>
      <c r="F292" s="13"/>
      <c r="G292" s="13"/>
      <c r="H292" s="13"/>
      <c r="I292" s="14"/>
      <c r="J292" s="13"/>
      <c r="K292" s="13"/>
      <c r="L292" s="13"/>
      <c r="M292" s="112"/>
      <c r="N292" s="7"/>
      <c r="O292" s="8"/>
      <c r="P292" s="8"/>
      <c r="Q292" s="8"/>
      <c r="R292" s="8"/>
      <c r="S292" s="7"/>
      <c r="T292" s="8"/>
      <c r="U292" s="13"/>
      <c r="V292" s="13"/>
      <c r="W292" s="112"/>
      <c r="X292" s="7"/>
      <c r="Y292" s="8"/>
      <c r="Z292" s="8"/>
      <c r="AA292" s="8"/>
      <c r="AB292" s="8"/>
      <c r="AC292" s="7"/>
      <c r="AD292" s="8"/>
      <c r="AE292" s="13"/>
      <c r="AF292" s="13"/>
      <c r="AG292" s="112"/>
      <c r="AH292" s="7"/>
      <c r="AI292" s="8"/>
      <c r="AJ292" s="8"/>
      <c r="AK292" s="8"/>
      <c r="AL292" s="8"/>
      <c r="AM292" s="7"/>
      <c r="AN292" s="8"/>
      <c r="AO292" s="13"/>
      <c r="AP292" s="13"/>
      <c r="AQ292" s="112"/>
      <c r="AR292" s="7"/>
      <c r="AS292" s="8"/>
      <c r="AT292" s="8"/>
      <c r="AU292" s="8"/>
      <c r="AV292" s="8"/>
      <c r="AW292" s="7"/>
      <c r="AX292" s="8"/>
      <c r="AY292" s="13"/>
      <c r="AZ292" s="13"/>
      <c r="BA292" s="112"/>
      <c r="BB292" s="7"/>
      <c r="BC292" s="8"/>
      <c r="BD292" s="8"/>
      <c r="BE292" s="8"/>
      <c r="BF292" s="8"/>
      <c r="BG292" s="7"/>
      <c r="BH292" s="8"/>
      <c r="BI292" s="13"/>
      <c r="BJ292" s="13"/>
      <c r="BK292" s="112"/>
      <c r="BL292" s="7"/>
      <c r="BM292" s="8"/>
      <c r="BN292" s="8"/>
      <c r="BO292" s="8"/>
      <c r="BP292" s="8"/>
      <c r="BQ292" s="7"/>
      <c r="BR292" s="8"/>
      <c r="BS292" s="13"/>
      <c r="BT292" s="13"/>
      <c r="BU292" s="112"/>
      <c r="BV292" s="7"/>
      <c r="BW292" s="8"/>
      <c r="BX292" s="8"/>
      <c r="BY292" s="8"/>
      <c r="BZ292" s="8"/>
      <c r="CA292" s="7"/>
      <c r="CB292" s="8"/>
      <c r="CC292" s="13"/>
      <c r="CD292" s="13"/>
      <c r="CE292" s="112"/>
      <c r="CF292" s="7"/>
      <c r="CG292" s="8"/>
      <c r="CH292" s="8"/>
      <c r="CI292" s="8"/>
      <c r="CJ292" s="8"/>
      <c r="CK292" s="7"/>
      <c r="CL292" s="8"/>
      <c r="CM292" s="13"/>
      <c r="CN292" s="13"/>
      <c r="CO292" s="112"/>
      <c r="CP292" s="7"/>
      <c r="CQ292" s="8"/>
      <c r="CR292" s="8"/>
      <c r="CS292" s="8"/>
      <c r="CT292" s="8"/>
      <c r="CU292" s="7"/>
      <c r="CV292" s="8"/>
      <c r="CW292" s="13"/>
      <c r="CX292" s="13"/>
      <c r="CY292" s="112"/>
      <c r="CZ292" s="7"/>
      <c r="DA292" s="8"/>
      <c r="DB292" s="8"/>
      <c r="DC292" s="8"/>
      <c r="DD292" s="8"/>
      <c r="DE292" s="7"/>
      <c r="DF292" s="8"/>
      <c r="DG292" s="13"/>
      <c r="DH292" s="13"/>
      <c r="DI292" s="112"/>
      <c r="DJ292" s="7"/>
      <c r="DK292" s="8"/>
      <c r="DL292" s="8"/>
      <c r="DM292" s="8"/>
      <c r="DN292" s="8"/>
      <c r="DO292" s="7"/>
      <c r="DP292" s="8"/>
      <c r="DQ292" s="13"/>
      <c r="DR292" s="13"/>
      <c r="DS292" s="112"/>
      <c r="DT292" s="7"/>
      <c r="DU292" s="8"/>
      <c r="DV292" s="8"/>
      <c r="DW292" s="8"/>
      <c r="DX292" s="8"/>
      <c r="DY292" s="7"/>
      <c r="DZ292" s="8"/>
      <c r="EA292" s="13"/>
      <c r="EB292" s="13"/>
      <c r="EC292" s="112"/>
      <c r="ED292" s="7"/>
      <c r="EE292" s="8"/>
      <c r="EF292" s="8"/>
      <c r="EG292" s="8"/>
      <c r="EH292" s="8"/>
      <c r="EI292" s="7"/>
      <c r="EJ292" s="8"/>
      <c r="EK292" s="13"/>
      <c r="EL292" s="13"/>
      <c r="EM292" s="112"/>
      <c r="EN292" s="7"/>
      <c r="EO292" s="8"/>
      <c r="EP292" s="8"/>
      <c r="EQ292" s="8"/>
      <c r="ER292" s="8"/>
      <c r="ES292" s="7"/>
      <c r="ET292" s="8"/>
    </row>
    <row r="293" spans="1:150" ht="12.75" customHeight="1" x14ac:dyDescent="0.2">
      <c r="A293" s="13"/>
      <c r="B293" s="13"/>
      <c r="C293" s="13"/>
      <c r="D293" s="13"/>
      <c r="E293" s="13"/>
      <c r="F293" s="13"/>
      <c r="G293" s="13"/>
      <c r="H293" s="13"/>
      <c r="I293" s="14"/>
      <c r="J293" s="13"/>
      <c r="K293" s="13"/>
      <c r="L293" s="13"/>
      <c r="M293" s="112"/>
      <c r="N293" s="7"/>
      <c r="O293" s="8"/>
      <c r="P293" s="8"/>
      <c r="Q293" s="8"/>
      <c r="R293" s="8"/>
      <c r="S293" s="7"/>
      <c r="T293" s="8"/>
      <c r="U293" s="13"/>
      <c r="V293" s="13"/>
      <c r="W293" s="112"/>
      <c r="X293" s="7"/>
      <c r="Y293" s="8"/>
      <c r="Z293" s="8"/>
      <c r="AA293" s="8"/>
      <c r="AB293" s="8"/>
      <c r="AC293" s="7"/>
      <c r="AD293" s="8"/>
      <c r="AE293" s="13"/>
      <c r="AF293" s="13"/>
      <c r="AG293" s="112"/>
      <c r="AH293" s="7"/>
      <c r="AI293" s="8"/>
      <c r="AJ293" s="8"/>
      <c r="AK293" s="8"/>
      <c r="AL293" s="8"/>
      <c r="AM293" s="7"/>
      <c r="AN293" s="8"/>
      <c r="AO293" s="13"/>
      <c r="AP293" s="13"/>
      <c r="AQ293" s="112"/>
      <c r="AR293" s="7"/>
      <c r="AS293" s="8"/>
      <c r="AT293" s="8"/>
      <c r="AU293" s="8"/>
      <c r="AV293" s="8"/>
      <c r="AW293" s="7"/>
      <c r="AX293" s="8"/>
      <c r="AY293" s="13"/>
      <c r="AZ293" s="13"/>
      <c r="BA293" s="112"/>
      <c r="BB293" s="7"/>
      <c r="BC293" s="8"/>
      <c r="BD293" s="8"/>
      <c r="BE293" s="8"/>
      <c r="BF293" s="8"/>
      <c r="BG293" s="7"/>
      <c r="BH293" s="8"/>
      <c r="BI293" s="13"/>
      <c r="BJ293" s="13"/>
      <c r="BK293" s="112"/>
      <c r="BL293" s="7"/>
      <c r="BM293" s="8"/>
      <c r="BN293" s="8"/>
      <c r="BO293" s="8"/>
      <c r="BP293" s="8"/>
      <c r="BQ293" s="7"/>
      <c r="BR293" s="8"/>
      <c r="BS293" s="13"/>
      <c r="BT293" s="13"/>
      <c r="BU293" s="112"/>
      <c r="BV293" s="7"/>
      <c r="BW293" s="8"/>
      <c r="BX293" s="8"/>
      <c r="BY293" s="8"/>
      <c r="BZ293" s="8"/>
      <c r="CA293" s="7"/>
      <c r="CB293" s="8"/>
      <c r="CC293" s="13"/>
      <c r="CD293" s="13"/>
      <c r="CE293" s="112"/>
      <c r="CF293" s="7"/>
      <c r="CG293" s="8"/>
      <c r="CH293" s="8"/>
      <c r="CI293" s="8"/>
      <c r="CJ293" s="8"/>
      <c r="CK293" s="7"/>
      <c r="CL293" s="8"/>
      <c r="CM293" s="13"/>
      <c r="CN293" s="13"/>
      <c r="CO293" s="112"/>
      <c r="CP293" s="7"/>
      <c r="CQ293" s="8"/>
      <c r="CR293" s="8"/>
      <c r="CS293" s="8"/>
      <c r="CT293" s="8"/>
      <c r="CU293" s="7"/>
      <c r="CV293" s="8"/>
      <c r="CW293" s="13"/>
      <c r="CX293" s="13"/>
      <c r="CY293" s="112"/>
      <c r="CZ293" s="7"/>
      <c r="DA293" s="8"/>
      <c r="DB293" s="8"/>
      <c r="DC293" s="8"/>
      <c r="DD293" s="8"/>
      <c r="DE293" s="7"/>
      <c r="DF293" s="8"/>
      <c r="DG293" s="13"/>
      <c r="DH293" s="13"/>
      <c r="DI293" s="112"/>
      <c r="DJ293" s="7"/>
      <c r="DK293" s="8"/>
      <c r="DL293" s="8"/>
      <c r="DM293" s="8"/>
      <c r="DN293" s="8"/>
      <c r="DO293" s="7"/>
      <c r="DP293" s="8"/>
      <c r="DQ293" s="13"/>
      <c r="DR293" s="13"/>
      <c r="DS293" s="112"/>
      <c r="DT293" s="7"/>
      <c r="DU293" s="8"/>
      <c r="DV293" s="8"/>
      <c r="DW293" s="8"/>
      <c r="DX293" s="8"/>
      <c r="DY293" s="7"/>
      <c r="DZ293" s="8"/>
      <c r="EA293" s="13"/>
      <c r="EB293" s="13"/>
      <c r="EC293" s="112"/>
      <c r="ED293" s="7"/>
      <c r="EE293" s="8"/>
      <c r="EF293" s="8"/>
      <c r="EG293" s="8"/>
      <c r="EH293" s="8"/>
      <c r="EI293" s="7"/>
      <c r="EJ293" s="8"/>
      <c r="EK293" s="13"/>
      <c r="EL293" s="13"/>
      <c r="EM293" s="112"/>
      <c r="EN293" s="7"/>
      <c r="EO293" s="8"/>
      <c r="EP293" s="8"/>
      <c r="EQ293" s="8"/>
      <c r="ER293" s="8"/>
      <c r="ES293" s="7"/>
      <c r="ET293" s="8"/>
    </row>
    <row r="294" spans="1:150" ht="12.75" customHeight="1" x14ac:dyDescent="0.2">
      <c r="A294" s="13"/>
      <c r="B294" s="13"/>
      <c r="C294" s="13"/>
      <c r="D294" s="13"/>
      <c r="E294" s="13"/>
      <c r="F294" s="13"/>
      <c r="G294" s="13"/>
      <c r="H294" s="13"/>
      <c r="I294" s="14"/>
      <c r="J294" s="13"/>
      <c r="K294" s="13"/>
      <c r="L294" s="13"/>
      <c r="M294" s="112"/>
      <c r="N294" s="7"/>
      <c r="O294" s="8"/>
      <c r="P294" s="8"/>
      <c r="Q294" s="8"/>
      <c r="R294" s="8"/>
      <c r="S294" s="7"/>
      <c r="T294" s="8"/>
      <c r="U294" s="13"/>
      <c r="V294" s="13"/>
      <c r="W294" s="112"/>
      <c r="X294" s="7"/>
      <c r="Y294" s="8"/>
      <c r="Z294" s="8"/>
      <c r="AA294" s="8"/>
      <c r="AB294" s="8"/>
      <c r="AC294" s="7"/>
      <c r="AD294" s="8"/>
      <c r="AE294" s="13"/>
      <c r="AF294" s="13"/>
      <c r="AG294" s="112"/>
      <c r="AH294" s="7"/>
      <c r="AI294" s="8"/>
      <c r="AJ294" s="8"/>
      <c r="AK294" s="8"/>
      <c r="AL294" s="8"/>
      <c r="AM294" s="7"/>
      <c r="AN294" s="8"/>
      <c r="AO294" s="13"/>
      <c r="AP294" s="13"/>
      <c r="AQ294" s="112"/>
      <c r="AR294" s="7"/>
      <c r="AS294" s="8"/>
      <c r="AT294" s="8"/>
      <c r="AU294" s="8"/>
      <c r="AV294" s="8"/>
      <c r="AW294" s="7"/>
      <c r="AX294" s="8"/>
      <c r="AY294" s="13"/>
      <c r="AZ294" s="13"/>
      <c r="BA294" s="112"/>
      <c r="BB294" s="7"/>
      <c r="BC294" s="8"/>
      <c r="BD294" s="8"/>
      <c r="BE294" s="8"/>
      <c r="BF294" s="8"/>
      <c r="BG294" s="7"/>
      <c r="BH294" s="8"/>
      <c r="BI294" s="13"/>
      <c r="BJ294" s="13"/>
      <c r="BK294" s="112"/>
      <c r="BL294" s="7"/>
      <c r="BM294" s="8"/>
      <c r="BN294" s="8"/>
      <c r="BO294" s="8"/>
      <c r="BP294" s="8"/>
      <c r="BQ294" s="7"/>
      <c r="BR294" s="8"/>
      <c r="BS294" s="13"/>
      <c r="BT294" s="13"/>
      <c r="BU294" s="112"/>
      <c r="BV294" s="7"/>
      <c r="BW294" s="8"/>
      <c r="BX294" s="8"/>
      <c r="BY294" s="8"/>
      <c r="BZ294" s="8"/>
      <c r="CA294" s="7"/>
      <c r="CB294" s="8"/>
      <c r="CC294" s="13"/>
      <c r="CD294" s="13"/>
      <c r="CE294" s="112"/>
      <c r="CF294" s="7"/>
      <c r="CG294" s="8"/>
      <c r="CH294" s="8"/>
      <c r="CI294" s="8"/>
      <c r="CJ294" s="8"/>
      <c r="CK294" s="7"/>
      <c r="CL294" s="8"/>
      <c r="CM294" s="13"/>
      <c r="CN294" s="13"/>
      <c r="CO294" s="112"/>
      <c r="CP294" s="7"/>
      <c r="CQ294" s="8"/>
      <c r="CR294" s="8"/>
      <c r="CS294" s="8"/>
      <c r="CT294" s="8"/>
      <c r="CU294" s="7"/>
      <c r="CV294" s="8"/>
      <c r="CW294" s="13"/>
      <c r="CX294" s="13"/>
      <c r="CY294" s="112"/>
      <c r="CZ294" s="7"/>
      <c r="DA294" s="8"/>
      <c r="DB294" s="8"/>
      <c r="DC294" s="8"/>
      <c r="DD294" s="8"/>
      <c r="DE294" s="7"/>
      <c r="DF294" s="8"/>
      <c r="DG294" s="13"/>
      <c r="DH294" s="13"/>
      <c r="DI294" s="112"/>
      <c r="DJ294" s="7"/>
      <c r="DK294" s="8"/>
      <c r="DL294" s="8"/>
      <c r="DM294" s="8"/>
      <c r="DN294" s="8"/>
      <c r="DO294" s="7"/>
      <c r="DP294" s="8"/>
      <c r="DQ294" s="13"/>
      <c r="DR294" s="13"/>
      <c r="DS294" s="112"/>
      <c r="DT294" s="7"/>
      <c r="DU294" s="8"/>
      <c r="DV294" s="8"/>
      <c r="DW294" s="8"/>
      <c r="DX294" s="8"/>
      <c r="DY294" s="7"/>
      <c r="DZ294" s="8"/>
      <c r="EA294" s="13"/>
      <c r="EB294" s="13"/>
      <c r="EC294" s="112"/>
      <c r="ED294" s="7"/>
      <c r="EE294" s="8"/>
      <c r="EF294" s="8"/>
      <c r="EG294" s="8"/>
      <c r="EH294" s="8"/>
      <c r="EI294" s="7"/>
      <c r="EJ294" s="8"/>
      <c r="EK294" s="13"/>
      <c r="EL294" s="13"/>
      <c r="EM294" s="112"/>
      <c r="EN294" s="7"/>
      <c r="EO294" s="8"/>
      <c r="EP294" s="8"/>
      <c r="EQ294" s="8"/>
      <c r="ER294" s="8"/>
      <c r="ES294" s="7"/>
      <c r="ET294" s="8"/>
    </row>
    <row r="295" spans="1:150" ht="12.75" customHeight="1" x14ac:dyDescent="0.2">
      <c r="A295" s="13"/>
      <c r="B295" s="13"/>
      <c r="C295" s="13"/>
      <c r="D295" s="13"/>
      <c r="E295" s="13"/>
      <c r="F295" s="13"/>
      <c r="G295" s="13"/>
      <c r="H295" s="13"/>
      <c r="I295" s="14"/>
      <c r="J295" s="13"/>
      <c r="K295" s="13"/>
      <c r="L295" s="13"/>
      <c r="M295" s="112"/>
      <c r="N295" s="7"/>
      <c r="O295" s="8"/>
      <c r="P295" s="8"/>
      <c r="Q295" s="8"/>
      <c r="R295" s="8"/>
      <c r="S295" s="7"/>
      <c r="T295" s="8"/>
      <c r="U295" s="13"/>
      <c r="V295" s="13"/>
      <c r="W295" s="112"/>
      <c r="X295" s="7"/>
      <c r="Y295" s="8"/>
      <c r="Z295" s="8"/>
      <c r="AA295" s="8"/>
      <c r="AB295" s="8"/>
      <c r="AC295" s="7"/>
      <c r="AD295" s="8"/>
      <c r="AE295" s="13"/>
      <c r="AF295" s="13"/>
      <c r="AG295" s="112"/>
      <c r="AH295" s="7"/>
      <c r="AI295" s="8"/>
      <c r="AJ295" s="8"/>
      <c r="AK295" s="8"/>
      <c r="AL295" s="8"/>
      <c r="AM295" s="7"/>
      <c r="AN295" s="8"/>
      <c r="AO295" s="13"/>
      <c r="AP295" s="13"/>
      <c r="AQ295" s="112"/>
      <c r="AR295" s="7"/>
      <c r="AS295" s="8"/>
      <c r="AT295" s="8"/>
      <c r="AU295" s="8"/>
      <c r="AV295" s="8"/>
      <c r="AW295" s="7"/>
      <c r="AX295" s="8"/>
      <c r="AY295" s="13"/>
      <c r="AZ295" s="13"/>
      <c r="BA295" s="112"/>
      <c r="BB295" s="7"/>
      <c r="BC295" s="8"/>
      <c r="BD295" s="8"/>
      <c r="BE295" s="8"/>
      <c r="BF295" s="8"/>
      <c r="BG295" s="7"/>
      <c r="BH295" s="8"/>
      <c r="BI295" s="13"/>
      <c r="BJ295" s="13"/>
      <c r="BK295" s="112"/>
      <c r="BL295" s="7"/>
      <c r="BM295" s="8"/>
      <c r="BN295" s="8"/>
      <c r="BO295" s="8"/>
      <c r="BP295" s="8"/>
      <c r="BQ295" s="7"/>
      <c r="BR295" s="8"/>
      <c r="BS295" s="13"/>
      <c r="BT295" s="13"/>
      <c r="BU295" s="112"/>
      <c r="BV295" s="7"/>
      <c r="BW295" s="8"/>
      <c r="BX295" s="8"/>
      <c r="BY295" s="8"/>
      <c r="BZ295" s="8"/>
      <c r="CA295" s="7"/>
      <c r="CB295" s="8"/>
      <c r="CC295" s="13"/>
      <c r="CD295" s="13"/>
      <c r="CE295" s="112"/>
      <c r="CF295" s="7"/>
      <c r="CG295" s="8"/>
      <c r="CH295" s="8"/>
      <c r="CI295" s="8"/>
      <c r="CJ295" s="8"/>
      <c r="CK295" s="7"/>
      <c r="CL295" s="8"/>
      <c r="CM295" s="13"/>
      <c r="CN295" s="13"/>
      <c r="CO295" s="112"/>
      <c r="CP295" s="7"/>
      <c r="CQ295" s="8"/>
      <c r="CR295" s="8"/>
      <c r="CS295" s="8"/>
      <c r="CT295" s="8"/>
      <c r="CU295" s="7"/>
      <c r="CV295" s="8"/>
      <c r="CW295" s="13"/>
      <c r="CX295" s="13"/>
      <c r="CY295" s="112"/>
      <c r="CZ295" s="7"/>
      <c r="DA295" s="8"/>
      <c r="DB295" s="8"/>
      <c r="DC295" s="8"/>
      <c r="DD295" s="8"/>
      <c r="DE295" s="7"/>
      <c r="DF295" s="8"/>
      <c r="DG295" s="13"/>
      <c r="DH295" s="13"/>
      <c r="DI295" s="112"/>
      <c r="DJ295" s="7"/>
      <c r="DK295" s="8"/>
      <c r="DL295" s="8"/>
      <c r="DM295" s="8"/>
      <c r="DN295" s="8"/>
      <c r="DO295" s="7"/>
      <c r="DP295" s="8"/>
      <c r="DQ295" s="13"/>
      <c r="DR295" s="13"/>
      <c r="DS295" s="112"/>
      <c r="DT295" s="7"/>
      <c r="DU295" s="8"/>
      <c r="DV295" s="8"/>
      <c r="DW295" s="8"/>
      <c r="DX295" s="8"/>
      <c r="DY295" s="7"/>
      <c r="DZ295" s="8"/>
      <c r="EA295" s="13"/>
      <c r="EB295" s="13"/>
      <c r="EC295" s="112"/>
      <c r="ED295" s="7"/>
      <c r="EE295" s="8"/>
      <c r="EF295" s="8"/>
      <c r="EG295" s="8"/>
      <c r="EH295" s="8"/>
      <c r="EI295" s="7"/>
      <c r="EJ295" s="8"/>
      <c r="EK295" s="13"/>
      <c r="EL295" s="13"/>
      <c r="EM295" s="112"/>
      <c r="EN295" s="7"/>
      <c r="EO295" s="8"/>
      <c r="EP295" s="8"/>
      <c r="EQ295" s="8"/>
      <c r="ER295" s="8"/>
      <c r="ES295" s="7"/>
      <c r="ET295" s="8"/>
    </row>
    <row r="296" spans="1:150" ht="12.75" customHeight="1" x14ac:dyDescent="0.2">
      <c r="A296" s="13"/>
      <c r="B296" s="13"/>
      <c r="C296" s="13"/>
      <c r="D296" s="13"/>
      <c r="E296" s="13"/>
      <c r="F296" s="13"/>
      <c r="G296" s="13"/>
      <c r="H296" s="13"/>
      <c r="I296" s="14"/>
      <c r="J296" s="13"/>
      <c r="K296" s="13"/>
      <c r="L296" s="13"/>
      <c r="M296" s="112"/>
      <c r="N296" s="7"/>
      <c r="O296" s="8"/>
      <c r="P296" s="8"/>
      <c r="Q296" s="8"/>
      <c r="R296" s="8"/>
      <c r="S296" s="7"/>
      <c r="T296" s="8"/>
      <c r="U296" s="13"/>
      <c r="V296" s="13"/>
      <c r="W296" s="112"/>
      <c r="X296" s="7"/>
      <c r="Y296" s="8"/>
      <c r="Z296" s="8"/>
      <c r="AA296" s="8"/>
      <c r="AB296" s="8"/>
      <c r="AC296" s="7"/>
      <c r="AD296" s="8"/>
      <c r="AE296" s="13"/>
      <c r="AF296" s="13"/>
      <c r="AG296" s="112"/>
      <c r="AH296" s="7"/>
      <c r="AI296" s="8"/>
      <c r="AJ296" s="8"/>
      <c r="AK296" s="8"/>
      <c r="AL296" s="8"/>
      <c r="AM296" s="7"/>
      <c r="AN296" s="8"/>
      <c r="AO296" s="13"/>
      <c r="AP296" s="13"/>
      <c r="AQ296" s="112"/>
      <c r="AR296" s="7"/>
      <c r="AS296" s="8"/>
      <c r="AT296" s="8"/>
      <c r="AU296" s="8"/>
      <c r="AV296" s="8"/>
      <c r="AW296" s="7"/>
      <c r="AX296" s="8"/>
      <c r="AY296" s="13"/>
      <c r="AZ296" s="13"/>
      <c r="BA296" s="112"/>
      <c r="BB296" s="7"/>
      <c r="BC296" s="8"/>
      <c r="BD296" s="8"/>
      <c r="BE296" s="8"/>
      <c r="BF296" s="8"/>
      <c r="BG296" s="7"/>
      <c r="BH296" s="8"/>
      <c r="BI296" s="13"/>
      <c r="BJ296" s="13"/>
      <c r="BK296" s="112"/>
      <c r="BL296" s="7"/>
      <c r="BM296" s="8"/>
      <c r="BN296" s="8"/>
      <c r="BO296" s="8"/>
      <c r="BP296" s="8"/>
      <c r="BQ296" s="7"/>
      <c r="BR296" s="8"/>
      <c r="BS296" s="13"/>
      <c r="BT296" s="13"/>
      <c r="BU296" s="112"/>
      <c r="BV296" s="7"/>
      <c r="BW296" s="8"/>
      <c r="BX296" s="8"/>
      <c r="BY296" s="8"/>
      <c r="BZ296" s="8"/>
      <c r="CA296" s="7"/>
      <c r="CB296" s="8"/>
      <c r="CC296" s="13"/>
      <c r="CD296" s="13"/>
      <c r="CE296" s="112"/>
      <c r="CF296" s="7"/>
      <c r="CG296" s="8"/>
      <c r="CH296" s="8"/>
      <c r="CI296" s="8"/>
      <c r="CJ296" s="8"/>
      <c r="CK296" s="7"/>
      <c r="CL296" s="8"/>
      <c r="CM296" s="13"/>
      <c r="CN296" s="13"/>
      <c r="CO296" s="112"/>
      <c r="CP296" s="7"/>
      <c r="CQ296" s="8"/>
      <c r="CR296" s="8"/>
      <c r="CS296" s="8"/>
      <c r="CT296" s="8"/>
      <c r="CU296" s="7"/>
      <c r="CV296" s="8"/>
      <c r="CW296" s="13"/>
      <c r="CX296" s="13"/>
      <c r="CY296" s="112"/>
      <c r="CZ296" s="7"/>
      <c r="DA296" s="8"/>
      <c r="DB296" s="8"/>
      <c r="DC296" s="8"/>
      <c r="DD296" s="8"/>
      <c r="DE296" s="7"/>
      <c r="DF296" s="8"/>
      <c r="DG296" s="13"/>
      <c r="DH296" s="13"/>
      <c r="DI296" s="112"/>
      <c r="DJ296" s="7"/>
      <c r="DK296" s="8"/>
      <c r="DL296" s="8"/>
      <c r="DM296" s="8"/>
      <c r="DN296" s="8"/>
      <c r="DO296" s="7"/>
      <c r="DP296" s="8"/>
      <c r="DQ296" s="13"/>
      <c r="DR296" s="13"/>
      <c r="DS296" s="112"/>
      <c r="DT296" s="7"/>
      <c r="DU296" s="8"/>
      <c r="DV296" s="8"/>
      <c r="DW296" s="8"/>
      <c r="DX296" s="8"/>
      <c r="DY296" s="7"/>
      <c r="DZ296" s="8"/>
      <c r="EA296" s="13"/>
      <c r="EB296" s="13"/>
      <c r="EC296" s="112"/>
      <c r="ED296" s="7"/>
      <c r="EE296" s="8"/>
      <c r="EF296" s="8"/>
      <c r="EG296" s="8"/>
      <c r="EH296" s="8"/>
      <c r="EI296" s="7"/>
      <c r="EJ296" s="8"/>
      <c r="EK296" s="13"/>
      <c r="EL296" s="13"/>
      <c r="EM296" s="112"/>
      <c r="EN296" s="7"/>
      <c r="EO296" s="8"/>
      <c r="EP296" s="8"/>
      <c r="EQ296" s="8"/>
      <c r="ER296" s="8"/>
      <c r="ES296" s="7"/>
      <c r="ET296" s="8"/>
    </row>
    <row r="297" spans="1:150" ht="12.75" customHeight="1" x14ac:dyDescent="0.2">
      <c r="A297" s="13"/>
      <c r="B297" s="13"/>
      <c r="C297" s="13"/>
      <c r="D297" s="13"/>
      <c r="E297" s="13"/>
      <c r="F297" s="13"/>
      <c r="G297" s="13"/>
      <c r="H297" s="13"/>
      <c r="I297" s="14"/>
      <c r="J297" s="13"/>
      <c r="K297" s="13"/>
      <c r="L297" s="13"/>
      <c r="M297" s="112"/>
      <c r="N297" s="7"/>
      <c r="O297" s="8"/>
      <c r="P297" s="8"/>
      <c r="Q297" s="8"/>
      <c r="R297" s="8"/>
      <c r="S297" s="7"/>
      <c r="T297" s="8"/>
      <c r="U297" s="13"/>
      <c r="V297" s="13"/>
      <c r="W297" s="112"/>
      <c r="X297" s="7"/>
      <c r="Y297" s="8"/>
      <c r="Z297" s="8"/>
      <c r="AA297" s="8"/>
      <c r="AB297" s="8"/>
      <c r="AC297" s="7"/>
      <c r="AD297" s="8"/>
      <c r="AE297" s="13"/>
      <c r="AF297" s="13"/>
      <c r="AG297" s="112"/>
      <c r="AH297" s="7"/>
      <c r="AI297" s="8"/>
      <c r="AJ297" s="8"/>
      <c r="AK297" s="8"/>
      <c r="AL297" s="8"/>
      <c r="AM297" s="7"/>
      <c r="AN297" s="8"/>
      <c r="AO297" s="13"/>
      <c r="AP297" s="13"/>
      <c r="AQ297" s="112"/>
      <c r="AR297" s="7"/>
      <c r="AS297" s="8"/>
      <c r="AT297" s="8"/>
      <c r="AU297" s="8"/>
      <c r="AV297" s="8"/>
      <c r="AW297" s="7"/>
      <c r="AX297" s="8"/>
      <c r="AY297" s="13"/>
      <c r="AZ297" s="13"/>
      <c r="BA297" s="112"/>
      <c r="BB297" s="7"/>
      <c r="BC297" s="8"/>
      <c r="BD297" s="8"/>
      <c r="BE297" s="8"/>
      <c r="BF297" s="8"/>
      <c r="BG297" s="7"/>
      <c r="BH297" s="8"/>
      <c r="BI297" s="13"/>
      <c r="BJ297" s="13"/>
      <c r="BK297" s="112"/>
      <c r="BL297" s="7"/>
      <c r="BM297" s="8"/>
      <c r="BN297" s="8"/>
      <c r="BO297" s="8"/>
      <c r="BP297" s="8"/>
      <c r="BQ297" s="7"/>
      <c r="BR297" s="8"/>
      <c r="BS297" s="13"/>
      <c r="BT297" s="13"/>
      <c r="BU297" s="112"/>
      <c r="BV297" s="7"/>
      <c r="BW297" s="8"/>
      <c r="BX297" s="8"/>
      <c r="BY297" s="8"/>
      <c r="BZ297" s="8"/>
      <c r="CA297" s="7"/>
      <c r="CB297" s="8"/>
      <c r="CC297" s="13"/>
      <c r="CD297" s="13"/>
      <c r="CE297" s="112"/>
      <c r="CF297" s="7"/>
      <c r="CG297" s="8"/>
      <c r="CH297" s="8"/>
      <c r="CI297" s="8"/>
      <c r="CJ297" s="8"/>
      <c r="CK297" s="7"/>
      <c r="CL297" s="8"/>
      <c r="CM297" s="13"/>
      <c r="CN297" s="13"/>
      <c r="CO297" s="112"/>
      <c r="CP297" s="7"/>
      <c r="CQ297" s="8"/>
      <c r="CR297" s="8"/>
      <c r="CS297" s="8"/>
      <c r="CT297" s="8"/>
      <c r="CU297" s="7"/>
      <c r="CV297" s="8"/>
      <c r="CW297" s="13"/>
      <c r="CX297" s="13"/>
      <c r="CY297" s="112"/>
      <c r="CZ297" s="7"/>
      <c r="DA297" s="8"/>
      <c r="DB297" s="8"/>
      <c r="DC297" s="8"/>
      <c r="DD297" s="8"/>
      <c r="DE297" s="7"/>
      <c r="DF297" s="8"/>
      <c r="DG297" s="13"/>
      <c r="DH297" s="13"/>
      <c r="DI297" s="112"/>
      <c r="DJ297" s="7"/>
      <c r="DK297" s="8"/>
      <c r="DL297" s="8"/>
      <c r="DM297" s="8"/>
      <c r="DN297" s="8"/>
      <c r="DO297" s="7"/>
      <c r="DP297" s="8"/>
      <c r="DQ297" s="13"/>
      <c r="DR297" s="13"/>
      <c r="DS297" s="112"/>
      <c r="DT297" s="7"/>
      <c r="DU297" s="8"/>
      <c r="DV297" s="8"/>
      <c r="DW297" s="8"/>
      <c r="DX297" s="8"/>
      <c r="DY297" s="7"/>
      <c r="DZ297" s="8"/>
      <c r="EA297" s="13"/>
      <c r="EB297" s="13"/>
      <c r="EC297" s="112"/>
      <c r="ED297" s="7"/>
      <c r="EE297" s="8"/>
      <c r="EF297" s="8"/>
      <c r="EG297" s="8"/>
      <c r="EH297" s="8"/>
      <c r="EI297" s="7"/>
      <c r="EJ297" s="8"/>
      <c r="EK297" s="13"/>
      <c r="EL297" s="13"/>
      <c r="EM297" s="112"/>
      <c r="EN297" s="7"/>
      <c r="EO297" s="8"/>
      <c r="EP297" s="8"/>
      <c r="EQ297" s="8"/>
      <c r="ER297" s="8"/>
      <c r="ES297" s="7"/>
      <c r="ET297" s="8"/>
    </row>
    <row r="298" spans="1:150" ht="12.75" customHeight="1" x14ac:dyDescent="0.2">
      <c r="A298" s="13"/>
      <c r="B298" s="13"/>
      <c r="C298" s="13"/>
      <c r="D298" s="13"/>
      <c r="E298" s="13"/>
      <c r="F298" s="13"/>
      <c r="G298" s="13"/>
      <c r="H298" s="13"/>
      <c r="I298" s="14"/>
      <c r="J298" s="13"/>
      <c r="K298" s="13"/>
      <c r="L298" s="13"/>
      <c r="M298" s="112"/>
      <c r="N298" s="7"/>
      <c r="O298" s="8"/>
      <c r="P298" s="8"/>
      <c r="Q298" s="8"/>
      <c r="R298" s="8"/>
      <c r="S298" s="7"/>
      <c r="T298" s="8"/>
      <c r="U298" s="13"/>
      <c r="V298" s="13"/>
      <c r="W298" s="112"/>
      <c r="X298" s="7"/>
      <c r="Y298" s="8"/>
      <c r="Z298" s="8"/>
      <c r="AA298" s="8"/>
      <c r="AB298" s="8"/>
      <c r="AC298" s="7"/>
      <c r="AD298" s="8"/>
      <c r="AE298" s="13"/>
      <c r="AF298" s="13"/>
      <c r="AG298" s="112"/>
      <c r="AH298" s="7"/>
      <c r="AI298" s="8"/>
      <c r="AJ298" s="8"/>
      <c r="AK298" s="8"/>
      <c r="AL298" s="8"/>
      <c r="AM298" s="7"/>
      <c r="AN298" s="8"/>
      <c r="AO298" s="13"/>
      <c r="AP298" s="13"/>
      <c r="AQ298" s="112"/>
      <c r="AR298" s="7"/>
      <c r="AS298" s="8"/>
      <c r="AT298" s="8"/>
      <c r="AU298" s="8"/>
      <c r="AV298" s="8"/>
      <c r="AW298" s="7"/>
      <c r="AX298" s="8"/>
      <c r="AY298" s="13"/>
      <c r="AZ298" s="13"/>
      <c r="BA298" s="112"/>
      <c r="BB298" s="7"/>
      <c r="BC298" s="8"/>
      <c r="BD298" s="8"/>
      <c r="BE298" s="8"/>
      <c r="BF298" s="8"/>
      <c r="BG298" s="7"/>
      <c r="BH298" s="8"/>
      <c r="BI298" s="13"/>
      <c r="BJ298" s="13"/>
      <c r="BK298" s="112"/>
      <c r="BL298" s="7"/>
      <c r="BM298" s="8"/>
      <c r="BN298" s="8"/>
      <c r="BO298" s="8"/>
      <c r="BP298" s="8"/>
      <c r="BQ298" s="7"/>
      <c r="BR298" s="8"/>
      <c r="BS298" s="13"/>
      <c r="BT298" s="13"/>
      <c r="BU298" s="112"/>
      <c r="BV298" s="7"/>
      <c r="BW298" s="8"/>
      <c r="BX298" s="8"/>
      <c r="BY298" s="8"/>
      <c r="BZ298" s="8"/>
      <c r="CA298" s="7"/>
      <c r="CB298" s="8"/>
      <c r="CC298" s="13"/>
      <c r="CD298" s="13"/>
      <c r="CE298" s="112"/>
      <c r="CF298" s="7"/>
      <c r="CG298" s="8"/>
      <c r="CH298" s="8"/>
      <c r="CI298" s="8"/>
      <c r="CJ298" s="8"/>
      <c r="CK298" s="7"/>
      <c r="CL298" s="8"/>
      <c r="CM298" s="13"/>
      <c r="CN298" s="13"/>
      <c r="CO298" s="112"/>
      <c r="CP298" s="7"/>
      <c r="CQ298" s="8"/>
      <c r="CR298" s="8"/>
      <c r="CS298" s="8"/>
      <c r="CT298" s="8"/>
      <c r="CU298" s="7"/>
      <c r="CV298" s="8"/>
      <c r="CW298" s="13"/>
      <c r="CX298" s="13"/>
      <c r="CY298" s="112"/>
      <c r="CZ298" s="7"/>
      <c r="DA298" s="8"/>
      <c r="DB298" s="8"/>
      <c r="DC298" s="8"/>
      <c r="DD298" s="8"/>
      <c r="DE298" s="7"/>
      <c r="DF298" s="8"/>
      <c r="DG298" s="13"/>
      <c r="DH298" s="13"/>
      <c r="DI298" s="112"/>
      <c r="DJ298" s="7"/>
      <c r="DK298" s="8"/>
      <c r="DL298" s="8"/>
      <c r="DM298" s="8"/>
      <c r="DN298" s="8"/>
      <c r="DO298" s="7"/>
      <c r="DP298" s="8"/>
      <c r="DQ298" s="13"/>
      <c r="DR298" s="13"/>
      <c r="DS298" s="112"/>
      <c r="DT298" s="7"/>
      <c r="DU298" s="8"/>
      <c r="DV298" s="8"/>
      <c r="DW298" s="8"/>
      <c r="DX298" s="8"/>
      <c r="DY298" s="7"/>
      <c r="DZ298" s="8"/>
      <c r="EA298" s="13"/>
      <c r="EB298" s="13"/>
      <c r="EC298" s="112"/>
      <c r="ED298" s="7"/>
      <c r="EE298" s="8"/>
      <c r="EF298" s="8"/>
      <c r="EG298" s="8"/>
      <c r="EH298" s="8"/>
      <c r="EI298" s="7"/>
      <c r="EJ298" s="8"/>
      <c r="EK298" s="13"/>
      <c r="EL298" s="13"/>
      <c r="EM298" s="112"/>
      <c r="EN298" s="7"/>
      <c r="EO298" s="8"/>
      <c r="EP298" s="8"/>
      <c r="EQ298" s="8"/>
      <c r="ER298" s="8"/>
      <c r="ES298" s="7"/>
      <c r="ET298" s="8"/>
    </row>
    <row r="299" spans="1:150" ht="12.75" customHeight="1" x14ac:dyDescent="0.2">
      <c r="A299" s="13"/>
      <c r="B299" s="13"/>
      <c r="C299" s="13"/>
      <c r="D299" s="13"/>
      <c r="E299" s="13"/>
      <c r="F299" s="13"/>
      <c r="G299" s="13"/>
      <c r="H299" s="13"/>
      <c r="I299" s="14"/>
      <c r="J299" s="13"/>
      <c r="K299" s="13"/>
      <c r="L299" s="13"/>
      <c r="M299" s="112"/>
      <c r="N299" s="7"/>
      <c r="O299" s="8"/>
      <c r="P299" s="8"/>
      <c r="Q299" s="8"/>
      <c r="R299" s="8"/>
      <c r="S299" s="7"/>
      <c r="T299" s="8"/>
      <c r="U299" s="13"/>
      <c r="V299" s="13"/>
      <c r="W299" s="112"/>
      <c r="X299" s="7"/>
      <c r="Y299" s="8"/>
      <c r="Z299" s="8"/>
      <c r="AA299" s="8"/>
      <c r="AB299" s="8"/>
      <c r="AC299" s="7"/>
      <c r="AD299" s="8"/>
      <c r="AE299" s="13"/>
      <c r="AF299" s="13"/>
      <c r="AG299" s="112"/>
      <c r="AH299" s="7"/>
      <c r="AI299" s="8"/>
      <c r="AJ299" s="8"/>
      <c r="AK299" s="8"/>
      <c r="AL299" s="8"/>
      <c r="AM299" s="7"/>
      <c r="AN299" s="8"/>
      <c r="AO299" s="13"/>
      <c r="AP299" s="13"/>
      <c r="AQ299" s="112"/>
      <c r="AR299" s="7"/>
      <c r="AS299" s="8"/>
      <c r="AT299" s="8"/>
      <c r="AU299" s="8"/>
      <c r="AV299" s="8"/>
      <c r="AW299" s="7"/>
      <c r="AX299" s="8"/>
      <c r="AY299" s="13"/>
      <c r="AZ299" s="13"/>
      <c r="BA299" s="112"/>
      <c r="BB299" s="7"/>
      <c r="BC299" s="8"/>
      <c r="BD299" s="8"/>
      <c r="BE299" s="8"/>
      <c r="BF299" s="8"/>
      <c r="BG299" s="7"/>
      <c r="BH299" s="8"/>
      <c r="BI299" s="13"/>
      <c r="BJ299" s="13"/>
      <c r="BK299" s="112"/>
      <c r="BL299" s="7"/>
      <c r="BM299" s="8"/>
      <c r="BN299" s="8"/>
      <c r="BO299" s="8"/>
      <c r="BP299" s="8"/>
      <c r="BQ299" s="7"/>
      <c r="BR299" s="8"/>
      <c r="BS299" s="13"/>
      <c r="BT299" s="13"/>
      <c r="BU299" s="112"/>
      <c r="BV299" s="7"/>
      <c r="BW299" s="8"/>
      <c r="BX299" s="8"/>
      <c r="BY299" s="8"/>
      <c r="BZ299" s="8"/>
      <c r="CA299" s="7"/>
      <c r="CB299" s="8"/>
      <c r="CC299" s="13"/>
      <c r="CD299" s="13"/>
      <c r="CE299" s="112"/>
      <c r="CF299" s="7"/>
      <c r="CG299" s="8"/>
      <c r="CH299" s="8"/>
      <c r="CI299" s="8"/>
      <c r="CJ299" s="8"/>
      <c r="CK299" s="7"/>
      <c r="CL299" s="8"/>
      <c r="CM299" s="13"/>
      <c r="CN299" s="13"/>
      <c r="CO299" s="112"/>
      <c r="CP299" s="7"/>
      <c r="CQ299" s="8"/>
      <c r="CR299" s="8"/>
      <c r="CS299" s="8"/>
      <c r="CT299" s="8"/>
      <c r="CU299" s="7"/>
      <c r="CV299" s="8"/>
      <c r="CW299" s="13"/>
      <c r="CX299" s="13"/>
      <c r="CY299" s="112"/>
      <c r="CZ299" s="7"/>
      <c r="DA299" s="8"/>
      <c r="DB299" s="8"/>
      <c r="DC299" s="8"/>
      <c r="DD299" s="8"/>
      <c r="DE299" s="7"/>
      <c r="DF299" s="8"/>
      <c r="DG299" s="13"/>
      <c r="DH299" s="13"/>
      <c r="DI299" s="112"/>
      <c r="DJ299" s="7"/>
      <c r="DK299" s="8"/>
      <c r="DL299" s="8"/>
      <c r="DM299" s="8"/>
      <c r="DN299" s="8"/>
      <c r="DO299" s="7"/>
      <c r="DP299" s="8"/>
      <c r="DQ299" s="13"/>
      <c r="DR299" s="13"/>
      <c r="DS299" s="112"/>
      <c r="DT299" s="7"/>
      <c r="DU299" s="8"/>
      <c r="DV299" s="8"/>
      <c r="DW299" s="8"/>
      <c r="DX299" s="8"/>
      <c r="DY299" s="7"/>
      <c r="DZ299" s="8"/>
      <c r="EA299" s="13"/>
      <c r="EB299" s="13"/>
      <c r="EC299" s="112"/>
      <c r="ED299" s="7"/>
      <c r="EE299" s="8"/>
      <c r="EF299" s="8"/>
      <c r="EG299" s="8"/>
      <c r="EH299" s="8"/>
      <c r="EI299" s="7"/>
      <c r="EJ299" s="8"/>
      <c r="EK299" s="13"/>
      <c r="EL299" s="13"/>
      <c r="EM299" s="112"/>
      <c r="EN299" s="7"/>
      <c r="EO299" s="8"/>
      <c r="EP299" s="8"/>
      <c r="EQ299" s="8"/>
      <c r="ER299" s="8"/>
      <c r="ES299" s="7"/>
      <c r="ET299" s="8"/>
    </row>
    <row r="300" spans="1:150" ht="12.75" customHeight="1" x14ac:dyDescent="0.2">
      <c r="A300" s="13"/>
      <c r="B300" s="13"/>
      <c r="C300" s="13"/>
      <c r="D300" s="13"/>
      <c r="E300" s="13"/>
      <c r="F300" s="13"/>
      <c r="G300" s="13"/>
      <c r="H300" s="13"/>
      <c r="I300" s="14"/>
      <c r="J300" s="13"/>
      <c r="K300" s="13"/>
      <c r="L300" s="13"/>
      <c r="M300" s="112"/>
      <c r="N300" s="7"/>
      <c r="O300" s="8"/>
      <c r="P300" s="8"/>
      <c r="Q300" s="8"/>
      <c r="R300" s="8"/>
      <c r="S300" s="7"/>
      <c r="T300" s="8"/>
      <c r="U300" s="13"/>
      <c r="V300" s="13"/>
      <c r="W300" s="112"/>
      <c r="X300" s="7"/>
      <c r="Y300" s="8"/>
      <c r="Z300" s="8"/>
      <c r="AA300" s="8"/>
      <c r="AB300" s="8"/>
      <c r="AC300" s="7"/>
      <c r="AD300" s="8"/>
      <c r="AE300" s="13"/>
      <c r="AF300" s="13"/>
      <c r="AG300" s="112"/>
      <c r="AH300" s="7"/>
      <c r="AI300" s="8"/>
      <c r="AJ300" s="8"/>
      <c r="AK300" s="8"/>
      <c r="AL300" s="8"/>
      <c r="AM300" s="7"/>
      <c r="AN300" s="8"/>
      <c r="AO300" s="13"/>
      <c r="AP300" s="13"/>
      <c r="AQ300" s="112"/>
      <c r="AR300" s="7"/>
      <c r="AS300" s="8"/>
      <c r="AT300" s="8"/>
      <c r="AU300" s="8"/>
      <c r="AV300" s="8"/>
      <c r="AW300" s="7"/>
      <c r="AX300" s="8"/>
      <c r="AY300" s="13"/>
      <c r="AZ300" s="13"/>
      <c r="BA300" s="112"/>
      <c r="BB300" s="7"/>
      <c r="BC300" s="8"/>
      <c r="BD300" s="8"/>
      <c r="BE300" s="8"/>
      <c r="BF300" s="8"/>
      <c r="BG300" s="7"/>
      <c r="BH300" s="8"/>
      <c r="BI300" s="13"/>
      <c r="BJ300" s="13"/>
      <c r="BK300" s="112"/>
      <c r="BL300" s="7"/>
      <c r="BM300" s="8"/>
      <c r="BN300" s="8"/>
      <c r="BO300" s="8"/>
      <c r="BP300" s="8"/>
      <c r="BQ300" s="7"/>
      <c r="BR300" s="8"/>
      <c r="BS300" s="13"/>
      <c r="BT300" s="13"/>
      <c r="BU300" s="112"/>
      <c r="BV300" s="7"/>
      <c r="BW300" s="8"/>
      <c r="BX300" s="8"/>
      <c r="BY300" s="8"/>
      <c r="BZ300" s="8"/>
      <c r="CA300" s="7"/>
      <c r="CB300" s="8"/>
      <c r="CC300" s="13"/>
      <c r="CD300" s="13"/>
      <c r="CE300" s="112"/>
      <c r="CF300" s="7"/>
      <c r="CG300" s="8"/>
      <c r="CH300" s="8"/>
      <c r="CI300" s="8"/>
      <c r="CJ300" s="8"/>
      <c r="CK300" s="7"/>
      <c r="CL300" s="8"/>
      <c r="CM300" s="13"/>
      <c r="CN300" s="13"/>
      <c r="CO300" s="112"/>
      <c r="CP300" s="7"/>
      <c r="CQ300" s="8"/>
      <c r="CR300" s="8"/>
      <c r="CS300" s="8"/>
      <c r="CT300" s="8"/>
      <c r="CU300" s="7"/>
      <c r="CV300" s="8"/>
      <c r="CW300" s="13"/>
      <c r="CX300" s="13"/>
      <c r="CY300" s="112"/>
      <c r="CZ300" s="7"/>
      <c r="DA300" s="8"/>
      <c r="DB300" s="8"/>
      <c r="DC300" s="8"/>
      <c r="DD300" s="8"/>
      <c r="DE300" s="7"/>
      <c r="DF300" s="8"/>
      <c r="DG300" s="13"/>
      <c r="DH300" s="13"/>
      <c r="DI300" s="112"/>
      <c r="DJ300" s="7"/>
      <c r="DK300" s="8"/>
      <c r="DL300" s="8"/>
      <c r="DM300" s="8"/>
      <c r="DN300" s="8"/>
      <c r="DO300" s="7"/>
      <c r="DP300" s="8"/>
      <c r="DQ300" s="13"/>
      <c r="DR300" s="13"/>
      <c r="DS300" s="112"/>
      <c r="DT300" s="7"/>
      <c r="DU300" s="8"/>
      <c r="DV300" s="8"/>
      <c r="DW300" s="8"/>
      <c r="DX300" s="8"/>
      <c r="DY300" s="7"/>
      <c r="DZ300" s="8"/>
      <c r="EA300" s="13"/>
      <c r="EB300" s="13"/>
      <c r="EC300" s="112"/>
      <c r="ED300" s="7"/>
      <c r="EE300" s="8"/>
      <c r="EF300" s="8"/>
      <c r="EG300" s="8"/>
      <c r="EH300" s="8"/>
      <c r="EI300" s="7"/>
      <c r="EJ300" s="8"/>
      <c r="EK300" s="13"/>
      <c r="EL300" s="13"/>
      <c r="EM300" s="112"/>
      <c r="EN300" s="7"/>
      <c r="EO300" s="8"/>
      <c r="EP300" s="8"/>
      <c r="EQ300" s="8"/>
      <c r="ER300" s="8"/>
      <c r="ES300" s="7"/>
      <c r="ET300" s="8"/>
    </row>
    <row r="301" spans="1:150" ht="12.75" customHeight="1" x14ac:dyDescent="0.2">
      <c r="A301" s="13"/>
      <c r="B301" s="13"/>
      <c r="C301" s="13"/>
      <c r="D301" s="13"/>
      <c r="E301" s="13"/>
      <c r="F301" s="13"/>
      <c r="G301" s="13"/>
      <c r="H301" s="13"/>
      <c r="I301" s="14"/>
      <c r="J301" s="13"/>
      <c r="K301" s="13"/>
      <c r="L301" s="13"/>
      <c r="M301" s="112"/>
      <c r="N301" s="7"/>
      <c r="O301" s="8"/>
      <c r="P301" s="8"/>
      <c r="Q301" s="8"/>
      <c r="R301" s="8"/>
      <c r="S301" s="7"/>
      <c r="T301" s="8"/>
      <c r="U301" s="13"/>
      <c r="V301" s="13"/>
      <c r="W301" s="112"/>
      <c r="X301" s="7"/>
      <c r="Y301" s="8"/>
      <c r="Z301" s="8"/>
      <c r="AA301" s="8"/>
      <c r="AB301" s="8"/>
      <c r="AC301" s="7"/>
      <c r="AD301" s="8"/>
      <c r="AE301" s="13"/>
      <c r="AF301" s="13"/>
      <c r="AG301" s="112"/>
      <c r="AH301" s="7"/>
      <c r="AI301" s="8"/>
      <c r="AJ301" s="8"/>
      <c r="AK301" s="8"/>
      <c r="AL301" s="8"/>
      <c r="AM301" s="7"/>
      <c r="AN301" s="8"/>
      <c r="AO301" s="13"/>
      <c r="AP301" s="13"/>
      <c r="AQ301" s="112"/>
      <c r="AR301" s="7"/>
      <c r="AS301" s="8"/>
      <c r="AT301" s="8"/>
      <c r="AU301" s="8"/>
      <c r="AV301" s="8"/>
      <c r="AW301" s="7"/>
      <c r="AX301" s="8"/>
      <c r="AY301" s="13"/>
      <c r="AZ301" s="13"/>
      <c r="BA301" s="112"/>
      <c r="BB301" s="7"/>
      <c r="BC301" s="8"/>
      <c r="BD301" s="8"/>
      <c r="BE301" s="8"/>
      <c r="BF301" s="8"/>
      <c r="BG301" s="7"/>
      <c r="BH301" s="8"/>
      <c r="BI301" s="13"/>
      <c r="BJ301" s="13"/>
      <c r="BK301" s="112"/>
      <c r="BL301" s="7"/>
      <c r="BM301" s="8"/>
      <c r="BN301" s="8"/>
      <c r="BO301" s="8"/>
      <c r="BP301" s="8"/>
      <c r="BQ301" s="7"/>
      <c r="BR301" s="8"/>
      <c r="BS301" s="13"/>
      <c r="BT301" s="13"/>
      <c r="BU301" s="112"/>
      <c r="BV301" s="7"/>
      <c r="BW301" s="8"/>
      <c r="BX301" s="8"/>
      <c r="BY301" s="8"/>
      <c r="BZ301" s="8"/>
      <c r="CA301" s="7"/>
      <c r="CB301" s="8"/>
      <c r="CC301" s="13"/>
      <c r="CD301" s="13"/>
      <c r="CE301" s="112"/>
      <c r="CF301" s="7"/>
      <c r="CG301" s="8"/>
      <c r="CH301" s="8"/>
      <c r="CI301" s="8"/>
      <c r="CJ301" s="8"/>
      <c r="CK301" s="7"/>
      <c r="CL301" s="8"/>
      <c r="CM301" s="13"/>
      <c r="CN301" s="13"/>
      <c r="CO301" s="112"/>
      <c r="CP301" s="7"/>
      <c r="CQ301" s="8"/>
      <c r="CR301" s="8"/>
      <c r="CS301" s="8"/>
      <c r="CT301" s="8"/>
      <c r="CU301" s="7"/>
      <c r="CV301" s="8"/>
      <c r="CW301" s="13"/>
      <c r="CX301" s="13"/>
      <c r="CY301" s="112"/>
      <c r="CZ301" s="7"/>
      <c r="DA301" s="8"/>
      <c r="DB301" s="8"/>
      <c r="DC301" s="8"/>
      <c r="DD301" s="8"/>
      <c r="DE301" s="7"/>
      <c r="DF301" s="8"/>
      <c r="DG301" s="13"/>
      <c r="DH301" s="13"/>
      <c r="DI301" s="112"/>
      <c r="DJ301" s="7"/>
      <c r="DK301" s="8"/>
      <c r="DL301" s="8"/>
      <c r="DM301" s="8"/>
      <c r="DN301" s="8"/>
      <c r="DO301" s="7"/>
      <c r="DP301" s="8"/>
      <c r="DQ301" s="13"/>
      <c r="DR301" s="13"/>
      <c r="DS301" s="112"/>
      <c r="DT301" s="7"/>
      <c r="DU301" s="8"/>
      <c r="DV301" s="8"/>
      <c r="DW301" s="8"/>
      <c r="DX301" s="8"/>
      <c r="DY301" s="7"/>
      <c r="DZ301" s="8"/>
      <c r="EA301" s="13"/>
      <c r="EB301" s="13"/>
      <c r="EC301" s="112"/>
      <c r="ED301" s="7"/>
      <c r="EE301" s="8"/>
      <c r="EF301" s="8"/>
      <c r="EG301" s="8"/>
      <c r="EH301" s="8"/>
      <c r="EI301" s="7"/>
      <c r="EJ301" s="8"/>
      <c r="EK301" s="13"/>
      <c r="EL301" s="13"/>
      <c r="EM301" s="112"/>
      <c r="EN301" s="7"/>
      <c r="EO301" s="8"/>
      <c r="EP301" s="8"/>
      <c r="EQ301" s="8"/>
      <c r="ER301" s="8"/>
      <c r="ES301" s="7"/>
      <c r="ET301" s="8"/>
    </row>
    <row r="302" spans="1:150" ht="12.75" customHeight="1" x14ac:dyDescent="0.2">
      <c r="A302" s="13"/>
      <c r="B302" s="13"/>
      <c r="C302" s="13"/>
      <c r="D302" s="13"/>
      <c r="E302" s="13"/>
      <c r="F302" s="13"/>
      <c r="G302" s="13"/>
      <c r="H302" s="13"/>
      <c r="I302" s="14"/>
      <c r="J302" s="13"/>
      <c r="K302" s="13"/>
      <c r="L302" s="13"/>
      <c r="M302" s="112"/>
      <c r="N302" s="7"/>
      <c r="O302" s="8"/>
      <c r="P302" s="8"/>
      <c r="Q302" s="8"/>
      <c r="R302" s="8"/>
      <c r="S302" s="7"/>
      <c r="T302" s="8"/>
      <c r="U302" s="13"/>
      <c r="V302" s="13"/>
      <c r="W302" s="112"/>
      <c r="X302" s="7"/>
      <c r="Y302" s="8"/>
      <c r="Z302" s="8"/>
      <c r="AA302" s="8"/>
      <c r="AB302" s="8"/>
      <c r="AC302" s="7"/>
      <c r="AD302" s="8"/>
      <c r="AE302" s="13"/>
      <c r="AF302" s="13"/>
      <c r="AG302" s="112"/>
      <c r="AH302" s="7"/>
      <c r="AI302" s="8"/>
      <c r="AJ302" s="8"/>
      <c r="AK302" s="8"/>
      <c r="AL302" s="8"/>
      <c r="AM302" s="7"/>
      <c r="AN302" s="8"/>
      <c r="AO302" s="13"/>
      <c r="AP302" s="13"/>
      <c r="AQ302" s="112"/>
      <c r="AR302" s="7"/>
      <c r="AS302" s="8"/>
      <c r="AT302" s="8"/>
      <c r="AU302" s="8"/>
      <c r="AV302" s="8"/>
      <c r="AW302" s="7"/>
      <c r="AX302" s="8"/>
      <c r="AY302" s="13"/>
      <c r="AZ302" s="13"/>
      <c r="BA302" s="112"/>
      <c r="BB302" s="7"/>
      <c r="BC302" s="8"/>
      <c r="BD302" s="8"/>
      <c r="BE302" s="8"/>
      <c r="BF302" s="8"/>
      <c r="BG302" s="7"/>
      <c r="BH302" s="8"/>
      <c r="BI302" s="13"/>
      <c r="BJ302" s="13"/>
      <c r="BK302" s="112"/>
      <c r="BL302" s="7"/>
      <c r="BM302" s="8"/>
      <c r="BN302" s="8"/>
      <c r="BO302" s="8"/>
      <c r="BP302" s="8"/>
      <c r="BQ302" s="7"/>
      <c r="BR302" s="8"/>
      <c r="BS302" s="13"/>
      <c r="BT302" s="13"/>
      <c r="BU302" s="112"/>
      <c r="BV302" s="7"/>
      <c r="BW302" s="8"/>
      <c r="BX302" s="8"/>
      <c r="BY302" s="8"/>
      <c r="BZ302" s="8"/>
      <c r="CA302" s="7"/>
      <c r="CB302" s="8"/>
      <c r="CC302" s="13"/>
      <c r="CD302" s="13"/>
      <c r="CE302" s="112"/>
      <c r="CF302" s="7"/>
      <c r="CG302" s="8"/>
      <c r="CH302" s="8"/>
      <c r="CI302" s="8"/>
      <c r="CJ302" s="8"/>
      <c r="CK302" s="7"/>
      <c r="CL302" s="8"/>
      <c r="CM302" s="13"/>
      <c r="CN302" s="13"/>
      <c r="CO302" s="112"/>
      <c r="CP302" s="7"/>
      <c r="CQ302" s="8"/>
      <c r="CR302" s="8"/>
      <c r="CS302" s="8"/>
      <c r="CT302" s="8"/>
      <c r="CU302" s="7"/>
      <c r="CV302" s="8"/>
      <c r="CW302" s="13"/>
      <c r="CX302" s="13"/>
      <c r="CY302" s="112"/>
      <c r="CZ302" s="7"/>
      <c r="DA302" s="8"/>
      <c r="DB302" s="8"/>
      <c r="DC302" s="8"/>
      <c r="DD302" s="8"/>
      <c r="DE302" s="7"/>
      <c r="DF302" s="8"/>
      <c r="DG302" s="13"/>
      <c r="DH302" s="13"/>
      <c r="DI302" s="112"/>
      <c r="DJ302" s="7"/>
      <c r="DK302" s="8"/>
      <c r="DL302" s="8"/>
      <c r="DM302" s="8"/>
      <c r="DN302" s="8"/>
      <c r="DO302" s="7"/>
      <c r="DP302" s="8"/>
      <c r="DQ302" s="13"/>
      <c r="DR302" s="13"/>
      <c r="DS302" s="112"/>
      <c r="DT302" s="7"/>
      <c r="DU302" s="8"/>
      <c r="DV302" s="8"/>
      <c r="DW302" s="8"/>
      <c r="DX302" s="8"/>
      <c r="DY302" s="7"/>
      <c r="DZ302" s="8"/>
      <c r="EA302" s="13"/>
      <c r="EB302" s="13"/>
      <c r="EC302" s="112"/>
      <c r="ED302" s="7"/>
      <c r="EE302" s="8"/>
      <c r="EF302" s="8"/>
      <c r="EG302" s="8"/>
      <c r="EH302" s="8"/>
      <c r="EI302" s="7"/>
      <c r="EJ302" s="8"/>
      <c r="EK302" s="13"/>
      <c r="EL302" s="13"/>
      <c r="EM302" s="112"/>
      <c r="EN302" s="7"/>
      <c r="EO302" s="8"/>
      <c r="EP302" s="8"/>
      <c r="EQ302" s="8"/>
      <c r="ER302" s="8"/>
      <c r="ES302" s="7"/>
      <c r="ET302" s="8"/>
    </row>
    <row r="303" spans="1:150" ht="12.75" customHeight="1" x14ac:dyDescent="0.2">
      <c r="A303" s="13"/>
      <c r="B303" s="13"/>
      <c r="C303" s="13"/>
      <c r="D303" s="13"/>
      <c r="E303" s="13"/>
      <c r="F303" s="13"/>
      <c r="G303" s="13"/>
      <c r="H303" s="13"/>
      <c r="I303" s="14"/>
      <c r="J303" s="13"/>
      <c r="K303" s="13"/>
      <c r="L303" s="13"/>
      <c r="M303" s="112"/>
      <c r="N303" s="7"/>
      <c r="O303" s="8"/>
      <c r="P303" s="8"/>
      <c r="Q303" s="8"/>
      <c r="R303" s="8"/>
      <c r="S303" s="7"/>
      <c r="T303" s="8"/>
      <c r="U303" s="13"/>
      <c r="V303" s="13"/>
      <c r="W303" s="112"/>
      <c r="X303" s="7"/>
      <c r="Y303" s="8"/>
      <c r="Z303" s="8"/>
      <c r="AA303" s="8"/>
      <c r="AB303" s="8"/>
      <c r="AC303" s="7"/>
      <c r="AD303" s="8"/>
      <c r="AE303" s="13"/>
      <c r="AF303" s="13"/>
      <c r="AG303" s="112"/>
      <c r="AH303" s="7"/>
      <c r="AI303" s="8"/>
      <c r="AJ303" s="8"/>
      <c r="AK303" s="8"/>
      <c r="AL303" s="8"/>
      <c r="AM303" s="7"/>
      <c r="AN303" s="8"/>
      <c r="AO303" s="13"/>
      <c r="AP303" s="13"/>
      <c r="AQ303" s="112"/>
      <c r="AR303" s="7"/>
      <c r="AS303" s="8"/>
      <c r="AT303" s="8"/>
      <c r="AU303" s="8"/>
      <c r="AV303" s="8"/>
      <c r="AW303" s="7"/>
      <c r="AX303" s="8"/>
      <c r="AY303" s="13"/>
      <c r="AZ303" s="13"/>
      <c r="BA303" s="112"/>
      <c r="BB303" s="7"/>
      <c r="BC303" s="8"/>
      <c r="BD303" s="8"/>
      <c r="BE303" s="8"/>
      <c r="BF303" s="8"/>
      <c r="BG303" s="7"/>
      <c r="BH303" s="8"/>
      <c r="BI303" s="13"/>
      <c r="BJ303" s="13"/>
      <c r="BK303" s="112"/>
      <c r="BL303" s="7"/>
      <c r="BM303" s="8"/>
      <c r="BN303" s="8"/>
      <c r="BO303" s="8"/>
      <c r="BP303" s="8"/>
      <c r="BQ303" s="7"/>
      <c r="BR303" s="8"/>
      <c r="BS303" s="13"/>
      <c r="BT303" s="13"/>
      <c r="BU303" s="112"/>
      <c r="BV303" s="7"/>
      <c r="BW303" s="8"/>
      <c r="BX303" s="8"/>
      <c r="BY303" s="8"/>
      <c r="BZ303" s="8"/>
      <c r="CA303" s="7"/>
      <c r="CB303" s="8"/>
      <c r="CC303" s="13"/>
      <c r="CD303" s="13"/>
      <c r="CE303" s="112"/>
      <c r="CF303" s="7"/>
      <c r="CG303" s="8"/>
      <c r="CH303" s="8"/>
      <c r="CI303" s="8"/>
      <c r="CJ303" s="8"/>
      <c r="CK303" s="7"/>
      <c r="CL303" s="8"/>
      <c r="CM303" s="13"/>
      <c r="CN303" s="13"/>
      <c r="CO303" s="112"/>
      <c r="CP303" s="7"/>
      <c r="CQ303" s="8"/>
      <c r="CR303" s="8"/>
      <c r="CS303" s="8"/>
      <c r="CT303" s="8"/>
      <c r="CU303" s="7"/>
      <c r="CV303" s="8"/>
      <c r="CW303" s="13"/>
      <c r="CX303" s="13"/>
      <c r="CY303" s="112"/>
      <c r="CZ303" s="7"/>
      <c r="DA303" s="8"/>
      <c r="DB303" s="8"/>
      <c r="DC303" s="8"/>
      <c r="DD303" s="8"/>
      <c r="DE303" s="7"/>
      <c r="DF303" s="8"/>
      <c r="DG303" s="13"/>
      <c r="DH303" s="13"/>
      <c r="DI303" s="112"/>
      <c r="DJ303" s="7"/>
      <c r="DK303" s="8"/>
      <c r="DL303" s="8"/>
      <c r="DM303" s="8"/>
      <c r="DN303" s="8"/>
      <c r="DO303" s="7"/>
      <c r="DP303" s="8"/>
      <c r="DQ303" s="13"/>
      <c r="DR303" s="13"/>
      <c r="DS303" s="112"/>
      <c r="DT303" s="7"/>
      <c r="DU303" s="8"/>
      <c r="DV303" s="8"/>
      <c r="DW303" s="8"/>
      <c r="DX303" s="8"/>
      <c r="DY303" s="7"/>
      <c r="DZ303" s="8"/>
      <c r="EA303" s="13"/>
      <c r="EB303" s="13"/>
      <c r="EC303" s="112"/>
      <c r="ED303" s="7"/>
      <c r="EE303" s="8"/>
      <c r="EF303" s="8"/>
      <c r="EG303" s="8"/>
      <c r="EH303" s="8"/>
      <c r="EI303" s="7"/>
      <c r="EJ303" s="8"/>
      <c r="EK303" s="13"/>
      <c r="EL303" s="13"/>
      <c r="EM303" s="112"/>
      <c r="EN303" s="7"/>
      <c r="EO303" s="8"/>
      <c r="EP303" s="8"/>
      <c r="EQ303" s="8"/>
      <c r="ER303" s="8"/>
      <c r="ES303" s="7"/>
      <c r="ET303" s="8"/>
    </row>
    <row r="304" spans="1:150" ht="12.75" customHeight="1" x14ac:dyDescent="0.2">
      <c r="A304" s="13"/>
      <c r="B304" s="13"/>
      <c r="C304" s="13"/>
      <c r="D304" s="13"/>
      <c r="E304" s="13"/>
      <c r="F304" s="13"/>
      <c r="G304" s="13"/>
      <c r="H304" s="13"/>
      <c r="I304" s="14"/>
      <c r="J304" s="13"/>
      <c r="K304" s="13"/>
      <c r="L304" s="13"/>
      <c r="M304" s="112"/>
      <c r="N304" s="7"/>
      <c r="O304" s="8"/>
      <c r="P304" s="8"/>
      <c r="Q304" s="8"/>
      <c r="R304" s="8"/>
      <c r="S304" s="7"/>
      <c r="T304" s="8"/>
      <c r="U304" s="13"/>
      <c r="V304" s="13"/>
      <c r="W304" s="112"/>
      <c r="X304" s="7"/>
      <c r="Y304" s="8"/>
      <c r="Z304" s="8"/>
      <c r="AA304" s="8"/>
      <c r="AB304" s="8"/>
      <c r="AC304" s="7"/>
      <c r="AD304" s="8"/>
      <c r="AE304" s="13"/>
      <c r="AF304" s="13"/>
      <c r="AG304" s="112"/>
      <c r="AH304" s="7"/>
      <c r="AI304" s="8"/>
      <c r="AJ304" s="8"/>
      <c r="AK304" s="8"/>
      <c r="AL304" s="8"/>
      <c r="AM304" s="7"/>
      <c r="AN304" s="8"/>
      <c r="AO304" s="13"/>
      <c r="AP304" s="13"/>
      <c r="AQ304" s="112"/>
      <c r="AR304" s="7"/>
      <c r="AS304" s="8"/>
      <c r="AT304" s="8"/>
      <c r="AU304" s="8"/>
      <c r="AV304" s="8"/>
      <c r="AW304" s="7"/>
      <c r="AX304" s="8"/>
      <c r="AY304" s="13"/>
      <c r="AZ304" s="13"/>
      <c r="BA304" s="112"/>
      <c r="BB304" s="7"/>
      <c r="BC304" s="8"/>
      <c r="BD304" s="8"/>
      <c r="BE304" s="8"/>
      <c r="BF304" s="8"/>
      <c r="BG304" s="7"/>
      <c r="BH304" s="8"/>
      <c r="BI304" s="13"/>
      <c r="BJ304" s="13"/>
      <c r="BK304" s="112"/>
      <c r="BL304" s="7"/>
      <c r="BM304" s="8"/>
      <c r="BN304" s="8"/>
      <c r="BO304" s="8"/>
      <c r="BP304" s="8"/>
      <c r="BQ304" s="7"/>
      <c r="BR304" s="8"/>
      <c r="BS304" s="13"/>
      <c r="BT304" s="13"/>
      <c r="BU304" s="112"/>
      <c r="BV304" s="7"/>
      <c r="BW304" s="8"/>
      <c r="BX304" s="8"/>
      <c r="BY304" s="8"/>
      <c r="BZ304" s="8"/>
      <c r="CA304" s="7"/>
      <c r="CB304" s="8"/>
      <c r="CC304" s="13"/>
      <c r="CD304" s="13"/>
      <c r="CE304" s="112"/>
      <c r="CF304" s="7"/>
      <c r="CG304" s="8"/>
      <c r="CH304" s="8"/>
      <c r="CI304" s="8"/>
      <c r="CJ304" s="8"/>
      <c r="CK304" s="7"/>
      <c r="CL304" s="8"/>
      <c r="CM304" s="13"/>
      <c r="CN304" s="13"/>
      <c r="CO304" s="112"/>
      <c r="CP304" s="7"/>
      <c r="CQ304" s="8"/>
      <c r="CR304" s="8"/>
      <c r="CS304" s="8"/>
      <c r="CT304" s="8"/>
      <c r="CU304" s="7"/>
      <c r="CV304" s="8"/>
      <c r="CW304" s="13"/>
      <c r="CX304" s="13"/>
      <c r="CY304" s="112"/>
      <c r="CZ304" s="7"/>
      <c r="DA304" s="8"/>
      <c r="DB304" s="8"/>
      <c r="DC304" s="8"/>
      <c r="DD304" s="8"/>
      <c r="DE304" s="7"/>
      <c r="DF304" s="8"/>
      <c r="DG304" s="13"/>
      <c r="DH304" s="13"/>
      <c r="DI304" s="112"/>
      <c r="DJ304" s="7"/>
      <c r="DK304" s="8"/>
      <c r="DL304" s="8"/>
      <c r="DM304" s="8"/>
      <c r="DN304" s="8"/>
      <c r="DO304" s="7"/>
      <c r="DP304" s="8"/>
      <c r="DQ304" s="13"/>
      <c r="DR304" s="13"/>
      <c r="DS304" s="112"/>
      <c r="DT304" s="7"/>
      <c r="DU304" s="8"/>
      <c r="DV304" s="8"/>
      <c r="DW304" s="8"/>
      <c r="DX304" s="8"/>
      <c r="DY304" s="7"/>
      <c r="DZ304" s="8"/>
      <c r="EA304" s="13"/>
      <c r="EB304" s="13"/>
      <c r="EC304" s="112"/>
      <c r="ED304" s="7"/>
      <c r="EE304" s="8"/>
      <c r="EF304" s="8"/>
      <c r="EG304" s="8"/>
      <c r="EH304" s="8"/>
      <c r="EI304" s="7"/>
      <c r="EJ304" s="8"/>
      <c r="EK304" s="13"/>
      <c r="EL304" s="13"/>
      <c r="EM304" s="112"/>
      <c r="EN304" s="7"/>
      <c r="EO304" s="8"/>
      <c r="EP304" s="8"/>
      <c r="EQ304" s="8"/>
      <c r="ER304" s="8"/>
      <c r="ES304" s="7"/>
      <c r="ET304" s="8"/>
    </row>
    <row r="305" spans="1:150" ht="12.75" customHeight="1" x14ac:dyDescent="0.2">
      <c r="A305" s="13"/>
      <c r="B305" s="13"/>
      <c r="C305" s="13"/>
      <c r="D305" s="13"/>
      <c r="E305" s="13"/>
      <c r="F305" s="13"/>
      <c r="G305" s="13"/>
      <c r="H305" s="13"/>
      <c r="I305" s="14"/>
      <c r="J305" s="13"/>
      <c r="K305" s="13"/>
      <c r="L305" s="13"/>
      <c r="M305" s="112"/>
      <c r="N305" s="7"/>
      <c r="O305" s="8"/>
      <c r="P305" s="8"/>
      <c r="Q305" s="8"/>
      <c r="R305" s="8"/>
      <c r="S305" s="7"/>
      <c r="T305" s="8"/>
      <c r="U305" s="13"/>
      <c r="V305" s="13"/>
      <c r="W305" s="112"/>
      <c r="X305" s="7"/>
      <c r="Y305" s="8"/>
      <c r="Z305" s="8"/>
      <c r="AA305" s="8"/>
      <c r="AB305" s="8"/>
      <c r="AC305" s="7"/>
      <c r="AD305" s="8"/>
      <c r="AE305" s="13"/>
      <c r="AF305" s="13"/>
      <c r="AG305" s="112"/>
      <c r="AH305" s="7"/>
      <c r="AI305" s="8"/>
      <c r="AJ305" s="8"/>
      <c r="AK305" s="8"/>
      <c r="AL305" s="8"/>
      <c r="AM305" s="7"/>
      <c r="AN305" s="8"/>
      <c r="AO305" s="13"/>
      <c r="AP305" s="13"/>
      <c r="AQ305" s="112"/>
      <c r="AR305" s="7"/>
      <c r="AS305" s="8"/>
      <c r="AT305" s="8"/>
      <c r="AU305" s="8"/>
      <c r="AV305" s="8"/>
      <c r="AW305" s="7"/>
      <c r="AX305" s="8"/>
      <c r="AY305" s="13"/>
      <c r="AZ305" s="13"/>
      <c r="BA305" s="112"/>
      <c r="BB305" s="7"/>
      <c r="BC305" s="8"/>
      <c r="BD305" s="8"/>
      <c r="BE305" s="8"/>
      <c r="BF305" s="8"/>
      <c r="BG305" s="7"/>
      <c r="BH305" s="8"/>
      <c r="BI305" s="13"/>
      <c r="BJ305" s="13"/>
      <c r="BK305" s="112"/>
      <c r="BL305" s="7"/>
      <c r="BM305" s="8"/>
      <c r="BN305" s="8"/>
      <c r="BO305" s="8"/>
      <c r="BP305" s="8"/>
      <c r="BQ305" s="7"/>
      <c r="BR305" s="8"/>
      <c r="BS305" s="13"/>
      <c r="BT305" s="13"/>
      <c r="BU305" s="112"/>
      <c r="BV305" s="7"/>
      <c r="BW305" s="8"/>
      <c r="BX305" s="8"/>
      <c r="BY305" s="8"/>
      <c r="BZ305" s="8"/>
      <c r="CA305" s="7"/>
      <c r="CB305" s="8"/>
      <c r="CC305" s="13"/>
      <c r="CD305" s="13"/>
      <c r="CE305" s="112"/>
      <c r="CF305" s="7"/>
      <c r="CG305" s="8"/>
      <c r="CH305" s="8"/>
      <c r="CI305" s="8"/>
      <c r="CJ305" s="8"/>
      <c r="CK305" s="7"/>
      <c r="CL305" s="8"/>
      <c r="CM305" s="13"/>
      <c r="CN305" s="13"/>
      <c r="CO305" s="112"/>
      <c r="CP305" s="7"/>
      <c r="CQ305" s="8"/>
      <c r="CR305" s="8"/>
      <c r="CS305" s="8"/>
      <c r="CT305" s="8"/>
      <c r="CU305" s="7"/>
      <c r="CV305" s="8"/>
      <c r="CW305" s="13"/>
      <c r="CX305" s="13"/>
      <c r="CY305" s="112"/>
      <c r="CZ305" s="7"/>
      <c r="DA305" s="8"/>
      <c r="DB305" s="8"/>
      <c r="DC305" s="8"/>
      <c r="DD305" s="8"/>
      <c r="DE305" s="7"/>
      <c r="DF305" s="8"/>
      <c r="DG305" s="13"/>
      <c r="DH305" s="13"/>
      <c r="DI305" s="112"/>
      <c r="DJ305" s="7"/>
      <c r="DK305" s="8"/>
      <c r="DL305" s="8"/>
      <c r="DM305" s="8"/>
      <c r="DN305" s="8"/>
      <c r="DO305" s="7"/>
      <c r="DP305" s="8"/>
      <c r="DQ305" s="13"/>
      <c r="DR305" s="13"/>
      <c r="DS305" s="112"/>
      <c r="DT305" s="7"/>
      <c r="DU305" s="8"/>
      <c r="DV305" s="8"/>
      <c r="DW305" s="8"/>
      <c r="DX305" s="8"/>
      <c r="DY305" s="7"/>
      <c r="DZ305" s="8"/>
      <c r="EA305" s="13"/>
      <c r="EB305" s="13"/>
      <c r="EC305" s="112"/>
      <c r="ED305" s="7"/>
      <c r="EE305" s="8"/>
      <c r="EF305" s="8"/>
      <c r="EG305" s="8"/>
      <c r="EH305" s="8"/>
      <c r="EI305" s="7"/>
      <c r="EJ305" s="8"/>
      <c r="EK305" s="13"/>
      <c r="EL305" s="13"/>
      <c r="EM305" s="112"/>
      <c r="EN305" s="7"/>
      <c r="EO305" s="8"/>
      <c r="EP305" s="8"/>
      <c r="EQ305" s="8"/>
      <c r="ER305" s="8"/>
      <c r="ES305" s="7"/>
      <c r="ET305" s="8"/>
    </row>
    <row r="306" spans="1:150" ht="12.75" customHeight="1" x14ac:dyDescent="0.2">
      <c r="A306" s="13"/>
      <c r="B306" s="13"/>
      <c r="C306" s="13"/>
      <c r="D306" s="13"/>
      <c r="E306" s="13"/>
      <c r="F306" s="13"/>
      <c r="G306" s="13"/>
      <c r="H306" s="13"/>
      <c r="I306" s="14"/>
      <c r="J306" s="13"/>
      <c r="K306" s="13"/>
      <c r="L306" s="13"/>
      <c r="M306" s="112"/>
      <c r="N306" s="7"/>
      <c r="O306" s="8"/>
      <c r="P306" s="8"/>
      <c r="Q306" s="8"/>
      <c r="R306" s="8"/>
      <c r="S306" s="7"/>
      <c r="T306" s="8"/>
      <c r="U306" s="13"/>
      <c r="V306" s="13"/>
      <c r="W306" s="112"/>
      <c r="X306" s="7"/>
      <c r="Y306" s="8"/>
      <c r="Z306" s="8"/>
      <c r="AA306" s="8"/>
      <c r="AB306" s="8"/>
      <c r="AC306" s="7"/>
      <c r="AD306" s="8"/>
      <c r="AE306" s="13"/>
      <c r="AF306" s="13"/>
      <c r="AG306" s="112"/>
      <c r="AH306" s="7"/>
      <c r="AI306" s="8"/>
      <c r="AJ306" s="8"/>
      <c r="AK306" s="8"/>
      <c r="AL306" s="8"/>
      <c r="AM306" s="7"/>
      <c r="AN306" s="8"/>
      <c r="AO306" s="13"/>
      <c r="AP306" s="13"/>
      <c r="AQ306" s="112"/>
      <c r="AR306" s="7"/>
      <c r="AS306" s="8"/>
      <c r="AT306" s="8"/>
      <c r="AU306" s="8"/>
      <c r="AV306" s="8"/>
      <c r="AW306" s="7"/>
      <c r="AX306" s="8"/>
      <c r="AY306" s="13"/>
      <c r="AZ306" s="13"/>
      <c r="BA306" s="112"/>
      <c r="BB306" s="7"/>
      <c r="BC306" s="8"/>
      <c r="BD306" s="8"/>
      <c r="BE306" s="8"/>
      <c r="BF306" s="8"/>
      <c r="BG306" s="7"/>
      <c r="BH306" s="8"/>
      <c r="BI306" s="13"/>
      <c r="BJ306" s="13"/>
      <c r="BK306" s="112"/>
      <c r="BL306" s="7"/>
      <c r="BM306" s="8"/>
      <c r="BN306" s="8"/>
      <c r="BO306" s="8"/>
      <c r="BP306" s="8"/>
      <c r="BQ306" s="7"/>
      <c r="BR306" s="8"/>
      <c r="BS306" s="13"/>
      <c r="BT306" s="13"/>
      <c r="BU306" s="112"/>
      <c r="BV306" s="7"/>
      <c r="BW306" s="8"/>
      <c r="BX306" s="8"/>
      <c r="BY306" s="8"/>
      <c r="BZ306" s="8"/>
      <c r="CA306" s="7"/>
      <c r="CB306" s="8"/>
      <c r="CC306" s="13"/>
      <c r="CD306" s="13"/>
      <c r="CE306" s="112"/>
      <c r="CF306" s="7"/>
      <c r="CG306" s="8"/>
      <c r="CH306" s="8"/>
      <c r="CI306" s="8"/>
      <c r="CJ306" s="8"/>
      <c r="CK306" s="7"/>
      <c r="CL306" s="8"/>
      <c r="CM306" s="13"/>
      <c r="CN306" s="13"/>
      <c r="CO306" s="112"/>
      <c r="CP306" s="7"/>
      <c r="CQ306" s="8"/>
      <c r="CR306" s="8"/>
      <c r="CS306" s="8"/>
      <c r="CT306" s="8"/>
      <c r="CU306" s="7"/>
      <c r="CV306" s="8"/>
      <c r="CW306" s="13"/>
      <c r="CX306" s="13"/>
      <c r="CY306" s="112"/>
      <c r="CZ306" s="7"/>
      <c r="DA306" s="8"/>
      <c r="DB306" s="8"/>
      <c r="DC306" s="8"/>
      <c r="DD306" s="8"/>
      <c r="DE306" s="7"/>
      <c r="DF306" s="8"/>
      <c r="DG306" s="13"/>
      <c r="DH306" s="13"/>
      <c r="DI306" s="112"/>
      <c r="DJ306" s="7"/>
      <c r="DK306" s="8"/>
      <c r="DL306" s="8"/>
      <c r="DM306" s="8"/>
      <c r="DN306" s="8"/>
      <c r="DO306" s="7"/>
      <c r="DP306" s="8"/>
      <c r="DQ306" s="13"/>
      <c r="DR306" s="13"/>
      <c r="DS306" s="112"/>
      <c r="DT306" s="7"/>
      <c r="DU306" s="8"/>
      <c r="DV306" s="8"/>
      <c r="DW306" s="8"/>
      <c r="DX306" s="8"/>
      <c r="DY306" s="7"/>
      <c r="DZ306" s="8"/>
      <c r="EA306" s="13"/>
      <c r="EB306" s="13"/>
      <c r="EC306" s="112"/>
      <c r="ED306" s="7"/>
      <c r="EE306" s="8"/>
      <c r="EF306" s="8"/>
      <c r="EG306" s="8"/>
      <c r="EH306" s="8"/>
      <c r="EI306" s="7"/>
      <c r="EJ306" s="8"/>
      <c r="EK306" s="13"/>
      <c r="EL306" s="13"/>
      <c r="EM306" s="112"/>
      <c r="EN306" s="7"/>
      <c r="EO306" s="8"/>
      <c r="EP306" s="8"/>
      <c r="EQ306" s="8"/>
      <c r="ER306" s="8"/>
      <c r="ES306" s="7"/>
      <c r="ET306" s="8"/>
    </row>
    <row r="307" spans="1:150" ht="12.75" customHeight="1" x14ac:dyDescent="0.2">
      <c r="A307" s="13"/>
      <c r="B307" s="13"/>
      <c r="C307" s="13"/>
      <c r="D307" s="13"/>
      <c r="E307" s="13"/>
      <c r="F307" s="13"/>
      <c r="G307" s="13"/>
      <c r="H307" s="13"/>
      <c r="I307" s="14"/>
      <c r="J307" s="13"/>
      <c r="K307" s="13"/>
      <c r="L307" s="13"/>
      <c r="M307" s="112"/>
      <c r="N307" s="7"/>
      <c r="O307" s="8"/>
      <c r="P307" s="8"/>
      <c r="Q307" s="8"/>
      <c r="R307" s="8"/>
      <c r="S307" s="7"/>
      <c r="T307" s="8"/>
      <c r="U307" s="13"/>
      <c r="V307" s="13"/>
      <c r="W307" s="112"/>
      <c r="X307" s="7"/>
      <c r="Y307" s="8"/>
      <c r="Z307" s="8"/>
      <c r="AA307" s="8"/>
      <c r="AB307" s="8"/>
      <c r="AC307" s="7"/>
      <c r="AD307" s="8"/>
      <c r="AE307" s="13"/>
      <c r="AF307" s="13"/>
      <c r="AG307" s="112"/>
      <c r="AH307" s="7"/>
      <c r="AI307" s="8"/>
      <c r="AJ307" s="8"/>
      <c r="AK307" s="8"/>
      <c r="AL307" s="8"/>
      <c r="AM307" s="7"/>
      <c r="AN307" s="8"/>
      <c r="AO307" s="13"/>
      <c r="AP307" s="13"/>
      <c r="AQ307" s="112"/>
      <c r="AR307" s="7"/>
      <c r="AS307" s="8"/>
      <c r="AT307" s="8"/>
      <c r="AU307" s="8"/>
      <c r="AV307" s="8"/>
      <c r="AW307" s="7"/>
      <c r="AX307" s="8"/>
      <c r="AY307" s="13"/>
      <c r="AZ307" s="13"/>
      <c r="BA307" s="112"/>
      <c r="BB307" s="7"/>
      <c r="BC307" s="8"/>
      <c r="BD307" s="8"/>
      <c r="BE307" s="8"/>
      <c r="BF307" s="8"/>
      <c r="BG307" s="7"/>
      <c r="BH307" s="8"/>
      <c r="BI307" s="13"/>
      <c r="BJ307" s="13"/>
      <c r="BK307" s="112"/>
      <c r="BL307" s="7"/>
      <c r="BM307" s="8"/>
      <c r="BN307" s="8"/>
      <c r="BO307" s="8"/>
      <c r="BP307" s="8"/>
      <c r="BQ307" s="7"/>
      <c r="BR307" s="8"/>
      <c r="BS307" s="13"/>
      <c r="BT307" s="13"/>
      <c r="BU307" s="112"/>
      <c r="BV307" s="7"/>
      <c r="BW307" s="8"/>
      <c r="BX307" s="8"/>
      <c r="BY307" s="8"/>
      <c r="BZ307" s="8"/>
      <c r="CA307" s="7"/>
      <c r="CB307" s="8"/>
      <c r="CC307" s="13"/>
      <c r="CD307" s="13"/>
      <c r="CE307" s="112"/>
      <c r="CF307" s="7"/>
      <c r="CG307" s="8"/>
      <c r="CH307" s="8"/>
      <c r="CI307" s="8"/>
      <c r="CJ307" s="8"/>
      <c r="CK307" s="7"/>
      <c r="CL307" s="8"/>
      <c r="CM307" s="13"/>
      <c r="CN307" s="13"/>
      <c r="CO307" s="112"/>
      <c r="CP307" s="7"/>
      <c r="CQ307" s="8"/>
      <c r="CR307" s="8"/>
      <c r="CS307" s="8"/>
      <c r="CT307" s="8"/>
      <c r="CU307" s="7"/>
      <c r="CV307" s="8"/>
      <c r="CW307" s="13"/>
      <c r="CX307" s="13"/>
      <c r="CY307" s="112"/>
      <c r="CZ307" s="7"/>
      <c r="DA307" s="8"/>
      <c r="DB307" s="8"/>
      <c r="DC307" s="8"/>
      <c r="DD307" s="8"/>
      <c r="DE307" s="7"/>
      <c r="DF307" s="8"/>
      <c r="DG307" s="13"/>
      <c r="DH307" s="13"/>
      <c r="DI307" s="112"/>
      <c r="DJ307" s="7"/>
      <c r="DK307" s="8"/>
      <c r="DL307" s="8"/>
      <c r="DM307" s="8"/>
      <c r="DN307" s="8"/>
      <c r="DO307" s="7"/>
      <c r="DP307" s="8"/>
      <c r="DQ307" s="13"/>
      <c r="DR307" s="13"/>
      <c r="DS307" s="112"/>
      <c r="DT307" s="7"/>
      <c r="DU307" s="8"/>
      <c r="DV307" s="8"/>
      <c r="DW307" s="8"/>
      <c r="DX307" s="8"/>
      <c r="DY307" s="7"/>
      <c r="DZ307" s="8"/>
      <c r="EA307" s="13"/>
      <c r="EB307" s="13"/>
      <c r="EC307" s="112"/>
      <c r="ED307" s="7"/>
      <c r="EE307" s="8"/>
      <c r="EF307" s="8"/>
      <c r="EG307" s="8"/>
      <c r="EH307" s="8"/>
      <c r="EI307" s="7"/>
      <c r="EJ307" s="8"/>
      <c r="EK307" s="13"/>
      <c r="EL307" s="13"/>
      <c r="EM307" s="112"/>
      <c r="EN307" s="7"/>
      <c r="EO307" s="8"/>
      <c r="EP307" s="8"/>
      <c r="EQ307" s="8"/>
      <c r="ER307" s="8"/>
      <c r="ES307" s="7"/>
      <c r="ET307" s="8"/>
    </row>
    <row r="308" spans="1:150" ht="12.75" customHeight="1" x14ac:dyDescent="0.2">
      <c r="A308" s="13"/>
      <c r="B308" s="13"/>
      <c r="C308" s="13"/>
      <c r="D308" s="13"/>
      <c r="E308" s="13"/>
      <c r="F308" s="13"/>
      <c r="G308" s="13"/>
      <c r="H308" s="13"/>
      <c r="I308" s="14"/>
      <c r="J308" s="13"/>
      <c r="K308" s="13"/>
      <c r="L308" s="13"/>
      <c r="M308" s="112"/>
      <c r="N308" s="7"/>
      <c r="O308" s="8"/>
      <c r="P308" s="8"/>
      <c r="Q308" s="8"/>
      <c r="R308" s="8"/>
      <c r="S308" s="7"/>
      <c r="T308" s="8"/>
      <c r="U308" s="13"/>
      <c r="V308" s="13"/>
      <c r="W308" s="112"/>
      <c r="X308" s="7"/>
      <c r="Y308" s="8"/>
      <c r="Z308" s="8"/>
      <c r="AA308" s="8"/>
      <c r="AB308" s="8"/>
      <c r="AC308" s="7"/>
      <c r="AD308" s="8"/>
      <c r="AE308" s="13"/>
      <c r="AF308" s="13"/>
      <c r="AG308" s="112"/>
      <c r="AH308" s="7"/>
      <c r="AI308" s="8"/>
      <c r="AJ308" s="8"/>
      <c r="AK308" s="8"/>
      <c r="AL308" s="8"/>
      <c r="AM308" s="7"/>
      <c r="AN308" s="8"/>
      <c r="AO308" s="13"/>
      <c r="AP308" s="13"/>
      <c r="AQ308" s="112"/>
      <c r="AR308" s="7"/>
      <c r="AS308" s="8"/>
      <c r="AT308" s="8"/>
      <c r="AU308" s="8"/>
      <c r="AV308" s="8"/>
      <c r="AW308" s="7"/>
      <c r="AX308" s="8"/>
      <c r="AY308" s="13"/>
      <c r="AZ308" s="13"/>
      <c r="BA308" s="112"/>
      <c r="BB308" s="7"/>
      <c r="BC308" s="8"/>
      <c r="BD308" s="8"/>
      <c r="BE308" s="8"/>
      <c r="BF308" s="8"/>
      <c r="BG308" s="7"/>
      <c r="BH308" s="8"/>
      <c r="BI308" s="13"/>
      <c r="BJ308" s="13"/>
      <c r="BK308" s="112"/>
      <c r="BL308" s="7"/>
      <c r="BM308" s="8"/>
      <c r="BN308" s="8"/>
      <c r="BO308" s="8"/>
      <c r="BP308" s="8"/>
      <c r="BQ308" s="7"/>
      <c r="BR308" s="8"/>
      <c r="BS308" s="13"/>
      <c r="BT308" s="13"/>
      <c r="BU308" s="112"/>
      <c r="BV308" s="7"/>
      <c r="BW308" s="8"/>
      <c r="BX308" s="8"/>
      <c r="BY308" s="8"/>
      <c r="BZ308" s="8"/>
      <c r="CA308" s="7"/>
      <c r="CB308" s="8"/>
      <c r="CC308" s="13"/>
      <c r="CD308" s="13"/>
      <c r="CE308" s="112"/>
      <c r="CF308" s="7"/>
      <c r="CG308" s="8"/>
      <c r="CH308" s="8"/>
      <c r="CI308" s="8"/>
      <c r="CJ308" s="8"/>
      <c r="CK308" s="7"/>
      <c r="CL308" s="8"/>
      <c r="CM308" s="13"/>
      <c r="CN308" s="13"/>
      <c r="CO308" s="112"/>
      <c r="CP308" s="7"/>
      <c r="CQ308" s="8"/>
      <c r="CR308" s="8"/>
      <c r="CS308" s="8"/>
      <c r="CT308" s="8"/>
      <c r="CU308" s="7"/>
      <c r="CV308" s="8"/>
      <c r="CW308" s="13"/>
      <c r="CX308" s="13"/>
      <c r="CY308" s="112"/>
      <c r="CZ308" s="7"/>
      <c r="DA308" s="8"/>
      <c r="DB308" s="8"/>
      <c r="DC308" s="8"/>
      <c r="DD308" s="8"/>
      <c r="DE308" s="7"/>
      <c r="DF308" s="8"/>
      <c r="DG308" s="13"/>
      <c r="DH308" s="13"/>
      <c r="DI308" s="112"/>
      <c r="DJ308" s="7"/>
      <c r="DK308" s="8"/>
      <c r="DL308" s="8"/>
      <c r="DM308" s="8"/>
      <c r="DN308" s="8"/>
      <c r="DO308" s="7"/>
      <c r="DP308" s="8"/>
      <c r="DQ308" s="13"/>
      <c r="DR308" s="13"/>
      <c r="DS308" s="112"/>
      <c r="DT308" s="7"/>
      <c r="DU308" s="8"/>
      <c r="DV308" s="8"/>
      <c r="DW308" s="8"/>
      <c r="DX308" s="8"/>
      <c r="DY308" s="7"/>
      <c r="DZ308" s="8"/>
      <c r="EA308" s="13"/>
      <c r="EB308" s="13"/>
      <c r="EC308" s="112"/>
      <c r="ED308" s="7"/>
      <c r="EE308" s="8"/>
      <c r="EF308" s="8"/>
      <c r="EG308" s="8"/>
      <c r="EH308" s="8"/>
      <c r="EI308" s="7"/>
      <c r="EJ308" s="8"/>
      <c r="EK308" s="13"/>
      <c r="EL308" s="13"/>
      <c r="EM308" s="112"/>
      <c r="EN308" s="7"/>
      <c r="EO308" s="8"/>
      <c r="EP308" s="8"/>
      <c r="EQ308" s="8"/>
      <c r="ER308" s="8"/>
      <c r="ES308" s="7"/>
      <c r="ET308" s="8"/>
    </row>
    <row r="309" spans="1:150" ht="12.75" customHeight="1" x14ac:dyDescent="0.2">
      <c r="A309" s="13"/>
      <c r="B309" s="13"/>
      <c r="C309" s="13"/>
      <c r="D309" s="13"/>
      <c r="E309" s="13"/>
      <c r="F309" s="13"/>
      <c r="G309" s="13"/>
      <c r="H309" s="13"/>
      <c r="I309" s="14"/>
      <c r="J309" s="13"/>
      <c r="K309" s="13"/>
      <c r="L309" s="13"/>
      <c r="M309" s="112"/>
      <c r="N309" s="7"/>
      <c r="O309" s="8"/>
      <c r="P309" s="8"/>
      <c r="Q309" s="8"/>
      <c r="R309" s="8"/>
      <c r="S309" s="7"/>
      <c r="T309" s="8"/>
      <c r="U309" s="13"/>
      <c r="V309" s="13"/>
      <c r="W309" s="112"/>
      <c r="X309" s="7"/>
      <c r="Y309" s="8"/>
      <c r="Z309" s="8"/>
      <c r="AA309" s="8"/>
      <c r="AB309" s="8"/>
      <c r="AC309" s="7"/>
      <c r="AD309" s="8"/>
      <c r="AE309" s="13"/>
      <c r="AF309" s="13"/>
      <c r="AG309" s="112"/>
      <c r="AH309" s="7"/>
      <c r="AI309" s="8"/>
      <c r="AJ309" s="8"/>
      <c r="AK309" s="8"/>
      <c r="AL309" s="8"/>
      <c r="AM309" s="7"/>
      <c r="AN309" s="8"/>
      <c r="AO309" s="13"/>
      <c r="AP309" s="13"/>
      <c r="AQ309" s="112"/>
      <c r="AR309" s="7"/>
      <c r="AS309" s="8"/>
      <c r="AT309" s="8"/>
      <c r="AU309" s="8"/>
      <c r="AV309" s="8"/>
      <c r="AW309" s="7"/>
      <c r="AX309" s="8"/>
      <c r="AY309" s="13"/>
      <c r="AZ309" s="13"/>
      <c r="BA309" s="112"/>
      <c r="BB309" s="7"/>
      <c r="BC309" s="8"/>
      <c r="BD309" s="8"/>
      <c r="BE309" s="8"/>
      <c r="BF309" s="8"/>
      <c r="BG309" s="7"/>
      <c r="BH309" s="8"/>
      <c r="BI309" s="13"/>
      <c r="BJ309" s="13"/>
      <c r="BK309" s="112"/>
      <c r="BL309" s="7"/>
      <c r="BM309" s="8"/>
      <c r="BN309" s="8"/>
      <c r="BO309" s="8"/>
      <c r="BP309" s="8"/>
      <c r="BQ309" s="7"/>
      <c r="BR309" s="8"/>
      <c r="BS309" s="13"/>
      <c r="BT309" s="13"/>
      <c r="BU309" s="112"/>
      <c r="BV309" s="7"/>
      <c r="BW309" s="8"/>
      <c r="BX309" s="8"/>
      <c r="BY309" s="8"/>
      <c r="BZ309" s="8"/>
      <c r="CA309" s="7"/>
      <c r="CB309" s="8"/>
      <c r="CC309" s="13"/>
      <c r="CD309" s="13"/>
      <c r="CE309" s="112"/>
      <c r="CF309" s="7"/>
      <c r="CG309" s="8"/>
      <c r="CH309" s="8"/>
      <c r="CI309" s="8"/>
      <c r="CJ309" s="8"/>
      <c r="CK309" s="7"/>
      <c r="CL309" s="8"/>
      <c r="CM309" s="13"/>
      <c r="CN309" s="13"/>
      <c r="CO309" s="112"/>
      <c r="CP309" s="7"/>
      <c r="CQ309" s="8"/>
      <c r="CR309" s="8"/>
      <c r="CS309" s="8"/>
      <c r="CT309" s="8"/>
      <c r="CU309" s="7"/>
      <c r="CV309" s="8"/>
      <c r="CW309" s="13"/>
      <c r="CX309" s="13"/>
      <c r="CY309" s="112"/>
      <c r="CZ309" s="7"/>
      <c r="DA309" s="8"/>
      <c r="DB309" s="8"/>
      <c r="DC309" s="8"/>
      <c r="DD309" s="8"/>
      <c r="DE309" s="7"/>
      <c r="DF309" s="8"/>
      <c r="DG309" s="13"/>
      <c r="DH309" s="13"/>
      <c r="DI309" s="112"/>
      <c r="DJ309" s="7"/>
      <c r="DK309" s="8"/>
      <c r="DL309" s="8"/>
      <c r="DM309" s="8"/>
      <c r="DN309" s="8"/>
      <c r="DO309" s="7"/>
      <c r="DP309" s="8"/>
      <c r="DQ309" s="13"/>
      <c r="DR309" s="13"/>
      <c r="DS309" s="112"/>
      <c r="DT309" s="7"/>
      <c r="DU309" s="8"/>
      <c r="DV309" s="8"/>
      <c r="DW309" s="8"/>
      <c r="DX309" s="8"/>
      <c r="DY309" s="7"/>
      <c r="DZ309" s="8"/>
      <c r="EA309" s="13"/>
      <c r="EB309" s="13"/>
      <c r="EC309" s="112"/>
      <c r="ED309" s="7"/>
      <c r="EE309" s="8"/>
      <c r="EF309" s="8"/>
      <c r="EG309" s="8"/>
      <c r="EH309" s="8"/>
      <c r="EI309" s="7"/>
      <c r="EJ309" s="8"/>
      <c r="EK309" s="13"/>
      <c r="EL309" s="13"/>
      <c r="EM309" s="112"/>
      <c r="EN309" s="7"/>
      <c r="EO309" s="8"/>
      <c r="EP309" s="8"/>
      <c r="EQ309" s="8"/>
      <c r="ER309" s="8"/>
      <c r="ES309" s="7"/>
      <c r="ET309" s="8"/>
    </row>
    <row r="310" spans="1:150" ht="12.75" customHeight="1" x14ac:dyDescent="0.2">
      <c r="A310" s="13"/>
      <c r="B310" s="13"/>
      <c r="C310" s="13"/>
      <c r="D310" s="13"/>
      <c r="E310" s="13"/>
      <c r="F310" s="13"/>
      <c r="G310" s="13"/>
      <c r="H310" s="13"/>
      <c r="I310" s="14"/>
      <c r="J310" s="13"/>
      <c r="K310" s="13"/>
      <c r="L310" s="13"/>
      <c r="M310" s="112"/>
      <c r="N310" s="7"/>
      <c r="O310" s="8"/>
      <c r="P310" s="8"/>
      <c r="Q310" s="8"/>
      <c r="R310" s="8"/>
      <c r="S310" s="7"/>
      <c r="T310" s="8"/>
      <c r="U310" s="13"/>
      <c r="V310" s="13"/>
      <c r="W310" s="112"/>
      <c r="X310" s="7"/>
      <c r="Y310" s="8"/>
      <c r="Z310" s="8"/>
      <c r="AA310" s="8"/>
      <c r="AB310" s="8"/>
      <c r="AC310" s="7"/>
      <c r="AD310" s="8"/>
      <c r="AE310" s="13"/>
      <c r="AF310" s="13"/>
      <c r="AG310" s="112"/>
      <c r="AH310" s="7"/>
      <c r="AI310" s="8"/>
      <c r="AJ310" s="8"/>
      <c r="AK310" s="8"/>
      <c r="AL310" s="8"/>
      <c r="AM310" s="7"/>
      <c r="AN310" s="8"/>
      <c r="AO310" s="13"/>
      <c r="AP310" s="13"/>
      <c r="AQ310" s="112"/>
      <c r="AR310" s="7"/>
      <c r="AS310" s="8"/>
      <c r="AT310" s="8"/>
      <c r="AU310" s="8"/>
      <c r="AV310" s="8"/>
      <c r="AW310" s="7"/>
      <c r="AX310" s="8"/>
      <c r="AY310" s="13"/>
      <c r="AZ310" s="13"/>
      <c r="BA310" s="112"/>
      <c r="BB310" s="7"/>
      <c r="BC310" s="8"/>
      <c r="BD310" s="8"/>
      <c r="BE310" s="8"/>
      <c r="BF310" s="8"/>
      <c r="BG310" s="7"/>
      <c r="BH310" s="8"/>
      <c r="BI310" s="13"/>
      <c r="BJ310" s="13"/>
      <c r="BK310" s="112"/>
      <c r="BL310" s="7"/>
      <c r="BM310" s="8"/>
      <c r="BN310" s="8"/>
      <c r="BO310" s="8"/>
      <c r="BP310" s="8"/>
      <c r="BQ310" s="7"/>
      <c r="BR310" s="8"/>
      <c r="BS310" s="13"/>
      <c r="BT310" s="13"/>
      <c r="BU310" s="112"/>
      <c r="BV310" s="7"/>
      <c r="BW310" s="8"/>
      <c r="BX310" s="8"/>
      <c r="BY310" s="8"/>
      <c r="BZ310" s="8"/>
      <c r="CA310" s="7"/>
      <c r="CB310" s="8"/>
      <c r="CC310" s="13"/>
      <c r="CD310" s="13"/>
      <c r="CE310" s="112"/>
      <c r="CF310" s="7"/>
      <c r="CG310" s="8"/>
      <c r="CH310" s="8"/>
      <c r="CI310" s="8"/>
      <c r="CJ310" s="8"/>
      <c r="CK310" s="7"/>
      <c r="CL310" s="8"/>
      <c r="CM310" s="13"/>
      <c r="CN310" s="13"/>
      <c r="CO310" s="112"/>
      <c r="CP310" s="7"/>
      <c r="CQ310" s="8"/>
      <c r="CR310" s="8"/>
      <c r="CS310" s="8"/>
      <c r="CT310" s="8"/>
      <c r="CU310" s="7"/>
      <c r="CV310" s="8"/>
      <c r="CW310" s="13"/>
      <c r="CX310" s="13"/>
      <c r="CY310" s="112"/>
      <c r="CZ310" s="7"/>
      <c r="DA310" s="8"/>
      <c r="DB310" s="8"/>
      <c r="DC310" s="8"/>
      <c r="DD310" s="8"/>
      <c r="DE310" s="7"/>
      <c r="DF310" s="8"/>
      <c r="DG310" s="13"/>
      <c r="DH310" s="13"/>
      <c r="DI310" s="112"/>
      <c r="DJ310" s="7"/>
      <c r="DK310" s="8"/>
      <c r="DL310" s="8"/>
      <c r="DM310" s="8"/>
      <c r="DN310" s="8"/>
      <c r="DO310" s="7"/>
      <c r="DP310" s="8"/>
      <c r="DQ310" s="13"/>
      <c r="DR310" s="13"/>
      <c r="DS310" s="112"/>
      <c r="DT310" s="7"/>
      <c r="DU310" s="8"/>
      <c r="DV310" s="8"/>
      <c r="DW310" s="8"/>
      <c r="DX310" s="8"/>
      <c r="DY310" s="7"/>
      <c r="DZ310" s="8"/>
      <c r="EA310" s="13"/>
      <c r="EB310" s="13"/>
      <c r="EC310" s="112"/>
      <c r="ED310" s="7"/>
      <c r="EE310" s="8"/>
      <c r="EF310" s="8"/>
      <c r="EG310" s="8"/>
      <c r="EH310" s="8"/>
      <c r="EI310" s="7"/>
      <c r="EJ310" s="8"/>
      <c r="EK310" s="13"/>
      <c r="EL310" s="13"/>
      <c r="EM310" s="112"/>
      <c r="EN310" s="7"/>
      <c r="EO310" s="8"/>
      <c r="EP310" s="8"/>
      <c r="EQ310" s="8"/>
      <c r="ER310" s="8"/>
      <c r="ES310" s="7"/>
      <c r="ET310" s="8"/>
    </row>
    <row r="311" spans="1:150" ht="12.75" customHeight="1" x14ac:dyDescent="0.2">
      <c r="A311" s="13"/>
      <c r="B311" s="13"/>
      <c r="C311" s="13"/>
      <c r="D311" s="13"/>
      <c r="E311" s="13"/>
      <c r="F311" s="13"/>
      <c r="G311" s="13"/>
      <c r="H311" s="13"/>
      <c r="I311" s="14"/>
      <c r="J311" s="13"/>
      <c r="K311" s="13"/>
      <c r="L311" s="13"/>
      <c r="M311" s="112"/>
      <c r="N311" s="7"/>
      <c r="O311" s="8"/>
      <c r="P311" s="8"/>
      <c r="Q311" s="8"/>
      <c r="R311" s="8"/>
      <c r="S311" s="7"/>
      <c r="T311" s="8"/>
      <c r="U311" s="13"/>
      <c r="V311" s="13"/>
      <c r="W311" s="112"/>
      <c r="X311" s="7"/>
      <c r="Y311" s="8"/>
      <c r="Z311" s="8"/>
      <c r="AA311" s="8"/>
      <c r="AB311" s="8"/>
      <c r="AC311" s="7"/>
      <c r="AD311" s="8"/>
      <c r="AE311" s="13"/>
      <c r="AF311" s="13"/>
      <c r="AG311" s="112"/>
      <c r="AH311" s="7"/>
      <c r="AI311" s="8"/>
      <c r="AJ311" s="8"/>
      <c r="AK311" s="8"/>
      <c r="AL311" s="8"/>
      <c r="AM311" s="7"/>
      <c r="AN311" s="8"/>
      <c r="AO311" s="13"/>
      <c r="AP311" s="13"/>
      <c r="AQ311" s="112"/>
      <c r="AR311" s="7"/>
      <c r="AS311" s="8"/>
      <c r="AT311" s="8"/>
      <c r="AU311" s="8"/>
      <c r="AV311" s="8"/>
      <c r="AW311" s="7"/>
      <c r="AX311" s="8"/>
      <c r="AY311" s="13"/>
      <c r="AZ311" s="13"/>
      <c r="BA311" s="112"/>
      <c r="BB311" s="7"/>
      <c r="BC311" s="8"/>
      <c r="BD311" s="8"/>
      <c r="BE311" s="8"/>
      <c r="BF311" s="8"/>
      <c r="BG311" s="7"/>
      <c r="BH311" s="8"/>
      <c r="BI311" s="13"/>
      <c r="BJ311" s="13"/>
      <c r="BK311" s="112"/>
      <c r="BL311" s="7"/>
      <c r="BM311" s="8"/>
      <c r="BN311" s="8"/>
      <c r="BO311" s="8"/>
      <c r="BP311" s="8"/>
      <c r="BQ311" s="7"/>
      <c r="BR311" s="8"/>
      <c r="BS311" s="13"/>
      <c r="BT311" s="13"/>
      <c r="BU311" s="112"/>
      <c r="BV311" s="7"/>
      <c r="BW311" s="8"/>
      <c r="BX311" s="8"/>
      <c r="BY311" s="8"/>
      <c r="BZ311" s="8"/>
      <c r="CA311" s="7"/>
      <c r="CB311" s="8"/>
      <c r="CC311" s="13"/>
      <c r="CD311" s="13"/>
      <c r="CE311" s="112"/>
      <c r="CF311" s="7"/>
      <c r="CG311" s="8"/>
      <c r="CH311" s="8"/>
      <c r="CI311" s="8"/>
      <c r="CJ311" s="8"/>
      <c r="CK311" s="7"/>
      <c r="CL311" s="8"/>
      <c r="CM311" s="13"/>
      <c r="CN311" s="13"/>
      <c r="CO311" s="112"/>
      <c r="CP311" s="7"/>
      <c r="CQ311" s="8"/>
      <c r="CR311" s="8"/>
      <c r="CS311" s="8"/>
      <c r="CT311" s="8"/>
      <c r="CU311" s="7"/>
      <c r="CV311" s="8"/>
      <c r="CW311" s="13"/>
      <c r="CX311" s="13"/>
      <c r="CY311" s="112"/>
      <c r="CZ311" s="7"/>
      <c r="DA311" s="8"/>
      <c r="DB311" s="8"/>
      <c r="DC311" s="8"/>
      <c r="DD311" s="8"/>
      <c r="DE311" s="7"/>
      <c r="DF311" s="8"/>
      <c r="DG311" s="13"/>
      <c r="DH311" s="13"/>
      <c r="DI311" s="112"/>
      <c r="DJ311" s="7"/>
      <c r="DK311" s="8"/>
      <c r="DL311" s="8"/>
      <c r="DM311" s="8"/>
      <c r="DN311" s="8"/>
      <c r="DO311" s="7"/>
      <c r="DP311" s="8"/>
      <c r="DQ311" s="13"/>
      <c r="DR311" s="13"/>
      <c r="DS311" s="112"/>
      <c r="DT311" s="7"/>
      <c r="DU311" s="8"/>
      <c r="DV311" s="8"/>
      <c r="DW311" s="8"/>
      <c r="DX311" s="8"/>
      <c r="DY311" s="7"/>
      <c r="DZ311" s="8"/>
      <c r="EA311" s="13"/>
      <c r="EB311" s="13"/>
      <c r="EC311" s="112"/>
      <c r="ED311" s="7"/>
      <c r="EE311" s="8"/>
      <c r="EF311" s="8"/>
      <c r="EG311" s="8"/>
      <c r="EH311" s="8"/>
      <c r="EI311" s="7"/>
      <c r="EJ311" s="8"/>
      <c r="EK311" s="13"/>
      <c r="EL311" s="13"/>
      <c r="EM311" s="112"/>
      <c r="EN311" s="7"/>
      <c r="EO311" s="8"/>
      <c r="EP311" s="8"/>
      <c r="EQ311" s="8"/>
      <c r="ER311" s="8"/>
      <c r="ES311" s="7"/>
      <c r="ET311" s="8"/>
    </row>
    <row r="312" spans="1:150" ht="12.75" customHeight="1" x14ac:dyDescent="0.2">
      <c r="A312" s="13"/>
      <c r="B312" s="13"/>
      <c r="C312" s="13"/>
      <c r="D312" s="13"/>
      <c r="E312" s="13"/>
      <c r="F312" s="13"/>
      <c r="G312" s="13"/>
      <c r="H312" s="13"/>
      <c r="I312" s="14"/>
      <c r="J312" s="13"/>
      <c r="K312" s="13"/>
      <c r="L312" s="13"/>
      <c r="M312" s="112"/>
      <c r="N312" s="7"/>
      <c r="O312" s="8"/>
      <c r="P312" s="8"/>
      <c r="Q312" s="8"/>
      <c r="R312" s="8"/>
      <c r="S312" s="7"/>
      <c r="T312" s="8"/>
      <c r="U312" s="13"/>
      <c r="V312" s="13"/>
      <c r="W312" s="112"/>
      <c r="X312" s="7"/>
      <c r="Y312" s="8"/>
      <c r="Z312" s="8"/>
      <c r="AA312" s="8"/>
      <c r="AB312" s="8"/>
      <c r="AC312" s="7"/>
      <c r="AD312" s="8"/>
      <c r="AE312" s="13"/>
      <c r="AF312" s="13"/>
      <c r="AG312" s="112"/>
      <c r="AH312" s="7"/>
      <c r="AI312" s="8"/>
      <c r="AJ312" s="8"/>
      <c r="AK312" s="8"/>
      <c r="AL312" s="8"/>
      <c r="AM312" s="7"/>
      <c r="AN312" s="8"/>
      <c r="AO312" s="13"/>
      <c r="AP312" s="13"/>
      <c r="AQ312" s="112"/>
      <c r="AR312" s="7"/>
      <c r="AS312" s="8"/>
      <c r="AT312" s="8"/>
      <c r="AU312" s="8"/>
      <c r="AV312" s="8"/>
      <c r="AW312" s="7"/>
      <c r="AX312" s="8"/>
      <c r="AY312" s="13"/>
      <c r="AZ312" s="13"/>
      <c r="BA312" s="112"/>
      <c r="BB312" s="7"/>
      <c r="BC312" s="8"/>
      <c r="BD312" s="8"/>
      <c r="BE312" s="8"/>
      <c r="BF312" s="8"/>
      <c r="BG312" s="7"/>
      <c r="BH312" s="8"/>
      <c r="BI312" s="13"/>
      <c r="BJ312" s="13"/>
      <c r="BK312" s="112"/>
      <c r="BL312" s="7"/>
      <c r="BM312" s="8"/>
      <c r="BN312" s="8"/>
      <c r="BO312" s="8"/>
      <c r="BP312" s="8"/>
      <c r="BQ312" s="7"/>
      <c r="BR312" s="8"/>
      <c r="BS312" s="13"/>
      <c r="BT312" s="13"/>
      <c r="BU312" s="112"/>
      <c r="BV312" s="7"/>
      <c r="BW312" s="8"/>
      <c r="BX312" s="8"/>
      <c r="BY312" s="8"/>
      <c r="BZ312" s="8"/>
      <c r="CA312" s="7"/>
      <c r="CB312" s="8"/>
      <c r="CC312" s="13"/>
      <c r="CD312" s="13"/>
      <c r="CE312" s="112"/>
      <c r="CF312" s="7"/>
      <c r="CG312" s="8"/>
      <c r="CH312" s="8"/>
      <c r="CI312" s="8"/>
      <c r="CJ312" s="8"/>
      <c r="CK312" s="7"/>
      <c r="CL312" s="8"/>
      <c r="CM312" s="13"/>
      <c r="CN312" s="13"/>
      <c r="CO312" s="112"/>
      <c r="CP312" s="7"/>
      <c r="CQ312" s="8"/>
      <c r="CR312" s="8"/>
      <c r="CS312" s="8"/>
      <c r="CT312" s="8"/>
      <c r="CU312" s="7"/>
      <c r="CV312" s="8"/>
      <c r="CW312" s="13"/>
      <c r="CX312" s="13"/>
      <c r="CY312" s="112"/>
      <c r="CZ312" s="7"/>
      <c r="DA312" s="8"/>
      <c r="DB312" s="8"/>
      <c r="DC312" s="8"/>
      <c r="DD312" s="8"/>
      <c r="DE312" s="7"/>
      <c r="DF312" s="8"/>
      <c r="DG312" s="13"/>
      <c r="DH312" s="13"/>
      <c r="DI312" s="112"/>
      <c r="DJ312" s="7"/>
      <c r="DK312" s="8"/>
      <c r="DL312" s="8"/>
      <c r="DM312" s="8"/>
      <c r="DN312" s="8"/>
      <c r="DO312" s="7"/>
      <c r="DP312" s="8"/>
      <c r="DQ312" s="13"/>
      <c r="DR312" s="13"/>
      <c r="DS312" s="112"/>
      <c r="DT312" s="7"/>
      <c r="DU312" s="8"/>
      <c r="DV312" s="8"/>
      <c r="DW312" s="8"/>
      <c r="DX312" s="8"/>
      <c r="DY312" s="7"/>
      <c r="DZ312" s="8"/>
      <c r="EA312" s="13"/>
      <c r="EB312" s="13"/>
      <c r="EC312" s="112"/>
      <c r="ED312" s="7"/>
      <c r="EE312" s="8"/>
      <c r="EF312" s="8"/>
      <c r="EG312" s="8"/>
      <c r="EH312" s="8"/>
      <c r="EI312" s="7"/>
      <c r="EJ312" s="8"/>
      <c r="EK312" s="13"/>
      <c r="EL312" s="13"/>
      <c r="EM312" s="112"/>
      <c r="EN312" s="7"/>
      <c r="EO312" s="8"/>
      <c r="EP312" s="8"/>
      <c r="EQ312" s="8"/>
      <c r="ER312" s="8"/>
      <c r="ES312" s="7"/>
      <c r="ET312" s="8"/>
    </row>
    <row r="313" spans="1:150" ht="12.75" customHeight="1" x14ac:dyDescent="0.2">
      <c r="A313" s="13"/>
      <c r="B313" s="13"/>
      <c r="C313" s="13"/>
      <c r="D313" s="13"/>
      <c r="E313" s="13"/>
      <c r="F313" s="13"/>
      <c r="G313" s="13"/>
      <c r="H313" s="13"/>
      <c r="I313" s="14"/>
      <c r="J313" s="13"/>
      <c r="K313" s="13"/>
      <c r="L313" s="13"/>
      <c r="M313" s="112"/>
      <c r="N313" s="7"/>
      <c r="O313" s="8"/>
      <c r="P313" s="8"/>
      <c r="Q313" s="8"/>
      <c r="R313" s="8"/>
      <c r="S313" s="7"/>
      <c r="T313" s="8"/>
      <c r="U313" s="13"/>
      <c r="V313" s="13"/>
      <c r="W313" s="112"/>
      <c r="X313" s="7"/>
      <c r="Y313" s="8"/>
      <c r="Z313" s="8"/>
      <c r="AA313" s="8"/>
      <c r="AB313" s="8"/>
      <c r="AC313" s="7"/>
      <c r="AD313" s="8"/>
      <c r="AE313" s="13"/>
      <c r="AF313" s="13"/>
      <c r="AG313" s="112"/>
      <c r="AH313" s="7"/>
      <c r="AI313" s="8"/>
      <c r="AJ313" s="8"/>
      <c r="AK313" s="8"/>
      <c r="AL313" s="8"/>
      <c r="AM313" s="7"/>
      <c r="AN313" s="8"/>
      <c r="AO313" s="13"/>
      <c r="AP313" s="13"/>
      <c r="AQ313" s="112"/>
      <c r="AR313" s="7"/>
      <c r="AS313" s="8"/>
      <c r="AT313" s="8"/>
      <c r="AU313" s="8"/>
      <c r="AV313" s="8"/>
      <c r="AW313" s="7"/>
      <c r="AX313" s="8"/>
      <c r="AY313" s="13"/>
      <c r="AZ313" s="13"/>
      <c r="BA313" s="112"/>
      <c r="BB313" s="7"/>
      <c r="BC313" s="8"/>
      <c r="BD313" s="8"/>
      <c r="BE313" s="8"/>
      <c r="BF313" s="8"/>
      <c r="BG313" s="7"/>
      <c r="BH313" s="8"/>
      <c r="BI313" s="13"/>
      <c r="BJ313" s="13"/>
      <c r="BK313" s="112"/>
      <c r="BL313" s="7"/>
      <c r="BM313" s="8"/>
      <c r="BN313" s="8"/>
      <c r="BO313" s="8"/>
      <c r="BP313" s="8"/>
      <c r="BQ313" s="7"/>
      <c r="BR313" s="8"/>
      <c r="BS313" s="13"/>
      <c r="BT313" s="13"/>
      <c r="BU313" s="112"/>
      <c r="BV313" s="7"/>
      <c r="BW313" s="8"/>
      <c r="BX313" s="8"/>
      <c r="BY313" s="8"/>
      <c r="BZ313" s="8"/>
      <c r="CA313" s="7"/>
      <c r="CB313" s="8"/>
      <c r="CC313" s="13"/>
      <c r="CD313" s="13"/>
      <c r="CE313" s="112"/>
      <c r="CF313" s="7"/>
      <c r="CG313" s="8"/>
      <c r="CH313" s="8"/>
      <c r="CI313" s="8"/>
      <c r="CJ313" s="8"/>
      <c r="CK313" s="7"/>
      <c r="CL313" s="8"/>
      <c r="CM313" s="13"/>
      <c r="CN313" s="13"/>
      <c r="CO313" s="112"/>
      <c r="CP313" s="7"/>
      <c r="CQ313" s="8"/>
      <c r="CR313" s="8"/>
      <c r="CS313" s="8"/>
      <c r="CT313" s="8"/>
      <c r="CU313" s="7"/>
      <c r="CV313" s="8"/>
      <c r="CW313" s="13"/>
      <c r="CX313" s="13"/>
      <c r="CY313" s="112"/>
      <c r="CZ313" s="7"/>
      <c r="DA313" s="8"/>
      <c r="DB313" s="8"/>
      <c r="DC313" s="8"/>
      <c r="DD313" s="8"/>
      <c r="DE313" s="7"/>
      <c r="DF313" s="8"/>
      <c r="DG313" s="13"/>
      <c r="DH313" s="13"/>
      <c r="DI313" s="112"/>
      <c r="DJ313" s="7"/>
      <c r="DK313" s="8"/>
      <c r="DL313" s="8"/>
      <c r="DM313" s="8"/>
      <c r="DN313" s="8"/>
      <c r="DO313" s="7"/>
      <c r="DP313" s="8"/>
      <c r="DQ313" s="13"/>
      <c r="DR313" s="13"/>
      <c r="DS313" s="112"/>
      <c r="DT313" s="7"/>
      <c r="DU313" s="8"/>
      <c r="DV313" s="8"/>
      <c r="DW313" s="8"/>
      <c r="DX313" s="8"/>
      <c r="DY313" s="7"/>
      <c r="DZ313" s="8"/>
      <c r="EA313" s="13"/>
      <c r="EB313" s="13"/>
      <c r="EC313" s="112"/>
      <c r="ED313" s="7"/>
      <c r="EE313" s="8"/>
      <c r="EF313" s="8"/>
      <c r="EG313" s="8"/>
      <c r="EH313" s="8"/>
      <c r="EI313" s="7"/>
      <c r="EJ313" s="8"/>
      <c r="EK313" s="13"/>
      <c r="EL313" s="13"/>
      <c r="EM313" s="112"/>
      <c r="EN313" s="7"/>
      <c r="EO313" s="8"/>
      <c r="EP313" s="8"/>
      <c r="EQ313" s="8"/>
      <c r="ER313" s="8"/>
      <c r="ES313" s="7"/>
      <c r="ET313" s="8"/>
    </row>
    <row r="314" spans="1:150" ht="12.75" customHeight="1" x14ac:dyDescent="0.2">
      <c r="A314" s="13"/>
      <c r="B314" s="13"/>
      <c r="C314" s="13"/>
      <c r="D314" s="13"/>
      <c r="E314" s="13"/>
      <c r="F314" s="13"/>
      <c r="G314" s="13"/>
      <c r="H314" s="13"/>
      <c r="I314" s="14"/>
      <c r="J314" s="13"/>
      <c r="K314" s="13"/>
      <c r="L314" s="13"/>
      <c r="M314" s="112"/>
      <c r="N314" s="7"/>
      <c r="O314" s="8"/>
      <c r="P314" s="8"/>
      <c r="Q314" s="8"/>
      <c r="R314" s="8"/>
      <c r="S314" s="7"/>
      <c r="T314" s="8"/>
      <c r="U314" s="13"/>
      <c r="V314" s="13"/>
      <c r="W314" s="112"/>
      <c r="X314" s="7"/>
      <c r="Y314" s="8"/>
      <c r="Z314" s="8"/>
      <c r="AA314" s="8"/>
      <c r="AB314" s="8"/>
      <c r="AC314" s="7"/>
      <c r="AD314" s="8"/>
      <c r="AE314" s="13"/>
      <c r="AF314" s="13"/>
      <c r="AG314" s="112"/>
      <c r="AH314" s="7"/>
      <c r="AI314" s="8"/>
      <c r="AJ314" s="8"/>
      <c r="AK314" s="8"/>
      <c r="AL314" s="8"/>
      <c r="AM314" s="7"/>
      <c r="AN314" s="8"/>
      <c r="AO314" s="13"/>
      <c r="AP314" s="13"/>
      <c r="AQ314" s="112"/>
      <c r="AR314" s="7"/>
      <c r="AS314" s="8"/>
      <c r="AT314" s="8"/>
      <c r="AU314" s="8"/>
      <c r="AV314" s="8"/>
      <c r="AW314" s="7"/>
      <c r="AX314" s="8"/>
      <c r="AY314" s="13"/>
      <c r="AZ314" s="13"/>
      <c r="BA314" s="112"/>
      <c r="BB314" s="7"/>
      <c r="BC314" s="8"/>
      <c r="BD314" s="8"/>
      <c r="BE314" s="8"/>
      <c r="BF314" s="8"/>
      <c r="BG314" s="7"/>
      <c r="BH314" s="8"/>
      <c r="BI314" s="13"/>
      <c r="BJ314" s="13"/>
      <c r="BK314" s="112"/>
      <c r="BL314" s="7"/>
      <c r="BM314" s="8"/>
      <c r="BN314" s="8"/>
      <c r="BO314" s="8"/>
      <c r="BP314" s="8"/>
      <c r="BQ314" s="7"/>
      <c r="BR314" s="8"/>
      <c r="BS314" s="13"/>
      <c r="BT314" s="13"/>
      <c r="BU314" s="112"/>
      <c r="BV314" s="7"/>
      <c r="BW314" s="8"/>
      <c r="BX314" s="8"/>
      <c r="BY314" s="8"/>
      <c r="BZ314" s="8"/>
      <c r="CA314" s="7"/>
      <c r="CB314" s="8"/>
      <c r="CC314" s="13"/>
      <c r="CD314" s="13"/>
      <c r="CE314" s="112"/>
      <c r="CF314" s="7"/>
      <c r="CG314" s="8"/>
      <c r="CH314" s="8"/>
      <c r="CI314" s="8"/>
      <c r="CJ314" s="8"/>
      <c r="CK314" s="7"/>
      <c r="CL314" s="8"/>
      <c r="CM314" s="13"/>
      <c r="CN314" s="13"/>
      <c r="CO314" s="112"/>
      <c r="CP314" s="7"/>
      <c r="CQ314" s="8"/>
      <c r="CR314" s="8"/>
      <c r="CS314" s="8"/>
      <c r="CT314" s="8"/>
      <c r="CU314" s="7"/>
      <c r="CV314" s="8"/>
      <c r="CW314" s="13"/>
      <c r="CX314" s="13"/>
      <c r="CY314" s="112"/>
      <c r="CZ314" s="7"/>
      <c r="DA314" s="8"/>
      <c r="DB314" s="8"/>
      <c r="DC314" s="8"/>
      <c r="DD314" s="8"/>
      <c r="DE314" s="7"/>
      <c r="DF314" s="8"/>
      <c r="DG314" s="13"/>
      <c r="DH314" s="13"/>
      <c r="DI314" s="112"/>
      <c r="DJ314" s="7"/>
      <c r="DK314" s="8"/>
      <c r="DL314" s="8"/>
      <c r="DM314" s="8"/>
      <c r="DN314" s="8"/>
      <c r="DO314" s="7"/>
      <c r="DP314" s="8"/>
      <c r="DQ314" s="13"/>
      <c r="DR314" s="13"/>
      <c r="DS314" s="112"/>
      <c r="DT314" s="7"/>
      <c r="DU314" s="8"/>
      <c r="DV314" s="8"/>
      <c r="DW314" s="8"/>
      <c r="DX314" s="8"/>
      <c r="DY314" s="7"/>
      <c r="DZ314" s="8"/>
      <c r="EA314" s="13"/>
      <c r="EB314" s="13"/>
      <c r="EC314" s="112"/>
      <c r="ED314" s="7"/>
      <c r="EE314" s="8"/>
      <c r="EF314" s="8"/>
      <c r="EG314" s="8"/>
      <c r="EH314" s="8"/>
      <c r="EI314" s="7"/>
      <c r="EJ314" s="8"/>
      <c r="EK314" s="13"/>
      <c r="EL314" s="13"/>
      <c r="EM314" s="112"/>
      <c r="EN314" s="7"/>
      <c r="EO314" s="8"/>
      <c r="EP314" s="8"/>
      <c r="EQ314" s="8"/>
      <c r="ER314" s="8"/>
      <c r="ES314" s="7"/>
      <c r="ET314" s="8"/>
    </row>
  </sheetData>
  <mergeCells count="1402">
    <mergeCell ref="BJ11:BJ13"/>
    <mergeCell ref="BK11:BK13"/>
    <mergeCell ref="BL11:BL13"/>
    <mergeCell ref="BM11:BM13"/>
    <mergeCell ref="BN11:BN13"/>
    <mergeCell ref="BO11:BO13"/>
    <mergeCell ref="DM11:DM13"/>
    <mergeCell ref="DN11:DN13"/>
    <mergeCell ref="R25:R30"/>
    <mergeCell ref="S25:S30"/>
    <mergeCell ref="AN25:AN30"/>
    <mergeCell ref="AP25:AP26"/>
    <mergeCell ref="AG25:AG26"/>
    <mergeCell ref="AH25:AH26"/>
    <mergeCell ref="AI25:AI30"/>
    <mergeCell ref="AJ25:AJ30"/>
    <mergeCell ref="AK25:AK30"/>
    <mergeCell ref="AL25:AL30"/>
    <mergeCell ref="AM25:AM30"/>
    <mergeCell ref="BA25:BA26"/>
    <mergeCell ref="BB25:BB26"/>
    <mergeCell ref="AS25:AS30"/>
    <mergeCell ref="AT25:AT30"/>
    <mergeCell ref="AU25:AU30"/>
    <mergeCell ref="AV25:AV30"/>
    <mergeCell ref="BP11:BP13"/>
    <mergeCell ref="BQ11:BQ13"/>
    <mergeCell ref="BR11:BR13"/>
    <mergeCell ref="BT11:BT13"/>
    <mergeCell ref="BU11:BU13"/>
    <mergeCell ref="BV11:BV13"/>
    <mergeCell ref="BW11:BW13"/>
    <mergeCell ref="BX11:BX13"/>
    <mergeCell ref="BY11:BY13"/>
    <mergeCell ref="BZ11:BZ13"/>
    <mergeCell ref="CA11:CA13"/>
    <mergeCell ref="CB11:CB13"/>
    <mergeCell ref="CD11:CD13"/>
    <mergeCell ref="H18:H23"/>
    <mergeCell ref="M18:M24"/>
    <mergeCell ref="N18:N24"/>
    <mergeCell ref="O18:O24"/>
    <mergeCell ref="P18:P24"/>
    <mergeCell ref="Q18:Q24"/>
    <mergeCell ref="R18:R24"/>
    <mergeCell ref="CI11:CI13"/>
    <mergeCell ref="CJ11:CJ13"/>
    <mergeCell ref="CK11:CK13"/>
    <mergeCell ref="CL11:CL13"/>
    <mergeCell ref="CN11:CN13"/>
    <mergeCell ref="CO11:CO13"/>
    <mergeCell ref="CP11:CP13"/>
    <mergeCell ref="CQ11:CQ13"/>
    <mergeCell ref="DH11:DH13"/>
    <mergeCell ref="DI11:DI13"/>
    <mergeCell ref="CE11:CE13"/>
    <mergeCell ref="CF11:CF13"/>
    <mergeCell ref="CG11:CG13"/>
    <mergeCell ref="CH11:CH13"/>
    <mergeCell ref="AW11:AW13"/>
    <mergeCell ref="AX11:AX13"/>
    <mergeCell ref="AZ11:AZ13"/>
    <mergeCell ref="BA11:BA13"/>
    <mergeCell ref="BB11:BB13"/>
    <mergeCell ref="BC11:BC13"/>
    <mergeCell ref="BD11:BD13"/>
    <mergeCell ref="BE11:BE13"/>
    <mergeCell ref="BF11:BF13"/>
    <mergeCell ref="BG11:BG13"/>
    <mergeCell ref="BH11:BH13"/>
    <mergeCell ref="O25:O30"/>
    <mergeCell ref="P25:P30"/>
    <mergeCell ref="Q25:Q30"/>
    <mergeCell ref="V18:V24"/>
    <mergeCell ref="V25:V26"/>
    <mergeCell ref="Y25:Y30"/>
    <mergeCell ref="Z25:Z30"/>
    <mergeCell ref="S18:S24"/>
    <mergeCell ref="T18:T24"/>
    <mergeCell ref="W18:W24"/>
    <mergeCell ref="X18:X24"/>
    <mergeCell ref="Y18:Y24"/>
    <mergeCell ref="Z18:Z24"/>
    <mergeCell ref="T25:T30"/>
    <mergeCell ref="L29:L30"/>
    <mergeCell ref="M29:M30"/>
    <mergeCell ref="N29:N30"/>
    <mergeCell ref="DX25:DX30"/>
    <mergeCell ref="DY25:DY30"/>
    <mergeCell ref="DZ25:DZ30"/>
    <mergeCell ref="CY29:CY30"/>
    <mergeCell ref="CZ29:CZ30"/>
    <mergeCell ref="CX27:CX28"/>
    <mergeCell ref="CY27:CY28"/>
    <mergeCell ref="CZ27:CZ28"/>
    <mergeCell ref="CP29:CP30"/>
    <mergeCell ref="CX29:CX30"/>
    <mergeCell ref="BU25:BU26"/>
    <mergeCell ref="BV25:BV26"/>
    <mergeCell ref="BU27:BU28"/>
    <mergeCell ref="BV27:BV28"/>
    <mergeCell ref="BT27:BT28"/>
    <mergeCell ref="BT29:BT30"/>
    <mergeCell ref="BU29:BU30"/>
    <mergeCell ref="AN14:AN15"/>
    <mergeCell ref="AP14:AP15"/>
    <mergeCell ref="AQ14:AQ15"/>
    <mergeCell ref="AR14:AR15"/>
    <mergeCell ref="AS14:AS15"/>
    <mergeCell ref="AT14:AT15"/>
    <mergeCell ref="AU14:AU15"/>
    <mergeCell ref="AV14:AV15"/>
    <mergeCell ref="AW14:AW15"/>
    <mergeCell ref="AX14:AX15"/>
    <mergeCell ref="AZ14:AZ15"/>
    <mergeCell ref="BA14:BA15"/>
    <mergeCell ref="BB14:BB15"/>
    <mergeCell ref="BC14:BC15"/>
    <mergeCell ref="BD14:BD15"/>
    <mergeCell ref="EC25:EC26"/>
    <mergeCell ref="ED25:ED26"/>
    <mergeCell ref="DV25:DV30"/>
    <mergeCell ref="AW25:AW30"/>
    <mergeCell ref="AX25:AX30"/>
    <mergeCell ref="AZ25:AZ26"/>
    <mergeCell ref="BK25:BK26"/>
    <mergeCell ref="BL25:BL26"/>
    <mergeCell ref="BC25:BC30"/>
    <mergeCell ref="BD25:BD30"/>
    <mergeCell ref="BE25:BE30"/>
    <mergeCell ref="BF25:BF30"/>
    <mergeCell ref="BG25:BG30"/>
    <mergeCell ref="BH25:BH30"/>
    <mergeCell ref="BJ25:BJ26"/>
    <mergeCell ref="EB25:EB26"/>
    <mergeCell ref="EB29:EB30"/>
    <mergeCell ref="DD25:DD30"/>
    <mergeCell ref="DE25:DE30"/>
    <mergeCell ref="DF25:DF30"/>
    <mergeCell ref="AA18:AA24"/>
    <mergeCell ref="AB18:AB24"/>
    <mergeCell ref="AC18:AC24"/>
    <mergeCell ref="AD18:AD24"/>
    <mergeCell ref="AF18:AF24"/>
    <mergeCell ref="AG18:AG24"/>
    <mergeCell ref="AH18:AH24"/>
    <mergeCell ref="CL25:CL30"/>
    <mergeCell ref="CN25:CN26"/>
    <mergeCell ref="CN27:CN28"/>
    <mergeCell ref="CN29:CN30"/>
    <mergeCell ref="CQ25:CQ30"/>
    <mergeCell ref="CR25:CR30"/>
    <mergeCell ref="CS25:CS30"/>
    <mergeCell ref="CT25:CT30"/>
    <mergeCell ref="CU25:CU30"/>
    <mergeCell ref="CV25:CV30"/>
    <mergeCell ref="CX25:CX26"/>
    <mergeCell ref="CY25:CY26"/>
    <mergeCell ref="CZ25:CZ26"/>
    <mergeCell ref="AI18:AI24"/>
    <mergeCell ref="AJ18:AJ24"/>
    <mergeCell ref="AK18:AK24"/>
    <mergeCell ref="AL18:AL24"/>
    <mergeCell ref="AM18:AM24"/>
    <mergeCell ref="AN18:AN24"/>
    <mergeCell ref="AP18:AP24"/>
    <mergeCell ref="BL29:BL30"/>
    <mergeCell ref="V27:V28"/>
    <mergeCell ref="W27:W28"/>
    <mergeCell ref="V29:V30"/>
    <mergeCell ref="W29:W30"/>
    <mergeCell ref="AF25:AF26"/>
    <mergeCell ref="AF27:AF28"/>
    <mergeCell ref="AF29:AF30"/>
    <mergeCell ref="W25:W26"/>
    <mergeCell ref="X25:X26"/>
    <mergeCell ref="AA25:AA30"/>
    <mergeCell ref="AB25:AB30"/>
    <mergeCell ref="AC25:AC30"/>
    <mergeCell ref="AD25:AD30"/>
    <mergeCell ref="X27:X28"/>
    <mergeCell ref="X29:X30"/>
    <mergeCell ref="DC11:DC13"/>
    <mergeCell ref="CO25:CO26"/>
    <mergeCell ref="CP25:CP26"/>
    <mergeCell ref="DA25:DA30"/>
    <mergeCell ref="DB25:DB30"/>
    <mergeCell ref="DC25:DC30"/>
    <mergeCell ref="CR11:CR13"/>
    <mergeCell ref="CS11:CS13"/>
    <mergeCell ref="CT11:CT13"/>
    <mergeCell ref="CU11:CU13"/>
    <mergeCell ref="CV11:CV13"/>
    <mergeCell ref="CX11:CX13"/>
    <mergeCell ref="CY11:CY13"/>
    <mergeCell ref="CZ11:CZ13"/>
    <mergeCell ref="DA11:DA13"/>
    <mergeCell ref="DB11:DB13"/>
    <mergeCell ref="ED31:ED32"/>
    <mergeCell ref="CS31:CS32"/>
    <mergeCell ref="CT31:CT32"/>
    <mergeCell ref="CU31:CU32"/>
    <mergeCell ref="CV31:CV32"/>
    <mergeCell ref="CX31:CX32"/>
    <mergeCell ref="CY31:CY32"/>
    <mergeCell ref="CZ31:CZ32"/>
    <mergeCell ref="DA31:DA32"/>
    <mergeCell ref="DB31:DB32"/>
    <mergeCell ref="DC31:DC32"/>
    <mergeCell ref="DD31:DD32"/>
    <mergeCell ref="DE31:DE32"/>
    <mergeCell ref="DF31:DF32"/>
    <mergeCell ref="DH31:DH32"/>
    <mergeCell ref="DI31:DI32"/>
    <mergeCell ref="DJ31:DJ32"/>
    <mergeCell ref="DK31:DK32"/>
    <mergeCell ref="BH31:BH32"/>
    <mergeCell ref="DL31:DL32"/>
    <mergeCell ref="DM31:DM32"/>
    <mergeCell ref="DN31:DN32"/>
    <mergeCell ref="DO31:DO32"/>
    <mergeCell ref="DP31:DP32"/>
    <mergeCell ref="DR31:DR32"/>
    <mergeCell ref="DS31:DS32"/>
    <mergeCell ref="DT31:DT32"/>
    <mergeCell ref="DU31:DU32"/>
    <mergeCell ref="DV31:DV32"/>
    <mergeCell ref="DW31:DW32"/>
    <mergeCell ref="DX31:DX32"/>
    <mergeCell ref="DY31:DY32"/>
    <mergeCell ref="DZ31:DZ32"/>
    <mergeCell ref="EB31:EB32"/>
    <mergeCell ref="EC31:EC32"/>
    <mergeCell ref="CA31:CA32"/>
    <mergeCell ref="EE31:EE32"/>
    <mergeCell ref="EN31:EN32"/>
    <mergeCell ref="EO31:EO32"/>
    <mergeCell ref="EP31:EP32"/>
    <mergeCell ref="EQ31:EQ32"/>
    <mergeCell ref="ER31:ER32"/>
    <mergeCell ref="ES31:ES32"/>
    <mergeCell ref="ET31:ET32"/>
    <mergeCell ref="EF31:EF32"/>
    <mergeCell ref="EG31:EG32"/>
    <mergeCell ref="EH31:EH32"/>
    <mergeCell ref="EI31:EI32"/>
    <mergeCell ref="EJ31:EJ32"/>
    <mergeCell ref="EL31:EL32"/>
    <mergeCell ref="EM31:EM32"/>
    <mergeCell ref="AQ31:AQ32"/>
    <mergeCell ref="AR31:AR32"/>
    <mergeCell ref="AS31:AS32"/>
    <mergeCell ref="AT31:AT32"/>
    <mergeCell ref="AU31:AU32"/>
    <mergeCell ref="AV31:AV32"/>
    <mergeCell ref="AW31:AW32"/>
    <mergeCell ref="AX31:AX32"/>
    <mergeCell ref="AZ31:AZ32"/>
    <mergeCell ref="BA31:BA32"/>
    <mergeCell ref="BB31:BB32"/>
    <mergeCell ref="BC31:BC32"/>
    <mergeCell ref="BD31:BD32"/>
    <mergeCell ref="BE31:BE32"/>
    <mergeCell ref="BF31:BF32"/>
    <mergeCell ref="BG31:BG32"/>
    <mergeCell ref="CD31:CD32"/>
    <mergeCell ref="CE31:CE32"/>
    <mergeCell ref="CF31:CF32"/>
    <mergeCell ref="CG31:CG32"/>
    <mergeCell ref="CH31:CH32"/>
    <mergeCell ref="CI31:CI32"/>
    <mergeCell ref="CJ31:CJ32"/>
    <mergeCell ref="CK31:CK32"/>
    <mergeCell ref="CL31:CL32"/>
    <mergeCell ref="CN31:CN32"/>
    <mergeCell ref="CO31:CO32"/>
    <mergeCell ref="CP31:CP32"/>
    <mergeCell ref="CQ31:CQ32"/>
    <mergeCell ref="CR31:CR32"/>
    <mergeCell ref="A33:A35"/>
    <mergeCell ref="B33:B35"/>
    <mergeCell ref="C33:C35"/>
    <mergeCell ref="D33:D35"/>
    <mergeCell ref="E33:E35"/>
    <mergeCell ref="F33:F35"/>
    <mergeCell ref="G33:G35"/>
    <mergeCell ref="H33:H35"/>
    <mergeCell ref="L33:L35"/>
    <mergeCell ref="M33:M35"/>
    <mergeCell ref="N33:N35"/>
    <mergeCell ref="O33:O35"/>
    <mergeCell ref="P33:P35"/>
    <mergeCell ref="Q33:Q35"/>
    <mergeCell ref="R33:R35"/>
    <mergeCell ref="S33:S35"/>
    <mergeCell ref="T33:T35"/>
    <mergeCell ref="BJ31:BJ32"/>
    <mergeCell ref="W33:W35"/>
    <mergeCell ref="X33:X35"/>
    <mergeCell ref="Y33:Y35"/>
    <mergeCell ref="Z33:Z35"/>
    <mergeCell ref="AA33:AA35"/>
    <mergeCell ref="AB33:AB35"/>
    <mergeCell ref="AC33:AC35"/>
    <mergeCell ref="AD33:AD35"/>
    <mergeCell ref="AF33:AF35"/>
    <mergeCell ref="AG33:AG35"/>
    <mergeCell ref="AH33:AH35"/>
    <mergeCell ref="AI33:AI35"/>
    <mergeCell ref="AJ33:AJ35"/>
    <mergeCell ref="AK33:AK35"/>
    <mergeCell ref="AL33:AL35"/>
    <mergeCell ref="AM33:AM35"/>
    <mergeCell ref="CB31:CB32"/>
    <mergeCell ref="BK31:BK32"/>
    <mergeCell ref="BL31:BL32"/>
    <mergeCell ref="BM31:BM32"/>
    <mergeCell ref="BN31:BN32"/>
    <mergeCell ref="BO31:BO32"/>
    <mergeCell ref="BP31:BP32"/>
    <mergeCell ref="BQ31:BQ32"/>
    <mergeCell ref="BR31:BR32"/>
    <mergeCell ref="BT31:BT32"/>
    <mergeCell ref="BU31:BU32"/>
    <mergeCell ref="BV31:BV32"/>
    <mergeCell ref="BW31:BW32"/>
    <mergeCell ref="BX31:BX32"/>
    <mergeCell ref="BY31:BY32"/>
    <mergeCell ref="BZ31:BZ32"/>
    <mergeCell ref="AN33:AN35"/>
    <mergeCell ref="AS33:AS35"/>
    <mergeCell ref="AT33:AT35"/>
    <mergeCell ref="AU33:AU35"/>
    <mergeCell ref="AV33:AV35"/>
    <mergeCell ref="AW33:AW35"/>
    <mergeCell ref="AX33:AX35"/>
    <mergeCell ref="AZ33:AZ35"/>
    <mergeCell ref="BA33:BA35"/>
    <mergeCell ref="BB33:BB35"/>
    <mergeCell ref="BC33:BC35"/>
    <mergeCell ref="BD33:BD35"/>
    <mergeCell ref="BE33:BE35"/>
    <mergeCell ref="BF33:BF35"/>
    <mergeCell ref="BG33:BG35"/>
    <mergeCell ref="DK33:DK35"/>
    <mergeCell ref="DL33:DL35"/>
    <mergeCell ref="CB33:CB35"/>
    <mergeCell ref="CD33:CD35"/>
    <mergeCell ref="CE33:CE35"/>
    <mergeCell ref="CF33:CF35"/>
    <mergeCell ref="CG33:CG35"/>
    <mergeCell ref="CH33:CH35"/>
    <mergeCell ref="CI33:CI35"/>
    <mergeCell ref="CJ33:CJ35"/>
    <mergeCell ref="CK33:CK35"/>
    <mergeCell ref="CL33:CL35"/>
    <mergeCell ref="CN33:CN35"/>
    <mergeCell ref="CO33:CO35"/>
    <mergeCell ref="CP33:CP35"/>
    <mergeCell ref="CQ33:CQ35"/>
    <mergeCell ref="CR33:CR35"/>
    <mergeCell ref="DM33:DM35"/>
    <mergeCell ref="DN33:DN35"/>
    <mergeCell ref="DO33:DO35"/>
    <mergeCell ref="DP33:DP35"/>
    <mergeCell ref="DR33:DR35"/>
    <mergeCell ref="DS33:DS35"/>
    <mergeCell ref="DT33:DT35"/>
    <mergeCell ref="DU33:DU35"/>
    <mergeCell ref="DV33:DV35"/>
    <mergeCell ref="DW33:DW35"/>
    <mergeCell ref="DX33:DX35"/>
    <mergeCell ref="DY33:DY35"/>
    <mergeCell ref="DZ33:DZ35"/>
    <mergeCell ref="EB33:EB35"/>
    <mergeCell ref="EC33:EC35"/>
    <mergeCell ref="ED33:ED35"/>
    <mergeCell ref="EE33:EE35"/>
    <mergeCell ref="EF33:EF35"/>
    <mergeCell ref="EG33:EG35"/>
    <mergeCell ref="EP33:EP35"/>
    <mergeCell ref="EQ33:EQ35"/>
    <mergeCell ref="ER33:ER35"/>
    <mergeCell ref="ES33:ES35"/>
    <mergeCell ref="ET33:ET35"/>
    <mergeCell ref="EH33:EH35"/>
    <mergeCell ref="EI33:EI35"/>
    <mergeCell ref="EJ33:EJ35"/>
    <mergeCell ref="EL33:EL35"/>
    <mergeCell ref="EM33:EM35"/>
    <mergeCell ref="EN33:EN35"/>
    <mergeCell ref="EO33:EO35"/>
    <mergeCell ref="BH33:BH35"/>
    <mergeCell ref="BJ33:BJ35"/>
    <mergeCell ref="BK33:BK35"/>
    <mergeCell ref="BL33:BL35"/>
    <mergeCell ref="BM33:BM35"/>
    <mergeCell ref="BN33:BN35"/>
    <mergeCell ref="BO33:BO35"/>
    <mergeCell ref="BP33:BP35"/>
    <mergeCell ref="BQ33:BQ35"/>
    <mergeCell ref="BR33:BR35"/>
    <mergeCell ref="BT33:BT35"/>
    <mergeCell ref="BU33:BU35"/>
    <mergeCell ref="BV33:BV35"/>
    <mergeCell ref="BW33:BW35"/>
    <mergeCell ref="BX33:BX35"/>
    <mergeCell ref="BY33:BY35"/>
    <mergeCell ref="BZ33:BZ35"/>
    <mergeCell ref="CA33:CA35"/>
    <mergeCell ref="CS33:CS35"/>
    <mergeCell ref="CT33:CT35"/>
    <mergeCell ref="CU33:CU35"/>
    <mergeCell ref="CV33:CV35"/>
    <mergeCell ref="CX33:CX35"/>
    <mergeCell ref="CY33:CY35"/>
    <mergeCell ref="CZ33:CZ35"/>
    <mergeCell ref="DA33:DA35"/>
    <mergeCell ref="DB33:DB35"/>
    <mergeCell ref="DC33:DC35"/>
    <mergeCell ref="DD33:DD35"/>
    <mergeCell ref="DE33:DE35"/>
    <mergeCell ref="DF33:DF35"/>
    <mergeCell ref="DH33:DH35"/>
    <mergeCell ref="DI33:DI35"/>
    <mergeCell ref="DJ33:DJ35"/>
    <mergeCell ref="CT55:CT56"/>
    <mergeCell ref="CU55:CU56"/>
    <mergeCell ref="CV55:CV56"/>
    <mergeCell ref="CX55:CX56"/>
    <mergeCell ref="CY55:CY56"/>
    <mergeCell ref="CZ55:CZ56"/>
    <mergeCell ref="DA55:DA56"/>
    <mergeCell ref="DB55:DB56"/>
    <mergeCell ref="DC55:DC56"/>
    <mergeCell ref="DD55:DD56"/>
    <mergeCell ref="DE55:DE56"/>
    <mergeCell ref="DF55:DF56"/>
    <mergeCell ref="DH55:DH56"/>
    <mergeCell ref="DI55:DI56"/>
    <mergeCell ref="DJ55:DJ56"/>
    <mergeCell ref="DK55:DK56"/>
    <mergeCell ref="DL55:DL56"/>
    <mergeCell ref="DM55:DM56"/>
    <mergeCell ref="DN55:DN56"/>
    <mergeCell ref="DO55:DO56"/>
    <mergeCell ref="DP55:DP56"/>
    <mergeCell ref="DR55:DR56"/>
    <mergeCell ref="DS55:DS56"/>
    <mergeCell ref="DT55:DT56"/>
    <mergeCell ref="DU55:DU56"/>
    <mergeCell ref="DV55:DV56"/>
    <mergeCell ref="DW55:DW56"/>
    <mergeCell ref="DX55:DX56"/>
    <mergeCell ref="DY55:DY56"/>
    <mergeCell ref="DZ55:DZ56"/>
    <mergeCell ref="EB55:EB56"/>
    <mergeCell ref="EC55:EC56"/>
    <mergeCell ref="ED55:ED56"/>
    <mergeCell ref="EE55:EE56"/>
    <mergeCell ref="EF55:EF56"/>
    <mergeCell ref="EO55:EO56"/>
    <mergeCell ref="EP55:EP56"/>
    <mergeCell ref="EQ55:EQ56"/>
    <mergeCell ref="ER55:ER56"/>
    <mergeCell ref="ES55:ES56"/>
    <mergeCell ref="ET55:ET56"/>
    <mergeCell ref="EG55:EG56"/>
    <mergeCell ref="EH55:EH56"/>
    <mergeCell ref="EI55:EI56"/>
    <mergeCell ref="EJ55:EJ56"/>
    <mergeCell ref="EL55:EL56"/>
    <mergeCell ref="EM55:EM56"/>
    <mergeCell ref="EN55:EN56"/>
    <mergeCell ref="AQ55:AQ56"/>
    <mergeCell ref="AR55:AR56"/>
    <mergeCell ref="AS55:AS56"/>
    <mergeCell ref="AT55:AT56"/>
    <mergeCell ref="AU55:AU56"/>
    <mergeCell ref="AV55:AV56"/>
    <mergeCell ref="AW55:AW56"/>
    <mergeCell ref="AX55:AX56"/>
    <mergeCell ref="AZ55:AZ56"/>
    <mergeCell ref="BA55:BA56"/>
    <mergeCell ref="BB55:BB56"/>
    <mergeCell ref="BC55:BC56"/>
    <mergeCell ref="BD55:BD56"/>
    <mergeCell ref="BE55:BE56"/>
    <mergeCell ref="BF55:BF56"/>
    <mergeCell ref="BG55:BG56"/>
    <mergeCell ref="BH55:BH56"/>
    <mergeCell ref="BJ55:BJ56"/>
    <mergeCell ref="BK55:BK56"/>
    <mergeCell ref="BL55:BL56"/>
    <mergeCell ref="BM55:BM56"/>
    <mergeCell ref="BN55:BN56"/>
    <mergeCell ref="BO55:BO56"/>
    <mergeCell ref="BP55:BP56"/>
    <mergeCell ref="BQ55:BQ56"/>
    <mergeCell ref="BR55:BR56"/>
    <mergeCell ref="BU55:BU56"/>
    <mergeCell ref="BV55:BV56"/>
    <mergeCell ref="BW55:BW56"/>
    <mergeCell ref="BX55:BX56"/>
    <mergeCell ref="BY55:BY56"/>
    <mergeCell ref="BZ55:BZ56"/>
    <mergeCell ref="CA55:CA56"/>
    <mergeCell ref="CB55:CB56"/>
    <mergeCell ref="CD55:CD56"/>
    <mergeCell ref="CE55:CE56"/>
    <mergeCell ref="CF55:CF56"/>
    <mergeCell ref="CG55:CG56"/>
    <mergeCell ref="CH55:CH56"/>
    <mergeCell ref="CI55:CI56"/>
    <mergeCell ref="CJ55:CJ56"/>
    <mergeCell ref="CK55:CK56"/>
    <mergeCell ref="CL55:CL56"/>
    <mergeCell ref="CN55:CN56"/>
    <mergeCell ref="CO55:CO56"/>
    <mergeCell ref="CP55:CP56"/>
    <mergeCell ref="CQ55:CQ56"/>
    <mergeCell ref="CR55:CR56"/>
    <mergeCell ref="CS55:CS56"/>
    <mergeCell ref="A65:A66"/>
    <mergeCell ref="C65:C66"/>
    <mergeCell ref="D65:D66"/>
    <mergeCell ref="E65:E66"/>
    <mergeCell ref="F65:F66"/>
    <mergeCell ref="G65:G66"/>
    <mergeCell ref="H65:H66"/>
    <mergeCell ref="L65:L66"/>
    <mergeCell ref="M65:M66"/>
    <mergeCell ref="N65:N66"/>
    <mergeCell ref="O65:O66"/>
    <mergeCell ref="P65:P66"/>
    <mergeCell ref="Q65:Q66"/>
    <mergeCell ref="R65:R66"/>
    <mergeCell ref="S65:S66"/>
    <mergeCell ref="T65:T66"/>
    <mergeCell ref="V65:V66"/>
    <mergeCell ref="W65:W66"/>
    <mergeCell ref="X65:X66"/>
    <mergeCell ref="Y65:Y66"/>
    <mergeCell ref="Z65:Z66"/>
    <mergeCell ref="AA65:AA66"/>
    <mergeCell ref="AB65:AB66"/>
    <mergeCell ref="AC65:AC66"/>
    <mergeCell ref="AD65:AD66"/>
    <mergeCell ref="AF65:AF66"/>
    <mergeCell ref="AG65:AG66"/>
    <mergeCell ref="AH65:AH66"/>
    <mergeCell ref="AI65:AI66"/>
    <mergeCell ref="AJ65:AJ66"/>
    <mergeCell ref="AK65:AK66"/>
    <mergeCell ref="AL65:AL66"/>
    <mergeCell ref="AM65:AM66"/>
    <mergeCell ref="AN65:AN66"/>
    <mergeCell ref="AP65:AP66"/>
    <mergeCell ref="AQ65:AQ66"/>
    <mergeCell ref="AR65:AR66"/>
    <mergeCell ref="AS65:AS66"/>
    <mergeCell ref="AT65:AT66"/>
    <mergeCell ref="AU65:AU66"/>
    <mergeCell ref="AV65:AV66"/>
    <mergeCell ref="AW65:AW66"/>
    <mergeCell ref="AX65:AX66"/>
    <mergeCell ref="AZ65:AZ66"/>
    <mergeCell ref="BA65:BA66"/>
    <mergeCell ref="BB65:BB66"/>
    <mergeCell ref="BC65:BC66"/>
    <mergeCell ref="BD65:BD66"/>
    <mergeCell ref="BE65:BE66"/>
    <mergeCell ref="DI65:DI66"/>
    <mergeCell ref="BF65:BF66"/>
    <mergeCell ref="BG65:BG66"/>
    <mergeCell ref="BH65:BH66"/>
    <mergeCell ref="BJ65:BJ66"/>
    <mergeCell ref="BK65:BK66"/>
    <mergeCell ref="BL65:BL66"/>
    <mergeCell ref="BM65:BM66"/>
    <mergeCell ref="BN65:BN66"/>
    <mergeCell ref="BO65:BO66"/>
    <mergeCell ref="BP65:BP66"/>
    <mergeCell ref="BQ65:BQ66"/>
    <mergeCell ref="BR65:BR66"/>
    <mergeCell ref="BT65:BT66"/>
    <mergeCell ref="BU65:BU66"/>
    <mergeCell ref="BV65:BV66"/>
    <mergeCell ref="DJ65:DJ66"/>
    <mergeCell ref="DK65:DK66"/>
    <mergeCell ref="DL65:DL66"/>
    <mergeCell ref="DM65:DM66"/>
    <mergeCell ref="DN65:DN66"/>
    <mergeCell ref="DO65:DO66"/>
    <mergeCell ref="DP65:DP66"/>
    <mergeCell ref="DR65:DR66"/>
    <mergeCell ref="DS65:DS66"/>
    <mergeCell ref="DT65:DT66"/>
    <mergeCell ref="DU65:DU66"/>
    <mergeCell ref="DV65:DV66"/>
    <mergeCell ref="DW65:DW66"/>
    <mergeCell ref="DX65:DX66"/>
    <mergeCell ref="DY65:DY66"/>
    <mergeCell ref="DZ65:DZ66"/>
    <mergeCell ref="EB65:EB66"/>
    <mergeCell ref="EC65:EC66"/>
    <mergeCell ref="ED65:ED66"/>
    <mergeCell ref="EE65:EE66"/>
    <mergeCell ref="EN65:EN66"/>
    <mergeCell ref="EO65:EO66"/>
    <mergeCell ref="EP65:EP66"/>
    <mergeCell ref="EQ65:EQ66"/>
    <mergeCell ref="ER65:ER66"/>
    <mergeCell ref="ES65:ES66"/>
    <mergeCell ref="ET65:ET66"/>
    <mergeCell ref="EF65:EF66"/>
    <mergeCell ref="EG65:EG66"/>
    <mergeCell ref="EH65:EH66"/>
    <mergeCell ref="EI65:EI66"/>
    <mergeCell ref="EJ65:EJ66"/>
    <mergeCell ref="EL65:EL66"/>
    <mergeCell ref="EM65:EM66"/>
    <mergeCell ref="BW65:BW66"/>
    <mergeCell ref="BX65:BX66"/>
    <mergeCell ref="BY65:BY66"/>
    <mergeCell ref="BZ65:BZ66"/>
    <mergeCell ref="CA65:CA66"/>
    <mergeCell ref="CB65:CB66"/>
    <mergeCell ref="CD65:CD66"/>
    <mergeCell ref="CE65:CE66"/>
    <mergeCell ref="CF65:CF66"/>
    <mergeCell ref="CG65:CG66"/>
    <mergeCell ref="CH65:CH66"/>
    <mergeCell ref="CI65:CI66"/>
    <mergeCell ref="CJ65:CJ66"/>
    <mergeCell ref="CK65:CK66"/>
    <mergeCell ref="CL65:CL66"/>
    <mergeCell ref="CN65:CN66"/>
    <mergeCell ref="CO65:CO66"/>
    <mergeCell ref="CP65:CP66"/>
    <mergeCell ref="CQ65:CQ66"/>
    <mergeCell ref="CR65:CR66"/>
    <mergeCell ref="CS65:CS66"/>
    <mergeCell ref="CT65:CT66"/>
    <mergeCell ref="CU65:CU66"/>
    <mergeCell ref="CV65:CV66"/>
    <mergeCell ref="CX65:CX66"/>
    <mergeCell ref="CY65:CY66"/>
    <mergeCell ref="CZ65:CZ66"/>
    <mergeCell ref="DA65:DA66"/>
    <mergeCell ref="DB65:DB66"/>
    <mergeCell ref="DC65:DC66"/>
    <mergeCell ref="DD65:DD66"/>
    <mergeCell ref="DE65:DE66"/>
    <mergeCell ref="DF65:DF66"/>
    <mergeCell ref="DH65:DH66"/>
    <mergeCell ref="AU18:AU24"/>
    <mergeCell ref="AV18:AV24"/>
    <mergeCell ref="AW18:AW24"/>
    <mergeCell ref="BV29:BV30"/>
    <mergeCell ref="BM25:BM30"/>
    <mergeCell ref="BN25:BN30"/>
    <mergeCell ref="BO25:BO30"/>
    <mergeCell ref="BP25:BP30"/>
    <mergeCell ref="BQ25:BQ30"/>
    <mergeCell ref="BR25:BR30"/>
    <mergeCell ref="BT25:BT26"/>
    <mergeCell ref="CE25:CE26"/>
    <mergeCell ref="CF25:CF26"/>
    <mergeCell ref="CE27:CE28"/>
    <mergeCell ref="CF27:CF28"/>
    <mergeCell ref="CD27:CD28"/>
    <mergeCell ref="CD29:CD30"/>
    <mergeCell ref="CE29:CE30"/>
    <mergeCell ref="CF29:CF30"/>
    <mergeCell ref="BW25:BW30"/>
    <mergeCell ref="BX25:BX30"/>
    <mergeCell ref="BY25:BY30"/>
    <mergeCell ref="BZ25:BZ30"/>
    <mergeCell ref="CA25:CA30"/>
    <mergeCell ref="CB25:CB30"/>
    <mergeCell ref="CD25:CD26"/>
    <mergeCell ref="BJ29:BJ30"/>
    <mergeCell ref="BK29:BK30"/>
    <mergeCell ref="BK27:BK28"/>
    <mergeCell ref="BL27:BL28"/>
    <mergeCell ref="BA29:BA30"/>
    <mergeCell ref="BB29:BB30"/>
    <mergeCell ref="AA31:AA32"/>
    <mergeCell ref="AB31:AB32"/>
    <mergeCell ref="AC31:AC32"/>
    <mergeCell ref="BB27:BB28"/>
    <mergeCell ref="BJ27:BJ28"/>
    <mergeCell ref="AG27:AG28"/>
    <mergeCell ref="AH27:AH28"/>
    <mergeCell ref="AP27:AP28"/>
    <mergeCell ref="AQ27:AQ28"/>
    <mergeCell ref="AR27:AR28"/>
    <mergeCell ref="AZ27:AZ28"/>
    <mergeCell ref="BA27:BA28"/>
    <mergeCell ref="CK25:CK30"/>
    <mergeCell ref="CO27:CO28"/>
    <mergeCell ref="CO29:CO30"/>
    <mergeCell ref="CZ20:CZ21"/>
    <mergeCell ref="CZ22:CZ23"/>
    <mergeCell ref="CG25:CG30"/>
    <mergeCell ref="CH25:CH30"/>
    <mergeCell ref="CI25:CI30"/>
    <mergeCell ref="CJ25:CJ30"/>
    <mergeCell ref="CP27:CP28"/>
    <mergeCell ref="AR29:AR30"/>
    <mergeCell ref="AZ29:AZ30"/>
    <mergeCell ref="AG29:AG30"/>
    <mergeCell ref="AH29:AH30"/>
    <mergeCell ref="AP29:AP30"/>
    <mergeCell ref="AQ29:AQ30"/>
    <mergeCell ref="AQ18:AQ24"/>
    <mergeCell ref="AR18:AR24"/>
    <mergeCell ref="AS18:AS24"/>
    <mergeCell ref="AT18:AT24"/>
    <mergeCell ref="AD31:AD32"/>
    <mergeCell ref="AF31:AF32"/>
    <mergeCell ref="AG31:AG32"/>
    <mergeCell ref="AH31:AH32"/>
    <mergeCell ref="AI31:AI32"/>
    <mergeCell ref="AJ31:AJ32"/>
    <mergeCell ref="AK31:AK32"/>
    <mergeCell ref="AL31:AL32"/>
    <mergeCell ref="AM31:AM32"/>
    <mergeCell ref="AN31:AN32"/>
    <mergeCell ref="AP31:AP32"/>
    <mergeCell ref="A31:A32"/>
    <mergeCell ref="B31:B32"/>
    <mergeCell ref="C31:C32"/>
    <mergeCell ref="D31:D32"/>
    <mergeCell ref="E31:E32"/>
    <mergeCell ref="F31:F32"/>
    <mergeCell ref="H31:H32"/>
    <mergeCell ref="L31:L32"/>
    <mergeCell ref="M31:M32"/>
    <mergeCell ref="N31:N32"/>
    <mergeCell ref="O31:O32"/>
    <mergeCell ref="P31:P32"/>
    <mergeCell ref="Q31:Q32"/>
    <mergeCell ref="R31:R32"/>
    <mergeCell ref="S31:S32"/>
    <mergeCell ref="T31:T32"/>
    <mergeCell ref="V31:V32"/>
    <mergeCell ref="W31:W32"/>
    <mergeCell ref="X31:X32"/>
    <mergeCell ref="Y31:Y32"/>
    <mergeCell ref="Z31:Z32"/>
    <mergeCell ref="A18:A24"/>
    <mergeCell ref="B18:B24"/>
    <mergeCell ref="C18:C24"/>
    <mergeCell ref="D18:D24"/>
    <mergeCell ref="E18:E24"/>
    <mergeCell ref="F18:F24"/>
    <mergeCell ref="G18:G23"/>
    <mergeCell ref="L55:L56"/>
    <mergeCell ref="M55:M56"/>
    <mergeCell ref="N55:N56"/>
    <mergeCell ref="O55:O56"/>
    <mergeCell ref="P55:P56"/>
    <mergeCell ref="Q55:Q56"/>
    <mergeCell ref="R55:R56"/>
    <mergeCell ref="S55:S56"/>
    <mergeCell ref="T55:T56"/>
    <mergeCell ref="V55:V56"/>
    <mergeCell ref="V33:V35"/>
    <mergeCell ref="A25:A30"/>
    <mergeCell ref="B25:B30"/>
    <mergeCell ref="C25:C30"/>
    <mergeCell ref="D25:D30"/>
    <mergeCell ref="E25:E30"/>
    <mergeCell ref="F25:F30"/>
    <mergeCell ref="G25:G30"/>
    <mergeCell ref="L27:L28"/>
    <mergeCell ref="M27:M28"/>
    <mergeCell ref="N27:N28"/>
    <mergeCell ref="H25:H30"/>
    <mergeCell ref="L25:L26"/>
    <mergeCell ref="M25:M26"/>
    <mergeCell ref="N25:N26"/>
    <mergeCell ref="W55:W56"/>
    <mergeCell ref="X55:X56"/>
    <mergeCell ref="Y55:Y56"/>
    <mergeCell ref="Z55:Z56"/>
    <mergeCell ref="AA55:AA56"/>
    <mergeCell ref="AB55:AB56"/>
    <mergeCell ref="AC55:AC56"/>
    <mergeCell ref="AD55:AD56"/>
    <mergeCell ref="AF55:AF56"/>
    <mergeCell ref="AG55:AG56"/>
    <mergeCell ref="AH55:AH56"/>
    <mergeCell ref="AI55:AI56"/>
    <mergeCell ref="AJ55:AJ56"/>
    <mergeCell ref="AK55:AK56"/>
    <mergeCell ref="AL55:AL56"/>
    <mergeCell ref="AM55:AM56"/>
    <mergeCell ref="AN55:AN56"/>
    <mergeCell ref="AP55:AP56"/>
    <mergeCell ref="A55:A56"/>
    <mergeCell ref="C55:C56"/>
    <mergeCell ref="D55:D56"/>
    <mergeCell ref="E55:E56"/>
    <mergeCell ref="F55:F56"/>
    <mergeCell ref="G55:G56"/>
    <mergeCell ref="H55:H56"/>
    <mergeCell ref="BG7:BG8"/>
    <mergeCell ref="BH7:BH8"/>
    <mergeCell ref="AW7:AW8"/>
    <mergeCell ref="AX7:AX8"/>
    <mergeCell ref="AY7:AY8"/>
    <mergeCell ref="AZ7:AZ8"/>
    <mergeCell ref="BA7:BA8"/>
    <mergeCell ref="BB7:BB8"/>
    <mergeCell ref="BC7:BF7"/>
    <mergeCell ref="AG7:AG8"/>
    <mergeCell ref="AH7:AH8"/>
    <mergeCell ref="AI7:AL7"/>
    <mergeCell ref="AM7:AM8"/>
    <mergeCell ref="AN7:AN8"/>
    <mergeCell ref="AO7:AO8"/>
    <mergeCell ref="AP7:AP8"/>
    <mergeCell ref="AQ7:AQ8"/>
    <mergeCell ref="AR7:AR8"/>
    <mergeCell ref="AS7:AV7"/>
    <mergeCell ref="D9:D10"/>
    <mergeCell ref="E9:E10"/>
    <mergeCell ref="F9:F10"/>
    <mergeCell ref="G9:G10"/>
    <mergeCell ref="A7:A8"/>
    <mergeCell ref="BS7:BS8"/>
    <mergeCell ref="BT7:BT8"/>
    <mergeCell ref="BI7:BI8"/>
    <mergeCell ref="BJ7:BJ8"/>
    <mergeCell ref="BK7:BK8"/>
    <mergeCell ref="BL7:BL8"/>
    <mergeCell ref="BM7:BP7"/>
    <mergeCell ref="BQ7:BQ8"/>
    <mergeCell ref="BR7:BR8"/>
    <mergeCell ref="CE7:CE8"/>
    <mergeCell ref="CF7:CF8"/>
    <mergeCell ref="BU7:BU8"/>
    <mergeCell ref="BV7:BV8"/>
    <mergeCell ref="BW7:BZ7"/>
    <mergeCell ref="CA7:CA8"/>
    <mergeCell ref="CB7:CB8"/>
    <mergeCell ref="CC7:CC8"/>
    <mergeCell ref="CD7:CD8"/>
    <mergeCell ref="CQ7:CT7"/>
    <mergeCell ref="CU7:CU8"/>
    <mergeCell ref="CG7:CJ7"/>
    <mergeCell ref="CK7:CK8"/>
    <mergeCell ref="CL7:CL8"/>
    <mergeCell ref="CM7:CM8"/>
    <mergeCell ref="CN7:CN8"/>
    <mergeCell ref="CO7:CO8"/>
    <mergeCell ref="CP7:CP8"/>
    <mergeCell ref="DF7:DF8"/>
    <mergeCell ref="DG7:DG8"/>
    <mergeCell ref="CV7:CV8"/>
    <mergeCell ref="CW7:CW8"/>
    <mergeCell ref="CX7:CX8"/>
    <mergeCell ref="CY7:CY8"/>
    <mergeCell ref="CZ7:CZ8"/>
    <mergeCell ref="DA7:DD7"/>
    <mergeCell ref="DE7:DE8"/>
    <mergeCell ref="DR7:DR8"/>
    <mergeCell ref="DS7:DS8"/>
    <mergeCell ref="DH7:DH8"/>
    <mergeCell ref="DI7:DI8"/>
    <mergeCell ref="DJ7:DJ8"/>
    <mergeCell ref="DK7:DN7"/>
    <mergeCell ref="DO7:DO8"/>
    <mergeCell ref="DP7:DP8"/>
    <mergeCell ref="DQ7:DQ8"/>
    <mergeCell ref="ES7:ES8"/>
    <mergeCell ref="ET7:ET8"/>
    <mergeCell ref="EI7:EI8"/>
    <mergeCell ref="EJ7:EJ8"/>
    <mergeCell ref="EK7:EK8"/>
    <mergeCell ref="EL7:EL8"/>
    <mergeCell ref="EM7:EM8"/>
    <mergeCell ref="EN7:EN8"/>
    <mergeCell ref="EO7:ER7"/>
    <mergeCell ref="ED7:ED8"/>
    <mergeCell ref="EE7:EH7"/>
    <mergeCell ref="DT7:DT8"/>
    <mergeCell ref="DU7:DX7"/>
    <mergeCell ref="DY7:DY8"/>
    <mergeCell ref="DZ7:DZ8"/>
    <mergeCell ref="EA7:EA8"/>
    <mergeCell ref="EB7:EB8"/>
    <mergeCell ref="EC7:EC8"/>
    <mergeCell ref="K6:T6"/>
    <mergeCell ref="U6:AD6"/>
    <mergeCell ref="AE6:AN6"/>
    <mergeCell ref="AO6:AX6"/>
    <mergeCell ref="AY6:BH6"/>
    <mergeCell ref="BI6:BR6"/>
    <mergeCell ref="BS6:CB6"/>
    <mergeCell ref="I7:I8"/>
    <mergeCell ref="J7:J8"/>
    <mergeCell ref="K7:K8"/>
    <mergeCell ref="L7:L8"/>
    <mergeCell ref="M7:M8"/>
    <mergeCell ref="N7:N8"/>
    <mergeCell ref="O7:R7"/>
    <mergeCell ref="C7:C8"/>
    <mergeCell ref="C9:C10"/>
    <mergeCell ref="H9:H10"/>
    <mergeCell ref="L9:L10"/>
    <mergeCell ref="M9:M10"/>
    <mergeCell ref="N9:N10"/>
    <mergeCell ref="O9:O10"/>
    <mergeCell ref="S7:S8"/>
    <mergeCell ref="T7:T8"/>
    <mergeCell ref="U7:U8"/>
    <mergeCell ref="V7:V8"/>
    <mergeCell ref="W7:W8"/>
    <mergeCell ref="X7:X8"/>
    <mergeCell ref="Y7:AB7"/>
    <mergeCell ref="AC7:AC8"/>
    <mergeCell ref="AD7:AD8"/>
    <mergeCell ref="AE7:AE8"/>
    <mergeCell ref="AF7:AF8"/>
    <mergeCell ref="EP9:EP10"/>
    <mergeCell ref="EQ9:EQ10"/>
    <mergeCell ref="ER9:ER10"/>
    <mergeCell ref="ES9:ES10"/>
    <mergeCell ref="ET9:ET10"/>
    <mergeCell ref="CC6:CL6"/>
    <mergeCell ref="CM6:CV6"/>
    <mergeCell ref="CW6:DF6"/>
    <mergeCell ref="DG6:DP6"/>
    <mergeCell ref="DQ6:DZ6"/>
    <mergeCell ref="EA6:EJ6"/>
    <mergeCell ref="EK6:ET6"/>
    <mergeCell ref="CF9:CF10"/>
    <mergeCell ref="CG9:CG10"/>
    <mergeCell ref="BX9:BX10"/>
    <mergeCell ref="BY9:BY10"/>
    <mergeCell ref="BZ9:BZ10"/>
    <mergeCell ref="CA9:CA10"/>
    <mergeCell ref="CB9:CB10"/>
    <mergeCell ref="CD9:CD10"/>
    <mergeCell ref="CE9:CE10"/>
    <mergeCell ref="CP9:CP10"/>
    <mergeCell ref="CQ9:CQ10"/>
    <mergeCell ref="CH9:CH10"/>
    <mergeCell ref="CI9:CI10"/>
    <mergeCell ref="CJ9:CJ10"/>
    <mergeCell ref="CK9:CK10"/>
    <mergeCell ref="CL9:CL10"/>
    <mergeCell ref="CN9:CN10"/>
    <mergeCell ref="CO9:CO10"/>
    <mergeCell ref="CZ9:CZ10"/>
    <mergeCell ref="DA9:DA10"/>
    <mergeCell ref="EE9:EE10"/>
    <mergeCell ref="DV9:DV10"/>
    <mergeCell ref="DW9:DW10"/>
    <mergeCell ref="DX9:DX10"/>
    <mergeCell ref="DY9:DY10"/>
    <mergeCell ref="DZ9:DZ10"/>
    <mergeCell ref="EB9:EB10"/>
    <mergeCell ref="EC9:EC10"/>
    <mergeCell ref="CR9:CR10"/>
    <mergeCell ref="CS9:CS10"/>
    <mergeCell ref="CT9:CT10"/>
    <mergeCell ref="CU9:CU10"/>
    <mergeCell ref="CV9:CV10"/>
    <mergeCell ref="CX9:CX10"/>
    <mergeCell ref="CY9:CY10"/>
    <mergeCell ref="DJ9:DJ10"/>
    <mergeCell ref="DK9:DK10"/>
    <mergeCell ref="DB9:DB10"/>
    <mergeCell ref="DC9:DC10"/>
    <mergeCell ref="DD9:DD10"/>
    <mergeCell ref="DE9:DE10"/>
    <mergeCell ref="DF9:DF10"/>
    <mergeCell ref="DH9:DH10"/>
    <mergeCell ref="DI9:DI10"/>
    <mergeCell ref="DT9:DT10"/>
    <mergeCell ref="EN9:EN10"/>
    <mergeCell ref="EO9:EO10"/>
    <mergeCell ref="EF9:EF10"/>
    <mergeCell ref="EG9:EG10"/>
    <mergeCell ref="EH9:EH10"/>
    <mergeCell ref="EI9:EI10"/>
    <mergeCell ref="EJ9:EJ10"/>
    <mergeCell ref="EL9:EL10"/>
    <mergeCell ref="EM9:EM10"/>
    <mergeCell ref="Z11:Z13"/>
    <mergeCell ref="AA11:AA13"/>
    <mergeCell ref="AB11:AB13"/>
    <mergeCell ref="AC11:AC13"/>
    <mergeCell ref="AD11:AD13"/>
    <mergeCell ref="AF11:AF13"/>
    <mergeCell ref="AG11:AG13"/>
    <mergeCell ref="AH11:AH13"/>
    <mergeCell ref="AI11:AI13"/>
    <mergeCell ref="AJ11:AJ13"/>
    <mergeCell ref="AK11:AK13"/>
    <mergeCell ref="AL11:AL13"/>
    <mergeCell ref="AM11:AM13"/>
    <mergeCell ref="AN11:AN13"/>
    <mergeCell ref="BH9:BH10"/>
    <mergeCell ref="BJ9:BJ10"/>
    <mergeCell ref="BK9:BK10"/>
    <mergeCell ref="BV9:BV10"/>
    <mergeCell ref="BW9:BW10"/>
    <mergeCell ref="BN9:BN10"/>
    <mergeCell ref="BO9:BO10"/>
    <mergeCell ref="BP9:BP10"/>
    <mergeCell ref="BQ9:BQ10"/>
    <mergeCell ref="B7:B8"/>
    <mergeCell ref="D7:D8"/>
    <mergeCell ref="E7:E8"/>
    <mergeCell ref="F7:F8"/>
    <mergeCell ref="G7:G8"/>
    <mergeCell ref="A9:A10"/>
    <mergeCell ref="H11:H13"/>
    <mergeCell ref="L11:L13"/>
    <mergeCell ref="M11:M13"/>
    <mergeCell ref="N11:N13"/>
    <mergeCell ref="O11:O13"/>
    <mergeCell ref="P11:P13"/>
    <mergeCell ref="Q11:Q13"/>
    <mergeCell ref="R11:R13"/>
    <mergeCell ref="S11:S13"/>
    <mergeCell ref="T11:T13"/>
    <mergeCell ref="V11:V13"/>
    <mergeCell ref="P9:P10"/>
    <mergeCell ref="Q9:Q10"/>
    <mergeCell ref="R9:R10"/>
    <mergeCell ref="S9:S10"/>
    <mergeCell ref="T9:T10"/>
    <mergeCell ref="V9:V10"/>
    <mergeCell ref="W11:W13"/>
    <mergeCell ref="X11:X13"/>
    <mergeCell ref="Y11:Y13"/>
    <mergeCell ref="AP11:AP13"/>
    <mergeCell ref="AQ11:AQ13"/>
    <mergeCell ref="AR11:AR13"/>
    <mergeCell ref="AS11:AS13"/>
    <mergeCell ref="AT11:AT13"/>
    <mergeCell ref="AU11:AU13"/>
    <mergeCell ref="AV11:AV13"/>
    <mergeCell ref="A11:A13"/>
    <mergeCell ref="B11:B13"/>
    <mergeCell ref="C11:C13"/>
    <mergeCell ref="D11:D13"/>
    <mergeCell ref="E11:E13"/>
    <mergeCell ref="F11:F13"/>
    <mergeCell ref="G11:G13"/>
    <mergeCell ref="A14:A15"/>
    <mergeCell ref="B14:B15"/>
    <mergeCell ref="C14:C15"/>
    <mergeCell ref="D14:D15"/>
    <mergeCell ref="E14:E15"/>
    <mergeCell ref="F14:F15"/>
    <mergeCell ref="G14:G15"/>
    <mergeCell ref="H14:H15"/>
    <mergeCell ref="L14:L15"/>
    <mergeCell ref="M14:M15"/>
    <mergeCell ref="N14:N15"/>
    <mergeCell ref="O14:O15"/>
    <mergeCell ref="P14:P15"/>
    <mergeCell ref="Q14:Q15"/>
    <mergeCell ref="R14:R15"/>
    <mergeCell ref="S14:S15"/>
    <mergeCell ref="T14:T15"/>
    <mergeCell ref="V14:V15"/>
    <mergeCell ref="W14:W15"/>
    <mergeCell ref="X14:X15"/>
    <mergeCell ref="Y14:Y15"/>
    <mergeCell ref="Z14:Z15"/>
    <mergeCell ref="AA14:AA15"/>
    <mergeCell ref="AB14:AB15"/>
    <mergeCell ref="AC14:AC15"/>
    <mergeCell ref="AD14:AD15"/>
    <mergeCell ref="AF14:AF15"/>
    <mergeCell ref="AG14:AG15"/>
    <mergeCell ref="AH14:AH15"/>
    <mergeCell ref="AI14:AI15"/>
    <mergeCell ref="AJ14:AJ15"/>
    <mergeCell ref="AK14:AK15"/>
    <mergeCell ref="AL14:AL15"/>
    <mergeCell ref="AM14:AM15"/>
    <mergeCell ref="DH14:DH15"/>
    <mergeCell ref="DI14:DI15"/>
    <mergeCell ref="DJ14:DJ15"/>
    <mergeCell ref="DK14:DK15"/>
    <mergeCell ref="DL14:DL15"/>
    <mergeCell ref="DM14:DM15"/>
    <mergeCell ref="DN14:DN15"/>
    <mergeCell ref="DO14:DO15"/>
    <mergeCell ref="DP14:DP15"/>
    <mergeCell ref="DR14:DR15"/>
    <mergeCell ref="DS14:DS15"/>
    <mergeCell ref="DT14:DT15"/>
    <mergeCell ref="DU14:DU15"/>
    <mergeCell ref="DV14:DV15"/>
    <mergeCell ref="DW14:DW15"/>
    <mergeCell ref="DX14:DX15"/>
    <mergeCell ref="DY14:DY15"/>
    <mergeCell ref="DZ14:DZ15"/>
    <mergeCell ref="EB14:EB15"/>
    <mergeCell ref="EC14:EC15"/>
    <mergeCell ref="ED14:ED15"/>
    <mergeCell ref="EM14:EM15"/>
    <mergeCell ref="EN14:EN15"/>
    <mergeCell ref="EO14:EO15"/>
    <mergeCell ref="EP14:EP15"/>
    <mergeCell ref="EQ14:EQ15"/>
    <mergeCell ref="ER14:ER15"/>
    <mergeCell ref="ES14:ES15"/>
    <mergeCell ref="ET14:ET15"/>
    <mergeCell ref="EE14:EE15"/>
    <mergeCell ref="EF14:EF15"/>
    <mergeCell ref="EG14:EG15"/>
    <mergeCell ref="EH14:EH15"/>
    <mergeCell ref="EI14:EI15"/>
    <mergeCell ref="EJ14:EJ15"/>
    <mergeCell ref="EL14:EL15"/>
    <mergeCell ref="BE14:BE15"/>
    <mergeCell ref="BF14:BF15"/>
    <mergeCell ref="BG14:BG15"/>
    <mergeCell ref="BH14:BH15"/>
    <mergeCell ref="BJ14:BJ15"/>
    <mergeCell ref="BK14:BK15"/>
    <mergeCell ref="BL14:BL15"/>
    <mergeCell ref="BM14:BM15"/>
    <mergeCell ref="BN14:BN15"/>
    <mergeCell ref="BO14:BO15"/>
    <mergeCell ref="BP14:BP15"/>
    <mergeCell ref="BQ14:BQ15"/>
    <mergeCell ref="BR14:BR15"/>
    <mergeCell ref="BT14:BT15"/>
    <mergeCell ref="BU14:BU15"/>
    <mergeCell ref="BV14:BV15"/>
    <mergeCell ref="BW14:BW15"/>
    <mergeCell ref="BX14:BX15"/>
    <mergeCell ref="BY14:BY15"/>
    <mergeCell ref="BZ14:BZ15"/>
    <mergeCell ref="CA14:CA15"/>
    <mergeCell ref="CB14:CB15"/>
    <mergeCell ref="CD14:CD15"/>
    <mergeCell ref="CE14:CE15"/>
    <mergeCell ref="CF14:CF15"/>
    <mergeCell ref="CG14:CG15"/>
    <mergeCell ref="CH14:CH15"/>
    <mergeCell ref="CI14:CI15"/>
    <mergeCell ref="CJ14:CJ15"/>
    <mergeCell ref="CK14:CK15"/>
    <mergeCell ref="CL14:CL15"/>
    <mergeCell ref="CN14:CN15"/>
    <mergeCell ref="CO14:CO15"/>
    <mergeCell ref="CP14:CP15"/>
    <mergeCell ref="CQ14:CQ15"/>
    <mergeCell ref="CR14:CR15"/>
    <mergeCell ref="CS14:CS15"/>
    <mergeCell ref="CT14:CT15"/>
    <mergeCell ref="CU14:CU15"/>
    <mergeCell ref="CV14:CV15"/>
    <mergeCell ref="CX14:CX15"/>
    <mergeCell ref="CY14:CY15"/>
    <mergeCell ref="CZ14:CZ15"/>
    <mergeCell ref="DA14:DA15"/>
    <mergeCell ref="DB14:DB15"/>
    <mergeCell ref="DC14:DC15"/>
    <mergeCell ref="DD14:DD15"/>
    <mergeCell ref="DE14:DE15"/>
    <mergeCell ref="DF14:DF15"/>
    <mergeCell ref="X9:X10"/>
    <mergeCell ref="Y9:Y10"/>
    <mergeCell ref="BB9:BB10"/>
    <mergeCell ref="BC9:BC10"/>
    <mergeCell ref="AT9:AT10"/>
    <mergeCell ref="AU9:AU10"/>
    <mergeCell ref="AV9:AV10"/>
    <mergeCell ref="AW9:AW10"/>
    <mergeCell ref="AX9:AX10"/>
    <mergeCell ref="AZ9:AZ10"/>
    <mergeCell ref="BA9:BA10"/>
    <mergeCell ref="BL9:BL10"/>
    <mergeCell ref="BM9:BM10"/>
    <mergeCell ref="BD9:BD10"/>
    <mergeCell ref="BE9:BE10"/>
    <mergeCell ref="BF9:BF10"/>
    <mergeCell ref="BG9:BG10"/>
    <mergeCell ref="W9:W10"/>
    <mergeCell ref="AH9:AH10"/>
    <mergeCell ref="AI9:AI10"/>
    <mergeCell ref="Z9:Z10"/>
    <mergeCell ref="AA9:AA10"/>
    <mergeCell ref="AB9:AB10"/>
    <mergeCell ref="AC9:AC10"/>
    <mergeCell ref="AD9:AD10"/>
    <mergeCell ref="AF9:AF10"/>
    <mergeCell ref="AG9:AG10"/>
    <mergeCell ref="AR9:AR10"/>
    <mergeCell ref="AS9:AS10"/>
    <mergeCell ref="AJ9:AJ10"/>
    <mergeCell ref="AK9:AK10"/>
    <mergeCell ref="AL9:AL10"/>
    <mergeCell ref="AM9:AM10"/>
    <mergeCell ref="AN9:AN10"/>
    <mergeCell ref="AP9:AP10"/>
    <mergeCell ref="AQ9:AQ10"/>
    <mergeCell ref="BR9:BR10"/>
    <mergeCell ref="BT9:BT10"/>
    <mergeCell ref="BU9:BU10"/>
    <mergeCell ref="DO11:DO13"/>
    <mergeCell ref="DP11:DP13"/>
    <mergeCell ref="DR11:DR13"/>
    <mergeCell ref="DS11:DS13"/>
    <mergeCell ref="DT11:DT13"/>
    <mergeCell ref="DU11:DU13"/>
    <mergeCell ref="DV11:DV13"/>
    <mergeCell ref="DW11:DW13"/>
    <mergeCell ref="DX11:DX13"/>
    <mergeCell ref="DY11:DY13"/>
    <mergeCell ref="DZ11:DZ13"/>
    <mergeCell ref="EB11:EB13"/>
    <mergeCell ref="EC11:EC13"/>
    <mergeCell ref="ED11:ED13"/>
    <mergeCell ref="DU9:DU10"/>
    <mergeCell ref="DL9:DL10"/>
    <mergeCell ref="DM9:DM10"/>
    <mergeCell ref="DN9:DN10"/>
    <mergeCell ref="DO9:DO10"/>
    <mergeCell ref="DP9:DP10"/>
    <mergeCell ref="DR9:DR10"/>
    <mergeCell ref="DS9:DS10"/>
    <mergeCell ref="ED9:ED10"/>
    <mergeCell ref="DD11:DD13"/>
    <mergeCell ref="DE11:DE13"/>
    <mergeCell ref="DF11:DF13"/>
    <mergeCell ref="DJ11:DJ13"/>
    <mergeCell ref="DK11:DK13"/>
    <mergeCell ref="DL11:DL13"/>
    <mergeCell ref="EM11:EM13"/>
    <mergeCell ref="EN11:EN13"/>
    <mergeCell ref="EO11:EO13"/>
    <mergeCell ref="EP11:EP13"/>
    <mergeCell ref="EQ11:EQ13"/>
    <mergeCell ref="ER11:ER13"/>
    <mergeCell ref="ES11:ES13"/>
    <mergeCell ref="ET11:ET13"/>
    <mergeCell ref="EE11:EE13"/>
    <mergeCell ref="EF11:EF13"/>
    <mergeCell ref="EG11:EG13"/>
    <mergeCell ref="EH11:EH13"/>
    <mergeCell ref="EI11:EI13"/>
    <mergeCell ref="EJ11:EJ13"/>
    <mergeCell ref="EL11:EL13"/>
    <mergeCell ref="AX18:AX24"/>
    <mergeCell ref="AZ18:AZ24"/>
    <mergeCell ref="BH18:BH24"/>
    <mergeCell ref="BK18:BK23"/>
    <mergeCell ref="BA18:BA24"/>
    <mergeCell ref="BB18:BB24"/>
    <mergeCell ref="BC18:BC24"/>
    <mergeCell ref="BD18:BD24"/>
    <mergeCell ref="BE18:BE24"/>
    <mergeCell ref="BF18:BF24"/>
    <mergeCell ref="BG18:BG24"/>
    <mergeCell ref="BT18:BT24"/>
    <mergeCell ref="BU18:BU24"/>
    <mergeCell ref="BL18:BL23"/>
    <mergeCell ref="BM18:BM24"/>
    <mergeCell ref="BN18:BN24"/>
    <mergeCell ref="BO18:BO24"/>
    <mergeCell ref="BP18:BP24"/>
    <mergeCell ref="BQ18:BQ24"/>
    <mergeCell ref="BR18:BR24"/>
    <mergeCell ref="CD18:CD24"/>
    <mergeCell ref="CE18:CE24"/>
    <mergeCell ref="BV18:BV24"/>
    <mergeCell ref="BW18:BW24"/>
    <mergeCell ref="BX18:BX24"/>
    <mergeCell ref="BY18:BY24"/>
    <mergeCell ref="BZ18:BZ24"/>
    <mergeCell ref="CA18:CA24"/>
    <mergeCell ref="CB18:CB24"/>
    <mergeCell ref="CN18:CN24"/>
    <mergeCell ref="CO18:CO24"/>
    <mergeCell ref="CF18:CF24"/>
    <mergeCell ref="CG18:CG24"/>
    <mergeCell ref="CH18:CH24"/>
    <mergeCell ref="CI18:CI24"/>
    <mergeCell ref="CJ18:CJ24"/>
    <mergeCell ref="CK18:CK24"/>
    <mergeCell ref="CL18:CL24"/>
    <mergeCell ref="CX18:CX24"/>
    <mergeCell ref="CY18:CY24"/>
    <mergeCell ref="CP18:CP24"/>
    <mergeCell ref="CQ18:CQ24"/>
    <mergeCell ref="CR18:CR24"/>
    <mergeCell ref="CS18:CS24"/>
    <mergeCell ref="CT18:CT24"/>
    <mergeCell ref="CU18:CU24"/>
    <mergeCell ref="CV18:CV24"/>
    <mergeCell ref="DF18:DF24"/>
    <mergeCell ref="DH18:DH24"/>
    <mergeCell ref="CZ16:CZ17"/>
    <mergeCell ref="CZ18:CZ19"/>
    <mergeCell ref="DA18:DA24"/>
    <mergeCell ref="DB18:DB24"/>
    <mergeCell ref="DC18:DC24"/>
    <mergeCell ref="DD18:DD24"/>
    <mergeCell ref="DE18:DE24"/>
    <mergeCell ref="EN27:EN28"/>
    <mergeCell ref="DP18:DP24"/>
    <mergeCell ref="DR18:DR24"/>
    <mergeCell ref="DS18:DS24"/>
    <mergeCell ref="DT18:DT24"/>
    <mergeCell ref="DU18:DU24"/>
    <mergeCell ref="DV18:DV24"/>
    <mergeCell ref="DW18:DW24"/>
    <mergeCell ref="DX18:DX24"/>
    <mergeCell ref="DY18:DY24"/>
    <mergeCell ref="DZ18:DZ24"/>
    <mergeCell ref="EB18:EB24"/>
    <mergeCell ref="EC18:EC24"/>
    <mergeCell ref="ED18:ED24"/>
    <mergeCell ref="EE18:EE24"/>
    <mergeCell ref="DS25:DS26"/>
    <mergeCell ref="DT25:DT26"/>
    <mergeCell ref="DU25:DU30"/>
    <mergeCell ref="ED27:ED28"/>
    <mergeCell ref="EE25:EE30"/>
    <mergeCell ref="EF25:EF30"/>
    <mergeCell ref="EB27:EB28"/>
    <mergeCell ref="EC27:EC28"/>
    <mergeCell ref="DR29:DR30"/>
    <mergeCell ref="DS29:DS30"/>
    <mergeCell ref="DR27:DR28"/>
    <mergeCell ref="DS27:DS28"/>
    <mergeCell ref="DT27:DT28"/>
    <mergeCell ref="DT29:DT30"/>
    <mergeCell ref="EC29:EC30"/>
    <mergeCell ref="ED29:ED30"/>
    <mergeCell ref="DW25:DW30"/>
    <mergeCell ref="DI18:DI24"/>
    <mergeCell ref="DJ18:DJ24"/>
    <mergeCell ref="DK18:DK24"/>
    <mergeCell ref="DL18:DL24"/>
    <mergeCell ref="DM18:DM24"/>
    <mergeCell ref="DN18:DN24"/>
    <mergeCell ref="DO18:DO24"/>
    <mergeCell ref="DH25:DH26"/>
    <mergeCell ref="DI25:DI26"/>
    <mergeCell ref="DJ25:DJ26"/>
    <mergeCell ref="DK25:DK30"/>
    <mergeCell ref="DL25:DL30"/>
    <mergeCell ref="DM25:DM30"/>
    <mergeCell ref="DN25:DN30"/>
    <mergeCell ref="DO25:DO30"/>
    <mergeCell ref="DP25:DP30"/>
    <mergeCell ref="DR25:DR26"/>
    <mergeCell ref="DH27:DH28"/>
    <mergeCell ref="DH29:DH30"/>
    <mergeCell ref="DI29:DI30"/>
    <mergeCell ref="DJ29:DJ30"/>
    <mergeCell ref="DI27:DI28"/>
    <mergeCell ref="DJ27:DJ28"/>
    <mergeCell ref="EF18:EF24"/>
    <mergeCell ref="EG18:EG24"/>
    <mergeCell ref="EH18:EH24"/>
    <mergeCell ref="EI18:EI24"/>
    <mergeCell ref="EJ18:EJ24"/>
    <mergeCell ref="EL18:EL24"/>
    <mergeCell ref="EM18:EM24"/>
    <mergeCell ref="EQ25:EQ30"/>
    <mergeCell ref="ER25:ER30"/>
    <mergeCell ref="ES25:ES30"/>
    <mergeCell ref="ET25:ET30"/>
    <mergeCell ref="EN18:EN24"/>
    <mergeCell ref="EO18:EO24"/>
    <mergeCell ref="EP18:EP24"/>
    <mergeCell ref="EQ18:EQ24"/>
    <mergeCell ref="ER18:ER24"/>
    <mergeCell ref="ES18:ES24"/>
    <mergeCell ref="ET18:ET24"/>
    <mergeCell ref="EO25:EO30"/>
    <mergeCell ref="EP25:EP30"/>
    <mergeCell ref="EL27:EL28"/>
    <mergeCell ref="EM27:EM28"/>
    <mergeCell ref="EL25:EL26"/>
    <mergeCell ref="EL29:EL30"/>
    <mergeCell ref="EM29:EM30"/>
    <mergeCell ref="EN29:EN30"/>
    <mergeCell ref="EG25:EG30"/>
    <mergeCell ref="EH25:EH30"/>
    <mergeCell ref="EI25:EI30"/>
    <mergeCell ref="EJ25:EJ30"/>
    <mergeCell ref="EM25:EM26"/>
    <mergeCell ref="EN25:EN26"/>
  </mergeCells>
  <hyperlinks>
    <hyperlink ref="CY9" r:id="rId1" xr:uid="{00000000-0004-0000-0100-000000000000}"/>
    <hyperlink ref="CY11" r:id="rId2" xr:uid="{00000000-0004-0000-0100-000001000000}"/>
    <hyperlink ref="CY18" r:id="rId3" xr:uid="{00000000-0004-0000-0100-000002000000}"/>
  </hyperlinks>
  <pageMargins left="0.7" right="0.7" top="0.75" bottom="0.75" header="0" footer="0"/>
  <pageSetup paperSize="9" orientation="portrait"/>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U323"/>
  <sheetViews>
    <sheetView topLeftCell="A35" workbookViewId="0"/>
  </sheetViews>
  <sheetFormatPr baseColWidth="10" defaultColWidth="14.5" defaultRowHeight="15" customHeight="1" x14ac:dyDescent="0.2"/>
  <cols>
    <col min="1" max="1" width="6.6640625" customWidth="1"/>
    <col min="2" max="2" width="4.6640625" hidden="1" customWidth="1"/>
    <col min="3" max="3" width="17.6640625" customWidth="1"/>
    <col min="4" max="4" width="10.33203125" customWidth="1"/>
    <col min="5" max="5" width="11.5" customWidth="1"/>
    <col min="6" max="6" width="41.6640625" customWidth="1"/>
    <col min="7" max="7" width="20.1640625" customWidth="1"/>
    <col min="8" max="8" width="26.6640625" customWidth="1"/>
    <col min="9" max="9" width="4.6640625" customWidth="1"/>
    <col min="10" max="10" width="33.6640625" customWidth="1"/>
    <col min="11" max="12" width="20.6640625" customWidth="1"/>
    <col min="13" max="14" width="25.6640625" customWidth="1"/>
    <col min="15" max="15" width="13.5" customWidth="1"/>
    <col min="16" max="16" width="11.6640625" customWidth="1"/>
    <col min="17" max="17" width="18.33203125" customWidth="1"/>
    <col min="18" max="18" width="14.5" customWidth="1"/>
    <col min="19" max="19" width="35.6640625" customWidth="1"/>
    <col min="20" max="20" width="8.6640625" customWidth="1"/>
    <col min="21" max="22" width="20.6640625" customWidth="1"/>
    <col min="23" max="24" width="25.6640625" customWidth="1"/>
    <col min="25" max="25" width="13.5" customWidth="1"/>
    <col min="26" max="26" width="11.6640625" customWidth="1"/>
    <col min="27" max="27" width="18.33203125" customWidth="1"/>
    <col min="28" max="28" width="14.5" customWidth="1"/>
    <col min="29" max="29" width="35.6640625" customWidth="1"/>
    <col min="30" max="30" width="8.6640625" customWidth="1"/>
    <col min="31" max="32" width="20.6640625" customWidth="1"/>
    <col min="33" max="34" width="25.6640625" customWidth="1"/>
    <col min="35" max="35" width="13.5" customWidth="1"/>
    <col min="36" max="36" width="11.6640625" customWidth="1"/>
    <col min="37" max="37" width="18.33203125" customWidth="1"/>
    <col min="38" max="38" width="14.5" customWidth="1"/>
    <col min="39" max="39" width="35.6640625" customWidth="1"/>
    <col min="40" max="40" width="8.6640625" customWidth="1"/>
    <col min="41" max="42" width="20.6640625" customWidth="1"/>
    <col min="43" max="44" width="25.6640625" customWidth="1"/>
    <col min="45" max="45" width="13.5" customWidth="1"/>
    <col min="46" max="46" width="11.6640625" customWidth="1"/>
    <col min="47" max="47" width="18.33203125" customWidth="1"/>
    <col min="48" max="48" width="14.5" customWidth="1"/>
    <col min="49" max="49" width="35.6640625" customWidth="1"/>
    <col min="50" max="50" width="8.6640625" customWidth="1"/>
    <col min="51" max="52" width="20.6640625" customWidth="1"/>
    <col min="53" max="54" width="25.6640625" customWidth="1"/>
    <col min="55" max="55" width="13.5" customWidth="1"/>
    <col min="56" max="56" width="11.6640625" customWidth="1"/>
    <col min="57" max="57" width="18.33203125" customWidth="1"/>
    <col min="58" max="58" width="14.5" customWidth="1"/>
    <col min="59" max="59" width="35.6640625" customWidth="1"/>
    <col min="60" max="60" width="8.6640625" customWidth="1"/>
    <col min="61" max="62" width="20.6640625" customWidth="1"/>
    <col min="63" max="64" width="25.6640625" customWidth="1"/>
    <col min="65" max="65" width="13.5" customWidth="1"/>
    <col min="66" max="66" width="11.6640625" customWidth="1"/>
    <col min="67" max="67" width="18.33203125" customWidth="1"/>
    <col min="68" max="68" width="14.5" customWidth="1"/>
    <col min="69" max="69" width="35.6640625" customWidth="1"/>
    <col min="70" max="70" width="8.6640625" customWidth="1"/>
    <col min="71" max="72" width="20.6640625" customWidth="1"/>
    <col min="73" max="74" width="25.6640625" customWidth="1"/>
    <col min="75" max="75" width="13.5" customWidth="1"/>
    <col min="76" max="76" width="11.6640625" customWidth="1"/>
    <col min="77" max="77" width="18.33203125" customWidth="1"/>
    <col min="78" max="78" width="14.5" customWidth="1"/>
    <col min="79" max="79" width="35.6640625" customWidth="1"/>
    <col min="80" max="80" width="8.6640625" customWidth="1"/>
    <col min="81" max="82" width="20.6640625" customWidth="1"/>
    <col min="83" max="83" width="29.1640625" customWidth="1"/>
    <col min="84" max="84" width="25.6640625" customWidth="1"/>
    <col min="85" max="85" width="13.5" customWidth="1"/>
    <col min="86" max="86" width="11.6640625" customWidth="1"/>
    <col min="87" max="87" width="18.33203125" customWidth="1"/>
    <col min="88" max="88" width="14.5" customWidth="1"/>
    <col min="89" max="89" width="35.6640625" customWidth="1"/>
    <col min="90" max="90" width="8.6640625" customWidth="1"/>
    <col min="91" max="92" width="20.6640625" customWidth="1"/>
    <col min="93" max="94" width="25.6640625" customWidth="1"/>
    <col min="95" max="95" width="13.5" customWidth="1"/>
    <col min="96" max="96" width="11.6640625" customWidth="1"/>
    <col min="97" max="97" width="18.33203125" customWidth="1"/>
    <col min="98" max="98" width="14.5" customWidth="1"/>
    <col min="99" max="99" width="35.6640625" customWidth="1"/>
    <col min="100" max="100" width="8.6640625" customWidth="1"/>
    <col min="101" max="102" width="20.6640625" customWidth="1"/>
    <col min="103" max="104" width="25.6640625" customWidth="1"/>
    <col min="105" max="105" width="13.5" customWidth="1"/>
    <col min="106" max="106" width="11.6640625" customWidth="1"/>
    <col min="107" max="107" width="18.33203125" customWidth="1"/>
    <col min="108" max="108" width="14.5" customWidth="1"/>
    <col min="109" max="109" width="35.6640625" customWidth="1"/>
    <col min="110" max="110" width="8.6640625" customWidth="1"/>
    <col min="111" max="112" width="20.6640625" customWidth="1"/>
    <col min="113" max="114" width="25.6640625" customWidth="1"/>
    <col min="115" max="115" width="13.5" customWidth="1"/>
    <col min="116" max="116" width="11.6640625" customWidth="1"/>
    <col min="117" max="117" width="18.33203125" customWidth="1"/>
    <col min="118" max="118" width="14.5" customWidth="1"/>
    <col min="119" max="119" width="35.6640625" customWidth="1"/>
    <col min="120" max="120" width="8.6640625" customWidth="1"/>
    <col min="121" max="122" width="20.6640625" customWidth="1"/>
    <col min="123" max="124" width="25.6640625" customWidth="1"/>
    <col min="125" max="125" width="13.5" customWidth="1"/>
    <col min="126" max="126" width="11.6640625" customWidth="1"/>
    <col min="127" max="127" width="18.33203125" customWidth="1"/>
    <col min="128" max="128" width="14.5" customWidth="1"/>
    <col min="129" max="129" width="35.6640625" customWidth="1"/>
    <col min="130" max="130" width="8.6640625" customWidth="1"/>
    <col min="131" max="132" width="20.6640625" customWidth="1"/>
    <col min="133" max="134" width="25.6640625" customWidth="1"/>
    <col min="135" max="135" width="13.5" customWidth="1"/>
    <col min="136" max="136" width="11.6640625" customWidth="1"/>
    <col min="137" max="137" width="18.33203125" customWidth="1"/>
    <col min="138" max="138" width="14.5" customWidth="1"/>
    <col min="139" max="139" width="35.6640625" customWidth="1"/>
    <col min="140" max="140" width="8.6640625" customWidth="1"/>
    <col min="141" max="142" width="20.6640625" customWidth="1"/>
    <col min="143" max="144" width="25.6640625" customWidth="1"/>
    <col min="145" max="145" width="13.5" customWidth="1"/>
    <col min="146" max="146" width="11.6640625" customWidth="1"/>
    <col min="147" max="147" width="18.33203125" customWidth="1"/>
    <col min="148" max="148" width="14.5" customWidth="1"/>
    <col min="149" max="149" width="35.6640625" customWidth="1"/>
    <col min="150" max="150" width="8.6640625" customWidth="1"/>
    <col min="151" max="151" width="14.5" customWidth="1"/>
  </cols>
  <sheetData>
    <row r="1" spans="1:151" ht="12.75" customHeight="1" x14ac:dyDescent="0.2">
      <c r="A1" s="4" t="s">
        <v>17</v>
      </c>
      <c r="B1" s="5"/>
      <c r="C1" s="4"/>
      <c r="D1" s="4"/>
      <c r="E1" s="5"/>
      <c r="F1" s="13"/>
      <c r="G1" s="4"/>
      <c r="H1" s="7"/>
      <c r="I1" s="6"/>
      <c r="J1" s="7"/>
      <c r="K1" s="7"/>
      <c r="L1" s="7"/>
      <c r="M1" s="7"/>
      <c r="N1" s="7"/>
      <c r="O1" s="8"/>
      <c r="P1" s="8"/>
      <c r="Q1" s="8"/>
      <c r="R1" s="8"/>
      <c r="S1" s="7"/>
      <c r="T1" s="132"/>
      <c r="U1" s="7"/>
      <c r="V1" s="7"/>
      <c r="W1" s="7"/>
      <c r="X1" s="7"/>
      <c r="Y1" s="8"/>
      <c r="Z1" s="8"/>
      <c r="AA1" s="8"/>
      <c r="AB1" s="8"/>
      <c r="AC1" s="7"/>
      <c r="AD1" s="132"/>
      <c r="AE1" s="7"/>
      <c r="AF1" s="7"/>
      <c r="AG1" s="7"/>
      <c r="AH1" s="7"/>
      <c r="AI1" s="8"/>
      <c r="AJ1" s="8"/>
      <c r="AK1" s="8"/>
      <c r="AL1" s="8"/>
      <c r="AM1" s="7"/>
      <c r="AN1" s="132"/>
      <c r="AO1" s="7"/>
      <c r="AP1" s="7"/>
      <c r="AQ1" s="7"/>
      <c r="AR1" s="7"/>
      <c r="AS1" s="8"/>
      <c r="AT1" s="8"/>
      <c r="AU1" s="8"/>
      <c r="AV1" s="8"/>
      <c r="AW1" s="7"/>
      <c r="AX1" s="132"/>
      <c r="AY1" s="7"/>
      <c r="AZ1" s="7"/>
      <c r="BA1" s="7"/>
      <c r="BB1" s="7"/>
      <c r="BC1" s="8"/>
      <c r="BD1" s="8"/>
      <c r="BE1" s="8"/>
      <c r="BF1" s="8"/>
      <c r="BG1" s="7"/>
      <c r="BH1" s="132"/>
      <c r="BI1" s="7"/>
      <c r="BJ1" s="7"/>
      <c r="BK1" s="7"/>
      <c r="BL1" s="7"/>
      <c r="BM1" s="8"/>
      <c r="BN1" s="8"/>
      <c r="BO1" s="8"/>
      <c r="BP1" s="8"/>
      <c r="BQ1" s="7"/>
      <c r="BR1" s="132"/>
      <c r="BS1" s="7"/>
      <c r="BT1" s="7"/>
      <c r="BU1" s="7"/>
      <c r="BV1" s="7"/>
      <c r="BW1" s="8"/>
      <c r="BX1" s="8"/>
      <c r="BY1" s="8"/>
      <c r="BZ1" s="8"/>
      <c r="CA1" s="7"/>
      <c r="CB1" s="132"/>
      <c r="CC1" s="7"/>
      <c r="CD1" s="7"/>
      <c r="CE1" s="7"/>
      <c r="CF1" s="7"/>
      <c r="CG1" s="8"/>
      <c r="CH1" s="8"/>
      <c r="CI1" s="8"/>
      <c r="CJ1" s="8"/>
      <c r="CK1" s="7"/>
      <c r="CL1" s="132"/>
      <c r="CM1" s="7"/>
      <c r="CN1" s="7"/>
      <c r="CO1" s="7"/>
      <c r="CP1" s="7"/>
      <c r="CQ1" s="8"/>
      <c r="CR1" s="8"/>
      <c r="CS1" s="8"/>
      <c r="CT1" s="8"/>
      <c r="CU1" s="7"/>
      <c r="CV1" s="132"/>
      <c r="CW1" s="7"/>
      <c r="CX1" s="7"/>
      <c r="CY1" s="7"/>
      <c r="CZ1" s="7"/>
      <c r="DA1" s="8"/>
      <c r="DB1" s="8"/>
      <c r="DC1" s="8"/>
      <c r="DD1" s="8"/>
      <c r="DE1" s="7"/>
      <c r="DF1" s="132"/>
      <c r="DG1" s="7"/>
      <c r="DH1" s="7"/>
      <c r="DI1" s="7"/>
      <c r="DJ1" s="7"/>
      <c r="DK1" s="8"/>
      <c r="DL1" s="8"/>
      <c r="DM1" s="8"/>
      <c r="DN1" s="8"/>
      <c r="DO1" s="7"/>
      <c r="DP1" s="132"/>
      <c r="DQ1" s="7"/>
      <c r="DR1" s="7"/>
      <c r="DS1" s="7"/>
      <c r="DT1" s="7"/>
      <c r="DU1" s="8"/>
      <c r="DV1" s="8"/>
      <c r="DW1" s="8"/>
      <c r="DX1" s="8"/>
      <c r="DY1" s="7"/>
      <c r="DZ1" s="132"/>
      <c r="EA1" s="7"/>
      <c r="EB1" s="7"/>
      <c r="EC1" s="7"/>
      <c r="ED1" s="7"/>
      <c r="EE1" s="8"/>
      <c r="EF1" s="8"/>
      <c r="EG1" s="8"/>
      <c r="EH1" s="8"/>
      <c r="EI1" s="7"/>
      <c r="EJ1" s="132"/>
      <c r="EK1" s="7"/>
      <c r="EL1" s="7"/>
      <c r="EM1" s="7"/>
      <c r="EN1" s="7"/>
      <c r="EO1" s="8"/>
      <c r="EP1" s="8"/>
      <c r="EQ1" s="8"/>
      <c r="ER1" s="8"/>
      <c r="ES1" s="7"/>
      <c r="ET1" s="132"/>
      <c r="EU1" s="13"/>
    </row>
    <row r="2" spans="1:151" ht="12.75" customHeight="1" x14ac:dyDescent="0.2">
      <c r="A2" s="4"/>
      <c r="B2" s="5"/>
      <c r="C2" s="4"/>
      <c r="D2" s="4"/>
      <c r="E2" s="5"/>
      <c r="F2" s="13"/>
      <c r="G2" s="4"/>
      <c r="H2" s="7"/>
      <c r="I2" s="6"/>
      <c r="J2" s="7"/>
      <c r="K2" s="7"/>
      <c r="L2" s="7"/>
      <c r="M2" s="7"/>
      <c r="N2" s="7"/>
      <c r="O2" s="8"/>
      <c r="P2" s="8"/>
      <c r="Q2" s="8"/>
      <c r="R2" s="8"/>
      <c r="S2" s="7"/>
      <c r="T2" s="132"/>
      <c r="U2" s="7"/>
      <c r="V2" s="7"/>
      <c r="W2" s="7"/>
      <c r="X2" s="7"/>
      <c r="Y2" s="8"/>
      <c r="Z2" s="8"/>
      <c r="AA2" s="8"/>
      <c r="AB2" s="8"/>
      <c r="AC2" s="7"/>
      <c r="AD2" s="132"/>
      <c r="AE2" s="7"/>
      <c r="AF2" s="7"/>
      <c r="AG2" s="7"/>
      <c r="AH2" s="7"/>
      <c r="AI2" s="8"/>
      <c r="AJ2" s="8"/>
      <c r="AK2" s="8"/>
      <c r="AL2" s="8"/>
      <c r="AM2" s="7"/>
      <c r="AN2" s="132"/>
      <c r="AO2" s="7"/>
      <c r="AP2" s="7"/>
      <c r="AQ2" s="7"/>
      <c r="AR2" s="7"/>
      <c r="AS2" s="8"/>
      <c r="AT2" s="8"/>
      <c r="AU2" s="8"/>
      <c r="AV2" s="8"/>
      <c r="AW2" s="7"/>
      <c r="AX2" s="132"/>
      <c r="AY2" s="7"/>
      <c r="AZ2" s="7"/>
      <c r="BA2" s="7"/>
      <c r="BB2" s="7"/>
      <c r="BC2" s="8"/>
      <c r="BD2" s="8"/>
      <c r="BE2" s="8"/>
      <c r="BF2" s="8"/>
      <c r="BG2" s="7"/>
      <c r="BH2" s="132"/>
      <c r="BI2" s="7"/>
      <c r="BJ2" s="7"/>
      <c r="BK2" s="7"/>
      <c r="BL2" s="7"/>
      <c r="BM2" s="8"/>
      <c r="BN2" s="8"/>
      <c r="BO2" s="8"/>
      <c r="BP2" s="8"/>
      <c r="BQ2" s="7"/>
      <c r="BR2" s="132"/>
      <c r="BS2" s="7"/>
      <c r="BT2" s="7"/>
      <c r="BU2" s="7"/>
      <c r="BV2" s="7"/>
      <c r="BW2" s="8"/>
      <c r="BX2" s="8"/>
      <c r="BY2" s="8"/>
      <c r="BZ2" s="8"/>
      <c r="CA2" s="7"/>
      <c r="CB2" s="132"/>
      <c r="CC2" s="7"/>
      <c r="CD2" s="7"/>
      <c r="CE2" s="7"/>
      <c r="CF2" s="7"/>
      <c r="CG2" s="8"/>
      <c r="CH2" s="8"/>
      <c r="CI2" s="8"/>
      <c r="CJ2" s="8"/>
      <c r="CK2" s="7"/>
      <c r="CL2" s="132"/>
      <c r="CM2" s="7"/>
      <c r="CN2" s="7"/>
      <c r="CO2" s="7"/>
      <c r="CP2" s="7"/>
      <c r="CQ2" s="8"/>
      <c r="CR2" s="8"/>
      <c r="CS2" s="8"/>
      <c r="CT2" s="8"/>
      <c r="CU2" s="7"/>
      <c r="CV2" s="132"/>
      <c r="CW2" s="7"/>
      <c r="CX2" s="7"/>
      <c r="CY2" s="7"/>
      <c r="CZ2" s="7"/>
      <c r="DA2" s="8"/>
      <c r="DB2" s="8"/>
      <c r="DC2" s="8"/>
      <c r="DD2" s="8"/>
      <c r="DE2" s="7"/>
      <c r="DF2" s="132"/>
      <c r="DG2" s="7"/>
      <c r="DH2" s="7"/>
      <c r="DI2" s="7"/>
      <c r="DJ2" s="7"/>
      <c r="DK2" s="8"/>
      <c r="DL2" s="8"/>
      <c r="DM2" s="8"/>
      <c r="DN2" s="8"/>
      <c r="DO2" s="7"/>
      <c r="DP2" s="132"/>
      <c r="DQ2" s="7"/>
      <c r="DR2" s="7"/>
      <c r="DS2" s="7"/>
      <c r="DT2" s="7"/>
      <c r="DU2" s="8"/>
      <c r="DV2" s="8"/>
      <c r="DW2" s="8"/>
      <c r="DX2" s="8"/>
      <c r="DY2" s="7"/>
      <c r="DZ2" s="132"/>
      <c r="EA2" s="7"/>
      <c r="EB2" s="7"/>
      <c r="EC2" s="7"/>
      <c r="ED2" s="7"/>
      <c r="EE2" s="8"/>
      <c r="EF2" s="8"/>
      <c r="EG2" s="8"/>
      <c r="EH2" s="8"/>
      <c r="EI2" s="7"/>
      <c r="EJ2" s="132"/>
      <c r="EK2" s="7"/>
      <c r="EL2" s="7"/>
      <c r="EM2" s="7"/>
      <c r="EN2" s="7"/>
      <c r="EO2" s="8"/>
      <c r="EP2" s="8"/>
      <c r="EQ2" s="8"/>
      <c r="ER2" s="8"/>
      <c r="ES2" s="7"/>
      <c r="ET2" s="132"/>
      <c r="EU2" s="13"/>
    </row>
    <row r="3" spans="1:151" ht="21" customHeight="1" x14ac:dyDescent="0.2">
      <c r="A3" s="4" t="s">
        <v>18</v>
      </c>
      <c r="B3" s="5"/>
      <c r="C3" s="4"/>
      <c r="D3" s="9"/>
      <c r="E3" s="10"/>
      <c r="F3" s="133"/>
      <c r="G3" s="4"/>
      <c r="H3" s="7"/>
      <c r="I3" s="6"/>
      <c r="J3" s="7"/>
      <c r="K3" s="7"/>
      <c r="L3" s="7"/>
      <c r="M3" s="7"/>
      <c r="N3" s="7"/>
      <c r="O3" s="8"/>
      <c r="P3" s="8"/>
      <c r="Q3" s="8"/>
      <c r="R3" s="8"/>
      <c r="S3" s="7"/>
      <c r="T3" s="132"/>
      <c r="U3" s="7"/>
      <c r="V3" s="7"/>
      <c r="W3" s="7"/>
      <c r="X3" s="7"/>
      <c r="Y3" s="8"/>
      <c r="Z3" s="8"/>
      <c r="AA3" s="8"/>
      <c r="AB3" s="8"/>
      <c r="AC3" s="7"/>
      <c r="AD3" s="132"/>
      <c r="AE3" s="7"/>
      <c r="AF3" s="7"/>
      <c r="AG3" s="7"/>
      <c r="AH3" s="7"/>
      <c r="AI3" s="8"/>
      <c r="AJ3" s="8"/>
      <c r="AK3" s="134">
        <f>7/266</f>
        <v>2.6315789473684209E-2</v>
      </c>
      <c r="AL3" s="8"/>
      <c r="AM3" s="7"/>
      <c r="AN3" s="132"/>
      <c r="AO3" s="7"/>
      <c r="AP3" s="7"/>
      <c r="AQ3" s="7"/>
      <c r="AR3" s="7"/>
      <c r="AS3" s="8"/>
      <c r="AT3" s="8"/>
      <c r="AU3" s="8"/>
      <c r="AV3" s="8"/>
      <c r="AW3" s="7"/>
      <c r="AX3" s="132"/>
      <c r="AY3" s="7"/>
      <c r="AZ3" s="7"/>
      <c r="BA3" s="7"/>
      <c r="BB3" s="7"/>
      <c r="BC3" s="8"/>
      <c r="BD3" s="8"/>
      <c r="BE3" s="8"/>
      <c r="BF3" s="8"/>
      <c r="BG3" s="7"/>
      <c r="BH3" s="132"/>
      <c r="BI3" s="7"/>
      <c r="BJ3" s="7"/>
      <c r="BK3" s="7"/>
      <c r="BL3" s="7"/>
      <c r="BM3" s="8"/>
      <c r="BN3" s="8"/>
      <c r="BO3" s="8"/>
      <c r="BP3" s="8"/>
      <c r="BQ3" s="7"/>
      <c r="BR3" s="132"/>
      <c r="BS3" s="7"/>
      <c r="BT3" s="7"/>
      <c r="BU3" s="7"/>
      <c r="BV3" s="7"/>
      <c r="BW3" s="8"/>
      <c r="BX3" s="8"/>
      <c r="BY3" s="8"/>
      <c r="BZ3" s="8"/>
      <c r="CA3" s="7"/>
      <c r="CB3" s="132"/>
      <c r="CC3" s="7"/>
      <c r="CD3" s="7"/>
      <c r="CE3" s="7"/>
      <c r="CF3" s="7"/>
      <c r="CG3" s="8"/>
      <c r="CH3" s="8"/>
      <c r="CI3" s="8"/>
      <c r="CJ3" s="8"/>
      <c r="CK3" s="7"/>
      <c r="CL3" s="132"/>
      <c r="CM3" s="7"/>
      <c r="CN3" s="7"/>
      <c r="CO3" s="7"/>
      <c r="CP3" s="7"/>
      <c r="CQ3" s="8"/>
      <c r="CR3" s="8"/>
      <c r="CS3" s="8"/>
      <c r="CT3" s="8"/>
      <c r="CU3" s="7"/>
      <c r="CV3" s="132"/>
      <c r="CW3" s="7"/>
      <c r="CX3" s="7"/>
      <c r="CY3" s="7"/>
      <c r="CZ3" s="7"/>
      <c r="DA3" s="8"/>
      <c r="DB3" s="8"/>
      <c r="DC3" s="8"/>
      <c r="DD3" s="8"/>
      <c r="DE3" s="7"/>
      <c r="DF3" s="132"/>
      <c r="DG3" s="7"/>
      <c r="DH3" s="7"/>
      <c r="DI3" s="7"/>
      <c r="DJ3" s="7"/>
      <c r="DK3" s="8"/>
      <c r="DL3" s="8"/>
      <c r="DM3" s="8"/>
      <c r="DN3" s="8"/>
      <c r="DO3" s="7"/>
      <c r="DP3" s="132"/>
      <c r="DQ3" s="7"/>
      <c r="DR3" s="7"/>
      <c r="DS3" s="7"/>
      <c r="DT3" s="7"/>
      <c r="DU3" s="8"/>
      <c r="DV3" s="8"/>
      <c r="DW3" s="8"/>
      <c r="DX3" s="8"/>
      <c r="DY3" s="7"/>
      <c r="DZ3" s="132"/>
      <c r="EA3" s="7"/>
      <c r="EB3" s="7"/>
      <c r="EC3" s="7"/>
      <c r="ED3" s="7"/>
      <c r="EE3" s="8"/>
      <c r="EF3" s="8"/>
      <c r="EG3" s="8"/>
      <c r="EH3" s="8"/>
      <c r="EI3" s="7"/>
      <c r="EJ3" s="132"/>
      <c r="EK3" s="7"/>
      <c r="EL3" s="7"/>
      <c r="EM3" s="7"/>
      <c r="EN3" s="7"/>
      <c r="EO3" s="8"/>
      <c r="EP3" s="8"/>
      <c r="EQ3" s="8"/>
      <c r="ER3" s="8"/>
      <c r="ES3" s="7"/>
      <c r="ET3" s="132"/>
      <c r="EU3" s="13"/>
    </row>
    <row r="4" spans="1:151" ht="21" customHeight="1" x14ac:dyDescent="0.2">
      <c r="A4" s="4" t="s">
        <v>19</v>
      </c>
      <c r="B4" s="5"/>
      <c r="C4" s="4"/>
      <c r="D4" s="11"/>
      <c r="E4" s="12"/>
      <c r="F4" s="135"/>
      <c r="G4" s="4"/>
      <c r="H4" s="7"/>
      <c r="I4" s="6"/>
      <c r="J4" s="7"/>
      <c r="K4" s="7"/>
      <c r="L4" s="7"/>
      <c r="M4" s="7"/>
      <c r="N4" s="7"/>
      <c r="O4" s="8"/>
      <c r="P4" s="8"/>
      <c r="Q4" s="8"/>
      <c r="R4" s="8"/>
      <c r="S4" s="7"/>
      <c r="T4" s="132"/>
      <c r="U4" s="7"/>
      <c r="V4" s="7"/>
      <c r="W4" s="7"/>
      <c r="X4" s="7"/>
      <c r="Y4" s="8"/>
      <c r="Z4" s="8"/>
      <c r="AA4" s="8"/>
      <c r="AB4" s="8"/>
      <c r="AC4" s="7"/>
      <c r="AD4" s="132"/>
      <c r="AE4" s="7"/>
      <c r="AF4" s="7"/>
      <c r="AG4" s="7"/>
      <c r="AH4" s="7"/>
      <c r="AI4" s="8"/>
      <c r="AJ4" s="8"/>
      <c r="AK4" s="8"/>
      <c r="AL4" s="8"/>
      <c r="AM4" s="7"/>
      <c r="AN4" s="132"/>
      <c r="AO4" s="7"/>
      <c r="AP4" s="7"/>
      <c r="AQ4" s="7"/>
      <c r="AR4" s="7"/>
      <c r="AS4" s="8"/>
      <c r="AT4" s="8"/>
      <c r="AU4" s="8"/>
      <c r="AV4" s="8"/>
      <c r="AW4" s="7"/>
      <c r="AX4" s="132"/>
      <c r="AY4" s="7"/>
      <c r="AZ4" s="7"/>
      <c r="BA4" s="7"/>
      <c r="BB4" s="7"/>
      <c r="BC4" s="8"/>
      <c r="BD4" s="8"/>
      <c r="BE4" s="8"/>
      <c r="BF4" s="8"/>
      <c r="BG4" s="7"/>
      <c r="BH4" s="132"/>
      <c r="BI4" s="7"/>
      <c r="BJ4" s="7"/>
      <c r="BK4" s="7"/>
      <c r="BL4" s="7"/>
      <c r="BM4" s="8"/>
      <c r="BN4" s="8"/>
      <c r="BO4" s="8"/>
      <c r="BP4" s="8"/>
      <c r="BQ4" s="7"/>
      <c r="BR4" s="132"/>
      <c r="BS4" s="7">
        <f>16+40+46</f>
        <v>102</v>
      </c>
      <c r="BT4" s="7"/>
      <c r="BU4" s="7"/>
      <c r="BV4" s="7"/>
      <c r="BW4" s="8"/>
      <c r="BX4" s="8"/>
      <c r="BY4" s="8"/>
      <c r="BZ4" s="8"/>
      <c r="CA4" s="7"/>
      <c r="CB4" s="132"/>
      <c r="CC4" s="7"/>
      <c r="CD4" s="7"/>
      <c r="CE4" s="7"/>
      <c r="CF4" s="7"/>
      <c r="CG4" s="8"/>
      <c r="CH4" s="8"/>
      <c r="CI4" s="8"/>
      <c r="CJ4" s="8"/>
      <c r="CK4" s="7"/>
      <c r="CL4" s="132"/>
      <c r="CM4" s="7"/>
      <c r="CN4" s="7"/>
      <c r="CO4" s="7"/>
      <c r="CP4" s="7"/>
      <c r="CQ4" s="8"/>
      <c r="CR4" s="8"/>
      <c r="CS4" s="8"/>
      <c r="CT4" s="8"/>
      <c r="CU4" s="7"/>
      <c r="CV4" s="132"/>
      <c r="CW4" s="7"/>
      <c r="CX4" s="7"/>
      <c r="CY4" s="7"/>
      <c r="CZ4" s="7"/>
      <c r="DA4" s="8"/>
      <c r="DB4" s="8"/>
      <c r="DC4" s="8"/>
      <c r="DD4" s="8"/>
      <c r="DE4" s="7"/>
      <c r="DF4" s="132"/>
      <c r="DG4" s="7"/>
      <c r="DH4" s="7"/>
      <c r="DI4" s="7"/>
      <c r="DJ4" s="7"/>
      <c r="DK4" s="8"/>
      <c r="DL4" s="8"/>
      <c r="DM4" s="8"/>
      <c r="DN4" s="8"/>
      <c r="DO4" s="7"/>
      <c r="DP4" s="132"/>
      <c r="DQ4" s="7"/>
      <c r="DR4" s="7"/>
      <c r="DS4" s="7"/>
      <c r="DT4" s="7"/>
      <c r="DU4" s="8"/>
      <c r="DV4" s="8"/>
      <c r="DW4" s="8"/>
      <c r="DX4" s="8"/>
      <c r="DY4" s="7"/>
      <c r="DZ4" s="132"/>
      <c r="EA4" s="7"/>
      <c r="EB4" s="7"/>
      <c r="EC4" s="7"/>
      <c r="ED4" s="7"/>
      <c r="EE4" s="8"/>
      <c r="EF4" s="8"/>
      <c r="EG4" s="8"/>
      <c r="EH4" s="8"/>
      <c r="EI4" s="7"/>
      <c r="EJ4" s="132"/>
      <c r="EK4" s="7"/>
      <c r="EL4" s="7"/>
      <c r="EM4" s="7"/>
      <c r="EN4" s="7"/>
      <c r="EO4" s="8"/>
      <c r="EP4" s="8"/>
      <c r="EQ4" s="8"/>
      <c r="ER4" s="8"/>
      <c r="ES4" s="7"/>
      <c r="ET4" s="132"/>
      <c r="EU4" s="13"/>
    </row>
    <row r="5" spans="1:151" ht="12.75" customHeight="1" x14ac:dyDescent="0.2">
      <c r="A5" s="4"/>
      <c r="B5" s="5"/>
      <c r="C5" s="4"/>
      <c r="D5" s="4"/>
      <c r="E5" s="5"/>
      <c r="F5" s="13"/>
      <c r="G5" s="4"/>
      <c r="H5" s="7"/>
      <c r="I5" s="6"/>
      <c r="J5" s="7"/>
      <c r="K5" s="7"/>
      <c r="L5" s="7"/>
      <c r="M5" s="7"/>
      <c r="N5" s="7"/>
      <c r="O5" s="8"/>
      <c r="P5" s="8"/>
      <c r="Q5" s="8"/>
      <c r="R5" s="8"/>
      <c r="S5" s="7"/>
      <c r="T5" s="132"/>
      <c r="U5" s="7"/>
      <c r="V5" s="7"/>
      <c r="W5" s="7"/>
      <c r="X5" s="7"/>
      <c r="Y5" s="8"/>
      <c r="Z5" s="8"/>
      <c r="AA5" s="8"/>
      <c r="AB5" s="8"/>
      <c r="AC5" s="7" t="s">
        <v>821</v>
      </c>
      <c r="AD5" s="132"/>
      <c r="AE5" s="7"/>
      <c r="AF5" s="7"/>
      <c r="AG5" s="7"/>
      <c r="AH5" s="7"/>
      <c r="AI5" s="8"/>
      <c r="AJ5" s="8"/>
      <c r="AK5" s="8"/>
      <c r="AL5" s="8"/>
      <c r="AM5" s="7"/>
      <c r="AN5" s="132"/>
      <c r="AO5" s="7"/>
      <c r="AP5" s="7"/>
      <c r="AQ5" s="7"/>
      <c r="AR5" s="7"/>
      <c r="AS5" s="8"/>
      <c r="AT5" s="8"/>
      <c r="AU5" s="8"/>
      <c r="AV5" s="8"/>
      <c r="AW5" s="7"/>
      <c r="AX5" s="132"/>
      <c r="AY5" s="7"/>
      <c r="AZ5" s="7"/>
      <c r="BA5" s="7"/>
      <c r="BB5" s="7"/>
      <c r="BC5" s="8"/>
      <c r="BD5" s="8"/>
      <c r="BE5" s="8"/>
      <c r="BF5" s="8"/>
      <c r="BG5" s="7"/>
      <c r="BH5" s="132"/>
      <c r="BI5" s="7"/>
      <c r="BJ5" s="7"/>
      <c r="BK5" s="7"/>
      <c r="BL5" s="7"/>
      <c r="BM5" s="8"/>
      <c r="BN5" s="8"/>
      <c r="BO5" s="8"/>
      <c r="BP5" s="8"/>
      <c r="BQ5" s="7"/>
      <c r="BR5" s="132"/>
      <c r="BS5" s="7"/>
      <c r="BT5" s="7"/>
      <c r="BU5" s="7"/>
      <c r="BV5" s="7"/>
      <c r="BW5" s="8"/>
      <c r="BX5" s="8"/>
      <c r="BY5" s="8"/>
      <c r="BZ5" s="8"/>
      <c r="CA5" s="7"/>
      <c r="CB5" s="132"/>
      <c r="CC5" s="7"/>
      <c r="CD5" s="7"/>
      <c r="CE5" s="7"/>
      <c r="CF5" s="7"/>
      <c r="CG5" s="8"/>
      <c r="CH5" s="8"/>
      <c r="CI5" s="8"/>
      <c r="CJ5" s="8"/>
      <c r="CK5" s="7"/>
      <c r="CL5" s="132"/>
      <c r="CM5" s="7"/>
      <c r="CN5" s="7"/>
      <c r="CO5" s="7"/>
      <c r="CP5" s="7"/>
      <c r="CQ5" s="8"/>
      <c r="CR5" s="8"/>
      <c r="CS5" s="8"/>
      <c r="CT5" s="8"/>
      <c r="CU5" s="7"/>
      <c r="CV5" s="132"/>
      <c r="CW5" s="7"/>
      <c r="CX5" s="7"/>
      <c r="CY5" s="7"/>
      <c r="CZ5" s="7"/>
      <c r="DA5" s="8"/>
      <c r="DB5" s="8"/>
      <c r="DC5" s="8"/>
      <c r="DD5" s="8"/>
      <c r="DE5" s="7"/>
      <c r="DF5" s="132"/>
      <c r="DG5" s="7"/>
      <c r="DH5" s="7"/>
      <c r="DI5" s="7"/>
      <c r="DJ5" s="7"/>
      <c r="DK5" s="8"/>
      <c r="DL5" s="8"/>
      <c r="DM5" s="8"/>
      <c r="DN5" s="8"/>
      <c r="DO5" s="7"/>
      <c r="DP5" s="132"/>
      <c r="DQ5" s="7"/>
      <c r="DR5" s="7"/>
      <c r="DS5" s="7"/>
      <c r="DT5" s="7"/>
      <c r="DU5" s="8"/>
      <c r="DV5" s="8"/>
      <c r="DW5" s="8"/>
      <c r="DX5" s="8"/>
      <c r="DY5" s="7"/>
      <c r="DZ5" s="132"/>
      <c r="EA5" s="7"/>
      <c r="EB5" s="7"/>
      <c r="EC5" s="7"/>
      <c r="ED5" s="7"/>
      <c r="EE5" s="8"/>
      <c r="EF5" s="8"/>
      <c r="EG5" s="8"/>
      <c r="EH5" s="8"/>
      <c r="EI5" s="7"/>
      <c r="EJ5" s="132"/>
      <c r="EK5" s="7"/>
      <c r="EL5" s="7"/>
      <c r="EM5" s="7"/>
      <c r="EN5" s="7"/>
      <c r="EO5" s="8"/>
      <c r="EP5" s="8"/>
      <c r="EQ5" s="8"/>
      <c r="ER5" s="8"/>
      <c r="ES5" s="7"/>
      <c r="ET5" s="132"/>
      <c r="EU5" s="13"/>
    </row>
    <row r="6" spans="1:151" ht="12.75" customHeight="1" x14ac:dyDescent="0.2">
      <c r="A6" s="4" t="s">
        <v>822</v>
      </c>
      <c r="B6" s="13"/>
      <c r="C6" s="13"/>
      <c r="D6" s="13"/>
      <c r="E6" s="13"/>
      <c r="F6" s="13"/>
      <c r="G6" s="13"/>
      <c r="H6" s="112"/>
      <c r="I6" s="14"/>
      <c r="J6" s="136"/>
      <c r="K6" s="568" t="s">
        <v>22</v>
      </c>
      <c r="L6" s="569"/>
      <c r="M6" s="569"/>
      <c r="N6" s="569"/>
      <c r="O6" s="569"/>
      <c r="P6" s="569"/>
      <c r="Q6" s="569"/>
      <c r="R6" s="569"/>
      <c r="S6" s="569"/>
      <c r="T6" s="570"/>
      <c r="U6" s="568" t="s">
        <v>23</v>
      </c>
      <c r="V6" s="569"/>
      <c r="W6" s="569"/>
      <c r="X6" s="569"/>
      <c r="Y6" s="569"/>
      <c r="Z6" s="569"/>
      <c r="AA6" s="569"/>
      <c r="AB6" s="569"/>
      <c r="AC6" s="569"/>
      <c r="AD6" s="570"/>
      <c r="AE6" s="568" t="s">
        <v>24</v>
      </c>
      <c r="AF6" s="569"/>
      <c r="AG6" s="569"/>
      <c r="AH6" s="569"/>
      <c r="AI6" s="569"/>
      <c r="AJ6" s="569"/>
      <c r="AK6" s="569"/>
      <c r="AL6" s="569"/>
      <c r="AM6" s="569"/>
      <c r="AN6" s="570"/>
      <c r="AO6" s="568" t="s">
        <v>25</v>
      </c>
      <c r="AP6" s="569"/>
      <c r="AQ6" s="569"/>
      <c r="AR6" s="569"/>
      <c r="AS6" s="569"/>
      <c r="AT6" s="569"/>
      <c r="AU6" s="569"/>
      <c r="AV6" s="569"/>
      <c r="AW6" s="569"/>
      <c r="AX6" s="570"/>
      <c r="AY6" s="568" t="s">
        <v>26</v>
      </c>
      <c r="AZ6" s="569"/>
      <c r="BA6" s="569"/>
      <c r="BB6" s="569"/>
      <c r="BC6" s="569"/>
      <c r="BD6" s="569"/>
      <c r="BE6" s="569"/>
      <c r="BF6" s="569"/>
      <c r="BG6" s="569"/>
      <c r="BH6" s="570"/>
      <c r="BI6" s="568" t="s">
        <v>27</v>
      </c>
      <c r="BJ6" s="569"/>
      <c r="BK6" s="569"/>
      <c r="BL6" s="569"/>
      <c r="BM6" s="569"/>
      <c r="BN6" s="569"/>
      <c r="BO6" s="569"/>
      <c r="BP6" s="569"/>
      <c r="BQ6" s="569"/>
      <c r="BR6" s="570"/>
      <c r="BS6" s="568" t="s">
        <v>28</v>
      </c>
      <c r="BT6" s="569"/>
      <c r="BU6" s="569"/>
      <c r="BV6" s="569"/>
      <c r="BW6" s="569"/>
      <c r="BX6" s="569"/>
      <c r="BY6" s="569"/>
      <c r="BZ6" s="569"/>
      <c r="CA6" s="569"/>
      <c r="CB6" s="570"/>
      <c r="CC6" s="568" t="s">
        <v>29</v>
      </c>
      <c r="CD6" s="569"/>
      <c r="CE6" s="569"/>
      <c r="CF6" s="569"/>
      <c r="CG6" s="569"/>
      <c r="CH6" s="569"/>
      <c r="CI6" s="569"/>
      <c r="CJ6" s="569"/>
      <c r="CK6" s="569"/>
      <c r="CL6" s="570"/>
      <c r="CM6" s="614" t="s">
        <v>30</v>
      </c>
      <c r="CN6" s="573"/>
      <c r="CO6" s="573"/>
      <c r="CP6" s="573"/>
      <c r="CQ6" s="573"/>
      <c r="CR6" s="573"/>
      <c r="CS6" s="573"/>
      <c r="CT6" s="573"/>
      <c r="CU6" s="573"/>
      <c r="CV6" s="574"/>
      <c r="CW6" s="568" t="s">
        <v>31</v>
      </c>
      <c r="CX6" s="569"/>
      <c r="CY6" s="569"/>
      <c r="CZ6" s="569"/>
      <c r="DA6" s="569"/>
      <c r="DB6" s="569"/>
      <c r="DC6" s="569"/>
      <c r="DD6" s="569"/>
      <c r="DE6" s="569"/>
      <c r="DF6" s="570"/>
      <c r="DG6" s="568" t="s">
        <v>32</v>
      </c>
      <c r="DH6" s="569"/>
      <c r="DI6" s="569"/>
      <c r="DJ6" s="569"/>
      <c r="DK6" s="569"/>
      <c r="DL6" s="569"/>
      <c r="DM6" s="569"/>
      <c r="DN6" s="569"/>
      <c r="DO6" s="569"/>
      <c r="DP6" s="570"/>
      <c r="DQ6" s="568" t="s">
        <v>33</v>
      </c>
      <c r="DR6" s="569"/>
      <c r="DS6" s="569"/>
      <c r="DT6" s="569"/>
      <c r="DU6" s="569"/>
      <c r="DV6" s="569"/>
      <c r="DW6" s="569"/>
      <c r="DX6" s="569"/>
      <c r="DY6" s="569"/>
      <c r="DZ6" s="570"/>
      <c r="EA6" s="568" t="s">
        <v>34</v>
      </c>
      <c r="EB6" s="569"/>
      <c r="EC6" s="569"/>
      <c r="ED6" s="569"/>
      <c r="EE6" s="569"/>
      <c r="EF6" s="569"/>
      <c r="EG6" s="569"/>
      <c r="EH6" s="569"/>
      <c r="EI6" s="569"/>
      <c r="EJ6" s="570"/>
      <c r="EK6" s="568" t="s">
        <v>35</v>
      </c>
      <c r="EL6" s="569"/>
      <c r="EM6" s="569"/>
      <c r="EN6" s="569"/>
      <c r="EO6" s="569"/>
      <c r="EP6" s="569"/>
      <c r="EQ6" s="569"/>
      <c r="ER6" s="569"/>
      <c r="ES6" s="569"/>
      <c r="ET6" s="570"/>
      <c r="EU6" s="13"/>
    </row>
    <row r="7" spans="1:151" ht="12.75" customHeight="1" x14ac:dyDescent="0.2">
      <c r="A7" s="562" t="s">
        <v>36</v>
      </c>
      <c r="B7" s="562" t="s">
        <v>0</v>
      </c>
      <c r="C7" s="571" t="s">
        <v>37</v>
      </c>
      <c r="D7" s="562" t="s">
        <v>38</v>
      </c>
      <c r="E7" s="562" t="s">
        <v>39</v>
      </c>
      <c r="F7" s="562" t="s">
        <v>40</v>
      </c>
      <c r="G7" s="562" t="s">
        <v>41</v>
      </c>
      <c r="H7" s="18" t="s">
        <v>42</v>
      </c>
      <c r="I7" s="571" t="s">
        <v>0</v>
      </c>
      <c r="J7" s="571" t="s">
        <v>43</v>
      </c>
      <c r="K7" s="562" t="s">
        <v>44</v>
      </c>
      <c r="L7" s="562" t="s">
        <v>45</v>
      </c>
      <c r="M7" s="562" t="s">
        <v>46</v>
      </c>
      <c r="N7" s="562" t="s">
        <v>47</v>
      </c>
      <c r="O7" s="572" t="s">
        <v>48</v>
      </c>
      <c r="P7" s="573"/>
      <c r="Q7" s="573"/>
      <c r="R7" s="574"/>
      <c r="S7" s="562" t="s">
        <v>49</v>
      </c>
      <c r="T7" s="562" t="s">
        <v>50</v>
      </c>
      <c r="U7" s="562" t="s">
        <v>44</v>
      </c>
      <c r="V7" s="562" t="s">
        <v>45</v>
      </c>
      <c r="W7" s="562" t="s">
        <v>46</v>
      </c>
      <c r="X7" s="562" t="s">
        <v>47</v>
      </c>
      <c r="Y7" s="572" t="s">
        <v>48</v>
      </c>
      <c r="Z7" s="573"/>
      <c r="AA7" s="573"/>
      <c r="AB7" s="574"/>
      <c r="AC7" s="562" t="s">
        <v>49</v>
      </c>
      <c r="AD7" s="562" t="s">
        <v>50</v>
      </c>
      <c r="AE7" s="562" t="s">
        <v>44</v>
      </c>
      <c r="AF7" s="562" t="s">
        <v>45</v>
      </c>
      <c r="AG7" s="562" t="s">
        <v>46</v>
      </c>
      <c r="AH7" s="562" t="s">
        <v>47</v>
      </c>
      <c r="AI7" s="572" t="s">
        <v>48</v>
      </c>
      <c r="AJ7" s="573"/>
      <c r="AK7" s="573"/>
      <c r="AL7" s="574"/>
      <c r="AM7" s="562" t="s">
        <v>49</v>
      </c>
      <c r="AN7" s="562" t="s">
        <v>50</v>
      </c>
      <c r="AO7" s="562" t="s">
        <v>44</v>
      </c>
      <c r="AP7" s="562" t="s">
        <v>45</v>
      </c>
      <c r="AQ7" s="562" t="s">
        <v>46</v>
      </c>
      <c r="AR7" s="562" t="s">
        <v>47</v>
      </c>
      <c r="AS7" s="572" t="s">
        <v>48</v>
      </c>
      <c r="AT7" s="573"/>
      <c r="AU7" s="573"/>
      <c r="AV7" s="574"/>
      <c r="AW7" s="562" t="s">
        <v>49</v>
      </c>
      <c r="AX7" s="562" t="s">
        <v>50</v>
      </c>
      <c r="AY7" s="562" t="s">
        <v>44</v>
      </c>
      <c r="AZ7" s="562" t="s">
        <v>45</v>
      </c>
      <c r="BA7" s="562" t="s">
        <v>46</v>
      </c>
      <c r="BB7" s="562" t="s">
        <v>47</v>
      </c>
      <c r="BC7" s="572" t="s">
        <v>48</v>
      </c>
      <c r="BD7" s="573"/>
      <c r="BE7" s="573"/>
      <c r="BF7" s="574"/>
      <c r="BG7" s="562" t="s">
        <v>49</v>
      </c>
      <c r="BH7" s="562" t="s">
        <v>50</v>
      </c>
      <c r="BI7" s="562" t="s">
        <v>44</v>
      </c>
      <c r="BJ7" s="562" t="s">
        <v>45</v>
      </c>
      <c r="BK7" s="562" t="s">
        <v>46</v>
      </c>
      <c r="BL7" s="562" t="s">
        <v>47</v>
      </c>
      <c r="BM7" s="572" t="s">
        <v>48</v>
      </c>
      <c r="BN7" s="573"/>
      <c r="BO7" s="573"/>
      <c r="BP7" s="574"/>
      <c r="BQ7" s="562" t="s">
        <v>49</v>
      </c>
      <c r="BR7" s="562" t="s">
        <v>50</v>
      </c>
      <c r="BS7" s="562" t="s">
        <v>44</v>
      </c>
      <c r="BT7" s="562" t="s">
        <v>45</v>
      </c>
      <c r="BU7" s="562" t="s">
        <v>46</v>
      </c>
      <c r="BV7" s="562" t="s">
        <v>47</v>
      </c>
      <c r="BW7" s="572" t="s">
        <v>48</v>
      </c>
      <c r="BX7" s="573"/>
      <c r="BY7" s="573"/>
      <c r="BZ7" s="574"/>
      <c r="CA7" s="562" t="s">
        <v>49</v>
      </c>
      <c r="CB7" s="562" t="s">
        <v>50</v>
      </c>
      <c r="CC7" s="562" t="s">
        <v>44</v>
      </c>
      <c r="CD7" s="562" t="s">
        <v>45</v>
      </c>
      <c r="CE7" s="562" t="s">
        <v>46</v>
      </c>
      <c r="CF7" s="562" t="s">
        <v>47</v>
      </c>
      <c r="CG7" s="572" t="s">
        <v>48</v>
      </c>
      <c r="CH7" s="573"/>
      <c r="CI7" s="573"/>
      <c r="CJ7" s="574"/>
      <c r="CK7" s="562" t="s">
        <v>49</v>
      </c>
      <c r="CL7" s="562" t="s">
        <v>50</v>
      </c>
      <c r="CM7" s="562" t="s">
        <v>44</v>
      </c>
      <c r="CN7" s="562" t="s">
        <v>45</v>
      </c>
      <c r="CO7" s="562" t="s">
        <v>46</v>
      </c>
      <c r="CP7" s="562" t="s">
        <v>47</v>
      </c>
      <c r="CQ7" s="572" t="s">
        <v>48</v>
      </c>
      <c r="CR7" s="573"/>
      <c r="CS7" s="573"/>
      <c r="CT7" s="574"/>
      <c r="CU7" s="562" t="s">
        <v>49</v>
      </c>
      <c r="CV7" s="562" t="s">
        <v>50</v>
      </c>
      <c r="CW7" s="562" t="s">
        <v>44</v>
      </c>
      <c r="CX7" s="562" t="s">
        <v>45</v>
      </c>
      <c r="CY7" s="562" t="s">
        <v>46</v>
      </c>
      <c r="CZ7" s="562" t="s">
        <v>47</v>
      </c>
      <c r="DA7" s="572" t="s">
        <v>48</v>
      </c>
      <c r="DB7" s="573"/>
      <c r="DC7" s="573"/>
      <c r="DD7" s="574"/>
      <c r="DE7" s="562" t="s">
        <v>49</v>
      </c>
      <c r="DF7" s="562" t="s">
        <v>50</v>
      </c>
      <c r="DG7" s="562" t="s">
        <v>44</v>
      </c>
      <c r="DH7" s="562" t="s">
        <v>45</v>
      </c>
      <c r="DI7" s="562" t="s">
        <v>46</v>
      </c>
      <c r="DJ7" s="562" t="s">
        <v>47</v>
      </c>
      <c r="DK7" s="572" t="s">
        <v>48</v>
      </c>
      <c r="DL7" s="573"/>
      <c r="DM7" s="573"/>
      <c r="DN7" s="574"/>
      <c r="DO7" s="562" t="s">
        <v>49</v>
      </c>
      <c r="DP7" s="562" t="s">
        <v>50</v>
      </c>
      <c r="DQ7" s="562" t="s">
        <v>44</v>
      </c>
      <c r="DR7" s="562" t="s">
        <v>45</v>
      </c>
      <c r="DS7" s="562" t="s">
        <v>46</v>
      </c>
      <c r="DT7" s="562" t="s">
        <v>47</v>
      </c>
      <c r="DU7" s="572" t="s">
        <v>48</v>
      </c>
      <c r="DV7" s="573"/>
      <c r="DW7" s="573"/>
      <c r="DX7" s="574"/>
      <c r="DY7" s="562" t="s">
        <v>49</v>
      </c>
      <c r="DZ7" s="562" t="s">
        <v>50</v>
      </c>
      <c r="EA7" s="562" t="s">
        <v>44</v>
      </c>
      <c r="EB7" s="562" t="s">
        <v>45</v>
      </c>
      <c r="EC7" s="562" t="s">
        <v>46</v>
      </c>
      <c r="ED7" s="562" t="s">
        <v>47</v>
      </c>
      <c r="EE7" s="572" t="s">
        <v>48</v>
      </c>
      <c r="EF7" s="573"/>
      <c r="EG7" s="573"/>
      <c r="EH7" s="574"/>
      <c r="EI7" s="562" t="s">
        <v>49</v>
      </c>
      <c r="EJ7" s="562" t="s">
        <v>50</v>
      </c>
      <c r="EK7" s="562" t="s">
        <v>44</v>
      </c>
      <c r="EL7" s="562" t="s">
        <v>45</v>
      </c>
      <c r="EM7" s="562" t="s">
        <v>46</v>
      </c>
      <c r="EN7" s="562" t="s">
        <v>47</v>
      </c>
      <c r="EO7" s="572" t="s">
        <v>48</v>
      </c>
      <c r="EP7" s="573"/>
      <c r="EQ7" s="573"/>
      <c r="ER7" s="574"/>
      <c r="ES7" s="562" t="s">
        <v>49</v>
      </c>
      <c r="ET7" s="562" t="s">
        <v>50</v>
      </c>
      <c r="EU7" s="13"/>
    </row>
    <row r="8" spans="1:151" ht="12.75" customHeight="1" x14ac:dyDescent="0.2">
      <c r="A8" s="532"/>
      <c r="B8" s="532"/>
      <c r="C8" s="532"/>
      <c r="D8" s="532"/>
      <c r="E8" s="532"/>
      <c r="F8" s="532"/>
      <c r="G8" s="532"/>
      <c r="H8" s="19" t="s">
        <v>51</v>
      </c>
      <c r="I8" s="532"/>
      <c r="J8" s="532"/>
      <c r="K8" s="532"/>
      <c r="L8" s="532"/>
      <c r="M8" s="532"/>
      <c r="N8" s="532"/>
      <c r="O8" s="19" t="s">
        <v>52</v>
      </c>
      <c r="P8" s="19" t="s">
        <v>53</v>
      </c>
      <c r="Q8" s="19" t="s">
        <v>54</v>
      </c>
      <c r="R8" s="19" t="s">
        <v>55</v>
      </c>
      <c r="S8" s="532"/>
      <c r="T8" s="532"/>
      <c r="U8" s="532"/>
      <c r="V8" s="532"/>
      <c r="W8" s="532"/>
      <c r="X8" s="532"/>
      <c r="Y8" s="19" t="s">
        <v>52</v>
      </c>
      <c r="Z8" s="19" t="s">
        <v>53</v>
      </c>
      <c r="AA8" s="19" t="s">
        <v>54</v>
      </c>
      <c r="AB8" s="19" t="s">
        <v>55</v>
      </c>
      <c r="AC8" s="532"/>
      <c r="AD8" s="532"/>
      <c r="AE8" s="532"/>
      <c r="AF8" s="532"/>
      <c r="AG8" s="532"/>
      <c r="AH8" s="532"/>
      <c r="AI8" s="19" t="s">
        <v>52</v>
      </c>
      <c r="AJ8" s="19" t="s">
        <v>53</v>
      </c>
      <c r="AK8" s="19" t="s">
        <v>54</v>
      </c>
      <c r="AL8" s="19" t="s">
        <v>55</v>
      </c>
      <c r="AM8" s="532"/>
      <c r="AN8" s="532"/>
      <c r="AO8" s="532"/>
      <c r="AP8" s="532"/>
      <c r="AQ8" s="532"/>
      <c r="AR8" s="532"/>
      <c r="AS8" s="19" t="s">
        <v>52</v>
      </c>
      <c r="AT8" s="19" t="s">
        <v>53</v>
      </c>
      <c r="AU8" s="19" t="s">
        <v>54</v>
      </c>
      <c r="AV8" s="19" t="s">
        <v>55</v>
      </c>
      <c r="AW8" s="532"/>
      <c r="AX8" s="532"/>
      <c r="AY8" s="532"/>
      <c r="AZ8" s="532"/>
      <c r="BA8" s="532"/>
      <c r="BB8" s="532"/>
      <c r="BC8" s="19" t="s">
        <v>52</v>
      </c>
      <c r="BD8" s="19" t="s">
        <v>53</v>
      </c>
      <c r="BE8" s="19" t="s">
        <v>54</v>
      </c>
      <c r="BF8" s="19" t="s">
        <v>55</v>
      </c>
      <c r="BG8" s="532"/>
      <c r="BH8" s="532"/>
      <c r="BI8" s="532"/>
      <c r="BJ8" s="532"/>
      <c r="BK8" s="532"/>
      <c r="BL8" s="532"/>
      <c r="BM8" s="19" t="s">
        <v>52</v>
      </c>
      <c r="BN8" s="19" t="s">
        <v>53</v>
      </c>
      <c r="BO8" s="19" t="s">
        <v>54</v>
      </c>
      <c r="BP8" s="19" t="s">
        <v>55</v>
      </c>
      <c r="BQ8" s="532"/>
      <c r="BR8" s="532"/>
      <c r="BS8" s="532"/>
      <c r="BT8" s="532"/>
      <c r="BU8" s="532"/>
      <c r="BV8" s="532"/>
      <c r="BW8" s="19" t="s">
        <v>52</v>
      </c>
      <c r="BX8" s="19" t="s">
        <v>53</v>
      </c>
      <c r="BY8" s="19" t="s">
        <v>54</v>
      </c>
      <c r="BZ8" s="19" t="s">
        <v>55</v>
      </c>
      <c r="CA8" s="532"/>
      <c r="CB8" s="532"/>
      <c r="CC8" s="532"/>
      <c r="CD8" s="532"/>
      <c r="CE8" s="532"/>
      <c r="CF8" s="532"/>
      <c r="CG8" s="19" t="s">
        <v>52</v>
      </c>
      <c r="CH8" s="19" t="s">
        <v>53</v>
      </c>
      <c r="CI8" s="19" t="s">
        <v>54</v>
      </c>
      <c r="CJ8" s="19" t="s">
        <v>55</v>
      </c>
      <c r="CK8" s="532"/>
      <c r="CL8" s="532"/>
      <c r="CM8" s="532"/>
      <c r="CN8" s="532"/>
      <c r="CO8" s="532"/>
      <c r="CP8" s="532"/>
      <c r="CQ8" s="19" t="s">
        <v>52</v>
      </c>
      <c r="CR8" s="19" t="s">
        <v>53</v>
      </c>
      <c r="CS8" s="19" t="s">
        <v>54</v>
      </c>
      <c r="CT8" s="19" t="s">
        <v>55</v>
      </c>
      <c r="CU8" s="532"/>
      <c r="CV8" s="532"/>
      <c r="CW8" s="532"/>
      <c r="CX8" s="532"/>
      <c r="CY8" s="532"/>
      <c r="CZ8" s="532"/>
      <c r="DA8" s="19" t="s">
        <v>52</v>
      </c>
      <c r="DB8" s="19" t="s">
        <v>53</v>
      </c>
      <c r="DC8" s="19" t="s">
        <v>54</v>
      </c>
      <c r="DD8" s="19" t="s">
        <v>55</v>
      </c>
      <c r="DE8" s="532"/>
      <c r="DF8" s="532"/>
      <c r="DG8" s="532"/>
      <c r="DH8" s="532"/>
      <c r="DI8" s="532"/>
      <c r="DJ8" s="532"/>
      <c r="DK8" s="19" t="s">
        <v>52</v>
      </c>
      <c r="DL8" s="19" t="s">
        <v>53</v>
      </c>
      <c r="DM8" s="19" t="s">
        <v>54</v>
      </c>
      <c r="DN8" s="19" t="s">
        <v>55</v>
      </c>
      <c r="DO8" s="532"/>
      <c r="DP8" s="532"/>
      <c r="DQ8" s="532"/>
      <c r="DR8" s="532"/>
      <c r="DS8" s="532"/>
      <c r="DT8" s="532"/>
      <c r="DU8" s="19" t="s">
        <v>52</v>
      </c>
      <c r="DV8" s="19" t="s">
        <v>53</v>
      </c>
      <c r="DW8" s="19" t="s">
        <v>54</v>
      </c>
      <c r="DX8" s="19" t="s">
        <v>55</v>
      </c>
      <c r="DY8" s="532"/>
      <c r="DZ8" s="532"/>
      <c r="EA8" s="532"/>
      <c r="EB8" s="532"/>
      <c r="EC8" s="532"/>
      <c r="ED8" s="532"/>
      <c r="EE8" s="19" t="s">
        <v>52</v>
      </c>
      <c r="EF8" s="19" t="s">
        <v>53</v>
      </c>
      <c r="EG8" s="19" t="s">
        <v>54</v>
      </c>
      <c r="EH8" s="19" t="s">
        <v>55</v>
      </c>
      <c r="EI8" s="532"/>
      <c r="EJ8" s="532"/>
      <c r="EK8" s="532"/>
      <c r="EL8" s="532"/>
      <c r="EM8" s="532"/>
      <c r="EN8" s="532"/>
      <c r="EO8" s="19" t="s">
        <v>52</v>
      </c>
      <c r="EP8" s="19" t="s">
        <v>53</v>
      </c>
      <c r="EQ8" s="19" t="s">
        <v>54</v>
      </c>
      <c r="ER8" s="19" t="s">
        <v>55</v>
      </c>
      <c r="ES8" s="532"/>
      <c r="ET8" s="532"/>
      <c r="EU8" s="13"/>
    </row>
    <row r="9" spans="1:151" ht="51" customHeight="1" x14ac:dyDescent="0.2">
      <c r="A9" s="23">
        <v>1</v>
      </c>
      <c r="B9" s="23">
        <v>1</v>
      </c>
      <c r="C9" s="24" t="s">
        <v>823</v>
      </c>
      <c r="D9" s="24">
        <v>4</v>
      </c>
      <c r="E9" s="31" t="s">
        <v>57</v>
      </c>
      <c r="F9" s="24" t="s">
        <v>824</v>
      </c>
      <c r="G9" s="24" t="s">
        <v>825</v>
      </c>
      <c r="H9" s="31" t="s">
        <v>826</v>
      </c>
      <c r="I9" s="23">
        <v>1</v>
      </c>
      <c r="J9" s="31" t="s">
        <v>827</v>
      </c>
      <c r="K9" s="24" t="s">
        <v>828</v>
      </c>
      <c r="L9" s="3"/>
      <c r="M9" s="3"/>
      <c r="N9" s="3"/>
      <c r="O9" s="35"/>
      <c r="P9" s="35"/>
      <c r="Q9" s="35" t="s">
        <v>63</v>
      </c>
      <c r="R9" s="35"/>
      <c r="S9" s="24" t="s">
        <v>829</v>
      </c>
      <c r="T9" s="137">
        <v>1</v>
      </c>
      <c r="U9" s="24" t="s">
        <v>828</v>
      </c>
      <c r="V9" s="63"/>
      <c r="W9" s="3"/>
      <c r="X9" s="3"/>
      <c r="Y9" s="35"/>
      <c r="Z9" s="35"/>
      <c r="AA9" s="35" t="s">
        <v>63</v>
      </c>
      <c r="AB9" s="35"/>
      <c r="AC9" s="24" t="s">
        <v>830</v>
      </c>
      <c r="AD9" s="51">
        <v>1</v>
      </c>
      <c r="AE9" s="24" t="s">
        <v>828</v>
      </c>
      <c r="AF9" s="3"/>
      <c r="AG9" s="3"/>
      <c r="AH9" s="3"/>
      <c r="AI9" s="35"/>
      <c r="AJ9" s="35"/>
      <c r="AK9" s="35" t="s">
        <v>63</v>
      </c>
      <c r="AL9" s="35"/>
      <c r="AM9" s="24" t="s">
        <v>831</v>
      </c>
      <c r="AN9" s="51">
        <v>1</v>
      </c>
      <c r="AO9" s="24" t="s">
        <v>828</v>
      </c>
      <c r="AP9" s="3"/>
      <c r="AQ9" s="3"/>
      <c r="AR9" s="3"/>
      <c r="AS9" s="35"/>
      <c r="AT9" s="35"/>
      <c r="AU9" s="35" t="s">
        <v>63</v>
      </c>
      <c r="AV9" s="35"/>
      <c r="AW9" s="24" t="s">
        <v>832</v>
      </c>
      <c r="AX9" s="51">
        <v>1</v>
      </c>
      <c r="AY9" s="24" t="s">
        <v>828</v>
      </c>
      <c r="AZ9" s="3"/>
      <c r="BA9" s="3"/>
      <c r="BB9" s="3"/>
      <c r="BC9" s="35"/>
      <c r="BD9" s="35"/>
      <c r="BE9" s="35" t="s">
        <v>63</v>
      </c>
      <c r="BF9" s="35"/>
      <c r="BG9" s="24" t="s">
        <v>833</v>
      </c>
      <c r="BH9" s="51">
        <v>1</v>
      </c>
      <c r="BI9" s="24" t="s">
        <v>828</v>
      </c>
      <c r="BJ9" s="3"/>
      <c r="BK9" s="3"/>
      <c r="BL9" s="3"/>
      <c r="BM9" s="35"/>
      <c r="BN9" s="35"/>
      <c r="BO9" s="35" t="s">
        <v>63</v>
      </c>
      <c r="BP9" s="35"/>
      <c r="BQ9" s="24" t="s">
        <v>834</v>
      </c>
      <c r="BR9" s="51">
        <v>1</v>
      </c>
      <c r="BS9" s="24" t="s">
        <v>828</v>
      </c>
      <c r="BT9" s="3"/>
      <c r="BU9" s="3"/>
      <c r="BV9" s="3"/>
      <c r="BW9" s="35"/>
      <c r="BX9" s="35"/>
      <c r="BY9" s="35" t="s">
        <v>63</v>
      </c>
      <c r="BZ9" s="35"/>
      <c r="CA9" s="24" t="s">
        <v>835</v>
      </c>
      <c r="CB9" s="51">
        <v>1</v>
      </c>
      <c r="CC9" s="24" t="s">
        <v>828</v>
      </c>
      <c r="CD9" s="3"/>
      <c r="CE9" s="3"/>
      <c r="CF9" s="3"/>
      <c r="CG9" s="35"/>
      <c r="CH9" s="35"/>
      <c r="CI9" s="35" t="s">
        <v>63</v>
      </c>
      <c r="CJ9" s="35"/>
      <c r="CK9" s="24" t="s">
        <v>836</v>
      </c>
      <c r="CL9" s="51">
        <v>1</v>
      </c>
      <c r="CM9" s="24" t="s">
        <v>828</v>
      </c>
      <c r="CN9" s="3"/>
      <c r="CO9" s="3"/>
      <c r="CP9" s="3"/>
      <c r="CQ9" s="35"/>
      <c r="CR9" s="35"/>
      <c r="CS9" s="35" t="s">
        <v>63</v>
      </c>
      <c r="CT9" s="35"/>
      <c r="CU9" s="24" t="s">
        <v>837</v>
      </c>
      <c r="CV9" s="51">
        <v>1</v>
      </c>
      <c r="CW9" s="24" t="s">
        <v>828</v>
      </c>
      <c r="CX9" s="3"/>
      <c r="CY9" s="3"/>
      <c r="CZ9" s="3"/>
      <c r="DA9" s="35"/>
      <c r="DB9" s="35"/>
      <c r="DC9" s="35" t="s">
        <v>63</v>
      </c>
      <c r="DD9" s="35"/>
      <c r="DE9" s="24" t="s">
        <v>838</v>
      </c>
      <c r="DF9" s="51">
        <v>1</v>
      </c>
      <c r="DG9" s="24" t="s">
        <v>828</v>
      </c>
      <c r="DH9" s="3"/>
      <c r="DI9" s="3"/>
      <c r="DJ9" s="3"/>
      <c r="DK9" s="35"/>
      <c r="DL9" s="35"/>
      <c r="DM9" s="35" t="s">
        <v>63</v>
      </c>
      <c r="DN9" s="35"/>
      <c r="DO9" s="24" t="s">
        <v>839</v>
      </c>
      <c r="DP9" s="51">
        <v>1</v>
      </c>
      <c r="DQ9" s="24" t="s">
        <v>828</v>
      </c>
      <c r="DR9" s="3"/>
      <c r="DS9" s="3"/>
      <c r="DT9" s="3"/>
      <c r="DU9" s="35"/>
      <c r="DV9" s="35"/>
      <c r="DW9" s="35" t="s">
        <v>63</v>
      </c>
      <c r="DX9" s="35"/>
      <c r="DY9" s="24" t="s">
        <v>840</v>
      </c>
      <c r="DZ9" s="51">
        <v>1</v>
      </c>
      <c r="EA9" s="24" t="s">
        <v>828</v>
      </c>
      <c r="EB9" s="3"/>
      <c r="EC9" s="3"/>
      <c r="ED9" s="3"/>
      <c r="EE9" s="35"/>
      <c r="EF9" s="35"/>
      <c r="EG9" s="35" t="s">
        <v>63</v>
      </c>
      <c r="EH9" s="35"/>
      <c r="EI9" s="24" t="s">
        <v>841</v>
      </c>
      <c r="EJ9" s="51">
        <v>1</v>
      </c>
      <c r="EK9" s="24" t="s">
        <v>828</v>
      </c>
      <c r="EL9" s="3"/>
      <c r="EM9" s="3"/>
      <c r="EN9" s="3"/>
      <c r="EO9" s="35"/>
      <c r="EP9" s="35"/>
      <c r="EQ9" s="35" t="s">
        <v>63</v>
      </c>
      <c r="ER9" s="35"/>
      <c r="ES9" s="24" t="s">
        <v>842</v>
      </c>
      <c r="ET9" s="51">
        <v>1</v>
      </c>
      <c r="EU9" s="13"/>
    </row>
    <row r="10" spans="1:151" ht="35.25" customHeight="1" x14ac:dyDescent="0.2">
      <c r="A10" s="545">
        <v>2</v>
      </c>
      <c r="B10" s="545">
        <v>2</v>
      </c>
      <c r="C10" s="548" t="s">
        <v>823</v>
      </c>
      <c r="D10" s="558">
        <v>4</v>
      </c>
      <c r="E10" s="548" t="s">
        <v>90</v>
      </c>
      <c r="F10" s="548" t="s">
        <v>843</v>
      </c>
      <c r="G10" s="533" t="s">
        <v>59</v>
      </c>
      <c r="H10" s="533" t="s">
        <v>844</v>
      </c>
      <c r="I10" s="23">
        <v>2</v>
      </c>
      <c r="J10" s="24" t="s">
        <v>845</v>
      </c>
      <c r="K10" s="24">
        <v>10</v>
      </c>
      <c r="L10" s="605">
        <f>(K11+K12)/K10</f>
        <v>1</v>
      </c>
      <c r="M10" s="534"/>
      <c r="N10" s="534"/>
      <c r="O10" s="530"/>
      <c r="P10" s="538" t="s">
        <v>63</v>
      </c>
      <c r="Q10" s="530"/>
      <c r="R10" s="530"/>
      <c r="S10" s="533"/>
      <c r="T10" s="595">
        <v>1</v>
      </c>
      <c r="U10" s="99">
        <v>12</v>
      </c>
      <c r="V10" s="605">
        <f>(U11+U12)/U10</f>
        <v>0.91666666666666663</v>
      </c>
      <c r="W10" s="545"/>
      <c r="X10" s="545"/>
      <c r="Y10" s="530"/>
      <c r="Z10" s="530" t="s">
        <v>63</v>
      </c>
      <c r="AA10" s="530"/>
      <c r="AB10" s="530"/>
      <c r="AC10" s="533"/>
      <c r="AD10" s="545">
        <v>1</v>
      </c>
      <c r="AE10" s="27">
        <v>9</v>
      </c>
      <c r="AF10" s="605">
        <f>(AE11+AE12)/AE10</f>
        <v>1</v>
      </c>
      <c r="AG10" s="534"/>
      <c r="AH10" s="530" t="s">
        <v>846</v>
      </c>
      <c r="AI10" s="530"/>
      <c r="AJ10" s="530" t="s">
        <v>63</v>
      </c>
      <c r="AK10" s="530"/>
      <c r="AL10" s="530"/>
      <c r="AM10" s="533"/>
      <c r="AN10" s="545">
        <v>1</v>
      </c>
      <c r="AO10" s="27">
        <v>6</v>
      </c>
      <c r="AP10" s="605">
        <f>(AO11+AO12)/AO10</f>
        <v>1</v>
      </c>
      <c r="AQ10" s="534"/>
      <c r="AR10" s="534"/>
      <c r="AS10" s="530"/>
      <c r="AT10" s="530" t="s">
        <v>63</v>
      </c>
      <c r="AU10" s="530"/>
      <c r="AV10" s="530"/>
      <c r="AW10" s="533"/>
      <c r="AX10" s="545">
        <v>1</v>
      </c>
      <c r="AY10" s="23">
        <v>6</v>
      </c>
      <c r="AZ10" s="605">
        <f>(AY11+AY12)/AY10</f>
        <v>1</v>
      </c>
      <c r="BA10" s="530"/>
      <c r="BB10" s="534" t="s">
        <v>847</v>
      </c>
      <c r="BC10" s="530"/>
      <c r="BD10" s="530"/>
      <c r="BE10" s="530" t="s">
        <v>63</v>
      </c>
      <c r="BF10" s="530"/>
      <c r="BG10" s="533" t="s">
        <v>848</v>
      </c>
      <c r="BH10" s="545">
        <v>1</v>
      </c>
      <c r="BI10" s="27" t="s">
        <v>849</v>
      </c>
      <c r="BJ10" s="606">
        <f>(5+5+49+6)/65</f>
        <v>1</v>
      </c>
      <c r="BK10" s="139" t="s">
        <v>850</v>
      </c>
      <c r="BL10" s="3"/>
      <c r="BM10" s="530"/>
      <c r="BN10" s="530" t="s">
        <v>63</v>
      </c>
      <c r="BO10" s="530"/>
      <c r="BP10" s="530"/>
      <c r="BQ10" s="533"/>
      <c r="BR10" s="545">
        <v>1</v>
      </c>
      <c r="BS10" s="23" t="s">
        <v>851</v>
      </c>
      <c r="BT10" s="605">
        <f>(40+46+16+2)/107</f>
        <v>0.9719626168224299</v>
      </c>
      <c r="BU10" s="530" t="s">
        <v>852</v>
      </c>
      <c r="BV10" s="601"/>
      <c r="BW10" s="530"/>
      <c r="BX10" s="530" t="s">
        <v>63</v>
      </c>
      <c r="BY10" s="530"/>
      <c r="BZ10" s="530"/>
      <c r="CA10" s="533"/>
      <c r="CB10" s="545">
        <v>1</v>
      </c>
      <c r="CC10" s="27">
        <v>16</v>
      </c>
      <c r="CD10" s="605">
        <f>(CC11+CC12)/CC10</f>
        <v>1</v>
      </c>
      <c r="CE10" s="534"/>
      <c r="CF10" s="534"/>
      <c r="CG10" s="530"/>
      <c r="CH10" s="530" t="s">
        <v>63</v>
      </c>
      <c r="CI10" s="530"/>
      <c r="CJ10" s="530"/>
      <c r="CK10" s="533"/>
      <c r="CL10" s="545">
        <v>1</v>
      </c>
      <c r="CM10" s="27">
        <v>8</v>
      </c>
      <c r="CN10" s="605">
        <f>(CM11+CM12)/CM10</f>
        <v>1</v>
      </c>
      <c r="CO10" s="534"/>
      <c r="CP10" s="534"/>
      <c r="CQ10" s="530"/>
      <c r="CR10" s="530" t="s">
        <v>63</v>
      </c>
      <c r="CS10" s="530"/>
      <c r="CT10" s="530"/>
      <c r="CU10" s="533"/>
      <c r="CV10" s="545">
        <v>1</v>
      </c>
      <c r="CW10" s="27">
        <v>7</v>
      </c>
      <c r="CX10" s="605">
        <f>(CW11+CW12)/CW10</f>
        <v>1</v>
      </c>
      <c r="CY10" s="534"/>
      <c r="CZ10" s="534"/>
      <c r="DA10" s="530"/>
      <c r="DB10" s="530" t="s">
        <v>63</v>
      </c>
      <c r="DC10" s="530"/>
      <c r="DD10" s="530"/>
      <c r="DE10" s="533"/>
      <c r="DF10" s="545">
        <v>1</v>
      </c>
      <c r="DG10" s="27">
        <v>7</v>
      </c>
      <c r="DH10" s="605">
        <f>(DG11+DG12)/DG10</f>
        <v>1</v>
      </c>
      <c r="DI10" s="530" t="s">
        <v>853</v>
      </c>
      <c r="DJ10" s="530" t="s">
        <v>854</v>
      </c>
      <c r="DK10" s="530"/>
      <c r="DL10" s="530" t="s">
        <v>63</v>
      </c>
      <c r="DM10" s="530"/>
      <c r="DN10" s="530"/>
      <c r="DO10" s="533"/>
      <c r="DP10" s="545">
        <v>1</v>
      </c>
      <c r="DQ10" s="27">
        <v>7</v>
      </c>
      <c r="DR10" s="605">
        <f>(DQ11+DQ12)/DQ10</f>
        <v>1</v>
      </c>
      <c r="DS10" s="534"/>
      <c r="DT10" s="530" t="s">
        <v>855</v>
      </c>
      <c r="DU10" s="530"/>
      <c r="DV10" s="530" t="s">
        <v>63</v>
      </c>
      <c r="DW10" s="530"/>
      <c r="DX10" s="530"/>
      <c r="DY10" s="533"/>
      <c r="DZ10" s="545">
        <v>1</v>
      </c>
      <c r="EA10" s="140">
        <v>6</v>
      </c>
      <c r="EB10" s="605">
        <f>(EA11+EA12)/EA10</f>
        <v>1</v>
      </c>
      <c r="EC10" s="605"/>
      <c r="ED10" s="534"/>
      <c r="EE10" s="534"/>
      <c r="EF10" s="530" t="s">
        <v>63</v>
      </c>
      <c r="EG10" s="530"/>
      <c r="EH10" s="530"/>
      <c r="EI10" s="533"/>
      <c r="EJ10" s="545">
        <v>1</v>
      </c>
      <c r="EK10" s="27">
        <v>6</v>
      </c>
      <c r="EL10" s="605">
        <f>(EK11+EK12)/EK10</f>
        <v>1</v>
      </c>
      <c r="EM10" s="534"/>
      <c r="EN10" s="534"/>
      <c r="EO10" s="530"/>
      <c r="EP10" s="530" t="s">
        <v>63</v>
      </c>
      <c r="EQ10" s="530"/>
      <c r="ER10" s="530"/>
      <c r="ES10" s="533"/>
      <c r="ET10" s="545">
        <v>1</v>
      </c>
      <c r="EU10" s="13"/>
    </row>
    <row r="11" spans="1:151" ht="12.75" customHeight="1" x14ac:dyDescent="0.2">
      <c r="A11" s="531"/>
      <c r="B11" s="531"/>
      <c r="C11" s="531"/>
      <c r="D11" s="531"/>
      <c r="E11" s="531"/>
      <c r="F11" s="531"/>
      <c r="G11" s="531"/>
      <c r="H11" s="531"/>
      <c r="I11" s="23">
        <v>3</v>
      </c>
      <c r="J11" s="24" t="s">
        <v>856</v>
      </c>
      <c r="K11" s="24">
        <v>6</v>
      </c>
      <c r="L11" s="531"/>
      <c r="M11" s="531"/>
      <c r="N11" s="531"/>
      <c r="O11" s="531"/>
      <c r="P11" s="531"/>
      <c r="Q11" s="531"/>
      <c r="R11" s="531"/>
      <c r="S11" s="531"/>
      <c r="T11" s="563"/>
      <c r="U11" s="99">
        <v>7</v>
      </c>
      <c r="V11" s="531"/>
      <c r="W11" s="531"/>
      <c r="X11" s="531"/>
      <c r="Y11" s="531"/>
      <c r="Z11" s="531"/>
      <c r="AA11" s="531"/>
      <c r="AB11" s="531"/>
      <c r="AC11" s="531"/>
      <c r="AD11" s="531"/>
      <c r="AE11" s="27">
        <v>0</v>
      </c>
      <c r="AF11" s="531"/>
      <c r="AG11" s="531"/>
      <c r="AH11" s="531"/>
      <c r="AI11" s="531"/>
      <c r="AJ11" s="531"/>
      <c r="AK11" s="531"/>
      <c r="AL11" s="531"/>
      <c r="AM11" s="531"/>
      <c r="AN11" s="531"/>
      <c r="AO11" s="27">
        <v>6</v>
      </c>
      <c r="AP11" s="531"/>
      <c r="AQ11" s="531"/>
      <c r="AR11" s="531"/>
      <c r="AS11" s="531"/>
      <c r="AT11" s="531"/>
      <c r="AU11" s="531"/>
      <c r="AV11" s="531"/>
      <c r="AW11" s="531"/>
      <c r="AX11" s="531"/>
      <c r="AY11" s="23">
        <v>5</v>
      </c>
      <c r="AZ11" s="531"/>
      <c r="BA11" s="531"/>
      <c r="BB11" s="531"/>
      <c r="BC11" s="531"/>
      <c r="BD11" s="531"/>
      <c r="BE11" s="531"/>
      <c r="BF11" s="531"/>
      <c r="BG11" s="531"/>
      <c r="BH11" s="531"/>
      <c r="BI11" s="27">
        <v>5</v>
      </c>
      <c r="BJ11" s="531"/>
      <c r="BK11" s="139"/>
      <c r="BL11" s="3"/>
      <c r="BM11" s="531"/>
      <c r="BN11" s="531"/>
      <c r="BO11" s="531"/>
      <c r="BP11" s="531"/>
      <c r="BQ11" s="531"/>
      <c r="BR11" s="531"/>
      <c r="BS11" s="23">
        <v>40</v>
      </c>
      <c r="BT11" s="531"/>
      <c r="BU11" s="531"/>
      <c r="BV11" s="531"/>
      <c r="BW11" s="531"/>
      <c r="BX11" s="531"/>
      <c r="BY11" s="531"/>
      <c r="BZ11" s="531"/>
      <c r="CA11" s="531"/>
      <c r="CB11" s="531"/>
      <c r="CC11" s="27">
        <v>8</v>
      </c>
      <c r="CD11" s="531"/>
      <c r="CE11" s="531"/>
      <c r="CF11" s="531"/>
      <c r="CG11" s="531"/>
      <c r="CH11" s="531"/>
      <c r="CI11" s="531"/>
      <c r="CJ11" s="531"/>
      <c r="CK11" s="531"/>
      <c r="CL11" s="531"/>
      <c r="CM11" s="27">
        <v>7</v>
      </c>
      <c r="CN11" s="531"/>
      <c r="CO11" s="531"/>
      <c r="CP11" s="531"/>
      <c r="CQ11" s="531"/>
      <c r="CR11" s="531"/>
      <c r="CS11" s="531"/>
      <c r="CT11" s="531"/>
      <c r="CU11" s="531"/>
      <c r="CV11" s="531"/>
      <c r="CW11" s="27">
        <v>6</v>
      </c>
      <c r="CX11" s="531"/>
      <c r="CY11" s="531"/>
      <c r="CZ11" s="531"/>
      <c r="DA11" s="531"/>
      <c r="DB11" s="531"/>
      <c r="DC11" s="531"/>
      <c r="DD11" s="531"/>
      <c r="DE11" s="531"/>
      <c r="DF11" s="531"/>
      <c r="DG11" s="27">
        <v>6</v>
      </c>
      <c r="DH11" s="531"/>
      <c r="DI11" s="531"/>
      <c r="DJ11" s="531"/>
      <c r="DK11" s="531"/>
      <c r="DL11" s="531"/>
      <c r="DM11" s="531"/>
      <c r="DN11" s="531"/>
      <c r="DO11" s="531"/>
      <c r="DP11" s="531"/>
      <c r="DQ11" s="27">
        <v>3</v>
      </c>
      <c r="DR11" s="531"/>
      <c r="DS11" s="531"/>
      <c r="DT11" s="531"/>
      <c r="DU11" s="531"/>
      <c r="DV11" s="531"/>
      <c r="DW11" s="531"/>
      <c r="DX11" s="531"/>
      <c r="DY11" s="531"/>
      <c r="DZ11" s="531"/>
      <c r="EA11" s="140">
        <v>3</v>
      </c>
      <c r="EB11" s="531"/>
      <c r="EC11" s="531"/>
      <c r="ED11" s="531"/>
      <c r="EE11" s="531"/>
      <c r="EF11" s="531"/>
      <c r="EG11" s="531"/>
      <c r="EH11" s="531"/>
      <c r="EI11" s="531"/>
      <c r="EJ11" s="531"/>
      <c r="EK11" s="27">
        <v>4</v>
      </c>
      <c r="EL11" s="531"/>
      <c r="EM11" s="531"/>
      <c r="EN11" s="531"/>
      <c r="EO11" s="531"/>
      <c r="EP11" s="531"/>
      <c r="EQ11" s="531"/>
      <c r="ER11" s="531"/>
      <c r="ES11" s="531"/>
      <c r="ET11" s="531"/>
      <c r="EU11" s="13"/>
    </row>
    <row r="12" spans="1:151" ht="35.25" customHeight="1" x14ac:dyDescent="0.2">
      <c r="A12" s="532"/>
      <c r="B12" s="532"/>
      <c r="C12" s="532"/>
      <c r="D12" s="532"/>
      <c r="E12" s="532"/>
      <c r="F12" s="532"/>
      <c r="G12" s="532"/>
      <c r="H12" s="532"/>
      <c r="I12" s="23">
        <v>4</v>
      </c>
      <c r="J12" s="24" t="s">
        <v>857</v>
      </c>
      <c r="K12" s="24">
        <v>4</v>
      </c>
      <c r="L12" s="532"/>
      <c r="M12" s="532"/>
      <c r="N12" s="532"/>
      <c r="O12" s="532"/>
      <c r="P12" s="532"/>
      <c r="Q12" s="532"/>
      <c r="R12" s="532"/>
      <c r="S12" s="532"/>
      <c r="T12" s="561"/>
      <c r="U12" s="99">
        <v>4</v>
      </c>
      <c r="V12" s="532"/>
      <c r="W12" s="532"/>
      <c r="X12" s="532"/>
      <c r="Y12" s="532"/>
      <c r="Z12" s="532"/>
      <c r="AA12" s="532"/>
      <c r="AB12" s="532"/>
      <c r="AC12" s="532"/>
      <c r="AD12" s="532"/>
      <c r="AE12" s="27">
        <v>9</v>
      </c>
      <c r="AF12" s="532"/>
      <c r="AG12" s="532"/>
      <c r="AH12" s="532"/>
      <c r="AI12" s="532"/>
      <c r="AJ12" s="532"/>
      <c r="AK12" s="532"/>
      <c r="AL12" s="532"/>
      <c r="AM12" s="532"/>
      <c r="AN12" s="532"/>
      <c r="AO12" s="27">
        <v>0</v>
      </c>
      <c r="AP12" s="532"/>
      <c r="AQ12" s="532"/>
      <c r="AR12" s="532"/>
      <c r="AS12" s="532"/>
      <c r="AT12" s="532"/>
      <c r="AU12" s="532"/>
      <c r="AV12" s="532"/>
      <c r="AW12" s="532"/>
      <c r="AX12" s="532"/>
      <c r="AY12" s="23">
        <v>1</v>
      </c>
      <c r="AZ12" s="532"/>
      <c r="BA12" s="532"/>
      <c r="BB12" s="532"/>
      <c r="BC12" s="532"/>
      <c r="BD12" s="532"/>
      <c r="BE12" s="532"/>
      <c r="BF12" s="532"/>
      <c r="BG12" s="532"/>
      <c r="BH12" s="532"/>
      <c r="BI12" s="27">
        <v>5</v>
      </c>
      <c r="BJ12" s="532"/>
      <c r="BK12" s="139"/>
      <c r="BL12" s="3"/>
      <c r="BM12" s="532"/>
      <c r="BN12" s="532"/>
      <c r="BO12" s="532"/>
      <c r="BP12" s="532"/>
      <c r="BQ12" s="532"/>
      <c r="BR12" s="532"/>
      <c r="BS12" s="23">
        <v>16</v>
      </c>
      <c r="BT12" s="532"/>
      <c r="BU12" s="532"/>
      <c r="BV12" s="532"/>
      <c r="BW12" s="532"/>
      <c r="BX12" s="532"/>
      <c r="BY12" s="532"/>
      <c r="BZ12" s="532"/>
      <c r="CA12" s="532"/>
      <c r="CB12" s="532"/>
      <c r="CC12" s="27">
        <v>8</v>
      </c>
      <c r="CD12" s="532"/>
      <c r="CE12" s="532"/>
      <c r="CF12" s="532"/>
      <c r="CG12" s="532"/>
      <c r="CH12" s="532"/>
      <c r="CI12" s="532"/>
      <c r="CJ12" s="532"/>
      <c r="CK12" s="532"/>
      <c r="CL12" s="532"/>
      <c r="CM12" s="27">
        <v>1</v>
      </c>
      <c r="CN12" s="532"/>
      <c r="CO12" s="532"/>
      <c r="CP12" s="532"/>
      <c r="CQ12" s="532"/>
      <c r="CR12" s="532"/>
      <c r="CS12" s="532"/>
      <c r="CT12" s="532"/>
      <c r="CU12" s="532"/>
      <c r="CV12" s="532"/>
      <c r="CW12" s="27">
        <v>1</v>
      </c>
      <c r="CX12" s="532"/>
      <c r="CY12" s="532"/>
      <c r="CZ12" s="532"/>
      <c r="DA12" s="532"/>
      <c r="DB12" s="532"/>
      <c r="DC12" s="532"/>
      <c r="DD12" s="532"/>
      <c r="DE12" s="532"/>
      <c r="DF12" s="532"/>
      <c r="DG12" s="27">
        <v>1</v>
      </c>
      <c r="DH12" s="532"/>
      <c r="DI12" s="532"/>
      <c r="DJ12" s="532"/>
      <c r="DK12" s="532"/>
      <c r="DL12" s="532"/>
      <c r="DM12" s="532"/>
      <c r="DN12" s="532"/>
      <c r="DO12" s="532"/>
      <c r="DP12" s="532"/>
      <c r="DQ12" s="27">
        <v>4</v>
      </c>
      <c r="DR12" s="532"/>
      <c r="DS12" s="532"/>
      <c r="DT12" s="532"/>
      <c r="DU12" s="532"/>
      <c r="DV12" s="532"/>
      <c r="DW12" s="532"/>
      <c r="DX12" s="532"/>
      <c r="DY12" s="532"/>
      <c r="DZ12" s="532"/>
      <c r="EA12" s="140">
        <v>3</v>
      </c>
      <c r="EB12" s="532"/>
      <c r="EC12" s="532"/>
      <c r="ED12" s="532"/>
      <c r="EE12" s="532"/>
      <c r="EF12" s="532"/>
      <c r="EG12" s="532"/>
      <c r="EH12" s="532"/>
      <c r="EI12" s="532"/>
      <c r="EJ12" s="532"/>
      <c r="EK12" s="27">
        <v>2</v>
      </c>
      <c r="EL12" s="532"/>
      <c r="EM12" s="532"/>
      <c r="EN12" s="532"/>
      <c r="EO12" s="532"/>
      <c r="EP12" s="532"/>
      <c r="EQ12" s="532"/>
      <c r="ER12" s="532"/>
      <c r="ES12" s="532"/>
      <c r="ET12" s="532"/>
      <c r="EU12" s="13"/>
    </row>
    <row r="13" spans="1:151" ht="12.75" customHeight="1" x14ac:dyDescent="0.2">
      <c r="A13" s="23">
        <v>3</v>
      </c>
      <c r="B13" s="141">
        <v>3</v>
      </c>
      <c r="C13" s="142" t="s">
        <v>823</v>
      </c>
      <c r="D13" s="142">
        <v>4</v>
      </c>
      <c r="E13" s="143" t="s">
        <v>90</v>
      </c>
      <c r="F13" s="142" t="s">
        <v>858</v>
      </c>
      <c r="G13" s="142"/>
      <c r="H13" s="144" t="s">
        <v>859</v>
      </c>
      <c r="I13" s="145"/>
      <c r="J13" s="146"/>
      <c r="K13" s="147"/>
      <c r="L13" s="147"/>
      <c r="M13" s="147"/>
      <c r="N13" s="147"/>
      <c r="O13" s="148"/>
      <c r="P13" s="148"/>
      <c r="Q13" s="148"/>
      <c r="R13" s="148"/>
      <c r="S13" s="149"/>
      <c r="T13" s="150"/>
      <c r="U13" s="147"/>
      <c r="V13" s="151"/>
      <c r="W13" s="146"/>
      <c r="X13" s="149"/>
      <c r="Y13" s="148"/>
      <c r="Z13" s="148"/>
      <c r="AA13" s="148"/>
      <c r="AB13" s="148"/>
      <c r="AC13" s="149"/>
      <c r="AD13" s="145"/>
      <c r="AE13" s="147"/>
      <c r="AF13" s="147"/>
      <c r="AG13" s="147"/>
      <c r="AH13" s="147"/>
      <c r="AI13" s="148"/>
      <c r="AJ13" s="148"/>
      <c r="AK13" s="148"/>
      <c r="AL13" s="148"/>
      <c r="AM13" s="149"/>
      <c r="AN13" s="145"/>
      <c r="AO13" s="147"/>
      <c r="AP13" s="152"/>
      <c r="AQ13" s="146"/>
      <c r="AR13" s="149"/>
      <c r="AS13" s="148"/>
      <c r="AT13" s="148"/>
      <c r="AU13" s="148"/>
      <c r="AV13" s="148"/>
      <c r="AW13" s="149"/>
      <c r="AX13" s="145"/>
      <c r="AY13" s="147"/>
      <c r="AZ13" s="147"/>
      <c r="BA13" s="147"/>
      <c r="BB13" s="147"/>
      <c r="BC13" s="148"/>
      <c r="BD13" s="148"/>
      <c r="BE13" s="148"/>
      <c r="BF13" s="148"/>
      <c r="BG13" s="149"/>
      <c r="BH13" s="145"/>
      <c r="BI13" s="147"/>
      <c r="BJ13" s="147"/>
      <c r="BK13" s="147"/>
      <c r="BL13" s="147"/>
      <c r="BM13" s="148"/>
      <c r="BN13" s="148"/>
      <c r="BO13" s="148"/>
      <c r="BP13" s="148"/>
      <c r="BQ13" s="149"/>
      <c r="BR13" s="145"/>
      <c r="BS13" s="147"/>
      <c r="BT13" s="147"/>
      <c r="BU13" s="147"/>
      <c r="BV13" s="147"/>
      <c r="BW13" s="148"/>
      <c r="BX13" s="148"/>
      <c r="BY13" s="148"/>
      <c r="BZ13" s="148"/>
      <c r="CA13" s="149"/>
      <c r="CB13" s="145"/>
      <c r="CC13" s="147"/>
      <c r="CD13" s="147"/>
      <c r="CE13" s="147"/>
      <c r="CF13" s="147"/>
      <c r="CG13" s="148"/>
      <c r="CH13" s="148"/>
      <c r="CI13" s="148"/>
      <c r="CJ13" s="148"/>
      <c r="CK13" s="149"/>
      <c r="CL13" s="145"/>
      <c r="CM13" s="147"/>
      <c r="CN13" s="147"/>
      <c r="CO13" s="147"/>
      <c r="CP13" s="147"/>
      <c r="CQ13" s="148"/>
      <c r="CR13" s="148"/>
      <c r="CS13" s="148"/>
      <c r="CT13" s="148"/>
      <c r="CU13" s="149"/>
      <c r="CV13" s="145"/>
      <c r="CW13" s="147"/>
      <c r="CX13" s="147"/>
      <c r="CY13" s="147"/>
      <c r="CZ13" s="147"/>
      <c r="DA13" s="148"/>
      <c r="DB13" s="148"/>
      <c r="DC13" s="148"/>
      <c r="DD13" s="148"/>
      <c r="DE13" s="149"/>
      <c r="DF13" s="145"/>
      <c r="DG13" s="147"/>
      <c r="DH13" s="147"/>
      <c r="DI13" s="147"/>
      <c r="DJ13" s="147"/>
      <c r="DK13" s="148"/>
      <c r="DL13" s="148"/>
      <c r="DM13" s="148"/>
      <c r="DN13" s="148"/>
      <c r="DO13" s="149"/>
      <c r="DP13" s="145"/>
      <c r="DQ13" s="147"/>
      <c r="DR13" s="147"/>
      <c r="DS13" s="147"/>
      <c r="DT13" s="147"/>
      <c r="DU13" s="148"/>
      <c r="DV13" s="148"/>
      <c r="DW13" s="148"/>
      <c r="DX13" s="148"/>
      <c r="DY13" s="149"/>
      <c r="DZ13" s="145"/>
      <c r="EA13" s="152"/>
      <c r="EB13" s="147"/>
      <c r="EC13" s="147"/>
      <c r="ED13" s="147"/>
      <c r="EE13" s="147"/>
      <c r="EF13" s="148"/>
      <c r="EG13" s="148"/>
      <c r="EH13" s="148"/>
      <c r="EI13" s="149"/>
      <c r="EJ13" s="145"/>
      <c r="EK13" s="147"/>
      <c r="EL13" s="147"/>
      <c r="EM13" s="147"/>
      <c r="EN13" s="147"/>
      <c r="EO13" s="148"/>
      <c r="EP13" s="148"/>
      <c r="EQ13" s="148"/>
      <c r="ER13" s="148"/>
      <c r="ES13" s="149"/>
      <c r="ET13" s="145"/>
      <c r="EU13" s="13"/>
    </row>
    <row r="14" spans="1:151" ht="51" customHeight="1" x14ac:dyDescent="0.2">
      <c r="A14" s="545">
        <v>4</v>
      </c>
      <c r="B14" s="575">
        <v>4</v>
      </c>
      <c r="C14" s="548" t="s">
        <v>823</v>
      </c>
      <c r="D14" s="548">
        <v>4</v>
      </c>
      <c r="E14" s="548" t="s">
        <v>90</v>
      </c>
      <c r="F14" s="548" t="s">
        <v>860</v>
      </c>
      <c r="G14" s="533" t="s">
        <v>59</v>
      </c>
      <c r="H14" s="533" t="s">
        <v>861</v>
      </c>
      <c r="I14" s="23">
        <v>5</v>
      </c>
      <c r="J14" s="24" t="s">
        <v>862</v>
      </c>
      <c r="K14" s="24">
        <v>10</v>
      </c>
      <c r="L14" s="3"/>
      <c r="M14" s="3"/>
      <c r="N14" s="534" t="s">
        <v>863</v>
      </c>
      <c r="O14" s="615"/>
      <c r="P14" s="530"/>
      <c r="Q14" s="615" t="s">
        <v>63</v>
      </c>
      <c r="R14" s="530"/>
      <c r="S14" s="533" t="s">
        <v>864</v>
      </c>
      <c r="T14" s="595">
        <v>1</v>
      </c>
      <c r="U14" s="24">
        <v>12</v>
      </c>
      <c r="V14" s="3"/>
      <c r="W14" s="31"/>
      <c r="X14" s="534" t="s">
        <v>863</v>
      </c>
      <c r="Y14" s="615"/>
      <c r="Z14" s="615" t="s">
        <v>63</v>
      </c>
      <c r="AA14" s="615"/>
      <c r="AB14" s="530"/>
      <c r="AC14" s="533"/>
      <c r="AD14" s="545">
        <v>1</v>
      </c>
      <c r="AE14" s="27">
        <v>9</v>
      </c>
      <c r="AF14" s="3"/>
      <c r="AG14" s="24" t="s">
        <v>865</v>
      </c>
      <c r="AH14" s="530" t="s">
        <v>866</v>
      </c>
      <c r="AI14" s="615"/>
      <c r="AJ14" s="530" t="s">
        <v>63</v>
      </c>
      <c r="AK14" s="615"/>
      <c r="AL14" s="530"/>
      <c r="AM14" s="533"/>
      <c r="AN14" s="545">
        <v>1</v>
      </c>
      <c r="AO14" s="27">
        <v>6</v>
      </c>
      <c r="AP14" s="24"/>
      <c r="AQ14" s="31"/>
      <c r="AR14" s="545"/>
      <c r="AS14" s="615"/>
      <c r="AT14" s="530"/>
      <c r="AU14" s="530" t="s">
        <v>63</v>
      </c>
      <c r="AV14" s="530"/>
      <c r="AW14" s="533" t="s">
        <v>867</v>
      </c>
      <c r="AX14" s="545">
        <v>1</v>
      </c>
      <c r="AY14" s="23">
        <v>6</v>
      </c>
      <c r="AZ14" s="3"/>
      <c r="BA14" s="3"/>
      <c r="BB14" s="534"/>
      <c r="BC14" s="615"/>
      <c r="BD14" s="530"/>
      <c r="BE14" s="530" t="s">
        <v>63</v>
      </c>
      <c r="BF14" s="530"/>
      <c r="BG14" s="533" t="s">
        <v>868</v>
      </c>
      <c r="BH14" s="545">
        <v>1</v>
      </c>
      <c r="BI14" s="27" t="s">
        <v>869</v>
      </c>
      <c r="BJ14" s="3"/>
      <c r="BK14" s="153" t="s">
        <v>850</v>
      </c>
      <c r="BL14" s="601"/>
      <c r="BM14" s="615"/>
      <c r="BN14" s="530"/>
      <c r="BO14" s="530" t="s">
        <v>63</v>
      </c>
      <c r="BP14" s="530"/>
      <c r="BQ14" s="533" t="s">
        <v>870</v>
      </c>
      <c r="BR14" s="545">
        <v>1</v>
      </c>
      <c r="BS14" s="23" t="s">
        <v>871</v>
      </c>
      <c r="BT14" s="3"/>
      <c r="BU14" s="3"/>
      <c r="BV14" s="601" t="s">
        <v>872</v>
      </c>
      <c r="BW14" s="615"/>
      <c r="BX14" s="530" t="s">
        <v>63</v>
      </c>
      <c r="BY14" s="615"/>
      <c r="BZ14" s="530"/>
      <c r="CA14" s="533"/>
      <c r="CB14" s="545">
        <v>1</v>
      </c>
      <c r="CC14" s="27">
        <v>16</v>
      </c>
      <c r="CD14" s="3"/>
      <c r="CE14" s="3"/>
      <c r="CF14" s="534"/>
      <c r="CG14" s="615"/>
      <c r="CH14" s="530"/>
      <c r="CI14" s="530" t="s">
        <v>63</v>
      </c>
      <c r="CJ14" s="530"/>
      <c r="CK14" s="533" t="s">
        <v>873</v>
      </c>
      <c r="CL14" s="545">
        <v>1</v>
      </c>
      <c r="CM14" s="27">
        <v>8</v>
      </c>
      <c r="CN14" s="3"/>
      <c r="CO14" s="3"/>
      <c r="CP14" s="534"/>
      <c r="CQ14" s="615"/>
      <c r="CR14" s="530" t="s">
        <v>63</v>
      </c>
      <c r="CS14" s="615"/>
      <c r="CT14" s="530"/>
      <c r="CU14" s="533"/>
      <c r="CV14" s="545">
        <v>1</v>
      </c>
      <c r="CW14" s="27">
        <v>7</v>
      </c>
      <c r="CX14" s="3"/>
      <c r="CY14" s="3"/>
      <c r="CZ14" s="534"/>
      <c r="DA14" s="615"/>
      <c r="DB14" s="530"/>
      <c r="DC14" s="530" t="s">
        <v>63</v>
      </c>
      <c r="DD14" s="530"/>
      <c r="DE14" s="533" t="s">
        <v>874</v>
      </c>
      <c r="DF14" s="545">
        <v>1</v>
      </c>
      <c r="DG14" s="27">
        <v>7</v>
      </c>
      <c r="DH14" s="3"/>
      <c r="DI14" s="3"/>
      <c r="DJ14" s="534"/>
      <c r="DK14" s="615"/>
      <c r="DL14" s="530"/>
      <c r="DM14" s="530" t="s">
        <v>63</v>
      </c>
      <c r="DN14" s="530"/>
      <c r="DO14" s="533" t="s">
        <v>875</v>
      </c>
      <c r="DP14" s="545">
        <v>1</v>
      </c>
      <c r="DQ14" s="27">
        <v>7</v>
      </c>
      <c r="DR14" s="3"/>
      <c r="DS14" s="3"/>
      <c r="DT14" s="534"/>
      <c r="DU14" s="615"/>
      <c r="DV14" s="530"/>
      <c r="DW14" s="530" t="s">
        <v>63</v>
      </c>
      <c r="DX14" s="530"/>
      <c r="DY14" s="533" t="s">
        <v>876</v>
      </c>
      <c r="DZ14" s="545">
        <v>1</v>
      </c>
      <c r="EA14" s="27">
        <v>6</v>
      </c>
      <c r="EB14" s="27"/>
      <c r="EC14" s="3"/>
      <c r="ED14" s="3"/>
      <c r="EE14" s="534"/>
      <c r="EF14" s="530"/>
      <c r="EG14" s="530" t="s">
        <v>63</v>
      </c>
      <c r="EH14" s="530"/>
      <c r="EI14" s="533" t="s">
        <v>877</v>
      </c>
      <c r="EJ14" s="545">
        <v>1</v>
      </c>
      <c r="EK14" s="27">
        <v>6</v>
      </c>
      <c r="EL14" s="3"/>
      <c r="EM14" s="3"/>
      <c r="EN14" s="534"/>
      <c r="EO14" s="615"/>
      <c r="EP14" s="530"/>
      <c r="EQ14" s="530" t="s">
        <v>63</v>
      </c>
      <c r="ER14" s="530"/>
      <c r="ES14" s="533" t="s">
        <v>878</v>
      </c>
      <c r="ET14" s="545">
        <v>1</v>
      </c>
      <c r="EU14" s="13" t="s">
        <v>879</v>
      </c>
    </row>
    <row r="15" spans="1:151" ht="12.75" customHeight="1" x14ac:dyDescent="0.2">
      <c r="A15" s="531"/>
      <c r="B15" s="531"/>
      <c r="C15" s="531"/>
      <c r="D15" s="531"/>
      <c r="E15" s="531"/>
      <c r="F15" s="531"/>
      <c r="G15" s="531"/>
      <c r="H15" s="531"/>
      <c r="I15" s="23">
        <v>6</v>
      </c>
      <c r="J15" s="24" t="s">
        <v>880</v>
      </c>
      <c r="K15" s="24">
        <v>7</v>
      </c>
      <c r="L15" s="154">
        <f>K15/K14</f>
        <v>0.7</v>
      </c>
      <c r="M15" s="3"/>
      <c r="N15" s="531"/>
      <c r="O15" s="531"/>
      <c r="P15" s="531"/>
      <c r="Q15" s="531"/>
      <c r="R15" s="531"/>
      <c r="S15" s="531"/>
      <c r="T15" s="563"/>
      <c r="U15" s="24">
        <v>9</v>
      </c>
      <c r="V15" s="154">
        <f>U15/U14</f>
        <v>0.75</v>
      </c>
      <c r="W15" s="31"/>
      <c r="X15" s="531"/>
      <c r="Y15" s="531"/>
      <c r="Z15" s="531"/>
      <c r="AA15" s="531"/>
      <c r="AB15" s="531"/>
      <c r="AC15" s="531"/>
      <c r="AD15" s="531"/>
      <c r="AE15" s="27">
        <v>9</v>
      </c>
      <c r="AF15" s="154">
        <f>AE15/AE14</f>
        <v>1</v>
      </c>
      <c r="AG15" s="3"/>
      <c r="AH15" s="531"/>
      <c r="AI15" s="531"/>
      <c r="AJ15" s="531"/>
      <c r="AK15" s="531"/>
      <c r="AL15" s="531"/>
      <c r="AM15" s="531"/>
      <c r="AN15" s="531"/>
      <c r="AO15" s="27">
        <v>2</v>
      </c>
      <c r="AP15" s="61">
        <f>AO15/AO14</f>
        <v>0.33333333333333331</v>
      </c>
      <c r="AQ15" s="31"/>
      <c r="AR15" s="531"/>
      <c r="AS15" s="531"/>
      <c r="AT15" s="531"/>
      <c r="AU15" s="531"/>
      <c r="AV15" s="531"/>
      <c r="AW15" s="531"/>
      <c r="AX15" s="531"/>
      <c r="AY15" s="23">
        <v>0</v>
      </c>
      <c r="AZ15" s="3">
        <f>AY15/AY14</f>
        <v>0</v>
      </c>
      <c r="BA15" s="24" t="s">
        <v>881</v>
      </c>
      <c r="BB15" s="531"/>
      <c r="BC15" s="531"/>
      <c r="BD15" s="531"/>
      <c r="BE15" s="531"/>
      <c r="BF15" s="531"/>
      <c r="BG15" s="531"/>
      <c r="BH15" s="531"/>
      <c r="BI15" s="27">
        <v>9</v>
      </c>
      <c r="BJ15" s="33">
        <f>BI15/BI16</f>
        <v>0.13846153846153847</v>
      </c>
      <c r="BK15" s="153" t="s">
        <v>850</v>
      </c>
      <c r="BL15" s="531"/>
      <c r="BM15" s="531"/>
      <c r="BN15" s="531"/>
      <c r="BO15" s="531"/>
      <c r="BP15" s="531"/>
      <c r="BQ15" s="531"/>
      <c r="BR15" s="531"/>
      <c r="BS15" s="23">
        <v>80</v>
      </c>
      <c r="BT15" s="33">
        <f>80/107</f>
        <v>0.74766355140186913</v>
      </c>
      <c r="BU15" s="3"/>
      <c r="BV15" s="531"/>
      <c r="BW15" s="531"/>
      <c r="BX15" s="531"/>
      <c r="BY15" s="531"/>
      <c r="BZ15" s="531"/>
      <c r="CA15" s="531"/>
      <c r="CB15" s="531"/>
      <c r="CC15" s="27">
        <v>11</v>
      </c>
      <c r="CD15" s="33">
        <f>CC15/CC14</f>
        <v>0.6875</v>
      </c>
      <c r="CE15" s="3"/>
      <c r="CF15" s="531"/>
      <c r="CG15" s="531"/>
      <c r="CH15" s="531"/>
      <c r="CI15" s="531"/>
      <c r="CJ15" s="531"/>
      <c r="CK15" s="531"/>
      <c r="CL15" s="531"/>
      <c r="CM15" s="27">
        <v>5</v>
      </c>
      <c r="CN15" s="33">
        <f>CM15/CM14</f>
        <v>0.625</v>
      </c>
      <c r="CO15" s="3"/>
      <c r="CP15" s="531"/>
      <c r="CQ15" s="531"/>
      <c r="CR15" s="531"/>
      <c r="CS15" s="531"/>
      <c r="CT15" s="531"/>
      <c r="CU15" s="531"/>
      <c r="CV15" s="531"/>
      <c r="CW15" s="27">
        <v>6</v>
      </c>
      <c r="CX15" s="33">
        <f>CW15/CW14</f>
        <v>0.8571428571428571</v>
      </c>
      <c r="CY15" s="3"/>
      <c r="CZ15" s="531"/>
      <c r="DA15" s="531"/>
      <c r="DB15" s="531"/>
      <c r="DC15" s="531"/>
      <c r="DD15" s="531"/>
      <c r="DE15" s="531"/>
      <c r="DF15" s="531"/>
      <c r="DG15" s="27">
        <v>4</v>
      </c>
      <c r="DH15" s="33">
        <f>DG15/DG14</f>
        <v>0.5714285714285714</v>
      </c>
      <c r="DI15" s="3"/>
      <c r="DJ15" s="531"/>
      <c r="DK15" s="531"/>
      <c r="DL15" s="531"/>
      <c r="DM15" s="531"/>
      <c r="DN15" s="531"/>
      <c r="DO15" s="531"/>
      <c r="DP15" s="531"/>
      <c r="DQ15" s="27">
        <v>4</v>
      </c>
      <c r="DR15" s="33">
        <f>DQ15/DQ14</f>
        <v>0.5714285714285714</v>
      </c>
      <c r="DS15" s="24" t="s">
        <v>882</v>
      </c>
      <c r="DT15" s="531"/>
      <c r="DU15" s="531"/>
      <c r="DV15" s="531"/>
      <c r="DW15" s="531"/>
      <c r="DX15" s="531"/>
      <c r="DY15" s="531"/>
      <c r="DZ15" s="531"/>
      <c r="EA15" s="27">
        <v>4</v>
      </c>
      <c r="EB15" s="44">
        <f>EA15/EA14</f>
        <v>0.66666666666666663</v>
      </c>
      <c r="EC15" s="3"/>
      <c r="ED15" s="3"/>
      <c r="EE15" s="531"/>
      <c r="EF15" s="531"/>
      <c r="EG15" s="531"/>
      <c r="EH15" s="531"/>
      <c r="EI15" s="531"/>
      <c r="EJ15" s="531"/>
      <c r="EK15" s="27">
        <v>2</v>
      </c>
      <c r="EL15" s="33">
        <f>EK15/EK14</f>
        <v>0.33333333333333331</v>
      </c>
      <c r="EM15" s="24" t="s">
        <v>883</v>
      </c>
      <c r="EN15" s="531"/>
      <c r="EO15" s="531"/>
      <c r="EP15" s="531"/>
      <c r="EQ15" s="531"/>
      <c r="ER15" s="531"/>
      <c r="ES15" s="531"/>
      <c r="ET15" s="531"/>
      <c r="EU15" s="13"/>
    </row>
    <row r="16" spans="1:151" ht="12.75" customHeight="1" x14ac:dyDescent="0.2">
      <c r="A16" s="532"/>
      <c r="B16" s="532"/>
      <c r="C16" s="532"/>
      <c r="D16" s="532"/>
      <c r="E16" s="532"/>
      <c r="F16" s="532"/>
      <c r="G16" s="532"/>
      <c r="H16" s="532"/>
      <c r="I16" s="23">
        <v>7</v>
      </c>
      <c r="J16" s="24" t="s">
        <v>884</v>
      </c>
      <c r="K16" s="24">
        <v>2</v>
      </c>
      <c r="L16" s="154">
        <f>K16/K14</f>
        <v>0.2</v>
      </c>
      <c r="M16" s="3"/>
      <c r="N16" s="532"/>
      <c r="O16" s="532"/>
      <c r="P16" s="532"/>
      <c r="Q16" s="532"/>
      <c r="R16" s="532"/>
      <c r="S16" s="532"/>
      <c r="T16" s="561"/>
      <c r="U16" s="24">
        <v>7</v>
      </c>
      <c r="V16" s="154">
        <f>U16/U14</f>
        <v>0.58333333333333337</v>
      </c>
      <c r="W16" s="31"/>
      <c r="X16" s="532"/>
      <c r="Y16" s="532"/>
      <c r="Z16" s="532"/>
      <c r="AA16" s="532"/>
      <c r="AB16" s="532"/>
      <c r="AC16" s="532"/>
      <c r="AD16" s="532"/>
      <c r="AE16" s="27">
        <v>6</v>
      </c>
      <c r="AF16" s="33">
        <f>AE16/AE14</f>
        <v>0.66666666666666663</v>
      </c>
      <c r="AG16" s="3"/>
      <c r="AH16" s="532"/>
      <c r="AI16" s="532"/>
      <c r="AJ16" s="532"/>
      <c r="AK16" s="532"/>
      <c r="AL16" s="532"/>
      <c r="AM16" s="532"/>
      <c r="AN16" s="532"/>
      <c r="AO16" s="27">
        <v>4</v>
      </c>
      <c r="AP16" s="61">
        <f>AO16/AO14</f>
        <v>0.66666666666666663</v>
      </c>
      <c r="AQ16" s="31"/>
      <c r="AR16" s="532"/>
      <c r="AS16" s="532"/>
      <c r="AT16" s="532"/>
      <c r="AU16" s="532"/>
      <c r="AV16" s="532"/>
      <c r="AW16" s="532"/>
      <c r="AX16" s="532"/>
      <c r="AY16" s="23">
        <v>0</v>
      </c>
      <c r="AZ16" s="3">
        <f>AY16/AY14</f>
        <v>0</v>
      </c>
      <c r="BA16" s="24" t="s">
        <v>885</v>
      </c>
      <c r="BB16" s="532"/>
      <c r="BC16" s="532"/>
      <c r="BD16" s="532"/>
      <c r="BE16" s="532"/>
      <c r="BF16" s="532"/>
      <c r="BG16" s="532"/>
      <c r="BH16" s="532"/>
      <c r="BI16" s="27">
        <v>65</v>
      </c>
      <c r="BJ16" s="154">
        <f>300/300</f>
        <v>1</v>
      </c>
      <c r="BK16" s="3"/>
      <c r="BL16" s="532"/>
      <c r="BM16" s="532"/>
      <c r="BN16" s="532"/>
      <c r="BO16" s="532"/>
      <c r="BP16" s="532"/>
      <c r="BQ16" s="532"/>
      <c r="BR16" s="532"/>
      <c r="BS16" s="75">
        <v>1</v>
      </c>
      <c r="BT16" s="3"/>
      <c r="BU16" s="3"/>
      <c r="BV16" s="532"/>
      <c r="BW16" s="532"/>
      <c r="BX16" s="532"/>
      <c r="BY16" s="532"/>
      <c r="BZ16" s="532"/>
      <c r="CA16" s="532"/>
      <c r="CB16" s="532"/>
      <c r="CC16" s="27">
        <v>10</v>
      </c>
      <c r="CD16" s="33">
        <f>CC16/CC14</f>
        <v>0.625</v>
      </c>
      <c r="CE16" s="3"/>
      <c r="CF16" s="532"/>
      <c r="CG16" s="532"/>
      <c r="CH16" s="532"/>
      <c r="CI16" s="532"/>
      <c r="CJ16" s="532"/>
      <c r="CK16" s="532"/>
      <c r="CL16" s="532"/>
      <c r="CM16" s="27" t="s">
        <v>886</v>
      </c>
      <c r="CN16" s="33">
        <f t="shared" ref="CN16:CN17" si="0">1/8</f>
        <v>0.125</v>
      </c>
      <c r="CO16" s="3"/>
      <c r="CP16" s="532"/>
      <c r="CQ16" s="532"/>
      <c r="CR16" s="532"/>
      <c r="CS16" s="532"/>
      <c r="CT16" s="532"/>
      <c r="CU16" s="532"/>
      <c r="CV16" s="532"/>
      <c r="CW16" s="27">
        <v>0</v>
      </c>
      <c r="CX16" s="33">
        <f>CW16/CW14</f>
        <v>0</v>
      </c>
      <c r="CY16" s="3"/>
      <c r="CZ16" s="532"/>
      <c r="DA16" s="532"/>
      <c r="DB16" s="532"/>
      <c r="DC16" s="532"/>
      <c r="DD16" s="532"/>
      <c r="DE16" s="532"/>
      <c r="DF16" s="532"/>
      <c r="DG16" s="27">
        <v>2</v>
      </c>
      <c r="DH16" s="33">
        <f>DG16/DG14</f>
        <v>0.2857142857142857</v>
      </c>
      <c r="DI16" s="24" t="s">
        <v>887</v>
      </c>
      <c r="DJ16" s="532"/>
      <c r="DK16" s="532"/>
      <c r="DL16" s="532"/>
      <c r="DM16" s="532"/>
      <c r="DN16" s="532"/>
      <c r="DO16" s="532"/>
      <c r="DP16" s="532"/>
      <c r="DQ16" s="27">
        <v>3</v>
      </c>
      <c r="DR16" s="33">
        <f>DQ16/DQ14</f>
        <v>0.42857142857142855</v>
      </c>
      <c r="DS16" s="24" t="s">
        <v>888</v>
      </c>
      <c r="DT16" s="532"/>
      <c r="DU16" s="532"/>
      <c r="DV16" s="532"/>
      <c r="DW16" s="532"/>
      <c r="DX16" s="532"/>
      <c r="DY16" s="532"/>
      <c r="DZ16" s="532"/>
      <c r="EA16" s="27">
        <v>4</v>
      </c>
      <c r="EB16" s="44">
        <f>EA16/EA14</f>
        <v>0.66666666666666663</v>
      </c>
      <c r="EC16" s="3"/>
      <c r="ED16" s="3"/>
      <c r="EE16" s="532"/>
      <c r="EF16" s="532"/>
      <c r="EG16" s="532"/>
      <c r="EH16" s="532"/>
      <c r="EI16" s="532"/>
      <c r="EJ16" s="532"/>
      <c r="EK16" s="27">
        <v>2</v>
      </c>
      <c r="EL16" s="33">
        <f>EK16/EK14</f>
        <v>0.33333333333333331</v>
      </c>
      <c r="EM16" s="24" t="s">
        <v>889</v>
      </c>
      <c r="EN16" s="532"/>
      <c r="EO16" s="532"/>
      <c r="EP16" s="532"/>
      <c r="EQ16" s="532"/>
      <c r="ER16" s="532"/>
      <c r="ES16" s="532"/>
      <c r="ET16" s="532"/>
      <c r="EU16" s="13"/>
    </row>
    <row r="17" spans="1:151" ht="60" customHeight="1" x14ac:dyDescent="0.2">
      <c r="A17" s="545">
        <v>5</v>
      </c>
      <c r="B17" s="545">
        <v>5</v>
      </c>
      <c r="C17" s="548" t="s">
        <v>823</v>
      </c>
      <c r="D17" s="548">
        <v>4</v>
      </c>
      <c r="E17" s="548" t="s">
        <v>90</v>
      </c>
      <c r="F17" s="548" t="s">
        <v>890</v>
      </c>
      <c r="G17" s="533" t="s">
        <v>59</v>
      </c>
      <c r="H17" s="533" t="s">
        <v>891</v>
      </c>
      <c r="I17" s="23">
        <v>8</v>
      </c>
      <c r="J17" s="24" t="s">
        <v>845</v>
      </c>
      <c r="K17" s="24">
        <v>10</v>
      </c>
      <c r="L17" s="605">
        <f>K18/K17</f>
        <v>0</v>
      </c>
      <c r="M17" s="534"/>
      <c r="N17" s="534"/>
      <c r="O17" s="530"/>
      <c r="P17" s="530" t="s">
        <v>63</v>
      </c>
      <c r="Q17" s="530"/>
      <c r="R17" s="530"/>
      <c r="S17" s="533"/>
      <c r="T17" s="595">
        <v>1</v>
      </c>
      <c r="U17" s="24">
        <v>12</v>
      </c>
      <c r="V17" s="605">
        <f>U18/U17</f>
        <v>0.16666666666666666</v>
      </c>
      <c r="W17" s="545"/>
      <c r="X17" s="545"/>
      <c r="Y17" s="530"/>
      <c r="Z17" s="530"/>
      <c r="AA17" s="530" t="s">
        <v>63</v>
      </c>
      <c r="AB17" s="530"/>
      <c r="AC17" s="533" t="s">
        <v>892</v>
      </c>
      <c r="AD17" s="545">
        <v>1</v>
      </c>
      <c r="AE17" s="27">
        <v>9</v>
      </c>
      <c r="AF17" s="578">
        <f>AE18/AE17</f>
        <v>0.1111111111111111</v>
      </c>
      <c r="AG17" s="155" t="s">
        <v>893</v>
      </c>
      <c r="AH17" s="534"/>
      <c r="AI17" s="530"/>
      <c r="AJ17" s="530" t="s">
        <v>63</v>
      </c>
      <c r="AK17" s="530"/>
      <c r="AL17" s="530"/>
      <c r="AM17" s="533"/>
      <c r="AN17" s="545">
        <v>1</v>
      </c>
      <c r="AO17" s="27">
        <v>6</v>
      </c>
      <c r="AP17" s="613"/>
      <c r="AQ17" s="545"/>
      <c r="AR17" s="545" t="s">
        <v>894</v>
      </c>
      <c r="AS17" s="530"/>
      <c r="AT17" s="530" t="s">
        <v>63</v>
      </c>
      <c r="AU17" s="530"/>
      <c r="AV17" s="530"/>
      <c r="AW17" s="533"/>
      <c r="AX17" s="545">
        <v>1</v>
      </c>
      <c r="AY17" s="23">
        <v>6</v>
      </c>
      <c r="AZ17" s="578">
        <f>AY18/AY17</f>
        <v>0</v>
      </c>
      <c r="BA17" s="534"/>
      <c r="BB17" s="534"/>
      <c r="BC17" s="530"/>
      <c r="BD17" s="530" t="s">
        <v>63</v>
      </c>
      <c r="BE17" s="530"/>
      <c r="BF17" s="530"/>
      <c r="BG17" s="533"/>
      <c r="BH17" s="545">
        <v>1</v>
      </c>
      <c r="BI17" s="27">
        <v>65</v>
      </c>
      <c r="BJ17" s="610">
        <f>BI18/BI17</f>
        <v>9.2307692307692313E-2</v>
      </c>
      <c r="BK17" s="157" t="s">
        <v>850</v>
      </c>
      <c r="BL17" s="601" t="s">
        <v>895</v>
      </c>
      <c r="BM17" s="530"/>
      <c r="BN17" s="530" t="s">
        <v>63</v>
      </c>
      <c r="BO17" s="530"/>
      <c r="BP17" s="530"/>
      <c r="BQ17" s="533"/>
      <c r="BR17" s="545">
        <v>1</v>
      </c>
      <c r="BS17" s="23">
        <v>107</v>
      </c>
      <c r="BT17" s="610">
        <f>BS18/BS17</f>
        <v>8.4112149532710276E-2</v>
      </c>
      <c r="BU17" s="601"/>
      <c r="BV17" s="601"/>
      <c r="BW17" s="530"/>
      <c r="BX17" s="530" t="s">
        <v>63</v>
      </c>
      <c r="BY17" s="530"/>
      <c r="BZ17" s="530"/>
      <c r="CA17" s="533"/>
      <c r="CB17" s="545">
        <v>1</v>
      </c>
      <c r="CC17" s="27">
        <v>16</v>
      </c>
      <c r="CD17" s="578">
        <f>CC18/CC17</f>
        <v>0</v>
      </c>
      <c r="CE17" s="534"/>
      <c r="CF17" s="534"/>
      <c r="CG17" s="530"/>
      <c r="CH17" s="530" t="s">
        <v>63</v>
      </c>
      <c r="CI17" s="530"/>
      <c r="CJ17" s="530"/>
      <c r="CK17" s="533"/>
      <c r="CL17" s="545">
        <v>1</v>
      </c>
      <c r="CM17" s="27">
        <v>8</v>
      </c>
      <c r="CN17" s="578">
        <f t="shared" si="0"/>
        <v>0.125</v>
      </c>
      <c r="CO17" s="612" t="s">
        <v>896</v>
      </c>
      <c r="CP17" s="545" t="s">
        <v>897</v>
      </c>
      <c r="CQ17" s="530"/>
      <c r="CR17" s="530" t="s">
        <v>63</v>
      </c>
      <c r="CS17" s="530"/>
      <c r="CT17" s="530"/>
      <c r="CU17" s="533"/>
      <c r="CV17" s="545">
        <v>1</v>
      </c>
      <c r="CW17" s="27">
        <v>7</v>
      </c>
      <c r="CX17" s="578">
        <f>CW18/CW17</f>
        <v>0</v>
      </c>
      <c r="CY17" s="534"/>
      <c r="CZ17" s="534"/>
      <c r="DA17" s="530"/>
      <c r="DB17" s="530" t="s">
        <v>63</v>
      </c>
      <c r="DC17" s="530"/>
      <c r="DD17" s="530"/>
      <c r="DE17" s="533"/>
      <c r="DF17" s="545">
        <v>1</v>
      </c>
      <c r="DG17" s="27">
        <v>7</v>
      </c>
      <c r="DH17" s="578">
        <f>DG18/DG17</f>
        <v>0</v>
      </c>
      <c r="DI17" s="534"/>
      <c r="DJ17" s="534"/>
      <c r="DK17" s="530"/>
      <c r="DL17" s="530" t="s">
        <v>63</v>
      </c>
      <c r="DM17" s="530"/>
      <c r="DN17" s="530"/>
      <c r="DO17" s="533"/>
      <c r="DP17" s="545">
        <v>1</v>
      </c>
      <c r="DQ17" s="27">
        <v>7</v>
      </c>
      <c r="DR17" s="534" t="e">
        <f>DQ18/DQ17</f>
        <v>#VALUE!</v>
      </c>
      <c r="DS17" s="530" t="s">
        <v>898</v>
      </c>
      <c r="DT17" s="534" t="s">
        <v>899</v>
      </c>
      <c r="DU17" s="530"/>
      <c r="DV17" s="530" t="s">
        <v>63</v>
      </c>
      <c r="DW17" s="530"/>
      <c r="DX17" s="530"/>
      <c r="DY17" s="533"/>
      <c r="DZ17" s="545">
        <v>1</v>
      </c>
      <c r="EA17" s="27">
        <v>6</v>
      </c>
      <c r="EB17" s="578">
        <f>EA18/EA17</f>
        <v>0</v>
      </c>
      <c r="EC17" s="534"/>
      <c r="ED17" s="534" t="s">
        <v>900</v>
      </c>
      <c r="EE17" s="534"/>
      <c r="EF17" s="530" t="s">
        <v>63</v>
      </c>
      <c r="EG17" s="530"/>
      <c r="EH17" s="530"/>
      <c r="EI17" s="533"/>
      <c r="EJ17" s="545">
        <v>1</v>
      </c>
      <c r="EK17" s="27">
        <v>6</v>
      </c>
      <c r="EL17" s="578">
        <f>EK18/EK17</f>
        <v>0.16666666666666666</v>
      </c>
      <c r="EM17" s="530" t="s">
        <v>901</v>
      </c>
      <c r="EN17" s="534" t="s">
        <v>902</v>
      </c>
      <c r="EO17" s="530"/>
      <c r="EP17" s="530"/>
      <c r="EQ17" s="530" t="s">
        <v>63</v>
      </c>
      <c r="ER17" s="530"/>
      <c r="ES17" s="533" t="s">
        <v>903</v>
      </c>
      <c r="ET17" s="545">
        <v>1</v>
      </c>
      <c r="EU17" s="13"/>
    </row>
    <row r="18" spans="1:151" ht="44.25" customHeight="1" x14ac:dyDescent="0.2">
      <c r="A18" s="532"/>
      <c r="B18" s="532"/>
      <c r="C18" s="532"/>
      <c r="D18" s="532"/>
      <c r="E18" s="532"/>
      <c r="F18" s="532"/>
      <c r="G18" s="532"/>
      <c r="H18" s="532"/>
      <c r="I18" s="23">
        <v>9</v>
      </c>
      <c r="J18" s="24" t="s">
        <v>904</v>
      </c>
      <c r="K18" s="24">
        <v>0</v>
      </c>
      <c r="L18" s="532"/>
      <c r="M18" s="532"/>
      <c r="N18" s="532"/>
      <c r="O18" s="532"/>
      <c r="P18" s="532"/>
      <c r="Q18" s="532"/>
      <c r="R18" s="532"/>
      <c r="S18" s="532"/>
      <c r="T18" s="561"/>
      <c r="U18" s="24">
        <v>2</v>
      </c>
      <c r="V18" s="532"/>
      <c r="W18" s="532"/>
      <c r="X18" s="532"/>
      <c r="Y18" s="532"/>
      <c r="Z18" s="532"/>
      <c r="AA18" s="532"/>
      <c r="AB18" s="532"/>
      <c r="AC18" s="532"/>
      <c r="AD18" s="532"/>
      <c r="AE18" s="27">
        <v>1</v>
      </c>
      <c r="AF18" s="532"/>
      <c r="AG18" s="3"/>
      <c r="AH18" s="532"/>
      <c r="AI18" s="532"/>
      <c r="AJ18" s="532"/>
      <c r="AK18" s="532"/>
      <c r="AL18" s="532"/>
      <c r="AM18" s="532"/>
      <c r="AN18" s="532"/>
      <c r="AO18" s="27" t="s">
        <v>905</v>
      </c>
      <c r="AP18" s="532"/>
      <c r="AQ18" s="532"/>
      <c r="AR18" s="532"/>
      <c r="AS18" s="532"/>
      <c r="AT18" s="532"/>
      <c r="AU18" s="532"/>
      <c r="AV18" s="532"/>
      <c r="AW18" s="532"/>
      <c r="AX18" s="532"/>
      <c r="AY18" s="23">
        <v>0</v>
      </c>
      <c r="AZ18" s="532"/>
      <c r="BA18" s="532"/>
      <c r="BB18" s="532"/>
      <c r="BC18" s="532"/>
      <c r="BD18" s="532"/>
      <c r="BE18" s="532"/>
      <c r="BF18" s="532"/>
      <c r="BG18" s="532"/>
      <c r="BH18" s="532"/>
      <c r="BI18" s="27">
        <v>6</v>
      </c>
      <c r="BJ18" s="532"/>
      <c r="BK18" s="157"/>
      <c r="BL18" s="532"/>
      <c r="BM18" s="532"/>
      <c r="BN18" s="532"/>
      <c r="BO18" s="532"/>
      <c r="BP18" s="532"/>
      <c r="BQ18" s="532"/>
      <c r="BR18" s="532"/>
      <c r="BS18" s="23">
        <v>9</v>
      </c>
      <c r="BT18" s="532"/>
      <c r="BU18" s="532"/>
      <c r="BV18" s="532"/>
      <c r="BW18" s="532"/>
      <c r="BX18" s="532"/>
      <c r="BY18" s="532"/>
      <c r="BZ18" s="532"/>
      <c r="CA18" s="532"/>
      <c r="CB18" s="532"/>
      <c r="CC18" s="27">
        <v>0</v>
      </c>
      <c r="CD18" s="532"/>
      <c r="CE18" s="532"/>
      <c r="CF18" s="532"/>
      <c r="CG18" s="532"/>
      <c r="CH18" s="532"/>
      <c r="CI18" s="532"/>
      <c r="CJ18" s="532"/>
      <c r="CK18" s="532"/>
      <c r="CL18" s="532"/>
      <c r="CM18" s="27">
        <v>1</v>
      </c>
      <c r="CN18" s="532"/>
      <c r="CO18" s="532"/>
      <c r="CP18" s="532"/>
      <c r="CQ18" s="532"/>
      <c r="CR18" s="532"/>
      <c r="CS18" s="532"/>
      <c r="CT18" s="532"/>
      <c r="CU18" s="532"/>
      <c r="CV18" s="532"/>
      <c r="CW18" s="27">
        <v>0</v>
      </c>
      <c r="CX18" s="532"/>
      <c r="CY18" s="532"/>
      <c r="CZ18" s="532"/>
      <c r="DA18" s="532"/>
      <c r="DB18" s="532"/>
      <c r="DC18" s="532"/>
      <c r="DD18" s="532"/>
      <c r="DE18" s="532"/>
      <c r="DF18" s="532"/>
      <c r="DG18" s="27">
        <v>0</v>
      </c>
      <c r="DH18" s="532"/>
      <c r="DI18" s="532"/>
      <c r="DJ18" s="532"/>
      <c r="DK18" s="532"/>
      <c r="DL18" s="532"/>
      <c r="DM18" s="532"/>
      <c r="DN18" s="532"/>
      <c r="DO18" s="532"/>
      <c r="DP18" s="532"/>
      <c r="DQ18" s="27" t="s">
        <v>221</v>
      </c>
      <c r="DR18" s="532"/>
      <c r="DS18" s="532"/>
      <c r="DT18" s="532"/>
      <c r="DU18" s="532"/>
      <c r="DV18" s="532"/>
      <c r="DW18" s="532"/>
      <c r="DX18" s="532"/>
      <c r="DY18" s="532"/>
      <c r="DZ18" s="532"/>
      <c r="EA18" s="27">
        <v>0</v>
      </c>
      <c r="EB18" s="532"/>
      <c r="EC18" s="532"/>
      <c r="ED18" s="532"/>
      <c r="EE18" s="532"/>
      <c r="EF18" s="532"/>
      <c r="EG18" s="532"/>
      <c r="EH18" s="532"/>
      <c r="EI18" s="532"/>
      <c r="EJ18" s="532"/>
      <c r="EK18" s="27">
        <v>1</v>
      </c>
      <c r="EL18" s="532"/>
      <c r="EM18" s="532"/>
      <c r="EN18" s="532"/>
      <c r="EO18" s="532"/>
      <c r="EP18" s="532"/>
      <c r="EQ18" s="532"/>
      <c r="ER18" s="532"/>
      <c r="ES18" s="532"/>
      <c r="ET18" s="532"/>
      <c r="EU18" s="13"/>
    </row>
    <row r="19" spans="1:151" ht="12.75" customHeight="1" x14ac:dyDescent="0.2">
      <c r="A19" s="545">
        <v>6</v>
      </c>
      <c r="B19" s="23">
        <v>6</v>
      </c>
      <c r="C19" s="548" t="s">
        <v>823</v>
      </c>
      <c r="D19" s="548">
        <v>4</v>
      </c>
      <c r="E19" s="548" t="s">
        <v>167</v>
      </c>
      <c r="F19" s="548" t="s">
        <v>906</v>
      </c>
      <c r="G19" s="533" t="s">
        <v>59</v>
      </c>
      <c r="H19" s="533" t="s">
        <v>907</v>
      </c>
      <c r="I19" s="23">
        <v>10</v>
      </c>
      <c r="J19" s="24" t="s">
        <v>908</v>
      </c>
      <c r="K19" s="24" t="s">
        <v>909</v>
      </c>
      <c r="L19" s="606">
        <f>K22/K17</f>
        <v>1</v>
      </c>
      <c r="M19" s="601"/>
      <c r="N19" s="534"/>
      <c r="O19" s="530"/>
      <c r="P19" s="530" t="s">
        <v>63</v>
      </c>
      <c r="Q19" s="530"/>
      <c r="R19" s="530"/>
      <c r="S19" s="533"/>
      <c r="T19" s="595">
        <v>1</v>
      </c>
      <c r="U19" s="24">
        <v>10.81</v>
      </c>
      <c r="V19" s="606">
        <f>U22/U17</f>
        <v>0.66666666666666663</v>
      </c>
      <c r="W19" s="545"/>
      <c r="X19" s="545"/>
      <c r="Y19" s="530"/>
      <c r="Z19" s="530" t="s">
        <v>63</v>
      </c>
      <c r="AA19" s="530"/>
      <c r="AB19" s="530"/>
      <c r="AC19" s="533"/>
      <c r="AD19" s="545">
        <v>1</v>
      </c>
      <c r="AE19" s="27">
        <v>6.3</v>
      </c>
      <c r="AF19" s="606">
        <f>AE22/AE17</f>
        <v>1</v>
      </c>
      <c r="AG19" s="24" t="s">
        <v>910</v>
      </c>
      <c r="AH19" s="534"/>
      <c r="AI19" s="530"/>
      <c r="AJ19" s="530" t="s">
        <v>63</v>
      </c>
      <c r="AK19" s="530"/>
      <c r="AL19" s="530"/>
      <c r="AM19" s="533"/>
      <c r="AN19" s="545">
        <v>1</v>
      </c>
      <c r="AO19" s="27">
        <v>15.9</v>
      </c>
      <c r="AP19" s="606">
        <f>AO22/AO17</f>
        <v>1</v>
      </c>
      <c r="AQ19" s="31"/>
      <c r="AR19" s="545"/>
      <c r="AS19" s="530"/>
      <c r="AT19" s="530" t="s">
        <v>63</v>
      </c>
      <c r="AU19" s="530"/>
      <c r="AV19" s="530"/>
      <c r="AW19" s="533"/>
      <c r="AX19" s="545">
        <v>1</v>
      </c>
      <c r="AY19" s="23">
        <v>12</v>
      </c>
      <c r="AZ19" s="606">
        <f>AY22/AY17</f>
        <v>0.66666666666666663</v>
      </c>
      <c r="BA19" s="539" t="s">
        <v>911</v>
      </c>
      <c r="BB19" s="534"/>
      <c r="BC19" s="530"/>
      <c r="BD19" s="530" t="s">
        <v>63</v>
      </c>
      <c r="BE19" s="530"/>
      <c r="BF19" s="530"/>
      <c r="BG19" s="533"/>
      <c r="BH19" s="545">
        <v>1</v>
      </c>
      <c r="BI19" s="27">
        <v>12.66</v>
      </c>
      <c r="BJ19" s="610">
        <f>BI22/BI17</f>
        <v>0.58461538461538465</v>
      </c>
      <c r="BK19" s="601"/>
      <c r="BL19" s="601"/>
      <c r="BM19" s="530"/>
      <c r="BN19" s="530"/>
      <c r="BO19" s="530" t="s">
        <v>63</v>
      </c>
      <c r="BP19" s="530"/>
      <c r="BQ19" s="533" t="s">
        <v>912</v>
      </c>
      <c r="BR19" s="545">
        <v>1</v>
      </c>
      <c r="BS19" s="23" t="s">
        <v>913</v>
      </c>
      <c r="BT19" s="610">
        <f>BS22/BS17</f>
        <v>0.69158878504672894</v>
      </c>
      <c r="BU19" s="3"/>
      <c r="BV19" s="601"/>
      <c r="BW19" s="530"/>
      <c r="BX19" s="530"/>
      <c r="BY19" s="530" t="s">
        <v>63</v>
      </c>
      <c r="BZ19" s="530"/>
      <c r="CA19" s="533" t="s">
        <v>914</v>
      </c>
      <c r="CB19" s="545">
        <v>1</v>
      </c>
      <c r="CC19" s="27">
        <v>16</v>
      </c>
      <c r="CD19" s="610">
        <f>CC22/CC17</f>
        <v>0.9375</v>
      </c>
      <c r="CE19" s="601"/>
      <c r="CF19" s="601"/>
      <c r="CG19" s="530"/>
      <c r="CH19" s="530"/>
      <c r="CI19" s="530" t="s">
        <v>63</v>
      </c>
      <c r="CJ19" s="530"/>
      <c r="CK19" s="533" t="s">
        <v>915</v>
      </c>
      <c r="CL19" s="545">
        <v>1</v>
      </c>
      <c r="CM19" s="27" t="s">
        <v>916</v>
      </c>
      <c r="CN19" s="606" t="e">
        <f>CM22/CM17</f>
        <v>#VALUE!</v>
      </c>
      <c r="CO19" s="611" t="s">
        <v>917</v>
      </c>
      <c r="CP19" s="534"/>
      <c r="CQ19" s="530"/>
      <c r="CR19" s="530"/>
      <c r="CS19" s="530" t="s">
        <v>63</v>
      </c>
      <c r="CT19" s="530"/>
      <c r="CU19" s="533" t="s">
        <v>918</v>
      </c>
      <c r="CV19" s="545">
        <v>1</v>
      </c>
      <c r="CW19" s="27" t="s">
        <v>919</v>
      </c>
      <c r="CX19" s="610">
        <f>CW22/CW17</f>
        <v>0.8571428571428571</v>
      </c>
      <c r="CY19" s="153" t="s">
        <v>920</v>
      </c>
      <c r="CZ19" s="534"/>
      <c r="DA19" s="530"/>
      <c r="DB19" s="530"/>
      <c r="DC19" s="530" t="s">
        <v>63</v>
      </c>
      <c r="DD19" s="530"/>
      <c r="DE19" s="533" t="s">
        <v>921</v>
      </c>
      <c r="DF19" s="545">
        <v>1</v>
      </c>
      <c r="DG19" s="27">
        <v>5</v>
      </c>
      <c r="DH19" s="610">
        <f>DG22/DG17</f>
        <v>0.7142857142857143</v>
      </c>
      <c r="DI19" s="601"/>
      <c r="DJ19" s="530" t="s">
        <v>922</v>
      </c>
      <c r="DK19" s="530"/>
      <c r="DL19" s="530"/>
      <c r="DM19" s="530" t="s">
        <v>63</v>
      </c>
      <c r="DN19" s="530"/>
      <c r="DO19" s="533" t="s">
        <v>923</v>
      </c>
      <c r="DP19" s="545">
        <v>1</v>
      </c>
      <c r="DQ19" s="27">
        <v>13</v>
      </c>
      <c r="DR19" s="610">
        <f>DQ22/DQ17</f>
        <v>0.5714285714285714</v>
      </c>
      <c r="DS19" s="545" t="s">
        <v>924</v>
      </c>
      <c r="DT19" s="534"/>
      <c r="DU19" s="530"/>
      <c r="DV19" s="530"/>
      <c r="DW19" s="530" t="s">
        <v>63</v>
      </c>
      <c r="DX19" s="530"/>
      <c r="DY19" s="533" t="s">
        <v>925</v>
      </c>
      <c r="DZ19" s="545">
        <v>1</v>
      </c>
      <c r="EA19" s="27">
        <v>22</v>
      </c>
      <c r="EB19" s="610">
        <f>EA22/EA17</f>
        <v>0.66666666666666663</v>
      </c>
      <c r="EC19" s="601"/>
      <c r="ED19" s="601"/>
      <c r="EE19" s="534"/>
      <c r="EF19" s="530"/>
      <c r="EG19" s="530" t="s">
        <v>63</v>
      </c>
      <c r="EH19" s="530"/>
      <c r="EI19" s="533" t="s">
        <v>926</v>
      </c>
      <c r="EJ19" s="545">
        <v>1</v>
      </c>
      <c r="EK19" s="27">
        <v>12</v>
      </c>
      <c r="EL19" s="610">
        <f>EK22/EK17</f>
        <v>0.83333333333333337</v>
      </c>
      <c r="EM19" s="24" t="s">
        <v>927</v>
      </c>
      <c r="EN19" s="534"/>
      <c r="EO19" s="530"/>
      <c r="EP19" s="530"/>
      <c r="EQ19" s="530" t="s">
        <v>63</v>
      </c>
      <c r="ER19" s="530"/>
      <c r="ES19" s="533" t="s">
        <v>928</v>
      </c>
      <c r="ET19" s="545">
        <v>1</v>
      </c>
      <c r="EU19" s="13"/>
    </row>
    <row r="20" spans="1:151" ht="12.75" customHeight="1" x14ac:dyDescent="0.2">
      <c r="A20" s="531"/>
      <c r="B20" s="23"/>
      <c r="C20" s="531"/>
      <c r="D20" s="531"/>
      <c r="E20" s="531"/>
      <c r="F20" s="531"/>
      <c r="G20" s="531"/>
      <c r="H20" s="531"/>
      <c r="I20" s="23">
        <v>11</v>
      </c>
      <c r="J20" s="24" t="s">
        <v>929</v>
      </c>
      <c r="K20" s="24" t="s">
        <v>930</v>
      </c>
      <c r="L20" s="531"/>
      <c r="M20" s="531"/>
      <c r="N20" s="531"/>
      <c r="O20" s="531"/>
      <c r="P20" s="531"/>
      <c r="Q20" s="531"/>
      <c r="R20" s="531"/>
      <c r="S20" s="531"/>
      <c r="T20" s="563"/>
      <c r="U20" s="24">
        <v>12</v>
      </c>
      <c r="V20" s="531"/>
      <c r="W20" s="531"/>
      <c r="X20" s="531"/>
      <c r="Y20" s="531"/>
      <c r="Z20" s="531"/>
      <c r="AA20" s="531"/>
      <c r="AB20" s="531"/>
      <c r="AC20" s="531"/>
      <c r="AD20" s="531"/>
      <c r="AE20" s="27">
        <v>3</v>
      </c>
      <c r="AF20" s="531"/>
      <c r="AG20" s="24" t="s">
        <v>931</v>
      </c>
      <c r="AH20" s="531"/>
      <c r="AI20" s="531"/>
      <c r="AJ20" s="531"/>
      <c r="AK20" s="531"/>
      <c r="AL20" s="531"/>
      <c r="AM20" s="531"/>
      <c r="AN20" s="531"/>
      <c r="AO20" s="27">
        <v>0</v>
      </c>
      <c r="AP20" s="531"/>
      <c r="AQ20" s="31"/>
      <c r="AR20" s="531"/>
      <c r="AS20" s="531"/>
      <c r="AT20" s="531"/>
      <c r="AU20" s="531"/>
      <c r="AV20" s="531"/>
      <c r="AW20" s="531"/>
      <c r="AX20" s="531"/>
      <c r="AY20" s="23">
        <v>6</v>
      </c>
      <c r="AZ20" s="531"/>
      <c r="BA20" s="531"/>
      <c r="BB20" s="531"/>
      <c r="BC20" s="531"/>
      <c r="BD20" s="531"/>
      <c r="BE20" s="531"/>
      <c r="BF20" s="531"/>
      <c r="BG20" s="531"/>
      <c r="BH20" s="531"/>
      <c r="BI20" s="27">
        <v>12.66</v>
      </c>
      <c r="BJ20" s="531"/>
      <c r="BK20" s="531"/>
      <c r="BL20" s="531"/>
      <c r="BM20" s="531"/>
      <c r="BN20" s="531"/>
      <c r="BO20" s="531"/>
      <c r="BP20" s="531"/>
      <c r="BQ20" s="531"/>
      <c r="BR20" s="531"/>
      <c r="BS20" s="23" t="s">
        <v>913</v>
      </c>
      <c r="BT20" s="531"/>
      <c r="BU20" s="3"/>
      <c r="BV20" s="531"/>
      <c r="BW20" s="531"/>
      <c r="BX20" s="531"/>
      <c r="BY20" s="531"/>
      <c r="BZ20" s="531"/>
      <c r="CA20" s="531"/>
      <c r="CB20" s="531"/>
      <c r="CC20" s="27">
        <v>12</v>
      </c>
      <c r="CD20" s="531"/>
      <c r="CE20" s="531"/>
      <c r="CF20" s="531"/>
      <c r="CG20" s="531"/>
      <c r="CH20" s="531"/>
      <c r="CI20" s="531"/>
      <c r="CJ20" s="531"/>
      <c r="CK20" s="531"/>
      <c r="CL20" s="531"/>
      <c r="CM20" s="27" t="s">
        <v>916</v>
      </c>
      <c r="CN20" s="531"/>
      <c r="CO20" s="531"/>
      <c r="CP20" s="531"/>
      <c r="CQ20" s="531"/>
      <c r="CR20" s="531"/>
      <c r="CS20" s="531"/>
      <c r="CT20" s="531"/>
      <c r="CU20" s="531"/>
      <c r="CV20" s="531"/>
      <c r="CW20" s="27">
        <v>0</v>
      </c>
      <c r="CX20" s="531"/>
      <c r="CY20" s="3"/>
      <c r="CZ20" s="531"/>
      <c r="DA20" s="531"/>
      <c r="DB20" s="531"/>
      <c r="DC20" s="531"/>
      <c r="DD20" s="531"/>
      <c r="DE20" s="531"/>
      <c r="DF20" s="531"/>
      <c r="DG20" s="27">
        <v>2</v>
      </c>
      <c r="DH20" s="531"/>
      <c r="DI20" s="531"/>
      <c r="DJ20" s="531"/>
      <c r="DK20" s="531"/>
      <c r="DL20" s="531"/>
      <c r="DM20" s="531"/>
      <c r="DN20" s="531"/>
      <c r="DO20" s="531"/>
      <c r="DP20" s="531"/>
      <c r="DQ20" s="27">
        <v>6</v>
      </c>
      <c r="DR20" s="531"/>
      <c r="DS20" s="531"/>
      <c r="DT20" s="531"/>
      <c r="DU20" s="531"/>
      <c r="DV20" s="531"/>
      <c r="DW20" s="531"/>
      <c r="DX20" s="531"/>
      <c r="DY20" s="531"/>
      <c r="DZ20" s="531"/>
      <c r="EA20" s="27">
        <v>6</v>
      </c>
      <c r="EB20" s="531"/>
      <c r="EC20" s="531"/>
      <c r="ED20" s="531"/>
      <c r="EE20" s="531"/>
      <c r="EF20" s="531"/>
      <c r="EG20" s="531"/>
      <c r="EH20" s="531"/>
      <c r="EI20" s="531"/>
      <c r="EJ20" s="531"/>
      <c r="EK20" s="27"/>
      <c r="EL20" s="531"/>
      <c r="EM20" s="24"/>
      <c r="EN20" s="531"/>
      <c r="EO20" s="531"/>
      <c r="EP20" s="531"/>
      <c r="EQ20" s="531"/>
      <c r="ER20" s="531"/>
      <c r="ES20" s="531"/>
      <c r="ET20" s="531"/>
      <c r="EU20" s="13"/>
    </row>
    <row r="21" spans="1:151" ht="12.75" customHeight="1" x14ac:dyDescent="0.2">
      <c r="A21" s="531"/>
      <c r="B21" s="23"/>
      <c r="C21" s="531"/>
      <c r="D21" s="531"/>
      <c r="E21" s="531"/>
      <c r="F21" s="531"/>
      <c r="G21" s="531"/>
      <c r="H21" s="531"/>
      <c r="I21" s="23">
        <v>12</v>
      </c>
      <c r="J21" s="24" t="s">
        <v>932</v>
      </c>
      <c r="K21" s="24" t="s">
        <v>323</v>
      </c>
      <c r="L21" s="531"/>
      <c r="M21" s="531"/>
      <c r="N21" s="531"/>
      <c r="O21" s="531"/>
      <c r="P21" s="531"/>
      <c r="Q21" s="531"/>
      <c r="R21" s="531"/>
      <c r="S21" s="531"/>
      <c r="T21" s="563"/>
      <c r="U21" s="24">
        <v>0</v>
      </c>
      <c r="V21" s="531"/>
      <c r="W21" s="531"/>
      <c r="X21" s="531"/>
      <c r="Y21" s="531"/>
      <c r="Z21" s="531"/>
      <c r="AA21" s="531"/>
      <c r="AB21" s="531"/>
      <c r="AC21" s="531"/>
      <c r="AD21" s="531"/>
      <c r="AE21" s="27">
        <v>7</v>
      </c>
      <c r="AF21" s="531"/>
      <c r="AG21" s="24" t="s">
        <v>933</v>
      </c>
      <c r="AH21" s="531"/>
      <c r="AI21" s="531"/>
      <c r="AJ21" s="531"/>
      <c r="AK21" s="531"/>
      <c r="AL21" s="531"/>
      <c r="AM21" s="531"/>
      <c r="AN21" s="531"/>
      <c r="AO21" s="27">
        <v>0</v>
      </c>
      <c r="AP21" s="531"/>
      <c r="AQ21" s="31"/>
      <c r="AR21" s="531"/>
      <c r="AS21" s="531"/>
      <c r="AT21" s="531"/>
      <c r="AU21" s="531"/>
      <c r="AV21" s="531"/>
      <c r="AW21" s="531"/>
      <c r="AX21" s="531"/>
      <c r="AY21" s="23" t="s">
        <v>934</v>
      </c>
      <c r="AZ21" s="531"/>
      <c r="BA21" s="531"/>
      <c r="BB21" s="531"/>
      <c r="BC21" s="531"/>
      <c r="BD21" s="531"/>
      <c r="BE21" s="531"/>
      <c r="BF21" s="531"/>
      <c r="BG21" s="531"/>
      <c r="BH21" s="531"/>
      <c r="BI21" s="27" t="s">
        <v>935</v>
      </c>
      <c r="BJ21" s="531"/>
      <c r="BK21" s="531"/>
      <c r="BL21" s="531"/>
      <c r="BM21" s="531"/>
      <c r="BN21" s="531"/>
      <c r="BO21" s="531"/>
      <c r="BP21" s="531"/>
      <c r="BQ21" s="531"/>
      <c r="BR21" s="531"/>
      <c r="BS21" s="23" t="s">
        <v>936</v>
      </c>
      <c r="BT21" s="531"/>
      <c r="BU21" s="3"/>
      <c r="BV21" s="531"/>
      <c r="BW21" s="531"/>
      <c r="BX21" s="531"/>
      <c r="BY21" s="531"/>
      <c r="BZ21" s="531"/>
      <c r="CA21" s="531"/>
      <c r="CB21" s="531"/>
      <c r="CC21" s="27">
        <v>0</v>
      </c>
      <c r="CD21" s="531"/>
      <c r="CE21" s="531"/>
      <c r="CF21" s="531"/>
      <c r="CG21" s="531"/>
      <c r="CH21" s="531"/>
      <c r="CI21" s="531"/>
      <c r="CJ21" s="531"/>
      <c r="CK21" s="531"/>
      <c r="CL21" s="531"/>
      <c r="CM21" s="27" t="s">
        <v>916</v>
      </c>
      <c r="CN21" s="531"/>
      <c r="CO21" s="531"/>
      <c r="CP21" s="531"/>
      <c r="CQ21" s="531"/>
      <c r="CR21" s="531"/>
      <c r="CS21" s="531"/>
      <c r="CT21" s="531"/>
      <c r="CU21" s="531"/>
      <c r="CV21" s="531"/>
      <c r="CW21" s="27">
        <v>0</v>
      </c>
      <c r="CX21" s="531"/>
      <c r="CY21" s="3"/>
      <c r="CZ21" s="531"/>
      <c r="DA21" s="531"/>
      <c r="DB21" s="531"/>
      <c r="DC21" s="531"/>
      <c r="DD21" s="531"/>
      <c r="DE21" s="531"/>
      <c r="DF21" s="531"/>
      <c r="DG21" s="27" t="s">
        <v>909</v>
      </c>
      <c r="DH21" s="531"/>
      <c r="DI21" s="531"/>
      <c r="DJ21" s="531"/>
      <c r="DK21" s="531"/>
      <c r="DL21" s="531"/>
      <c r="DM21" s="531"/>
      <c r="DN21" s="531"/>
      <c r="DO21" s="531"/>
      <c r="DP21" s="531"/>
      <c r="DQ21" s="27">
        <v>0</v>
      </c>
      <c r="DR21" s="531"/>
      <c r="DS21" s="531"/>
      <c r="DT21" s="531"/>
      <c r="DU21" s="531"/>
      <c r="DV21" s="531"/>
      <c r="DW21" s="531"/>
      <c r="DX21" s="531"/>
      <c r="DY21" s="531"/>
      <c r="DZ21" s="531"/>
      <c r="EA21" s="27">
        <v>0</v>
      </c>
      <c r="EB21" s="531"/>
      <c r="EC21" s="531"/>
      <c r="ED21" s="531"/>
      <c r="EE21" s="531"/>
      <c r="EF21" s="531"/>
      <c r="EG21" s="531"/>
      <c r="EH21" s="531"/>
      <c r="EI21" s="531"/>
      <c r="EJ21" s="531"/>
      <c r="EK21" s="27">
        <v>4</v>
      </c>
      <c r="EL21" s="531"/>
      <c r="EM21" s="24" t="s">
        <v>937</v>
      </c>
      <c r="EN21" s="531"/>
      <c r="EO21" s="531"/>
      <c r="EP21" s="531"/>
      <c r="EQ21" s="531"/>
      <c r="ER21" s="531"/>
      <c r="ES21" s="531"/>
      <c r="ET21" s="531"/>
      <c r="EU21" s="13"/>
    </row>
    <row r="22" spans="1:151" ht="12.75" customHeight="1" x14ac:dyDescent="0.2">
      <c r="A22" s="531"/>
      <c r="B22" s="23"/>
      <c r="C22" s="531"/>
      <c r="D22" s="531"/>
      <c r="E22" s="531"/>
      <c r="F22" s="531"/>
      <c r="G22" s="531"/>
      <c r="H22" s="531"/>
      <c r="I22" s="23">
        <v>13</v>
      </c>
      <c r="J22" s="24" t="s">
        <v>938</v>
      </c>
      <c r="K22" s="24">
        <v>10</v>
      </c>
      <c r="L22" s="531"/>
      <c r="M22" s="531"/>
      <c r="N22" s="531"/>
      <c r="O22" s="531"/>
      <c r="P22" s="531"/>
      <c r="Q22" s="531"/>
      <c r="R22" s="531"/>
      <c r="S22" s="531"/>
      <c r="T22" s="563"/>
      <c r="U22" s="24">
        <v>8</v>
      </c>
      <c r="V22" s="531"/>
      <c r="W22" s="531"/>
      <c r="X22" s="531"/>
      <c r="Y22" s="531"/>
      <c r="Z22" s="531"/>
      <c r="AA22" s="531"/>
      <c r="AB22" s="531"/>
      <c r="AC22" s="531"/>
      <c r="AD22" s="531"/>
      <c r="AE22" s="27">
        <v>9</v>
      </c>
      <c r="AF22" s="531"/>
      <c r="AG22" s="3"/>
      <c r="AH22" s="531"/>
      <c r="AI22" s="531"/>
      <c r="AJ22" s="531"/>
      <c r="AK22" s="531"/>
      <c r="AL22" s="531"/>
      <c r="AM22" s="531"/>
      <c r="AN22" s="531"/>
      <c r="AO22" s="27">
        <v>6</v>
      </c>
      <c r="AP22" s="531"/>
      <c r="AQ22" s="31"/>
      <c r="AR22" s="531"/>
      <c r="AS22" s="531"/>
      <c r="AT22" s="531"/>
      <c r="AU22" s="531"/>
      <c r="AV22" s="531"/>
      <c r="AW22" s="531"/>
      <c r="AX22" s="531"/>
      <c r="AY22" s="158">
        <v>4</v>
      </c>
      <c r="AZ22" s="531"/>
      <c r="BA22" s="531"/>
      <c r="BB22" s="531"/>
      <c r="BC22" s="531"/>
      <c r="BD22" s="531"/>
      <c r="BE22" s="531"/>
      <c r="BF22" s="531"/>
      <c r="BG22" s="531"/>
      <c r="BH22" s="531"/>
      <c r="BI22" s="27">
        <v>38</v>
      </c>
      <c r="BJ22" s="531"/>
      <c r="BK22" s="531"/>
      <c r="BL22" s="531"/>
      <c r="BM22" s="531"/>
      <c r="BN22" s="531"/>
      <c r="BO22" s="531"/>
      <c r="BP22" s="531"/>
      <c r="BQ22" s="531"/>
      <c r="BR22" s="531"/>
      <c r="BS22" s="23">
        <v>74</v>
      </c>
      <c r="BT22" s="531"/>
      <c r="BU22" s="3" t="s">
        <v>939</v>
      </c>
      <c r="BV22" s="531"/>
      <c r="BW22" s="531"/>
      <c r="BX22" s="531"/>
      <c r="BY22" s="531"/>
      <c r="BZ22" s="531"/>
      <c r="CA22" s="531"/>
      <c r="CB22" s="531"/>
      <c r="CC22" s="27">
        <v>15</v>
      </c>
      <c r="CD22" s="531"/>
      <c r="CE22" s="531"/>
      <c r="CF22" s="531"/>
      <c r="CG22" s="531"/>
      <c r="CH22" s="531"/>
      <c r="CI22" s="531"/>
      <c r="CJ22" s="531"/>
      <c r="CK22" s="531"/>
      <c r="CL22" s="531"/>
      <c r="CM22" s="27" t="s">
        <v>916</v>
      </c>
      <c r="CN22" s="531"/>
      <c r="CO22" s="531"/>
      <c r="CP22" s="531"/>
      <c r="CQ22" s="531"/>
      <c r="CR22" s="531"/>
      <c r="CS22" s="531"/>
      <c r="CT22" s="531"/>
      <c r="CU22" s="531"/>
      <c r="CV22" s="531"/>
      <c r="CW22" s="27">
        <v>6</v>
      </c>
      <c r="CX22" s="531"/>
      <c r="CY22" s="153" t="s">
        <v>940</v>
      </c>
      <c r="CZ22" s="531"/>
      <c r="DA22" s="531"/>
      <c r="DB22" s="531"/>
      <c r="DC22" s="531"/>
      <c r="DD22" s="531"/>
      <c r="DE22" s="531"/>
      <c r="DF22" s="531"/>
      <c r="DG22" s="27">
        <v>5</v>
      </c>
      <c r="DH22" s="531"/>
      <c r="DI22" s="531"/>
      <c r="DJ22" s="531"/>
      <c r="DK22" s="531"/>
      <c r="DL22" s="531"/>
      <c r="DM22" s="531"/>
      <c r="DN22" s="531"/>
      <c r="DO22" s="531"/>
      <c r="DP22" s="531"/>
      <c r="DQ22" s="27">
        <v>4</v>
      </c>
      <c r="DR22" s="531"/>
      <c r="DS22" s="531"/>
      <c r="DT22" s="531"/>
      <c r="DU22" s="531"/>
      <c r="DV22" s="531"/>
      <c r="DW22" s="531"/>
      <c r="DX22" s="531"/>
      <c r="DY22" s="531"/>
      <c r="DZ22" s="531"/>
      <c r="EA22" s="27">
        <v>4</v>
      </c>
      <c r="EB22" s="531"/>
      <c r="EC22" s="531"/>
      <c r="ED22" s="531"/>
      <c r="EE22" s="531"/>
      <c r="EF22" s="531"/>
      <c r="EG22" s="531"/>
      <c r="EH22" s="531"/>
      <c r="EI22" s="531"/>
      <c r="EJ22" s="531"/>
      <c r="EK22" s="27">
        <v>5</v>
      </c>
      <c r="EL22" s="531"/>
      <c r="EM22" s="3"/>
      <c r="EN22" s="531"/>
      <c r="EO22" s="531"/>
      <c r="EP22" s="531"/>
      <c r="EQ22" s="531"/>
      <c r="ER22" s="531"/>
      <c r="ES22" s="531"/>
      <c r="ET22" s="531"/>
      <c r="EU22" s="13"/>
    </row>
    <row r="23" spans="1:151" ht="12.75" customHeight="1" x14ac:dyDescent="0.2">
      <c r="A23" s="531"/>
      <c r="B23" s="23"/>
      <c r="C23" s="531"/>
      <c r="D23" s="531"/>
      <c r="E23" s="531"/>
      <c r="F23" s="531"/>
      <c r="G23" s="531"/>
      <c r="H23" s="531"/>
      <c r="I23" s="23">
        <v>14</v>
      </c>
      <c r="J23" s="24" t="s">
        <v>941</v>
      </c>
      <c r="K23" s="57"/>
      <c r="L23" s="531"/>
      <c r="M23" s="531"/>
      <c r="N23" s="531"/>
      <c r="O23" s="531"/>
      <c r="P23" s="531"/>
      <c r="Q23" s="531"/>
      <c r="R23" s="531"/>
      <c r="S23" s="531"/>
      <c r="T23" s="563"/>
      <c r="U23" s="24">
        <v>0</v>
      </c>
      <c r="V23" s="531"/>
      <c r="W23" s="531"/>
      <c r="X23" s="531"/>
      <c r="Y23" s="531"/>
      <c r="Z23" s="531"/>
      <c r="AA23" s="531"/>
      <c r="AB23" s="531"/>
      <c r="AC23" s="531"/>
      <c r="AD23" s="531"/>
      <c r="AE23" s="27"/>
      <c r="AF23" s="531"/>
      <c r="AG23" s="3"/>
      <c r="AH23" s="531"/>
      <c r="AI23" s="531"/>
      <c r="AJ23" s="531"/>
      <c r="AK23" s="531"/>
      <c r="AL23" s="531"/>
      <c r="AM23" s="531"/>
      <c r="AN23" s="531"/>
      <c r="AO23" s="27">
        <v>0</v>
      </c>
      <c r="AP23" s="531"/>
      <c r="AQ23" s="31"/>
      <c r="AR23" s="531"/>
      <c r="AS23" s="531"/>
      <c r="AT23" s="531"/>
      <c r="AU23" s="531"/>
      <c r="AV23" s="531"/>
      <c r="AW23" s="531"/>
      <c r="AX23" s="531"/>
      <c r="AY23" s="158">
        <v>1</v>
      </c>
      <c r="AZ23" s="531"/>
      <c r="BA23" s="531"/>
      <c r="BB23" s="531"/>
      <c r="BC23" s="531"/>
      <c r="BD23" s="531"/>
      <c r="BE23" s="531"/>
      <c r="BF23" s="531"/>
      <c r="BG23" s="531"/>
      <c r="BH23" s="531"/>
      <c r="BI23" s="27">
        <v>38</v>
      </c>
      <c r="BJ23" s="531"/>
      <c r="BK23" s="531"/>
      <c r="BL23" s="531"/>
      <c r="BM23" s="531"/>
      <c r="BN23" s="531"/>
      <c r="BO23" s="531"/>
      <c r="BP23" s="531"/>
      <c r="BQ23" s="531"/>
      <c r="BR23" s="531"/>
      <c r="BS23" s="23" t="s">
        <v>942</v>
      </c>
      <c r="BT23" s="531"/>
      <c r="BU23" s="35"/>
      <c r="BV23" s="531"/>
      <c r="BW23" s="531"/>
      <c r="BX23" s="531"/>
      <c r="BY23" s="531"/>
      <c r="BZ23" s="531"/>
      <c r="CA23" s="531"/>
      <c r="CB23" s="531"/>
      <c r="CC23" s="27">
        <v>1</v>
      </c>
      <c r="CD23" s="531"/>
      <c r="CE23" s="531"/>
      <c r="CF23" s="531"/>
      <c r="CG23" s="531"/>
      <c r="CH23" s="531"/>
      <c r="CI23" s="531"/>
      <c r="CJ23" s="531"/>
      <c r="CK23" s="531"/>
      <c r="CL23" s="531"/>
      <c r="CM23" s="27" t="s">
        <v>916</v>
      </c>
      <c r="CN23" s="531"/>
      <c r="CO23" s="531"/>
      <c r="CP23" s="531"/>
      <c r="CQ23" s="531"/>
      <c r="CR23" s="531"/>
      <c r="CS23" s="531"/>
      <c r="CT23" s="531"/>
      <c r="CU23" s="531"/>
      <c r="CV23" s="531"/>
      <c r="CW23" s="27">
        <v>0</v>
      </c>
      <c r="CX23" s="531"/>
      <c r="CY23" s="3"/>
      <c r="CZ23" s="531"/>
      <c r="DA23" s="531"/>
      <c r="DB23" s="531"/>
      <c r="DC23" s="531"/>
      <c r="DD23" s="531"/>
      <c r="DE23" s="531"/>
      <c r="DF23" s="531"/>
      <c r="DG23" s="27" t="s">
        <v>909</v>
      </c>
      <c r="DH23" s="531"/>
      <c r="DI23" s="531"/>
      <c r="DJ23" s="531"/>
      <c r="DK23" s="531"/>
      <c r="DL23" s="531"/>
      <c r="DM23" s="531"/>
      <c r="DN23" s="531"/>
      <c r="DO23" s="531"/>
      <c r="DP23" s="531"/>
      <c r="DQ23" s="27">
        <v>3</v>
      </c>
      <c r="DR23" s="531"/>
      <c r="DS23" s="531"/>
      <c r="DT23" s="531"/>
      <c r="DU23" s="531"/>
      <c r="DV23" s="531"/>
      <c r="DW23" s="531"/>
      <c r="DX23" s="531"/>
      <c r="DY23" s="531"/>
      <c r="DZ23" s="531"/>
      <c r="EA23" s="27">
        <v>0</v>
      </c>
      <c r="EB23" s="531"/>
      <c r="EC23" s="531"/>
      <c r="ED23" s="531"/>
      <c r="EE23" s="531"/>
      <c r="EF23" s="531"/>
      <c r="EG23" s="531"/>
      <c r="EH23" s="531"/>
      <c r="EI23" s="531"/>
      <c r="EJ23" s="531"/>
      <c r="EK23" s="27">
        <v>0</v>
      </c>
      <c r="EL23" s="531"/>
      <c r="EM23" s="3"/>
      <c r="EN23" s="531"/>
      <c r="EO23" s="531"/>
      <c r="EP23" s="531"/>
      <c r="EQ23" s="531"/>
      <c r="ER23" s="531"/>
      <c r="ES23" s="531"/>
      <c r="ET23" s="531"/>
      <c r="EU23" s="13"/>
    </row>
    <row r="24" spans="1:151" ht="12.75" customHeight="1" x14ac:dyDescent="0.2">
      <c r="A24" s="532"/>
      <c r="B24" s="23"/>
      <c r="C24" s="532"/>
      <c r="D24" s="532"/>
      <c r="E24" s="532"/>
      <c r="F24" s="532"/>
      <c r="G24" s="532"/>
      <c r="H24" s="532"/>
      <c r="I24" s="23">
        <v>15</v>
      </c>
      <c r="J24" s="24" t="s">
        <v>943</v>
      </c>
      <c r="K24" s="24">
        <v>0</v>
      </c>
      <c r="L24" s="532"/>
      <c r="M24" s="532"/>
      <c r="N24" s="532"/>
      <c r="O24" s="532"/>
      <c r="P24" s="532"/>
      <c r="Q24" s="532"/>
      <c r="R24" s="532"/>
      <c r="S24" s="532"/>
      <c r="T24" s="561"/>
      <c r="U24" s="24">
        <v>0</v>
      </c>
      <c r="V24" s="532"/>
      <c r="W24" s="532"/>
      <c r="X24" s="532"/>
      <c r="Y24" s="532"/>
      <c r="Z24" s="532"/>
      <c r="AA24" s="532"/>
      <c r="AB24" s="532"/>
      <c r="AC24" s="532"/>
      <c r="AD24" s="532"/>
      <c r="AE24" s="27"/>
      <c r="AF24" s="532"/>
      <c r="AG24" s="3"/>
      <c r="AH24" s="532"/>
      <c r="AI24" s="532"/>
      <c r="AJ24" s="532"/>
      <c r="AK24" s="532"/>
      <c r="AL24" s="532"/>
      <c r="AM24" s="532"/>
      <c r="AN24" s="532"/>
      <c r="AO24" s="27">
        <v>0</v>
      </c>
      <c r="AP24" s="532"/>
      <c r="AQ24" s="31"/>
      <c r="AR24" s="532"/>
      <c r="AS24" s="532"/>
      <c r="AT24" s="532"/>
      <c r="AU24" s="532"/>
      <c r="AV24" s="532"/>
      <c r="AW24" s="532"/>
      <c r="AX24" s="532"/>
      <c r="AY24" s="158">
        <v>0</v>
      </c>
      <c r="AZ24" s="532"/>
      <c r="BA24" s="532"/>
      <c r="BB24" s="532"/>
      <c r="BC24" s="532"/>
      <c r="BD24" s="532"/>
      <c r="BE24" s="532"/>
      <c r="BF24" s="532"/>
      <c r="BG24" s="532"/>
      <c r="BH24" s="532"/>
      <c r="BI24" s="27" t="s">
        <v>935</v>
      </c>
      <c r="BJ24" s="532"/>
      <c r="BK24" s="532"/>
      <c r="BL24" s="532"/>
      <c r="BM24" s="532"/>
      <c r="BN24" s="532"/>
      <c r="BO24" s="532"/>
      <c r="BP24" s="532"/>
      <c r="BQ24" s="532"/>
      <c r="BR24" s="532"/>
      <c r="BS24" s="23" t="s">
        <v>935</v>
      </c>
      <c r="BT24" s="532"/>
      <c r="BU24" s="159"/>
      <c r="BV24" s="532"/>
      <c r="BW24" s="532"/>
      <c r="BX24" s="532"/>
      <c r="BY24" s="532"/>
      <c r="BZ24" s="532"/>
      <c r="CA24" s="532"/>
      <c r="CB24" s="532"/>
      <c r="CC24" s="27">
        <v>0</v>
      </c>
      <c r="CD24" s="532"/>
      <c r="CE24" s="532"/>
      <c r="CF24" s="532"/>
      <c r="CG24" s="532"/>
      <c r="CH24" s="532"/>
      <c r="CI24" s="532"/>
      <c r="CJ24" s="532"/>
      <c r="CK24" s="532"/>
      <c r="CL24" s="532"/>
      <c r="CM24" s="27" t="s">
        <v>916</v>
      </c>
      <c r="CN24" s="532"/>
      <c r="CO24" s="532"/>
      <c r="CP24" s="532"/>
      <c r="CQ24" s="532"/>
      <c r="CR24" s="532"/>
      <c r="CS24" s="532"/>
      <c r="CT24" s="532"/>
      <c r="CU24" s="532"/>
      <c r="CV24" s="532"/>
      <c r="CW24" s="27">
        <v>0</v>
      </c>
      <c r="CX24" s="532"/>
      <c r="CY24" s="3"/>
      <c r="CZ24" s="532"/>
      <c r="DA24" s="532"/>
      <c r="DB24" s="532"/>
      <c r="DC24" s="532"/>
      <c r="DD24" s="532"/>
      <c r="DE24" s="532"/>
      <c r="DF24" s="532"/>
      <c r="DG24" s="27">
        <v>0</v>
      </c>
      <c r="DH24" s="532"/>
      <c r="DI24" s="532"/>
      <c r="DJ24" s="532"/>
      <c r="DK24" s="532"/>
      <c r="DL24" s="532"/>
      <c r="DM24" s="532"/>
      <c r="DN24" s="532"/>
      <c r="DO24" s="532"/>
      <c r="DP24" s="532"/>
      <c r="DQ24" s="27">
        <v>0</v>
      </c>
      <c r="DR24" s="532"/>
      <c r="DS24" s="532"/>
      <c r="DT24" s="532"/>
      <c r="DU24" s="532"/>
      <c r="DV24" s="532"/>
      <c r="DW24" s="532"/>
      <c r="DX24" s="532"/>
      <c r="DY24" s="532"/>
      <c r="DZ24" s="532"/>
      <c r="EA24" s="27">
        <v>0</v>
      </c>
      <c r="EB24" s="532"/>
      <c r="EC24" s="532"/>
      <c r="ED24" s="532"/>
      <c r="EE24" s="532"/>
      <c r="EF24" s="532"/>
      <c r="EG24" s="532"/>
      <c r="EH24" s="532"/>
      <c r="EI24" s="532"/>
      <c r="EJ24" s="532"/>
      <c r="EK24" s="27">
        <v>1</v>
      </c>
      <c r="EL24" s="532"/>
      <c r="EM24" s="3"/>
      <c r="EN24" s="532"/>
      <c r="EO24" s="532"/>
      <c r="EP24" s="532"/>
      <c r="EQ24" s="532"/>
      <c r="ER24" s="532"/>
      <c r="ES24" s="532"/>
      <c r="ET24" s="532"/>
      <c r="EU24" s="13"/>
    </row>
    <row r="25" spans="1:151" ht="72.75" customHeight="1" x14ac:dyDescent="0.2">
      <c r="A25" s="545">
        <v>7</v>
      </c>
      <c r="B25" s="575">
        <v>7</v>
      </c>
      <c r="C25" s="548" t="s">
        <v>823</v>
      </c>
      <c r="D25" s="558">
        <v>4</v>
      </c>
      <c r="E25" s="548" t="s">
        <v>188</v>
      </c>
      <c r="F25" s="548" t="s">
        <v>944</v>
      </c>
      <c r="G25" s="24" t="s">
        <v>945</v>
      </c>
      <c r="H25" s="548" t="s">
        <v>946</v>
      </c>
      <c r="I25" s="23">
        <v>16</v>
      </c>
      <c r="J25" s="31" t="s">
        <v>947</v>
      </c>
      <c r="K25" s="24">
        <v>466</v>
      </c>
      <c r="L25" s="534" t="s">
        <v>948</v>
      </c>
      <c r="M25" s="534">
        <f>16.07/5</f>
        <v>3.214</v>
      </c>
      <c r="N25" s="534" t="s">
        <v>949</v>
      </c>
      <c r="O25" s="530"/>
      <c r="P25" s="530"/>
      <c r="Q25" s="530" t="s">
        <v>63</v>
      </c>
      <c r="R25" s="530"/>
      <c r="S25" s="533" t="s">
        <v>950</v>
      </c>
      <c r="T25" s="595">
        <v>1</v>
      </c>
      <c r="U25" s="24">
        <v>278</v>
      </c>
      <c r="V25" s="609" t="s">
        <v>951</v>
      </c>
      <c r="W25" s="545">
        <f>14.13/5</f>
        <v>2.8260000000000001</v>
      </c>
      <c r="X25" s="534" t="s">
        <v>949</v>
      </c>
      <c r="Y25" s="530"/>
      <c r="Z25" s="530"/>
      <c r="AA25" s="530" t="s">
        <v>63</v>
      </c>
      <c r="AB25" s="530"/>
      <c r="AC25" s="533" t="s">
        <v>952</v>
      </c>
      <c r="AD25" s="545">
        <v>1</v>
      </c>
      <c r="AE25" s="27">
        <v>266</v>
      </c>
      <c r="AF25" s="530" t="s">
        <v>953</v>
      </c>
      <c r="AG25" s="534"/>
      <c r="AH25" s="534" t="s">
        <v>954</v>
      </c>
      <c r="AI25" s="530"/>
      <c r="AJ25" s="530" t="s">
        <v>63</v>
      </c>
      <c r="AK25" s="530"/>
      <c r="AL25" s="530"/>
      <c r="AM25" s="533"/>
      <c r="AN25" s="545">
        <v>1</v>
      </c>
      <c r="AO25" s="27">
        <v>60</v>
      </c>
      <c r="AP25" s="530" t="s">
        <v>955</v>
      </c>
      <c r="AQ25" s="545"/>
      <c r="AR25" s="534" t="s">
        <v>956</v>
      </c>
      <c r="AS25" s="530"/>
      <c r="AT25" s="530"/>
      <c r="AU25" s="530" t="s">
        <v>63</v>
      </c>
      <c r="AV25" s="530"/>
      <c r="AW25" s="533" t="s">
        <v>957</v>
      </c>
      <c r="AX25" s="545">
        <v>1</v>
      </c>
      <c r="AY25" s="158">
        <v>105</v>
      </c>
      <c r="AZ25" s="530" t="s">
        <v>958</v>
      </c>
      <c r="BA25" s="534"/>
      <c r="BB25" s="534" t="s">
        <v>959</v>
      </c>
      <c r="BC25" s="530"/>
      <c r="BD25" s="530"/>
      <c r="BE25" s="538" t="s">
        <v>63</v>
      </c>
      <c r="BF25" s="530"/>
      <c r="BG25" s="533" t="s">
        <v>960</v>
      </c>
      <c r="BH25" s="545">
        <v>1</v>
      </c>
      <c r="BI25" s="27">
        <v>670</v>
      </c>
      <c r="BJ25" s="3"/>
      <c r="BK25" s="3" t="s">
        <v>961</v>
      </c>
      <c r="BL25" s="3" t="s">
        <v>962</v>
      </c>
      <c r="BM25" s="530"/>
      <c r="BN25" s="530"/>
      <c r="BO25" s="538" t="s">
        <v>63</v>
      </c>
      <c r="BP25" s="530"/>
      <c r="BQ25" s="533" t="s">
        <v>963</v>
      </c>
      <c r="BR25" s="545">
        <v>1</v>
      </c>
      <c r="BS25" s="23">
        <v>508</v>
      </c>
      <c r="BT25" s="530"/>
      <c r="BU25" s="601" t="s">
        <v>964</v>
      </c>
      <c r="BV25" s="601" t="s">
        <v>965</v>
      </c>
      <c r="BW25" s="530"/>
      <c r="BX25" s="538" t="s">
        <v>63</v>
      </c>
      <c r="BY25" s="530"/>
      <c r="BZ25" s="530"/>
      <c r="CA25" s="533"/>
      <c r="CB25" s="545">
        <v>1</v>
      </c>
      <c r="CC25" s="27">
        <v>391</v>
      </c>
      <c r="CD25" s="530" t="s">
        <v>966</v>
      </c>
      <c r="CE25" s="534"/>
      <c r="CF25" s="534" t="s">
        <v>967</v>
      </c>
      <c r="CG25" s="530"/>
      <c r="CH25" s="538" t="s">
        <v>63</v>
      </c>
      <c r="CI25" s="530"/>
      <c r="CJ25" s="530"/>
      <c r="CK25" s="533"/>
      <c r="CL25" s="545">
        <v>1</v>
      </c>
      <c r="CM25" s="27">
        <v>82</v>
      </c>
      <c r="CN25" s="530" t="s">
        <v>968</v>
      </c>
      <c r="CO25" s="534"/>
      <c r="CP25" s="534" t="s">
        <v>969</v>
      </c>
      <c r="CQ25" s="530"/>
      <c r="CR25" s="530"/>
      <c r="CS25" s="530" t="s">
        <v>63</v>
      </c>
      <c r="CT25" s="530"/>
      <c r="CU25" s="533" t="s">
        <v>970</v>
      </c>
      <c r="CV25" s="545">
        <v>1</v>
      </c>
      <c r="CW25" s="27">
        <v>142</v>
      </c>
      <c r="CX25" s="530" t="s">
        <v>971</v>
      </c>
      <c r="CY25" s="534"/>
      <c r="CZ25" s="534"/>
      <c r="DA25" s="530"/>
      <c r="DB25" s="538" t="s">
        <v>63</v>
      </c>
      <c r="DC25" s="530"/>
      <c r="DD25" s="530"/>
      <c r="DE25" s="533"/>
      <c r="DF25" s="545">
        <v>1</v>
      </c>
      <c r="DG25" s="27">
        <v>99</v>
      </c>
      <c r="DH25" s="530" t="s">
        <v>972</v>
      </c>
      <c r="DI25" s="534">
        <f>12.71/5</f>
        <v>2.5420000000000003</v>
      </c>
      <c r="DJ25" s="608" t="s">
        <v>973</v>
      </c>
      <c r="DK25" s="530"/>
      <c r="DL25" s="530"/>
      <c r="DM25" s="538" t="s">
        <v>63</v>
      </c>
      <c r="DN25" s="530"/>
      <c r="DO25" s="533" t="s">
        <v>974</v>
      </c>
      <c r="DP25" s="545">
        <v>1</v>
      </c>
      <c r="DQ25" s="27">
        <v>22</v>
      </c>
      <c r="DR25" s="530" t="s">
        <v>975</v>
      </c>
      <c r="DS25" s="534"/>
      <c r="DT25" s="534" t="s">
        <v>976</v>
      </c>
      <c r="DU25" s="530"/>
      <c r="DV25" s="530"/>
      <c r="DW25" s="538" t="s">
        <v>63</v>
      </c>
      <c r="DX25" s="530"/>
      <c r="DY25" s="533" t="s">
        <v>977</v>
      </c>
      <c r="DZ25" s="545">
        <v>1</v>
      </c>
      <c r="EA25" s="140">
        <v>38</v>
      </c>
      <c r="EB25" s="530" t="s">
        <v>978</v>
      </c>
      <c r="EC25" s="534"/>
      <c r="ED25" s="534" t="s">
        <v>979</v>
      </c>
      <c r="EE25" s="534"/>
      <c r="EF25" s="530"/>
      <c r="EG25" s="538" t="s">
        <v>63</v>
      </c>
      <c r="EH25" s="530"/>
      <c r="EI25" s="533" t="s">
        <v>980</v>
      </c>
      <c r="EJ25" s="545">
        <v>1</v>
      </c>
      <c r="EK25" s="27">
        <v>65</v>
      </c>
      <c r="EL25" s="530" t="s">
        <v>981</v>
      </c>
      <c r="EM25" s="534">
        <f>7.22/5</f>
        <v>1.444</v>
      </c>
      <c r="EN25" s="534" t="s">
        <v>982</v>
      </c>
      <c r="EO25" s="530"/>
      <c r="EP25" s="530"/>
      <c r="EQ25" s="538" t="s">
        <v>63</v>
      </c>
      <c r="ER25" s="530"/>
      <c r="ES25" s="533" t="s">
        <v>983</v>
      </c>
      <c r="ET25" s="545">
        <v>1</v>
      </c>
      <c r="EU25" s="13"/>
    </row>
    <row r="26" spans="1:151" ht="72.75" customHeight="1" x14ac:dyDescent="0.2">
      <c r="A26" s="532"/>
      <c r="B26" s="532"/>
      <c r="C26" s="532"/>
      <c r="D26" s="532"/>
      <c r="E26" s="532"/>
      <c r="F26" s="532"/>
      <c r="G26" s="24" t="s">
        <v>984</v>
      </c>
      <c r="H26" s="532"/>
      <c r="I26" s="23">
        <v>17</v>
      </c>
      <c r="J26" s="31" t="s">
        <v>845</v>
      </c>
      <c r="K26" s="24">
        <v>10</v>
      </c>
      <c r="L26" s="532"/>
      <c r="M26" s="532"/>
      <c r="N26" s="532"/>
      <c r="O26" s="532"/>
      <c r="P26" s="532"/>
      <c r="Q26" s="532"/>
      <c r="R26" s="532"/>
      <c r="S26" s="532"/>
      <c r="T26" s="561"/>
      <c r="U26" s="24">
        <v>12</v>
      </c>
      <c r="V26" s="555"/>
      <c r="W26" s="532"/>
      <c r="X26" s="532"/>
      <c r="Y26" s="532"/>
      <c r="Z26" s="532"/>
      <c r="AA26" s="532"/>
      <c r="AB26" s="532"/>
      <c r="AC26" s="532"/>
      <c r="AD26" s="532"/>
      <c r="AE26" s="27">
        <v>9</v>
      </c>
      <c r="AF26" s="532"/>
      <c r="AG26" s="532"/>
      <c r="AH26" s="532"/>
      <c r="AI26" s="532"/>
      <c r="AJ26" s="532"/>
      <c r="AK26" s="532"/>
      <c r="AL26" s="532"/>
      <c r="AM26" s="532"/>
      <c r="AN26" s="532"/>
      <c r="AO26" s="27">
        <v>8</v>
      </c>
      <c r="AP26" s="532"/>
      <c r="AQ26" s="532"/>
      <c r="AR26" s="532"/>
      <c r="AS26" s="532"/>
      <c r="AT26" s="532"/>
      <c r="AU26" s="532"/>
      <c r="AV26" s="532"/>
      <c r="AW26" s="532"/>
      <c r="AX26" s="532"/>
      <c r="AY26" s="23">
        <v>6</v>
      </c>
      <c r="AZ26" s="532"/>
      <c r="BA26" s="532"/>
      <c r="BB26" s="532"/>
      <c r="BC26" s="532"/>
      <c r="BD26" s="532"/>
      <c r="BE26" s="532"/>
      <c r="BF26" s="532"/>
      <c r="BG26" s="532"/>
      <c r="BH26" s="532"/>
      <c r="BI26" s="27">
        <v>65</v>
      </c>
      <c r="BJ26" s="3"/>
      <c r="BK26" s="160" t="s">
        <v>850</v>
      </c>
      <c r="BL26" s="3"/>
      <c r="BM26" s="532"/>
      <c r="BN26" s="532"/>
      <c r="BO26" s="532"/>
      <c r="BP26" s="532"/>
      <c r="BQ26" s="532"/>
      <c r="BR26" s="532"/>
      <c r="BS26" s="23">
        <v>107</v>
      </c>
      <c r="BT26" s="532"/>
      <c r="BU26" s="532"/>
      <c r="BV26" s="532"/>
      <c r="BW26" s="532"/>
      <c r="BX26" s="532"/>
      <c r="BY26" s="532"/>
      <c r="BZ26" s="532"/>
      <c r="CA26" s="532"/>
      <c r="CB26" s="532"/>
      <c r="CC26" s="27">
        <v>16</v>
      </c>
      <c r="CD26" s="532"/>
      <c r="CE26" s="532"/>
      <c r="CF26" s="532"/>
      <c r="CG26" s="532"/>
      <c r="CH26" s="532"/>
      <c r="CI26" s="532"/>
      <c r="CJ26" s="532"/>
      <c r="CK26" s="532"/>
      <c r="CL26" s="532"/>
      <c r="CM26" s="27">
        <v>8</v>
      </c>
      <c r="CN26" s="532"/>
      <c r="CO26" s="532"/>
      <c r="CP26" s="532"/>
      <c r="CQ26" s="532"/>
      <c r="CR26" s="532"/>
      <c r="CS26" s="532"/>
      <c r="CT26" s="532"/>
      <c r="CU26" s="532"/>
      <c r="CV26" s="532"/>
      <c r="CW26" s="27">
        <v>7</v>
      </c>
      <c r="CX26" s="532"/>
      <c r="CY26" s="532"/>
      <c r="CZ26" s="532"/>
      <c r="DA26" s="532"/>
      <c r="DB26" s="532"/>
      <c r="DC26" s="532"/>
      <c r="DD26" s="532"/>
      <c r="DE26" s="532"/>
      <c r="DF26" s="532"/>
      <c r="DG26" s="27">
        <v>7</v>
      </c>
      <c r="DH26" s="532"/>
      <c r="DI26" s="532"/>
      <c r="DJ26" s="532"/>
      <c r="DK26" s="532"/>
      <c r="DL26" s="532"/>
      <c r="DM26" s="532"/>
      <c r="DN26" s="532"/>
      <c r="DO26" s="532"/>
      <c r="DP26" s="532"/>
      <c r="DQ26" s="27">
        <v>7</v>
      </c>
      <c r="DR26" s="532"/>
      <c r="DS26" s="532"/>
      <c r="DT26" s="532"/>
      <c r="DU26" s="532"/>
      <c r="DV26" s="532"/>
      <c r="DW26" s="532"/>
      <c r="DX26" s="532"/>
      <c r="DY26" s="532"/>
      <c r="DZ26" s="532"/>
      <c r="EA26" s="140">
        <v>6</v>
      </c>
      <c r="EB26" s="532"/>
      <c r="EC26" s="532"/>
      <c r="ED26" s="532"/>
      <c r="EE26" s="532"/>
      <c r="EF26" s="532"/>
      <c r="EG26" s="532"/>
      <c r="EH26" s="532"/>
      <c r="EI26" s="532"/>
      <c r="EJ26" s="532"/>
      <c r="EK26" s="27">
        <v>6</v>
      </c>
      <c r="EL26" s="532"/>
      <c r="EM26" s="532"/>
      <c r="EN26" s="532"/>
      <c r="EO26" s="532"/>
      <c r="EP26" s="532"/>
      <c r="EQ26" s="532"/>
      <c r="ER26" s="532"/>
      <c r="ES26" s="532"/>
      <c r="ET26" s="532"/>
      <c r="EU26" s="13"/>
    </row>
    <row r="27" spans="1:151" ht="38.25" customHeight="1" x14ac:dyDescent="0.2">
      <c r="A27" s="545">
        <v>8</v>
      </c>
      <c r="B27" s="575">
        <v>8</v>
      </c>
      <c r="C27" s="548" t="s">
        <v>823</v>
      </c>
      <c r="D27" s="548">
        <v>4</v>
      </c>
      <c r="E27" s="548" t="s">
        <v>250</v>
      </c>
      <c r="F27" s="548" t="s">
        <v>985</v>
      </c>
      <c r="G27" s="548" t="s">
        <v>984</v>
      </c>
      <c r="H27" s="548" t="s">
        <v>986</v>
      </c>
      <c r="I27" s="23">
        <v>18</v>
      </c>
      <c r="J27" s="31" t="s">
        <v>987</v>
      </c>
      <c r="K27" s="24">
        <v>0</v>
      </c>
      <c r="L27" s="3">
        <f>K27/K26</f>
        <v>0</v>
      </c>
      <c r="M27" s="534"/>
      <c r="N27" s="534"/>
      <c r="O27" s="530"/>
      <c r="P27" s="530"/>
      <c r="Q27" s="530" t="s">
        <v>63</v>
      </c>
      <c r="R27" s="530"/>
      <c r="S27" s="533" t="s">
        <v>988</v>
      </c>
      <c r="T27" s="595">
        <v>1</v>
      </c>
      <c r="U27" s="24">
        <v>0</v>
      </c>
      <c r="V27" s="3">
        <f>U27/U26</f>
        <v>0</v>
      </c>
      <c r="W27" s="545"/>
      <c r="X27" s="548"/>
      <c r="Y27" s="530"/>
      <c r="Z27" s="530"/>
      <c r="AA27" s="530" t="s">
        <v>63</v>
      </c>
      <c r="AB27" s="530"/>
      <c r="AC27" s="533" t="s">
        <v>989</v>
      </c>
      <c r="AD27" s="545">
        <v>1</v>
      </c>
      <c r="AE27" s="27">
        <v>2</v>
      </c>
      <c r="AF27" s="154">
        <f>AE27/AE26</f>
        <v>0.22222222222222221</v>
      </c>
      <c r="AG27" s="534"/>
      <c r="AH27" s="539" t="s">
        <v>990</v>
      </c>
      <c r="AI27" s="530"/>
      <c r="AJ27" s="530" t="s">
        <v>63</v>
      </c>
      <c r="AK27" s="530"/>
      <c r="AL27" s="530"/>
      <c r="AM27" s="533"/>
      <c r="AN27" s="545">
        <v>1</v>
      </c>
      <c r="AO27" s="27">
        <v>0</v>
      </c>
      <c r="AP27" s="154">
        <f>AO27/AO26</f>
        <v>0</v>
      </c>
      <c r="AQ27" s="545"/>
      <c r="AR27" s="548"/>
      <c r="AS27" s="530"/>
      <c r="AT27" s="530"/>
      <c r="AU27" s="530" t="s">
        <v>63</v>
      </c>
      <c r="AV27" s="530"/>
      <c r="AW27" s="533" t="s">
        <v>991</v>
      </c>
      <c r="AX27" s="545">
        <v>1</v>
      </c>
      <c r="AY27" s="23">
        <v>0</v>
      </c>
      <c r="AZ27" s="154">
        <f>AY27/AY26</f>
        <v>0</v>
      </c>
      <c r="BA27" s="545"/>
      <c r="BB27" s="548"/>
      <c r="BC27" s="530"/>
      <c r="BD27" s="530"/>
      <c r="BE27" s="530" t="s">
        <v>63</v>
      </c>
      <c r="BF27" s="530"/>
      <c r="BG27" s="533" t="s">
        <v>992</v>
      </c>
      <c r="BH27" s="545">
        <v>1</v>
      </c>
      <c r="BI27" s="27">
        <v>0</v>
      </c>
      <c r="BJ27" s="154">
        <f>BI27/BI26</f>
        <v>0</v>
      </c>
      <c r="BK27" s="625" t="s">
        <v>850</v>
      </c>
      <c r="BL27" s="601"/>
      <c r="BM27" s="530"/>
      <c r="BN27" s="530"/>
      <c r="BO27" s="530" t="s">
        <v>63</v>
      </c>
      <c r="BP27" s="530"/>
      <c r="BQ27" s="533" t="s">
        <v>993</v>
      </c>
      <c r="BR27" s="545">
        <v>1</v>
      </c>
      <c r="BS27" s="23">
        <v>3</v>
      </c>
      <c r="BT27" s="154">
        <f>BS27/BS26</f>
        <v>2.8037383177570093E-2</v>
      </c>
      <c r="BU27" s="548" t="s">
        <v>994</v>
      </c>
      <c r="BV27" s="601"/>
      <c r="BW27" s="530"/>
      <c r="BX27" s="530"/>
      <c r="BY27" s="530" t="s">
        <v>63</v>
      </c>
      <c r="BZ27" s="530"/>
      <c r="CA27" s="533" t="s">
        <v>995</v>
      </c>
      <c r="CB27" s="545">
        <v>1</v>
      </c>
      <c r="CC27" s="27">
        <v>1</v>
      </c>
      <c r="CD27" s="154">
        <f>CC27/CC26</f>
        <v>6.25E-2</v>
      </c>
      <c r="CE27" s="534" t="s">
        <v>996</v>
      </c>
      <c r="CF27" s="534"/>
      <c r="CG27" s="530"/>
      <c r="CH27" s="530"/>
      <c r="CI27" s="530" t="s">
        <v>63</v>
      </c>
      <c r="CJ27" s="530"/>
      <c r="CK27" s="533" t="s">
        <v>997</v>
      </c>
      <c r="CL27" s="545">
        <v>1</v>
      </c>
      <c r="CM27" s="27">
        <v>0</v>
      </c>
      <c r="CN27" s="154">
        <f>CM27/CM26</f>
        <v>0</v>
      </c>
      <c r="CO27" s="534"/>
      <c r="CP27" s="534"/>
      <c r="CQ27" s="530"/>
      <c r="CR27" s="530" t="s">
        <v>63</v>
      </c>
      <c r="CS27" s="530"/>
      <c r="CT27" s="530"/>
      <c r="CU27" s="533"/>
      <c r="CV27" s="545">
        <v>1</v>
      </c>
      <c r="CW27" s="27">
        <v>0</v>
      </c>
      <c r="CX27" s="154">
        <f>CW27/CW26</f>
        <v>0</v>
      </c>
      <c r="CY27" s="534"/>
      <c r="CZ27" s="534"/>
      <c r="DA27" s="530"/>
      <c r="DB27" s="530"/>
      <c r="DC27" s="530" t="s">
        <v>63</v>
      </c>
      <c r="DD27" s="530"/>
      <c r="DE27" s="533" t="s">
        <v>998</v>
      </c>
      <c r="DF27" s="545">
        <v>1</v>
      </c>
      <c r="DG27" s="27">
        <v>0</v>
      </c>
      <c r="DH27" s="154">
        <f>DG27/DG26</f>
        <v>0</v>
      </c>
      <c r="DI27" s="534"/>
      <c r="DJ27" s="539" t="s">
        <v>999</v>
      </c>
      <c r="DK27" s="530"/>
      <c r="DL27" s="530"/>
      <c r="DM27" s="530" t="s">
        <v>63</v>
      </c>
      <c r="DN27" s="530"/>
      <c r="DO27" s="533" t="s">
        <v>1000</v>
      </c>
      <c r="DP27" s="545">
        <v>1</v>
      </c>
      <c r="DQ27" s="27">
        <v>0</v>
      </c>
      <c r="DR27" s="154">
        <f>DQ27/DQ26</f>
        <v>0</v>
      </c>
      <c r="DS27" s="534"/>
      <c r="DT27" s="534" t="s">
        <v>1001</v>
      </c>
      <c r="DU27" s="530"/>
      <c r="DV27" s="530"/>
      <c r="DW27" s="530" t="s">
        <v>63</v>
      </c>
      <c r="DX27" s="530"/>
      <c r="DY27" s="533" t="s">
        <v>1002</v>
      </c>
      <c r="DZ27" s="545">
        <v>1</v>
      </c>
      <c r="EA27" s="27">
        <v>0</v>
      </c>
      <c r="EB27" s="154">
        <f>EA27/EA26</f>
        <v>0</v>
      </c>
      <c r="EC27" s="3"/>
      <c r="ED27" s="534"/>
      <c r="EE27" s="534"/>
      <c r="EF27" s="530"/>
      <c r="EG27" s="530" t="s">
        <v>63</v>
      </c>
      <c r="EH27" s="530"/>
      <c r="EI27" s="533" t="s">
        <v>1003</v>
      </c>
      <c r="EJ27" s="545">
        <v>1</v>
      </c>
      <c r="EK27" s="27">
        <v>0</v>
      </c>
      <c r="EL27" s="154">
        <f>EK27/EK26</f>
        <v>0</v>
      </c>
      <c r="EM27" s="530" t="s">
        <v>1004</v>
      </c>
      <c r="EN27" s="534"/>
      <c r="EO27" s="530"/>
      <c r="EP27" s="530"/>
      <c r="EQ27" s="530" t="s">
        <v>63</v>
      </c>
      <c r="ER27" s="530"/>
      <c r="ES27" s="533" t="s">
        <v>1005</v>
      </c>
      <c r="ET27" s="545">
        <v>1</v>
      </c>
      <c r="EU27" s="13"/>
    </row>
    <row r="28" spans="1:151" ht="38.25" customHeight="1" x14ac:dyDescent="0.2">
      <c r="A28" s="531"/>
      <c r="B28" s="531"/>
      <c r="C28" s="531"/>
      <c r="D28" s="531"/>
      <c r="E28" s="531"/>
      <c r="F28" s="531"/>
      <c r="G28" s="531"/>
      <c r="H28" s="531"/>
      <c r="I28" s="23">
        <v>19</v>
      </c>
      <c r="J28" s="31" t="s">
        <v>1006</v>
      </c>
      <c r="K28" s="24">
        <v>2</v>
      </c>
      <c r="L28" s="154">
        <f>K28/K26</f>
        <v>0.2</v>
      </c>
      <c r="M28" s="531"/>
      <c r="N28" s="531"/>
      <c r="O28" s="531"/>
      <c r="P28" s="531"/>
      <c r="Q28" s="531"/>
      <c r="R28" s="531"/>
      <c r="S28" s="531"/>
      <c r="T28" s="563"/>
      <c r="U28" s="24">
        <v>2</v>
      </c>
      <c r="V28" s="154">
        <f>U28/U26</f>
        <v>0.16666666666666666</v>
      </c>
      <c r="W28" s="531"/>
      <c r="X28" s="531"/>
      <c r="Y28" s="531"/>
      <c r="Z28" s="531"/>
      <c r="AA28" s="531"/>
      <c r="AB28" s="531"/>
      <c r="AC28" s="531"/>
      <c r="AD28" s="531"/>
      <c r="AE28" s="27">
        <v>3</v>
      </c>
      <c r="AF28" s="154">
        <f>AE28/AE26</f>
        <v>0.33333333333333331</v>
      </c>
      <c r="AG28" s="531"/>
      <c r="AH28" s="531"/>
      <c r="AI28" s="531"/>
      <c r="AJ28" s="531"/>
      <c r="AK28" s="531"/>
      <c r="AL28" s="531"/>
      <c r="AM28" s="531"/>
      <c r="AN28" s="531"/>
      <c r="AO28" s="27">
        <v>0</v>
      </c>
      <c r="AP28" s="154">
        <f>AO28/AO26</f>
        <v>0</v>
      </c>
      <c r="AQ28" s="531"/>
      <c r="AR28" s="531"/>
      <c r="AS28" s="531"/>
      <c r="AT28" s="531"/>
      <c r="AU28" s="531"/>
      <c r="AV28" s="531"/>
      <c r="AW28" s="531"/>
      <c r="AX28" s="531"/>
      <c r="AY28" s="23">
        <v>0</v>
      </c>
      <c r="AZ28" s="154">
        <f>AY28/AY26</f>
        <v>0</v>
      </c>
      <c r="BA28" s="531"/>
      <c r="BB28" s="531"/>
      <c r="BC28" s="531"/>
      <c r="BD28" s="531"/>
      <c r="BE28" s="531"/>
      <c r="BF28" s="531"/>
      <c r="BG28" s="531"/>
      <c r="BH28" s="531"/>
      <c r="BI28" s="27">
        <v>0</v>
      </c>
      <c r="BJ28" s="154">
        <f>BI28/BI26</f>
        <v>0</v>
      </c>
      <c r="BK28" s="531"/>
      <c r="BL28" s="531"/>
      <c r="BM28" s="531"/>
      <c r="BN28" s="531"/>
      <c r="BO28" s="531"/>
      <c r="BP28" s="531"/>
      <c r="BQ28" s="531"/>
      <c r="BR28" s="531"/>
      <c r="BS28" s="23">
        <v>3</v>
      </c>
      <c r="BT28" s="154">
        <f>BS28/BS26</f>
        <v>2.8037383177570093E-2</v>
      </c>
      <c r="BU28" s="531"/>
      <c r="BV28" s="531"/>
      <c r="BW28" s="531"/>
      <c r="BX28" s="531"/>
      <c r="BY28" s="531"/>
      <c r="BZ28" s="531"/>
      <c r="CA28" s="531"/>
      <c r="CB28" s="531"/>
      <c r="CC28" s="27">
        <v>0</v>
      </c>
      <c r="CD28" s="154">
        <f>CC28/CC26</f>
        <v>0</v>
      </c>
      <c r="CE28" s="531"/>
      <c r="CF28" s="531"/>
      <c r="CG28" s="531"/>
      <c r="CH28" s="531"/>
      <c r="CI28" s="531"/>
      <c r="CJ28" s="531"/>
      <c r="CK28" s="531"/>
      <c r="CL28" s="531"/>
      <c r="CM28" s="27">
        <v>0</v>
      </c>
      <c r="CN28" s="154">
        <f>CM28/CM26</f>
        <v>0</v>
      </c>
      <c r="CO28" s="531"/>
      <c r="CP28" s="531"/>
      <c r="CQ28" s="531"/>
      <c r="CR28" s="531"/>
      <c r="CS28" s="531"/>
      <c r="CT28" s="531"/>
      <c r="CU28" s="531"/>
      <c r="CV28" s="531"/>
      <c r="CW28" s="27">
        <v>0</v>
      </c>
      <c r="CX28" s="154">
        <f>CW28/CW26</f>
        <v>0</v>
      </c>
      <c r="CY28" s="531"/>
      <c r="CZ28" s="531"/>
      <c r="DA28" s="531"/>
      <c r="DB28" s="531"/>
      <c r="DC28" s="531"/>
      <c r="DD28" s="531"/>
      <c r="DE28" s="531"/>
      <c r="DF28" s="531"/>
      <c r="DG28" s="27">
        <v>0</v>
      </c>
      <c r="DH28" s="154">
        <f>DG28/DG26</f>
        <v>0</v>
      </c>
      <c r="DI28" s="531"/>
      <c r="DJ28" s="531"/>
      <c r="DK28" s="531"/>
      <c r="DL28" s="531"/>
      <c r="DM28" s="531"/>
      <c r="DN28" s="531"/>
      <c r="DO28" s="531"/>
      <c r="DP28" s="531"/>
      <c r="DQ28" s="27">
        <v>1</v>
      </c>
      <c r="DR28" s="154">
        <f>DQ28/DQ26</f>
        <v>0.14285714285714285</v>
      </c>
      <c r="DS28" s="531"/>
      <c r="DT28" s="531"/>
      <c r="DU28" s="531"/>
      <c r="DV28" s="531"/>
      <c r="DW28" s="531"/>
      <c r="DX28" s="531"/>
      <c r="DY28" s="531"/>
      <c r="DZ28" s="531"/>
      <c r="EA28" s="27">
        <v>1</v>
      </c>
      <c r="EB28" s="154">
        <f>EA28/EA26</f>
        <v>0.16666666666666666</v>
      </c>
      <c r="EC28" s="3"/>
      <c r="ED28" s="531"/>
      <c r="EE28" s="531"/>
      <c r="EF28" s="531"/>
      <c r="EG28" s="531"/>
      <c r="EH28" s="531"/>
      <c r="EI28" s="531"/>
      <c r="EJ28" s="531"/>
      <c r="EK28" s="27">
        <v>0</v>
      </c>
      <c r="EL28" s="154">
        <f>EK28/EK26</f>
        <v>0</v>
      </c>
      <c r="EM28" s="531"/>
      <c r="EN28" s="531"/>
      <c r="EO28" s="531"/>
      <c r="EP28" s="531"/>
      <c r="EQ28" s="531"/>
      <c r="ER28" s="531"/>
      <c r="ES28" s="531"/>
      <c r="ET28" s="531"/>
      <c r="EU28" s="13"/>
    </row>
    <row r="29" spans="1:151" ht="38.25" customHeight="1" x14ac:dyDescent="0.2">
      <c r="A29" s="532"/>
      <c r="B29" s="532"/>
      <c r="C29" s="532"/>
      <c r="D29" s="532"/>
      <c r="E29" s="532"/>
      <c r="F29" s="532"/>
      <c r="G29" s="532"/>
      <c r="H29" s="532"/>
      <c r="I29" s="23">
        <v>20</v>
      </c>
      <c r="J29" s="31" t="s">
        <v>1007</v>
      </c>
      <c r="K29" s="24">
        <v>5</v>
      </c>
      <c r="L29" s="154">
        <f>K29/K26</f>
        <v>0.5</v>
      </c>
      <c r="M29" s="532"/>
      <c r="N29" s="532"/>
      <c r="O29" s="532"/>
      <c r="P29" s="532"/>
      <c r="Q29" s="532"/>
      <c r="R29" s="532"/>
      <c r="S29" s="532"/>
      <c r="T29" s="561"/>
      <c r="U29" s="24">
        <v>7</v>
      </c>
      <c r="V29" s="154">
        <f>U29/U26</f>
        <v>0.58333333333333337</v>
      </c>
      <c r="W29" s="532"/>
      <c r="X29" s="532"/>
      <c r="Y29" s="532"/>
      <c r="Z29" s="532"/>
      <c r="AA29" s="532"/>
      <c r="AB29" s="532"/>
      <c r="AC29" s="532"/>
      <c r="AD29" s="532"/>
      <c r="AE29" s="27">
        <v>3</v>
      </c>
      <c r="AF29" s="154">
        <f>AE29/AE26</f>
        <v>0.33333333333333331</v>
      </c>
      <c r="AG29" s="532"/>
      <c r="AH29" s="532"/>
      <c r="AI29" s="532"/>
      <c r="AJ29" s="532"/>
      <c r="AK29" s="532"/>
      <c r="AL29" s="532"/>
      <c r="AM29" s="532"/>
      <c r="AN29" s="532"/>
      <c r="AO29" s="27">
        <v>0</v>
      </c>
      <c r="AP29" s="154">
        <f>AO29/AO26</f>
        <v>0</v>
      </c>
      <c r="AQ29" s="532"/>
      <c r="AR29" s="532"/>
      <c r="AS29" s="532"/>
      <c r="AT29" s="532"/>
      <c r="AU29" s="532"/>
      <c r="AV29" s="532"/>
      <c r="AW29" s="532"/>
      <c r="AX29" s="532"/>
      <c r="AY29" s="23">
        <v>0</v>
      </c>
      <c r="AZ29" s="154">
        <f>AY29/AY26</f>
        <v>0</v>
      </c>
      <c r="BA29" s="532"/>
      <c r="BB29" s="532"/>
      <c r="BC29" s="532"/>
      <c r="BD29" s="532"/>
      <c r="BE29" s="532"/>
      <c r="BF29" s="532"/>
      <c r="BG29" s="532"/>
      <c r="BH29" s="532"/>
      <c r="BI29" s="27">
        <v>2</v>
      </c>
      <c r="BJ29" s="154">
        <f>BI29/BI26</f>
        <v>3.0769230769230771E-2</v>
      </c>
      <c r="BK29" s="532"/>
      <c r="BL29" s="532"/>
      <c r="BM29" s="532"/>
      <c r="BN29" s="532"/>
      <c r="BO29" s="532"/>
      <c r="BP29" s="532"/>
      <c r="BQ29" s="532"/>
      <c r="BR29" s="532"/>
      <c r="BS29" s="23">
        <v>27</v>
      </c>
      <c r="BT29" s="154">
        <f>BS29/BS26</f>
        <v>0.25233644859813081</v>
      </c>
      <c r="BU29" s="532"/>
      <c r="BV29" s="532"/>
      <c r="BW29" s="532"/>
      <c r="BX29" s="532"/>
      <c r="BY29" s="532"/>
      <c r="BZ29" s="532"/>
      <c r="CA29" s="532"/>
      <c r="CB29" s="532"/>
      <c r="CC29" s="27">
        <v>7</v>
      </c>
      <c r="CD29" s="154">
        <f>CC29/CC26</f>
        <v>0.4375</v>
      </c>
      <c r="CE29" s="532"/>
      <c r="CF29" s="532"/>
      <c r="CG29" s="532"/>
      <c r="CH29" s="532"/>
      <c r="CI29" s="532"/>
      <c r="CJ29" s="532"/>
      <c r="CK29" s="532"/>
      <c r="CL29" s="532"/>
      <c r="CM29" s="27">
        <v>2</v>
      </c>
      <c r="CN29" s="154">
        <f>CM29/CM26</f>
        <v>0.25</v>
      </c>
      <c r="CO29" s="532"/>
      <c r="CP29" s="532"/>
      <c r="CQ29" s="532"/>
      <c r="CR29" s="532"/>
      <c r="CS29" s="532"/>
      <c r="CT29" s="532"/>
      <c r="CU29" s="532"/>
      <c r="CV29" s="532"/>
      <c r="CW29" s="27">
        <v>5</v>
      </c>
      <c r="CX29" s="154">
        <f>CW29/CW26</f>
        <v>0.7142857142857143</v>
      </c>
      <c r="CY29" s="532"/>
      <c r="CZ29" s="532"/>
      <c r="DA29" s="532"/>
      <c r="DB29" s="532"/>
      <c r="DC29" s="532"/>
      <c r="DD29" s="532"/>
      <c r="DE29" s="532"/>
      <c r="DF29" s="532"/>
      <c r="DG29" s="27">
        <v>1</v>
      </c>
      <c r="DH29" s="154">
        <f>DG29/DG26</f>
        <v>0.14285714285714285</v>
      </c>
      <c r="DI29" s="532"/>
      <c r="DJ29" s="532"/>
      <c r="DK29" s="532"/>
      <c r="DL29" s="532"/>
      <c r="DM29" s="532"/>
      <c r="DN29" s="532"/>
      <c r="DO29" s="532"/>
      <c r="DP29" s="532"/>
      <c r="DQ29" s="27">
        <v>4</v>
      </c>
      <c r="DR29" s="154">
        <f>DQ29/DQ26</f>
        <v>0.5714285714285714</v>
      </c>
      <c r="DS29" s="532"/>
      <c r="DT29" s="532"/>
      <c r="DU29" s="532"/>
      <c r="DV29" s="532"/>
      <c r="DW29" s="532"/>
      <c r="DX29" s="532"/>
      <c r="DY29" s="532"/>
      <c r="DZ29" s="532"/>
      <c r="EA29" s="27">
        <v>3</v>
      </c>
      <c r="EB29" s="154">
        <f>EA29/EA26</f>
        <v>0.5</v>
      </c>
      <c r="EC29" s="3"/>
      <c r="ED29" s="532"/>
      <c r="EE29" s="532"/>
      <c r="EF29" s="532"/>
      <c r="EG29" s="532"/>
      <c r="EH29" s="532"/>
      <c r="EI29" s="532"/>
      <c r="EJ29" s="532"/>
      <c r="EK29" s="27">
        <v>2</v>
      </c>
      <c r="EL29" s="154">
        <f>EK29/EK26</f>
        <v>0.33333333333333331</v>
      </c>
      <c r="EM29" s="532"/>
      <c r="EN29" s="532"/>
      <c r="EO29" s="532"/>
      <c r="EP29" s="532"/>
      <c r="EQ29" s="532"/>
      <c r="ER29" s="532"/>
      <c r="ES29" s="532"/>
      <c r="ET29" s="532"/>
      <c r="EU29" s="13"/>
    </row>
    <row r="30" spans="1:151" ht="48" customHeight="1" x14ac:dyDescent="0.2">
      <c r="A30" s="545">
        <v>9</v>
      </c>
      <c r="B30" s="545">
        <v>9</v>
      </c>
      <c r="C30" s="548" t="s">
        <v>823</v>
      </c>
      <c r="D30" s="558">
        <v>4</v>
      </c>
      <c r="E30" s="548" t="s">
        <v>303</v>
      </c>
      <c r="F30" s="548" t="s">
        <v>1008</v>
      </c>
      <c r="G30" s="548" t="s">
        <v>825</v>
      </c>
      <c r="H30" s="548" t="s">
        <v>1009</v>
      </c>
      <c r="I30" s="23">
        <v>21</v>
      </c>
      <c r="J30" s="31" t="s">
        <v>1010</v>
      </c>
      <c r="K30" s="24">
        <v>1</v>
      </c>
      <c r="L30" s="578">
        <f>K31/K30</f>
        <v>0</v>
      </c>
      <c r="M30" s="534"/>
      <c r="N30" s="534" t="s">
        <v>1011</v>
      </c>
      <c r="O30" s="530"/>
      <c r="P30" s="530"/>
      <c r="Q30" s="530" t="s">
        <v>63</v>
      </c>
      <c r="R30" s="530"/>
      <c r="S30" s="533" t="s">
        <v>1012</v>
      </c>
      <c r="T30" s="595">
        <v>1</v>
      </c>
      <c r="U30" s="24">
        <v>0</v>
      </c>
      <c r="V30" s="578" t="e">
        <f>U31/U30</f>
        <v>#DIV/0!</v>
      </c>
      <c r="W30" s="534"/>
      <c r="X30" s="534" t="s">
        <v>1011</v>
      </c>
      <c r="Y30" s="530"/>
      <c r="Z30" s="530"/>
      <c r="AA30" s="530" t="s">
        <v>63</v>
      </c>
      <c r="AB30" s="530"/>
      <c r="AC30" s="533" t="s">
        <v>1013</v>
      </c>
      <c r="AD30" s="545">
        <v>1</v>
      </c>
      <c r="AE30" s="27">
        <v>2</v>
      </c>
      <c r="AF30" s="605">
        <f>AE31/AE30</f>
        <v>0.5</v>
      </c>
      <c r="AG30" s="534"/>
      <c r="AH30" s="530" t="s">
        <v>1014</v>
      </c>
      <c r="AI30" s="530"/>
      <c r="AJ30" s="530" t="s">
        <v>63</v>
      </c>
      <c r="AK30" s="530"/>
      <c r="AL30" s="530"/>
      <c r="AM30" s="533"/>
      <c r="AN30" s="545">
        <v>1</v>
      </c>
      <c r="AO30" s="23">
        <v>45</v>
      </c>
      <c r="AP30" s="601"/>
      <c r="AQ30" s="601"/>
      <c r="AR30" s="601"/>
      <c r="AS30" s="530"/>
      <c r="AT30" s="530" t="s">
        <v>63</v>
      </c>
      <c r="AU30" s="530"/>
      <c r="AV30" s="530"/>
      <c r="AW30" s="533"/>
      <c r="AX30" s="545">
        <v>1</v>
      </c>
      <c r="AY30" s="23">
        <v>3</v>
      </c>
      <c r="AZ30" s="605">
        <f>AY31/AY30</f>
        <v>1</v>
      </c>
      <c r="BA30" s="530" t="s">
        <v>1015</v>
      </c>
      <c r="BB30" s="534"/>
      <c r="BC30" s="530"/>
      <c r="BD30" s="530" t="s">
        <v>63</v>
      </c>
      <c r="BE30" s="530"/>
      <c r="BF30" s="530"/>
      <c r="BG30" s="533"/>
      <c r="BH30" s="545">
        <v>1</v>
      </c>
      <c r="BI30" s="27">
        <v>2</v>
      </c>
      <c r="BJ30" s="606">
        <f>BI31/BI30</f>
        <v>1</v>
      </c>
      <c r="BK30" s="607" t="s">
        <v>1016</v>
      </c>
      <c r="BL30" s="601"/>
      <c r="BM30" s="530"/>
      <c r="BN30" s="538" t="s">
        <v>63</v>
      </c>
      <c r="BO30" s="530"/>
      <c r="BP30" s="530"/>
      <c r="BQ30" s="533"/>
      <c r="BR30" s="545">
        <v>1</v>
      </c>
      <c r="BS30" s="23">
        <v>45</v>
      </c>
      <c r="BT30" s="601"/>
      <c r="BU30" s="601"/>
      <c r="BV30" s="601"/>
      <c r="BW30" s="530"/>
      <c r="BX30" s="530" t="s">
        <v>63</v>
      </c>
      <c r="BY30" s="530"/>
      <c r="BZ30" s="530"/>
      <c r="CA30" s="533"/>
      <c r="CB30" s="545">
        <v>1</v>
      </c>
      <c r="CC30" s="27">
        <v>2</v>
      </c>
      <c r="CD30" s="606">
        <f>CC31/CC30</f>
        <v>1</v>
      </c>
      <c r="CE30" s="534"/>
      <c r="CF30" s="534"/>
      <c r="CG30" s="530"/>
      <c r="CH30" s="530" t="s">
        <v>63</v>
      </c>
      <c r="CI30" s="530"/>
      <c r="CJ30" s="530"/>
      <c r="CK30" s="533"/>
      <c r="CL30" s="545">
        <v>1</v>
      </c>
      <c r="CM30" s="161">
        <v>1</v>
      </c>
      <c r="CN30" s="530"/>
      <c r="CO30" s="534" t="s">
        <v>1017</v>
      </c>
      <c r="CP30" s="534"/>
      <c r="CQ30" s="530"/>
      <c r="CR30" s="530"/>
      <c r="CS30" s="530" t="s">
        <v>63</v>
      </c>
      <c r="CT30" s="530"/>
      <c r="CU30" s="533" t="s">
        <v>1018</v>
      </c>
      <c r="CV30" s="545">
        <v>1</v>
      </c>
      <c r="CW30" s="27">
        <v>2</v>
      </c>
      <c r="CX30" s="605">
        <f>CW31/CW30</f>
        <v>0.5</v>
      </c>
      <c r="CY30" s="534" t="s">
        <v>1019</v>
      </c>
      <c r="CZ30" s="534"/>
      <c r="DA30" s="530"/>
      <c r="DB30" s="562" t="s">
        <v>63</v>
      </c>
      <c r="DC30" s="530"/>
      <c r="DD30" s="530"/>
      <c r="DE30" s="533"/>
      <c r="DF30" s="545">
        <v>1</v>
      </c>
      <c r="DG30" s="27">
        <v>6</v>
      </c>
      <c r="DH30" s="605">
        <f>DG31/DG30</f>
        <v>0.33333333333333331</v>
      </c>
      <c r="DI30" s="534" t="s">
        <v>1020</v>
      </c>
      <c r="DJ30" s="530" t="s">
        <v>1021</v>
      </c>
      <c r="DK30" s="530"/>
      <c r="DL30" s="530"/>
      <c r="DM30" s="530" t="s">
        <v>63</v>
      </c>
      <c r="DN30" s="530"/>
      <c r="DO30" s="533" t="s">
        <v>1022</v>
      </c>
      <c r="DP30" s="545">
        <v>1</v>
      </c>
      <c r="DQ30" s="27">
        <v>4</v>
      </c>
      <c r="DR30" s="606">
        <f>DQ31/DQ30</f>
        <v>0.5</v>
      </c>
      <c r="DS30" s="534" t="s">
        <v>1023</v>
      </c>
      <c r="DT30" s="534"/>
      <c r="DU30" s="530"/>
      <c r="DV30" s="530" t="s">
        <v>63</v>
      </c>
      <c r="DW30" s="530"/>
      <c r="DX30" s="530"/>
      <c r="DY30" s="533"/>
      <c r="DZ30" s="545">
        <v>1</v>
      </c>
      <c r="EA30" s="27">
        <v>1</v>
      </c>
      <c r="EB30" s="534">
        <f>EA31/EA30</f>
        <v>1</v>
      </c>
      <c r="EC30" s="534" t="s">
        <v>1024</v>
      </c>
      <c r="ED30" s="534"/>
      <c r="EE30" s="534"/>
      <c r="EF30" s="530" t="s">
        <v>63</v>
      </c>
      <c r="EG30" s="530"/>
      <c r="EH30" s="530"/>
      <c r="EI30" s="533"/>
      <c r="EJ30" s="545">
        <v>1</v>
      </c>
      <c r="EK30" s="27">
        <v>2</v>
      </c>
      <c r="EL30" s="534">
        <f>EK31/EK30</f>
        <v>0</v>
      </c>
      <c r="EM30" s="530" t="s">
        <v>1025</v>
      </c>
      <c r="EN30" s="534"/>
      <c r="EO30" s="530"/>
      <c r="EP30" s="530" t="s">
        <v>63</v>
      </c>
      <c r="EQ30" s="530"/>
      <c r="ER30" s="530"/>
      <c r="ES30" s="533"/>
      <c r="ET30" s="545">
        <v>1</v>
      </c>
      <c r="EU30" s="13"/>
    </row>
    <row r="31" spans="1:151" ht="57.75" customHeight="1" x14ac:dyDescent="0.2">
      <c r="A31" s="532"/>
      <c r="B31" s="532"/>
      <c r="C31" s="532"/>
      <c r="D31" s="532"/>
      <c r="E31" s="532"/>
      <c r="F31" s="532"/>
      <c r="G31" s="532"/>
      <c r="H31" s="532"/>
      <c r="I31" s="23">
        <v>22</v>
      </c>
      <c r="J31" s="31" t="s">
        <v>1026</v>
      </c>
      <c r="K31" s="24">
        <v>0</v>
      </c>
      <c r="L31" s="532"/>
      <c r="M31" s="532"/>
      <c r="N31" s="532"/>
      <c r="O31" s="532"/>
      <c r="P31" s="532"/>
      <c r="Q31" s="532"/>
      <c r="R31" s="532"/>
      <c r="S31" s="532"/>
      <c r="T31" s="561"/>
      <c r="U31" s="24">
        <v>0</v>
      </c>
      <c r="V31" s="532"/>
      <c r="W31" s="532"/>
      <c r="X31" s="532"/>
      <c r="Y31" s="532"/>
      <c r="Z31" s="532"/>
      <c r="AA31" s="532"/>
      <c r="AB31" s="532"/>
      <c r="AC31" s="532"/>
      <c r="AD31" s="532"/>
      <c r="AE31" s="27">
        <v>1</v>
      </c>
      <c r="AF31" s="532"/>
      <c r="AG31" s="532"/>
      <c r="AH31" s="532"/>
      <c r="AI31" s="532"/>
      <c r="AJ31" s="532"/>
      <c r="AK31" s="532"/>
      <c r="AL31" s="532"/>
      <c r="AM31" s="532"/>
      <c r="AN31" s="532"/>
      <c r="AO31" s="24" t="s">
        <v>1027</v>
      </c>
      <c r="AP31" s="532"/>
      <c r="AQ31" s="532"/>
      <c r="AR31" s="532"/>
      <c r="AS31" s="532"/>
      <c r="AT31" s="532"/>
      <c r="AU31" s="532"/>
      <c r="AV31" s="532"/>
      <c r="AW31" s="532"/>
      <c r="AX31" s="532"/>
      <c r="AY31" s="23">
        <v>3</v>
      </c>
      <c r="AZ31" s="532"/>
      <c r="BA31" s="532"/>
      <c r="BB31" s="532"/>
      <c r="BC31" s="532"/>
      <c r="BD31" s="532"/>
      <c r="BE31" s="532"/>
      <c r="BF31" s="532"/>
      <c r="BG31" s="532"/>
      <c r="BH31" s="532"/>
      <c r="BI31" s="27">
        <v>2</v>
      </c>
      <c r="BJ31" s="532"/>
      <c r="BK31" s="532"/>
      <c r="BL31" s="532"/>
      <c r="BM31" s="532"/>
      <c r="BN31" s="532"/>
      <c r="BO31" s="532"/>
      <c r="BP31" s="532"/>
      <c r="BQ31" s="532"/>
      <c r="BR31" s="532"/>
      <c r="BS31" s="24" t="s">
        <v>1027</v>
      </c>
      <c r="BT31" s="532"/>
      <c r="BU31" s="532"/>
      <c r="BV31" s="532"/>
      <c r="BW31" s="532"/>
      <c r="BX31" s="532"/>
      <c r="BY31" s="532"/>
      <c r="BZ31" s="532"/>
      <c r="CA31" s="532"/>
      <c r="CB31" s="532"/>
      <c r="CC31" s="27">
        <v>2</v>
      </c>
      <c r="CD31" s="532"/>
      <c r="CE31" s="532"/>
      <c r="CF31" s="532"/>
      <c r="CG31" s="532"/>
      <c r="CH31" s="532"/>
      <c r="CI31" s="532"/>
      <c r="CJ31" s="532"/>
      <c r="CK31" s="532"/>
      <c r="CL31" s="532"/>
      <c r="CM31" s="27">
        <v>0</v>
      </c>
      <c r="CN31" s="532"/>
      <c r="CO31" s="532"/>
      <c r="CP31" s="532"/>
      <c r="CQ31" s="532"/>
      <c r="CR31" s="532"/>
      <c r="CS31" s="532"/>
      <c r="CT31" s="532"/>
      <c r="CU31" s="532"/>
      <c r="CV31" s="532"/>
      <c r="CW31" s="27">
        <v>1</v>
      </c>
      <c r="CX31" s="532"/>
      <c r="CY31" s="532"/>
      <c r="CZ31" s="532"/>
      <c r="DA31" s="532"/>
      <c r="DB31" s="532"/>
      <c r="DC31" s="532"/>
      <c r="DD31" s="532"/>
      <c r="DE31" s="532"/>
      <c r="DF31" s="532"/>
      <c r="DG31" s="27">
        <v>2</v>
      </c>
      <c r="DH31" s="532"/>
      <c r="DI31" s="532"/>
      <c r="DJ31" s="532"/>
      <c r="DK31" s="532"/>
      <c r="DL31" s="532"/>
      <c r="DM31" s="532"/>
      <c r="DN31" s="532"/>
      <c r="DO31" s="532"/>
      <c r="DP31" s="532"/>
      <c r="DQ31" s="27">
        <v>2</v>
      </c>
      <c r="DR31" s="532"/>
      <c r="DS31" s="532"/>
      <c r="DT31" s="532"/>
      <c r="DU31" s="532"/>
      <c r="DV31" s="532"/>
      <c r="DW31" s="532"/>
      <c r="DX31" s="532"/>
      <c r="DY31" s="532"/>
      <c r="DZ31" s="532"/>
      <c r="EA31" s="27">
        <v>1</v>
      </c>
      <c r="EB31" s="532"/>
      <c r="EC31" s="532"/>
      <c r="ED31" s="532"/>
      <c r="EE31" s="532"/>
      <c r="EF31" s="532"/>
      <c r="EG31" s="532"/>
      <c r="EH31" s="532"/>
      <c r="EI31" s="532"/>
      <c r="EJ31" s="532"/>
      <c r="EK31" s="27">
        <v>0</v>
      </c>
      <c r="EL31" s="532"/>
      <c r="EM31" s="532"/>
      <c r="EN31" s="532"/>
      <c r="EO31" s="532"/>
      <c r="EP31" s="532"/>
      <c r="EQ31" s="532"/>
      <c r="ER31" s="532"/>
      <c r="ES31" s="532"/>
      <c r="ET31" s="532"/>
      <c r="EU31" s="13"/>
    </row>
    <row r="32" spans="1:151" ht="12.75" customHeight="1" x14ac:dyDescent="0.2">
      <c r="A32" s="66">
        <v>10</v>
      </c>
      <c r="B32" s="66">
        <v>10</v>
      </c>
      <c r="C32" s="41" t="s">
        <v>823</v>
      </c>
      <c r="D32" s="41">
        <v>4</v>
      </c>
      <c r="E32" s="67" t="s">
        <v>303</v>
      </c>
      <c r="F32" s="162" t="s">
        <v>1028</v>
      </c>
      <c r="G32" s="64" t="s">
        <v>1029</v>
      </c>
      <c r="H32" s="163" t="s">
        <v>1030</v>
      </c>
      <c r="I32" s="66"/>
      <c r="J32" s="67"/>
      <c r="K32" s="40"/>
      <c r="L32" s="40"/>
      <c r="M32" s="40"/>
      <c r="N32" s="40"/>
      <c r="O32" s="43"/>
      <c r="P32" s="43"/>
      <c r="Q32" s="43"/>
      <c r="R32" s="43"/>
      <c r="S32" s="41"/>
      <c r="T32" s="164"/>
      <c r="U32" s="40"/>
      <c r="V32" s="69"/>
      <c r="W32" s="41"/>
      <c r="X32" s="41"/>
      <c r="Y32" s="43"/>
      <c r="Z32" s="43"/>
      <c r="AA32" s="43"/>
      <c r="AB32" s="43"/>
      <c r="AC32" s="41"/>
      <c r="AD32" s="66"/>
      <c r="AE32" s="40"/>
      <c r="AF32" s="40"/>
      <c r="AG32" s="40"/>
      <c r="AH32" s="40"/>
      <c r="AI32" s="43"/>
      <c r="AJ32" s="43"/>
      <c r="AK32" s="43"/>
      <c r="AL32" s="43"/>
      <c r="AM32" s="41"/>
      <c r="AN32" s="66"/>
      <c r="AO32" s="32">
        <v>4</v>
      </c>
      <c r="AP32" s="165"/>
      <c r="AQ32" s="41"/>
      <c r="AR32" s="41"/>
      <c r="AS32" s="43"/>
      <c r="AT32" s="43"/>
      <c r="AU32" s="43"/>
      <c r="AV32" s="43"/>
      <c r="AW32" s="41"/>
      <c r="AX32" s="66"/>
      <c r="AY32" s="40"/>
      <c r="AZ32" s="40"/>
      <c r="BA32" s="40"/>
      <c r="BB32" s="40"/>
      <c r="BC32" s="43"/>
      <c r="BD32" s="43"/>
      <c r="BE32" s="43"/>
      <c r="BF32" s="43"/>
      <c r="BG32" s="41"/>
      <c r="BH32" s="66"/>
      <c r="BI32" s="32" t="s">
        <v>1031</v>
      </c>
      <c r="BJ32" s="40"/>
      <c r="BK32" s="40"/>
      <c r="BL32" s="40"/>
      <c r="BM32" s="43"/>
      <c r="BN32" s="43"/>
      <c r="BO32" s="43"/>
      <c r="BP32" s="43"/>
      <c r="BQ32" s="41"/>
      <c r="BR32" s="66"/>
      <c r="BS32" s="40"/>
      <c r="BT32" s="40"/>
      <c r="BU32" s="40"/>
      <c r="BV32" s="40"/>
      <c r="BW32" s="43"/>
      <c r="BX32" s="43"/>
      <c r="BY32" s="43"/>
      <c r="BZ32" s="43"/>
      <c r="CA32" s="41"/>
      <c r="CB32" s="66"/>
      <c r="CC32" s="40"/>
      <c r="CD32" s="40"/>
      <c r="CE32" s="40"/>
      <c r="CF32" s="40"/>
      <c r="CG32" s="43"/>
      <c r="CH32" s="43"/>
      <c r="CI32" s="43"/>
      <c r="CJ32" s="43"/>
      <c r="CK32" s="41"/>
      <c r="CL32" s="66"/>
      <c r="CM32" s="40"/>
      <c r="CN32" s="40"/>
      <c r="CO32" s="40"/>
      <c r="CP32" s="40"/>
      <c r="CQ32" s="43"/>
      <c r="CR32" s="43"/>
      <c r="CS32" s="43"/>
      <c r="CT32" s="43"/>
      <c r="CU32" s="41"/>
      <c r="CV32" s="66"/>
      <c r="CW32" s="29" t="s">
        <v>323</v>
      </c>
      <c r="CX32" s="57"/>
      <c r="CY32" s="57"/>
      <c r="CZ32" s="57"/>
      <c r="DA32" s="43"/>
      <c r="DB32" s="43"/>
      <c r="DC32" s="43"/>
      <c r="DD32" s="43"/>
      <c r="DE32" s="41"/>
      <c r="DF32" s="66"/>
      <c r="DG32" s="40"/>
      <c r="DH32" s="40"/>
      <c r="DI32" s="40"/>
      <c r="DJ32" s="40"/>
      <c r="DK32" s="43"/>
      <c r="DL32" s="43"/>
      <c r="DM32" s="43"/>
      <c r="DN32" s="43"/>
      <c r="DO32" s="41"/>
      <c r="DP32" s="66"/>
      <c r="DQ32" s="40"/>
      <c r="DR32" s="40"/>
      <c r="DS32" s="40"/>
      <c r="DT32" s="40"/>
      <c r="DU32" s="43"/>
      <c r="DV32" s="43"/>
      <c r="DW32" s="43"/>
      <c r="DX32" s="43"/>
      <c r="DY32" s="41"/>
      <c r="DZ32" s="66"/>
      <c r="EA32" s="165"/>
      <c r="EB32" s="40"/>
      <c r="EC32" s="40"/>
      <c r="ED32" s="40"/>
      <c r="EE32" s="40"/>
      <c r="EF32" s="43"/>
      <c r="EG32" s="43"/>
      <c r="EH32" s="43"/>
      <c r="EI32" s="41"/>
      <c r="EJ32" s="66"/>
      <c r="EK32" s="40"/>
      <c r="EL32" s="40"/>
      <c r="EM32" s="40"/>
      <c r="EN32" s="40"/>
      <c r="EO32" s="43"/>
      <c r="EP32" s="43"/>
      <c r="EQ32" s="43"/>
      <c r="ER32" s="43"/>
      <c r="ES32" s="41"/>
      <c r="ET32" s="66"/>
      <c r="EU32" s="13"/>
    </row>
    <row r="33" spans="1:151" ht="12.75" customHeight="1" x14ac:dyDescent="0.2">
      <c r="A33" s="66">
        <v>11</v>
      </c>
      <c r="B33" s="166">
        <v>11</v>
      </c>
      <c r="C33" s="41" t="s">
        <v>823</v>
      </c>
      <c r="D33" s="41">
        <v>4</v>
      </c>
      <c r="E33" s="67" t="s">
        <v>608</v>
      </c>
      <c r="F33" s="41" t="s">
        <v>1032</v>
      </c>
      <c r="G33" s="64" t="s">
        <v>825</v>
      </c>
      <c r="H33" s="67" t="s">
        <v>1033</v>
      </c>
      <c r="I33" s="66"/>
      <c r="J33" s="67"/>
      <c r="K33" s="40"/>
      <c r="L33" s="40"/>
      <c r="M33" s="40"/>
      <c r="N33" s="40"/>
      <c r="O33" s="43"/>
      <c r="P33" s="43"/>
      <c r="Q33" s="43"/>
      <c r="R33" s="43"/>
      <c r="S33" s="41"/>
      <c r="T33" s="164"/>
      <c r="U33" s="40"/>
      <c r="V33" s="69"/>
      <c r="W33" s="41"/>
      <c r="X33" s="41"/>
      <c r="Y33" s="43"/>
      <c r="Z33" s="43"/>
      <c r="AA33" s="43"/>
      <c r="AB33" s="43"/>
      <c r="AC33" s="41"/>
      <c r="AD33" s="66"/>
      <c r="AE33" s="40"/>
      <c r="AF33" s="40"/>
      <c r="AG33" s="40"/>
      <c r="AH33" s="40"/>
      <c r="AI33" s="43"/>
      <c r="AJ33" s="43"/>
      <c r="AK33" s="43"/>
      <c r="AL33" s="43"/>
      <c r="AM33" s="41"/>
      <c r="AN33" s="66"/>
      <c r="AO33" s="40"/>
      <c r="AP33" s="165"/>
      <c r="AQ33" s="41"/>
      <c r="AR33" s="41"/>
      <c r="AS33" s="43"/>
      <c r="AT33" s="43"/>
      <c r="AU33" s="43"/>
      <c r="AV33" s="43"/>
      <c r="AW33" s="41"/>
      <c r="AX33" s="66"/>
      <c r="AY33" s="40"/>
      <c r="AZ33" s="40"/>
      <c r="BA33" s="40"/>
      <c r="BB33" s="40"/>
      <c r="BC33" s="43"/>
      <c r="BD33" s="43"/>
      <c r="BE33" s="43"/>
      <c r="BF33" s="43"/>
      <c r="BG33" s="41"/>
      <c r="BH33" s="66"/>
      <c r="BI33" s="32" t="s">
        <v>83</v>
      </c>
      <c r="BJ33" s="40"/>
      <c r="BK33" s="40"/>
      <c r="BL33" s="40"/>
      <c r="BM33" s="43"/>
      <c r="BN33" s="43"/>
      <c r="BO33" s="43"/>
      <c r="BP33" s="43"/>
      <c r="BQ33" s="41"/>
      <c r="BR33" s="66"/>
      <c r="BS33" s="41" t="s">
        <v>1034</v>
      </c>
      <c r="BT33" s="40"/>
      <c r="BU33" s="40"/>
      <c r="BV33" s="40"/>
      <c r="BW33" s="43"/>
      <c r="BX33" s="43"/>
      <c r="BY33" s="43"/>
      <c r="BZ33" s="43"/>
      <c r="CA33" s="41"/>
      <c r="CB33" s="66"/>
      <c r="CC33" s="40"/>
      <c r="CD33" s="40"/>
      <c r="CE33" s="40"/>
      <c r="CF33" s="40"/>
      <c r="CG33" s="43"/>
      <c r="CH33" s="43"/>
      <c r="CI33" s="43"/>
      <c r="CJ33" s="43"/>
      <c r="CK33" s="41"/>
      <c r="CL33" s="66"/>
      <c r="CM33" s="40"/>
      <c r="CN33" s="40"/>
      <c r="CO33" s="40"/>
      <c r="CP33" s="40"/>
      <c r="CQ33" s="43"/>
      <c r="CR33" s="43"/>
      <c r="CS33" s="43"/>
      <c r="CT33" s="43"/>
      <c r="CU33" s="41"/>
      <c r="CV33" s="66"/>
      <c r="CW33" s="32" t="s">
        <v>1035</v>
      </c>
      <c r="CX33" s="40"/>
      <c r="CY33" s="40"/>
      <c r="CZ33" s="40"/>
      <c r="DA33" s="43"/>
      <c r="DB33" s="43"/>
      <c r="DC33" s="43"/>
      <c r="DD33" s="43"/>
      <c r="DE33" s="41"/>
      <c r="DF33" s="66"/>
      <c r="DG33" s="40"/>
      <c r="DH33" s="40"/>
      <c r="DI33" s="40"/>
      <c r="DJ33" s="40"/>
      <c r="DK33" s="43"/>
      <c r="DL33" s="43"/>
      <c r="DM33" s="43"/>
      <c r="DN33" s="43"/>
      <c r="DO33" s="41"/>
      <c r="DP33" s="66"/>
      <c r="DQ33" s="40"/>
      <c r="DR33" s="40"/>
      <c r="DS33" s="40"/>
      <c r="DT33" s="40"/>
      <c r="DU33" s="43"/>
      <c r="DV33" s="43"/>
      <c r="DW33" s="43"/>
      <c r="DX33" s="43"/>
      <c r="DY33" s="41"/>
      <c r="DZ33" s="66"/>
      <c r="EA33" s="32" t="s">
        <v>15</v>
      </c>
      <c r="EB33" s="32"/>
      <c r="EC33" s="40"/>
      <c r="ED33" s="40"/>
      <c r="EE33" s="40"/>
      <c r="EF33" s="43"/>
      <c r="EG33" s="43"/>
      <c r="EH33" s="43"/>
      <c r="EI33" s="41"/>
      <c r="EJ33" s="66"/>
      <c r="EK33" s="40"/>
      <c r="EL33" s="40"/>
      <c r="EM33" s="40"/>
      <c r="EN33" s="40"/>
      <c r="EO33" s="43"/>
      <c r="EP33" s="43"/>
      <c r="EQ33" s="43"/>
      <c r="ER33" s="43"/>
      <c r="ES33" s="41"/>
      <c r="ET33" s="66"/>
      <c r="EU33" s="13"/>
    </row>
    <row r="34" spans="1:151" ht="12.75" customHeight="1" x14ac:dyDescent="0.2">
      <c r="A34" s="66">
        <v>12</v>
      </c>
      <c r="B34" s="66">
        <v>1</v>
      </c>
      <c r="C34" s="41" t="s">
        <v>1036</v>
      </c>
      <c r="D34" s="41">
        <v>4</v>
      </c>
      <c r="E34" s="41" t="s">
        <v>57</v>
      </c>
      <c r="F34" s="41" t="s">
        <v>1037</v>
      </c>
      <c r="G34" s="41" t="s">
        <v>525</v>
      </c>
      <c r="H34" s="41" t="s">
        <v>1038</v>
      </c>
      <c r="I34" s="66"/>
      <c r="J34" s="67"/>
      <c r="K34" s="40"/>
      <c r="L34" s="40"/>
      <c r="M34" s="40"/>
      <c r="N34" s="40"/>
      <c r="O34" s="43"/>
      <c r="P34" s="43"/>
      <c r="Q34" s="43"/>
      <c r="R34" s="43"/>
      <c r="S34" s="41"/>
      <c r="T34" s="164"/>
      <c r="U34" s="66" t="s">
        <v>65</v>
      </c>
      <c r="V34" s="71"/>
      <c r="W34" s="66"/>
      <c r="X34" s="41"/>
      <c r="Y34" s="43"/>
      <c r="Z34" s="43"/>
      <c r="AA34" s="43"/>
      <c r="AB34" s="43"/>
      <c r="AC34" s="41"/>
      <c r="AD34" s="66"/>
      <c r="AE34" s="40"/>
      <c r="AF34" s="40"/>
      <c r="AG34" s="40"/>
      <c r="AH34" s="40"/>
      <c r="AI34" s="43"/>
      <c r="AJ34" s="43"/>
      <c r="AK34" s="43"/>
      <c r="AL34" s="43"/>
      <c r="AM34" s="41"/>
      <c r="AN34" s="66"/>
      <c r="AO34" s="40"/>
      <c r="AP34" s="66"/>
      <c r="AQ34" s="66"/>
      <c r="AR34" s="41"/>
      <c r="AS34" s="43"/>
      <c r="AT34" s="43"/>
      <c r="AU34" s="43"/>
      <c r="AV34" s="43"/>
      <c r="AW34" s="41"/>
      <c r="AX34" s="66"/>
      <c r="AY34" s="40"/>
      <c r="AZ34" s="40"/>
      <c r="BA34" s="40"/>
      <c r="BB34" s="40"/>
      <c r="BC34" s="43"/>
      <c r="BD34" s="43"/>
      <c r="BE34" s="43"/>
      <c r="BF34" s="43"/>
      <c r="BG34" s="41"/>
      <c r="BH34" s="66"/>
      <c r="BI34" s="66" t="s">
        <v>695</v>
      </c>
      <c r="BJ34" s="40"/>
      <c r="BK34" s="40"/>
      <c r="BL34" s="40"/>
      <c r="BM34" s="43"/>
      <c r="BN34" s="43"/>
      <c r="BO34" s="43"/>
      <c r="BP34" s="43"/>
      <c r="BQ34" s="41"/>
      <c r="BR34" s="66"/>
      <c r="BS34" s="40"/>
      <c r="BT34" s="40"/>
      <c r="BU34" s="40"/>
      <c r="BV34" s="40"/>
      <c r="BW34" s="43"/>
      <c r="BX34" s="43"/>
      <c r="BY34" s="43"/>
      <c r="BZ34" s="43"/>
      <c r="CA34" s="41"/>
      <c r="CB34" s="66"/>
      <c r="CC34" s="40"/>
      <c r="CD34" s="40"/>
      <c r="CE34" s="40"/>
      <c r="CF34" s="40"/>
      <c r="CG34" s="43"/>
      <c r="CH34" s="43"/>
      <c r="CI34" s="43"/>
      <c r="CJ34" s="43"/>
      <c r="CK34" s="41"/>
      <c r="CL34" s="66"/>
      <c r="CM34" s="40"/>
      <c r="CN34" s="40"/>
      <c r="CO34" s="40"/>
      <c r="CP34" s="40"/>
      <c r="CQ34" s="43"/>
      <c r="CR34" s="43"/>
      <c r="CS34" s="43"/>
      <c r="CT34" s="43"/>
      <c r="CU34" s="41"/>
      <c r="CV34" s="66"/>
      <c r="CW34" s="167">
        <v>0.14000000000000001</v>
      </c>
      <c r="CX34" s="40"/>
      <c r="CY34" s="40"/>
      <c r="CZ34" s="623" t="s">
        <v>1039</v>
      </c>
      <c r="DA34" s="43"/>
      <c r="DB34" s="43"/>
      <c r="DC34" s="43"/>
      <c r="DD34" s="43"/>
      <c r="DE34" s="41"/>
      <c r="DF34" s="66"/>
      <c r="DG34" s="40"/>
      <c r="DH34" s="40"/>
      <c r="DI34" s="40"/>
      <c r="DJ34" s="40"/>
      <c r="DK34" s="43"/>
      <c r="DL34" s="43"/>
      <c r="DM34" s="43"/>
      <c r="DN34" s="43"/>
      <c r="DO34" s="41"/>
      <c r="DP34" s="66"/>
      <c r="DQ34" s="40"/>
      <c r="DR34" s="40"/>
      <c r="DS34" s="40"/>
      <c r="DT34" s="40"/>
      <c r="DU34" s="43"/>
      <c r="DV34" s="43"/>
      <c r="DW34" s="43"/>
      <c r="DX34" s="43"/>
      <c r="DY34" s="41"/>
      <c r="DZ34" s="66"/>
      <c r="EA34" s="41" t="s">
        <v>62</v>
      </c>
      <c r="EB34" s="41"/>
      <c r="EC34" s="40"/>
      <c r="ED34" s="40"/>
      <c r="EE34" s="40"/>
      <c r="EF34" s="43"/>
      <c r="EG34" s="43"/>
      <c r="EH34" s="43"/>
      <c r="EI34" s="41"/>
      <c r="EJ34" s="66"/>
      <c r="EK34" s="40"/>
      <c r="EL34" s="40"/>
      <c r="EM34" s="40"/>
      <c r="EN34" s="40"/>
      <c r="EO34" s="43"/>
      <c r="EP34" s="43"/>
      <c r="EQ34" s="43"/>
      <c r="ER34" s="43"/>
      <c r="ES34" s="41"/>
      <c r="ET34" s="66"/>
      <c r="EU34" s="13"/>
    </row>
    <row r="35" spans="1:151" ht="12.75" customHeight="1" x14ac:dyDescent="0.2">
      <c r="A35" s="66">
        <v>13</v>
      </c>
      <c r="B35" s="66">
        <v>2</v>
      </c>
      <c r="C35" s="41" t="s">
        <v>1036</v>
      </c>
      <c r="D35" s="41">
        <v>4</v>
      </c>
      <c r="E35" s="41" t="s">
        <v>90</v>
      </c>
      <c r="F35" s="41" t="s">
        <v>1040</v>
      </c>
      <c r="G35" s="41" t="s">
        <v>525</v>
      </c>
      <c r="H35" s="41" t="s">
        <v>1041</v>
      </c>
      <c r="I35" s="66"/>
      <c r="J35" s="67"/>
      <c r="K35" s="40"/>
      <c r="L35" s="40"/>
      <c r="M35" s="40"/>
      <c r="N35" s="40"/>
      <c r="O35" s="43"/>
      <c r="P35" s="43"/>
      <c r="Q35" s="43"/>
      <c r="R35" s="43"/>
      <c r="S35" s="41"/>
      <c r="T35" s="164"/>
      <c r="U35" s="66" t="s">
        <v>65</v>
      </c>
      <c r="V35" s="71"/>
      <c r="W35" s="66"/>
      <c r="X35" s="41"/>
      <c r="Y35" s="43"/>
      <c r="Z35" s="43"/>
      <c r="AA35" s="43"/>
      <c r="AB35" s="43"/>
      <c r="AC35" s="41"/>
      <c r="AD35" s="66"/>
      <c r="AE35" s="40"/>
      <c r="AF35" s="40"/>
      <c r="AG35" s="40"/>
      <c r="AH35" s="40"/>
      <c r="AI35" s="43"/>
      <c r="AJ35" s="43"/>
      <c r="AK35" s="43"/>
      <c r="AL35" s="43"/>
      <c r="AM35" s="41"/>
      <c r="AN35" s="66"/>
      <c r="AO35" s="40"/>
      <c r="AP35" s="66"/>
      <c r="AQ35" s="66"/>
      <c r="AR35" s="41"/>
      <c r="AS35" s="43"/>
      <c r="AT35" s="43"/>
      <c r="AU35" s="43"/>
      <c r="AV35" s="43"/>
      <c r="AW35" s="41"/>
      <c r="AX35" s="66"/>
      <c r="AY35" s="40"/>
      <c r="AZ35" s="40"/>
      <c r="BA35" s="40"/>
      <c r="BB35" s="40"/>
      <c r="BC35" s="43"/>
      <c r="BD35" s="43"/>
      <c r="BE35" s="43"/>
      <c r="BF35" s="43"/>
      <c r="BG35" s="41"/>
      <c r="BH35" s="66"/>
      <c r="BI35" s="66" t="s">
        <v>695</v>
      </c>
      <c r="BJ35" s="40"/>
      <c r="BK35" s="40"/>
      <c r="BL35" s="40"/>
      <c r="BM35" s="43"/>
      <c r="BN35" s="43"/>
      <c r="BO35" s="43"/>
      <c r="BP35" s="43"/>
      <c r="BQ35" s="41"/>
      <c r="BR35" s="66"/>
      <c r="BS35" s="40"/>
      <c r="BT35" s="40"/>
      <c r="BU35" s="40"/>
      <c r="BV35" s="40"/>
      <c r="BW35" s="43"/>
      <c r="BX35" s="43"/>
      <c r="BY35" s="43"/>
      <c r="BZ35" s="43"/>
      <c r="CA35" s="41"/>
      <c r="CB35" s="66"/>
      <c r="CC35" s="40"/>
      <c r="CD35" s="40"/>
      <c r="CE35" s="40"/>
      <c r="CF35" s="40"/>
      <c r="CG35" s="43"/>
      <c r="CH35" s="43"/>
      <c r="CI35" s="43"/>
      <c r="CJ35" s="43"/>
      <c r="CK35" s="41"/>
      <c r="CL35" s="66"/>
      <c r="CM35" s="40"/>
      <c r="CN35" s="40"/>
      <c r="CO35" s="40"/>
      <c r="CP35" s="40"/>
      <c r="CQ35" s="43"/>
      <c r="CR35" s="43"/>
      <c r="CS35" s="43"/>
      <c r="CT35" s="43"/>
      <c r="CU35" s="41"/>
      <c r="CV35" s="66"/>
      <c r="CW35" s="66" t="s">
        <v>323</v>
      </c>
      <c r="CX35" s="40"/>
      <c r="CY35" s="40"/>
      <c r="CZ35" s="532"/>
      <c r="DA35" s="43"/>
      <c r="DB35" s="43"/>
      <c r="DC35" s="43"/>
      <c r="DD35" s="43"/>
      <c r="DE35" s="41"/>
      <c r="DF35" s="66"/>
      <c r="DG35" s="40"/>
      <c r="DH35" s="40"/>
      <c r="DI35" s="40"/>
      <c r="DJ35" s="40"/>
      <c r="DK35" s="43"/>
      <c r="DL35" s="43"/>
      <c r="DM35" s="43"/>
      <c r="DN35" s="43"/>
      <c r="DO35" s="41"/>
      <c r="DP35" s="66"/>
      <c r="DQ35" s="40"/>
      <c r="DR35" s="40"/>
      <c r="DS35" s="40"/>
      <c r="DT35" s="40"/>
      <c r="DU35" s="43"/>
      <c r="DV35" s="43"/>
      <c r="DW35" s="43"/>
      <c r="DX35" s="43"/>
      <c r="DY35" s="41"/>
      <c r="DZ35" s="66"/>
      <c r="EA35" s="41" t="s">
        <v>83</v>
      </c>
      <c r="EB35" s="41"/>
      <c r="EC35" s="40"/>
      <c r="ED35" s="40"/>
      <c r="EE35" s="40"/>
      <c r="EF35" s="43"/>
      <c r="EG35" s="43"/>
      <c r="EH35" s="43"/>
      <c r="EI35" s="41"/>
      <c r="EJ35" s="66"/>
      <c r="EK35" s="40"/>
      <c r="EL35" s="40"/>
      <c r="EM35" s="40"/>
      <c r="EN35" s="40"/>
      <c r="EO35" s="43"/>
      <c r="EP35" s="43"/>
      <c r="EQ35" s="43"/>
      <c r="ER35" s="43"/>
      <c r="ES35" s="41"/>
      <c r="ET35" s="66"/>
      <c r="EU35" s="13"/>
    </row>
    <row r="36" spans="1:151" ht="165.75" customHeight="1" x14ac:dyDescent="0.2">
      <c r="A36" s="545">
        <v>14</v>
      </c>
      <c r="B36" s="575">
        <v>3</v>
      </c>
      <c r="C36" s="548" t="s">
        <v>1036</v>
      </c>
      <c r="D36" s="558">
        <v>4</v>
      </c>
      <c r="E36" s="548" t="s">
        <v>167</v>
      </c>
      <c r="F36" s="548" t="s">
        <v>1042</v>
      </c>
      <c r="G36" s="533" t="s">
        <v>59</v>
      </c>
      <c r="H36" s="533" t="s">
        <v>1043</v>
      </c>
      <c r="I36" s="23">
        <v>23</v>
      </c>
      <c r="J36" s="24" t="s">
        <v>1044</v>
      </c>
      <c r="K36" s="3">
        <v>10</v>
      </c>
      <c r="L36" s="605">
        <f>K37/K36</f>
        <v>0</v>
      </c>
      <c r="M36" s="534"/>
      <c r="N36" s="534"/>
      <c r="O36" s="530"/>
      <c r="P36" s="530"/>
      <c r="Q36" s="530" t="s">
        <v>63</v>
      </c>
      <c r="R36" s="530"/>
      <c r="S36" s="533" t="s">
        <v>1045</v>
      </c>
      <c r="T36" s="595">
        <v>1</v>
      </c>
      <c r="U36" s="23">
        <v>12</v>
      </c>
      <c r="V36" s="624">
        <f>U37/U36</f>
        <v>1</v>
      </c>
      <c r="W36" s="548"/>
      <c r="X36" s="548"/>
      <c r="Y36" s="530"/>
      <c r="Z36" s="530" t="s">
        <v>63</v>
      </c>
      <c r="AA36" s="530"/>
      <c r="AB36" s="530"/>
      <c r="AC36" s="533"/>
      <c r="AD36" s="545">
        <v>1</v>
      </c>
      <c r="AE36" s="3">
        <v>8</v>
      </c>
      <c r="AF36" s="605">
        <f>AE37/AE36</f>
        <v>0</v>
      </c>
      <c r="AG36" s="534"/>
      <c r="AH36" s="534"/>
      <c r="AI36" s="530"/>
      <c r="AJ36" s="530"/>
      <c r="AK36" s="530" t="s">
        <v>63</v>
      </c>
      <c r="AL36" s="530"/>
      <c r="AM36" s="533" t="s">
        <v>1046</v>
      </c>
      <c r="AN36" s="545">
        <v>1</v>
      </c>
      <c r="AO36" s="23">
        <v>15</v>
      </c>
      <c r="AP36" s="613">
        <f>AO37/AO36</f>
        <v>1</v>
      </c>
      <c r="AQ36" s="548"/>
      <c r="AR36" s="548"/>
      <c r="AS36" s="530"/>
      <c r="AT36" s="530" t="s">
        <v>63</v>
      </c>
      <c r="AU36" s="530"/>
      <c r="AV36" s="530"/>
      <c r="AW36" s="533"/>
      <c r="AX36" s="545">
        <v>1</v>
      </c>
      <c r="AY36" s="23">
        <v>2</v>
      </c>
      <c r="AZ36" s="613">
        <f>AY37/AY36</f>
        <v>1</v>
      </c>
      <c r="BA36" s="548"/>
      <c r="BB36" s="548"/>
      <c r="BC36" s="530"/>
      <c r="BD36" s="530" t="s">
        <v>63</v>
      </c>
      <c r="BE36" s="530"/>
      <c r="BF36" s="530"/>
      <c r="BG36" s="533"/>
      <c r="BH36" s="545">
        <v>1</v>
      </c>
      <c r="BI36" s="23">
        <v>5</v>
      </c>
      <c r="BJ36" s="613">
        <f>BI37/BI36</f>
        <v>1</v>
      </c>
      <c r="BK36" s="24" t="s">
        <v>1047</v>
      </c>
      <c r="BL36" s="3"/>
      <c r="BM36" s="530"/>
      <c r="BN36" s="530" t="s">
        <v>63</v>
      </c>
      <c r="BO36" s="530"/>
      <c r="BP36" s="530"/>
      <c r="BQ36" s="533"/>
      <c r="BR36" s="545">
        <v>1</v>
      </c>
      <c r="BS36" s="98">
        <v>5</v>
      </c>
      <c r="BT36" s="613">
        <f>BS37/BS36</f>
        <v>1</v>
      </c>
      <c r="BU36" s="548" t="s">
        <v>1048</v>
      </c>
      <c r="BV36" s="548"/>
      <c r="BW36" s="530"/>
      <c r="BX36" s="530" t="s">
        <v>63</v>
      </c>
      <c r="BY36" s="530"/>
      <c r="BZ36" s="530"/>
      <c r="CA36" s="533"/>
      <c r="CB36" s="545">
        <v>1</v>
      </c>
      <c r="CC36" s="23">
        <v>7</v>
      </c>
      <c r="CD36" s="621">
        <f>CC37/CC36</f>
        <v>1</v>
      </c>
      <c r="CE36" s="622" t="s">
        <v>1049</v>
      </c>
      <c r="CF36" s="534"/>
      <c r="CG36" s="530"/>
      <c r="CH36" s="530" t="s">
        <v>63</v>
      </c>
      <c r="CI36" s="530"/>
      <c r="CJ36" s="530"/>
      <c r="CK36" s="533"/>
      <c r="CL36" s="545">
        <v>1</v>
      </c>
      <c r="CM36" s="23">
        <v>3</v>
      </c>
      <c r="CN36" s="605">
        <f>CM37/CM36</f>
        <v>0.33333333333333331</v>
      </c>
      <c r="CO36" s="534" t="s">
        <v>1050</v>
      </c>
      <c r="CP36" s="539" t="s">
        <v>1051</v>
      </c>
      <c r="CQ36" s="530"/>
      <c r="CR36" s="530"/>
      <c r="CS36" s="530" t="s">
        <v>63</v>
      </c>
      <c r="CT36" s="530"/>
      <c r="CU36" s="533" t="s">
        <v>1052</v>
      </c>
      <c r="CV36" s="545">
        <v>1</v>
      </c>
      <c r="CW36" s="168">
        <v>1</v>
      </c>
      <c r="CX36" s="605">
        <f>1/7</f>
        <v>0.14285714285714285</v>
      </c>
      <c r="CY36" s="534"/>
      <c r="CZ36" s="539" t="s">
        <v>1039</v>
      </c>
      <c r="DA36" s="530"/>
      <c r="DB36" s="530"/>
      <c r="DC36" s="530" t="s">
        <v>63</v>
      </c>
      <c r="DD36" s="530"/>
      <c r="DE36" s="533" t="s">
        <v>1053</v>
      </c>
      <c r="DF36" s="545">
        <v>1</v>
      </c>
      <c r="DG36" s="23">
        <v>0</v>
      </c>
      <c r="DH36" s="605">
        <v>0</v>
      </c>
      <c r="DI36" s="539" t="s">
        <v>1054</v>
      </c>
      <c r="DJ36" s="539" t="s">
        <v>1055</v>
      </c>
      <c r="DK36" s="530"/>
      <c r="DL36" s="530"/>
      <c r="DM36" s="530" t="s">
        <v>63</v>
      </c>
      <c r="DN36" s="530"/>
      <c r="DO36" s="533" t="s">
        <v>1056</v>
      </c>
      <c r="DP36" s="545">
        <v>1</v>
      </c>
      <c r="DQ36" s="23">
        <v>3</v>
      </c>
      <c r="DR36" s="621">
        <f>DQ37/DQ36</f>
        <v>0</v>
      </c>
      <c r="DS36" s="534"/>
      <c r="DT36" s="539" t="s">
        <v>1057</v>
      </c>
      <c r="DU36" s="530"/>
      <c r="DV36" s="530" t="s">
        <v>63</v>
      </c>
      <c r="DW36" s="530"/>
      <c r="DX36" s="530"/>
      <c r="DY36" s="533"/>
      <c r="DZ36" s="545">
        <v>1</v>
      </c>
      <c r="EA36" s="24">
        <v>15</v>
      </c>
      <c r="EB36" s="545">
        <f>EA37/EA36</f>
        <v>0</v>
      </c>
      <c r="EC36" s="534"/>
      <c r="ED36" s="534"/>
      <c r="EE36" s="534"/>
      <c r="EF36" s="530"/>
      <c r="EG36" s="530" t="s">
        <v>63</v>
      </c>
      <c r="EH36" s="530"/>
      <c r="EI36" s="533" t="s">
        <v>1058</v>
      </c>
      <c r="EJ36" s="545">
        <v>1</v>
      </c>
      <c r="EK36" s="23">
        <v>0</v>
      </c>
      <c r="EL36" s="605">
        <v>0</v>
      </c>
      <c r="EM36" s="539" t="s">
        <v>1059</v>
      </c>
      <c r="EN36" s="534"/>
      <c r="EO36" s="530"/>
      <c r="EP36" s="530"/>
      <c r="EQ36" s="530" t="s">
        <v>63</v>
      </c>
      <c r="ER36" s="530"/>
      <c r="ES36" s="533" t="s">
        <v>1060</v>
      </c>
      <c r="ET36" s="545">
        <v>1</v>
      </c>
      <c r="EU36" s="13"/>
    </row>
    <row r="37" spans="1:151" ht="12.75" customHeight="1" x14ac:dyDescent="0.2">
      <c r="A37" s="532"/>
      <c r="B37" s="532"/>
      <c r="C37" s="532"/>
      <c r="D37" s="532"/>
      <c r="E37" s="532"/>
      <c r="F37" s="532"/>
      <c r="G37" s="532"/>
      <c r="H37" s="532"/>
      <c r="I37" s="23">
        <v>24</v>
      </c>
      <c r="J37" s="24" t="s">
        <v>1061</v>
      </c>
      <c r="K37" s="3">
        <v>0</v>
      </c>
      <c r="L37" s="532"/>
      <c r="M37" s="532"/>
      <c r="N37" s="532"/>
      <c r="O37" s="532"/>
      <c r="P37" s="532"/>
      <c r="Q37" s="532"/>
      <c r="R37" s="532"/>
      <c r="S37" s="532"/>
      <c r="T37" s="561"/>
      <c r="U37" s="23">
        <v>12</v>
      </c>
      <c r="V37" s="555"/>
      <c r="W37" s="532"/>
      <c r="X37" s="532"/>
      <c r="Y37" s="532"/>
      <c r="Z37" s="532"/>
      <c r="AA37" s="532"/>
      <c r="AB37" s="532"/>
      <c r="AC37" s="532"/>
      <c r="AD37" s="532"/>
      <c r="AE37" s="168">
        <v>0</v>
      </c>
      <c r="AF37" s="532"/>
      <c r="AG37" s="532"/>
      <c r="AH37" s="532"/>
      <c r="AI37" s="532"/>
      <c r="AJ37" s="532"/>
      <c r="AK37" s="532"/>
      <c r="AL37" s="532"/>
      <c r="AM37" s="532"/>
      <c r="AN37" s="532"/>
      <c r="AO37" s="23">
        <v>15</v>
      </c>
      <c r="AP37" s="532"/>
      <c r="AQ37" s="532"/>
      <c r="AR37" s="532"/>
      <c r="AS37" s="532"/>
      <c r="AT37" s="532"/>
      <c r="AU37" s="532"/>
      <c r="AV37" s="532"/>
      <c r="AW37" s="532"/>
      <c r="AX37" s="532"/>
      <c r="AY37" s="23">
        <v>2</v>
      </c>
      <c r="AZ37" s="532"/>
      <c r="BA37" s="532"/>
      <c r="BB37" s="532"/>
      <c r="BC37" s="532"/>
      <c r="BD37" s="532"/>
      <c r="BE37" s="532"/>
      <c r="BF37" s="532"/>
      <c r="BG37" s="532"/>
      <c r="BH37" s="532"/>
      <c r="BI37" s="23">
        <v>5</v>
      </c>
      <c r="BJ37" s="532"/>
      <c r="BK37" s="62" t="s">
        <v>1062</v>
      </c>
      <c r="BL37" s="3"/>
      <c r="BM37" s="532"/>
      <c r="BN37" s="532"/>
      <c r="BO37" s="532"/>
      <c r="BP37" s="532"/>
      <c r="BQ37" s="532"/>
      <c r="BR37" s="532"/>
      <c r="BS37" s="98">
        <v>5</v>
      </c>
      <c r="BT37" s="532"/>
      <c r="BU37" s="532"/>
      <c r="BV37" s="532"/>
      <c r="BW37" s="532"/>
      <c r="BX37" s="532"/>
      <c r="BY37" s="532"/>
      <c r="BZ37" s="532"/>
      <c r="CA37" s="532"/>
      <c r="CB37" s="532"/>
      <c r="CC37" s="23">
        <v>7</v>
      </c>
      <c r="CD37" s="532"/>
      <c r="CE37" s="532"/>
      <c r="CF37" s="532"/>
      <c r="CG37" s="532"/>
      <c r="CH37" s="532"/>
      <c r="CI37" s="532"/>
      <c r="CJ37" s="532"/>
      <c r="CK37" s="532"/>
      <c r="CL37" s="532"/>
      <c r="CM37" s="23">
        <v>1</v>
      </c>
      <c r="CN37" s="532"/>
      <c r="CO37" s="532"/>
      <c r="CP37" s="532"/>
      <c r="CQ37" s="532"/>
      <c r="CR37" s="532"/>
      <c r="CS37" s="532"/>
      <c r="CT37" s="532"/>
      <c r="CU37" s="532"/>
      <c r="CV37" s="532"/>
      <c r="CW37" s="168">
        <v>1</v>
      </c>
      <c r="CX37" s="532"/>
      <c r="CY37" s="532"/>
      <c r="CZ37" s="532"/>
      <c r="DA37" s="532"/>
      <c r="DB37" s="532"/>
      <c r="DC37" s="532"/>
      <c r="DD37" s="532"/>
      <c r="DE37" s="532"/>
      <c r="DF37" s="532"/>
      <c r="DG37" s="23">
        <v>0</v>
      </c>
      <c r="DH37" s="532"/>
      <c r="DI37" s="532"/>
      <c r="DJ37" s="532"/>
      <c r="DK37" s="532"/>
      <c r="DL37" s="532"/>
      <c r="DM37" s="532"/>
      <c r="DN37" s="532"/>
      <c r="DO37" s="532"/>
      <c r="DP37" s="532"/>
      <c r="DQ37" s="23">
        <v>0</v>
      </c>
      <c r="DR37" s="532"/>
      <c r="DS37" s="532"/>
      <c r="DT37" s="532"/>
      <c r="DU37" s="532"/>
      <c r="DV37" s="532"/>
      <c r="DW37" s="532"/>
      <c r="DX37" s="532"/>
      <c r="DY37" s="532"/>
      <c r="DZ37" s="532"/>
      <c r="EA37" s="3">
        <v>0</v>
      </c>
      <c r="EB37" s="532"/>
      <c r="EC37" s="532"/>
      <c r="ED37" s="532"/>
      <c r="EE37" s="532"/>
      <c r="EF37" s="532"/>
      <c r="EG37" s="532"/>
      <c r="EH37" s="532"/>
      <c r="EI37" s="532"/>
      <c r="EJ37" s="532"/>
      <c r="EK37" s="23">
        <v>0</v>
      </c>
      <c r="EL37" s="532"/>
      <c r="EM37" s="532"/>
      <c r="EN37" s="532"/>
      <c r="EO37" s="532"/>
      <c r="EP37" s="532"/>
      <c r="EQ37" s="532"/>
      <c r="ER37" s="532"/>
      <c r="ES37" s="532"/>
      <c r="ET37" s="532"/>
      <c r="EU37" s="13"/>
    </row>
    <row r="38" spans="1:151" ht="12.75" customHeight="1" x14ac:dyDescent="0.2">
      <c r="A38" s="23">
        <v>15</v>
      </c>
      <c r="B38" s="141">
        <v>4</v>
      </c>
      <c r="C38" s="24" t="s">
        <v>1036</v>
      </c>
      <c r="D38" s="24">
        <v>4</v>
      </c>
      <c r="E38" s="24" t="s">
        <v>167</v>
      </c>
      <c r="F38" s="24" t="s">
        <v>1063</v>
      </c>
      <c r="G38" s="24" t="s">
        <v>59</v>
      </c>
      <c r="H38" s="24" t="s">
        <v>1064</v>
      </c>
      <c r="I38" s="23">
        <v>25</v>
      </c>
      <c r="J38" s="24" t="s">
        <v>1065</v>
      </c>
      <c r="K38" s="3">
        <v>2</v>
      </c>
      <c r="L38" s="154">
        <f>K38/K36</f>
        <v>0.2</v>
      </c>
      <c r="M38" s="3"/>
      <c r="N38" s="3"/>
      <c r="O38" s="35"/>
      <c r="P38" s="35" t="s">
        <v>63</v>
      </c>
      <c r="Q38" s="35"/>
      <c r="R38" s="35"/>
      <c r="S38" s="24"/>
      <c r="T38" s="169">
        <v>1</v>
      </c>
      <c r="U38" s="23">
        <v>1</v>
      </c>
      <c r="V38" s="154">
        <f>U38/U36</f>
        <v>8.3333333333333329E-2</v>
      </c>
      <c r="W38" s="23"/>
      <c r="X38" s="24"/>
      <c r="Y38" s="35"/>
      <c r="Z38" s="35"/>
      <c r="AA38" s="35" t="s">
        <v>63</v>
      </c>
      <c r="AB38" s="35"/>
      <c r="AC38" s="24" t="s">
        <v>1066</v>
      </c>
      <c r="AD38" s="23">
        <v>1</v>
      </c>
      <c r="AE38" s="3">
        <v>2</v>
      </c>
      <c r="AF38" s="154">
        <f>AE38/AE36</f>
        <v>0.25</v>
      </c>
      <c r="AG38" s="3"/>
      <c r="AH38" s="3"/>
      <c r="AI38" s="35"/>
      <c r="AJ38" s="35" t="s">
        <v>63</v>
      </c>
      <c r="AK38" s="35"/>
      <c r="AL38" s="35"/>
      <c r="AM38" s="24"/>
      <c r="AN38" s="23">
        <v>1</v>
      </c>
      <c r="AO38" s="23">
        <v>2</v>
      </c>
      <c r="AP38" s="59">
        <f>AO38/AO36</f>
        <v>0.13333333333333333</v>
      </c>
      <c r="AQ38" s="23"/>
      <c r="AR38" s="24"/>
      <c r="AS38" s="35"/>
      <c r="AT38" s="35"/>
      <c r="AU38" s="35" t="s">
        <v>63</v>
      </c>
      <c r="AV38" s="35"/>
      <c r="AW38" s="24" t="s">
        <v>1067</v>
      </c>
      <c r="AX38" s="23">
        <v>1</v>
      </c>
      <c r="AY38" s="23">
        <v>0</v>
      </c>
      <c r="AZ38" s="59">
        <f>AY38/AY36</f>
        <v>0</v>
      </c>
      <c r="BA38" s="23"/>
      <c r="BB38" s="24"/>
      <c r="BC38" s="35"/>
      <c r="BD38" s="35"/>
      <c r="BE38" s="35" t="s">
        <v>63</v>
      </c>
      <c r="BF38" s="35"/>
      <c r="BG38" s="24" t="s">
        <v>1068</v>
      </c>
      <c r="BH38" s="23">
        <v>1</v>
      </c>
      <c r="BI38" s="23">
        <v>5</v>
      </c>
      <c r="BJ38" s="59">
        <f>BI38/BI36</f>
        <v>1</v>
      </c>
      <c r="BK38" s="31" t="s">
        <v>1069</v>
      </c>
      <c r="BL38" s="3"/>
      <c r="BM38" s="35"/>
      <c r="BN38" s="35" t="s">
        <v>63</v>
      </c>
      <c r="BO38" s="35"/>
      <c r="BP38" s="35"/>
      <c r="BQ38" s="24"/>
      <c r="BR38" s="23">
        <v>1</v>
      </c>
      <c r="BS38" s="98">
        <v>0</v>
      </c>
      <c r="BT38" s="59">
        <f>BS38/BS36</f>
        <v>0</v>
      </c>
      <c r="BU38" s="23" t="s">
        <v>1070</v>
      </c>
      <c r="BV38" s="24"/>
      <c r="BW38" s="35"/>
      <c r="BX38" s="35"/>
      <c r="BY38" s="35" t="s">
        <v>63</v>
      </c>
      <c r="BZ38" s="35"/>
      <c r="CA38" s="24" t="s">
        <v>1071</v>
      </c>
      <c r="CB38" s="23">
        <v>1</v>
      </c>
      <c r="CC38" s="23">
        <v>1</v>
      </c>
      <c r="CD38" s="33">
        <f>CC38/CC36</f>
        <v>0.14285714285714285</v>
      </c>
      <c r="CE38" s="3" t="s">
        <v>1072</v>
      </c>
      <c r="CF38" s="3"/>
      <c r="CG38" s="35"/>
      <c r="CH38" s="35"/>
      <c r="CI38" s="35" t="s">
        <v>63</v>
      </c>
      <c r="CJ38" s="35"/>
      <c r="CK38" s="24" t="s">
        <v>1073</v>
      </c>
      <c r="CL38" s="23">
        <v>1</v>
      </c>
      <c r="CM38" s="51">
        <v>0</v>
      </c>
      <c r="CN38" s="170">
        <f>CM38/CM36</f>
        <v>0</v>
      </c>
      <c r="CO38" s="57" t="s">
        <v>1074</v>
      </c>
      <c r="CP38" s="57"/>
      <c r="CQ38" s="90"/>
      <c r="CR38" s="90"/>
      <c r="CS38" s="90" t="s">
        <v>63</v>
      </c>
      <c r="CT38" s="90"/>
      <c r="CU38" s="56" t="s">
        <v>1075</v>
      </c>
      <c r="CV38" s="51">
        <v>1</v>
      </c>
      <c r="CW38" s="23">
        <v>0</v>
      </c>
      <c r="CX38" s="154">
        <f>CW38/CW36</f>
        <v>0</v>
      </c>
      <c r="CY38" s="3"/>
      <c r="CZ38" s="3"/>
      <c r="DA38" s="35"/>
      <c r="DB38" s="35"/>
      <c r="DC38" s="35" t="s">
        <v>63</v>
      </c>
      <c r="DD38" s="35"/>
      <c r="DE38" s="24" t="s">
        <v>1076</v>
      </c>
      <c r="DF38" s="23">
        <v>1</v>
      </c>
      <c r="DG38" s="23">
        <v>0</v>
      </c>
      <c r="DH38" s="154">
        <v>0</v>
      </c>
      <c r="DI38" s="3"/>
      <c r="DJ38" s="24" t="s">
        <v>1077</v>
      </c>
      <c r="DK38" s="35"/>
      <c r="DL38" s="35"/>
      <c r="DM38" s="35" t="s">
        <v>63</v>
      </c>
      <c r="DN38" s="35"/>
      <c r="DO38" s="24" t="s">
        <v>1078</v>
      </c>
      <c r="DP38" s="23">
        <v>1</v>
      </c>
      <c r="DQ38" s="23">
        <v>3</v>
      </c>
      <c r="DR38" s="154">
        <f>DQ38/DQ36</f>
        <v>1</v>
      </c>
      <c r="DS38" s="3"/>
      <c r="DT38" s="3"/>
      <c r="DU38" s="35"/>
      <c r="DV38" s="35"/>
      <c r="DW38" s="35" t="s">
        <v>63</v>
      </c>
      <c r="DX38" s="35"/>
      <c r="DY38" s="24" t="s">
        <v>1079</v>
      </c>
      <c r="DZ38" s="23">
        <v>1</v>
      </c>
      <c r="EA38" s="23">
        <v>6</v>
      </c>
      <c r="EB38" s="59">
        <f>EA38/EA36</f>
        <v>0.4</v>
      </c>
      <c r="EC38" s="3" t="s">
        <v>1080</v>
      </c>
      <c r="ED38" s="3"/>
      <c r="EE38" s="3"/>
      <c r="EF38" s="35" t="s">
        <v>63</v>
      </c>
      <c r="EG38" s="35"/>
      <c r="EH38" s="35"/>
      <c r="EI38" s="24"/>
      <c r="EJ38" s="23">
        <v>1</v>
      </c>
      <c r="EK38" s="23">
        <v>0</v>
      </c>
      <c r="EL38" s="154">
        <v>0</v>
      </c>
      <c r="EM38" s="23" t="s">
        <v>1081</v>
      </c>
      <c r="EN38" s="3"/>
      <c r="EO38" s="35"/>
      <c r="EP38" s="35"/>
      <c r="EQ38" s="35" t="s">
        <v>63</v>
      </c>
      <c r="ER38" s="35"/>
      <c r="ES38" s="24" t="s">
        <v>1082</v>
      </c>
      <c r="ET38" s="23">
        <v>1</v>
      </c>
      <c r="EU38" s="13"/>
    </row>
    <row r="39" spans="1:151" ht="123" customHeight="1" x14ac:dyDescent="0.2">
      <c r="A39" s="23">
        <v>16</v>
      </c>
      <c r="B39" s="20"/>
      <c r="C39" s="24" t="s">
        <v>1083</v>
      </c>
      <c r="D39" s="24">
        <v>4</v>
      </c>
      <c r="E39" s="24" t="s">
        <v>57</v>
      </c>
      <c r="F39" s="24" t="s">
        <v>1084</v>
      </c>
      <c r="G39" s="20"/>
      <c r="H39" s="24" t="s">
        <v>1085</v>
      </c>
      <c r="I39" s="20"/>
      <c r="J39" s="24"/>
      <c r="K39" s="154">
        <v>1</v>
      </c>
      <c r="L39" s="3"/>
      <c r="M39" s="3"/>
      <c r="N39" s="3"/>
      <c r="O39" s="35"/>
      <c r="P39" s="35" t="s">
        <v>63</v>
      </c>
      <c r="Q39" s="35"/>
      <c r="R39" s="35"/>
      <c r="S39" s="24"/>
      <c r="T39" s="169">
        <v>1</v>
      </c>
      <c r="U39" s="23" t="s">
        <v>62</v>
      </c>
      <c r="V39" s="105"/>
      <c r="W39" s="3" t="s">
        <v>1086</v>
      </c>
      <c r="X39" s="3"/>
      <c r="Y39" s="35"/>
      <c r="Z39" s="35" t="s">
        <v>63</v>
      </c>
      <c r="AA39" s="35"/>
      <c r="AB39" s="35"/>
      <c r="AC39" s="24"/>
      <c r="AD39" s="23">
        <v>1</v>
      </c>
      <c r="AE39" s="75">
        <v>1</v>
      </c>
      <c r="AF39" s="3"/>
      <c r="AG39" s="23" t="s">
        <v>1087</v>
      </c>
      <c r="AH39" s="3"/>
      <c r="AI39" s="35"/>
      <c r="AJ39" s="35" t="s">
        <v>63</v>
      </c>
      <c r="AK39" s="35"/>
      <c r="AL39" s="35"/>
      <c r="AM39" s="24"/>
      <c r="AN39" s="23">
        <v>1</v>
      </c>
      <c r="AO39" s="3"/>
      <c r="AP39" s="24"/>
      <c r="AQ39" s="3" t="s">
        <v>1086</v>
      </c>
      <c r="AR39" s="3"/>
      <c r="AS39" s="35"/>
      <c r="AT39" s="35" t="s">
        <v>63</v>
      </c>
      <c r="AU39" s="35"/>
      <c r="AV39" s="35"/>
      <c r="AW39" s="24"/>
      <c r="AX39" s="23">
        <v>1</v>
      </c>
      <c r="AY39" s="23" t="s">
        <v>1088</v>
      </c>
      <c r="AZ39" s="3"/>
      <c r="BA39" s="3" t="s">
        <v>1086</v>
      </c>
      <c r="BB39" s="3"/>
      <c r="BC39" s="35"/>
      <c r="BD39" s="35" t="s">
        <v>63</v>
      </c>
      <c r="BE39" s="35"/>
      <c r="BF39" s="35"/>
      <c r="BG39" s="24"/>
      <c r="BH39" s="23">
        <v>1</v>
      </c>
      <c r="BI39" s="23" t="s">
        <v>1089</v>
      </c>
      <c r="BJ39" s="26"/>
      <c r="BK39" s="21" t="s">
        <v>1090</v>
      </c>
      <c r="BL39" s="26"/>
      <c r="BM39" s="35"/>
      <c r="BN39" s="35" t="s">
        <v>63</v>
      </c>
      <c r="BO39" s="35"/>
      <c r="BP39" s="35"/>
      <c r="BQ39" s="24"/>
      <c r="BR39" s="23">
        <v>1</v>
      </c>
      <c r="BS39" s="23">
        <v>2</v>
      </c>
      <c r="BT39" s="26"/>
      <c r="BU39" s="26"/>
      <c r="BV39" s="26"/>
      <c r="BW39" s="35"/>
      <c r="BX39" s="35" t="s">
        <v>63</v>
      </c>
      <c r="BY39" s="35"/>
      <c r="BZ39" s="35"/>
      <c r="CA39" s="24"/>
      <c r="CB39" s="23">
        <v>1</v>
      </c>
      <c r="CC39" s="23" t="s">
        <v>1091</v>
      </c>
      <c r="CD39" s="3"/>
      <c r="CE39" s="3"/>
      <c r="CF39" s="3"/>
      <c r="CG39" s="35"/>
      <c r="CH39" s="35" t="s">
        <v>63</v>
      </c>
      <c r="CI39" s="35"/>
      <c r="CJ39" s="35"/>
      <c r="CK39" s="24"/>
      <c r="CL39" s="23">
        <v>1</v>
      </c>
      <c r="CM39" s="3"/>
      <c r="CN39" s="3"/>
      <c r="CO39" s="3" t="s">
        <v>1086</v>
      </c>
      <c r="CP39" s="3"/>
      <c r="CQ39" s="35"/>
      <c r="CR39" s="35" t="s">
        <v>63</v>
      </c>
      <c r="CS39" s="35"/>
      <c r="CT39" s="35"/>
      <c r="CU39" s="24"/>
      <c r="CV39" s="23">
        <v>1</v>
      </c>
      <c r="CW39" s="171">
        <v>0.14000000000000001</v>
      </c>
      <c r="CX39" s="57"/>
      <c r="CY39" s="57" t="s">
        <v>1092</v>
      </c>
      <c r="CZ39" s="57"/>
      <c r="DA39" s="35"/>
      <c r="DB39" s="35" t="s">
        <v>63</v>
      </c>
      <c r="DC39" s="35"/>
      <c r="DD39" s="35"/>
      <c r="DE39" s="24"/>
      <c r="DF39" s="23">
        <v>1</v>
      </c>
      <c r="DG39" s="23" t="s">
        <v>1093</v>
      </c>
      <c r="DH39" s="3"/>
      <c r="DI39" s="23" t="s">
        <v>1094</v>
      </c>
      <c r="DJ39" s="3"/>
      <c r="DK39" s="35"/>
      <c r="DL39" s="35" t="s">
        <v>63</v>
      </c>
      <c r="DM39" s="35"/>
      <c r="DN39" s="35"/>
      <c r="DO39" s="24"/>
      <c r="DP39" s="23">
        <v>1</v>
      </c>
      <c r="DQ39" s="3"/>
      <c r="DR39" s="3"/>
      <c r="DS39" s="3"/>
      <c r="DT39" s="3"/>
      <c r="DU39" s="35"/>
      <c r="DV39" s="35" t="s">
        <v>63</v>
      </c>
      <c r="DW39" s="35"/>
      <c r="DX39" s="35"/>
      <c r="DY39" s="24"/>
      <c r="DZ39" s="23">
        <v>1</v>
      </c>
      <c r="EA39" s="24" t="s">
        <v>62</v>
      </c>
      <c r="EB39" s="24"/>
      <c r="EC39" s="3"/>
      <c r="ED39" s="3"/>
      <c r="EE39" s="3"/>
      <c r="EF39" s="35" t="s">
        <v>63</v>
      </c>
      <c r="EG39" s="35"/>
      <c r="EH39" s="35"/>
      <c r="EI39" s="24"/>
      <c r="EJ39" s="23">
        <v>1</v>
      </c>
      <c r="EK39" s="23" t="s">
        <v>1095</v>
      </c>
      <c r="EL39" s="3"/>
      <c r="EM39" s="3"/>
      <c r="EN39" s="3"/>
      <c r="EO39" s="35"/>
      <c r="EP39" s="35" t="s">
        <v>63</v>
      </c>
      <c r="EQ39" s="35"/>
      <c r="ER39" s="35"/>
      <c r="ES39" s="24"/>
      <c r="ET39" s="23">
        <v>1</v>
      </c>
      <c r="EU39" s="13"/>
    </row>
    <row r="40" spans="1:151" ht="111" customHeight="1" x14ac:dyDescent="0.2">
      <c r="A40" s="23">
        <v>17</v>
      </c>
      <c r="B40" s="24"/>
      <c r="C40" s="24" t="s">
        <v>1083</v>
      </c>
      <c r="D40" s="24">
        <v>4</v>
      </c>
      <c r="E40" s="24" t="s">
        <v>90</v>
      </c>
      <c r="F40" s="24" t="s">
        <v>1096</v>
      </c>
      <c r="G40" s="20"/>
      <c r="H40" s="24" t="s">
        <v>1097</v>
      </c>
      <c r="I40" s="20"/>
      <c r="J40" s="24"/>
      <c r="K40" s="154">
        <v>1</v>
      </c>
      <c r="L40" s="3"/>
      <c r="M40" s="3"/>
      <c r="N40" s="3"/>
      <c r="O40" s="35"/>
      <c r="P40" s="35" t="s">
        <v>63</v>
      </c>
      <c r="Q40" s="35"/>
      <c r="R40" s="35"/>
      <c r="S40" s="24"/>
      <c r="T40" s="169">
        <v>1</v>
      </c>
      <c r="U40" s="23" t="s">
        <v>1098</v>
      </c>
      <c r="V40" s="105"/>
      <c r="W40" s="3" t="s">
        <v>1086</v>
      </c>
      <c r="X40" s="3"/>
      <c r="Y40" s="35"/>
      <c r="Z40" s="35" t="s">
        <v>63</v>
      </c>
      <c r="AA40" s="35"/>
      <c r="AB40" s="35"/>
      <c r="AC40" s="24"/>
      <c r="AD40" s="23">
        <v>1</v>
      </c>
      <c r="AE40" s="23" t="s">
        <v>65</v>
      </c>
      <c r="AF40" s="3"/>
      <c r="AG40" s="3"/>
      <c r="AH40" s="3"/>
      <c r="AI40" s="35"/>
      <c r="AJ40" s="35" t="s">
        <v>63</v>
      </c>
      <c r="AK40" s="35"/>
      <c r="AL40" s="35"/>
      <c r="AM40" s="24"/>
      <c r="AN40" s="23">
        <v>1</v>
      </c>
      <c r="AO40" s="3"/>
      <c r="AP40" s="24"/>
      <c r="AQ40" s="3" t="s">
        <v>1086</v>
      </c>
      <c r="AR40" s="3"/>
      <c r="AS40" s="35"/>
      <c r="AT40" s="35" t="s">
        <v>63</v>
      </c>
      <c r="AU40" s="35"/>
      <c r="AV40" s="35"/>
      <c r="AW40" s="24"/>
      <c r="AX40" s="23">
        <v>1</v>
      </c>
      <c r="AY40" s="23" t="s">
        <v>1088</v>
      </c>
      <c r="AZ40" s="3"/>
      <c r="BA40" s="3" t="s">
        <v>1086</v>
      </c>
      <c r="BB40" s="3"/>
      <c r="BC40" s="35"/>
      <c r="BD40" s="35" t="s">
        <v>63</v>
      </c>
      <c r="BE40" s="35"/>
      <c r="BF40" s="35"/>
      <c r="BG40" s="24"/>
      <c r="BH40" s="23">
        <v>1</v>
      </c>
      <c r="BI40" s="23" t="s">
        <v>695</v>
      </c>
      <c r="BJ40" s="172"/>
      <c r="BK40" s="172"/>
      <c r="BL40" s="172"/>
      <c r="BM40" s="35"/>
      <c r="BN40" s="35" t="s">
        <v>63</v>
      </c>
      <c r="BO40" s="35"/>
      <c r="BP40" s="35"/>
      <c r="BQ40" s="24"/>
      <c r="BR40" s="23">
        <v>1</v>
      </c>
      <c r="BS40" s="23">
        <v>2</v>
      </c>
      <c r="BT40" s="172"/>
      <c r="BU40" s="172"/>
      <c r="BV40" s="172"/>
      <c r="BW40" s="35"/>
      <c r="BX40" s="35" t="s">
        <v>63</v>
      </c>
      <c r="BY40" s="35"/>
      <c r="BZ40" s="35"/>
      <c r="CA40" s="24"/>
      <c r="CB40" s="23">
        <v>1</v>
      </c>
      <c r="CC40" s="23" t="s">
        <v>1091</v>
      </c>
      <c r="CD40" s="3"/>
      <c r="CE40" s="3"/>
      <c r="CF40" s="3"/>
      <c r="CG40" s="35"/>
      <c r="CH40" s="35" t="s">
        <v>63</v>
      </c>
      <c r="CI40" s="35"/>
      <c r="CJ40" s="35"/>
      <c r="CK40" s="24"/>
      <c r="CL40" s="23">
        <v>1</v>
      </c>
      <c r="CM40" s="3"/>
      <c r="CN40" s="3"/>
      <c r="CO40" s="3" t="s">
        <v>1086</v>
      </c>
      <c r="CP40" s="3"/>
      <c r="CQ40" s="35"/>
      <c r="CR40" s="35" t="s">
        <v>63</v>
      </c>
      <c r="CS40" s="35"/>
      <c r="CT40" s="35"/>
      <c r="CU40" s="24"/>
      <c r="CV40" s="23">
        <v>1</v>
      </c>
      <c r="CW40" s="171">
        <v>0.14000000000000001</v>
      </c>
      <c r="CX40" s="57"/>
      <c r="CY40" s="57" t="s">
        <v>1092</v>
      </c>
      <c r="CZ40" s="57"/>
      <c r="DA40" s="35"/>
      <c r="DB40" s="35" t="s">
        <v>63</v>
      </c>
      <c r="DC40" s="35"/>
      <c r="DD40" s="35"/>
      <c r="DE40" s="24"/>
      <c r="DF40" s="23">
        <v>1</v>
      </c>
      <c r="DG40" s="23" t="s">
        <v>1099</v>
      </c>
      <c r="DH40" s="3"/>
      <c r="DI40" s="3"/>
      <c r="DJ40" s="3"/>
      <c r="DK40" s="35"/>
      <c r="DL40" s="35" t="s">
        <v>63</v>
      </c>
      <c r="DM40" s="35"/>
      <c r="DN40" s="35"/>
      <c r="DO40" s="24"/>
      <c r="DP40" s="23">
        <v>1</v>
      </c>
      <c r="DQ40" s="3"/>
      <c r="DR40" s="3"/>
      <c r="DS40" s="3"/>
      <c r="DT40" s="3"/>
      <c r="DU40" s="35"/>
      <c r="DV40" s="35" t="s">
        <v>63</v>
      </c>
      <c r="DW40" s="35"/>
      <c r="DX40" s="35"/>
      <c r="DY40" s="24"/>
      <c r="DZ40" s="23">
        <v>1</v>
      </c>
      <c r="EA40" s="24" t="s">
        <v>62</v>
      </c>
      <c r="EB40" s="24"/>
      <c r="EC40" s="3"/>
      <c r="ED40" s="3"/>
      <c r="EE40" s="3"/>
      <c r="EF40" s="35" t="s">
        <v>63</v>
      </c>
      <c r="EG40" s="35"/>
      <c r="EH40" s="35"/>
      <c r="EI40" s="24"/>
      <c r="EJ40" s="23">
        <v>1</v>
      </c>
      <c r="EK40" s="23" t="s">
        <v>1100</v>
      </c>
      <c r="EL40" s="3"/>
      <c r="EM40" s="3"/>
      <c r="EN40" s="3"/>
      <c r="EO40" s="35"/>
      <c r="EP40" s="35" t="s">
        <v>63</v>
      </c>
      <c r="EQ40" s="35"/>
      <c r="ER40" s="35"/>
      <c r="ES40" s="24"/>
      <c r="ET40" s="23">
        <v>1</v>
      </c>
      <c r="EU40" s="13"/>
    </row>
    <row r="41" spans="1:151" ht="37.5" customHeight="1" x14ac:dyDescent="0.2">
      <c r="A41" s="545">
        <v>18</v>
      </c>
      <c r="B41" s="24"/>
      <c r="C41" s="548" t="s">
        <v>1083</v>
      </c>
      <c r="D41" s="558">
        <v>4</v>
      </c>
      <c r="E41" s="548" t="s">
        <v>167</v>
      </c>
      <c r="F41" s="548" t="s">
        <v>1101</v>
      </c>
      <c r="G41" s="533" t="s">
        <v>59</v>
      </c>
      <c r="H41" s="533" t="s">
        <v>1102</v>
      </c>
      <c r="I41" s="23">
        <v>26</v>
      </c>
      <c r="J41" s="24" t="s">
        <v>1103</v>
      </c>
      <c r="K41" s="23" t="s">
        <v>1104</v>
      </c>
      <c r="L41" s="534"/>
      <c r="M41" s="534"/>
      <c r="N41" s="601"/>
      <c r="O41" s="530"/>
      <c r="P41" s="530" t="s">
        <v>63</v>
      </c>
      <c r="Q41" s="530"/>
      <c r="R41" s="530"/>
      <c r="S41" s="533"/>
      <c r="T41" s="595">
        <v>1</v>
      </c>
      <c r="U41" s="24" t="s">
        <v>1105</v>
      </c>
      <c r="V41" s="564"/>
      <c r="W41" s="545"/>
      <c r="X41" s="545"/>
      <c r="Y41" s="530"/>
      <c r="Z41" s="530" t="s">
        <v>63</v>
      </c>
      <c r="AA41" s="530"/>
      <c r="AB41" s="530"/>
      <c r="AC41" s="533"/>
      <c r="AD41" s="545">
        <v>1</v>
      </c>
      <c r="AE41" s="27" t="s">
        <v>65</v>
      </c>
      <c r="AF41" s="534"/>
      <c r="AG41" s="530" t="s">
        <v>1106</v>
      </c>
      <c r="AH41" s="545"/>
      <c r="AI41" s="530"/>
      <c r="AJ41" s="530" t="s">
        <v>63</v>
      </c>
      <c r="AK41" s="530"/>
      <c r="AL41" s="530"/>
      <c r="AM41" s="533"/>
      <c r="AN41" s="545">
        <v>1</v>
      </c>
      <c r="AO41" s="27" t="s">
        <v>83</v>
      </c>
      <c r="AP41" s="545"/>
      <c r="AQ41" s="545"/>
      <c r="AR41" s="545"/>
      <c r="AS41" s="530"/>
      <c r="AT41" s="530" t="s">
        <v>63</v>
      </c>
      <c r="AU41" s="530"/>
      <c r="AV41" s="530"/>
      <c r="AW41" s="533"/>
      <c r="AX41" s="545">
        <v>1</v>
      </c>
      <c r="AY41" s="23" t="s">
        <v>62</v>
      </c>
      <c r="AZ41" s="534"/>
      <c r="BA41" s="534"/>
      <c r="BB41" s="545"/>
      <c r="BC41" s="530"/>
      <c r="BD41" s="530" t="s">
        <v>63</v>
      </c>
      <c r="BE41" s="530"/>
      <c r="BF41" s="530"/>
      <c r="BG41" s="533"/>
      <c r="BH41" s="545">
        <v>1</v>
      </c>
      <c r="BI41" s="27" t="s">
        <v>1107</v>
      </c>
      <c r="BJ41" s="3"/>
      <c r="BK41" s="3"/>
      <c r="BL41" s="3"/>
      <c r="BM41" s="530"/>
      <c r="BN41" s="530"/>
      <c r="BO41" s="530" t="s">
        <v>63</v>
      </c>
      <c r="BP41" s="530"/>
      <c r="BQ41" s="533" t="s">
        <v>1108</v>
      </c>
      <c r="BR41" s="545">
        <v>1</v>
      </c>
      <c r="BS41" s="98" t="s">
        <v>62</v>
      </c>
      <c r="BT41" s="3"/>
      <c r="BU41" s="23"/>
      <c r="BV41" s="3"/>
      <c r="BW41" s="530"/>
      <c r="BX41" s="530" t="s">
        <v>63</v>
      </c>
      <c r="BY41" s="530"/>
      <c r="BZ41" s="530"/>
      <c r="CA41" s="533"/>
      <c r="CB41" s="545">
        <v>1</v>
      </c>
      <c r="CC41" s="27" t="s">
        <v>1109</v>
      </c>
      <c r="CD41" s="534"/>
      <c r="CE41" s="534"/>
      <c r="CF41" s="545"/>
      <c r="CG41" s="530"/>
      <c r="CH41" s="530" t="s">
        <v>63</v>
      </c>
      <c r="CI41" s="530"/>
      <c r="CJ41" s="530"/>
      <c r="CK41" s="533"/>
      <c r="CL41" s="545">
        <v>1</v>
      </c>
      <c r="CM41" s="27" t="s">
        <v>83</v>
      </c>
      <c r="CN41" s="534"/>
      <c r="CO41" s="534"/>
      <c r="CP41" s="545"/>
      <c r="CQ41" s="530"/>
      <c r="CR41" s="530" t="s">
        <v>63</v>
      </c>
      <c r="CS41" s="530"/>
      <c r="CT41" s="530"/>
      <c r="CU41" s="533"/>
      <c r="CV41" s="545">
        <v>1</v>
      </c>
      <c r="CW41" s="29" t="s">
        <v>62</v>
      </c>
      <c r="CX41" s="567" t="s">
        <v>1110</v>
      </c>
      <c r="CY41" s="542"/>
      <c r="CZ41" s="581" t="s">
        <v>1111</v>
      </c>
      <c r="DA41" s="530"/>
      <c r="DB41" s="530" t="s">
        <v>63</v>
      </c>
      <c r="DC41" s="530"/>
      <c r="DD41" s="530"/>
      <c r="DE41" s="533"/>
      <c r="DF41" s="545">
        <v>1</v>
      </c>
      <c r="DG41" s="27" t="s">
        <v>231</v>
      </c>
      <c r="DH41" s="534"/>
      <c r="DI41" s="530" t="s">
        <v>1112</v>
      </c>
      <c r="DJ41" s="545"/>
      <c r="DK41" s="530"/>
      <c r="DL41" s="530"/>
      <c r="DM41" s="530" t="s">
        <v>63</v>
      </c>
      <c r="DN41" s="530"/>
      <c r="DO41" s="533" t="s">
        <v>1113</v>
      </c>
      <c r="DP41" s="545">
        <v>1</v>
      </c>
      <c r="DQ41" s="27" t="s">
        <v>83</v>
      </c>
      <c r="DR41" s="530" t="s">
        <v>1114</v>
      </c>
      <c r="DS41" s="530" t="s">
        <v>1115</v>
      </c>
      <c r="DT41" s="545"/>
      <c r="DU41" s="530"/>
      <c r="DV41" s="530" t="s">
        <v>63</v>
      </c>
      <c r="DW41" s="530"/>
      <c r="DX41" s="530"/>
      <c r="DY41" s="533"/>
      <c r="DZ41" s="545">
        <v>1</v>
      </c>
      <c r="EA41" s="620" t="s">
        <v>15</v>
      </c>
      <c r="EB41" s="620"/>
      <c r="EC41" s="534"/>
      <c r="ED41" s="534"/>
      <c r="EE41" s="545"/>
      <c r="EF41" s="530" t="s">
        <v>63</v>
      </c>
      <c r="EG41" s="530"/>
      <c r="EH41" s="530"/>
      <c r="EI41" s="533"/>
      <c r="EJ41" s="545">
        <v>1</v>
      </c>
      <c r="EK41" s="27" t="s">
        <v>1116</v>
      </c>
      <c r="EL41" s="534"/>
      <c r="EM41" s="530" t="s">
        <v>1117</v>
      </c>
      <c r="EN41" s="545"/>
      <c r="EO41" s="530"/>
      <c r="EP41" s="530" t="s">
        <v>63</v>
      </c>
      <c r="EQ41" s="530"/>
      <c r="ER41" s="530"/>
      <c r="ES41" s="533"/>
      <c r="ET41" s="545">
        <v>1</v>
      </c>
      <c r="EU41" s="13"/>
    </row>
    <row r="42" spans="1:151" ht="12.75" customHeight="1" x14ac:dyDescent="0.2">
      <c r="A42" s="532"/>
      <c r="B42" s="24"/>
      <c r="C42" s="532"/>
      <c r="D42" s="532"/>
      <c r="E42" s="532"/>
      <c r="F42" s="532"/>
      <c r="G42" s="532"/>
      <c r="H42" s="532"/>
      <c r="I42" s="23">
        <v>27</v>
      </c>
      <c r="J42" s="24" t="s">
        <v>1118</v>
      </c>
      <c r="K42" s="3" t="s">
        <v>323</v>
      </c>
      <c r="L42" s="532"/>
      <c r="M42" s="532"/>
      <c r="N42" s="532"/>
      <c r="O42" s="532"/>
      <c r="P42" s="532"/>
      <c r="Q42" s="532"/>
      <c r="R42" s="532"/>
      <c r="S42" s="532"/>
      <c r="T42" s="561"/>
      <c r="U42" s="24">
        <v>8</v>
      </c>
      <c r="V42" s="555"/>
      <c r="W42" s="532"/>
      <c r="X42" s="532"/>
      <c r="Y42" s="532"/>
      <c r="Z42" s="532"/>
      <c r="AA42" s="532"/>
      <c r="AB42" s="532"/>
      <c r="AC42" s="532"/>
      <c r="AD42" s="532"/>
      <c r="AE42" s="27">
        <v>4</v>
      </c>
      <c r="AF42" s="532"/>
      <c r="AG42" s="532"/>
      <c r="AH42" s="532"/>
      <c r="AI42" s="532"/>
      <c r="AJ42" s="532"/>
      <c r="AK42" s="532"/>
      <c r="AL42" s="532"/>
      <c r="AM42" s="532"/>
      <c r="AN42" s="532"/>
      <c r="AO42" s="27" t="s">
        <v>363</v>
      </c>
      <c r="AP42" s="532"/>
      <c r="AQ42" s="532"/>
      <c r="AR42" s="532"/>
      <c r="AS42" s="532"/>
      <c r="AT42" s="532"/>
      <c r="AU42" s="532"/>
      <c r="AV42" s="532"/>
      <c r="AW42" s="532"/>
      <c r="AX42" s="532"/>
      <c r="AY42" s="23" t="s">
        <v>1119</v>
      </c>
      <c r="AZ42" s="532"/>
      <c r="BA42" s="532"/>
      <c r="BB42" s="532"/>
      <c r="BC42" s="532"/>
      <c r="BD42" s="532"/>
      <c r="BE42" s="532"/>
      <c r="BF42" s="532"/>
      <c r="BG42" s="532"/>
      <c r="BH42" s="532"/>
      <c r="BI42" s="27" t="s">
        <v>1120</v>
      </c>
      <c r="BJ42" s="3"/>
      <c r="BK42" s="3"/>
      <c r="BL42" s="3"/>
      <c r="BM42" s="532"/>
      <c r="BN42" s="532"/>
      <c r="BO42" s="532"/>
      <c r="BP42" s="532"/>
      <c r="BQ42" s="532"/>
      <c r="BR42" s="532"/>
      <c r="BS42" s="98" t="s">
        <v>1121</v>
      </c>
      <c r="BT42" s="3"/>
      <c r="BU42" s="23"/>
      <c r="BV42" s="3"/>
      <c r="BW42" s="532"/>
      <c r="BX42" s="532"/>
      <c r="BY42" s="532"/>
      <c r="BZ42" s="532"/>
      <c r="CA42" s="532"/>
      <c r="CB42" s="532"/>
      <c r="CC42" s="27" t="s">
        <v>1122</v>
      </c>
      <c r="CD42" s="532"/>
      <c r="CE42" s="532"/>
      <c r="CF42" s="532"/>
      <c r="CG42" s="532"/>
      <c r="CH42" s="532"/>
      <c r="CI42" s="532"/>
      <c r="CJ42" s="532"/>
      <c r="CK42" s="532"/>
      <c r="CL42" s="532"/>
      <c r="CM42" s="27" t="s">
        <v>1123</v>
      </c>
      <c r="CN42" s="532"/>
      <c r="CO42" s="532"/>
      <c r="CP42" s="532"/>
      <c r="CQ42" s="532"/>
      <c r="CR42" s="532"/>
      <c r="CS42" s="532"/>
      <c r="CT42" s="532"/>
      <c r="CU42" s="532"/>
      <c r="CV42" s="532"/>
      <c r="CW42" s="29" t="s">
        <v>1124</v>
      </c>
      <c r="CX42" s="532"/>
      <c r="CY42" s="532"/>
      <c r="CZ42" s="532"/>
      <c r="DA42" s="532"/>
      <c r="DB42" s="532"/>
      <c r="DC42" s="532"/>
      <c r="DD42" s="532"/>
      <c r="DE42" s="532"/>
      <c r="DF42" s="532"/>
      <c r="DG42" s="27" t="s">
        <v>231</v>
      </c>
      <c r="DH42" s="532"/>
      <c r="DI42" s="532"/>
      <c r="DJ42" s="532"/>
      <c r="DK42" s="532"/>
      <c r="DL42" s="532"/>
      <c r="DM42" s="532"/>
      <c r="DN42" s="532"/>
      <c r="DO42" s="532"/>
      <c r="DP42" s="532"/>
      <c r="DQ42" s="27">
        <v>5</v>
      </c>
      <c r="DR42" s="532"/>
      <c r="DS42" s="532"/>
      <c r="DT42" s="532"/>
      <c r="DU42" s="532"/>
      <c r="DV42" s="532"/>
      <c r="DW42" s="532"/>
      <c r="DX42" s="532"/>
      <c r="DY42" s="532"/>
      <c r="DZ42" s="532"/>
      <c r="EA42" s="532"/>
      <c r="EB42" s="532"/>
      <c r="EC42" s="532"/>
      <c r="ED42" s="532"/>
      <c r="EE42" s="532"/>
      <c r="EF42" s="532"/>
      <c r="EG42" s="532"/>
      <c r="EH42" s="532"/>
      <c r="EI42" s="532"/>
      <c r="EJ42" s="532"/>
      <c r="EK42" s="27">
        <v>6</v>
      </c>
      <c r="EL42" s="532"/>
      <c r="EM42" s="532"/>
      <c r="EN42" s="532"/>
      <c r="EO42" s="532"/>
      <c r="EP42" s="532"/>
      <c r="EQ42" s="532"/>
      <c r="ER42" s="532"/>
      <c r="ES42" s="532"/>
      <c r="ET42" s="532"/>
      <c r="EU42" s="13"/>
    </row>
    <row r="43" spans="1:151" ht="12.75" customHeight="1" x14ac:dyDescent="0.2">
      <c r="A43" s="545">
        <v>19</v>
      </c>
      <c r="B43" s="545"/>
      <c r="C43" s="548" t="s">
        <v>1083</v>
      </c>
      <c r="D43" s="558">
        <v>4</v>
      </c>
      <c r="E43" s="548" t="s">
        <v>167</v>
      </c>
      <c r="F43" s="548" t="s">
        <v>1125</v>
      </c>
      <c r="G43" s="533" t="s">
        <v>59</v>
      </c>
      <c r="H43" s="533" t="s">
        <v>1126</v>
      </c>
      <c r="I43" s="23">
        <v>28</v>
      </c>
      <c r="J43" s="24" t="s">
        <v>1127</v>
      </c>
      <c r="K43" s="3">
        <v>8</v>
      </c>
      <c r="L43" s="605">
        <f>K44/K43</f>
        <v>1</v>
      </c>
      <c r="M43" s="534" t="s">
        <v>1128</v>
      </c>
      <c r="N43" s="534"/>
      <c r="O43" s="530"/>
      <c r="P43" s="530" t="s">
        <v>63</v>
      </c>
      <c r="Q43" s="530"/>
      <c r="R43" s="530"/>
      <c r="S43" s="533"/>
      <c r="T43" s="595">
        <v>1</v>
      </c>
      <c r="U43" s="24">
        <v>3</v>
      </c>
      <c r="V43" s="605">
        <f>U44/U43</f>
        <v>1</v>
      </c>
      <c r="W43" s="545"/>
      <c r="X43" s="545"/>
      <c r="Y43" s="530"/>
      <c r="Z43" s="530" t="s">
        <v>63</v>
      </c>
      <c r="AA43" s="530"/>
      <c r="AB43" s="530"/>
      <c r="AC43" s="548"/>
      <c r="AD43" s="545">
        <v>1</v>
      </c>
      <c r="AE43" s="27">
        <v>1</v>
      </c>
      <c r="AF43" s="605">
        <f>AE44/AE43</f>
        <v>1</v>
      </c>
      <c r="AG43" s="534"/>
      <c r="AH43" s="534"/>
      <c r="AI43" s="530"/>
      <c r="AJ43" s="530" t="s">
        <v>63</v>
      </c>
      <c r="AK43" s="530"/>
      <c r="AL43" s="530"/>
      <c r="AM43" s="533"/>
      <c r="AN43" s="545">
        <v>1</v>
      </c>
      <c r="AO43" s="27">
        <v>6</v>
      </c>
      <c r="AP43" s="605">
        <f>AO44/AO43</f>
        <v>1</v>
      </c>
      <c r="AQ43" s="545"/>
      <c r="AR43" s="545"/>
      <c r="AS43" s="530"/>
      <c r="AT43" s="530" t="s">
        <v>63</v>
      </c>
      <c r="AU43" s="530"/>
      <c r="AV43" s="530"/>
      <c r="AW43" s="533"/>
      <c r="AX43" s="545">
        <v>1</v>
      </c>
      <c r="AY43" s="23">
        <v>0</v>
      </c>
      <c r="AZ43" s="534"/>
      <c r="BA43" s="534"/>
      <c r="BB43" s="534"/>
      <c r="BC43" s="530"/>
      <c r="BD43" s="530"/>
      <c r="BE43" s="530" t="s">
        <v>63</v>
      </c>
      <c r="BF43" s="530"/>
      <c r="BG43" s="533" t="s">
        <v>1129</v>
      </c>
      <c r="BH43" s="545">
        <v>1</v>
      </c>
      <c r="BI43" s="27">
        <v>9</v>
      </c>
      <c r="BJ43" s="605">
        <f>BI44/BI43</f>
        <v>0.88888888888888884</v>
      </c>
      <c r="BK43" s="173" t="s">
        <v>1130</v>
      </c>
      <c r="BL43" s="3"/>
      <c r="BM43" s="530"/>
      <c r="BN43" s="530" t="s">
        <v>63</v>
      </c>
      <c r="BO43" s="530"/>
      <c r="BP43" s="530"/>
      <c r="BQ43" s="533"/>
      <c r="BR43" s="545">
        <v>1</v>
      </c>
      <c r="BS43" s="98">
        <v>2</v>
      </c>
      <c r="BT43" s="605">
        <f>BS44/BS43</f>
        <v>1</v>
      </c>
      <c r="BU43" s="3"/>
      <c r="BV43" s="3"/>
      <c r="BW43" s="530"/>
      <c r="BX43" s="530" t="s">
        <v>63</v>
      </c>
      <c r="BY43" s="530"/>
      <c r="BZ43" s="530"/>
      <c r="CA43" s="533"/>
      <c r="CB43" s="545">
        <v>1</v>
      </c>
      <c r="CC43" s="27">
        <v>10</v>
      </c>
      <c r="CD43" s="605">
        <f>CC44/CC43</f>
        <v>0</v>
      </c>
      <c r="CE43" s="534"/>
      <c r="CF43" s="534"/>
      <c r="CG43" s="530"/>
      <c r="CH43" s="530"/>
      <c r="CI43" s="530" t="s">
        <v>63</v>
      </c>
      <c r="CJ43" s="530"/>
      <c r="CK43" s="533" t="s">
        <v>1131</v>
      </c>
      <c r="CL43" s="545">
        <v>1</v>
      </c>
      <c r="CM43" s="27">
        <v>1</v>
      </c>
      <c r="CN43" s="605">
        <f>CM44/CM43</f>
        <v>1</v>
      </c>
      <c r="CO43" s="534" t="s">
        <v>1132</v>
      </c>
      <c r="CP43" s="534"/>
      <c r="CQ43" s="530"/>
      <c r="CR43" s="530" t="s">
        <v>63</v>
      </c>
      <c r="CS43" s="530"/>
      <c r="CT43" s="530"/>
      <c r="CU43" s="533"/>
      <c r="CV43" s="545">
        <v>1</v>
      </c>
      <c r="CW43" s="27">
        <v>1</v>
      </c>
      <c r="CX43" s="605">
        <f>CW44/CW43</f>
        <v>1</v>
      </c>
      <c r="CY43" s="534"/>
      <c r="CZ43" s="534"/>
      <c r="DA43" s="530"/>
      <c r="DB43" s="530" t="s">
        <v>63</v>
      </c>
      <c r="DC43" s="530"/>
      <c r="DD43" s="530"/>
      <c r="DE43" s="533"/>
      <c r="DF43" s="545">
        <v>1</v>
      </c>
      <c r="DG43" s="27">
        <v>1</v>
      </c>
      <c r="DH43" s="605">
        <f>DG44/DG43</f>
        <v>1</v>
      </c>
      <c r="DI43" s="534"/>
      <c r="DJ43" s="534"/>
      <c r="DK43" s="530"/>
      <c r="DL43" s="530" t="s">
        <v>63</v>
      </c>
      <c r="DM43" s="530"/>
      <c r="DN43" s="530"/>
      <c r="DO43" s="533"/>
      <c r="DP43" s="545">
        <v>1</v>
      </c>
      <c r="DQ43" s="27">
        <v>3</v>
      </c>
      <c r="DR43" s="534">
        <f>DQ44/DQ43</f>
        <v>1</v>
      </c>
      <c r="DS43" s="534"/>
      <c r="DT43" s="534"/>
      <c r="DU43" s="530"/>
      <c r="DV43" s="530" t="s">
        <v>63</v>
      </c>
      <c r="DW43" s="530"/>
      <c r="DX43" s="530"/>
      <c r="DY43" s="533"/>
      <c r="DZ43" s="545">
        <v>1</v>
      </c>
      <c r="EA43" s="27">
        <v>2</v>
      </c>
      <c r="EB43" s="605">
        <f>EA44/EA43</f>
        <v>1</v>
      </c>
      <c r="EC43" s="534"/>
      <c r="ED43" s="534"/>
      <c r="EE43" s="534"/>
      <c r="EF43" s="530" t="s">
        <v>63</v>
      </c>
      <c r="EG43" s="530"/>
      <c r="EH43" s="530"/>
      <c r="EI43" s="533"/>
      <c r="EJ43" s="545">
        <v>1</v>
      </c>
      <c r="EK43" s="23">
        <v>0</v>
      </c>
      <c r="EL43" s="605">
        <v>0</v>
      </c>
      <c r="EM43" s="534" t="s">
        <v>917</v>
      </c>
      <c r="EN43" s="534"/>
      <c r="EO43" s="530"/>
      <c r="EP43" s="530"/>
      <c r="EQ43" s="530" t="s">
        <v>63</v>
      </c>
      <c r="ER43" s="530"/>
      <c r="ES43" s="533" t="s">
        <v>1133</v>
      </c>
      <c r="ET43" s="545">
        <v>1</v>
      </c>
      <c r="EU43" s="13"/>
    </row>
    <row r="44" spans="1:151" ht="12.75" customHeight="1" x14ac:dyDescent="0.2">
      <c r="A44" s="532"/>
      <c r="B44" s="532"/>
      <c r="C44" s="532"/>
      <c r="D44" s="532"/>
      <c r="E44" s="532"/>
      <c r="F44" s="532"/>
      <c r="G44" s="532"/>
      <c r="H44" s="532"/>
      <c r="I44" s="23">
        <v>29</v>
      </c>
      <c r="J44" s="24" t="s">
        <v>1134</v>
      </c>
      <c r="K44" s="174">
        <v>8</v>
      </c>
      <c r="L44" s="532"/>
      <c r="M44" s="532"/>
      <c r="N44" s="532"/>
      <c r="O44" s="532"/>
      <c r="P44" s="532"/>
      <c r="Q44" s="532"/>
      <c r="R44" s="532"/>
      <c r="S44" s="532"/>
      <c r="T44" s="561"/>
      <c r="U44" s="24">
        <v>3</v>
      </c>
      <c r="V44" s="532"/>
      <c r="W44" s="532"/>
      <c r="X44" s="532"/>
      <c r="Y44" s="532"/>
      <c r="Z44" s="532"/>
      <c r="AA44" s="532"/>
      <c r="AB44" s="532"/>
      <c r="AC44" s="532"/>
      <c r="AD44" s="532"/>
      <c r="AE44" s="27">
        <v>1</v>
      </c>
      <c r="AF44" s="532"/>
      <c r="AG44" s="532"/>
      <c r="AH44" s="532"/>
      <c r="AI44" s="532"/>
      <c r="AJ44" s="532"/>
      <c r="AK44" s="532"/>
      <c r="AL44" s="532"/>
      <c r="AM44" s="532"/>
      <c r="AN44" s="532"/>
      <c r="AO44" s="27">
        <v>6</v>
      </c>
      <c r="AP44" s="532"/>
      <c r="AQ44" s="532"/>
      <c r="AR44" s="532"/>
      <c r="AS44" s="532"/>
      <c r="AT44" s="532"/>
      <c r="AU44" s="532"/>
      <c r="AV44" s="532"/>
      <c r="AW44" s="532"/>
      <c r="AX44" s="532"/>
      <c r="AY44" s="23">
        <v>0</v>
      </c>
      <c r="AZ44" s="532"/>
      <c r="BA44" s="532"/>
      <c r="BB44" s="532"/>
      <c r="BC44" s="532"/>
      <c r="BD44" s="532"/>
      <c r="BE44" s="532"/>
      <c r="BF44" s="532"/>
      <c r="BG44" s="532"/>
      <c r="BH44" s="532"/>
      <c r="BI44" s="27">
        <v>8</v>
      </c>
      <c r="BJ44" s="532"/>
      <c r="BK44" s="35"/>
      <c r="BL44" s="3"/>
      <c r="BM44" s="532"/>
      <c r="BN44" s="532"/>
      <c r="BO44" s="532"/>
      <c r="BP44" s="532"/>
      <c r="BQ44" s="532"/>
      <c r="BR44" s="532"/>
      <c r="BS44" s="98">
        <v>2</v>
      </c>
      <c r="BT44" s="532"/>
      <c r="BU44" s="3"/>
      <c r="BV44" s="3"/>
      <c r="BW44" s="532"/>
      <c r="BX44" s="532"/>
      <c r="BY44" s="532"/>
      <c r="BZ44" s="532"/>
      <c r="CA44" s="532"/>
      <c r="CB44" s="532"/>
      <c r="CC44" s="27">
        <v>0</v>
      </c>
      <c r="CD44" s="532"/>
      <c r="CE44" s="532"/>
      <c r="CF44" s="532"/>
      <c r="CG44" s="532"/>
      <c r="CH44" s="532"/>
      <c r="CI44" s="532"/>
      <c r="CJ44" s="532"/>
      <c r="CK44" s="532"/>
      <c r="CL44" s="532"/>
      <c r="CM44" s="27">
        <v>1</v>
      </c>
      <c r="CN44" s="532"/>
      <c r="CO44" s="532"/>
      <c r="CP44" s="532"/>
      <c r="CQ44" s="532"/>
      <c r="CR44" s="532"/>
      <c r="CS44" s="532"/>
      <c r="CT44" s="532"/>
      <c r="CU44" s="532"/>
      <c r="CV44" s="532"/>
      <c r="CW44" s="27">
        <v>1</v>
      </c>
      <c r="CX44" s="532"/>
      <c r="CY44" s="532"/>
      <c r="CZ44" s="532"/>
      <c r="DA44" s="532"/>
      <c r="DB44" s="532"/>
      <c r="DC44" s="532"/>
      <c r="DD44" s="532"/>
      <c r="DE44" s="532"/>
      <c r="DF44" s="532"/>
      <c r="DG44" s="27">
        <v>1</v>
      </c>
      <c r="DH44" s="532"/>
      <c r="DI44" s="532"/>
      <c r="DJ44" s="532"/>
      <c r="DK44" s="532"/>
      <c r="DL44" s="532"/>
      <c r="DM44" s="532"/>
      <c r="DN44" s="532"/>
      <c r="DO44" s="532"/>
      <c r="DP44" s="532"/>
      <c r="DQ44" s="27">
        <v>3</v>
      </c>
      <c r="DR44" s="532"/>
      <c r="DS44" s="532"/>
      <c r="DT44" s="532"/>
      <c r="DU44" s="532"/>
      <c r="DV44" s="532"/>
      <c r="DW44" s="532"/>
      <c r="DX44" s="532"/>
      <c r="DY44" s="532"/>
      <c r="DZ44" s="532"/>
      <c r="EA44" s="27">
        <v>2</v>
      </c>
      <c r="EB44" s="532"/>
      <c r="EC44" s="532"/>
      <c r="ED44" s="532"/>
      <c r="EE44" s="532"/>
      <c r="EF44" s="532"/>
      <c r="EG44" s="532"/>
      <c r="EH44" s="532"/>
      <c r="EI44" s="532"/>
      <c r="EJ44" s="532"/>
      <c r="EK44" s="23">
        <v>0</v>
      </c>
      <c r="EL44" s="532"/>
      <c r="EM44" s="532"/>
      <c r="EN44" s="532"/>
      <c r="EO44" s="532"/>
      <c r="EP44" s="532"/>
      <c r="EQ44" s="532"/>
      <c r="ER44" s="532"/>
      <c r="ES44" s="532"/>
      <c r="ET44" s="532"/>
      <c r="EU44" s="13"/>
    </row>
    <row r="45" spans="1:151" ht="63.75" customHeight="1" x14ac:dyDescent="0.2">
      <c r="A45" s="23">
        <v>20</v>
      </c>
      <c r="B45" s="23"/>
      <c r="C45" s="24" t="s">
        <v>1083</v>
      </c>
      <c r="D45" s="24">
        <v>4</v>
      </c>
      <c r="E45" s="24" t="s">
        <v>167</v>
      </c>
      <c r="F45" s="24" t="s">
        <v>1135</v>
      </c>
      <c r="G45" s="24" t="s">
        <v>59</v>
      </c>
      <c r="H45" s="24" t="s">
        <v>1136</v>
      </c>
      <c r="I45" s="23">
        <v>30</v>
      </c>
      <c r="J45" s="24" t="s">
        <v>1137</v>
      </c>
      <c r="K45" s="175">
        <v>8</v>
      </c>
      <c r="L45" s="154">
        <f>K45/K43</f>
        <v>1</v>
      </c>
      <c r="M45" s="176"/>
      <c r="N45" s="3"/>
      <c r="O45" s="35"/>
      <c r="P45" s="35" t="s">
        <v>63</v>
      </c>
      <c r="Q45" s="35"/>
      <c r="R45" s="35"/>
      <c r="S45" s="24"/>
      <c r="T45" s="169">
        <v>1</v>
      </c>
      <c r="U45" s="23">
        <v>0</v>
      </c>
      <c r="V45" s="154">
        <f>U45/U43</f>
        <v>0</v>
      </c>
      <c r="W45" s="177"/>
      <c r="X45" s="24"/>
      <c r="Y45" s="35"/>
      <c r="Z45" s="35"/>
      <c r="AA45" s="35" t="s">
        <v>63</v>
      </c>
      <c r="AB45" s="35"/>
      <c r="AC45" s="24" t="s">
        <v>1138</v>
      </c>
      <c r="AD45" s="23">
        <v>1</v>
      </c>
      <c r="AE45" s="23">
        <v>0</v>
      </c>
      <c r="AF45" s="154">
        <f>AE45/AE43</f>
        <v>0</v>
      </c>
      <c r="AG45" s="176"/>
      <c r="AH45" s="3"/>
      <c r="AI45" s="35"/>
      <c r="AJ45" s="35"/>
      <c r="AK45" s="35" t="s">
        <v>63</v>
      </c>
      <c r="AL45" s="35"/>
      <c r="AM45" s="24" t="s">
        <v>1139</v>
      </c>
      <c r="AN45" s="23">
        <v>1</v>
      </c>
      <c r="AO45" s="23">
        <v>6</v>
      </c>
      <c r="AP45" s="154">
        <f>AO45/AO43</f>
        <v>1</v>
      </c>
      <c r="AQ45" s="177"/>
      <c r="AR45" s="24"/>
      <c r="AS45" s="35"/>
      <c r="AT45" s="35" t="s">
        <v>63</v>
      </c>
      <c r="AU45" s="35"/>
      <c r="AV45" s="35"/>
      <c r="AW45" s="24"/>
      <c r="AX45" s="23">
        <v>1</v>
      </c>
      <c r="AY45" s="23">
        <v>0</v>
      </c>
      <c r="AZ45" s="3"/>
      <c r="BA45" s="176"/>
      <c r="BB45" s="3"/>
      <c r="BC45" s="35"/>
      <c r="BD45" s="35"/>
      <c r="BE45" s="35" t="s">
        <v>63</v>
      </c>
      <c r="BF45" s="35"/>
      <c r="BG45" s="24" t="s">
        <v>1140</v>
      </c>
      <c r="BH45" s="23">
        <v>1</v>
      </c>
      <c r="BI45" s="23">
        <v>3</v>
      </c>
      <c r="BJ45" s="154">
        <f>BI45/BI43</f>
        <v>0.33333333333333331</v>
      </c>
      <c r="BK45" s="176" t="s">
        <v>1141</v>
      </c>
      <c r="BL45" s="3"/>
      <c r="BM45" s="35"/>
      <c r="BN45" s="35"/>
      <c r="BO45" s="35" t="s">
        <v>63</v>
      </c>
      <c r="BP45" s="35"/>
      <c r="BQ45" s="24" t="s">
        <v>1142</v>
      </c>
      <c r="BR45" s="23">
        <v>1</v>
      </c>
      <c r="BS45" s="98">
        <v>2</v>
      </c>
      <c r="BT45" s="154">
        <f>BS45/BS43</f>
        <v>1</v>
      </c>
      <c r="BU45" s="176"/>
      <c r="BV45" s="3"/>
      <c r="BW45" s="35"/>
      <c r="BX45" s="35" t="s">
        <v>63</v>
      </c>
      <c r="BY45" s="35"/>
      <c r="BZ45" s="35"/>
      <c r="CA45" s="24"/>
      <c r="CB45" s="23">
        <v>1</v>
      </c>
      <c r="CC45" s="3">
        <v>0</v>
      </c>
      <c r="CD45" s="154">
        <f>CC45/CC43</f>
        <v>0</v>
      </c>
      <c r="CE45" s="176"/>
      <c r="CF45" s="3"/>
      <c r="CG45" s="35"/>
      <c r="CH45" s="35"/>
      <c r="CI45" s="35" t="s">
        <v>63</v>
      </c>
      <c r="CJ45" s="35"/>
      <c r="CK45" s="24" t="s">
        <v>1143</v>
      </c>
      <c r="CL45" s="23">
        <v>1</v>
      </c>
      <c r="CM45" s="23">
        <v>0</v>
      </c>
      <c r="CN45" s="154">
        <f>CM45/CM43</f>
        <v>0</v>
      </c>
      <c r="CO45" s="176"/>
      <c r="CP45" s="3"/>
      <c r="CQ45" s="35"/>
      <c r="CR45" s="35"/>
      <c r="CS45" s="35" t="s">
        <v>63</v>
      </c>
      <c r="CT45" s="35"/>
      <c r="CU45" s="24" t="s">
        <v>1144</v>
      </c>
      <c r="CV45" s="23">
        <v>1</v>
      </c>
      <c r="CW45" s="24">
        <v>1</v>
      </c>
      <c r="CX45" s="154">
        <f>CW45/CW43</f>
        <v>1</v>
      </c>
      <c r="CY45" s="3"/>
      <c r="CZ45" s="24" t="s">
        <v>1145</v>
      </c>
      <c r="DA45" s="35"/>
      <c r="DB45" s="62" t="s">
        <v>63</v>
      </c>
      <c r="DC45" s="35"/>
      <c r="DD45" s="35"/>
      <c r="DE45" s="24"/>
      <c r="DF45" s="23">
        <v>1</v>
      </c>
      <c r="DG45" s="23">
        <v>0</v>
      </c>
      <c r="DH45" s="154">
        <f>DG45/DG43</f>
        <v>0</v>
      </c>
      <c r="DI45" s="176"/>
      <c r="DJ45" s="3"/>
      <c r="DK45" s="35"/>
      <c r="DL45" s="35"/>
      <c r="DM45" s="35" t="s">
        <v>63</v>
      </c>
      <c r="DN45" s="35"/>
      <c r="DO45" s="24" t="s">
        <v>1146</v>
      </c>
      <c r="DP45" s="23">
        <v>1</v>
      </c>
      <c r="DQ45" s="23">
        <v>3</v>
      </c>
      <c r="DR45" s="23">
        <f>DQ45/DQ43</f>
        <v>1</v>
      </c>
      <c r="DS45" s="176" t="s">
        <v>1147</v>
      </c>
      <c r="DT45" s="3"/>
      <c r="DU45" s="35"/>
      <c r="DV45" s="62" t="s">
        <v>63</v>
      </c>
      <c r="DW45" s="35"/>
      <c r="DX45" s="35"/>
      <c r="DY45" s="24"/>
      <c r="DZ45" s="23">
        <v>1</v>
      </c>
      <c r="EA45" s="23">
        <v>0</v>
      </c>
      <c r="EB45" s="154">
        <f>EA45/EA43</f>
        <v>0</v>
      </c>
      <c r="EC45" s="3"/>
      <c r="ED45" s="176"/>
      <c r="EE45" s="3"/>
      <c r="EF45" s="35"/>
      <c r="EG45" s="35" t="s">
        <v>63</v>
      </c>
      <c r="EH45" s="35"/>
      <c r="EI45" s="24" t="s">
        <v>1148</v>
      </c>
      <c r="EJ45" s="23">
        <v>1</v>
      </c>
      <c r="EK45" s="23">
        <v>0</v>
      </c>
      <c r="EL45" s="154">
        <v>0</v>
      </c>
      <c r="EM45" s="176"/>
      <c r="EN45" s="3"/>
      <c r="EO45" s="35"/>
      <c r="EP45" s="35"/>
      <c r="EQ45" s="35" t="s">
        <v>63</v>
      </c>
      <c r="ER45" s="35"/>
      <c r="ES45" s="24" t="s">
        <v>1149</v>
      </c>
      <c r="ET45" s="23">
        <v>1</v>
      </c>
      <c r="EU45" s="13"/>
    </row>
    <row r="46" spans="1:151" ht="76.5" customHeight="1" x14ac:dyDescent="0.2">
      <c r="A46" s="23">
        <v>21</v>
      </c>
      <c r="B46" s="24"/>
      <c r="C46" s="24" t="s">
        <v>1150</v>
      </c>
      <c r="D46" s="24">
        <v>7</v>
      </c>
      <c r="E46" s="24" t="s">
        <v>1151</v>
      </c>
      <c r="F46" s="24" t="s">
        <v>1152</v>
      </c>
      <c r="G46" s="20"/>
      <c r="H46" s="24" t="s">
        <v>1153</v>
      </c>
      <c r="I46" s="20"/>
      <c r="J46" s="24"/>
      <c r="K46" s="27" t="s">
        <v>1154</v>
      </c>
      <c r="L46" s="3"/>
      <c r="M46" s="3"/>
      <c r="N46" s="3"/>
      <c r="O46" s="35"/>
      <c r="P46" s="35" t="s">
        <v>63</v>
      </c>
      <c r="Q46" s="35"/>
      <c r="R46" s="35"/>
      <c r="S46" s="24"/>
      <c r="T46" s="169">
        <v>1</v>
      </c>
      <c r="U46" s="24" t="s">
        <v>1155</v>
      </c>
      <c r="V46" s="105"/>
      <c r="W46" s="24"/>
      <c r="X46" s="24"/>
      <c r="Y46" s="35"/>
      <c r="Z46" s="35" t="s">
        <v>63</v>
      </c>
      <c r="AA46" s="35"/>
      <c r="AB46" s="35"/>
      <c r="AC46" s="24"/>
      <c r="AD46" s="23">
        <v>1</v>
      </c>
      <c r="AE46" s="27" t="s">
        <v>1156</v>
      </c>
      <c r="AF46" s="3"/>
      <c r="AG46" s="3"/>
      <c r="AH46" s="3"/>
      <c r="AI46" s="35"/>
      <c r="AJ46" s="35" t="s">
        <v>63</v>
      </c>
      <c r="AK46" s="35"/>
      <c r="AL46" s="35"/>
      <c r="AM46" s="24"/>
      <c r="AN46" s="23">
        <v>1</v>
      </c>
      <c r="AO46" s="3" t="s">
        <v>1157</v>
      </c>
      <c r="AP46" s="24"/>
      <c r="AQ46" s="24"/>
      <c r="AR46" s="24"/>
      <c r="AS46" s="35"/>
      <c r="AT46" s="35" t="s">
        <v>63</v>
      </c>
      <c r="AU46" s="35"/>
      <c r="AV46" s="35"/>
      <c r="AW46" s="24"/>
      <c r="AX46" s="23">
        <v>1</v>
      </c>
      <c r="AY46" s="23" t="s">
        <v>1158</v>
      </c>
      <c r="AZ46" s="3"/>
      <c r="BA46" s="3"/>
      <c r="BB46" s="3"/>
      <c r="BC46" s="35"/>
      <c r="BD46" s="35" t="s">
        <v>63</v>
      </c>
      <c r="BE46" s="35"/>
      <c r="BF46" s="35"/>
      <c r="BG46" s="24"/>
      <c r="BH46" s="23">
        <v>1</v>
      </c>
      <c r="BI46" s="3" t="s">
        <v>1159</v>
      </c>
      <c r="BJ46" s="3"/>
      <c r="BK46" s="3"/>
      <c r="BL46" s="3"/>
      <c r="BM46" s="35"/>
      <c r="BN46" s="35" t="s">
        <v>63</v>
      </c>
      <c r="BO46" s="35"/>
      <c r="BP46" s="35"/>
      <c r="BQ46" s="24"/>
      <c r="BR46" s="23">
        <v>1</v>
      </c>
      <c r="BS46" s="3" t="s">
        <v>1159</v>
      </c>
      <c r="BT46" s="3"/>
      <c r="BU46" s="24" t="s">
        <v>1160</v>
      </c>
      <c r="BV46" s="3"/>
      <c r="BW46" s="35"/>
      <c r="BX46" s="35" t="s">
        <v>63</v>
      </c>
      <c r="BY46" s="35"/>
      <c r="BZ46" s="35"/>
      <c r="CA46" s="24"/>
      <c r="CB46" s="23">
        <v>1</v>
      </c>
      <c r="CC46" s="27" t="s">
        <v>1161</v>
      </c>
      <c r="CD46" s="3"/>
      <c r="CE46" s="3"/>
      <c r="CF46" s="3"/>
      <c r="CG46" s="35"/>
      <c r="CH46" s="35" t="s">
        <v>63</v>
      </c>
      <c r="CI46" s="35"/>
      <c r="CJ46" s="35"/>
      <c r="CK46" s="24"/>
      <c r="CL46" s="23">
        <v>1</v>
      </c>
      <c r="CM46" s="27" t="s">
        <v>1154</v>
      </c>
      <c r="CN46" s="3"/>
      <c r="CO46" s="3"/>
      <c r="CP46" s="3"/>
      <c r="CQ46" s="35"/>
      <c r="CR46" s="35" t="s">
        <v>63</v>
      </c>
      <c r="CS46" s="35"/>
      <c r="CT46" s="35"/>
      <c r="CU46" s="24"/>
      <c r="CV46" s="169">
        <v>1</v>
      </c>
      <c r="CW46" s="27" t="s">
        <v>1162</v>
      </c>
      <c r="CX46" s="3"/>
      <c r="CY46" s="3"/>
      <c r="CZ46" s="3"/>
      <c r="DA46" s="35"/>
      <c r="DB46" s="62" t="s">
        <v>63</v>
      </c>
      <c r="DC46" s="35"/>
      <c r="DD46" s="35"/>
      <c r="DE46" s="24"/>
      <c r="DF46" s="23">
        <v>1</v>
      </c>
      <c r="DG46" s="27" t="s">
        <v>1163</v>
      </c>
      <c r="DH46" s="3"/>
      <c r="DI46" s="3"/>
      <c r="DJ46" s="3"/>
      <c r="DK46" s="35"/>
      <c r="DL46" s="35" t="s">
        <v>63</v>
      </c>
      <c r="DM46" s="35"/>
      <c r="DN46" s="35"/>
      <c r="DO46" s="24"/>
      <c r="DP46" s="23">
        <v>1</v>
      </c>
      <c r="DQ46" s="27" t="s">
        <v>1161</v>
      </c>
      <c r="DR46" s="3"/>
      <c r="DS46" s="3"/>
      <c r="DT46" s="3"/>
      <c r="DU46" s="35"/>
      <c r="DV46" s="62" t="s">
        <v>63</v>
      </c>
      <c r="DW46" s="35"/>
      <c r="DX46" s="35"/>
      <c r="DY46" s="24"/>
      <c r="DZ46" s="23">
        <v>1</v>
      </c>
      <c r="EA46" s="27" t="s">
        <v>83</v>
      </c>
      <c r="EB46" s="27"/>
      <c r="EC46" s="3"/>
      <c r="ED46" s="3"/>
      <c r="EE46" s="3"/>
      <c r="EF46" s="35" t="s">
        <v>63</v>
      </c>
      <c r="EG46" s="35"/>
      <c r="EH46" s="35"/>
      <c r="EI46" s="24"/>
      <c r="EJ46" s="23">
        <v>1</v>
      </c>
      <c r="EK46" s="27" t="s">
        <v>1161</v>
      </c>
      <c r="EL46" s="3"/>
      <c r="EM46" s="3"/>
      <c r="EN46" s="3"/>
      <c r="EO46" s="35"/>
      <c r="EP46" s="62" t="s">
        <v>63</v>
      </c>
      <c r="EQ46" s="35"/>
      <c r="ER46" s="35"/>
      <c r="ES46" s="24"/>
      <c r="ET46" s="23">
        <v>1</v>
      </c>
      <c r="EU46" s="13"/>
    </row>
    <row r="47" spans="1:151" ht="12.75" customHeight="1" x14ac:dyDescent="0.2">
      <c r="A47" s="23">
        <v>22</v>
      </c>
      <c r="B47" s="24"/>
      <c r="C47" s="24" t="s">
        <v>1150</v>
      </c>
      <c r="D47" s="24">
        <v>7</v>
      </c>
      <c r="E47" s="56" t="s">
        <v>90</v>
      </c>
      <c r="F47" s="62" t="s">
        <v>1164</v>
      </c>
      <c r="G47" s="24" t="s">
        <v>59</v>
      </c>
      <c r="H47" s="24" t="s">
        <v>1165</v>
      </c>
      <c r="I47" s="23">
        <v>31</v>
      </c>
      <c r="J47" s="24" t="s">
        <v>1166</v>
      </c>
      <c r="K47" s="3" t="s">
        <v>1167</v>
      </c>
      <c r="L47" s="3"/>
      <c r="M47" s="3"/>
      <c r="N47" s="3" t="s">
        <v>1168</v>
      </c>
      <c r="O47" s="35"/>
      <c r="P47" s="35"/>
      <c r="Q47" s="35" t="s">
        <v>63</v>
      </c>
      <c r="R47" s="35"/>
      <c r="S47" s="24" t="s">
        <v>1169</v>
      </c>
      <c r="T47" s="169">
        <v>1</v>
      </c>
      <c r="U47" s="24" t="s">
        <v>1170</v>
      </c>
      <c r="V47" s="104"/>
      <c r="W47" s="24"/>
      <c r="X47" s="24"/>
      <c r="Y47" s="35"/>
      <c r="Z47" s="35"/>
      <c r="AA47" s="35" t="s">
        <v>63</v>
      </c>
      <c r="AB47" s="35"/>
      <c r="AC47" s="24" t="s">
        <v>1171</v>
      </c>
      <c r="AD47" s="23">
        <v>1</v>
      </c>
      <c r="AE47" s="27" t="s">
        <v>363</v>
      </c>
      <c r="AF47" s="3"/>
      <c r="AG47" s="112"/>
      <c r="AH47" s="3" t="s">
        <v>1168</v>
      </c>
      <c r="AI47" s="35"/>
      <c r="AJ47" s="35"/>
      <c r="AK47" s="35" t="s">
        <v>63</v>
      </c>
      <c r="AL47" s="35"/>
      <c r="AM47" s="24" t="s">
        <v>1172</v>
      </c>
      <c r="AN47" s="23">
        <v>1</v>
      </c>
      <c r="AO47" s="103">
        <v>2</v>
      </c>
      <c r="AP47" s="44">
        <f>AO47/AO36</f>
        <v>0.13333333333333333</v>
      </c>
      <c r="AQ47" s="24"/>
      <c r="AR47" s="24"/>
      <c r="AS47" s="35"/>
      <c r="AT47" s="35"/>
      <c r="AU47" s="35" t="s">
        <v>63</v>
      </c>
      <c r="AV47" s="35"/>
      <c r="AW47" s="24" t="s">
        <v>1173</v>
      </c>
      <c r="AX47" s="23">
        <v>1</v>
      </c>
      <c r="AY47" s="23">
        <v>2</v>
      </c>
      <c r="AZ47" s="44">
        <f>AY47/AY36</f>
        <v>1</v>
      </c>
      <c r="BA47" s="3"/>
      <c r="BB47" s="3"/>
      <c r="BC47" s="35"/>
      <c r="BD47" s="35" t="s">
        <v>63</v>
      </c>
      <c r="BE47" s="35"/>
      <c r="BF47" s="35"/>
      <c r="BG47" s="24"/>
      <c r="BH47" s="23">
        <v>1</v>
      </c>
      <c r="BI47" s="27" t="s">
        <v>1174</v>
      </c>
      <c r="BJ47" s="3"/>
      <c r="BK47" s="3" t="s">
        <v>1175</v>
      </c>
      <c r="BL47" s="3"/>
      <c r="BM47" s="35"/>
      <c r="BN47" s="35"/>
      <c r="BO47" s="35" t="s">
        <v>63</v>
      </c>
      <c r="BP47" s="35"/>
      <c r="BQ47" s="24" t="s">
        <v>1176</v>
      </c>
      <c r="BR47" s="23">
        <v>1</v>
      </c>
      <c r="BS47" s="98">
        <v>5</v>
      </c>
      <c r="BT47" s="44">
        <f>BS47/BS36</f>
        <v>1</v>
      </c>
      <c r="BU47" s="24" t="s">
        <v>1177</v>
      </c>
      <c r="BV47" s="3"/>
      <c r="BW47" s="35"/>
      <c r="BX47" s="35" t="s">
        <v>63</v>
      </c>
      <c r="BY47" s="35"/>
      <c r="BZ47" s="35"/>
      <c r="CA47" s="24"/>
      <c r="CB47" s="23">
        <v>1</v>
      </c>
      <c r="CC47" s="27">
        <v>7</v>
      </c>
      <c r="CD47" s="44">
        <f>CC47/CC36</f>
        <v>1</v>
      </c>
      <c r="CE47" s="3"/>
      <c r="CF47" s="3"/>
      <c r="CG47" s="35"/>
      <c r="CH47" s="35" t="s">
        <v>63</v>
      </c>
      <c r="CI47" s="35"/>
      <c r="CJ47" s="35"/>
      <c r="CK47" s="24"/>
      <c r="CL47" s="23">
        <v>1</v>
      </c>
      <c r="CM47" s="3" t="s">
        <v>323</v>
      </c>
      <c r="CN47" s="3"/>
      <c r="CO47" s="3"/>
      <c r="CP47" s="3" t="s">
        <v>1168</v>
      </c>
      <c r="CQ47" s="35"/>
      <c r="CR47" s="35"/>
      <c r="CS47" s="35" t="s">
        <v>63</v>
      </c>
      <c r="CT47" s="35"/>
      <c r="CU47" s="24" t="s">
        <v>1178</v>
      </c>
      <c r="CV47" s="23">
        <v>1</v>
      </c>
      <c r="CW47" s="27">
        <v>0</v>
      </c>
      <c r="CX47" s="3"/>
      <c r="CY47" s="3" t="s">
        <v>1179</v>
      </c>
      <c r="CZ47" s="3"/>
      <c r="DA47" s="35"/>
      <c r="DB47" s="35"/>
      <c r="DC47" s="35" t="s">
        <v>63</v>
      </c>
      <c r="DD47" s="35"/>
      <c r="DE47" s="24" t="s">
        <v>1180</v>
      </c>
      <c r="DF47" s="23">
        <v>1</v>
      </c>
      <c r="DG47" s="27">
        <v>0</v>
      </c>
      <c r="DH47" s="44">
        <v>0</v>
      </c>
      <c r="DI47" s="24" t="s">
        <v>1181</v>
      </c>
      <c r="DJ47" s="3"/>
      <c r="DK47" s="35"/>
      <c r="DL47" s="35"/>
      <c r="DM47" s="35" t="s">
        <v>63</v>
      </c>
      <c r="DN47" s="35"/>
      <c r="DO47" s="24" t="s">
        <v>1182</v>
      </c>
      <c r="DP47" s="23">
        <v>1</v>
      </c>
      <c r="DQ47" s="27">
        <v>1</v>
      </c>
      <c r="DR47" s="44">
        <f>DQ47/DQ36</f>
        <v>0.33333333333333331</v>
      </c>
      <c r="DS47" s="3"/>
      <c r="DT47" s="3"/>
      <c r="DU47" s="35"/>
      <c r="DV47" s="35"/>
      <c r="DW47" s="62" t="s">
        <v>63</v>
      </c>
      <c r="DX47" s="35"/>
      <c r="DY47" s="24" t="s">
        <v>1183</v>
      </c>
      <c r="DZ47" s="23">
        <v>1</v>
      </c>
      <c r="EA47" s="27">
        <v>0</v>
      </c>
      <c r="EB47" s="44">
        <f>EA47/EA36</f>
        <v>0</v>
      </c>
      <c r="EC47" s="3" t="s">
        <v>1184</v>
      </c>
      <c r="ED47" s="3"/>
      <c r="EE47" s="3"/>
      <c r="EF47" s="35"/>
      <c r="EG47" s="35" t="s">
        <v>63</v>
      </c>
      <c r="EH47" s="35"/>
      <c r="EI47" s="24" t="s">
        <v>1185</v>
      </c>
      <c r="EJ47" s="23">
        <v>1</v>
      </c>
      <c r="EK47" s="27">
        <v>0</v>
      </c>
      <c r="EL47" s="44">
        <v>0</v>
      </c>
      <c r="EM47" s="3"/>
      <c r="EN47" s="3"/>
      <c r="EO47" s="35"/>
      <c r="EP47" s="35"/>
      <c r="EQ47" s="62" t="s">
        <v>63</v>
      </c>
      <c r="ER47" s="35"/>
      <c r="ES47" s="24" t="s">
        <v>1186</v>
      </c>
      <c r="ET47" s="23">
        <v>1</v>
      </c>
      <c r="EU47" s="13"/>
    </row>
    <row r="48" spans="1:151" ht="93.75" customHeight="1" x14ac:dyDescent="0.2">
      <c r="A48" s="178">
        <v>23</v>
      </c>
      <c r="B48" s="179"/>
      <c r="C48" s="179" t="s">
        <v>1187</v>
      </c>
      <c r="D48" s="179">
        <v>7</v>
      </c>
      <c r="E48" s="179" t="s">
        <v>90</v>
      </c>
      <c r="F48" s="179" t="s">
        <v>1188</v>
      </c>
      <c r="G48" s="179" t="s">
        <v>59</v>
      </c>
      <c r="H48" s="179" t="s">
        <v>1189</v>
      </c>
      <c r="I48" s="178">
        <v>32</v>
      </c>
      <c r="J48" s="179" t="s">
        <v>1190</v>
      </c>
      <c r="K48" s="23" t="s">
        <v>1191</v>
      </c>
      <c r="L48" s="180"/>
      <c r="M48" s="180"/>
      <c r="N48" s="180"/>
      <c r="O48" s="181"/>
      <c r="P48" s="181"/>
      <c r="Q48" s="35" t="s">
        <v>63</v>
      </c>
      <c r="R48" s="181"/>
      <c r="S48" s="179" t="s">
        <v>1192</v>
      </c>
      <c r="T48" s="182">
        <v>1</v>
      </c>
      <c r="U48" s="179" t="s">
        <v>62</v>
      </c>
      <c r="V48" s="183"/>
      <c r="W48" s="179"/>
      <c r="X48" s="179"/>
      <c r="Y48" s="181"/>
      <c r="Z48" s="181" t="s">
        <v>63</v>
      </c>
      <c r="AA48" s="181"/>
      <c r="AB48" s="181"/>
      <c r="AC48" s="179"/>
      <c r="AD48" s="178">
        <v>1</v>
      </c>
      <c r="AE48" s="184" t="s">
        <v>83</v>
      </c>
      <c r="AF48" s="180"/>
      <c r="AG48" s="180"/>
      <c r="AH48" s="179" t="s">
        <v>1193</v>
      </c>
      <c r="AI48" s="181"/>
      <c r="AJ48" s="35" t="s">
        <v>63</v>
      </c>
      <c r="AK48" s="181"/>
      <c r="AL48" s="181"/>
      <c r="AM48" s="179"/>
      <c r="AN48" s="178">
        <v>1</v>
      </c>
      <c r="AO48" s="184" t="s">
        <v>65</v>
      </c>
      <c r="AP48" s="184"/>
      <c r="AQ48" s="179"/>
      <c r="AR48" s="179"/>
      <c r="AS48" s="181"/>
      <c r="AT48" s="35" t="s">
        <v>63</v>
      </c>
      <c r="AU48" s="181"/>
      <c r="AV48" s="181"/>
      <c r="AW48" s="179"/>
      <c r="AX48" s="178">
        <v>1</v>
      </c>
      <c r="AY48" s="178" t="s">
        <v>62</v>
      </c>
      <c r="AZ48" s="180"/>
      <c r="BA48" s="179" t="s">
        <v>1194</v>
      </c>
      <c r="BB48" s="180"/>
      <c r="BC48" s="181"/>
      <c r="BD48" s="35" t="s">
        <v>63</v>
      </c>
      <c r="BE48" s="181"/>
      <c r="BF48" s="181"/>
      <c r="BG48" s="179"/>
      <c r="BH48" s="178">
        <v>1</v>
      </c>
      <c r="BI48" s="184" t="s">
        <v>1195</v>
      </c>
      <c r="BJ48" s="180"/>
      <c r="BK48" s="180" t="s">
        <v>1196</v>
      </c>
      <c r="BL48" s="180"/>
      <c r="BM48" s="181"/>
      <c r="BN48" s="181"/>
      <c r="BO48" s="181" t="s">
        <v>63</v>
      </c>
      <c r="BP48" s="181"/>
      <c r="BQ48" s="179" t="s">
        <v>1197</v>
      </c>
      <c r="BR48" s="178">
        <v>1</v>
      </c>
      <c r="BS48" s="99" t="s">
        <v>1198</v>
      </c>
      <c r="BT48" s="180"/>
      <c r="BU48" s="179" t="s">
        <v>1199</v>
      </c>
      <c r="BV48" s="180"/>
      <c r="BW48" s="181"/>
      <c r="BX48" s="35" t="s">
        <v>63</v>
      </c>
      <c r="BY48" s="181"/>
      <c r="BZ48" s="181"/>
      <c r="CA48" s="179"/>
      <c r="CB48" s="178">
        <v>1</v>
      </c>
      <c r="CC48" s="184" t="s">
        <v>62</v>
      </c>
      <c r="CD48" s="180"/>
      <c r="CE48" s="180"/>
      <c r="CF48" s="180"/>
      <c r="CG48" s="181"/>
      <c r="CH48" s="35" t="s">
        <v>63</v>
      </c>
      <c r="CI48" s="181"/>
      <c r="CJ48" s="181"/>
      <c r="CK48" s="179"/>
      <c r="CL48" s="178">
        <v>1</v>
      </c>
      <c r="CM48" s="184" t="s">
        <v>1200</v>
      </c>
      <c r="CN48" s="180"/>
      <c r="CO48" s="180"/>
      <c r="CP48" s="180"/>
      <c r="CQ48" s="181"/>
      <c r="CR48" s="35" t="s">
        <v>63</v>
      </c>
      <c r="CS48" s="181"/>
      <c r="CT48" s="181"/>
      <c r="CU48" s="179"/>
      <c r="CV48" s="178">
        <v>1</v>
      </c>
      <c r="CW48" s="3" t="s">
        <v>1201</v>
      </c>
      <c r="CX48" s="3"/>
      <c r="CY48" s="3" t="s">
        <v>1202</v>
      </c>
      <c r="CZ48" s="3"/>
      <c r="DA48" s="181"/>
      <c r="DB48" s="181"/>
      <c r="DC48" s="35" t="s">
        <v>63</v>
      </c>
      <c r="DD48" s="181"/>
      <c r="DE48" s="179" t="s">
        <v>1203</v>
      </c>
      <c r="DF48" s="178">
        <v>1</v>
      </c>
      <c r="DG48" s="184" t="s">
        <v>1204</v>
      </c>
      <c r="DH48" s="180"/>
      <c r="DI48" s="179" t="s">
        <v>1205</v>
      </c>
      <c r="DJ48" s="180"/>
      <c r="DK48" s="181"/>
      <c r="DL48" s="62"/>
      <c r="DM48" s="62" t="s">
        <v>63</v>
      </c>
      <c r="DN48" s="181"/>
      <c r="DO48" s="179" t="s">
        <v>1206</v>
      </c>
      <c r="DP48" s="178">
        <v>1</v>
      </c>
      <c r="DQ48" s="184" t="s">
        <v>83</v>
      </c>
      <c r="DR48" s="180"/>
      <c r="DS48" s="180"/>
      <c r="DT48" s="180"/>
      <c r="DU48" s="181"/>
      <c r="DV48" s="62" t="s">
        <v>63</v>
      </c>
      <c r="DW48" s="181"/>
      <c r="DX48" s="181"/>
      <c r="DY48" s="179"/>
      <c r="DZ48" s="178">
        <v>1</v>
      </c>
      <c r="EA48" s="184" t="s">
        <v>15</v>
      </c>
      <c r="EB48" s="184"/>
      <c r="EC48" s="180"/>
      <c r="ED48" s="180"/>
      <c r="EE48" s="180"/>
      <c r="EF48" s="62" t="s">
        <v>63</v>
      </c>
      <c r="EG48" s="181"/>
      <c r="EH48" s="181"/>
      <c r="EI48" s="179"/>
      <c r="EJ48" s="178">
        <v>1</v>
      </c>
      <c r="EK48" s="184" t="s">
        <v>1207</v>
      </c>
      <c r="EL48" s="180"/>
      <c r="EM48" s="180"/>
      <c r="EN48" s="179" t="s">
        <v>1208</v>
      </c>
      <c r="EO48" s="181"/>
      <c r="EP48" s="62" t="s">
        <v>63</v>
      </c>
      <c r="EQ48" s="181"/>
      <c r="ER48" s="181"/>
      <c r="ES48" s="179"/>
      <c r="ET48" s="178">
        <v>1</v>
      </c>
      <c r="EU48" s="13"/>
    </row>
    <row r="49" spans="1:151" ht="76.5" customHeight="1" x14ac:dyDescent="0.2">
      <c r="A49" s="23">
        <v>24</v>
      </c>
      <c r="B49" s="24"/>
      <c r="C49" s="24" t="s">
        <v>1150</v>
      </c>
      <c r="D49" s="24">
        <v>7</v>
      </c>
      <c r="E49" s="24" t="s">
        <v>90</v>
      </c>
      <c r="F49" s="24" t="s">
        <v>1209</v>
      </c>
      <c r="G49" s="24" t="s">
        <v>59</v>
      </c>
      <c r="H49" s="24" t="s">
        <v>1210</v>
      </c>
      <c r="I49" s="23">
        <v>33</v>
      </c>
      <c r="J49" s="24" t="s">
        <v>1211</v>
      </c>
      <c r="K49" s="3" t="s">
        <v>1212</v>
      </c>
      <c r="L49" s="3"/>
      <c r="M49" s="3"/>
      <c r="N49" s="3"/>
      <c r="O49" s="35"/>
      <c r="P49" s="35"/>
      <c r="Q49" s="35" t="s">
        <v>63</v>
      </c>
      <c r="R49" s="35"/>
      <c r="S49" s="24" t="s">
        <v>1213</v>
      </c>
      <c r="T49" s="169">
        <v>1</v>
      </c>
      <c r="U49" s="185">
        <v>0</v>
      </c>
      <c r="V49" s="104"/>
      <c r="W49" s="24"/>
      <c r="X49" s="24"/>
      <c r="Y49" s="35"/>
      <c r="Z49" s="35"/>
      <c r="AA49" s="35" t="s">
        <v>63</v>
      </c>
      <c r="AB49" s="35"/>
      <c r="AC49" s="24" t="s">
        <v>1214</v>
      </c>
      <c r="AD49" s="23">
        <v>1</v>
      </c>
      <c r="AE49" s="27" t="s">
        <v>1215</v>
      </c>
      <c r="AF49" s="3"/>
      <c r="AG49" s="3"/>
      <c r="AH49" s="3"/>
      <c r="AI49" s="35"/>
      <c r="AJ49" s="35"/>
      <c r="AK49" s="35" t="s">
        <v>63</v>
      </c>
      <c r="AL49" s="35"/>
      <c r="AM49" s="24" t="s">
        <v>1216</v>
      </c>
      <c r="AN49" s="23">
        <v>1</v>
      </c>
      <c r="AO49" s="27" t="s">
        <v>323</v>
      </c>
      <c r="AP49" s="27"/>
      <c r="AQ49" s="24"/>
      <c r="AR49" s="24"/>
      <c r="AS49" s="35"/>
      <c r="AT49" s="35"/>
      <c r="AU49" s="35" t="s">
        <v>63</v>
      </c>
      <c r="AV49" s="35"/>
      <c r="AW49" s="24" t="s">
        <v>1217</v>
      </c>
      <c r="AX49" s="23">
        <v>1</v>
      </c>
      <c r="AY49" s="23" t="s">
        <v>1218</v>
      </c>
      <c r="AZ49" s="3"/>
      <c r="BA49" s="24" t="s">
        <v>1219</v>
      </c>
      <c r="BB49" s="3"/>
      <c r="BC49" s="35"/>
      <c r="BD49" s="35"/>
      <c r="BE49" s="35" t="s">
        <v>63</v>
      </c>
      <c r="BF49" s="35"/>
      <c r="BG49" s="24" t="s">
        <v>1220</v>
      </c>
      <c r="BH49" s="23">
        <v>1</v>
      </c>
      <c r="BI49" s="27" t="s">
        <v>1221</v>
      </c>
      <c r="BJ49" s="3"/>
      <c r="BK49" s="3"/>
      <c r="BL49" s="3"/>
      <c r="BM49" s="35"/>
      <c r="BN49" s="35"/>
      <c r="BO49" s="35" t="s">
        <v>63</v>
      </c>
      <c r="BP49" s="35"/>
      <c r="BQ49" s="24" t="s">
        <v>1222</v>
      </c>
      <c r="BR49" s="23">
        <v>1</v>
      </c>
      <c r="BS49" s="3">
        <v>3</v>
      </c>
      <c r="BT49" s="154">
        <f>3/BS36</f>
        <v>0.6</v>
      </c>
      <c r="BU49" s="24" t="s">
        <v>1223</v>
      </c>
      <c r="BV49" s="3"/>
      <c r="BW49" s="35"/>
      <c r="BX49" s="35"/>
      <c r="BY49" s="35" t="s">
        <v>63</v>
      </c>
      <c r="BZ49" s="35"/>
      <c r="CA49" s="24" t="s">
        <v>1224</v>
      </c>
      <c r="CB49" s="23">
        <v>1</v>
      </c>
      <c r="CC49" s="27" t="s">
        <v>1225</v>
      </c>
      <c r="CD49" s="33">
        <f>2/CC36</f>
        <v>0.2857142857142857</v>
      </c>
      <c r="CE49" s="3"/>
      <c r="CF49" s="3"/>
      <c r="CG49" s="35"/>
      <c r="CH49" s="35"/>
      <c r="CI49" s="35" t="s">
        <v>63</v>
      </c>
      <c r="CJ49" s="35"/>
      <c r="CK49" s="24" t="s">
        <v>1226</v>
      </c>
      <c r="CL49" s="23">
        <v>1</v>
      </c>
      <c r="CM49" s="27" t="s">
        <v>1227</v>
      </c>
      <c r="CN49" s="3"/>
      <c r="CO49" s="3"/>
      <c r="CP49" s="3"/>
      <c r="CQ49" s="35"/>
      <c r="CR49" s="35"/>
      <c r="CS49" s="35" t="s">
        <v>63</v>
      </c>
      <c r="CT49" s="35"/>
      <c r="CU49" s="24" t="s">
        <v>1228</v>
      </c>
      <c r="CV49" s="23">
        <v>1</v>
      </c>
      <c r="CW49" s="3" t="s">
        <v>394</v>
      </c>
      <c r="CX49" s="3"/>
      <c r="CY49" s="3"/>
      <c r="CZ49" s="3"/>
      <c r="DA49" s="35"/>
      <c r="DB49" s="35"/>
      <c r="DC49" s="62" t="s">
        <v>63</v>
      </c>
      <c r="DD49" s="35"/>
      <c r="DE49" s="24" t="s">
        <v>1229</v>
      </c>
      <c r="DF49" s="23">
        <v>1</v>
      </c>
      <c r="DG49" s="27" t="s">
        <v>323</v>
      </c>
      <c r="DH49" s="3"/>
      <c r="DI49" s="3"/>
      <c r="DJ49" s="3"/>
      <c r="DK49" s="35"/>
      <c r="DL49" s="35"/>
      <c r="DM49" s="62" t="s">
        <v>63</v>
      </c>
      <c r="DN49" s="35"/>
      <c r="DO49" s="24" t="s">
        <v>1230</v>
      </c>
      <c r="DP49" s="23">
        <v>1</v>
      </c>
      <c r="DQ49" s="27" t="s">
        <v>1231</v>
      </c>
      <c r="DR49" s="33">
        <f>2/DQ36</f>
        <v>0.66666666666666663</v>
      </c>
      <c r="DS49" s="3"/>
      <c r="DT49" s="3"/>
      <c r="DU49" s="35"/>
      <c r="DV49" s="35"/>
      <c r="DW49" s="62" t="s">
        <v>63</v>
      </c>
      <c r="DX49" s="35"/>
      <c r="DY49" s="24" t="s">
        <v>1232</v>
      </c>
      <c r="DZ49" s="23">
        <v>1</v>
      </c>
      <c r="EA49" s="27" t="s">
        <v>1227</v>
      </c>
      <c r="EB49" s="27"/>
      <c r="EC49" s="3"/>
      <c r="ED49" s="3"/>
      <c r="EE49" s="3"/>
      <c r="EF49" s="35"/>
      <c r="EG49" s="62" t="s">
        <v>63</v>
      </c>
      <c r="EH49" s="35"/>
      <c r="EI49" s="24" t="s">
        <v>1233</v>
      </c>
      <c r="EJ49" s="23">
        <v>1</v>
      </c>
      <c r="EK49" s="27" t="s">
        <v>1227</v>
      </c>
      <c r="EL49" s="3"/>
      <c r="EM49" s="3"/>
      <c r="EN49" s="3"/>
      <c r="EO49" s="35"/>
      <c r="EP49" s="35"/>
      <c r="EQ49" s="62" t="s">
        <v>63</v>
      </c>
      <c r="ER49" s="35"/>
      <c r="ES49" s="24" t="s">
        <v>1234</v>
      </c>
      <c r="ET49" s="23">
        <v>1</v>
      </c>
      <c r="EU49" s="13"/>
    </row>
    <row r="50" spans="1:151" ht="165.75" customHeight="1" x14ac:dyDescent="0.2">
      <c r="A50" s="23">
        <v>25</v>
      </c>
      <c r="B50" s="24"/>
      <c r="C50" s="24" t="s">
        <v>1235</v>
      </c>
      <c r="D50" s="24">
        <v>7</v>
      </c>
      <c r="E50" s="24" t="s">
        <v>57</v>
      </c>
      <c r="F50" s="24" t="s">
        <v>1236</v>
      </c>
      <c r="G50" s="24" t="s">
        <v>59</v>
      </c>
      <c r="H50" s="24" t="s">
        <v>1237</v>
      </c>
      <c r="I50" s="23">
        <v>34</v>
      </c>
      <c r="J50" s="31" t="s">
        <v>1238</v>
      </c>
      <c r="K50" s="24" t="s">
        <v>1239</v>
      </c>
      <c r="L50" s="3"/>
      <c r="M50" s="3"/>
      <c r="N50" s="3"/>
      <c r="O50" s="35"/>
      <c r="P50" s="35" t="s">
        <v>63</v>
      </c>
      <c r="Q50" s="35"/>
      <c r="R50" s="35"/>
      <c r="S50" s="24"/>
      <c r="T50" s="169">
        <v>1</v>
      </c>
      <c r="U50" s="24" t="s">
        <v>1240</v>
      </c>
      <c r="V50" s="63"/>
      <c r="W50" s="3"/>
      <c r="X50" s="3"/>
      <c r="Y50" s="35"/>
      <c r="Z50" s="35" t="s">
        <v>63</v>
      </c>
      <c r="AA50" s="35"/>
      <c r="AB50" s="35"/>
      <c r="AC50" s="24"/>
      <c r="AD50" s="23">
        <v>1</v>
      </c>
      <c r="AE50" s="24" t="s">
        <v>1239</v>
      </c>
      <c r="AF50" s="3"/>
      <c r="AG50" s="3"/>
      <c r="AH50" s="3"/>
      <c r="AI50" s="35"/>
      <c r="AJ50" s="35" t="s">
        <v>63</v>
      </c>
      <c r="AK50" s="35"/>
      <c r="AL50" s="35"/>
      <c r="AM50" s="24"/>
      <c r="AN50" s="23">
        <v>1</v>
      </c>
      <c r="AO50" s="24" t="s">
        <v>1239</v>
      </c>
      <c r="AP50" s="3"/>
      <c r="AQ50" s="3"/>
      <c r="AR50" s="3"/>
      <c r="AS50" s="35"/>
      <c r="AT50" s="35" t="s">
        <v>63</v>
      </c>
      <c r="AU50" s="35"/>
      <c r="AV50" s="35"/>
      <c r="AW50" s="24"/>
      <c r="AX50" s="23">
        <v>1</v>
      </c>
      <c r="AY50" s="24" t="s">
        <v>1239</v>
      </c>
      <c r="AZ50" s="3"/>
      <c r="BA50" s="3"/>
      <c r="BB50" s="3"/>
      <c r="BC50" s="35"/>
      <c r="BD50" s="35" t="s">
        <v>63</v>
      </c>
      <c r="BE50" s="35"/>
      <c r="BF50" s="35"/>
      <c r="BG50" s="24"/>
      <c r="BH50" s="23">
        <v>1</v>
      </c>
      <c r="BI50" s="24" t="s">
        <v>1239</v>
      </c>
      <c r="BJ50" s="3"/>
      <c r="BK50" s="3"/>
      <c r="BL50" s="3"/>
      <c r="BM50" s="35"/>
      <c r="BN50" s="35" t="s">
        <v>63</v>
      </c>
      <c r="BO50" s="35"/>
      <c r="BP50" s="35"/>
      <c r="BQ50" s="24"/>
      <c r="BR50" s="23">
        <v>1</v>
      </c>
      <c r="BS50" s="24" t="s">
        <v>1239</v>
      </c>
      <c r="BT50" s="3"/>
      <c r="BU50" s="3"/>
      <c r="BV50" s="3"/>
      <c r="BW50" s="35"/>
      <c r="BX50" s="35" t="s">
        <v>63</v>
      </c>
      <c r="BY50" s="35"/>
      <c r="BZ50" s="35"/>
      <c r="CA50" s="24"/>
      <c r="CB50" s="23">
        <v>1</v>
      </c>
      <c r="CC50" s="24" t="s">
        <v>1239</v>
      </c>
      <c r="CD50" s="3"/>
      <c r="CE50" s="3"/>
      <c r="CF50" s="3"/>
      <c r="CG50" s="35"/>
      <c r="CH50" s="35" t="s">
        <v>63</v>
      </c>
      <c r="CI50" s="35"/>
      <c r="CJ50" s="35"/>
      <c r="CK50" s="24"/>
      <c r="CL50" s="23">
        <v>1</v>
      </c>
      <c r="CM50" s="3" t="s">
        <v>1241</v>
      </c>
      <c r="CN50" s="3"/>
      <c r="CO50" s="3"/>
      <c r="CP50" s="3"/>
      <c r="CQ50" s="35"/>
      <c r="CR50" s="35" t="s">
        <v>63</v>
      </c>
      <c r="CS50" s="35"/>
      <c r="CT50" s="35"/>
      <c r="CU50" s="24"/>
      <c r="CV50" s="23">
        <v>1</v>
      </c>
      <c r="CW50" s="24" t="s">
        <v>1239</v>
      </c>
      <c r="CX50" s="3"/>
      <c r="CY50" s="3"/>
      <c r="CZ50" s="3"/>
      <c r="DA50" s="35"/>
      <c r="DB50" s="35" t="s">
        <v>63</v>
      </c>
      <c r="DC50" s="35"/>
      <c r="DD50" s="35"/>
      <c r="DE50" s="24"/>
      <c r="DF50" s="23">
        <v>1</v>
      </c>
      <c r="DG50" s="24" t="s">
        <v>1239</v>
      </c>
      <c r="DH50" s="3"/>
      <c r="DI50" s="3"/>
      <c r="DJ50" s="3"/>
      <c r="DK50" s="35"/>
      <c r="DL50" s="35" t="s">
        <v>63</v>
      </c>
      <c r="DM50" s="35"/>
      <c r="DN50" s="35"/>
      <c r="DO50" s="24"/>
      <c r="DP50" s="23">
        <v>1</v>
      </c>
      <c r="DQ50" s="24" t="s">
        <v>1239</v>
      </c>
      <c r="DR50" s="3"/>
      <c r="DS50" s="3"/>
      <c r="DT50" s="3"/>
      <c r="DU50" s="35"/>
      <c r="DV50" s="35" t="s">
        <v>63</v>
      </c>
      <c r="DW50" s="35"/>
      <c r="DX50" s="35"/>
      <c r="DY50" s="24"/>
      <c r="DZ50" s="23">
        <v>1</v>
      </c>
      <c r="EA50" s="24" t="s">
        <v>1239</v>
      </c>
      <c r="EB50" s="3"/>
      <c r="EC50" s="3"/>
      <c r="ED50" s="3"/>
      <c r="EE50" s="35"/>
      <c r="EF50" s="35" t="s">
        <v>63</v>
      </c>
      <c r="EG50" s="35"/>
      <c r="EH50" s="35"/>
      <c r="EI50" s="24"/>
      <c r="EJ50" s="23">
        <v>1</v>
      </c>
      <c r="EK50" s="24" t="s">
        <v>1239</v>
      </c>
      <c r="EL50" s="3"/>
      <c r="EM50" s="3"/>
      <c r="EN50" s="3"/>
      <c r="EO50" s="35"/>
      <c r="EP50" s="35" t="s">
        <v>63</v>
      </c>
      <c r="EQ50" s="35"/>
      <c r="ER50" s="35"/>
      <c r="ES50" s="24"/>
      <c r="ET50" s="23">
        <v>1</v>
      </c>
      <c r="EU50" s="13"/>
    </row>
    <row r="51" spans="1:151" ht="12.75" customHeight="1" x14ac:dyDescent="0.2">
      <c r="A51" s="23">
        <v>26</v>
      </c>
      <c r="B51" s="24"/>
      <c r="C51" s="24" t="s">
        <v>1235</v>
      </c>
      <c r="D51" s="24">
        <v>7</v>
      </c>
      <c r="E51" s="24" t="s">
        <v>90</v>
      </c>
      <c r="F51" s="24" t="s">
        <v>1242</v>
      </c>
      <c r="G51" s="24"/>
      <c r="H51" s="24" t="s">
        <v>1243</v>
      </c>
      <c r="I51" s="23"/>
      <c r="J51" s="24"/>
      <c r="K51" s="27" t="s">
        <v>1244</v>
      </c>
      <c r="L51" s="3"/>
      <c r="M51" s="3"/>
      <c r="N51" s="3"/>
      <c r="O51" s="35"/>
      <c r="P51" s="35" t="s">
        <v>63</v>
      </c>
      <c r="Q51" s="35"/>
      <c r="R51" s="35"/>
      <c r="S51" s="24"/>
      <c r="T51" s="169">
        <v>1</v>
      </c>
      <c r="U51" s="3" t="s">
        <v>1245</v>
      </c>
      <c r="V51" s="3"/>
      <c r="W51" s="3"/>
      <c r="X51" s="3"/>
      <c r="Y51" s="35"/>
      <c r="Z51" s="35" t="s">
        <v>63</v>
      </c>
      <c r="AA51" s="35"/>
      <c r="AB51" s="35"/>
      <c r="AC51" s="24"/>
      <c r="AD51" s="23">
        <v>1</v>
      </c>
      <c r="AE51" s="3" t="s">
        <v>1245</v>
      </c>
      <c r="AF51" s="3"/>
      <c r="AG51" s="3"/>
      <c r="AH51" s="3"/>
      <c r="AI51" s="35"/>
      <c r="AJ51" s="35" t="s">
        <v>63</v>
      </c>
      <c r="AK51" s="35"/>
      <c r="AL51" s="35"/>
      <c r="AM51" s="24"/>
      <c r="AN51" s="23">
        <v>1</v>
      </c>
      <c r="AO51" s="3" t="s">
        <v>1245</v>
      </c>
      <c r="AP51" s="27"/>
      <c r="AQ51" s="24"/>
      <c r="AR51" s="24"/>
      <c r="AS51" s="35"/>
      <c r="AT51" s="35" t="s">
        <v>63</v>
      </c>
      <c r="AU51" s="35"/>
      <c r="AV51" s="35"/>
      <c r="AW51" s="24"/>
      <c r="AX51" s="23">
        <v>1</v>
      </c>
      <c r="AY51" s="3" t="s">
        <v>1245</v>
      </c>
      <c r="AZ51" s="3"/>
      <c r="BA51" s="3"/>
      <c r="BB51" s="3"/>
      <c r="BC51" s="35"/>
      <c r="BD51" s="35" t="s">
        <v>63</v>
      </c>
      <c r="BE51" s="35"/>
      <c r="BF51" s="35"/>
      <c r="BG51" s="24"/>
      <c r="BH51" s="23">
        <v>1</v>
      </c>
      <c r="BI51" s="3" t="s">
        <v>1245</v>
      </c>
      <c r="BJ51" s="3"/>
      <c r="BK51" s="3"/>
      <c r="BL51" s="3"/>
      <c r="BM51" s="35"/>
      <c r="BN51" s="35" t="s">
        <v>63</v>
      </c>
      <c r="BO51" s="35"/>
      <c r="BP51" s="35"/>
      <c r="BQ51" s="24"/>
      <c r="BR51" s="23">
        <v>1</v>
      </c>
      <c r="BS51" s="3" t="s">
        <v>1245</v>
      </c>
      <c r="BT51" s="3"/>
      <c r="BU51" s="3"/>
      <c r="BV51" s="3"/>
      <c r="BW51" s="35"/>
      <c r="BX51" s="35" t="s">
        <v>63</v>
      </c>
      <c r="BY51" s="35"/>
      <c r="BZ51" s="35"/>
      <c r="CA51" s="24"/>
      <c r="CB51" s="23">
        <v>1</v>
      </c>
      <c r="CC51" s="3" t="s">
        <v>1245</v>
      </c>
      <c r="CD51" s="3"/>
      <c r="CE51" s="3"/>
      <c r="CF51" s="3"/>
      <c r="CG51" s="35"/>
      <c r="CH51" s="35" t="s">
        <v>63</v>
      </c>
      <c r="CI51" s="35"/>
      <c r="CJ51" s="35"/>
      <c r="CK51" s="24"/>
      <c r="CL51" s="23">
        <v>1</v>
      </c>
      <c r="CM51" s="3" t="s">
        <v>1245</v>
      </c>
      <c r="CN51" s="3"/>
      <c r="CO51" s="3"/>
      <c r="CP51" s="3"/>
      <c r="CQ51" s="35"/>
      <c r="CR51" s="35" t="s">
        <v>63</v>
      </c>
      <c r="CS51" s="35"/>
      <c r="CT51" s="35"/>
      <c r="CU51" s="24"/>
      <c r="CV51" s="23">
        <v>1</v>
      </c>
      <c r="CW51" s="3" t="s">
        <v>1245</v>
      </c>
      <c r="CX51" s="3"/>
      <c r="CY51" s="3"/>
      <c r="CZ51" s="3"/>
      <c r="DA51" s="35"/>
      <c r="DB51" s="35" t="s">
        <v>63</v>
      </c>
      <c r="DC51" s="35"/>
      <c r="DD51" s="35"/>
      <c r="DE51" s="24"/>
      <c r="DF51" s="23">
        <v>1</v>
      </c>
      <c r="DG51" s="3" t="s">
        <v>1245</v>
      </c>
      <c r="DH51" s="3"/>
      <c r="DI51" s="3"/>
      <c r="DJ51" s="3"/>
      <c r="DK51" s="35"/>
      <c r="DL51" s="35" t="s">
        <v>63</v>
      </c>
      <c r="DM51" s="35"/>
      <c r="DN51" s="35"/>
      <c r="DO51" s="24"/>
      <c r="DP51" s="23">
        <v>1</v>
      </c>
      <c r="DQ51" s="3" t="s">
        <v>1245</v>
      </c>
      <c r="DR51" s="3"/>
      <c r="DS51" s="3"/>
      <c r="DT51" s="3"/>
      <c r="DU51" s="35"/>
      <c r="DV51" s="35" t="s">
        <v>63</v>
      </c>
      <c r="DW51" s="35"/>
      <c r="DX51" s="35"/>
      <c r="DY51" s="24"/>
      <c r="DZ51" s="23">
        <v>1</v>
      </c>
      <c r="EA51" s="3" t="s">
        <v>1245</v>
      </c>
      <c r="EB51" s="186"/>
      <c r="EC51" s="3"/>
      <c r="ED51" s="3"/>
      <c r="EE51" s="3"/>
      <c r="EF51" s="35" t="s">
        <v>63</v>
      </c>
      <c r="EG51" s="35"/>
      <c r="EH51" s="35"/>
      <c r="EI51" s="24"/>
      <c r="EJ51" s="23">
        <v>1</v>
      </c>
      <c r="EK51" s="3" t="s">
        <v>1245</v>
      </c>
      <c r="EL51" s="3"/>
      <c r="EM51" s="3"/>
      <c r="EN51" s="3"/>
      <c r="EO51" s="35"/>
      <c r="EP51" s="35" t="s">
        <v>63</v>
      </c>
      <c r="EQ51" s="35"/>
      <c r="ER51" s="35"/>
      <c r="ES51" s="24"/>
      <c r="ET51" s="23">
        <v>1</v>
      </c>
      <c r="EU51" s="13"/>
    </row>
    <row r="52" spans="1:151" ht="12.75" customHeight="1" x14ac:dyDescent="0.2">
      <c r="A52" s="66">
        <v>27</v>
      </c>
      <c r="B52" s="41"/>
      <c r="C52" s="41" t="s">
        <v>1235</v>
      </c>
      <c r="D52" s="41">
        <v>7</v>
      </c>
      <c r="E52" s="41" t="s">
        <v>167</v>
      </c>
      <c r="F52" s="41" t="s">
        <v>1246</v>
      </c>
      <c r="G52" s="41" t="s">
        <v>525</v>
      </c>
      <c r="H52" s="41" t="s">
        <v>1247</v>
      </c>
      <c r="I52" s="66"/>
      <c r="J52" s="41"/>
      <c r="K52" s="40"/>
      <c r="L52" s="40"/>
      <c r="M52" s="40"/>
      <c r="N52" s="40"/>
      <c r="O52" s="43"/>
      <c r="P52" s="43"/>
      <c r="Q52" s="43"/>
      <c r="R52" s="43"/>
      <c r="S52" s="41"/>
      <c r="T52" s="164"/>
      <c r="U52" s="40"/>
      <c r="V52" s="187"/>
      <c r="W52" s="41"/>
      <c r="X52" s="41"/>
      <c r="Y52" s="43"/>
      <c r="Z52" s="43"/>
      <c r="AA52" s="43"/>
      <c r="AB52" s="43"/>
      <c r="AC52" s="41"/>
      <c r="AD52" s="66"/>
      <c r="AE52" s="40"/>
      <c r="AF52" s="40"/>
      <c r="AG52" s="40"/>
      <c r="AH52" s="40"/>
      <c r="AI52" s="43"/>
      <c r="AJ52" s="43"/>
      <c r="AK52" s="43"/>
      <c r="AL52" s="43"/>
      <c r="AM52" s="41"/>
      <c r="AN52" s="66"/>
      <c r="AO52" s="40"/>
      <c r="AP52" s="32"/>
      <c r="AQ52" s="41"/>
      <c r="AR52" s="41"/>
      <c r="AS52" s="43"/>
      <c r="AT52" s="43"/>
      <c r="AU52" s="43"/>
      <c r="AV52" s="43"/>
      <c r="AW52" s="41"/>
      <c r="AX52" s="66"/>
      <c r="AY52" s="40"/>
      <c r="AZ52" s="40"/>
      <c r="BA52" s="40"/>
      <c r="BB52" s="40"/>
      <c r="BC52" s="43"/>
      <c r="BD52" s="43"/>
      <c r="BE52" s="43"/>
      <c r="BF52" s="43"/>
      <c r="BG52" s="41"/>
      <c r="BH52" s="66"/>
      <c r="BI52" s="32" t="s">
        <v>695</v>
      </c>
      <c r="BJ52" s="40"/>
      <c r="BK52" s="40"/>
      <c r="BL52" s="40"/>
      <c r="BM52" s="43"/>
      <c r="BN52" s="43"/>
      <c r="BO52" s="43"/>
      <c r="BP52" s="43"/>
      <c r="BQ52" s="41"/>
      <c r="BR52" s="66"/>
      <c r="BS52" s="40"/>
      <c r="BT52" s="40"/>
      <c r="BU52" s="40"/>
      <c r="BV52" s="40"/>
      <c r="BW52" s="43"/>
      <c r="BX52" s="43"/>
      <c r="BY52" s="43"/>
      <c r="BZ52" s="43"/>
      <c r="CA52" s="41"/>
      <c r="CB52" s="66"/>
      <c r="CC52" s="40"/>
      <c r="CD52" s="40"/>
      <c r="CE52" s="40"/>
      <c r="CF52" s="40"/>
      <c r="CG52" s="43"/>
      <c r="CH52" s="43"/>
      <c r="CI52" s="43"/>
      <c r="CJ52" s="43"/>
      <c r="CK52" s="41"/>
      <c r="CL52" s="66"/>
      <c r="CM52" s="40"/>
      <c r="CN52" s="40"/>
      <c r="CO52" s="40"/>
      <c r="CP52" s="40"/>
      <c r="CQ52" s="43"/>
      <c r="CR52" s="43"/>
      <c r="CS52" s="43"/>
      <c r="CT52" s="43"/>
      <c r="CU52" s="41"/>
      <c r="CV52" s="66"/>
      <c r="CW52" s="40"/>
      <c r="CX52" s="40"/>
      <c r="CY52" s="40"/>
      <c r="CZ52" s="40"/>
      <c r="DA52" s="43"/>
      <c r="DB52" s="43"/>
      <c r="DC52" s="43"/>
      <c r="DD52" s="43"/>
      <c r="DE52" s="41"/>
      <c r="DF52" s="66"/>
      <c r="DG52" s="32" t="s">
        <v>1248</v>
      </c>
      <c r="DH52" s="40"/>
      <c r="DI52" s="40"/>
      <c r="DJ52" s="40"/>
      <c r="DK52" s="43"/>
      <c r="DL52" s="43"/>
      <c r="DM52" s="43"/>
      <c r="DN52" s="43"/>
      <c r="DO52" s="41"/>
      <c r="DP52" s="66"/>
      <c r="DQ52" s="40"/>
      <c r="DR52" s="40"/>
      <c r="DS52" s="40"/>
      <c r="DT52" s="40"/>
      <c r="DU52" s="43"/>
      <c r="DV52" s="43"/>
      <c r="DW52" s="43"/>
      <c r="DX52" s="43"/>
      <c r="DY52" s="41"/>
      <c r="DZ52" s="66"/>
      <c r="EA52" s="188">
        <v>1</v>
      </c>
      <c r="EB52" s="188"/>
      <c r="EC52" s="40"/>
      <c r="ED52" s="40"/>
      <c r="EE52" s="40"/>
      <c r="EF52" s="43"/>
      <c r="EG52" s="43"/>
      <c r="EH52" s="43"/>
      <c r="EI52" s="41"/>
      <c r="EJ52" s="66"/>
      <c r="EK52" s="40"/>
      <c r="EL52" s="40"/>
      <c r="EM52" s="40"/>
      <c r="EN52" s="40"/>
      <c r="EO52" s="43"/>
      <c r="EP52" s="43"/>
      <c r="EQ52" s="43"/>
      <c r="ER52" s="43"/>
      <c r="ES52" s="41"/>
      <c r="ET52" s="66"/>
      <c r="EU52" s="13"/>
    </row>
    <row r="53" spans="1:151" ht="60" customHeight="1" x14ac:dyDescent="0.2">
      <c r="A53" s="599">
        <v>28</v>
      </c>
      <c r="B53" s="179"/>
      <c r="C53" s="616" t="s">
        <v>1249</v>
      </c>
      <c r="D53" s="617">
        <v>7</v>
      </c>
      <c r="E53" s="616" t="s">
        <v>188</v>
      </c>
      <c r="F53" s="616" t="s">
        <v>1250</v>
      </c>
      <c r="G53" s="598" t="s">
        <v>59</v>
      </c>
      <c r="H53" s="598" t="s">
        <v>1251</v>
      </c>
      <c r="I53" s="178">
        <v>35</v>
      </c>
      <c r="J53" s="179" t="s">
        <v>1252</v>
      </c>
      <c r="K53" s="29">
        <v>3</v>
      </c>
      <c r="L53" s="618">
        <f>K53/K54</f>
        <v>6.4377682403433476E-3</v>
      </c>
      <c r="M53" s="603"/>
      <c r="N53" s="603"/>
      <c r="O53" s="597"/>
      <c r="P53" s="597"/>
      <c r="Q53" s="602" t="s">
        <v>63</v>
      </c>
      <c r="R53" s="597"/>
      <c r="S53" s="598" t="s">
        <v>1253</v>
      </c>
      <c r="T53" s="619">
        <v>1</v>
      </c>
      <c r="U53" s="189">
        <v>8</v>
      </c>
      <c r="V53" s="618">
        <f>U53/U54</f>
        <v>2.8776978417266189E-2</v>
      </c>
      <c r="W53" s="616"/>
      <c r="X53" s="616"/>
      <c r="Y53" s="597"/>
      <c r="Z53" s="597"/>
      <c r="AA53" s="602" t="s">
        <v>63</v>
      </c>
      <c r="AB53" s="597"/>
      <c r="AC53" s="598" t="s">
        <v>1254</v>
      </c>
      <c r="AD53" s="599">
        <v>1</v>
      </c>
      <c r="AE53" s="190">
        <v>0</v>
      </c>
      <c r="AF53" s="618">
        <f>AE53/AE54</f>
        <v>0</v>
      </c>
      <c r="AG53" s="603"/>
      <c r="AH53" s="603"/>
      <c r="AI53" s="597"/>
      <c r="AJ53" s="597"/>
      <c r="AK53" s="602" t="s">
        <v>63</v>
      </c>
      <c r="AL53" s="597"/>
      <c r="AM53" s="598" t="s">
        <v>1255</v>
      </c>
      <c r="AN53" s="599">
        <v>1</v>
      </c>
      <c r="AO53" s="190">
        <v>5</v>
      </c>
      <c r="AP53" s="600">
        <f>AO53/AO54</f>
        <v>9.4339622641509441E-2</v>
      </c>
      <c r="AQ53" s="616"/>
      <c r="AR53" s="616"/>
      <c r="AS53" s="597"/>
      <c r="AT53" s="597"/>
      <c r="AU53" s="602" t="s">
        <v>63</v>
      </c>
      <c r="AV53" s="597"/>
      <c r="AW53" s="598" t="s">
        <v>1256</v>
      </c>
      <c r="AX53" s="599">
        <v>1</v>
      </c>
      <c r="AY53" s="178">
        <v>4</v>
      </c>
      <c r="AZ53" s="597" t="s">
        <v>1257</v>
      </c>
      <c r="BA53" s="603"/>
      <c r="BB53" s="603"/>
      <c r="BC53" s="597"/>
      <c r="BD53" s="597"/>
      <c r="BE53" s="602" t="s">
        <v>63</v>
      </c>
      <c r="BF53" s="597"/>
      <c r="BG53" s="598" t="s">
        <v>1258</v>
      </c>
      <c r="BH53" s="599">
        <v>1</v>
      </c>
      <c r="BI53" s="184">
        <v>0</v>
      </c>
      <c r="BJ53" s="600" t="e">
        <f>BI53/BI54</f>
        <v>#VALUE!</v>
      </c>
      <c r="BK53" s="180" t="s">
        <v>1259</v>
      </c>
      <c r="BL53" s="180"/>
      <c r="BM53" s="597"/>
      <c r="BN53" s="597"/>
      <c r="BO53" s="597" t="s">
        <v>63</v>
      </c>
      <c r="BP53" s="597"/>
      <c r="BQ53" s="598" t="s">
        <v>1260</v>
      </c>
      <c r="BR53" s="599">
        <v>1</v>
      </c>
      <c r="BS53" s="178">
        <v>6</v>
      </c>
      <c r="BT53" s="600">
        <f>BS53/BS54</f>
        <v>1.1811023622047244E-2</v>
      </c>
      <c r="BU53" s="191" t="s">
        <v>1261</v>
      </c>
      <c r="BV53" s="180"/>
      <c r="BW53" s="597"/>
      <c r="BX53" s="597"/>
      <c r="BY53" s="602" t="s">
        <v>63</v>
      </c>
      <c r="BZ53" s="597"/>
      <c r="CA53" s="598" t="s">
        <v>1262</v>
      </c>
      <c r="CB53" s="599">
        <v>1</v>
      </c>
      <c r="CC53" s="190">
        <v>13</v>
      </c>
      <c r="CD53" s="600">
        <f>CC53/CC54</f>
        <v>3.3248081841432228E-2</v>
      </c>
      <c r="CE53" s="603"/>
      <c r="CF53" s="603"/>
      <c r="CG53" s="597"/>
      <c r="CH53" s="597"/>
      <c r="CI53" s="602" t="s">
        <v>63</v>
      </c>
      <c r="CJ53" s="597"/>
      <c r="CK53" s="598" t="s">
        <v>1263</v>
      </c>
      <c r="CL53" s="599">
        <v>1</v>
      </c>
      <c r="CM53" s="190">
        <v>3</v>
      </c>
      <c r="CN53" s="600">
        <f>CM53/CM54</f>
        <v>3.6585365853658534E-2</v>
      </c>
      <c r="CO53" s="603" t="s">
        <v>1264</v>
      </c>
      <c r="CP53" s="603"/>
      <c r="CQ53" s="597"/>
      <c r="CR53" s="597"/>
      <c r="CS53" s="602" t="s">
        <v>63</v>
      </c>
      <c r="CT53" s="597"/>
      <c r="CU53" s="598" t="s">
        <v>1265</v>
      </c>
      <c r="CV53" s="599">
        <v>1</v>
      </c>
      <c r="CW53" s="190">
        <v>2</v>
      </c>
      <c r="CX53" s="600">
        <f>CW53/CW54</f>
        <v>1.4084507042253521E-2</v>
      </c>
      <c r="CY53" s="603"/>
      <c r="CZ53" s="604" t="s">
        <v>1266</v>
      </c>
      <c r="DA53" s="597"/>
      <c r="DB53" s="597"/>
      <c r="DC53" s="602" t="s">
        <v>63</v>
      </c>
      <c r="DD53" s="597"/>
      <c r="DE53" s="598" t="s">
        <v>1267</v>
      </c>
      <c r="DF53" s="599">
        <v>1</v>
      </c>
      <c r="DG53" s="184">
        <v>5</v>
      </c>
      <c r="DH53" s="600">
        <f>DG53/DG54</f>
        <v>5.0505050505050504E-2</v>
      </c>
      <c r="DI53" s="603"/>
      <c r="DJ53" s="604" t="s">
        <v>1268</v>
      </c>
      <c r="DK53" s="597"/>
      <c r="DL53" s="597"/>
      <c r="DM53" s="602" t="s">
        <v>63</v>
      </c>
      <c r="DN53" s="597"/>
      <c r="DO53" s="598" t="s">
        <v>1269</v>
      </c>
      <c r="DP53" s="599">
        <v>1</v>
      </c>
      <c r="DQ53" s="190">
        <v>2</v>
      </c>
      <c r="DR53" s="600">
        <f>DQ53/DQ54</f>
        <v>9.0909090909090912E-2</v>
      </c>
      <c r="DS53" s="603"/>
      <c r="DT53" s="604" t="s">
        <v>1270</v>
      </c>
      <c r="DU53" s="597"/>
      <c r="DV53" s="597"/>
      <c r="DW53" s="602" t="s">
        <v>63</v>
      </c>
      <c r="DX53" s="597"/>
      <c r="DY53" s="598" t="s">
        <v>1271</v>
      </c>
      <c r="DZ53" s="599">
        <v>1</v>
      </c>
      <c r="EA53" s="184">
        <v>0</v>
      </c>
      <c r="EB53" s="600">
        <f>EA53/EA54</f>
        <v>0</v>
      </c>
      <c r="EC53" s="603" t="s">
        <v>1272</v>
      </c>
      <c r="ED53" s="603"/>
      <c r="EE53" s="603"/>
      <c r="EF53" s="597"/>
      <c r="EG53" s="602" t="s">
        <v>63</v>
      </c>
      <c r="EH53" s="597"/>
      <c r="EI53" s="598" t="s">
        <v>1273</v>
      </c>
      <c r="EJ53" s="599">
        <v>1</v>
      </c>
      <c r="EK53" s="23" t="s">
        <v>1274</v>
      </c>
      <c r="EL53" s="600" t="e">
        <f>EK53/EK54</f>
        <v>#VALUE!</v>
      </c>
      <c r="EM53" s="604" t="s">
        <v>1275</v>
      </c>
      <c r="EN53" s="603"/>
      <c r="EO53" s="597"/>
      <c r="EP53" s="597"/>
      <c r="EQ53" s="602" t="s">
        <v>63</v>
      </c>
      <c r="ER53" s="597"/>
      <c r="ES53" s="598" t="s">
        <v>1276</v>
      </c>
      <c r="ET53" s="599">
        <v>1</v>
      </c>
      <c r="EU53" s="13"/>
    </row>
    <row r="54" spans="1:151" ht="64.5" customHeight="1" x14ac:dyDescent="0.2">
      <c r="A54" s="532"/>
      <c r="B54" s="179"/>
      <c r="C54" s="532"/>
      <c r="D54" s="532"/>
      <c r="E54" s="532"/>
      <c r="F54" s="532"/>
      <c r="G54" s="532"/>
      <c r="H54" s="532"/>
      <c r="I54" s="178">
        <v>36</v>
      </c>
      <c r="J54" s="179" t="s">
        <v>1277</v>
      </c>
      <c r="K54" s="23">
        <v>466</v>
      </c>
      <c r="L54" s="532"/>
      <c r="M54" s="532"/>
      <c r="N54" s="532"/>
      <c r="O54" s="532"/>
      <c r="P54" s="532"/>
      <c r="Q54" s="532"/>
      <c r="R54" s="532"/>
      <c r="S54" s="532"/>
      <c r="T54" s="594"/>
      <c r="U54" s="189">
        <v>278</v>
      </c>
      <c r="V54" s="532"/>
      <c r="W54" s="532"/>
      <c r="X54" s="532"/>
      <c r="Y54" s="532"/>
      <c r="Z54" s="532"/>
      <c r="AA54" s="532"/>
      <c r="AB54" s="532"/>
      <c r="AC54" s="532"/>
      <c r="AD54" s="532"/>
      <c r="AE54" s="190">
        <v>266</v>
      </c>
      <c r="AF54" s="532"/>
      <c r="AG54" s="532"/>
      <c r="AH54" s="532"/>
      <c r="AI54" s="532"/>
      <c r="AJ54" s="532"/>
      <c r="AK54" s="532"/>
      <c r="AL54" s="532"/>
      <c r="AM54" s="532"/>
      <c r="AN54" s="532"/>
      <c r="AO54" s="190">
        <v>53</v>
      </c>
      <c r="AP54" s="532"/>
      <c r="AQ54" s="532"/>
      <c r="AR54" s="532"/>
      <c r="AS54" s="532"/>
      <c r="AT54" s="532"/>
      <c r="AU54" s="532"/>
      <c r="AV54" s="532"/>
      <c r="AW54" s="532"/>
      <c r="AX54" s="532"/>
      <c r="AY54" s="178">
        <v>105</v>
      </c>
      <c r="AZ54" s="532"/>
      <c r="BA54" s="532"/>
      <c r="BB54" s="532"/>
      <c r="BC54" s="532"/>
      <c r="BD54" s="532"/>
      <c r="BE54" s="532"/>
      <c r="BF54" s="532"/>
      <c r="BG54" s="532"/>
      <c r="BH54" s="532"/>
      <c r="BI54" s="184" t="s">
        <v>1278</v>
      </c>
      <c r="BJ54" s="532"/>
      <c r="BK54" s="180"/>
      <c r="BL54" s="180"/>
      <c r="BM54" s="532"/>
      <c r="BN54" s="532"/>
      <c r="BO54" s="532"/>
      <c r="BP54" s="532"/>
      <c r="BQ54" s="532"/>
      <c r="BR54" s="532"/>
      <c r="BS54" s="178">
        <v>508</v>
      </c>
      <c r="BT54" s="532"/>
      <c r="BU54" s="191"/>
      <c r="BV54" s="180"/>
      <c r="BW54" s="532"/>
      <c r="BX54" s="532"/>
      <c r="BY54" s="532"/>
      <c r="BZ54" s="532"/>
      <c r="CA54" s="532"/>
      <c r="CB54" s="532"/>
      <c r="CC54" s="190">
        <v>391</v>
      </c>
      <c r="CD54" s="532"/>
      <c r="CE54" s="532"/>
      <c r="CF54" s="532"/>
      <c r="CG54" s="532"/>
      <c r="CH54" s="532"/>
      <c r="CI54" s="532"/>
      <c r="CJ54" s="532"/>
      <c r="CK54" s="532"/>
      <c r="CL54" s="532"/>
      <c r="CM54" s="190">
        <v>82</v>
      </c>
      <c r="CN54" s="532"/>
      <c r="CO54" s="532"/>
      <c r="CP54" s="532"/>
      <c r="CQ54" s="532"/>
      <c r="CR54" s="532"/>
      <c r="CS54" s="532"/>
      <c r="CT54" s="532"/>
      <c r="CU54" s="532"/>
      <c r="CV54" s="532"/>
      <c r="CW54" s="190">
        <v>142</v>
      </c>
      <c r="CX54" s="532"/>
      <c r="CY54" s="532"/>
      <c r="CZ54" s="532"/>
      <c r="DA54" s="532"/>
      <c r="DB54" s="532"/>
      <c r="DC54" s="532"/>
      <c r="DD54" s="532"/>
      <c r="DE54" s="532"/>
      <c r="DF54" s="532"/>
      <c r="DG54" s="190">
        <v>99</v>
      </c>
      <c r="DH54" s="532"/>
      <c r="DI54" s="532"/>
      <c r="DJ54" s="532"/>
      <c r="DK54" s="532"/>
      <c r="DL54" s="532"/>
      <c r="DM54" s="532"/>
      <c r="DN54" s="532"/>
      <c r="DO54" s="532"/>
      <c r="DP54" s="532"/>
      <c r="DQ54" s="190">
        <v>22</v>
      </c>
      <c r="DR54" s="532"/>
      <c r="DS54" s="532"/>
      <c r="DT54" s="532"/>
      <c r="DU54" s="532"/>
      <c r="DV54" s="532"/>
      <c r="DW54" s="532"/>
      <c r="DX54" s="532"/>
      <c r="DY54" s="532"/>
      <c r="DZ54" s="532"/>
      <c r="EA54" s="184">
        <v>38</v>
      </c>
      <c r="EB54" s="532"/>
      <c r="EC54" s="532"/>
      <c r="ED54" s="532"/>
      <c r="EE54" s="532"/>
      <c r="EF54" s="532"/>
      <c r="EG54" s="532"/>
      <c r="EH54" s="532"/>
      <c r="EI54" s="532"/>
      <c r="EJ54" s="532"/>
      <c r="EK54" s="190">
        <v>65</v>
      </c>
      <c r="EL54" s="532"/>
      <c r="EM54" s="532"/>
      <c r="EN54" s="532"/>
      <c r="EO54" s="532"/>
      <c r="EP54" s="532"/>
      <c r="EQ54" s="532"/>
      <c r="ER54" s="532"/>
      <c r="ES54" s="532"/>
      <c r="ET54" s="532"/>
      <c r="EU54" s="13"/>
    </row>
    <row r="55" spans="1:151" ht="75" customHeight="1" x14ac:dyDescent="0.2">
      <c r="A55" s="23">
        <v>29</v>
      </c>
      <c r="B55" s="24"/>
      <c r="C55" s="24" t="s">
        <v>1235</v>
      </c>
      <c r="D55" s="24">
        <v>7</v>
      </c>
      <c r="E55" s="24" t="s">
        <v>188</v>
      </c>
      <c r="F55" s="24" t="s">
        <v>1279</v>
      </c>
      <c r="G55" s="56" t="s">
        <v>59</v>
      </c>
      <c r="H55" s="24" t="s">
        <v>1280</v>
      </c>
      <c r="I55" s="23">
        <v>37</v>
      </c>
      <c r="J55" s="24" t="s">
        <v>1281</v>
      </c>
      <c r="K55" s="23" t="s">
        <v>1282</v>
      </c>
      <c r="L55" s="3"/>
      <c r="M55" s="3"/>
      <c r="N55" s="3"/>
      <c r="O55" s="35"/>
      <c r="P55" s="35"/>
      <c r="Q55" s="35" t="s">
        <v>63</v>
      </c>
      <c r="R55" s="35"/>
      <c r="S55" s="24" t="s">
        <v>1283</v>
      </c>
      <c r="T55" s="169">
        <v>1</v>
      </c>
      <c r="U55" s="24" t="s">
        <v>1284</v>
      </c>
      <c r="V55" s="105"/>
      <c r="W55" s="24"/>
      <c r="X55" s="24"/>
      <c r="Y55" s="35"/>
      <c r="Z55" s="35"/>
      <c r="AA55" s="35" t="s">
        <v>63</v>
      </c>
      <c r="AB55" s="35"/>
      <c r="AC55" s="24" t="s">
        <v>1285</v>
      </c>
      <c r="AD55" s="23">
        <v>1</v>
      </c>
      <c r="AE55" s="27" t="s">
        <v>1286</v>
      </c>
      <c r="AF55" s="3"/>
      <c r="AG55" s="3"/>
      <c r="AH55" s="3"/>
      <c r="AI55" s="35"/>
      <c r="AJ55" s="35"/>
      <c r="AK55" s="35" t="s">
        <v>63</v>
      </c>
      <c r="AL55" s="35"/>
      <c r="AM55" s="24" t="s">
        <v>1287</v>
      </c>
      <c r="AN55" s="23">
        <v>1</v>
      </c>
      <c r="AO55" s="103">
        <v>3</v>
      </c>
      <c r="AP55" s="61">
        <f>AO55/AO36</f>
        <v>0.2</v>
      </c>
      <c r="AQ55" s="24"/>
      <c r="AR55" s="24"/>
      <c r="AS55" s="35"/>
      <c r="AT55" s="35"/>
      <c r="AU55" s="35" t="s">
        <v>63</v>
      </c>
      <c r="AV55" s="35"/>
      <c r="AW55" s="24" t="s">
        <v>1288</v>
      </c>
      <c r="AX55" s="23">
        <v>1</v>
      </c>
      <c r="AY55" s="23">
        <v>2</v>
      </c>
      <c r="AZ55" s="61">
        <f>AY55/AY36</f>
        <v>1</v>
      </c>
      <c r="BA55" s="3"/>
      <c r="BB55" s="3"/>
      <c r="BC55" s="35"/>
      <c r="BD55" s="35" t="s">
        <v>63</v>
      </c>
      <c r="BE55" s="35"/>
      <c r="BF55" s="35"/>
      <c r="BG55" s="24"/>
      <c r="BH55" s="23">
        <v>1</v>
      </c>
      <c r="BI55" s="27">
        <v>1</v>
      </c>
      <c r="BJ55" s="61">
        <f>BI55/BI36</f>
        <v>0.2</v>
      </c>
      <c r="BK55" s="3" t="s">
        <v>1289</v>
      </c>
      <c r="BL55" s="3"/>
      <c r="BM55" s="35"/>
      <c r="BN55" s="35"/>
      <c r="BO55" s="35" t="s">
        <v>63</v>
      </c>
      <c r="BP55" s="35"/>
      <c r="BQ55" s="24" t="s">
        <v>1290</v>
      </c>
      <c r="BR55" s="23">
        <v>1</v>
      </c>
      <c r="BS55" s="23">
        <v>5</v>
      </c>
      <c r="BT55" s="61">
        <f>BS55/BS36</f>
        <v>1</v>
      </c>
      <c r="BU55" s="3" t="s">
        <v>1291</v>
      </c>
      <c r="BV55" s="3"/>
      <c r="BW55" s="35"/>
      <c r="BX55" s="35" t="s">
        <v>63</v>
      </c>
      <c r="BY55" s="35"/>
      <c r="BZ55" s="35"/>
      <c r="CA55" s="24"/>
      <c r="CB55" s="23">
        <v>1</v>
      </c>
      <c r="CC55" s="27">
        <v>2</v>
      </c>
      <c r="CD55" s="61">
        <f>CC55/CC36</f>
        <v>0.2857142857142857</v>
      </c>
      <c r="CE55" s="3"/>
      <c r="CF55" s="3"/>
      <c r="CG55" s="35"/>
      <c r="CH55" s="35"/>
      <c r="CI55" s="35" t="s">
        <v>63</v>
      </c>
      <c r="CJ55" s="35"/>
      <c r="CK55" s="24" t="s">
        <v>1292</v>
      </c>
      <c r="CL55" s="23">
        <v>1</v>
      </c>
      <c r="CM55" s="27" t="s">
        <v>231</v>
      </c>
      <c r="CN55" s="3"/>
      <c r="CO55" s="3"/>
      <c r="CP55" s="3"/>
      <c r="CQ55" s="35"/>
      <c r="CR55" s="35"/>
      <c r="CS55" s="35" t="s">
        <v>63</v>
      </c>
      <c r="CT55" s="35"/>
      <c r="CU55" s="24" t="s">
        <v>1293</v>
      </c>
      <c r="CV55" s="23">
        <v>1</v>
      </c>
      <c r="CW55" s="27" t="s">
        <v>394</v>
      </c>
      <c r="CX55" s="3"/>
      <c r="CY55" s="3"/>
      <c r="CZ55" s="3"/>
      <c r="DA55" s="35"/>
      <c r="DB55" s="35"/>
      <c r="DC55" s="35" t="s">
        <v>63</v>
      </c>
      <c r="DD55" s="35"/>
      <c r="DE55" s="24" t="s">
        <v>1294</v>
      </c>
      <c r="DF55" s="23">
        <v>1</v>
      </c>
      <c r="DG55" s="27" t="s">
        <v>323</v>
      </c>
      <c r="DH55" s="3"/>
      <c r="DI55" s="3"/>
      <c r="DJ55" s="3"/>
      <c r="DK55" s="35"/>
      <c r="DL55" s="35"/>
      <c r="DM55" s="35" t="s">
        <v>63</v>
      </c>
      <c r="DN55" s="35"/>
      <c r="DO55" s="24" t="s">
        <v>1295</v>
      </c>
      <c r="DP55" s="23">
        <v>1</v>
      </c>
      <c r="DQ55" s="27">
        <v>3</v>
      </c>
      <c r="DR55" s="61">
        <f>DQ55/DQ36</f>
        <v>1</v>
      </c>
      <c r="DS55" s="3"/>
      <c r="DT55" s="3"/>
      <c r="DU55" s="35"/>
      <c r="DV55" s="35" t="s">
        <v>63</v>
      </c>
      <c r="DW55" s="35"/>
      <c r="DX55" s="35"/>
      <c r="DY55" s="24"/>
      <c r="DZ55" s="23">
        <v>1</v>
      </c>
      <c r="EA55" s="27" t="s">
        <v>231</v>
      </c>
      <c r="EB55" s="27"/>
      <c r="EC55" s="3"/>
      <c r="ED55" s="3"/>
      <c r="EE55" s="3"/>
      <c r="EF55" s="35"/>
      <c r="EG55" s="35" t="s">
        <v>63</v>
      </c>
      <c r="EH55" s="35"/>
      <c r="EI55" s="24" t="s">
        <v>1296</v>
      </c>
      <c r="EJ55" s="23">
        <v>1</v>
      </c>
      <c r="EK55" s="23" t="s">
        <v>1274</v>
      </c>
      <c r="EL55" s="3"/>
      <c r="EM55" s="3" t="s">
        <v>917</v>
      </c>
      <c r="EN55" s="24" t="s">
        <v>1297</v>
      </c>
      <c r="EO55" s="35"/>
      <c r="EP55" s="35"/>
      <c r="EQ55" s="35" t="s">
        <v>63</v>
      </c>
      <c r="ER55" s="35"/>
      <c r="ES55" s="24" t="s">
        <v>1298</v>
      </c>
      <c r="ET55" s="23">
        <v>1</v>
      </c>
      <c r="EU55" s="13"/>
    </row>
    <row r="56" spans="1:151" ht="12.75" customHeight="1" x14ac:dyDescent="0.2">
      <c r="A56" s="66">
        <v>30</v>
      </c>
      <c r="B56" s="41"/>
      <c r="C56" s="41" t="s">
        <v>1299</v>
      </c>
      <c r="D56" s="41">
        <v>7</v>
      </c>
      <c r="E56" s="65" t="s">
        <v>57</v>
      </c>
      <c r="F56" s="41" t="s">
        <v>1300</v>
      </c>
      <c r="G56" s="64" t="s">
        <v>525</v>
      </c>
      <c r="H56" s="41" t="s">
        <v>1301</v>
      </c>
      <c r="I56" s="64"/>
      <c r="J56" s="41"/>
      <c r="K56" s="40"/>
      <c r="L56" s="40"/>
      <c r="M56" s="40"/>
      <c r="N56" s="40"/>
      <c r="O56" s="43"/>
      <c r="P56" s="43"/>
      <c r="Q56" s="43"/>
      <c r="R56" s="43"/>
      <c r="S56" s="41"/>
      <c r="T56" s="164"/>
      <c r="U56" s="40"/>
      <c r="V56" s="88"/>
      <c r="W56" s="41"/>
      <c r="X56" s="41"/>
      <c r="Y56" s="43"/>
      <c r="Z56" s="43"/>
      <c r="AA56" s="43"/>
      <c r="AB56" s="43"/>
      <c r="AC56" s="41"/>
      <c r="AD56" s="66"/>
      <c r="AE56" s="40"/>
      <c r="AF56" s="40"/>
      <c r="AG56" s="40"/>
      <c r="AH56" s="40"/>
      <c r="AI56" s="43"/>
      <c r="AJ56" s="43"/>
      <c r="AK56" s="43"/>
      <c r="AL56" s="43"/>
      <c r="AM56" s="41"/>
      <c r="AN56" s="66"/>
      <c r="AO56" s="40"/>
      <c r="AP56" s="41"/>
      <c r="AQ56" s="41"/>
      <c r="AR56" s="41"/>
      <c r="AS56" s="43"/>
      <c r="AT56" s="43"/>
      <c r="AU56" s="43"/>
      <c r="AV56" s="43"/>
      <c r="AW56" s="41"/>
      <c r="AX56" s="66"/>
      <c r="AY56" s="40"/>
      <c r="AZ56" s="40"/>
      <c r="BA56" s="40"/>
      <c r="BB56" s="40"/>
      <c r="BC56" s="43"/>
      <c r="BD56" s="43"/>
      <c r="BE56" s="43"/>
      <c r="BF56" s="43"/>
      <c r="BG56" s="41"/>
      <c r="BH56" s="66"/>
      <c r="BI56" s="32" t="s">
        <v>695</v>
      </c>
      <c r="BJ56" s="40"/>
      <c r="BK56" s="40"/>
      <c r="BL56" s="40"/>
      <c r="BM56" s="43"/>
      <c r="BN56" s="43"/>
      <c r="BO56" s="43"/>
      <c r="BP56" s="43"/>
      <c r="BQ56" s="41"/>
      <c r="BR56" s="66"/>
      <c r="BS56" s="40"/>
      <c r="BT56" s="40"/>
      <c r="BU56" s="40"/>
      <c r="BV56" s="40"/>
      <c r="BW56" s="43"/>
      <c r="BX56" s="43"/>
      <c r="BY56" s="43"/>
      <c r="BZ56" s="43"/>
      <c r="CA56" s="41"/>
      <c r="CB56" s="66"/>
      <c r="CC56" s="40"/>
      <c r="CD56" s="40"/>
      <c r="CE56" s="40"/>
      <c r="CF56" s="40"/>
      <c r="CG56" s="43"/>
      <c r="CH56" s="43"/>
      <c r="CI56" s="43"/>
      <c r="CJ56" s="43"/>
      <c r="CK56" s="41"/>
      <c r="CL56" s="66"/>
      <c r="CM56" s="40"/>
      <c r="CN56" s="40"/>
      <c r="CO56" s="40"/>
      <c r="CP56" s="40"/>
      <c r="CQ56" s="43"/>
      <c r="CR56" s="43"/>
      <c r="CS56" s="43"/>
      <c r="CT56" s="43"/>
      <c r="CU56" s="41"/>
      <c r="CV56" s="66"/>
      <c r="CW56" s="32" t="s">
        <v>323</v>
      </c>
      <c r="CX56" s="40"/>
      <c r="CY56" s="40"/>
      <c r="CZ56" s="40"/>
      <c r="DA56" s="43"/>
      <c r="DB56" s="43"/>
      <c r="DC56" s="43"/>
      <c r="DD56" s="43"/>
      <c r="DE56" s="41"/>
      <c r="DF56" s="66"/>
      <c r="DG56" s="40"/>
      <c r="DH56" s="40"/>
      <c r="DI56" s="40"/>
      <c r="DJ56" s="40"/>
      <c r="DK56" s="43"/>
      <c r="DL56" s="43"/>
      <c r="DM56" s="43"/>
      <c r="DN56" s="43"/>
      <c r="DO56" s="41"/>
      <c r="DP56" s="66"/>
      <c r="DQ56" s="40"/>
      <c r="DR56" s="40"/>
      <c r="DS56" s="40"/>
      <c r="DT56" s="40"/>
      <c r="DU56" s="43"/>
      <c r="DV56" s="43"/>
      <c r="DW56" s="43"/>
      <c r="DX56" s="43"/>
      <c r="DY56" s="41"/>
      <c r="DZ56" s="66"/>
      <c r="EA56" s="32" t="s">
        <v>1302</v>
      </c>
      <c r="EB56" s="32"/>
      <c r="EC56" s="40"/>
      <c r="ED56" s="40"/>
      <c r="EE56" s="40"/>
      <c r="EF56" s="43"/>
      <c r="EG56" s="43"/>
      <c r="EH56" s="43"/>
      <c r="EI56" s="41"/>
      <c r="EJ56" s="66"/>
      <c r="EK56" s="40"/>
      <c r="EL56" s="40"/>
      <c r="EM56" s="40"/>
      <c r="EN56" s="40"/>
      <c r="EO56" s="43"/>
      <c r="EP56" s="43"/>
      <c r="EQ56" s="43"/>
      <c r="ER56" s="43"/>
      <c r="ES56" s="41"/>
      <c r="ET56" s="66"/>
      <c r="EU56" s="13"/>
    </row>
    <row r="57" spans="1:151" ht="12.75" customHeight="1" x14ac:dyDescent="0.2">
      <c r="A57" s="66">
        <v>31</v>
      </c>
      <c r="B57" s="41"/>
      <c r="C57" s="41" t="s">
        <v>1299</v>
      </c>
      <c r="D57" s="41">
        <v>7</v>
      </c>
      <c r="E57" s="65" t="s">
        <v>90</v>
      </c>
      <c r="F57" s="41" t="s">
        <v>1303</v>
      </c>
      <c r="G57" s="64" t="s">
        <v>525</v>
      </c>
      <c r="H57" s="41" t="s">
        <v>1304</v>
      </c>
      <c r="I57" s="64"/>
      <c r="J57" s="41"/>
      <c r="K57" s="40"/>
      <c r="L57" s="40"/>
      <c r="M57" s="40"/>
      <c r="N57" s="40"/>
      <c r="O57" s="43"/>
      <c r="P57" s="43"/>
      <c r="Q57" s="43"/>
      <c r="R57" s="43"/>
      <c r="S57" s="41"/>
      <c r="T57" s="164"/>
      <c r="U57" s="40"/>
      <c r="V57" s="88"/>
      <c r="W57" s="41"/>
      <c r="X57" s="41"/>
      <c r="Y57" s="43"/>
      <c r="Z57" s="43"/>
      <c r="AA57" s="43"/>
      <c r="AB57" s="43"/>
      <c r="AC57" s="41"/>
      <c r="AD57" s="66"/>
      <c r="AE57" s="40"/>
      <c r="AF57" s="40"/>
      <c r="AG57" s="40"/>
      <c r="AH57" s="40"/>
      <c r="AI57" s="43"/>
      <c r="AJ57" s="43"/>
      <c r="AK57" s="43"/>
      <c r="AL57" s="43"/>
      <c r="AM57" s="41"/>
      <c r="AN57" s="66"/>
      <c r="AO57" s="40"/>
      <c r="AP57" s="41"/>
      <c r="AQ57" s="41"/>
      <c r="AR57" s="41"/>
      <c r="AS57" s="43"/>
      <c r="AT57" s="43"/>
      <c r="AU57" s="43"/>
      <c r="AV57" s="43"/>
      <c r="AW57" s="41"/>
      <c r="AX57" s="66"/>
      <c r="AY57" s="40"/>
      <c r="AZ57" s="40"/>
      <c r="BA57" s="40"/>
      <c r="BB57" s="40"/>
      <c r="BC57" s="43"/>
      <c r="BD57" s="43"/>
      <c r="BE57" s="43"/>
      <c r="BF57" s="43"/>
      <c r="BG57" s="41"/>
      <c r="BH57" s="66"/>
      <c r="BI57" s="32" t="s">
        <v>1305</v>
      </c>
      <c r="BJ57" s="40"/>
      <c r="BK57" s="40"/>
      <c r="BL57" s="40"/>
      <c r="BM57" s="43"/>
      <c r="BN57" s="43"/>
      <c r="BO57" s="43"/>
      <c r="BP57" s="43"/>
      <c r="BQ57" s="41"/>
      <c r="BR57" s="66"/>
      <c r="BS57" s="40"/>
      <c r="BT57" s="40"/>
      <c r="BU57" s="40"/>
      <c r="BV57" s="40"/>
      <c r="BW57" s="43"/>
      <c r="BX57" s="43"/>
      <c r="BY57" s="43"/>
      <c r="BZ57" s="43"/>
      <c r="CA57" s="41"/>
      <c r="CB57" s="66"/>
      <c r="CC57" s="40"/>
      <c r="CD57" s="40"/>
      <c r="CE57" s="40"/>
      <c r="CF57" s="40"/>
      <c r="CG57" s="43"/>
      <c r="CH57" s="43"/>
      <c r="CI57" s="43"/>
      <c r="CJ57" s="43"/>
      <c r="CK57" s="41"/>
      <c r="CL57" s="66"/>
      <c r="CM57" s="40"/>
      <c r="CN57" s="40"/>
      <c r="CO57" s="40"/>
      <c r="CP57" s="40"/>
      <c r="CQ57" s="43"/>
      <c r="CR57" s="43"/>
      <c r="CS57" s="43"/>
      <c r="CT57" s="43"/>
      <c r="CU57" s="41"/>
      <c r="CV57" s="66"/>
      <c r="CW57" s="32" t="s">
        <v>323</v>
      </c>
      <c r="CX57" s="40"/>
      <c r="CY57" s="40"/>
      <c r="CZ57" s="40"/>
      <c r="DA57" s="43"/>
      <c r="DB57" s="43"/>
      <c r="DC57" s="43"/>
      <c r="DD57" s="43"/>
      <c r="DE57" s="41"/>
      <c r="DF57" s="66"/>
      <c r="DG57" s="40"/>
      <c r="DH57" s="40"/>
      <c r="DI57" s="40"/>
      <c r="DJ57" s="40"/>
      <c r="DK57" s="43"/>
      <c r="DL57" s="43"/>
      <c r="DM57" s="43"/>
      <c r="DN57" s="43"/>
      <c r="DO57" s="41"/>
      <c r="DP57" s="66"/>
      <c r="DQ57" s="40"/>
      <c r="DR57" s="40"/>
      <c r="DS57" s="40"/>
      <c r="DT57" s="40"/>
      <c r="DU57" s="43"/>
      <c r="DV57" s="43"/>
      <c r="DW57" s="43"/>
      <c r="DX57" s="43"/>
      <c r="DY57" s="41"/>
      <c r="DZ57" s="66"/>
      <c r="EA57" s="32" t="s">
        <v>1306</v>
      </c>
      <c r="EB57" s="32"/>
      <c r="EC57" s="40"/>
      <c r="ED57" s="40"/>
      <c r="EE57" s="40"/>
      <c r="EF57" s="43"/>
      <c r="EG57" s="43"/>
      <c r="EH57" s="43"/>
      <c r="EI57" s="41"/>
      <c r="EJ57" s="66"/>
      <c r="EK57" s="40"/>
      <c r="EL57" s="40"/>
      <c r="EM57" s="40"/>
      <c r="EN57" s="40"/>
      <c r="EO57" s="43"/>
      <c r="EP57" s="43"/>
      <c r="EQ57" s="43"/>
      <c r="ER57" s="43"/>
      <c r="ES57" s="41"/>
      <c r="ET57" s="66"/>
      <c r="EU57" s="13"/>
    </row>
    <row r="58" spans="1:151" ht="12.75" customHeight="1" x14ac:dyDescent="0.2">
      <c r="A58" s="66">
        <v>32</v>
      </c>
      <c r="B58" s="41"/>
      <c r="C58" s="41" t="s">
        <v>1299</v>
      </c>
      <c r="D58" s="41">
        <v>7</v>
      </c>
      <c r="E58" s="41" t="s">
        <v>167</v>
      </c>
      <c r="F58" s="41" t="s">
        <v>1307</v>
      </c>
      <c r="G58" s="41" t="s">
        <v>59</v>
      </c>
      <c r="H58" s="192" t="s">
        <v>1308</v>
      </c>
      <c r="I58" s="66">
        <v>38</v>
      </c>
      <c r="J58" s="41" t="s">
        <v>1309</v>
      </c>
      <c r="K58" s="40" t="s">
        <v>363</v>
      </c>
      <c r="L58" s="40"/>
      <c r="M58" s="40"/>
      <c r="N58" s="40"/>
      <c r="O58" s="43"/>
      <c r="P58" s="43"/>
      <c r="Q58" s="43"/>
      <c r="R58" s="43"/>
      <c r="S58" s="41"/>
      <c r="T58" s="164"/>
      <c r="U58" s="41" t="s">
        <v>1310</v>
      </c>
      <c r="V58" s="187"/>
      <c r="W58" s="66"/>
      <c r="X58" s="41"/>
      <c r="Y58" s="43"/>
      <c r="Z58" s="43"/>
      <c r="AA58" s="43"/>
      <c r="AB58" s="43"/>
      <c r="AC58" s="41"/>
      <c r="AD58" s="66"/>
      <c r="AE58" s="32" t="s">
        <v>323</v>
      </c>
      <c r="AF58" s="40"/>
      <c r="AG58" s="40"/>
      <c r="AH58" s="40"/>
      <c r="AI58" s="43"/>
      <c r="AJ58" s="43"/>
      <c r="AK58" s="43"/>
      <c r="AL58" s="43"/>
      <c r="AM58" s="41"/>
      <c r="AN58" s="66"/>
      <c r="AO58" s="32" t="s">
        <v>65</v>
      </c>
      <c r="AP58" s="32"/>
      <c r="AQ58" s="66"/>
      <c r="AR58" s="41"/>
      <c r="AS58" s="43"/>
      <c r="AT58" s="43"/>
      <c r="AU58" s="43"/>
      <c r="AV58" s="43"/>
      <c r="AW58" s="41"/>
      <c r="AX58" s="66"/>
      <c r="AY58" s="66" t="s">
        <v>1311</v>
      </c>
      <c r="AZ58" s="40"/>
      <c r="BA58" s="40"/>
      <c r="BB58" s="40"/>
      <c r="BC58" s="43"/>
      <c r="BD58" s="43"/>
      <c r="BE58" s="43"/>
      <c r="BF58" s="43"/>
      <c r="BG58" s="41"/>
      <c r="BH58" s="66"/>
      <c r="BI58" s="32" t="s">
        <v>1312</v>
      </c>
      <c r="BJ58" s="40"/>
      <c r="BK58" s="40"/>
      <c r="BL58" s="40"/>
      <c r="BM58" s="43"/>
      <c r="BN58" s="43"/>
      <c r="BO58" s="43"/>
      <c r="BP58" s="43"/>
      <c r="BQ58" s="41"/>
      <c r="BR58" s="66"/>
      <c r="BS58" s="66" t="s">
        <v>62</v>
      </c>
      <c r="BT58" s="40"/>
      <c r="BU58" s="66" t="s">
        <v>1313</v>
      </c>
      <c r="BV58" s="40"/>
      <c r="BW58" s="43"/>
      <c r="BX58" s="43"/>
      <c r="BY58" s="43"/>
      <c r="BZ58" s="43"/>
      <c r="CA58" s="41"/>
      <c r="CB58" s="66"/>
      <c r="CC58" s="32" t="s">
        <v>1314</v>
      </c>
      <c r="CD58" s="32" t="s">
        <v>1315</v>
      </c>
      <c r="CE58" s="40"/>
      <c r="CF58" s="40"/>
      <c r="CG58" s="43"/>
      <c r="CH58" s="43"/>
      <c r="CI58" s="43"/>
      <c r="CJ58" s="43"/>
      <c r="CK58" s="41"/>
      <c r="CL58" s="66"/>
      <c r="CM58" s="32" t="s">
        <v>323</v>
      </c>
      <c r="CN58" s="40"/>
      <c r="CO58" s="40"/>
      <c r="CP58" s="40"/>
      <c r="CQ58" s="43"/>
      <c r="CR58" s="43"/>
      <c r="CS58" s="43"/>
      <c r="CT58" s="43"/>
      <c r="CU58" s="41"/>
      <c r="CV58" s="66"/>
      <c r="CW58" s="32" t="s">
        <v>323</v>
      </c>
      <c r="CX58" s="40"/>
      <c r="CY58" s="40"/>
      <c r="CZ58" s="40"/>
      <c r="DA58" s="43"/>
      <c r="DB58" s="43"/>
      <c r="DC58" s="43"/>
      <c r="DD58" s="43"/>
      <c r="DE58" s="41"/>
      <c r="DF58" s="66"/>
      <c r="DG58" s="40" t="s">
        <v>1316</v>
      </c>
      <c r="DH58" s="40"/>
      <c r="DI58" s="40"/>
      <c r="DJ58" s="40"/>
      <c r="DK58" s="43"/>
      <c r="DL58" s="43"/>
      <c r="DM58" s="43"/>
      <c r="DN58" s="43"/>
      <c r="DO58" s="41"/>
      <c r="DP58" s="66"/>
      <c r="DQ58" s="32" t="s">
        <v>301</v>
      </c>
      <c r="DR58" s="40"/>
      <c r="DS58" s="40"/>
      <c r="DT58" s="40"/>
      <c r="DU58" s="43"/>
      <c r="DV58" s="43"/>
      <c r="DW58" s="43"/>
      <c r="DX58" s="43"/>
      <c r="DY58" s="41"/>
      <c r="DZ58" s="66"/>
      <c r="EA58" s="32" t="s">
        <v>323</v>
      </c>
      <c r="EB58" s="32"/>
      <c r="EC58" s="40"/>
      <c r="ED58" s="40"/>
      <c r="EE58" s="40"/>
      <c r="EF58" s="43"/>
      <c r="EG58" s="43"/>
      <c r="EH58" s="43"/>
      <c r="EI58" s="41"/>
      <c r="EJ58" s="66"/>
      <c r="EK58" s="32" t="s">
        <v>323</v>
      </c>
      <c r="EL58" s="40"/>
      <c r="EM58" s="40"/>
      <c r="EN58" s="40"/>
      <c r="EO58" s="43"/>
      <c r="EP58" s="43"/>
      <c r="EQ58" s="43"/>
      <c r="ER58" s="43"/>
      <c r="ES58" s="41"/>
      <c r="ET58" s="66"/>
      <c r="EU58" s="13"/>
    </row>
    <row r="59" spans="1:151" ht="12.75" customHeight="1" x14ac:dyDescent="0.2">
      <c r="A59" s="66">
        <v>33</v>
      </c>
      <c r="B59" s="41"/>
      <c r="C59" s="41" t="s">
        <v>1299</v>
      </c>
      <c r="D59" s="41">
        <v>7</v>
      </c>
      <c r="E59" s="65" t="s">
        <v>188</v>
      </c>
      <c r="F59" s="41" t="s">
        <v>1317</v>
      </c>
      <c r="G59" s="64" t="s">
        <v>525</v>
      </c>
      <c r="H59" s="41" t="s">
        <v>1318</v>
      </c>
      <c r="I59" s="64"/>
      <c r="J59" s="41"/>
      <c r="K59" s="40"/>
      <c r="L59" s="40"/>
      <c r="M59" s="40"/>
      <c r="N59" s="40"/>
      <c r="O59" s="43"/>
      <c r="P59" s="43"/>
      <c r="Q59" s="43"/>
      <c r="R59" s="43"/>
      <c r="S59" s="41"/>
      <c r="T59" s="164"/>
      <c r="U59" s="193">
        <v>0</v>
      </c>
      <c r="V59" s="88"/>
      <c r="W59" s="66"/>
      <c r="X59" s="41"/>
      <c r="Y59" s="43"/>
      <c r="Z59" s="43"/>
      <c r="AA59" s="43"/>
      <c r="AB59" s="43"/>
      <c r="AC59" s="41"/>
      <c r="AD59" s="66"/>
      <c r="AE59" s="40"/>
      <c r="AF59" s="40"/>
      <c r="AG59" s="40"/>
      <c r="AH59" s="40"/>
      <c r="AI59" s="43"/>
      <c r="AJ59" s="43"/>
      <c r="AK59" s="43"/>
      <c r="AL59" s="43"/>
      <c r="AM59" s="41"/>
      <c r="AN59" s="66"/>
      <c r="AO59" s="40"/>
      <c r="AP59" s="41"/>
      <c r="AQ59" s="66"/>
      <c r="AR59" s="41"/>
      <c r="AS59" s="43"/>
      <c r="AT59" s="43"/>
      <c r="AU59" s="43"/>
      <c r="AV59" s="43"/>
      <c r="AW59" s="41"/>
      <c r="AX59" s="66"/>
      <c r="AY59" s="66" t="s">
        <v>301</v>
      </c>
      <c r="AZ59" s="40"/>
      <c r="BA59" s="40"/>
      <c r="BB59" s="40"/>
      <c r="BC59" s="43"/>
      <c r="BD59" s="43"/>
      <c r="BE59" s="43"/>
      <c r="BF59" s="43"/>
      <c r="BG59" s="41"/>
      <c r="BH59" s="66"/>
      <c r="BI59" s="41" t="s">
        <v>1305</v>
      </c>
      <c r="BJ59" s="40"/>
      <c r="BK59" s="40"/>
      <c r="BL59" s="40"/>
      <c r="BM59" s="43"/>
      <c r="BN59" s="43"/>
      <c r="BO59" s="43"/>
      <c r="BP59" s="43"/>
      <c r="BQ59" s="41"/>
      <c r="BR59" s="66"/>
      <c r="BS59" s="41" t="s">
        <v>1319</v>
      </c>
      <c r="BT59" s="40"/>
      <c r="BU59" s="40"/>
      <c r="BV59" s="40"/>
      <c r="BW59" s="43"/>
      <c r="BX59" s="43"/>
      <c r="BY59" s="43"/>
      <c r="BZ59" s="43"/>
      <c r="CA59" s="41"/>
      <c r="CB59" s="66"/>
      <c r="CC59" s="41" t="s">
        <v>1320</v>
      </c>
      <c r="CD59" s="40"/>
      <c r="CE59" s="40"/>
      <c r="CF59" s="40"/>
      <c r="CG59" s="43"/>
      <c r="CH59" s="43"/>
      <c r="CI59" s="43"/>
      <c r="CJ59" s="43"/>
      <c r="CK59" s="41"/>
      <c r="CL59" s="66"/>
      <c r="CM59" s="40"/>
      <c r="CN59" s="40"/>
      <c r="CO59" s="40"/>
      <c r="CP59" s="40"/>
      <c r="CQ59" s="43"/>
      <c r="CR59" s="43"/>
      <c r="CS59" s="43"/>
      <c r="CT59" s="43"/>
      <c r="CU59" s="41"/>
      <c r="CV59" s="66"/>
      <c r="CW59" s="41" t="s">
        <v>323</v>
      </c>
      <c r="CX59" s="40"/>
      <c r="CY59" s="40"/>
      <c r="CZ59" s="40"/>
      <c r="DA59" s="43"/>
      <c r="DB59" s="43"/>
      <c r="DC59" s="43"/>
      <c r="DD59" s="43"/>
      <c r="DE59" s="41"/>
      <c r="DF59" s="66"/>
      <c r="DG59" s="40"/>
      <c r="DH59" s="40"/>
      <c r="DI59" s="40"/>
      <c r="DJ59" s="40"/>
      <c r="DK59" s="43"/>
      <c r="DL59" s="43"/>
      <c r="DM59" s="43"/>
      <c r="DN59" s="43"/>
      <c r="DO59" s="41"/>
      <c r="DP59" s="66"/>
      <c r="DQ59" s="40"/>
      <c r="DR59" s="40"/>
      <c r="DS59" s="40"/>
      <c r="DT59" s="40"/>
      <c r="DU59" s="43"/>
      <c r="DV59" s="43"/>
      <c r="DW59" s="43"/>
      <c r="DX59" s="43"/>
      <c r="DY59" s="41"/>
      <c r="DZ59" s="66"/>
      <c r="EA59" s="41" t="s">
        <v>323</v>
      </c>
      <c r="EB59" s="41"/>
      <c r="EC59" s="40"/>
      <c r="ED59" s="40"/>
      <c r="EE59" s="40"/>
      <c r="EF59" s="43"/>
      <c r="EG59" s="43"/>
      <c r="EH59" s="43"/>
      <c r="EI59" s="41"/>
      <c r="EJ59" s="66"/>
      <c r="EK59" s="40"/>
      <c r="EL59" s="40"/>
      <c r="EM59" s="40"/>
      <c r="EN59" s="40"/>
      <c r="EO59" s="43"/>
      <c r="EP59" s="43"/>
      <c r="EQ59" s="43"/>
      <c r="ER59" s="43"/>
      <c r="ES59" s="41"/>
      <c r="ET59" s="66"/>
      <c r="EU59" s="13"/>
    </row>
    <row r="60" spans="1:151" ht="12.75" customHeight="1" x14ac:dyDescent="0.2">
      <c r="A60" s="23">
        <v>34</v>
      </c>
      <c r="B60" s="24"/>
      <c r="C60" s="24" t="s">
        <v>1299</v>
      </c>
      <c r="D60" s="24">
        <v>7</v>
      </c>
      <c r="E60" s="62" t="s">
        <v>250</v>
      </c>
      <c r="F60" s="24" t="s">
        <v>1321</v>
      </c>
      <c r="G60" s="20" t="s">
        <v>525</v>
      </c>
      <c r="H60" s="24" t="s">
        <v>1322</v>
      </c>
      <c r="I60" s="20"/>
      <c r="J60" s="24"/>
      <c r="K60" s="24" t="s">
        <v>1239</v>
      </c>
      <c r="L60" s="3"/>
      <c r="M60" s="3"/>
      <c r="N60" s="3"/>
      <c r="O60" s="35"/>
      <c r="P60" s="35" t="s">
        <v>63</v>
      </c>
      <c r="Q60" s="35"/>
      <c r="R60" s="35"/>
      <c r="S60" s="24"/>
      <c r="T60" s="169">
        <v>1</v>
      </c>
      <c r="U60" s="24" t="s">
        <v>1239</v>
      </c>
      <c r="V60" s="63"/>
      <c r="W60" s="3"/>
      <c r="X60" s="3"/>
      <c r="Y60" s="35"/>
      <c r="Z60" s="35" t="s">
        <v>63</v>
      </c>
      <c r="AA60" s="35"/>
      <c r="AB60" s="35"/>
      <c r="AC60" s="24"/>
      <c r="AD60" s="23">
        <v>1</v>
      </c>
      <c r="AE60" s="24" t="s">
        <v>1239</v>
      </c>
      <c r="AF60" s="3"/>
      <c r="AG60" s="3"/>
      <c r="AH60" s="3"/>
      <c r="AI60" s="35"/>
      <c r="AJ60" s="35" t="s">
        <v>63</v>
      </c>
      <c r="AK60" s="35"/>
      <c r="AL60" s="35"/>
      <c r="AM60" s="24"/>
      <c r="AN60" s="23">
        <v>1</v>
      </c>
      <c r="AO60" s="24" t="s">
        <v>1239</v>
      </c>
      <c r="AP60" s="3"/>
      <c r="AQ60" s="3"/>
      <c r="AR60" s="3"/>
      <c r="AS60" s="35"/>
      <c r="AT60" s="35" t="s">
        <v>63</v>
      </c>
      <c r="AU60" s="35"/>
      <c r="AV60" s="35"/>
      <c r="AW60" s="24"/>
      <c r="AX60" s="23">
        <v>1</v>
      </c>
      <c r="AY60" s="24" t="s">
        <v>1239</v>
      </c>
      <c r="AZ60" s="3"/>
      <c r="BA60" s="3"/>
      <c r="BB60" s="3"/>
      <c r="BC60" s="35"/>
      <c r="BD60" s="35" t="s">
        <v>63</v>
      </c>
      <c r="BE60" s="35"/>
      <c r="BF60" s="35"/>
      <c r="BG60" s="24"/>
      <c r="BH60" s="23">
        <v>1</v>
      </c>
      <c r="BI60" s="24" t="s">
        <v>1239</v>
      </c>
      <c r="BJ60" s="3"/>
      <c r="BK60" s="3"/>
      <c r="BL60" s="3"/>
      <c r="BM60" s="35"/>
      <c r="BN60" s="35" t="s">
        <v>63</v>
      </c>
      <c r="BO60" s="35"/>
      <c r="BP60" s="35"/>
      <c r="BQ60" s="24"/>
      <c r="BR60" s="23">
        <v>1</v>
      </c>
      <c r="BS60" s="24" t="s">
        <v>1239</v>
      </c>
      <c r="BT60" s="3"/>
      <c r="BU60" s="3"/>
      <c r="BV60" s="3"/>
      <c r="BW60" s="35"/>
      <c r="BX60" s="35" t="s">
        <v>63</v>
      </c>
      <c r="BY60" s="35"/>
      <c r="BZ60" s="35"/>
      <c r="CA60" s="24"/>
      <c r="CB60" s="23">
        <v>1</v>
      </c>
      <c r="CC60" s="24" t="s">
        <v>1239</v>
      </c>
      <c r="CD60" s="3"/>
      <c r="CE60" s="3"/>
      <c r="CF60" s="3"/>
      <c r="CG60" s="35"/>
      <c r="CH60" s="35" t="s">
        <v>63</v>
      </c>
      <c r="CI60" s="35"/>
      <c r="CJ60" s="35"/>
      <c r="CK60" s="24"/>
      <c r="CL60" s="23">
        <v>1</v>
      </c>
      <c r="CM60" s="3" t="s">
        <v>1241</v>
      </c>
      <c r="CN60" s="3"/>
      <c r="CO60" s="3"/>
      <c r="CP60" s="3"/>
      <c r="CQ60" s="35"/>
      <c r="CR60" s="35" t="s">
        <v>63</v>
      </c>
      <c r="CS60" s="35"/>
      <c r="CT60" s="35"/>
      <c r="CU60" s="24"/>
      <c r="CV60" s="23">
        <v>1</v>
      </c>
      <c r="CW60" s="24" t="s">
        <v>1239</v>
      </c>
      <c r="CX60" s="3"/>
      <c r="CY60" s="3"/>
      <c r="CZ60" s="3"/>
      <c r="DA60" s="35"/>
      <c r="DB60" s="35" t="s">
        <v>63</v>
      </c>
      <c r="DC60" s="35"/>
      <c r="DD60" s="35"/>
      <c r="DE60" s="24"/>
      <c r="DF60" s="23">
        <v>1</v>
      </c>
      <c r="DG60" s="24" t="s">
        <v>1239</v>
      </c>
      <c r="DH60" s="3"/>
      <c r="DI60" s="3"/>
      <c r="DJ60" s="3"/>
      <c r="DK60" s="35"/>
      <c r="DL60" s="35" t="s">
        <v>63</v>
      </c>
      <c r="DM60" s="35"/>
      <c r="DN60" s="35"/>
      <c r="DO60" s="24"/>
      <c r="DP60" s="23">
        <v>1</v>
      </c>
      <c r="DQ60" s="24" t="s">
        <v>1239</v>
      </c>
      <c r="DR60" s="3"/>
      <c r="DS60" s="3"/>
      <c r="DT60" s="3"/>
      <c r="DU60" s="35"/>
      <c r="DV60" s="35" t="s">
        <v>63</v>
      </c>
      <c r="DW60" s="35"/>
      <c r="DX60" s="35"/>
      <c r="DY60" s="24"/>
      <c r="DZ60" s="23">
        <v>1</v>
      </c>
      <c r="EA60" s="24" t="s">
        <v>1239</v>
      </c>
      <c r="EB60" s="3"/>
      <c r="EC60" s="3"/>
      <c r="ED60" s="3"/>
      <c r="EE60" s="35"/>
      <c r="EF60" s="35" t="s">
        <v>63</v>
      </c>
      <c r="EG60" s="35"/>
      <c r="EH60" s="35"/>
      <c r="EI60" s="24"/>
      <c r="EJ60" s="23">
        <v>1</v>
      </c>
      <c r="EK60" s="24" t="s">
        <v>1239</v>
      </c>
      <c r="EL60" s="3"/>
      <c r="EM60" s="3"/>
      <c r="EN60" s="3"/>
      <c r="EO60" s="35"/>
      <c r="EP60" s="35" t="s">
        <v>63</v>
      </c>
      <c r="EQ60" s="35"/>
      <c r="ER60" s="35"/>
      <c r="ES60" s="24"/>
      <c r="ET60" s="23">
        <v>1</v>
      </c>
      <c r="EU60" s="13"/>
    </row>
    <row r="61" spans="1:151" ht="12.75" customHeight="1" x14ac:dyDescent="0.2">
      <c r="A61" s="23">
        <v>35</v>
      </c>
      <c r="B61" s="24"/>
      <c r="C61" s="24" t="s">
        <v>1299</v>
      </c>
      <c r="D61" s="24">
        <v>7</v>
      </c>
      <c r="E61" s="24" t="s">
        <v>303</v>
      </c>
      <c r="F61" s="24" t="s">
        <v>1323</v>
      </c>
      <c r="G61" s="56" t="s">
        <v>59</v>
      </c>
      <c r="H61" s="24" t="s">
        <v>1324</v>
      </c>
      <c r="I61" s="23">
        <v>39</v>
      </c>
      <c r="J61" s="24" t="s">
        <v>1325</v>
      </c>
      <c r="K61" s="3" t="s">
        <v>62</v>
      </c>
      <c r="L61" s="3"/>
      <c r="M61" s="3"/>
      <c r="N61" s="3"/>
      <c r="O61" s="35"/>
      <c r="P61" s="34" t="s">
        <v>63</v>
      </c>
      <c r="Q61" s="35"/>
      <c r="R61" s="35"/>
      <c r="S61" s="24"/>
      <c r="T61" s="169">
        <v>1</v>
      </c>
      <c r="U61" s="24" t="s">
        <v>1326</v>
      </c>
      <c r="V61" s="104"/>
      <c r="W61" s="23"/>
      <c r="X61" s="24"/>
      <c r="Y61" s="35"/>
      <c r="Z61" s="35" t="s">
        <v>63</v>
      </c>
      <c r="AA61" s="35"/>
      <c r="AB61" s="35"/>
      <c r="AC61" s="24"/>
      <c r="AD61" s="23">
        <v>1</v>
      </c>
      <c r="AE61" s="27" t="s">
        <v>1327</v>
      </c>
      <c r="AF61" s="3"/>
      <c r="AG61" s="3"/>
      <c r="AH61" s="3"/>
      <c r="AI61" s="35"/>
      <c r="AJ61" s="34" t="s">
        <v>63</v>
      </c>
      <c r="AK61" s="35"/>
      <c r="AL61" s="35"/>
      <c r="AM61" s="24"/>
      <c r="AN61" s="23">
        <v>1</v>
      </c>
      <c r="AO61" s="27" t="s">
        <v>65</v>
      </c>
      <c r="AP61" s="27"/>
      <c r="AQ61" s="23"/>
      <c r="AR61" s="24"/>
      <c r="AS61" s="35"/>
      <c r="AT61" s="34" t="s">
        <v>63</v>
      </c>
      <c r="AU61" s="35"/>
      <c r="AV61" s="35"/>
      <c r="AW61" s="24"/>
      <c r="AX61" s="23">
        <v>1</v>
      </c>
      <c r="AY61" s="23" t="s">
        <v>15</v>
      </c>
      <c r="AZ61" s="3"/>
      <c r="BA61" s="3"/>
      <c r="BB61" s="3"/>
      <c r="BC61" s="35"/>
      <c r="BD61" s="34" t="s">
        <v>63</v>
      </c>
      <c r="BE61" s="35"/>
      <c r="BF61" s="35"/>
      <c r="BG61" s="24"/>
      <c r="BH61" s="23">
        <v>1</v>
      </c>
      <c r="BI61" s="32" t="s">
        <v>1328</v>
      </c>
      <c r="BJ61" s="40"/>
      <c r="BK61" s="40"/>
      <c r="BL61" s="40"/>
      <c r="BM61" s="43"/>
      <c r="BN61" s="43"/>
      <c r="BO61" s="43"/>
      <c r="BP61" s="43"/>
      <c r="BQ61" s="41"/>
      <c r="BR61" s="66"/>
      <c r="BS61" s="24" t="s">
        <v>1329</v>
      </c>
      <c r="BT61" s="3"/>
      <c r="BU61" s="3"/>
      <c r="BV61" s="3"/>
      <c r="BW61" s="35"/>
      <c r="BX61" s="34" t="s">
        <v>63</v>
      </c>
      <c r="BY61" s="35"/>
      <c r="BZ61" s="35"/>
      <c r="CA61" s="24"/>
      <c r="CB61" s="23">
        <v>1</v>
      </c>
      <c r="CC61" s="27" t="s">
        <v>1330</v>
      </c>
      <c r="CD61" s="27" t="s">
        <v>1331</v>
      </c>
      <c r="CE61" s="3"/>
      <c r="CF61" s="3"/>
      <c r="CG61" s="35"/>
      <c r="CH61" s="34" t="s">
        <v>63</v>
      </c>
      <c r="CI61" s="35"/>
      <c r="CJ61" s="35"/>
      <c r="CK61" s="24"/>
      <c r="CL61" s="23">
        <v>1</v>
      </c>
      <c r="CM61" s="27" t="s">
        <v>83</v>
      </c>
      <c r="CN61" s="3"/>
      <c r="CO61" s="3"/>
      <c r="CP61" s="3"/>
      <c r="CQ61" s="35"/>
      <c r="CR61" s="35" t="s">
        <v>63</v>
      </c>
      <c r="CS61" s="35"/>
      <c r="CT61" s="35"/>
      <c r="CU61" s="24"/>
      <c r="CV61" s="23">
        <v>1</v>
      </c>
      <c r="CW61" s="27" t="s">
        <v>15</v>
      </c>
      <c r="CX61" s="153" t="s">
        <v>1332</v>
      </c>
      <c r="CY61" s="3"/>
      <c r="CZ61" s="3"/>
      <c r="DA61" s="35"/>
      <c r="DB61" s="34" t="s">
        <v>63</v>
      </c>
      <c r="DC61" s="35"/>
      <c r="DD61" s="35"/>
      <c r="DE61" s="24"/>
      <c r="DF61" s="23">
        <v>1</v>
      </c>
      <c r="DG61" s="27" t="s">
        <v>1333</v>
      </c>
      <c r="DH61" s="3"/>
      <c r="DI61" s="23" t="s">
        <v>1334</v>
      </c>
      <c r="DJ61" s="24" t="s">
        <v>1335</v>
      </c>
      <c r="DK61" s="35"/>
      <c r="DL61" s="34" t="s">
        <v>63</v>
      </c>
      <c r="DM61" s="35"/>
      <c r="DN61" s="35"/>
      <c r="DO61" s="24"/>
      <c r="DP61" s="23">
        <v>1</v>
      </c>
      <c r="DQ61" s="27" t="s">
        <v>83</v>
      </c>
      <c r="DR61" s="3"/>
      <c r="DS61" s="3"/>
      <c r="DT61" s="24" t="s">
        <v>1336</v>
      </c>
      <c r="DU61" s="35"/>
      <c r="DV61" s="34" t="s">
        <v>63</v>
      </c>
      <c r="DW61" s="35"/>
      <c r="DX61" s="35"/>
      <c r="DY61" s="24"/>
      <c r="DZ61" s="23">
        <v>1</v>
      </c>
      <c r="EA61" s="27" t="s">
        <v>62</v>
      </c>
      <c r="EB61" s="27"/>
      <c r="EC61" s="3"/>
      <c r="ED61" s="3"/>
      <c r="EE61" s="3"/>
      <c r="EF61" s="34" t="s">
        <v>63</v>
      </c>
      <c r="EG61" s="35"/>
      <c r="EH61" s="35"/>
      <c r="EI61" s="24"/>
      <c r="EJ61" s="23">
        <v>1</v>
      </c>
      <c r="EK61" s="27" t="s">
        <v>1337</v>
      </c>
      <c r="EL61" s="3"/>
      <c r="EM61" s="3"/>
      <c r="EN61" s="3"/>
      <c r="EO61" s="35"/>
      <c r="EP61" s="34" t="s">
        <v>63</v>
      </c>
      <c r="EQ61" s="35"/>
      <c r="ER61" s="35"/>
      <c r="ES61" s="24"/>
      <c r="ET61" s="23">
        <v>1</v>
      </c>
      <c r="EU61" s="13"/>
    </row>
    <row r="62" spans="1:151" ht="12.75" customHeight="1" x14ac:dyDescent="0.2">
      <c r="A62" s="66">
        <v>36</v>
      </c>
      <c r="B62" s="41"/>
      <c r="C62" s="41" t="s">
        <v>1338</v>
      </c>
      <c r="D62" s="41">
        <v>8</v>
      </c>
      <c r="E62" s="41" t="s">
        <v>57</v>
      </c>
      <c r="F62" s="41" t="s">
        <v>1339</v>
      </c>
      <c r="G62" s="64"/>
      <c r="H62" s="192" t="s">
        <v>1340</v>
      </c>
      <c r="I62" s="64"/>
      <c r="J62" s="41"/>
      <c r="K62" s="40"/>
      <c r="L62" s="40"/>
      <c r="M62" s="40"/>
      <c r="N62" s="40"/>
      <c r="O62" s="43"/>
      <c r="P62" s="43"/>
      <c r="Q62" s="43"/>
      <c r="R62" s="43"/>
      <c r="S62" s="41"/>
      <c r="T62" s="164"/>
      <c r="U62" s="40"/>
      <c r="V62" s="88"/>
      <c r="W62" s="66"/>
      <c r="X62" s="41"/>
      <c r="Y62" s="43"/>
      <c r="Z62" s="43"/>
      <c r="AA62" s="43"/>
      <c r="AB62" s="43"/>
      <c r="AC62" s="41"/>
      <c r="AD62" s="66"/>
      <c r="AE62" s="40"/>
      <c r="AF62" s="40"/>
      <c r="AG62" s="40"/>
      <c r="AH62" s="40"/>
      <c r="AI62" s="43"/>
      <c r="AJ62" s="43"/>
      <c r="AK62" s="43"/>
      <c r="AL62" s="43"/>
      <c r="AM62" s="41"/>
      <c r="AN62" s="66"/>
      <c r="AO62" s="40"/>
      <c r="AP62" s="41"/>
      <c r="AQ62" s="66"/>
      <c r="AR62" s="41"/>
      <c r="AS62" s="43"/>
      <c r="AT62" s="43"/>
      <c r="AU62" s="43"/>
      <c r="AV62" s="43"/>
      <c r="AW62" s="41"/>
      <c r="AX62" s="66"/>
      <c r="AY62" s="40"/>
      <c r="AZ62" s="40"/>
      <c r="BA62" s="40"/>
      <c r="BB62" s="40"/>
      <c r="BC62" s="43"/>
      <c r="BD62" s="43"/>
      <c r="BE62" s="43"/>
      <c r="BF62" s="43"/>
      <c r="BG62" s="41"/>
      <c r="BH62" s="66"/>
      <c r="BI62" s="41" t="s">
        <v>1305</v>
      </c>
      <c r="BJ62" s="40"/>
      <c r="BK62" s="40"/>
      <c r="BL62" s="40"/>
      <c r="BM62" s="43"/>
      <c r="BN62" s="43"/>
      <c r="BO62" s="43"/>
      <c r="BP62" s="43"/>
      <c r="BQ62" s="41"/>
      <c r="BR62" s="66"/>
      <c r="BS62" s="40"/>
      <c r="BT62" s="40"/>
      <c r="BU62" s="40"/>
      <c r="BV62" s="40"/>
      <c r="BW62" s="43"/>
      <c r="BX62" s="43"/>
      <c r="BY62" s="43"/>
      <c r="BZ62" s="43"/>
      <c r="CA62" s="41"/>
      <c r="CB62" s="66"/>
      <c r="CC62" s="40"/>
      <c r="CD62" s="40"/>
      <c r="CE62" s="40"/>
      <c r="CF62" s="40"/>
      <c r="CG62" s="43"/>
      <c r="CH62" s="43"/>
      <c r="CI62" s="43"/>
      <c r="CJ62" s="43"/>
      <c r="CK62" s="41"/>
      <c r="CL62" s="66"/>
      <c r="CM62" s="40"/>
      <c r="CN62" s="40"/>
      <c r="CO62" s="40"/>
      <c r="CP62" s="40"/>
      <c r="CQ62" s="43"/>
      <c r="CR62" s="43"/>
      <c r="CS62" s="43"/>
      <c r="CT62" s="43"/>
      <c r="CU62" s="41"/>
      <c r="CV62" s="66"/>
      <c r="CW62" s="41" t="s">
        <v>323</v>
      </c>
      <c r="CX62" s="40"/>
      <c r="CY62" s="40"/>
      <c r="CZ62" s="40"/>
      <c r="DA62" s="43"/>
      <c r="DB62" s="43"/>
      <c r="DC62" s="43"/>
      <c r="DD62" s="43"/>
      <c r="DE62" s="41"/>
      <c r="DF62" s="66"/>
      <c r="DG62" s="40"/>
      <c r="DH62" s="40"/>
      <c r="DI62" s="40"/>
      <c r="DJ62" s="40"/>
      <c r="DK62" s="43"/>
      <c r="DL62" s="43"/>
      <c r="DM62" s="43"/>
      <c r="DN62" s="43"/>
      <c r="DO62" s="41"/>
      <c r="DP62" s="66"/>
      <c r="DQ62" s="40"/>
      <c r="DR62" s="40"/>
      <c r="DS62" s="40"/>
      <c r="DT62" s="40"/>
      <c r="DU62" s="43"/>
      <c r="DV62" s="43"/>
      <c r="DW62" s="43"/>
      <c r="DX62" s="43"/>
      <c r="DY62" s="41"/>
      <c r="DZ62" s="66"/>
      <c r="EA62" s="41" t="s">
        <v>62</v>
      </c>
      <c r="EB62" s="41"/>
      <c r="EC62" s="40"/>
      <c r="ED62" s="40"/>
      <c r="EE62" s="40"/>
      <c r="EF62" s="43"/>
      <c r="EG62" s="43"/>
      <c r="EH62" s="43"/>
      <c r="EI62" s="41"/>
      <c r="EJ62" s="66"/>
      <c r="EK62" s="40"/>
      <c r="EL62" s="40"/>
      <c r="EM62" s="40"/>
      <c r="EN62" s="40"/>
      <c r="EO62" s="43"/>
      <c r="EP62" s="43"/>
      <c r="EQ62" s="43"/>
      <c r="ER62" s="43"/>
      <c r="ES62" s="41"/>
      <c r="ET62" s="66"/>
      <c r="EU62" s="13"/>
    </row>
    <row r="63" spans="1:151" ht="12.75" customHeight="1" x14ac:dyDescent="0.2">
      <c r="A63" s="23">
        <v>37</v>
      </c>
      <c r="B63" s="24"/>
      <c r="C63" s="24" t="s">
        <v>1338</v>
      </c>
      <c r="D63" s="24">
        <v>8</v>
      </c>
      <c r="E63" s="24" t="s">
        <v>90</v>
      </c>
      <c r="F63" s="24" t="s">
        <v>1341</v>
      </c>
      <c r="G63" s="20"/>
      <c r="H63" s="24" t="s">
        <v>1342</v>
      </c>
      <c r="I63" s="20"/>
      <c r="J63" s="24"/>
      <c r="K63" s="24" t="s">
        <v>1239</v>
      </c>
      <c r="L63" s="3"/>
      <c r="M63" s="3"/>
      <c r="N63" s="3"/>
      <c r="O63" s="35"/>
      <c r="P63" s="35" t="s">
        <v>63</v>
      </c>
      <c r="Q63" s="35"/>
      <c r="R63" s="35"/>
      <c r="S63" s="24"/>
      <c r="T63" s="169">
        <v>1</v>
      </c>
      <c r="U63" s="24" t="s">
        <v>1239</v>
      </c>
      <c r="V63" s="63"/>
      <c r="W63" s="3"/>
      <c r="X63" s="3"/>
      <c r="Y63" s="35"/>
      <c r="Z63" s="35" t="s">
        <v>63</v>
      </c>
      <c r="AA63" s="35"/>
      <c r="AB63" s="35"/>
      <c r="AC63" s="24"/>
      <c r="AD63" s="23">
        <v>1</v>
      </c>
      <c r="AE63" s="24" t="s">
        <v>1239</v>
      </c>
      <c r="AF63" s="3"/>
      <c r="AG63" s="3"/>
      <c r="AH63" s="3"/>
      <c r="AI63" s="35"/>
      <c r="AJ63" s="35" t="s">
        <v>63</v>
      </c>
      <c r="AK63" s="35"/>
      <c r="AL63" s="35"/>
      <c r="AM63" s="24"/>
      <c r="AN63" s="23">
        <v>1</v>
      </c>
      <c r="AO63" s="24" t="s">
        <v>1239</v>
      </c>
      <c r="AP63" s="3"/>
      <c r="AQ63" s="3"/>
      <c r="AR63" s="3"/>
      <c r="AS63" s="35"/>
      <c r="AT63" s="35" t="s">
        <v>63</v>
      </c>
      <c r="AU63" s="35"/>
      <c r="AV63" s="35"/>
      <c r="AW63" s="24"/>
      <c r="AX63" s="23">
        <v>1</v>
      </c>
      <c r="AY63" s="24" t="s">
        <v>1239</v>
      </c>
      <c r="AZ63" s="3"/>
      <c r="BA63" s="3"/>
      <c r="BB63" s="3"/>
      <c r="BC63" s="35"/>
      <c r="BD63" s="35" t="s">
        <v>63</v>
      </c>
      <c r="BE63" s="35"/>
      <c r="BF63" s="35"/>
      <c r="BG63" s="24"/>
      <c r="BH63" s="23">
        <v>1</v>
      </c>
      <c r="BI63" s="24" t="s">
        <v>1239</v>
      </c>
      <c r="BJ63" s="3"/>
      <c r="BK63" s="3"/>
      <c r="BL63" s="3"/>
      <c r="BM63" s="35"/>
      <c r="BN63" s="35" t="s">
        <v>63</v>
      </c>
      <c r="BO63" s="35"/>
      <c r="BP63" s="35"/>
      <c r="BQ63" s="24"/>
      <c r="BR63" s="23">
        <v>1</v>
      </c>
      <c r="BS63" s="24" t="s">
        <v>1239</v>
      </c>
      <c r="BT63" s="3"/>
      <c r="BU63" s="3"/>
      <c r="BV63" s="3"/>
      <c r="BW63" s="35"/>
      <c r="BX63" s="35" t="s">
        <v>63</v>
      </c>
      <c r="BY63" s="35"/>
      <c r="BZ63" s="35"/>
      <c r="CA63" s="24"/>
      <c r="CB63" s="23">
        <v>1</v>
      </c>
      <c r="CC63" s="24" t="s">
        <v>1239</v>
      </c>
      <c r="CD63" s="3"/>
      <c r="CE63" s="3"/>
      <c r="CF63" s="3"/>
      <c r="CG63" s="35"/>
      <c r="CH63" s="35" t="s">
        <v>63</v>
      </c>
      <c r="CI63" s="35"/>
      <c r="CJ63" s="35"/>
      <c r="CK63" s="24"/>
      <c r="CL63" s="23">
        <v>1</v>
      </c>
      <c r="CM63" s="3" t="s">
        <v>1241</v>
      </c>
      <c r="CN63" s="3"/>
      <c r="CO63" s="3"/>
      <c r="CP63" s="3"/>
      <c r="CQ63" s="35"/>
      <c r="CR63" s="35" t="s">
        <v>63</v>
      </c>
      <c r="CS63" s="35"/>
      <c r="CT63" s="35"/>
      <c r="CU63" s="24"/>
      <c r="CV63" s="23">
        <v>1</v>
      </c>
      <c r="CW63" s="24" t="s">
        <v>1239</v>
      </c>
      <c r="CX63" s="3"/>
      <c r="CY63" s="3"/>
      <c r="CZ63" s="3"/>
      <c r="DA63" s="35"/>
      <c r="DB63" s="35" t="s">
        <v>63</v>
      </c>
      <c r="DC63" s="35"/>
      <c r="DD63" s="35"/>
      <c r="DE63" s="24"/>
      <c r="DF63" s="23">
        <v>1</v>
      </c>
      <c r="DG63" s="24" t="s">
        <v>1239</v>
      </c>
      <c r="DH63" s="3"/>
      <c r="DI63" s="3"/>
      <c r="DJ63" s="3"/>
      <c r="DK63" s="35"/>
      <c r="DL63" s="35" t="s">
        <v>63</v>
      </c>
      <c r="DM63" s="35"/>
      <c r="DN63" s="35"/>
      <c r="DO63" s="24"/>
      <c r="DP63" s="23">
        <v>1</v>
      </c>
      <c r="DQ63" s="24" t="s">
        <v>1239</v>
      </c>
      <c r="DR63" s="3"/>
      <c r="DS63" s="3"/>
      <c r="DT63" s="3"/>
      <c r="DU63" s="35"/>
      <c r="DV63" s="35" t="s">
        <v>63</v>
      </c>
      <c r="DW63" s="35"/>
      <c r="DX63" s="35"/>
      <c r="DY63" s="24"/>
      <c r="DZ63" s="23">
        <v>1</v>
      </c>
      <c r="EA63" s="24" t="s">
        <v>1239</v>
      </c>
      <c r="EB63" s="3"/>
      <c r="EC63" s="3"/>
      <c r="ED63" s="3"/>
      <c r="EE63" s="35"/>
      <c r="EF63" s="35" t="s">
        <v>63</v>
      </c>
      <c r="EG63" s="35"/>
      <c r="EH63" s="35"/>
      <c r="EI63" s="24"/>
      <c r="EJ63" s="23">
        <v>1</v>
      </c>
      <c r="EK63" s="24" t="s">
        <v>1239</v>
      </c>
      <c r="EL63" s="3"/>
      <c r="EM63" s="3"/>
      <c r="EN63" s="3"/>
      <c r="EO63" s="35"/>
      <c r="EP63" s="35" t="s">
        <v>63</v>
      </c>
      <c r="EQ63" s="35"/>
      <c r="ER63" s="35"/>
      <c r="ES63" s="24"/>
      <c r="ET63" s="23">
        <v>1</v>
      </c>
      <c r="EU63" s="13"/>
    </row>
    <row r="64" spans="1:151" ht="79.5" customHeight="1" x14ac:dyDescent="0.2">
      <c r="A64" s="23">
        <v>38</v>
      </c>
      <c r="B64" s="24"/>
      <c r="C64" s="24" t="s">
        <v>1343</v>
      </c>
      <c r="D64" s="24">
        <v>8</v>
      </c>
      <c r="E64" s="24" t="s">
        <v>90</v>
      </c>
      <c r="F64" s="24" t="s">
        <v>1344</v>
      </c>
      <c r="G64" s="24" t="s">
        <v>59</v>
      </c>
      <c r="H64" s="24" t="s">
        <v>1345</v>
      </c>
      <c r="I64" s="23">
        <v>40</v>
      </c>
      <c r="J64" s="24" t="s">
        <v>1346</v>
      </c>
      <c r="K64" s="24" t="s">
        <v>363</v>
      </c>
      <c r="L64" s="3"/>
      <c r="M64" s="3"/>
      <c r="N64" s="3"/>
      <c r="O64" s="35"/>
      <c r="P64" s="35"/>
      <c r="Q64" s="34" t="s">
        <v>63</v>
      </c>
      <c r="R64" s="35"/>
      <c r="S64" s="24" t="s">
        <v>1347</v>
      </c>
      <c r="T64" s="169">
        <v>1</v>
      </c>
      <c r="U64" s="179" t="s">
        <v>1348</v>
      </c>
      <c r="V64" s="104"/>
      <c r="W64" s="23"/>
      <c r="X64" s="24"/>
      <c r="Y64" s="35"/>
      <c r="Z64" s="35" t="s">
        <v>63</v>
      </c>
      <c r="AA64" s="35"/>
      <c r="AB64" s="35"/>
      <c r="AC64" s="24"/>
      <c r="AD64" s="23">
        <v>1</v>
      </c>
      <c r="AE64" s="27" t="s">
        <v>1349</v>
      </c>
      <c r="AF64" s="3"/>
      <c r="AG64" s="3"/>
      <c r="AH64" s="3"/>
      <c r="AI64" s="35"/>
      <c r="AJ64" s="35"/>
      <c r="AK64" s="34" t="s">
        <v>63</v>
      </c>
      <c r="AL64" s="35"/>
      <c r="AM64" s="24" t="s">
        <v>1350</v>
      </c>
      <c r="AN64" s="23">
        <v>1</v>
      </c>
      <c r="AO64" s="24" t="s">
        <v>1351</v>
      </c>
      <c r="AP64" s="3"/>
      <c r="AQ64" s="3"/>
      <c r="AR64" s="3"/>
      <c r="AS64" s="35"/>
      <c r="AT64" s="34" t="s">
        <v>63</v>
      </c>
      <c r="AU64" s="35"/>
      <c r="AV64" s="35"/>
      <c r="AW64" s="24"/>
      <c r="AX64" s="23">
        <v>1</v>
      </c>
      <c r="AY64" s="23" t="s">
        <v>1352</v>
      </c>
      <c r="AZ64" s="3"/>
      <c r="BA64" s="3"/>
      <c r="BB64" s="3"/>
      <c r="BC64" s="35"/>
      <c r="BD64" s="34" t="s">
        <v>63</v>
      </c>
      <c r="BE64" s="35"/>
      <c r="BF64" s="35"/>
      <c r="BG64" s="24"/>
      <c r="BH64" s="23">
        <v>1</v>
      </c>
      <c r="BI64" s="24" t="s">
        <v>1351</v>
      </c>
      <c r="BJ64" s="3"/>
      <c r="BK64" s="3"/>
      <c r="BL64" s="3"/>
      <c r="BM64" s="35"/>
      <c r="BN64" s="34" t="s">
        <v>63</v>
      </c>
      <c r="BO64" s="35"/>
      <c r="BP64" s="35"/>
      <c r="BQ64" s="24"/>
      <c r="BR64" s="23">
        <v>1</v>
      </c>
      <c r="BS64" s="24" t="s">
        <v>1351</v>
      </c>
      <c r="BT64" s="3"/>
      <c r="BU64" s="3"/>
      <c r="BV64" s="3"/>
      <c r="BW64" s="35"/>
      <c r="BX64" s="34" t="s">
        <v>63</v>
      </c>
      <c r="BY64" s="35"/>
      <c r="BZ64" s="35"/>
      <c r="CA64" s="24"/>
      <c r="CB64" s="23">
        <v>1</v>
      </c>
      <c r="CC64" s="27" t="s">
        <v>1353</v>
      </c>
      <c r="CD64" s="3"/>
      <c r="CE64" s="3"/>
      <c r="CF64" s="3"/>
      <c r="CG64" s="35"/>
      <c r="CH64" s="34" t="s">
        <v>63</v>
      </c>
      <c r="CI64" s="35"/>
      <c r="CJ64" s="35"/>
      <c r="CK64" s="24"/>
      <c r="CL64" s="23">
        <v>1</v>
      </c>
      <c r="CM64" s="27" t="s">
        <v>1354</v>
      </c>
      <c r="CN64" s="3"/>
      <c r="CO64" s="3"/>
      <c r="CP64" s="3"/>
      <c r="CQ64" s="35"/>
      <c r="CR64" s="34" t="s">
        <v>63</v>
      </c>
      <c r="CS64" s="35"/>
      <c r="CT64" s="35"/>
      <c r="CU64" s="24"/>
      <c r="CV64" s="23">
        <v>1</v>
      </c>
      <c r="CW64" s="27" t="s">
        <v>231</v>
      </c>
      <c r="CX64" s="3"/>
      <c r="CY64" s="3"/>
      <c r="CZ64" s="3"/>
      <c r="DA64" s="35"/>
      <c r="DB64" s="35"/>
      <c r="DC64" s="34" t="s">
        <v>63</v>
      </c>
      <c r="DD64" s="35"/>
      <c r="DE64" s="24" t="s">
        <v>1355</v>
      </c>
      <c r="DF64" s="23">
        <v>1</v>
      </c>
      <c r="DG64" s="27" t="s">
        <v>1356</v>
      </c>
      <c r="DH64" s="3"/>
      <c r="DI64" s="3"/>
      <c r="DJ64" s="3"/>
      <c r="DK64" s="35"/>
      <c r="DL64" s="35"/>
      <c r="DM64" s="34" t="s">
        <v>63</v>
      </c>
      <c r="DN64" s="35"/>
      <c r="DO64" s="24" t="s">
        <v>1357</v>
      </c>
      <c r="DP64" s="23">
        <v>1</v>
      </c>
      <c r="DQ64" s="27" t="s">
        <v>83</v>
      </c>
      <c r="DR64" s="3"/>
      <c r="DS64" s="3"/>
      <c r="DT64" s="3"/>
      <c r="DU64" s="35"/>
      <c r="DV64" s="34" t="s">
        <v>63</v>
      </c>
      <c r="DW64" s="35"/>
      <c r="DX64" s="35"/>
      <c r="DY64" s="24"/>
      <c r="DZ64" s="23">
        <v>1</v>
      </c>
      <c r="EA64" s="27" t="s">
        <v>1358</v>
      </c>
      <c r="EB64" s="27"/>
      <c r="EC64" s="3"/>
      <c r="ED64" s="3"/>
      <c r="EE64" s="3"/>
      <c r="EF64" s="34" t="s">
        <v>63</v>
      </c>
      <c r="EG64" s="35"/>
      <c r="EH64" s="35"/>
      <c r="EI64" s="24"/>
      <c r="EJ64" s="23">
        <v>1</v>
      </c>
      <c r="EK64" s="27" t="s">
        <v>1359</v>
      </c>
      <c r="EL64" s="3"/>
      <c r="EM64" s="3"/>
      <c r="EN64" s="3"/>
      <c r="EO64" s="35"/>
      <c r="EP64" s="35"/>
      <c r="EQ64" s="34" t="s">
        <v>63</v>
      </c>
      <c r="ER64" s="35"/>
      <c r="ES64" s="24" t="s">
        <v>1360</v>
      </c>
      <c r="ET64" s="23">
        <v>1</v>
      </c>
      <c r="EU64" s="13"/>
    </row>
    <row r="65" spans="1:151" ht="12.75" customHeight="1" x14ac:dyDescent="0.2">
      <c r="A65" s="66">
        <v>39</v>
      </c>
      <c r="B65" s="41"/>
      <c r="C65" s="41" t="s">
        <v>1361</v>
      </c>
      <c r="D65" s="41">
        <v>8</v>
      </c>
      <c r="E65" s="194" t="s">
        <v>57</v>
      </c>
      <c r="F65" s="41" t="s">
        <v>1362</v>
      </c>
      <c r="G65" s="41" t="s">
        <v>1363</v>
      </c>
      <c r="H65" s="41" t="s">
        <v>1364</v>
      </c>
      <c r="I65" s="66">
        <v>41</v>
      </c>
      <c r="J65" s="41" t="s">
        <v>1365</v>
      </c>
      <c r="K65" s="41" t="s">
        <v>363</v>
      </c>
      <c r="L65" s="40"/>
      <c r="M65" s="40"/>
      <c r="N65" s="40"/>
      <c r="O65" s="43"/>
      <c r="P65" s="43"/>
      <c r="Q65" s="43"/>
      <c r="R65" s="43"/>
      <c r="S65" s="41"/>
      <c r="T65" s="164"/>
      <c r="U65" s="41" t="s">
        <v>1240</v>
      </c>
      <c r="V65" s="187"/>
      <c r="W65" s="66"/>
      <c r="X65" s="41"/>
      <c r="Y65" s="43"/>
      <c r="Z65" s="43"/>
      <c r="AA65" s="43"/>
      <c r="AB65" s="43"/>
      <c r="AC65" s="41"/>
      <c r="AD65" s="66"/>
      <c r="AE65" s="32" t="s">
        <v>1156</v>
      </c>
      <c r="AF65" s="40"/>
      <c r="AG65" s="40"/>
      <c r="AH65" s="40"/>
      <c r="AI65" s="43"/>
      <c r="AJ65" s="43"/>
      <c r="AK65" s="43"/>
      <c r="AL65" s="43"/>
      <c r="AM65" s="41"/>
      <c r="AN65" s="66"/>
      <c r="AO65" s="32" t="s">
        <v>65</v>
      </c>
      <c r="AP65" s="32"/>
      <c r="AQ65" s="66"/>
      <c r="AR65" s="41"/>
      <c r="AS65" s="43"/>
      <c r="AT65" s="43"/>
      <c r="AU65" s="43"/>
      <c r="AV65" s="43"/>
      <c r="AW65" s="41"/>
      <c r="AX65" s="66"/>
      <c r="AY65" s="66" t="s">
        <v>62</v>
      </c>
      <c r="AZ65" s="40"/>
      <c r="BA65" s="40"/>
      <c r="BB65" s="40"/>
      <c r="BC65" s="43"/>
      <c r="BD65" s="43"/>
      <c r="BE65" s="43"/>
      <c r="BF65" s="43"/>
      <c r="BG65" s="41"/>
      <c r="BH65" s="66"/>
      <c r="BI65" s="32" t="s">
        <v>1366</v>
      </c>
      <c r="BJ65" s="40"/>
      <c r="BK65" s="40"/>
      <c r="BL65" s="40"/>
      <c r="BM65" s="43"/>
      <c r="BN65" s="43"/>
      <c r="BO65" s="43"/>
      <c r="BP65" s="43"/>
      <c r="BQ65" s="41"/>
      <c r="BR65" s="66"/>
      <c r="BS65" s="41" t="s">
        <v>1367</v>
      </c>
      <c r="BT65" s="40"/>
      <c r="BU65" s="40"/>
      <c r="BV65" s="40"/>
      <c r="BW65" s="43"/>
      <c r="BX65" s="43"/>
      <c r="BY65" s="43"/>
      <c r="BZ65" s="43"/>
      <c r="CA65" s="41"/>
      <c r="CB65" s="66"/>
      <c r="CC65" s="32" t="s">
        <v>1368</v>
      </c>
      <c r="CD65" s="40"/>
      <c r="CE65" s="40"/>
      <c r="CF65" s="40"/>
      <c r="CG65" s="43"/>
      <c r="CH65" s="43"/>
      <c r="CI65" s="43"/>
      <c r="CJ65" s="43"/>
      <c r="CK65" s="41"/>
      <c r="CL65" s="66"/>
      <c r="CM65" s="32" t="s">
        <v>1156</v>
      </c>
      <c r="CN65" s="40"/>
      <c r="CO65" s="40"/>
      <c r="CP65" s="40"/>
      <c r="CQ65" s="43"/>
      <c r="CR65" s="43"/>
      <c r="CS65" s="43"/>
      <c r="CT65" s="43"/>
      <c r="CU65" s="41"/>
      <c r="CV65" s="66"/>
      <c r="CW65" s="32" t="s">
        <v>321</v>
      </c>
      <c r="CX65" s="40"/>
      <c r="CY65" s="40"/>
      <c r="CZ65" s="40"/>
      <c r="DA65" s="43"/>
      <c r="DB65" s="43"/>
      <c r="DC65" s="43"/>
      <c r="DD65" s="43"/>
      <c r="DE65" s="41"/>
      <c r="DF65" s="66"/>
      <c r="DG65" s="32" t="s">
        <v>1369</v>
      </c>
      <c r="DH65" s="40"/>
      <c r="DI65" s="40"/>
      <c r="DJ65" s="40"/>
      <c r="DK65" s="43"/>
      <c r="DL65" s="43"/>
      <c r="DM65" s="43"/>
      <c r="DN65" s="43"/>
      <c r="DO65" s="41"/>
      <c r="DP65" s="66"/>
      <c r="DQ65" s="32" t="s">
        <v>1156</v>
      </c>
      <c r="DR65" s="40"/>
      <c r="DS65" s="40"/>
      <c r="DT65" s="40"/>
      <c r="DU65" s="43"/>
      <c r="DV65" s="43"/>
      <c r="DW65" s="43"/>
      <c r="DX65" s="43"/>
      <c r="DY65" s="41"/>
      <c r="DZ65" s="66"/>
      <c r="EA65" s="32" t="s">
        <v>705</v>
      </c>
      <c r="EB65" s="32"/>
      <c r="EC65" s="40"/>
      <c r="ED65" s="40"/>
      <c r="EE65" s="40"/>
      <c r="EF65" s="43"/>
      <c r="EG65" s="43"/>
      <c r="EH65" s="43"/>
      <c r="EI65" s="41"/>
      <c r="EJ65" s="66"/>
      <c r="EK65" s="32" t="s">
        <v>1156</v>
      </c>
      <c r="EL65" s="40"/>
      <c r="EM65" s="40"/>
      <c r="EN65" s="40"/>
      <c r="EO65" s="43"/>
      <c r="EP65" s="43"/>
      <c r="EQ65" s="43"/>
      <c r="ER65" s="43"/>
      <c r="ES65" s="41"/>
      <c r="ET65" s="66"/>
      <c r="EU65" s="13"/>
    </row>
    <row r="66" spans="1:151" ht="12.75" customHeight="1" x14ac:dyDescent="0.2">
      <c r="A66" s="23">
        <v>40</v>
      </c>
      <c r="B66" s="24"/>
      <c r="C66" s="24" t="s">
        <v>1361</v>
      </c>
      <c r="D66" s="24">
        <v>8</v>
      </c>
      <c r="E66" s="24" t="s">
        <v>90</v>
      </c>
      <c r="F66" s="24" t="s">
        <v>1370</v>
      </c>
      <c r="G66" s="24"/>
      <c r="H66" s="24" t="s">
        <v>1371</v>
      </c>
      <c r="I66" s="41"/>
      <c r="J66" s="41"/>
      <c r="K66" s="147" t="s">
        <v>1372</v>
      </c>
      <c r="L66" s="40"/>
      <c r="M66" s="40"/>
      <c r="N66" s="40"/>
      <c r="O66" s="43"/>
      <c r="P66" s="43"/>
      <c r="Q66" s="43"/>
      <c r="R66" s="43"/>
      <c r="S66" s="41"/>
      <c r="T66" s="164"/>
      <c r="U66" s="147"/>
      <c r="V66" s="187"/>
      <c r="W66" s="41"/>
      <c r="X66" s="41"/>
      <c r="Y66" s="43"/>
      <c r="Z66" s="43"/>
      <c r="AA66" s="43"/>
      <c r="AB66" s="43"/>
      <c r="AC66" s="41"/>
      <c r="AD66" s="66"/>
      <c r="AE66" s="147"/>
      <c r="AF66" s="40"/>
      <c r="AG66" s="40"/>
      <c r="AH66" s="40"/>
      <c r="AI66" s="43"/>
      <c r="AJ66" s="43"/>
      <c r="AK66" s="43"/>
      <c r="AL66" s="43"/>
      <c r="AM66" s="41"/>
      <c r="AN66" s="66"/>
      <c r="AO66" s="147"/>
      <c r="AP66" s="32"/>
      <c r="AQ66" s="41"/>
      <c r="AR66" s="41"/>
      <c r="AS66" s="43"/>
      <c r="AT66" s="43"/>
      <c r="AU66" s="43"/>
      <c r="AV66" s="43"/>
      <c r="AW66" s="41"/>
      <c r="AX66" s="66"/>
      <c r="AY66" s="147"/>
      <c r="AZ66" s="40"/>
      <c r="BA66" s="40"/>
      <c r="BB66" s="40"/>
      <c r="BC66" s="43"/>
      <c r="BD66" s="43"/>
      <c r="BE66" s="43"/>
      <c r="BF66" s="43"/>
      <c r="BG66" s="41"/>
      <c r="BH66" s="66"/>
      <c r="BI66" s="147"/>
      <c r="BJ66" s="40"/>
      <c r="BK66" s="40"/>
      <c r="BL66" s="40"/>
      <c r="BM66" s="43"/>
      <c r="BN66" s="43"/>
      <c r="BO66" s="43"/>
      <c r="BP66" s="43"/>
      <c r="BQ66" s="41"/>
      <c r="BR66" s="66"/>
      <c r="BS66" s="147"/>
      <c r="BT66" s="40"/>
      <c r="BU66" s="40"/>
      <c r="BV66" s="40"/>
      <c r="BW66" s="43"/>
      <c r="BX66" s="43"/>
      <c r="BY66" s="43"/>
      <c r="BZ66" s="43"/>
      <c r="CA66" s="41"/>
      <c r="CB66" s="66"/>
      <c r="CC66" s="147"/>
      <c r="CD66" s="40"/>
      <c r="CE66" s="40"/>
      <c r="CF66" s="40"/>
      <c r="CG66" s="43"/>
      <c r="CH66" s="43"/>
      <c r="CI66" s="43"/>
      <c r="CJ66" s="43"/>
      <c r="CK66" s="41"/>
      <c r="CL66" s="66"/>
      <c r="CM66" s="147"/>
      <c r="CN66" s="40"/>
      <c r="CO66" s="40"/>
      <c r="CP66" s="40"/>
      <c r="CQ66" s="43"/>
      <c r="CR66" s="43"/>
      <c r="CS66" s="43"/>
      <c r="CT66" s="43"/>
      <c r="CU66" s="41"/>
      <c r="CV66" s="66"/>
      <c r="CW66" s="147"/>
      <c r="CX66" s="40"/>
      <c r="CY66" s="40"/>
      <c r="CZ66" s="40"/>
      <c r="DA66" s="43"/>
      <c r="DB66" s="43"/>
      <c r="DC66" s="43"/>
      <c r="DD66" s="43"/>
      <c r="DE66" s="41"/>
      <c r="DF66" s="66"/>
      <c r="DG66" s="147"/>
      <c r="DH66" s="40"/>
      <c r="DI66" s="40"/>
      <c r="DJ66" s="40"/>
      <c r="DK66" s="43"/>
      <c r="DL66" s="43"/>
      <c r="DM66" s="43"/>
      <c r="DN66" s="43"/>
      <c r="DO66" s="41"/>
      <c r="DP66" s="66"/>
      <c r="DQ66" s="147"/>
      <c r="DR66" s="40"/>
      <c r="DS66" s="40"/>
      <c r="DT66" s="40"/>
      <c r="DU66" s="43"/>
      <c r="DV66" s="43"/>
      <c r="DW66" s="43"/>
      <c r="DX66" s="43"/>
      <c r="DY66" s="41"/>
      <c r="DZ66" s="66"/>
      <c r="EA66" s="147"/>
      <c r="EB66" s="147"/>
      <c r="EC66" s="40"/>
      <c r="ED66" s="40"/>
      <c r="EE66" s="40"/>
      <c r="EF66" s="43"/>
      <c r="EG66" s="43"/>
      <c r="EH66" s="43"/>
      <c r="EI66" s="41"/>
      <c r="EJ66" s="66"/>
      <c r="EK66" s="147"/>
      <c r="EL66" s="40"/>
      <c r="EM66" s="40"/>
      <c r="EN66" s="40"/>
      <c r="EO66" s="43"/>
      <c r="EP66" s="43"/>
      <c r="EQ66" s="43"/>
      <c r="ER66" s="43"/>
      <c r="ES66" s="41"/>
      <c r="ET66" s="66"/>
      <c r="EU66" s="13"/>
    </row>
    <row r="67" spans="1:151" ht="12.75" customHeight="1" x14ac:dyDescent="0.2">
      <c r="A67" s="23">
        <v>41</v>
      </c>
      <c r="B67" s="24"/>
      <c r="C67" s="24" t="s">
        <v>1361</v>
      </c>
      <c r="D67" s="24">
        <v>8</v>
      </c>
      <c r="E67" s="24" t="s">
        <v>167</v>
      </c>
      <c r="F67" s="24" t="s">
        <v>1373</v>
      </c>
      <c r="G67" s="56" t="s">
        <v>59</v>
      </c>
      <c r="H67" s="195" t="s">
        <v>1374</v>
      </c>
      <c r="I67" s="23">
        <v>42</v>
      </c>
      <c r="J67" s="196" t="s">
        <v>1375</v>
      </c>
      <c r="K67" s="56">
        <v>3</v>
      </c>
      <c r="L67" s="33">
        <f>K67/K25</f>
        <v>6.4377682403433476E-3</v>
      </c>
      <c r="M67" s="3" t="s">
        <v>1376</v>
      </c>
      <c r="N67" s="3"/>
      <c r="O67" s="35"/>
      <c r="P67" s="34"/>
      <c r="Q67" s="34" t="s">
        <v>63</v>
      </c>
      <c r="R67" s="35"/>
      <c r="S67" s="24" t="s">
        <v>1377</v>
      </c>
      <c r="T67" s="169">
        <v>1</v>
      </c>
      <c r="U67" s="24">
        <v>2</v>
      </c>
      <c r="V67" s="33">
        <f>U67/U25</f>
        <v>7.1942446043165471E-3</v>
      </c>
      <c r="W67" s="23"/>
      <c r="X67" s="24"/>
      <c r="Y67" s="35"/>
      <c r="Z67" s="35"/>
      <c r="AA67" s="34" t="s">
        <v>63</v>
      </c>
      <c r="AB67" s="35"/>
      <c r="AC67" s="24" t="s">
        <v>1378</v>
      </c>
      <c r="AD67" s="23">
        <v>1</v>
      </c>
      <c r="AE67" s="24">
        <v>0</v>
      </c>
      <c r="AF67" s="33">
        <f>AE67/AE25</f>
        <v>0</v>
      </c>
      <c r="AG67" s="3" t="s">
        <v>1379</v>
      </c>
      <c r="AH67" s="3"/>
      <c r="AI67" s="35"/>
      <c r="AJ67" s="35"/>
      <c r="AK67" s="34" t="s">
        <v>63</v>
      </c>
      <c r="AL67" s="35"/>
      <c r="AM67" s="24" t="s">
        <v>1380</v>
      </c>
      <c r="AN67" s="23">
        <v>1</v>
      </c>
      <c r="AO67" s="185">
        <v>18</v>
      </c>
      <c r="AP67" s="33">
        <f>AO67/AO25</f>
        <v>0.3</v>
      </c>
      <c r="AQ67" s="23"/>
      <c r="AR67" s="24"/>
      <c r="AS67" s="35"/>
      <c r="AT67" s="34" t="s">
        <v>63</v>
      </c>
      <c r="AU67" s="35"/>
      <c r="AV67" s="35"/>
      <c r="AW67" s="24"/>
      <c r="AX67" s="23">
        <v>1</v>
      </c>
      <c r="AY67" s="23">
        <v>0</v>
      </c>
      <c r="AZ67" s="33">
        <f>AY67/AY25</f>
        <v>0</v>
      </c>
      <c r="BA67" s="23" t="s">
        <v>1381</v>
      </c>
      <c r="BB67" s="3"/>
      <c r="BC67" s="35"/>
      <c r="BD67" s="35"/>
      <c r="BE67" s="34" t="s">
        <v>63</v>
      </c>
      <c r="BG67" s="24" t="s">
        <v>1382</v>
      </c>
      <c r="BH67" s="23">
        <v>1</v>
      </c>
      <c r="BI67" s="24">
        <v>130</v>
      </c>
      <c r="BJ67" s="33">
        <f>BI67/BI25</f>
        <v>0.19402985074626866</v>
      </c>
      <c r="BK67" s="3" t="s">
        <v>1383</v>
      </c>
      <c r="BL67" s="3">
        <f>60+50+20</f>
        <v>130</v>
      </c>
      <c r="BM67" s="35"/>
      <c r="BN67" s="34" t="s">
        <v>63</v>
      </c>
      <c r="BO67" s="35"/>
      <c r="BP67" s="35"/>
      <c r="BQ67" s="24"/>
      <c r="BR67" s="23">
        <v>1</v>
      </c>
      <c r="BS67" s="23">
        <v>12</v>
      </c>
      <c r="BT67" s="33">
        <f>BS67/BS25</f>
        <v>2.3622047244094488E-2</v>
      </c>
      <c r="BU67" s="3"/>
      <c r="BV67" s="3"/>
      <c r="BW67" s="35"/>
      <c r="BX67" s="35"/>
      <c r="BY67" s="34" t="s">
        <v>63</v>
      </c>
      <c r="BZ67" s="35"/>
      <c r="CA67" s="24" t="s">
        <v>1384</v>
      </c>
      <c r="CB67" s="23">
        <v>1</v>
      </c>
      <c r="CC67" s="24" t="s">
        <v>1385</v>
      </c>
      <c r="CD67" s="3"/>
      <c r="CE67" s="3"/>
      <c r="CF67" s="3"/>
      <c r="CG67" s="35"/>
      <c r="CH67" s="35"/>
      <c r="CI67" s="34" t="s">
        <v>63</v>
      </c>
      <c r="CJ67" s="35"/>
      <c r="CK67" s="24" t="s">
        <v>1386</v>
      </c>
      <c r="CL67" s="23">
        <v>1</v>
      </c>
      <c r="CM67" s="24">
        <v>29</v>
      </c>
      <c r="CN67" s="33">
        <f>CM67/CM25</f>
        <v>0.35365853658536583</v>
      </c>
      <c r="CO67" s="3"/>
      <c r="CP67" s="3"/>
      <c r="CQ67" s="35"/>
      <c r="CR67" s="34" t="s">
        <v>63</v>
      </c>
      <c r="CS67" s="35"/>
      <c r="CT67" s="35"/>
      <c r="CU67" s="24"/>
      <c r="CV67" s="23">
        <v>1</v>
      </c>
      <c r="CW67" s="185">
        <v>1</v>
      </c>
      <c r="CX67" s="33">
        <f>CW67/CW25</f>
        <v>7.0422535211267607E-3</v>
      </c>
      <c r="CY67" s="3"/>
      <c r="CZ67" s="3"/>
      <c r="DA67" s="35"/>
      <c r="DB67" s="35"/>
      <c r="DC67" s="34" t="s">
        <v>63</v>
      </c>
      <c r="DD67" s="35"/>
      <c r="DE67" s="24" t="s">
        <v>1387</v>
      </c>
      <c r="DF67" s="23">
        <v>1</v>
      </c>
      <c r="DG67" s="24">
        <v>1</v>
      </c>
      <c r="DH67" s="33">
        <f>DG67/DG25</f>
        <v>1.0101010101010102E-2</v>
      </c>
      <c r="DI67" s="23" t="s">
        <v>1388</v>
      </c>
      <c r="DJ67" s="3"/>
      <c r="DK67" s="35"/>
      <c r="DL67" s="35"/>
      <c r="DM67" s="34" t="s">
        <v>63</v>
      </c>
      <c r="DN67" s="35"/>
      <c r="DO67" s="24" t="s">
        <v>1389</v>
      </c>
      <c r="DP67" s="23">
        <v>1</v>
      </c>
      <c r="DQ67" s="185">
        <v>5</v>
      </c>
      <c r="DR67" s="33">
        <f>DQ67/DQ25</f>
        <v>0.22727272727272727</v>
      </c>
      <c r="DS67" s="3"/>
      <c r="DT67" s="3"/>
      <c r="DU67" s="35"/>
      <c r="DV67" s="34" t="s">
        <v>63</v>
      </c>
      <c r="DW67" s="35"/>
      <c r="DX67" s="35"/>
      <c r="DY67" s="24"/>
      <c r="DZ67" s="23">
        <v>1</v>
      </c>
      <c r="EA67" s="24">
        <v>2</v>
      </c>
      <c r="EB67" s="33">
        <f>EA67/EA25</f>
        <v>5.2631578947368418E-2</v>
      </c>
      <c r="EC67" s="3"/>
      <c r="ED67" s="3"/>
      <c r="EE67" s="3"/>
      <c r="EF67" s="35"/>
      <c r="EG67" s="34" t="s">
        <v>63</v>
      </c>
      <c r="EH67" s="35"/>
      <c r="EI67" s="24" t="s">
        <v>1390</v>
      </c>
      <c r="EJ67" s="23">
        <v>1</v>
      </c>
      <c r="EK67" s="23">
        <v>0</v>
      </c>
      <c r="EL67" s="33">
        <f>EK67/EK25</f>
        <v>0</v>
      </c>
      <c r="EM67" s="3" t="s">
        <v>917</v>
      </c>
      <c r="EN67" s="3"/>
      <c r="EO67" s="35"/>
      <c r="EP67" s="35"/>
      <c r="EQ67" s="34" t="s">
        <v>63</v>
      </c>
      <c r="ER67" s="35"/>
      <c r="ES67" s="24" t="s">
        <v>1391</v>
      </c>
      <c r="ET67" s="23">
        <v>1</v>
      </c>
      <c r="EU67" s="13"/>
    </row>
    <row r="68" spans="1:151" ht="38.25" customHeight="1" x14ac:dyDescent="0.2">
      <c r="A68" s="23">
        <v>42</v>
      </c>
      <c r="B68" s="24"/>
      <c r="C68" s="24" t="s">
        <v>1361</v>
      </c>
      <c r="D68" s="24">
        <v>8</v>
      </c>
      <c r="E68" s="24" t="s">
        <v>167</v>
      </c>
      <c r="F68" s="24" t="s">
        <v>1392</v>
      </c>
      <c r="G68" s="56" t="s">
        <v>59</v>
      </c>
      <c r="H68" s="24" t="s">
        <v>1393</v>
      </c>
      <c r="I68" s="23">
        <v>43</v>
      </c>
      <c r="J68" s="31" t="s">
        <v>1394</v>
      </c>
      <c r="K68" s="24" t="s">
        <v>1395</v>
      </c>
      <c r="L68" s="3"/>
      <c r="M68" s="3"/>
      <c r="N68" s="3"/>
      <c r="O68" s="35"/>
      <c r="P68" s="34" t="s">
        <v>63</v>
      </c>
      <c r="Q68" s="35"/>
      <c r="R68" s="35"/>
      <c r="S68" s="24"/>
      <c r="T68" s="169">
        <v>1</v>
      </c>
      <c r="U68" s="24" t="s">
        <v>1396</v>
      </c>
      <c r="V68" s="105"/>
      <c r="W68" s="23"/>
      <c r="X68" s="24"/>
      <c r="Y68" s="35"/>
      <c r="Z68" s="34" t="s">
        <v>63</v>
      </c>
      <c r="AA68" s="35"/>
      <c r="AB68" s="35"/>
      <c r="AC68" s="24"/>
      <c r="AD68" s="23">
        <v>1</v>
      </c>
      <c r="AE68" s="185">
        <v>2</v>
      </c>
      <c r="AF68" s="3"/>
      <c r="AG68" s="23" t="s">
        <v>1397</v>
      </c>
      <c r="AH68" s="3"/>
      <c r="AI68" s="35"/>
      <c r="AJ68" s="34" t="s">
        <v>63</v>
      </c>
      <c r="AK68" s="35"/>
      <c r="AL68" s="35"/>
      <c r="AM68" s="24"/>
      <c r="AN68" s="23">
        <v>1</v>
      </c>
      <c r="AO68" s="185">
        <v>1</v>
      </c>
      <c r="AP68" s="24"/>
      <c r="AQ68" s="23"/>
      <c r="AR68" s="24"/>
      <c r="AS68" s="35"/>
      <c r="AT68" s="34" t="s">
        <v>63</v>
      </c>
      <c r="AU68" s="35"/>
      <c r="AV68" s="35"/>
      <c r="AW68" s="24"/>
      <c r="AX68" s="23">
        <v>1</v>
      </c>
      <c r="AY68" s="23">
        <v>0</v>
      </c>
      <c r="AZ68" s="3"/>
      <c r="BA68" s="3"/>
      <c r="BB68" s="3"/>
      <c r="BC68" s="35"/>
      <c r="BD68" s="35"/>
      <c r="BE68" s="34" t="s">
        <v>63</v>
      </c>
      <c r="BF68" s="24"/>
      <c r="BG68" s="24" t="s">
        <v>1398</v>
      </c>
      <c r="BH68" s="23">
        <v>1</v>
      </c>
      <c r="BI68" s="24" t="s">
        <v>1399</v>
      </c>
      <c r="BJ68" s="3"/>
      <c r="BK68" s="3"/>
      <c r="BL68" s="3"/>
      <c r="BM68" s="35"/>
      <c r="BN68" s="34" t="s">
        <v>63</v>
      </c>
      <c r="BO68" s="35"/>
      <c r="BP68" s="35"/>
      <c r="BQ68" s="24"/>
      <c r="BR68" s="23">
        <v>1</v>
      </c>
      <c r="BS68" s="23" t="s">
        <v>1400</v>
      </c>
      <c r="BT68" s="3"/>
      <c r="BU68" s="3"/>
      <c r="BV68" s="3"/>
      <c r="BW68" s="35"/>
      <c r="BX68" s="34" t="s">
        <v>63</v>
      </c>
      <c r="BY68" s="35"/>
      <c r="BZ68" s="35"/>
      <c r="CA68" s="24"/>
      <c r="CB68" s="23">
        <v>1</v>
      </c>
      <c r="CC68" s="24" t="s">
        <v>1401</v>
      </c>
      <c r="CD68" s="3"/>
      <c r="CE68" s="23" t="s">
        <v>1402</v>
      </c>
      <c r="CF68" s="3"/>
      <c r="CG68" s="35"/>
      <c r="CH68" s="34" t="s">
        <v>63</v>
      </c>
      <c r="CI68" s="35"/>
      <c r="CJ68" s="35"/>
      <c r="CK68" s="24"/>
      <c r="CL68" s="23">
        <v>1</v>
      </c>
      <c r="CM68" s="185">
        <v>0</v>
      </c>
      <c r="CN68" s="3"/>
      <c r="CO68" s="3"/>
      <c r="CP68" s="3"/>
      <c r="CQ68" s="35"/>
      <c r="CR68" s="35"/>
      <c r="CS68" s="34" t="s">
        <v>63</v>
      </c>
      <c r="CT68" s="35"/>
      <c r="CU68" s="24" t="s">
        <v>1403</v>
      </c>
      <c r="CV68" s="23">
        <v>1</v>
      </c>
      <c r="CW68" s="185">
        <v>1</v>
      </c>
      <c r="CX68" s="3"/>
      <c r="CY68" s="3"/>
      <c r="CZ68" s="3"/>
      <c r="DA68" s="35"/>
      <c r="DB68" s="34" t="s">
        <v>63</v>
      </c>
      <c r="DC68" s="35"/>
      <c r="DD68" s="35"/>
      <c r="DE68" s="24"/>
      <c r="DF68" s="23">
        <v>1</v>
      </c>
      <c r="DG68" s="24" t="s">
        <v>323</v>
      </c>
      <c r="DH68" s="3"/>
      <c r="DI68" s="3"/>
      <c r="DJ68" s="3"/>
      <c r="DK68" s="35"/>
      <c r="DL68" s="35"/>
      <c r="DM68" s="34" t="s">
        <v>63</v>
      </c>
      <c r="DN68" s="35"/>
      <c r="DO68" s="24" t="s">
        <v>1404</v>
      </c>
      <c r="DP68" s="23">
        <v>1</v>
      </c>
      <c r="DQ68" s="24" t="s">
        <v>301</v>
      </c>
      <c r="DR68" s="3"/>
      <c r="DS68" s="3"/>
      <c r="DT68" s="3"/>
      <c r="DU68" s="35"/>
      <c r="DV68" s="35"/>
      <c r="DW68" s="34" t="s">
        <v>63</v>
      </c>
      <c r="DX68" s="35"/>
      <c r="DY68" s="24" t="s">
        <v>1405</v>
      </c>
      <c r="DZ68" s="23">
        <v>1</v>
      </c>
      <c r="EA68" s="24" t="s">
        <v>1406</v>
      </c>
      <c r="EB68" s="24"/>
      <c r="EC68" s="3"/>
      <c r="ED68" s="3"/>
      <c r="EE68" s="3"/>
      <c r="EF68" s="34" t="s">
        <v>63</v>
      </c>
      <c r="EG68" s="35"/>
      <c r="EH68" s="35"/>
      <c r="EI68" s="24"/>
      <c r="EJ68" s="23">
        <v>1</v>
      </c>
      <c r="EK68" s="185">
        <v>0</v>
      </c>
      <c r="EL68" s="3"/>
      <c r="EM68" s="3"/>
      <c r="EN68" s="3"/>
      <c r="EO68" s="35"/>
      <c r="EP68" s="35"/>
      <c r="EQ68" s="34" t="s">
        <v>63</v>
      </c>
      <c r="ER68" s="35"/>
      <c r="ES68" s="24" t="s">
        <v>1407</v>
      </c>
      <c r="ET68" s="23">
        <v>1</v>
      </c>
      <c r="EU68" s="13"/>
    </row>
    <row r="69" spans="1:151" ht="60" customHeight="1" x14ac:dyDescent="0.2">
      <c r="A69" s="23">
        <v>43</v>
      </c>
      <c r="B69" s="24"/>
      <c r="C69" s="24" t="s">
        <v>1361</v>
      </c>
      <c r="D69" s="24">
        <v>8</v>
      </c>
      <c r="E69" s="24" t="s">
        <v>167</v>
      </c>
      <c r="F69" s="24" t="s">
        <v>1408</v>
      </c>
      <c r="G69" s="56" t="s">
        <v>59</v>
      </c>
      <c r="H69" s="24" t="s">
        <v>1409</v>
      </c>
      <c r="I69" s="23">
        <v>44</v>
      </c>
      <c r="J69" s="197" t="s">
        <v>1410</v>
      </c>
      <c r="K69" s="3" t="s">
        <v>323</v>
      </c>
      <c r="L69" s="3"/>
      <c r="M69" s="3"/>
      <c r="N69" s="3" t="s">
        <v>1411</v>
      </c>
      <c r="O69" s="35"/>
      <c r="P69" s="35"/>
      <c r="Q69" s="34" t="s">
        <v>63</v>
      </c>
      <c r="R69" s="35"/>
      <c r="S69" s="24" t="s">
        <v>1412</v>
      </c>
      <c r="T69" s="169">
        <v>1</v>
      </c>
      <c r="U69" s="24" t="s">
        <v>1413</v>
      </c>
      <c r="V69" s="198"/>
      <c r="W69" s="23"/>
      <c r="X69" s="24"/>
      <c r="Y69" s="35"/>
      <c r="Z69" s="34" t="s">
        <v>63</v>
      </c>
      <c r="AA69" s="35"/>
      <c r="AB69" s="35"/>
      <c r="AC69" s="24"/>
      <c r="AD69" s="23">
        <v>1</v>
      </c>
      <c r="AE69" s="185">
        <v>2</v>
      </c>
      <c r="AF69" s="3"/>
      <c r="AG69" s="3"/>
      <c r="AH69" s="3"/>
      <c r="AI69" s="35"/>
      <c r="AJ69" s="34" t="s">
        <v>63</v>
      </c>
      <c r="AK69" s="35"/>
      <c r="AL69" s="35"/>
      <c r="AM69" s="24"/>
      <c r="AN69" s="23">
        <v>1</v>
      </c>
      <c r="AO69" s="185">
        <v>4</v>
      </c>
      <c r="AP69" s="61"/>
      <c r="AQ69" s="23"/>
      <c r="AR69" s="24"/>
      <c r="AS69" s="35"/>
      <c r="AT69" s="34" t="s">
        <v>63</v>
      </c>
      <c r="AU69" s="35"/>
      <c r="AV69" s="35"/>
      <c r="AW69" s="24"/>
      <c r="AX69" s="23">
        <v>1</v>
      </c>
      <c r="AY69" s="23">
        <v>0</v>
      </c>
      <c r="AZ69" s="3"/>
      <c r="BA69" s="23" t="s">
        <v>1381</v>
      </c>
      <c r="BB69" s="3"/>
      <c r="BC69" s="35"/>
      <c r="BD69" s="35"/>
      <c r="BE69" s="34" t="s">
        <v>63</v>
      </c>
      <c r="BG69" s="24" t="s">
        <v>1414</v>
      </c>
      <c r="BH69" s="23">
        <v>1</v>
      </c>
      <c r="BI69" s="24" t="s">
        <v>1415</v>
      </c>
      <c r="BJ69" s="3"/>
      <c r="BK69" s="3" t="s">
        <v>1416</v>
      </c>
      <c r="BL69" s="3"/>
      <c r="BM69" s="35"/>
      <c r="BN69" s="35"/>
      <c r="BO69" s="34" t="s">
        <v>63</v>
      </c>
      <c r="BP69" s="35"/>
      <c r="BQ69" s="24" t="s">
        <v>1417</v>
      </c>
      <c r="BR69" s="23">
        <v>1</v>
      </c>
      <c r="BS69" s="23" t="s">
        <v>1418</v>
      </c>
      <c r="BT69" s="3"/>
      <c r="BU69" s="3"/>
      <c r="BV69" s="3"/>
      <c r="BW69" s="35"/>
      <c r="BX69" s="34" t="s">
        <v>63</v>
      </c>
      <c r="BY69" s="35"/>
      <c r="BZ69" s="35"/>
      <c r="CA69" s="24"/>
      <c r="CB69" s="23">
        <v>1</v>
      </c>
      <c r="CC69" s="24" t="s">
        <v>1419</v>
      </c>
      <c r="CD69" s="3"/>
      <c r="CE69" s="3" t="s">
        <v>1420</v>
      </c>
      <c r="CF69" s="3"/>
      <c r="CG69" s="35"/>
      <c r="CH69" s="35"/>
      <c r="CI69" s="34" t="s">
        <v>63</v>
      </c>
      <c r="CJ69" s="35"/>
      <c r="CK69" s="24" t="s">
        <v>1421</v>
      </c>
      <c r="CL69" s="23">
        <v>1</v>
      </c>
      <c r="CM69" s="24" t="s">
        <v>231</v>
      </c>
      <c r="CN69" s="3"/>
      <c r="CO69" s="3"/>
      <c r="CP69" s="199" t="s">
        <v>1422</v>
      </c>
      <c r="CQ69" s="35"/>
      <c r="CR69" s="35"/>
      <c r="CS69" s="34" t="s">
        <v>63</v>
      </c>
      <c r="CT69" s="35"/>
      <c r="CU69" s="24" t="s">
        <v>1423</v>
      </c>
      <c r="CV69" s="23">
        <v>1</v>
      </c>
      <c r="CW69" s="185">
        <v>1</v>
      </c>
      <c r="CX69" s="3"/>
      <c r="CY69" s="3"/>
      <c r="CZ69" s="3"/>
      <c r="DA69" s="35"/>
      <c r="DB69" s="34" t="s">
        <v>63</v>
      </c>
      <c r="DC69" s="35"/>
      <c r="DD69" s="35"/>
      <c r="DE69" s="24"/>
      <c r="DF69" s="23">
        <v>1</v>
      </c>
      <c r="DG69" s="24" t="s">
        <v>1424</v>
      </c>
      <c r="DH69" s="3"/>
      <c r="DI69" s="3"/>
      <c r="DJ69" s="3"/>
      <c r="DK69" s="35"/>
      <c r="DL69" s="34"/>
      <c r="DM69" s="34" t="s">
        <v>63</v>
      </c>
      <c r="DN69" s="35"/>
      <c r="DO69" s="24" t="s">
        <v>1425</v>
      </c>
      <c r="DP69" s="23">
        <v>1</v>
      </c>
      <c r="DQ69" s="185">
        <v>3</v>
      </c>
      <c r="DR69" s="3"/>
      <c r="DS69" s="3"/>
      <c r="DT69" s="3"/>
      <c r="DU69" s="35"/>
      <c r="DV69" s="34" t="s">
        <v>63</v>
      </c>
      <c r="DW69" s="35"/>
      <c r="DX69" s="35"/>
      <c r="DY69" s="24"/>
      <c r="DZ69" s="23">
        <v>1</v>
      </c>
      <c r="EA69" s="185">
        <v>2</v>
      </c>
      <c r="EB69" s="185"/>
      <c r="EC69" s="3"/>
      <c r="ED69" s="3"/>
      <c r="EE69" s="3"/>
      <c r="EF69" s="34" t="s">
        <v>63</v>
      </c>
      <c r="EG69" s="35"/>
      <c r="EH69" s="35"/>
      <c r="EI69" s="24"/>
      <c r="EJ69" s="23">
        <v>1</v>
      </c>
      <c r="EK69" s="24" t="s">
        <v>231</v>
      </c>
      <c r="EL69" s="3"/>
      <c r="EM69" s="3"/>
      <c r="EN69" s="24" t="s">
        <v>1426</v>
      </c>
      <c r="EO69" s="35"/>
      <c r="EP69" s="35"/>
      <c r="EQ69" s="34" t="s">
        <v>63</v>
      </c>
      <c r="ER69" s="35"/>
      <c r="ES69" s="24" t="s">
        <v>1427</v>
      </c>
      <c r="ET69" s="23">
        <v>1</v>
      </c>
      <c r="EU69" s="13"/>
    </row>
    <row r="70" spans="1:151" ht="12.75" customHeight="1" x14ac:dyDescent="0.2">
      <c r="A70" s="66">
        <v>44</v>
      </c>
      <c r="B70" s="41"/>
      <c r="C70" s="41" t="s">
        <v>1428</v>
      </c>
      <c r="D70" s="41">
        <v>8</v>
      </c>
      <c r="E70" s="41" t="s">
        <v>57</v>
      </c>
      <c r="F70" s="41" t="s">
        <v>1429</v>
      </c>
      <c r="G70" s="41" t="s">
        <v>525</v>
      </c>
      <c r="H70" s="41" t="s">
        <v>1430</v>
      </c>
      <c r="I70" s="66"/>
      <c r="J70" s="67"/>
      <c r="K70" s="40" t="s">
        <v>1431</v>
      </c>
      <c r="L70" s="40"/>
      <c r="M70" s="40"/>
      <c r="N70" s="40"/>
      <c r="O70" s="43"/>
      <c r="P70" s="43"/>
      <c r="Q70" s="43"/>
      <c r="R70" s="43"/>
      <c r="S70" s="41"/>
      <c r="T70" s="164"/>
      <c r="U70" s="40"/>
      <c r="V70" s="88"/>
      <c r="W70" s="66"/>
      <c r="X70" s="41"/>
      <c r="Y70" s="43"/>
      <c r="Z70" s="43"/>
      <c r="AA70" s="43"/>
      <c r="AB70" s="43"/>
      <c r="AC70" s="41"/>
      <c r="AD70" s="66"/>
      <c r="AE70" s="40"/>
      <c r="AF70" s="40"/>
      <c r="AG70" s="40"/>
      <c r="AH70" s="40"/>
      <c r="AI70" s="43"/>
      <c r="AJ70" s="43"/>
      <c r="AK70" s="43"/>
      <c r="AL70" s="43"/>
      <c r="AM70" s="41"/>
      <c r="AN70" s="66"/>
      <c r="AO70" s="40"/>
      <c r="AP70" s="41"/>
      <c r="AQ70" s="66"/>
      <c r="AR70" s="41"/>
      <c r="AS70" s="43"/>
      <c r="AT70" s="43"/>
      <c r="AU70" s="43"/>
      <c r="AV70" s="43"/>
      <c r="AW70" s="41"/>
      <c r="AX70" s="66"/>
      <c r="AY70" s="40"/>
      <c r="AZ70" s="40"/>
      <c r="BA70" s="40"/>
      <c r="BB70" s="40"/>
      <c r="BC70" s="43"/>
      <c r="BD70" s="43"/>
      <c r="BE70" s="43"/>
      <c r="BF70" s="43"/>
      <c r="BG70" s="41"/>
      <c r="BH70" s="66"/>
      <c r="BI70" s="41" t="s">
        <v>1305</v>
      </c>
      <c r="BJ70" s="200"/>
      <c r="BK70" s="200"/>
      <c r="BL70" s="200"/>
      <c r="BM70" s="43"/>
      <c r="BN70" s="43"/>
      <c r="BO70" s="43"/>
      <c r="BP70" s="43"/>
      <c r="BQ70" s="41"/>
      <c r="BR70" s="66"/>
      <c r="BS70" s="66" t="s">
        <v>1432</v>
      </c>
      <c r="BT70" s="201"/>
      <c r="BU70" s="201"/>
      <c r="BV70" s="201"/>
      <c r="BW70" s="43"/>
      <c r="BX70" s="43"/>
      <c r="BY70" s="43"/>
      <c r="BZ70" s="43"/>
      <c r="CA70" s="41"/>
      <c r="CB70" s="66"/>
      <c r="CC70" s="41" t="s">
        <v>1433</v>
      </c>
      <c r="CD70" s="40"/>
      <c r="CE70" s="40"/>
      <c r="CF70" s="40"/>
      <c r="CG70" s="43"/>
      <c r="CH70" s="43"/>
      <c r="CI70" s="43"/>
      <c r="CJ70" s="43"/>
      <c r="CK70" s="41"/>
      <c r="CL70" s="66"/>
      <c r="CM70" s="40"/>
      <c r="CN70" s="40"/>
      <c r="CO70" s="40"/>
      <c r="CP70" s="40"/>
      <c r="CQ70" s="43"/>
      <c r="CR70" s="43"/>
      <c r="CS70" s="43"/>
      <c r="CT70" s="43"/>
      <c r="CU70" s="41"/>
      <c r="CV70" s="66"/>
      <c r="CW70" s="41" t="s">
        <v>323</v>
      </c>
      <c r="CX70" s="40"/>
      <c r="CY70" s="40"/>
      <c r="CZ70" s="40"/>
      <c r="DA70" s="43"/>
      <c r="DB70" s="43"/>
      <c r="DC70" s="43"/>
      <c r="DD70" s="43"/>
      <c r="DE70" s="41"/>
      <c r="DF70" s="66"/>
      <c r="DG70" s="40"/>
      <c r="DH70" s="40"/>
      <c r="DI70" s="40"/>
      <c r="DJ70" s="40"/>
      <c r="DK70" s="43"/>
      <c r="DL70" s="43"/>
      <c r="DM70" s="43"/>
      <c r="DN70" s="43"/>
      <c r="DO70" s="41"/>
      <c r="DP70" s="66"/>
      <c r="DQ70" s="40"/>
      <c r="DR70" s="40"/>
      <c r="DS70" s="40"/>
      <c r="DT70" s="40"/>
      <c r="DU70" s="43"/>
      <c r="DV70" s="43"/>
      <c r="DW70" s="43"/>
      <c r="DX70" s="43"/>
      <c r="DY70" s="41"/>
      <c r="DZ70" s="66"/>
      <c r="EA70" s="41" t="s">
        <v>1434</v>
      </c>
      <c r="EB70" s="41"/>
      <c r="EC70" s="40"/>
      <c r="ED70" s="40"/>
      <c r="EE70" s="40"/>
      <c r="EF70" s="43"/>
      <c r="EG70" s="43"/>
      <c r="EH70" s="43"/>
      <c r="EI70" s="41"/>
      <c r="EJ70" s="66"/>
      <c r="EK70" s="40"/>
      <c r="EL70" s="40"/>
      <c r="EM70" s="40"/>
      <c r="EN70" s="40"/>
      <c r="EO70" s="43"/>
      <c r="EP70" s="43"/>
      <c r="EQ70" s="43"/>
      <c r="ER70" s="43"/>
      <c r="ES70" s="41"/>
      <c r="ET70" s="66"/>
      <c r="EU70" s="13"/>
    </row>
    <row r="71" spans="1:151" ht="12.75" customHeight="1" x14ac:dyDescent="0.2">
      <c r="A71" s="66">
        <v>45</v>
      </c>
      <c r="B71" s="41"/>
      <c r="C71" s="41" t="s">
        <v>1428</v>
      </c>
      <c r="D71" s="41">
        <v>8</v>
      </c>
      <c r="E71" s="41" t="s">
        <v>90</v>
      </c>
      <c r="F71" s="41" t="s">
        <v>1435</v>
      </c>
      <c r="G71" s="41" t="s">
        <v>525</v>
      </c>
      <c r="H71" s="41" t="s">
        <v>1436</v>
      </c>
      <c r="I71" s="66"/>
      <c r="J71" s="67"/>
      <c r="K71" s="40" t="s">
        <v>1431</v>
      </c>
      <c r="L71" s="40"/>
      <c r="M71" s="40"/>
      <c r="N71" s="40"/>
      <c r="O71" s="43"/>
      <c r="P71" s="43"/>
      <c r="Q71" s="43"/>
      <c r="R71" s="43"/>
      <c r="S71" s="41"/>
      <c r="T71" s="164"/>
      <c r="U71" s="40"/>
      <c r="V71" s="88"/>
      <c r="W71" s="66"/>
      <c r="X71" s="41"/>
      <c r="Y71" s="43"/>
      <c r="Z71" s="43"/>
      <c r="AA71" s="43"/>
      <c r="AB71" s="43"/>
      <c r="AC71" s="41"/>
      <c r="AD71" s="66"/>
      <c r="AE71" s="40"/>
      <c r="AF71" s="40"/>
      <c r="AG71" s="40"/>
      <c r="AH71" s="40"/>
      <c r="AI71" s="43"/>
      <c r="AJ71" s="43"/>
      <c r="AK71" s="43"/>
      <c r="AL71" s="43"/>
      <c r="AM71" s="41"/>
      <c r="AN71" s="66"/>
      <c r="AO71" s="40"/>
      <c r="AP71" s="41"/>
      <c r="AQ71" s="66"/>
      <c r="AR71" s="41"/>
      <c r="AS71" s="43"/>
      <c r="AT71" s="43"/>
      <c r="AU71" s="43"/>
      <c r="AV71" s="43"/>
      <c r="AW71" s="41"/>
      <c r="AX71" s="66"/>
      <c r="AY71" s="40"/>
      <c r="AZ71" s="40"/>
      <c r="BA71" s="40"/>
      <c r="BB71" s="40"/>
      <c r="BC71" s="43"/>
      <c r="BD71" s="43"/>
      <c r="BE71" s="43"/>
      <c r="BF71" s="43"/>
      <c r="BG71" s="41"/>
      <c r="BH71" s="66"/>
      <c r="BI71" s="41" t="s">
        <v>1305</v>
      </c>
      <c r="BJ71" s="200"/>
      <c r="BK71" s="200"/>
      <c r="BL71" s="200"/>
      <c r="BM71" s="43"/>
      <c r="BN71" s="43"/>
      <c r="BO71" s="43"/>
      <c r="BP71" s="43"/>
      <c r="BQ71" s="41"/>
      <c r="BR71" s="66"/>
      <c r="BS71" s="66" t="s">
        <v>1432</v>
      </c>
      <c r="BT71" s="201"/>
      <c r="BU71" s="201"/>
      <c r="BV71" s="201"/>
      <c r="BW71" s="43"/>
      <c r="BX71" s="43"/>
      <c r="BY71" s="43"/>
      <c r="BZ71" s="43"/>
      <c r="CA71" s="41"/>
      <c r="CB71" s="66"/>
      <c r="CC71" s="41" t="s">
        <v>1433</v>
      </c>
      <c r="CD71" s="40"/>
      <c r="CE71" s="40"/>
      <c r="CF71" s="40"/>
      <c r="CG71" s="43"/>
      <c r="CH71" s="43"/>
      <c r="CI71" s="43"/>
      <c r="CJ71" s="43"/>
      <c r="CK71" s="41"/>
      <c r="CL71" s="66"/>
      <c r="CM71" s="40"/>
      <c r="CN71" s="40"/>
      <c r="CO71" s="40"/>
      <c r="CP71" s="40"/>
      <c r="CQ71" s="43"/>
      <c r="CR71" s="43"/>
      <c r="CS71" s="43"/>
      <c r="CT71" s="43"/>
      <c r="CU71" s="41"/>
      <c r="CV71" s="66"/>
      <c r="CW71" s="41" t="s">
        <v>323</v>
      </c>
      <c r="CX71" s="40"/>
      <c r="CY71" s="40"/>
      <c r="CZ71" s="40"/>
      <c r="DA71" s="43"/>
      <c r="DB71" s="43"/>
      <c r="DC71" s="43"/>
      <c r="DD71" s="43"/>
      <c r="DE71" s="41"/>
      <c r="DF71" s="66"/>
      <c r="DG71" s="40"/>
      <c r="DH71" s="40"/>
      <c r="DI71" s="40"/>
      <c r="DJ71" s="40"/>
      <c r="DK71" s="43"/>
      <c r="DL71" s="43"/>
      <c r="DM71" s="43"/>
      <c r="DN71" s="43"/>
      <c r="DO71" s="41"/>
      <c r="DP71" s="66"/>
      <c r="DQ71" s="40"/>
      <c r="DR71" s="40"/>
      <c r="DS71" s="40"/>
      <c r="DT71" s="40"/>
      <c r="DU71" s="43"/>
      <c r="DV71" s="43"/>
      <c r="DW71" s="43"/>
      <c r="DX71" s="43"/>
      <c r="DY71" s="41"/>
      <c r="DZ71" s="66"/>
      <c r="EA71" s="41" t="s">
        <v>15</v>
      </c>
      <c r="EB71" s="41"/>
      <c r="EC71" s="40"/>
      <c r="ED71" s="40"/>
      <c r="EE71" s="40"/>
      <c r="EF71" s="43"/>
      <c r="EG71" s="43"/>
      <c r="EH71" s="43"/>
      <c r="EI71" s="41"/>
      <c r="EJ71" s="66"/>
      <c r="EK71" s="40"/>
      <c r="EL71" s="40"/>
      <c r="EM71" s="40"/>
      <c r="EN71" s="40"/>
      <c r="EO71" s="43"/>
      <c r="EP71" s="43"/>
      <c r="EQ71" s="43"/>
      <c r="ER71" s="43"/>
      <c r="ES71" s="41"/>
      <c r="ET71" s="66"/>
      <c r="EU71" s="13"/>
    </row>
    <row r="72" spans="1:151" ht="38.25" customHeight="1" x14ac:dyDescent="0.2">
      <c r="A72" s="545">
        <v>46</v>
      </c>
      <c r="B72" s="24"/>
      <c r="C72" s="548" t="s">
        <v>1428</v>
      </c>
      <c r="D72" s="558">
        <v>8</v>
      </c>
      <c r="E72" s="548" t="s">
        <v>167</v>
      </c>
      <c r="F72" s="548" t="s">
        <v>1303</v>
      </c>
      <c r="G72" s="581" t="s">
        <v>59</v>
      </c>
      <c r="H72" s="548" t="s">
        <v>1437</v>
      </c>
      <c r="I72" s="23">
        <v>45</v>
      </c>
      <c r="J72" s="31" t="s">
        <v>1438</v>
      </c>
      <c r="K72" s="24" t="s">
        <v>363</v>
      </c>
      <c r="L72" s="601"/>
      <c r="M72" s="601"/>
      <c r="N72" s="534"/>
      <c r="O72" s="530"/>
      <c r="P72" s="530"/>
      <c r="Q72" s="530" t="s">
        <v>63</v>
      </c>
      <c r="R72" s="530"/>
      <c r="S72" s="533" t="s">
        <v>1439</v>
      </c>
      <c r="T72" s="595">
        <v>1</v>
      </c>
      <c r="U72" s="185">
        <v>0</v>
      </c>
      <c r="V72" s="564"/>
      <c r="W72" s="545"/>
      <c r="X72" s="545"/>
      <c r="Y72" s="530"/>
      <c r="Z72" s="530"/>
      <c r="AA72" s="530" t="s">
        <v>63</v>
      </c>
      <c r="AB72" s="530"/>
      <c r="AC72" s="533" t="s">
        <v>1440</v>
      </c>
      <c r="AD72" s="545">
        <v>1</v>
      </c>
      <c r="AE72" s="27" t="s">
        <v>363</v>
      </c>
      <c r="AF72" s="545"/>
      <c r="AG72" s="545"/>
      <c r="AH72" s="534"/>
      <c r="AI72" s="530"/>
      <c r="AJ72" s="530"/>
      <c r="AK72" s="530" t="s">
        <v>63</v>
      </c>
      <c r="AL72" s="530"/>
      <c r="AM72" s="533" t="s">
        <v>1441</v>
      </c>
      <c r="AN72" s="545">
        <v>1</v>
      </c>
      <c r="AO72" s="27" t="s">
        <v>65</v>
      </c>
      <c r="AP72" s="576"/>
      <c r="AQ72" s="576"/>
      <c r="AR72" s="545"/>
      <c r="AS72" s="530"/>
      <c r="AT72" s="530" t="s">
        <v>63</v>
      </c>
      <c r="AU72" s="530"/>
      <c r="AV72" s="530"/>
      <c r="AW72" s="533"/>
      <c r="AX72" s="545">
        <v>1</v>
      </c>
      <c r="AY72" s="23" t="s">
        <v>62</v>
      </c>
      <c r="AZ72" s="576"/>
      <c r="BA72" s="576"/>
      <c r="BB72" s="534"/>
      <c r="BC72" s="530"/>
      <c r="BD72" s="530" t="s">
        <v>63</v>
      </c>
      <c r="BE72" s="530"/>
      <c r="BF72" s="530"/>
      <c r="BG72" s="533"/>
      <c r="BH72" s="595">
        <v>1</v>
      </c>
      <c r="BI72" s="27" t="s">
        <v>1442</v>
      </c>
      <c r="BJ72" s="3"/>
      <c r="BK72" s="3"/>
      <c r="BL72" s="534"/>
      <c r="BM72" s="596"/>
      <c r="BN72" s="530" t="s">
        <v>63</v>
      </c>
      <c r="BO72" s="530"/>
      <c r="BP72" s="530"/>
      <c r="BQ72" s="533"/>
      <c r="BR72" s="545">
        <v>1</v>
      </c>
      <c r="BS72" s="23" t="s">
        <v>62</v>
      </c>
      <c r="BT72" s="3"/>
      <c r="BU72" s="3"/>
      <c r="BV72" s="534"/>
      <c r="BW72" s="596"/>
      <c r="BX72" s="530" t="s">
        <v>63</v>
      </c>
      <c r="BY72" s="530"/>
      <c r="BZ72" s="530"/>
      <c r="CA72" s="533"/>
      <c r="CB72" s="595">
        <v>1</v>
      </c>
      <c r="CC72" s="27" t="s">
        <v>1443</v>
      </c>
      <c r="CD72" s="534"/>
      <c r="CE72" s="534"/>
      <c r="CF72" s="534"/>
      <c r="CG72" s="530"/>
      <c r="CH72" s="530"/>
      <c r="CI72" s="530" t="s">
        <v>63</v>
      </c>
      <c r="CJ72" s="530"/>
      <c r="CK72" s="533" t="s">
        <v>1444</v>
      </c>
      <c r="CL72" s="545">
        <v>1</v>
      </c>
      <c r="CM72" s="27" t="s">
        <v>1445</v>
      </c>
      <c r="CN72" s="534"/>
      <c r="CO72" s="534"/>
      <c r="CP72" s="534"/>
      <c r="CQ72" s="530"/>
      <c r="CR72" s="530" t="s">
        <v>63</v>
      </c>
      <c r="CS72" s="530"/>
      <c r="CT72" s="530"/>
      <c r="CU72" s="533"/>
      <c r="CV72" s="545">
        <v>1</v>
      </c>
      <c r="CW72" s="27" t="s">
        <v>1446</v>
      </c>
      <c r="CX72" s="534"/>
      <c r="CY72" s="534"/>
      <c r="CZ72" s="534"/>
      <c r="DA72" s="530"/>
      <c r="DB72" s="530" t="s">
        <v>63</v>
      </c>
      <c r="DC72" s="530"/>
      <c r="DD72" s="530"/>
      <c r="DE72" s="533"/>
      <c r="DF72" s="545">
        <v>1</v>
      </c>
      <c r="DG72" s="27" t="s">
        <v>363</v>
      </c>
      <c r="DH72" s="534"/>
      <c r="DI72" s="534"/>
      <c r="DJ72" s="534"/>
      <c r="DK72" s="530"/>
      <c r="DL72" s="530"/>
      <c r="DM72" s="530" t="s">
        <v>63</v>
      </c>
      <c r="DN72" s="530"/>
      <c r="DO72" s="533" t="s">
        <v>1447</v>
      </c>
      <c r="DP72" s="545">
        <v>1</v>
      </c>
      <c r="DQ72" s="27" t="s">
        <v>1448</v>
      </c>
      <c r="DR72" s="534"/>
      <c r="DS72" s="534"/>
      <c r="DT72" s="534"/>
      <c r="DU72" s="530"/>
      <c r="DV72" s="530" t="s">
        <v>63</v>
      </c>
      <c r="DW72" s="530"/>
      <c r="DX72" s="530"/>
      <c r="DY72" s="533"/>
      <c r="DZ72" s="545">
        <v>1</v>
      </c>
      <c r="EA72" s="27" t="s">
        <v>15</v>
      </c>
      <c r="EB72" s="27"/>
      <c r="EC72" s="534"/>
      <c r="ED72" s="534"/>
      <c r="EE72" s="534"/>
      <c r="EF72" s="530" t="s">
        <v>63</v>
      </c>
      <c r="EG72" s="530"/>
      <c r="EH72" s="530"/>
      <c r="EI72" s="533"/>
      <c r="EJ72" s="545">
        <v>1</v>
      </c>
      <c r="EK72" s="27" t="s">
        <v>323</v>
      </c>
      <c r="EL72" s="534"/>
      <c r="EM72" s="534"/>
      <c r="EN72" s="534"/>
      <c r="EO72" s="530"/>
      <c r="EP72" s="530"/>
      <c r="EQ72" s="530" t="s">
        <v>63</v>
      </c>
      <c r="ER72" s="530"/>
      <c r="ES72" s="533" t="s">
        <v>1449</v>
      </c>
      <c r="ET72" s="545">
        <v>1</v>
      </c>
      <c r="EU72" s="13"/>
    </row>
    <row r="73" spans="1:151" ht="12.75" customHeight="1" x14ac:dyDescent="0.2">
      <c r="A73" s="532"/>
      <c r="B73" s="117"/>
      <c r="C73" s="532"/>
      <c r="D73" s="532"/>
      <c r="E73" s="532"/>
      <c r="F73" s="532"/>
      <c r="G73" s="532"/>
      <c r="H73" s="532"/>
      <c r="I73" s="202">
        <v>46</v>
      </c>
      <c r="J73" s="24" t="s">
        <v>1450</v>
      </c>
      <c r="K73" s="116" t="s">
        <v>323</v>
      </c>
      <c r="L73" s="532"/>
      <c r="M73" s="532"/>
      <c r="N73" s="532"/>
      <c r="O73" s="532"/>
      <c r="P73" s="532"/>
      <c r="Q73" s="532"/>
      <c r="R73" s="532"/>
      <c r="S73" s="532"/>
      <c r="T73" s="561"/>
      <c r="U73" s="203">
        <v>0</v>
      </c>
      <c r="V73" s="555"/>
      <c r="W73" s="532"/>
      <c r="X73" s="532"/>
      <c r="Y73" s="532"/>
      <c r="Z73" s="532"/>
      <c r="AA73" s="532"/>
      <c r="AB73" s="532"/>
      <c r="AC73" s="532"/>
      <c r="AD73" s="532"/>
      <c r="AE73" s="204" t="s">
        <v>363</v>
      </c>
      <c r="AF73" s="532"/>
      <c r="AG73" s="532"/>
      <c r="AH73" s="532"/>
      <c r="AI73" s="532"/>
      <c r="AJ73" s="532"/>
      <c r="AK73" s="532"/>
      <c r="AL73" s="532"/>
      <c r="AM73" s="532"/>
      <c r="AN73" s="532"/>
      <c r="AO73" s="205">
        <v>4</v>
      </c>
      <c r="AP73" s="532"/>
      <c r="AQ73" s="532"/>
      <c r="AR73" s="532"/>
      <c r="AS73" s="532"/>
      <c r="AT73" s="532"/>
      <c r="AU73" s="532"/>
      <c r="AV73" s="532"/>
      <c r="AW73" s="532"/>
      <c r="AX73" s="532"/>
      <c r="AY73" s="206">
        <v>0</v>
      </c>
      <c r="AZ73" s="532"/>
      <c r="BA73" s="532"/>
      <c r="BB73" s="532"/>
      <c r="BC73" s="532"/>
      <c r="BD73" s="532"/>
      <c r="BE73" s="532"/>
      <c r="BF73" s="532"/>
      <c r="BG73" s="532"/>
      <c r="BH73" s="561"/>
      <c r="BI73" s="204" t="s">
        <v>1451</v>
      </c>
      <c r="BJ73" s="207"/>
      <c r="BK73" s="207"/>
      <c r="BL73" s="532"/>
      <c r="BM73" s="555"/>
      <c r="BN73" s="532"/>
      <c r="BO73" s="532"/>
      <c r="BP73" s="532"/>
      <c r="BQ73" s="532"/>
      <c r="BR73" s="532"/>
      <c r="BS73" s="206">
        <v>3</v>
      </c>
      <c r="BT73" s="207"/>
      <c r="BU73" s="207"/>
      <c r="BV73" s="532"/>
      <c r="BW73" s="555"/>
      <c r="BX73" s="532"/>
      <c r="BY73" s="532"/>
      <c r="BZ73" s="532"/>
      <c r="CA73" s="532"/>
      <c r="CB73" s="561"/>
      <c r="CC73" s="208">
        <v>0</v>
      </c>
      <c r="CD73" s="532"/>
      <c r="CE73" s="532"/>
      <c r="CF73" s="532"/>
      <c r="CG73" s="532"/>
      <c r="CH73" s="532"/>
      <c r="CI73" s="532"/>
      <c r="CJ73" s="532"/>
      <c r="CK73" s="532"/>
      <c r="CL73" s="532"/>
      <c r="CM73" s="208">
        <v>1</v>
      </c>
      <c r="CN73" s="532"/>
      <c r="CO73" s="532"/>
      <c r="CP73" s="532"/>
      <c r="CQ73" s="532"/>
      <c r="CR73" s="532"/>
      <c r="CS73" s="532"/>
      <c r="CT73" s="532"/>
      <c r="CU73" s="532"/>
      <c r="CV73" s="532"/>
      <c r="CW73" s="208">
        <v>0</v>
      </c>
      <c r="CX73" s="532"/>
      <c r="CY73" s="532"/>
      <c r="CZ73" s="532"/>
      <c r="DA73" s="532"/>
      <c r="DB73" s="532"/>
      <c r="DC73" s="532"/>
      <c r="DD73" s="532"/>
      <c r="DE73" s="532"/>
      <c r="DF73" s="532"/>
      <c r="DG73" s="208">
        <v>0</v>
      </c>
      <c r="DH73" s="532"/>
      <c r="DI73" s="532"/>
      <c r="DJ73" s="532"/>
      <c r="DK73" s="532"/>
      <c r="DL73" s="532"/>
      <c r="DM73" s="532"/>
      <c r="DN73" s="532"/>
      <c r="DO73" s="532"/>
      <c r="DP73" s="532"/>
      <c r="DQ73" s="208">
        <v>3</v>
      </c>
      <c r="DR73" s="532"/>
      <c r="DS73" s="532"/>
      <c r="DT73" s="532"/>
      <c r="DU73" s="532"/>
      <c r="DV73" s="532"/>
      <c r="DW73" s="532"/>
      <c r="DX73" s="532"/>
      <c r="DY73" s="532"/>
      <c r="DZ73" s="532"/>
      <c r="EA73" s="208">
        <v>2</v>
      </c>
      <c r="EB73" s="208"/>
      <c r="EC73" s="532"/>
      <c r="ED73" s="532"/>
      <c r="EE73" s="532"/>
      <c r="EF73" s="532"/>
      <c r="EG73" s="532"/>
      <c r="EH73" s="532"/>
      <c r="EI73" s="532"/>
      <c r="EJ73" s="532"/>
      <c r="EK73" s="208">
        <v>0</v>
      </c>
      <c r="EL73" s="532"/>
      <c r="EM73" s="532"/>
      <c r="EN73" s="532"/>
      <c r="EO73" s="532"/>
      <c r="EP73" s="532"/>
      <c r="EQ73" s="532"/>
      <c r="ER73" s="532"/>
      <c r="ES73" s="532"/>
      <c r="ET73" s="532"/>
      <c r="EU73" s="13"/>
    </row>
    <row r="74" spans="1:151" ht="12.75" customHeight="1" x14ac:dyDescent="0.2">
      <c r="A74" s="13"/>
      <c r="B74" s="13"/>
      <c r="C74" s="13"/>
      <c r="D74" s="13"/>
      <c r="E74" s="13"/>
      <c r="F74" s="13"/>
      <c r="G74" s="13"/>
      <c r="H74" s="112"/>
      <c r="I74" s="14"/>
      <c r="J74" s="112"/>
      <c r="K74" s="112"/>
      <c r="L74" s="112"/>
      <c r="M74" s="112"/>
      <c r="N74" s="7"/>
      <c r="O74" s="8"/>
      <c r="P74" s="8"/>
      <c r="Q74" s="8"/>
      <c r="R74" s="8"/>
      <c r="S74" s="7"/>
      <c r="T74" s="132"/>
      <c r="U74" s="112"/>
      <c r="V74" s="112"/>
      <c r="W74" s="112"/>
      <c r="X74" s="7"/>
      <c r="Y74" s="8"/>
      <c r="Z74" s="8"/>
      <c r="AA74" s="8"/>
      <c r="AB74" s="8"/>
      <c r="AC74" s="7"/>
      <c r="AD74" s="132"/>
      <c r="AE74" s="112"/>
      <c r="AF74" s="112"/>
      <c r="AG74" s="112"/>
      <c r="AH74" s="7"/>
      <c r="AI74" s="8"/>
      <c r="AJ74" s="8"/>
      <c r="AK74" s="8"/>
      <c r="AL74" s="8"/>
      <c r="AM74" s="7"/>
      <c r="AN74" s="132"/>
      <c r="AO74" s="112"/>
      <c r="AP74" s="112"/>
      <c r="AQ74" s="112"/>
      <c r="AR74" s="7"/>
      <c r="AS74" s="8"/>
      <c r="AT74" s="8"/>
      <c r="AU74" s="8"/>
      <c r="AV74" s="8"/>
      <c r="AW74" s="7"/>
      <c r="AX74" s="132"/>
      <c r="AY74" s="112"/>
      <c r="AZ74" s="112"/>
      <c r="BA74" s="112"/>
      <c r="BB74" s="7"/>
      <c r="BC74" s="8"/>
      <c r="BD74" s="8"/>
      <c r="BE74" s="8"/>
      <c r="BF74" s="8"/>
      <c r="BG74" s="7"/>
      <c r="BH74" s="132"/>
      <c r="BI74" s="112"/>
      <c r="BJ74" s="112"/>
      <c r="BK74" s="112"/>
      <c r="BL74" s="7"/>
      <c r="BM74" s="8"/>
      <c r="BN74" s="8"/>
      <c r="BO74" s="8"/>
      <c r="BP74" s="8"/>
      <c r="BQ74" s="7"/>
      <c r="BR74" s="132"/>
      <c r="BS74" s="112"/>
      <c r="BT74" s="112"/>
      <c r="BU74" s="112"/>
      <c r="BV74" s="7"/>
      <c r="BW74" s="8"/>
      <c r="BX74" s="8"/>
      <c r="BY74" s="8"/>
      <c r="BZ74" s="8"/>
      <c r="CA74" s="7"/>
      <c r="CB74" s="132"/>
      <c r="CC74" s="112"/>
      <c r="CD74" s="112"/>
      <c r="CE74" s="112"/>
      <c r="CF74" s="7"/>
      <c r="CG74" s="8"/>
      <c r="CH74" s="8"/>
      <c r="CI74" s="8"/>
      <c r="CJ74" s="8"/>
      <c r="CK74" s="7"/>
      <c r="CL74" s="132"/>
      <c r="CM74" s="112"/>
      <c r="CN74" s="112"/>
      <c r="CO74" s="112"/>
      <c r="CP74" s="7"/>
      <c r="CQ74" s="8"/>
      <c r="CR74" s="8"/>
      <c r="CS74" s="8"/>
      <c r="CT74" s="8"/>
      <c r="CU74" s="7"/>
      <c r="CV74" s="132"/>
      <c r="CW74" s="112"/>
      <c r="CX74" s="112"/>
      <c r="CY74" s="112"/>
      <c r="CZ74" s="7"/>
      <c r="DA74" s="8"/>
      <c r="DB74" s="8"/>
      <c r="DC74" s="8"/>
      <c r="DD74" s="8"/>
      <c r="DE74" s="7"/>
      <c r="DF74" s="132"/>
      <c r="DG74" s="112"/>
      <c r="DH74" s="112"/>
      <c r="DI74" s="112"/>
      <c r="DJ74" s="7"/>
      <c r="DK74" s="8"/>
      <c r="DL74" s="8"/>
      <c r="DM74" s="8"/>
      <c r="DN74" s="8"/>
      <c r="DO74" s="7"/>
      <c r="DP74" s="132"/>
      <c r="DQ74" s="112"/>
      <c r="DR74" s="112"/>
      <c r="DS74" s="112"/>
      <c r="DT74" s="7"/>
      <c r="DU74" s="8"/>
      <c r="DV74" s="8"/>
      <c r="DW74" s="8"/>
      <c r="DX74" s="8"/>
      <c r="DY74" s="7"/>
      <c r="DZ74" s="132"/>
      <c r="EA74" s="112"/>
      <c r="EB74" s="112"/>
      <c r="EC74" s="112"/>
      <c r="ED74" s="7"/>
      <c r="EE74" s="8"/>
      <c r="EF74" s="8"/>
      <c r="EG74" s="8"/>
      <c r="EH74" s="8"/>
      <c r="EI74" s="7"/>
      <c r="EJ74" s="132"/>
      <c r="EK74" s="112"/>
      <c r="EL74" s="112"/>
      <c r="EM74" s="112"/>
      <c r="EN74" s="7"/>
      <c r="EO74" s="8"/>
      <c r="EP74" s="8"/>
      <c r="EQ74" s="8"/>
      <c r="ER74" s="8"/>
      <c r="ES74" s="7"/>
      <c r="ET74" s="132"/>
      <c r="EU74" s="13"/>
    </row>
    <row r="75" spans="1:151" ht="12.75" customHeight="1" x14ac:dyDescent="0.2">
      <c r="A75" s="13"/>
      <c r="B75" s="13"/>
      <c r="C75" s="13"/>
      <c r="D75" s="13"/>
      <c r="E75" s="13"/>
      <c r="F75" s="13"/>
      <c r="G75" s="13"/>
      <c r="H75" s="112"/>
      <c r="I75" s="14"/>
      <c r="J75" s="112"/>
      <c r="K75" s="112"/>
      <c r="L75" s="112"/>
      <c r="M75" s="112"/>
      <c r="N75" s="113" t="s">
        <v>808</v>
      </c>
      <c r="O75" s="114" t="s">
        <v>52</v>
      </c>
      <c r="P75" s="114" t="s">
        <v>53</v>
      </c>
      <c r="Q75" s="114" t="s">
        <v>54</v>
      </c>
      <c r="R75" s="114" t="s">
        <v>55</v>
      </c>
      <c r="S75" s="113"/>
      <c r="T75" s="115" t="s">
        <v>809</v>
      </c>
      <c r="U75" s="112"/>
      <c r="V75" s="112"/>
      <c r="W75" s="112"/>
      <c r="X75" s="113" t="s">
        <v>808</v>
      </c>
      <c r="Y75" s="114" t="s">
        <v>52</v>
      </c>
      <c r="Z75" s="114" t="s">
        <v>53</v>
      </c>
      <c r="AA75" s="114" t="s">
        <v>54</v>
      </c>
      <c r="AB75" s="114" t="s">
        <v>55</v>
      </c>
      <c r="AC75" s="113"/>
      <c r="AD75" s="115" t="s">
        <v>809</v>
      </c>
      <c r="AE75" s="112"/>
      <c r="AF75" s="112"/>
      <c r="AG75" s="112"/>
      <c r="AH75" s="113" t="s">
        <v>808</v>
      </c>
      <c r="AI75" s="114" t="s">
        <v>52</v>
      </c>
      <c r="AJ75" s="114" t="s">
        <v>53</v>
      </c>
      <c r="AK75" s="114" t="s">
        <v>54</v>
      </c>
      <c r="AL75" s="114" t="s">
        <v>55</v>
      </c>
      <c r="AM75" s="113"/>
      <c r="AN75" s="115" t="s">
        <v>809</v>
      </c>
      <c r="AO75" s="112"/>
      <c r="AP75" s="112"/>
      <c r="AQ75" s="112"/>
      <c r="AR75" s="113" t="s">
        <v>808</v>
      </c>
      <c r="AS75" s="114" t="s">
        <v>52</v>
      </c>
      <c r="AT75" s="114" t="s">
        <v>53</v>
      </c>
      <c r="AU75" s="114" t="s">
        <v>54</v>
      </c>
      <c r="AV75" s="114" t="s">
        <v>55</v>
      </c>
      <c r="AW75" s="113"/>
      <c r="AX75" s="115" t="s">
        <v>809</v>
      </c>
      <c r="AY75" s="112"/>
      <c r="AZ75" s="112"/>
      <c r="BA75" s="112"/>
      <c r="BB75" s="113" t="s">
        <v>808</v>
      </c>
      <c r="BC75" s="114" t="s">
        <v>52</v>
      </c>
      <c r="BD75" s="114" t="s">
        <v>53</v>
      </c>
      <c r="BE75" s="114" t="s">
        <v>54</v>
      </c>
      <c r="BF75" s="114" t="s">
        <v>55</v>
      </c>
      <c r="BG75" s="113"/>
      <c r="BH75" s="115" t="s">
        <v>809</v>
      </c>
      <c r="BI75" s="112"/>
      <c r="BJ75" s="112"/>
      <c r="BK75" s="112"/>
      <c r="BL75" s="113" t="s">
        <v>808</v>
      </c>
      <c r="BM75" s="114" t="s">
        <v>52</v>
      </c>
      <c r="BN75" s="114" t="s">
        <v>53</v>
      </c>
      <c r="BO75" s="114" t="s">
        <v>54</v>
      </c>
      <c r="BP75" s="114" t="s">
        <v>55</v>
      </c>
      <c r="BQ75" s="113"/>
      <c r="BR75" s="115" t="s">
        <v>809</v>
      </c>
      <c r="BS75" s="112"/>
      <c r="BT75" s="112"/>
      <c r="BU75" s="112"/>
      <c r="BV75" s="113" t="s">
        <v>808</v>
      </c>
      <c r="BW75" s="114" t="s">
        <v>52</v>
      </c>
      <c r="BX75" s="114" t="s">
        <v>53</v>
      </c>
      <c r="BY75" s="114" t="s">
        <v>54</v>
      </c>
      <c r="BZ75" s="114" t="s">
        <v>55</v>
      </c>
      <c r="CA75" s="113"/>
      <c r="CB75" s="115" t="s">
        <v>809</v>
      </c>
      <c r="CC75" s="112"/>
      <c r="CD75" s="112"/>
      <c r="CE75" s="112"/>
      <c r="CF75" s="113" t="s">
        <v>808</v>
      </c>
      <c r="CG75" s="114" t="s">
        <v>52</v>
      </c>
      <c r="CH75" s="114" t="s">
        <v>53</v>
      </c>
      <c r="CI75" s="114" t="s">
        <v>54</v>
      </c>
      <c r="CJ75" s="114" t="s">
        <v>55</v>
      </c>
      <c r="CK75" s="113"/>
      <c r="CL75" s="115" t="s">
        <v>809</v>
      </c>
      <c r="CM75" s="112"/>
      <c r="CN75" s="112"/>
      <c r="CO75" s="112"/>
      <c r="CP75" s="113" t="s">
        <v>808</v>
      </c>
      <c r="CQ75" s="114" t="s">
        <v>52</v>
      </c>
      <c r="CR75" s="114" t="s">
        <v>53</v>
      </c>
      <c r="CS75" s="114" t="s">
        <v>54</v>
      </c>
      <c r="CT75" s="114" t="s">
        <v>55</v>
      </c>
      <c r="CU75" s="113"/>
      <c r="CV75" s="115" t="s">
        <v>809</v>
      </c>
      <c r="CW75" s="112"/>
      <c r="CX75" s="112"/>
      <c r="CY75" s="112"/>
      <c r="CZ75" s="113" t="s">
        <v>808</v>
      </c>
      <c r="DA75" s="114" t="s">
        <v>52</v>
      </c>
      <c r="DB75" s="114" t="s">
        <v>53</v>
      </c>
      <c r="DC75" s="114" t="s">
        <v>54</v>
      </c>
      <c r="DD75" s="114" t="s">
        <v>55</v>
      </c>
      <c r="DE75" s="113"/>
      <c r="DF75" s="115" t="s">
        <v>809</v>
      </c>
      <c r="DG75" s="112"/>
      <c r="DH75" s="112"/>
      <c r="DI75" s="112"/>
      <c r="DJ75" s="113" t="s">
        <v>808</v>
      </c>
      <c r="DK75" s="114" t="s">
        <v>52</v>
      </c>
      <c r="DL75" s="114" t="s">
        <v>53</v>
      </c>
      <c r="DM75" s="114" t="s">
        <v>54</v>
      </c>
      <c r="DN75" s="114" t="s">
        <v>55</v>
      </c>
      <c r="DO75" s="113"/>
      <c r="DP75" s="115" t="s">
        <v>809</v>
      </c>
      <c r="DQ75" s="112"/>
      <c r="DR75" s="112"/>
      <c r="DS75" s="112"/>
      <c r="DT75" s="113" t="s">
        <v>808</v>
      </c>
      <c r="DU75" s="114" t="s">
        <v>52</v>
      </c>
      <c r="DV75" s="114" t="s">
        <v>53</v>
      </c>
      <c r="DW75" s="114" t="s">
        <v>54</v>
      </c>
      <c r="DX75" s="114" t="s">
        <v>55</v>
      </c>
      <c r="DY75" s="113"/>
      <c r="DZ75" s="115" t="s">
        <v>809</v>
      </c>
      <c r="EA75" s="112"/>
      <c r="EB75" s="112"/>
      <c r="EC75" s="112"/>
      <c r="ED75" s="113" t="s">
        <v>808</v>
      </c>
      <c r="EE75" s="114" t="s">
        <v>52</v>
      </c>
      <c r="EF75" s="114" t="s">
        <v>53</v>
      </c>
      <c r="EG75" s="114" t="s">
        <v>54</v>
      </c>
      <c r="EH75" s="114" t="s">
        <v>55</v>
      </c>
      <c r="EI75" s="113"/>
      <c r="EJ75" s="115" t="s">
        <v>809</v>
      </c>
      <c r="EK75" s="112"/>
      <c r="EL75" s="112"/>
      <c r="EM75" s="112"/>
      <c r="EN75" s="113" t="s">
        <v>808</v>
      </c>
      <c r="EO75" s="209" t="s">
        <v>1452</v>
      </c>
      <c r="EP75" s="114" t="s">
        <v>1453</v>
      </c>
      <c r="EQ75" s="114" t="s">
        <v>1454</v>
      </c>
      <c r="ER75" s="114" t="s">
        <v>1455</v>
      </c>
      <c r="ES75" s="113"/>
      <c r="ET75" s="115" t="s">
        <v>809</v>
      </c>
      <c r="EU75" s="13"/>
    </row>
    <row r="76" spans="1:151" ht="12.75" customHeight="1" x14ac:dyDescent="0.2">
      <c r="A76" s="13"/>
      <c r="B76" s="13"/>
      <c r="C76" s="13"/>
      <c r="D76" s="13"/>
      <c r="E76" s="13"/>
      <c r="F76" s="13"/>
      <c r="G76" s="13"/>
      <c r="H76" s="112"/>
      <c r="I76" s="14"/>
      <c r="J76" s="112"/>
      <c r="K76" s="112"/>
      <c r="L76" s="112"/>
      <c r="M76" s="112"/>
      <c r="N76" s="24" t="s">
        <v>1456</v>
      </c>
      <c r="O76" s="35">
        <f t="shared" ref="O76:R76" si="1">COUNTA(O9:O45)</f>
        <v>0</v>
      </c>
      <c r="P76" s="35">
        <f t="shared" si="1"/>
        <v>9</v>
      </c>
      <c r="Q76" s="35">
        <f t="shared" si="1"/>
        <v>6</v>
      </c>
      <c r="R76" s="35">
        <f t="shared" si="1"/>
        <v>0</v>
      </c>
      <c r="S76" s="24"/>
      <c r="T76" s="35">
        <f>COUNTA(T9:T45)</f>
        <v>15</v>
      </c>
      <c r="U76" s="112"/>
      <c r="V76" s="112"/>
      <c r="W76" s="112"/>
      <c r="X76" s="24" t="s">
        <v>1456</v>
      </c>
      <c r="Y76" s="35">
        <f t="shared" ref="Y76:AB76" si="2">COUNTA(Y9:Y45)</f>
        <v>0</v>
      </c>
      <c r="Z76" s="35">
        <f t="shared" si="2"/>
        <v>8</v>
      </c>
      <c r="AA76" s="35">
        <f t="shared" si="2"/>
        <v>7</v>
      </c>
      <c r="AB76" s="35">
        <f t="shared" si="2"/>
        <v>0</v>
      </c>
      <c r="AC76" s="24"/>
      <c r="AD76" s="35">
        <f>COUNTA(AD9:AD45)</f>
        <v>15</v>
      </c>
      <c r="AE76" s="112"/>
      <c r="AF76" s="112"/>
      <c r="AG76" s="112"/>
      <c r="AH76" s="24" t="s">
        <v>1456</v>
      </c>
      <c r="AI76" s="35">
        <f t="shared" ref="AI76:AL76" si="3">COUNTA(AI9:AI45)</f>
        <v>0</v>
      </c>
      <c r="AJ76" s="35">
        <f t="shared" si="3"/>
        <v>12</v>
      </c>
      <c r="AK76" s="35">
        <f t="shared" si="3"/>
        <v>3</v>
      </c>
      <c r="AL76" s="35">
        <f t="shared" si="3"/>
        <v>0</v>
      </c>
      <c r="AM76" s="24"/>
      <c r="AN76" s="35">
        <f>COUNTA(AN9:AN45)</f>
        <v>15</v>
      </c>
      <c r="AO76" s="112"/>
      <c r="AP76" s="112"/>
      <c r="AQ76" s="112"/>
      <c r="AR76" s="24" t="s">
        <v>1456</v>
      </c>
      <c r="AS76" s="35">
        <f t="shared" ref="AS76:AV76" si="4">COUNTA(AS9:AS45)</f>
        <v>0</v>
      </c>
      <c r="AT76" s="35">
        <f t="shared" si="4"/>
        <v>10</v>
      </c>
      <c r="AU76" s="35">
        <f t="shared" si="4"/>
        <v>5</v>
      </c>
      <c r="AV76" s="35">
        <f t="shared" si="4"/>
        <v>0</v>
      </c>
      <c r="AW76" s="24"/>
      <c r="AX76" s="35">
        <f>COUNTA(AX9:AX45)</f>
        <v>15</v>
      </c>
      <c r="AY76" s="112"/>
      <c r="AZ76" s="112"/>
      <c r="BA76" s="112"/>
      <c r="BB76" s="24" t="s">
        <v>1456</v>
      </c>
      <c r="BC76" s="35">
        <f t="shared" ref="BC76:BF76" si="5">COUNTA(BC9:BC45)</f>
        <v>0</v>
      </c>
      <c r="BD76" s="35">
        <f t="shared" si="5"/>
        <v>7</v>
      </c>
      <c r="BE76" s="35">
        <f t="shared" si="5"/>
        <v>8</v>
      </c>
      <c r="BF76" s="35">
        <f t="shared" si="5"/>
        <v>0</v>
      </c>
      <c r="BG76" s="24"/>
      <c r="BH76" s="35">
        <f>COUNTA(BH9:BH45)</f>
        <v>15</v>
      </c>
      <c r="BI76" s="112"/>
      <c r="BJ76" s="112"/>
      <c r="BK76" s="112"/>
      <c r="BL76" s="24" t="s">
        <v>1456</v>
      </c>
      <c r="BM76" s="35">
        <f t="shared" ref="BM76:BP76" si="6">COUNTA(BM9:BM45)</f>
        <v>0</v>
      </c>
      <c r="BN76" s="35">
        <f t="shared" si="6"/>
        <v>8</v>
      </c>
      <c r="BO76" s="35">
        <f t="shared" si="6"/>
        <v>7</v>
      </c>
      <c r="BP76" s="35">
        <f t="shared" si="6"/>
        <v>0</v>
      </c>
      <c r="BQ76" s="24"/>
      <c r="BR76" s="35">
        <f>COUNTA(BR9:BR45)</f>
        <v>15</v>
      </c>
      <c r="BS76" s="112"/>
      <c r="BT76" s="112"/>
      <c r="BU76" s="112"/>
      <c r="BV76" s="24" t="s">
        <v>1456</v>
      </c>
      <c r="BW76" s="35">
        <f t="shared" ref="BW76:BZ76" si="7">COUNTA(BW9:BW45)</f>
        <v>0</v>
      </c>
      <c r="BX76" s="35">
        <f t="shared" si="7"/>
        <v>11</v>
      </c>
      <c r="BY76" s="35">
        <f t="shared" si="7"/>
        <v>4</v>
      </c>
      <c r="BZ76" s="35">
        <f t="shared" si="7"/>
        <v>0</v>
      </c>
      <c r="CA76" s="24"/>
      <c r="CB76" s="35">
        <f>COUNTA(CB9:CB45)</f>
        <v>15</v>
      </c>
      <c r="CC76" s="112" t="s">
        <v>1457</v>
      </c>
      <c r="CD76" s="112"/>
      <c r="CE76" s="112"/>
      <c r="CF76" s="24" t="s">
        <v>1456</v>
      </c>
      <c r="CG76" s="35">
        <f t="shared" ref="CG76:CJ76" si="8">COUNTA(CG9:CG45)</f>
        <v>0</v>
      </c>
      <c r="CH76" s="35">
        <f t="shared" si="8"/>
        <v>8</v>
      </c>
      <c r="CI76" s="35">
        <f t="shared" si="8"/>
        <v>7</v>
      </c>
      <c r="CJ76" s="35">
        <f t="shared" si="8"/>
        <v>0</v>
      </c>
      <c r="CK76" s="24"/>
      <c r="CL76" s="35">
        <f>COUNTA(CL9:CL45)</f>
        <v>15</v>
      </c>
      <c r="CM76" s="112"/>
      <c r="CN76" s="112"/>
      <c r="CO76" s="112"/>
      <c r="CP76" s="24" t="s">
        <v>1456</v>
      </c>
      <c r="CQ76" s="35">
        <f t="shared" ref="CQ76:CT76" si="9">COUNTA(CQ9:CQ45)</f>
        <v>0</v>
      </c>
      <c r="CR76" s="35">
        <f t="shared" si="9"/>
        <v>8</v>
      </c>
      <c r="CS76" s="35">
        <f t="shared" si="9"/>
        <v>7</v>
      </c>
      <c r="CT76" s="35">
        <f t="shared" si="9"/>
        <v>0</v>
      </c>
      <c r="CU76" s="24"/>
      <c r="CV76" s="35">
        <f>COUNTA(CV9:CV45)</f>
        <v>15</v>
      </c>
      <c r="CW76" s="112"/>
      <c r="CX76" s="112"/>
      <c r="CY76" s="112"/>
      <c r="CZ76" s="24" t="s">
        <v>1456</v>
      </c>
      <c r="DA76" s="35">
        <f t="shared" ref="DA76:DD76" si="10">COUNTA(DA9:DA45)</f>
        <v>0</v>
      </c>
      <c r="DB76" s="35">
        <f t="shared" si="10"/>
        <v>9</v>
      </c>
      <c r="DC76" s="35">
        <f t="shared" si="10"/>
        <v>6</v>
      </c>
      <c r="DD76" s="35">
        <f t="shared" si="10"/>
        <v>0</v>
      </c>
      <c r="DE76" s="24"/>
      <c r="DF76" s="35">
        <f>COUNTA(DF9:DF45)</f>
        <v>15</v>
      </c>
      <c r="DG76" s="112"/>
      <c r="DH76" s="112"/>
      <c r="DI76" s="112"/>
      <c r="DJ76" s="24" t="s">
        <v>1456</v>
      </c>
      <c r="DK76" s="35">
        <f t="shared" ref="DK76:DN76" si="11">COUNTA(DK9:DK45)</f>
        <v>0</v>
      </c>
      <c r="DL76" s="35">
        <f t="shared" si="11"/>
        <v>5</v>
      </c>
      <c r="DM76" s="35">
        <f t="shared" si="11"/>
        <v>10</v>
      </c>
      <c r="DN76" s="35">
        <f t="shared" si="11"/>
        <v>0</v>
      </c>
      <c r="DO76" s="24"/>
      <c r="DP76" s="35">
        <f>COUNTA(DP9:DP45)</f>
        <v>15</v>
      </c>
      <c r="DQ76" s="112"/>
      <c r="DR76" s="112"/>
      <c r="DS76" s="112"/>
      <c r="DT76" s="24" t="s">
        <v>1456</v>
      </c>
      <c r="DU76" s="35">
        <f t="shared" ref="DU76:DX76" si="12">COUNTA(DU9:DU45)</f>
        <v>0</v>
      </c>
      <c r="DV76" s="35">
        <f t="shared" si="12"/>
        <v>9</v>
      </c>
      <c r="DW76" s="35">
        <f t="shared" si="12"/>
        <v>6</v>
      </c>
      <c r="DX76" s="35">
        <f t="shared" si="12"/>
        <v>0</v>
      </c>
      <c r="DY76" s="24"/>
      <c r="DZ76" s="35">
        <f>COUNTA(DZ9:DZ45)</f>
        <v>15</v>
      </c>
      <c r="EA76" s="112"/>
      <c r="EB76" s="112"/>
      <c r="EC76" s="112"/>
      <c r="ED76" s="24" t="s">
        <v>1456</v>
      </c>
      <c r="EE76" s="35">
        <f t="shared" ref="EE76:EH76" si="13">COUNTA(EE9:EE45)</f>
        <v>0</v>
      </c>
      <c r="EF76" s="35">
        <f t="shared" si="13"/>
        <v>8</v>
      </c>
      <c r="EG76" s="35">
        <f t="shared" si="13"/>
        <v>7</v>
      </c>
      <c r="EH76" s="35">
        <f t="shared" si="13"/>
        <v>0</v>
      </c>
      <c r="EI76" s="24"/>
      <c r="EJ76" s="35">
        <f>COUNTA(EJ9:EJ45)</f>
        <v>15</v>
      </c>
      <c r="EK76" s="112"/>
      <c r="EL76" s="112"/>
      <c r="EM76" s="112"/>
      <c r="EN76" s="24" t="s">
        <v>1456</v>
      </c>
      <c r="EO76" s="35">
        <f t="shared" ref="EO76:ER76" si="14">COUNTA(EO9:EO45)</f>
        <v>0</v>
      </c>
      <c r="EP76" s="35">
        <f t="shared" si="14"/>
        <v>5</v>
      </c>
      <c r="EQ76" s="35">
        <f t="shared" si="14"/>
        <v>10</v>
      </c>
      <c r="ER76" s="35">
        <f t="shared" si="14"/>
        <v>0</v>
      </c>
      <c r="ES76" s="24"/>
      <c r="ET76" s="35">
        <f>COUNTA(ET9:ET45)</f>
        <v>15</v>
      </c>
      <c r="EU76" s="13"/>
    </row>
    <row r="77" spans="1:151" ht="12.75" customHeight="1" x14ac:dyDescent="0.2">
      <c r="A77" s="13"/>
      <c r="B77" s="13"/>
      <c r="C77" s="13"/>
      <c r="D77" s="13"/>
      <c r="E77" s="13"/>
      <c r="F77" s="13"/>
      <c r="G77" s="13"/>
      <c r="H77" s="112"/>
      <c r="I77" s="14"/>
      <c r="J77" s="112"/>
      <c r="K77" s="112"/>
      <c r="L77" s="112"/>
      <c r="M77" s="112"/>
      <c r="N77" s="24" t="s">
        <v>1458</v>
      </c>
      <c r="O77" s="35">
        <f t="shared" ref="O77:R77" si="15">COUNTA(O46:O61)</f>
        <v>0</v>
      </c>
      <c r="P77" s="35">
        <f t="shared" si="15"/>
        <v>5</v>
      </c>
      <c r="Q77" s="35">
        <f t="shared" si="15"/>
        <v>5</v>
      </c>
      <c r="R77" s="35">
        <f t="shared" si="15"/>
        <v>0</v>
      </c>
      <c r="S77" s="24"/>
      <c r="T77" s="35">
        <f>COUNTA(T46:T61)</f>
        <v>10</v>
      </c>
      <c r="U77" s="112"/>
      <c r="V77" s="112"/>
      <c r="W77" s="112"/>
      <c r="X77" s="24" t="s">
        <v>1458</v>
      </c>
      <c r="Y77" s="35">
        <f t="shared" ref="Y77:AB77" si="16">COUNTA(Y46:Y61)</f>
        <v>0</v>
      </c>
      <c r="Z77" s="35">
        <f t="shared" si="16"/>
        <v>6</v>
      </c>
      <c r="AA77" s="35">
        <f t="shared" si="16"/>
        <v>4</v>
      </c>
      <c r="AB77" s="35">
        <f t="shared" si="16"/>
        <v>0</v>
      </c>
      <c r="AC77" s="24"/>
      <c r="AD77" s="35">
        <f>COUNTA(AD46:AD61)</f>
        <v>10</v>
      </c>
      <c r="AE77" s="112"/>
      <c r="AF77" s="112"/>
      <c r="AG77" s="112"/>
      <c r="AH77" s="24" t="s">
        <v>1458</v>
      </c>
      <c r="AI77" s="35">
        <f t="shared" ref="AI77:AL77" si="17">COUNTA(AI46:AI61)</f>
        <v>0</v>
      </c>
      <c r="AJ77" s="35">
        <f t="shared" si="17"/>
        <v>6</v>
      </c>
      <c r="AK77" s="35">
        <f t="shared" si="17"/>
        <v>4</v>
      </c>
      <c r="AL77" s="35">
        <f t="shared" si="17"/>
        <v>0</v>
      </c>
      <c r="AM77" s="24"/>
      <c r="AN77" s="35">
        <f>COUNTA(AN46:AN61)</f>
        <v>10</v>
      </c>
      <c r="AO77" s="112"/>
      <c r="AP77" s="112"/>
      <c r="AQ77" s="112"/>
      <c r="AR77" s="24" t="s">
        <v>1458</v>
      </c>
      <c r="AS77" s="35">
        <f t="shared" ref="AS77:AV77" si="18">COUNTA(AS46:AS61)</f>
        <v>0</v>
      </c>
      <c r="AT77" s="35">
        <f t="shared" si="18"/>
        <v>6</v>
      </c>
      <c r="AU77" s="35">
        <f t="shared" si="18"/>
        <v>4</v>
      </c>
      <c r="AV77" s="35">
        <f t="shared" si="18"/>
        <v>0</v>
      </c>
      <c r="AW77" s="24"/>
      <c r="AX77" s="35">
        <f>COUNTA(AX46:AX61)</f>
        <v>10</v>
      </c>
      <c r="AY77" s="112"/>
      <c r="AZ77" s="112"/>
      <c r="BA77" s="112"/>
      <c r="BB77" s="24" t="s">
        <v>1458</v>
      </c>
      <c r="BC77" s="35">
        <f t="shared" ref="BC77:BF77" si="19">COUNTA(BC46:BC61)</f>
        <v>0</v>
      </c>
      <c r="BD77" s="35">
        <f t="shared" si="19"/>
        <v>8</v>
      </c>
      <c r="BE77" s="35">
        <f t="shared" si="19"/>
        <v>2</v>
      </c>
      <c r="BF77" s="35">
        <f t="shared" si="19"/>
        <v>0</v>
      </c>
      <c r="BG77" s="24"/>
      <c r="BH77" s="35">
        <f>COUNTA(BH46:BH61)</f>
        <v>10</v>
      </c>
      <c r="BI77" s="112"/>
      <c r="BJ77" s="112"/>
      <c r="BK77" s="112"/>
      <c r="BL77" s="24" t="s">
        <v>1458</v>
      </c>
      <c r="BM77" s="35">
        <f t="shared" ref="BM77:BP77" si="20">COUNTA(BM46:BM61)</f>
        <v>0</v>
      </c>
      <c r="BN77" s="35">
        <f t="shared" si="20"/>
        <v>4</v>
      </c>
      <c r="BO77" s="35">
        <f t="shared" si="20"/>
        <v>5</v>
      </c>
      <c r="BP77" s="35">
        <f t="shared" si="20"/>
        <v>0</v>
      </c>
      <c r="BQ77" s="24"/>
      <c r="BR77" s="35">
        <f>COUNTA(BR46:BR61)</f>
        <v>9</v>
      </c>
      <c r="BS77" s="112"/>
      <c r="BT77" s="112"/>
      <c r="BU77" s="112"/>
      <c r="BV77" s="24" t="s">
        <v>1458</v>
      </c>
      <c r="BW77" s="35">
        <f t="shared" ref="BW77:BZ77" si="21">COUNTA(BW46:BW61)</f>
        <v>0</v>
      </c>
      <c r="BX77" s="35">
        <f t="shared" si="21"/>
        <v>8</v>
      </c>
      <c r="BY77" s="35">
        <f t="shared" si="21"/>
        <v>2</v>
      </c>
      <c r="BZ77" s="35">
        <f t="shared" si="21"/>
        <v>0</v>
      </c>
      <c r="CA77" s="24"/>
      <c r="CB77" s="35">
        <f>COUNTA(CB46:CB61)</f>
        <v>10</v>
      </c>
      <c r="CC77" s="112"/>
      <c r="CD77" s="112"/>
      <c r="CE77" s="112"/>
      <c r="CF77" s="24" t="s">
        <v>1458</v>
      </c>
      <c r="CG77" s="35">
        <f t="shared" ref="CG77:CJ77" si="22">COUNTA(CG46:CG61)</f>
        <v>0</v>
      </c>
      <c r="CH77" s="35">
        <f t="shared" si="22"/>
        <v>7</v>
      </c>
      <c r="CI77" s="35">
        <f t="shared" si="22"/>
        <v>3</v>
      </c>
      <c r="CJ77" s="35">
        <f t="shared" si="22"/>
        <v>0</v>
      </c>
      <c r="CK77" s="24"/>
      <c r="CL77" s="35">
        <f>COUNTA(CL46:CL61)</f>
        <v>10</v>
      </c>
      <c r="CM77" s="112"/>
      <c r="CN77" s="112"/>
      <c r="CO77" s="112"/>
      <c r="CP77" s="24" t="s">
        <v>1458</v>
      </c>
      <c r="CQ77" s="35">
        <f t="shared" ref="CQ77:CT77" si="23">COUNTA(CQ46:CQ61)</f>
        <v>0</v>
      </c>
      <c r="CR77" s="35">
        <f t="shared" si="23"/>
        <v>6</v>
      </c>
      <c r="CS77" s="35">
        <f t="shared" si="23"/>
        <v>4</v>
      </c>
      <c r="CT77" s="35">
        <f t="shared" si="23"/>
        <v>0</v>
      </c>
      <c r="CU77" s="24"/>
      <c r="CV77" s="35">
        <f>COUNTA(CV46:CV61)</f>
        <v>10</v>
      </c>
      <c r="CW77" s="112"/>
      <c r="CX77" s="112"/>
      <c r="CY77" s="112"/>
      <c r="CZ77" s="24" t="s">
        <v>1458</v>
      </c>
      <c r="DA77" s="35">
        <f t="shared" ref="DA77:DD77" si="24">COUNTA(DA46:DA61)</f>
        <v>0</v>
      </c>
      <c r="DB77" s="35">
        <f t="shared" si="24"/>
        <v>5</v>
      </c>
      <c r="DC77" s="35">
        <f t="shared" si="24"/>
        <v>5</v>
      </c>
      <c r="DD77" s="35">
        <f t="shared" si="24"/>
        <v>0</v>
      </c>
      <c r="DE77" s="24"/>
      <c r="DF77" s="35">
        <f>COUNTA(DF46:DF61)</f>
        <v>10</v>
      </c>
      <c r="DG77" s="112"/>
      <c r="DH77" s="112"/>
      <c r="DI77" s="112"/>
      <c r="DJ77" s="24" t="s">
        <v>1458</v>
      </c>
      <c r="DK77" s="35">
        <f t="shared" ref="DK77:DN77" si="25">COUNTA(DK46:DK61)</f>
        <v>0</v>
      </c>
      <c r="DL77" s="35">
        <f t="shared" si="25"/>
        <v>5</v>
      </c>
      <c r="DM77" s="35">
        <f t="shared" si="25"/>
        <v>5</v>
      </c>
      <c r="DN77" s="35">
        <f t="shared" si="25"/>
        <v>0</v>
      </c>
      <c r="DO77" s="24"/>
      <c r="DP77" s="35">
        <f>COUNTA(DP46:DP61)</f>
        <v>10</v>
      </c>
      <c r="DQ77" s="112"/>
      <c r="DR77" s="112"/>
      <c r="DS77" s="112"/>
      <c r="DT77" s="24" t="s">
        <v>1458</v>
      </c>
      <c r="DU77" s="35">
        <f t="shared" ref="DU77:DX77" si="26">COUNTA(DU46:DU61)</f>
        <v>0</v>
      </c>
      <c r="DV77" s="35">
        <f t="shared" si="26"/>
        <v>7</v>
      </c>
      <c r="DW77" s="35">
        <f t="shared" si="26"/>
        <v>3</v>
      </c>
      <c r="DX77" s="35">
        <f t="shared" si="26"/>
        <v>0</v>
      </c>
      <c r="DY77" s="24"/>
      <c r="DZ77" s="35">
        <f>COUNTA(DZ46:DZ61)</f>
        <v>10</v>
      </c>
      <c r="EA77" s="112"/>
      <c r="EB77" s="112"/>
      <c r="EC77" s="112"/>
      <c r="ED77" s="24" t="s">
        <v>1458</v>
      </c>
      <c r="EE77" s="35">
        <f t="shared" ref="EE77:EH77" si="27">COUNTA(EE46:EE61)</f>
        <v>0</v>
      </c>
      <c r="EF77" s="35">
        <f t="shared" si="27"/>
        <v>6</v>
      </c>
      <c r="EG77" s="35">
        <f t="shared" si="27"/>
        <v>4</v>
      </c>
      <c r="EH77" s="35">
        <f t="shared" si="27"/>
        <v>0</v>
      </c>
      <c r="EI77" s="24"/>
      <c r="EJ77" s="35">
        <f>COUNTA(EJ46:EJ61)</f>
        <v>10</v>
      </c>
      <c r="EK77" s="112"/>
      <c r="EL77" s="112"/>
      <c r="EM77" s="112"/>
      <c r="EN77" s="24" t="s">
        <v>1458</v>
      </c>
      <c r="EO77" s="35">
        <f t="shared" ref="EO77:ER77" si="28">COUNTA(EO46:EO61)</f>
        <v>0</v>
      </c>
      <c r="EP77" s="35">
        <f t="shared" si="28"/>
        <v>6</v>
      </c>
      <c r="EQ77" s="35">
        <f t="shared" si="28"/>
        <v>4</v>
      </c>
      <c r="ER77" s="35">
        <f t="shared" si="28"/>
        <v>0</v>
      </c>
      <c r="ES77" s="24"/>
      <c r="ET77" s="35">
        <f>COUNTA(ET46:ET61)</f>
        <v>10</v>
      </c>
      <c r="EU77" s="13"/>
    </row>
    <row r="78" spans="1:151" ht="12.75" customHeight="1" x14ac:dyDescent="0.2">
      <c r="A78" s="13"/>
      <c r="B78" s="13"/>
      <c r="C78" s="13"/>
      <c r="D78" s="13"/>
      <c r="E78" s="13"/>
      <c r="F78" s="13"/>
      <c r="G78" s="13"/>
      <c r="H78" s="112"/>
      <c r="I78" s="14"/>
      <c r="J78" s="112"/>
      <c r="K78" s="112"/>
      <c r="L78" s="112"/>
      <c r="M78" s="112"/>
      <c r="N78" s="24" t="s">
        <v>1459</v>
      </c>
      <c r="O78" s="35">
        <f t="shared" ref="O78:R78" si="29">COUNTA(O62:O73)</f>
        <v>0</v>
      </c>
      <c r="P78" s="35">
        <f t="shared" si="29"/>
        <v>2</v>
      </c>
      <c r="Q78" s="35">
        <f t="shared" si="29"/>
        <v>4</v>
      </c>
      <c r="R78" s="35">
        <f t="shared" si="29"/>
        <v>0</v>
      </c>
      <c r="S78" s="24"/>
      <c r="T78" s="35">
        <f>COUNTA(T62:T73)</f>
        <v>6</v>
      </c>
      <c r="U78" s="112"/>
      <c r="V78" s="112"/>
      <c r="W78" s="112"/>
      <c r="X78" s="24" t="s">
        <v>1459</v>
      </c>
      <c r="Y78" s="35">
        <f t="shared" ref="Y78:AB78" si="30">COUNTA(Y62:Y73)</f>
        <v>0</v>
      </c>
      <c r="Z78" s="35">
        <f t="shared" si="30"/>
        <v>4</v>
      </c>
      <c r="AA78" s="35">
        <f t="shared" si="30"/>
        <v>2</v>
      </c>
      <c r="AB78" s="35">
        <f t="shared" si="30"/>
        <v>0</v>
      </c>
      <c r="AC78" s="24"/>
      <c r="AD78" s="35">
        <f>COUNTA(AD62:AD73)</f>
        <v>6</v>
      </c>
      <c r="AE78" s="112"/>
      <c r="AF78" s="112"/>
      <c r="AG78" s="112"/>
      <c r="AH78" s="24" t="s">
        <v>1459</v>
      </c>
      <c r="AI78" s="35">
        <f t="shared" ref="AI78:AL78" si="31">COUNTA(AI62:AI73)</f>
        <v>0</v>
      </c>
      <c r="AJ78" s="35">
        <f t="shared" si="31"/>
        <v>3</v>
      </c>
      <c r="AK78" s="35">
        <f t="shared" si="31"/>
        <v>3</v>
      </c>
      <c r="AL78" s="35">
        <f t="shared" si="31"/>
        <v>0</v>
      </c>
      <c r="AM78" s="24"/>
      <c r="AN78" s="35">
        <f>COUNTA(AN62:AN73)</f>
        <v>6</v>
      </c>
      <c r="AO78" s="112"/>
      <c r="AP78" s="112"/>
      <c r="AQ78" s="112"/>
      <c r="AR78" s="24" t="s">
        <v>1459</v>
      </c>
      <c r="AS78" s="35">
        <f t="shared" ref="AS78:AV78" si="32">COUNTA(AS62:AS73)</f>
        <v>0</v>
      </c>
      <c r="AT78" s="35">
        <f t="shared" si="32"/>
        <v>6</v>
      </c>
      <c r="AU78" s="35">
        <f t="shared" si="32"/>
        <v>0</v>
      </c>
      <c r="AV78" s="35">
        <f t="shared" si="32"/>
        <v>0</v>
      </c>
      <c r="AW78" s="24"/>
      <c r="AX78" s="35">
        <f>COUNTA(AX62:AX73)</f>
        <v>6</v>
      </c>
      <c r="AY78" s="112"/>
      <c r="AZ78" s="112"/>
      <c r="BA78" s="112"/>
      <c r="BB78" s="24" t="s">
        <v>1459</v>
      </c>
      <c r="BC78" s="35">
        <f t="shared" ref="BC78:BF78" si="33">COUNTA(BC62:BC73)</f>
        <v>0</v>
      </c>
      <c r="BD78" s="35">
        <f t="shared" si="33"/>
        <v>3</v>
      </c>
      <c r="BE78" s="35">
        <f t="shared" si="33"/>
        <v>3</v>
      </c>
      <c r="BF78" s="35">
        <f t="shared" si="33"/>
        <v>0</v>
      </c>
      <c r="BG78" s="24"/>
      <c r="BH78" s="35">
        <f>COUNTA(BH62:BH73)</f>
        <v>6</v>
      </c>
      <c r="BI78" s="112"/>
      <c r="BJ78" s="112"/>
      <c r="BK78" s="112"/>
      <c r="BL78" s="24" t="s">
        <v>1459</v>
      </c>
      <c r="BM78" s="35">
        <f t="shared" ref="BM78:BP78" si="34">COUNTA(BM62:BM73)</f>
        <v>0</v>
      </c>
      <c r="BN78" s="35">
        <f t="shared" si="34"/>
        <v>5</v>
      </c>
      <c r="BO78" s="35">
        <f t="shared" si="34"/>
        <v>1</v>
      </c>
      <c r="BP78" s="35">
        <f t="shared" si="34"/>
        <v>0</v>
      </c>
      <c r="BQ78" s="24"/>
      <c r="BR78" s="35">
        <f>COUNTA(BR62:BR73)</f>
        <v>6</v>
      </c>
      <c r="BS78" s="112"/>
      <c r="BT78" s="112"/>
      <c r="BU78" s="112"/>
      <c r="BV78" s="24" t="s">
        <v>1459</v>
      </c>
      <c r="BW78" s="35">
        <f t="shared" ref="BW78:BZ78" si="35">COUNTA(BW62:BW73)</f>
        <v>0</v>
      </c>
      <c r="BX78" s="35">
        <f t="shared" si="35"/>
        <v>5</v>
      </c>
      <c r="BY78" s="35">
        <f t="shared" si="35"/>
        <v>1</v>
      </c>
      <c r="BZ78" s="35">
        <f t="shared" si="35"/>
        <v>0</v>
      </c>
      <c r="CA78" s="24"/>
      <c r="CB78" s="35">
        <f>COUNTA(CB62:CB73)</f>
        <v>6</v>
      </c>
      <c r="CC78" s="112"/>
      <c r="CD78" s="112"/>
      <c r="CE78" s="112"/>
      <c r="CF78" s="24" t="s">
        <v>1459</v>
      </c>
      <c r="CG78" s="35">
        <f t="shared" ref="CG78:CJ78" si="36">COUNTA(CG62:CG73)</f>
        <v>0</v>
      </c>
      <c r="CH78" s="35">
        <f t="shared" si="36"/>
        <v>3</v>
      </c>
      <c r="CI78" s="35">
        <f t="shared" si="36"/>
        <v>3</v>
      </c>
      <c r="CJ78" s="35">
        <f t="shared" si="36"/>
        <v>0</v>
      </c>
      <c r="CK78" s="24"/>
      <c r="CL78" s="35">
        <f>COUNTA(CL62:CL73)</f>
        <v>6</v>
      </c>
      <c r="CM78" s="112"/>
      <c r="CN78" s="112"/>
      <c r="CO78" s="112"/>
      <c r="CP78" s="24" t="s">
        <v>1459</v>
      </c>
      <c r="CQ78" s="35">
        <f t="shared" ref="CQ78:CT78" si="37">COUNTA(CQ62:CQ73)</f>
        <v>0</v>
      </c>
      <c r="CR78" s="35">
        <f t="shared" si="37"/>
        <v>4</v>
      </c>
      <c r="CS78" s="35">
        <f t="shared" si="37"/>
        <v>2</v>
      </c>
      <c r="CT78" s="35">
        <f t="shared" si="37"/>
        <v>0</v>
      </c>
      <c r="CU78" s="24"/>
      <c r="CV78" s="35">
        <f>COUNTA(CV62:CV73)</f>
        <v>6</v>
      </c>
      <c r="CW78" s="112"/>
      <c r="CX78" s="112"/>
      <c r="CY78" s="112"/>
      <c r="CZ78" s="24" t="s">
        <v>1459</v>
      </c>
      <c r="DA78" s="35">
        <f t="shared" ref="DA78:DD78" si="38">COUNTA(DA62:DA73)</f>
        <v>0</v>
      </c>
      <c r="DB78" s="35">
        <f t="shared" si="38"/>
        <v>4</v>
      </c>
      <c r="DC78" s="35">
        <f t="shared" si="38"/>
        <v>2</v>
      </c>
      <c r="DD78" s="35">
        <f t="shared" si="38"/>
        <v>0</v>
      </c>
      <c r="DE78" s="24"/>
      <c r="DF78" s="35">
        <f>COUNTA(DF62:DF73)</f>
        <v>6</v>
      </c>
      <c r="DG78" s="112"/>
      <c r="DH78" s="112"/>
      <c r="DI78" s="112"/>
      <c r="DJ78" s="24" t="s">
        <v>1459</v>
      </c>
      <c r="DK78" s="35">
        <f t="shared" ref="DK78:DN78" si="39">COUNTA(DK62:DK73)</f>
        <v>0</v>
      </c>
      <c r="DL78" s="35">
        <f t="shared" si="39"/>
        <v>1</v>
      </c>
      <c r="DM78" s="35">
        <f t="shared" si="39"/>
        <v>5</v>
      </c>
      <c r="DN78" s="35">
        <f t="shared" si="39"/>
        <v>0</v>
      </c>
      <c r="DO78" s="24"/>
      <c r="DP78" s="35">
        <f>COUNTA(DP62:DP73)</f>
        <v>6</v>
      </c>
      <c r="DQ78" s="112"/>
      <c r="DR78" s="112"/>
      <c r="DS78" s="112"/>
      <c r="DT78" s="24" t="s">
        <v>1459</v>
      </c>
      <c r="DU78" s="35">
        <f t="shared" ref="DU78:DX78" si="40">COUNTA(DU62:DU73)</f>
        <v>0</v>
      </c>
      <c r="DV78" s="35">
        <f t="shared" si="40"/>
        <v>5</v>
      </c>
      <c r="DW78" s="35">
        <f t="shared" si="40"/>
        <v>1</v>
      </c>
      <c r="DX78" s="35">
        <f t="shared" si="40"/>
        <v>0</v>
      </c>
      <c r="DY78" s="24"/>
      <c r="DZ78" s="35">
        <f>COUNTA(DZ62:DZ73)</f>
        <v>6</v>
      </c>
      <c r="EA78" s="112"/>
      <c r="EB78" s="112"/>
      <c r="EC78" s="112"/>
      <c r="ED78" s="24" t="s">
        <v>1459</v>
      </c>
      <c r="EE78" s="35">
        <f t="shared" ref="EE78:EH78" si="41">COUNTA(EE62:EE73)</f>
        <v>0</v>
      </c>
      <c r="EF78" s="35">
        <f t="shared" si="41"/>
        <v>5</v>
      </c>
      <c r="EG78" s="35">
        <f t="shared" si="41"/>
        <v>1</v>
      </c>
      <c r="EH78" s="35">
        <f t="shared" si="41"/>
        <v>0</v>
      </c>
      <c r="EI78" s="24"/>
      <c r="EJ78" s="35">
        <f>COUNTA(EJ62:EJ73)</f>
        <v>6</v>
      </c>
      <c r="EK78" s="112"/>
      <c r="EL78" s="112"/>
      <c r="EM78" s="112"/>
      <c r="EN78" s="24" t="s">
        <v>1459</v>
      </c>
      <c r="EO78" s="35">
        <f t="shared" ref="EO78:ER78" si="42">COUNTA(EO62:EO73)</f>
        <v>0</v>
      </c>
      <c r="EP78" s="35">
        <f t="shared" si="42"/>
        <v>1</v>
      </c>
      <c r="EQ78" s="35">
        <f t="shared" si="42"/>
        <v>5</v>
      </c>
      <c r="ER78" s="35">
        <f t="shared" si="42"/>
        <v>0</v>
      </c>
      <c r="ES78" s="24"/>
      <c r="ET78" s="35">
        <f>COUNTA(ET62:ET73)</f>
        <v>6</v>
      </c>
      <c r="EU78" s="13"/>
    </row>
    <row r="79" spans="1:151" ht="12.75" customHeight="1" x14ac:dyDescent="0.2">
      <c r="A79" s="13"/>
      <c r="B79" s="13"/>
      <c r="C79" s="13"/>
      <c r="D79" s="13"/>
      <c r="E79" s="13"/>
      <c r="F79" s="13"/>
      <c r="G79" s="13"/>
      <c r="H79" s="112"/>
      <c r="I79" s="14"/>
      <c r="J79" s="112"/>
      <c r="K79" s="112"/>
      <c r="L79" s="112"/>
      <c r="M79" s="112"/>
      <c r="N79" s="24" t="s">
        <v>1460</v>
      </c>
      <c r="O79" s="35">
        <f t="shared" ref="O79:R79" si="43">COUNTA(O9:O73)</f>
        <v>0</v>
      </c>
      <c r="P79" s="35">
        <f t="shared" si="43"/>
        <v>16</v>
      </c>
      <c r="Q79" s="35">
        <f t="shared" si="43"/>
        <v>15</v>
      </c>
      <c r="R79" s="35">
        <f t="shared" si="43"/>
        <v>0</v>
      </c>
      <c r="S79" s="24"/>
      <c r="T79" s="23">
        <f>SUM(T9:T73)</f>
        <v>31</v>
      </c>
      <c r="U79" s="112"/>
      <c r="V79" s="112"/>
      <c r="W79" s="112"/>
      <c r="X79" s="24" t="s">
        <v>1460</v>
      </c>
      <c r="Y79" s="35">
        <f t="shared" ref="Y79:AB79" si="44">COUNTA(Y9:Y73)</f>
        <v>0</v>
      </c>
      <c r="Z79" s="35">
        <f t="shared" si="44"/>
        <v>18</v>
      </c>
      <c r="AA79" s="35">
        <f t="shared" si="44"/>
        <v>13</v>
      </c>
      <c r="AB79" s="35">
        <f t="shared" si="44"/>
        <v>0</v>
      </c>
      <c r="AC79" s="24"/>
      <c r="AD79" s="23">
        <f>SUM(AD9:AD73)</f>
        <v>31</v>
      </c>
      <c r="AE79" s="112"/>
      <c r="AF79" s="112"/>
      <c r="AG79" s="112"/>
      <c r="AH79" s="24" t="s">
        <v>1460</v>
      </c>
      <c r="AI79" s="35">
        <f t="shared" ref="AI79:AL79" si="45">COUNTA(AI9:AI73)</f>
        <v>0</v>
      </c>
      <c r="AJ79" s="35">
        <f t="shared" si="45"/>
        <v>21</v>
      </c>
      <c r="AK79" s="35">
        <f t="shared" si="45"/>
        <v>10</v>
      </c>
      <c r="AL79" s="35">
        <f t="shared" si="45"/>
        <v>0</v>
      </c>
      <c r="AM79" s="24"/>
      <c r="AN79" s="23">
        <f>SUM(AN9:AN73)</f>
        <v>31</v>
      </c>
      <c r="AO79" s="112"/>
      <c r="AP79" s="112"/>
      <c r="AQ79" s="112"/>
      <c r="AR79" s="24" t="s">
        <v>1460</v>
      </c>
      <c r="AS79" s="35">
        <f t="shared" ref="AS79:AV79" si="46">COUNTA(AS9:AS73)</f>
        <v>0</v>
      </c>
      <c r="AT79" s="35">
        <f t="shared" si="46"/>
        <v>22</v>
      </c>
      <c r="AU79" s="35">
        <f t="shared" si="46"/>
        <v>9</v>
      </c>
      <c r="AV79" s="35">
        <f t="shared" si="46"/>
        <v>0</v>
      </c>
      <c r="AW79" s="24"/>
      <c r="AX79" s="23">
        <f>SUM(AX9:AX73)</f>
        <v>31</v>
      </c>
      <c r="AY79" s="112"/>
      <c r="AZ79" s="112"/>
      <c r="BA79" s="112"/>
      <c r="BB79" s="24" t="s">
        <v>1460</v>
      </c>
      <c r="BC79" s="35">
        <f t="shared" ref="BC79:BF79" si="47">COUNTA(BC9:BC73)</f>
        <v>0</v>
      </c>
      <c r="BD79" s="35">
        <f t="shared" si="47"/>
        <v>18</v>
      </c>
      <c r="BE79" s="35">
        <f t="shared" si="47"/>
        <v>13</v>
      </c>
      <c r="BF79" s="35">
        <f t="shared" si="47"/>
        <v>0</v>
      </c>
      <c r="BG79" s="24"/>
      <c r="BH79" s="23">
        <f>SUM(BH9:BH73)</f>
        <v>31</v>
      </c>
      <c r="BI79" s="112"/>
      <c r="BJ79" s="112"/>
      <c r="BK79" s="112"/>
      <c r="BL79" s="24" t="s">
        <v>1460</v>
      </c>
      <c r="BM79" s="35">
        <f t="shared" ref="BM79:BP79" si="48">COUNTA(BM9:BM73)</f>
        <v>0</v>
      </c>
      <c r="BN79" s="35">
        <f t="shared" si="48"/>
        <v>17</v>
      </c>
      <c r="BO79" s="35">
        <f t="shared" si="48"/>
        <v>13</v>
      </c>
      <c r="BP79" s="35">
        <f t="shared" si="48"/>
        <v>0</v>
      </c>
      <c r="BQ79" s="24"/>
      <c r="BR79" s="23">
        <f>SUM(BR9:BR73)</f>
        <v>30</v>
      </c>
      <c r="BS79" s="112"/>
      <c r="BT79" s="112"/>
      <c r="BU79" s="112"/>
      <c r="BV79" s="24" t="s">
        <v>1460</v>
      </c>
      <c r="BW79" s="35">
        <f t="shared" ref="BW79:BZ79" si="49">COUNTA(BW9:BW73)</f>
        <v>0</v>
      </c>
      <c r="BX79" s="35">
        <f t="shared" si="49"/>
        <v>24</v>
      </c>
      <c r="BY79" s="35">
        <f t="shared" si="49"/>
        <v>7</v>
      </c>
      <c r="BZ79" s="35">
        <f t="shared" si="49"/>
        <v>0</v>
      </c>
      <c r="CA79" s="24"/>
      <c r="CB79" s="23">
        <f>SUM(CB9:CB73)</f>
        <v>31</v>
      </c>
      <c r="CC79" s="112"/>
      <c r="CD79" s="112"/>
      <c r="CE79" s="112"/>
      <c r="CF79" s="24" t="s">
        <v>1460</v>
      </c>
      <c r="CG79" s="35">
        <f t="shared" ref="CG79:CJ79" si="50">COUNTA(CG9:CG73)</f>
        <v>0</v>
      </c>
      <c r="CH79" s="35">
        <f t="shared" si="50"/>
        <v>18</v>
      </c>
      <c r="CI79" s="35">
        <f t="shared" si="50"/>
        <v>13</v>
      </c>
      <c r="CJ79" s="35">
        <f t="shared" si="50"/>
        <v>0</v>
      </c>
      <c r="CK79" s="24"/>
      <c r="CL79" s="23">
        <f>SUM(CL9:CL73)</f>
        <v>31</v>
      </c>
      <c r="CM79" s="112"/>
      <c r="CN79" s="112"/>
      <c r="CO79" s="112"/>
      <c r="CP79" s="24" t="s">
        <v>1460</v>
      </c>
      <c r="CQ79" s="35">
        <f t="shared" ref="CQ79:CT79" si="51">COUNTA(CQ9:CQ73)</f>
        <v>0</v>
      </c>
      <c r="CR79" s="35">
        <f t="shared" si="51"/>
        <v>18</v>
      </c>
      <c r="CS79" s="35">
        <f t="shared" si="51"/>
        <v>13</v>
      </c>
      <c r="CT79" s="35">
        <f t="shared" si="51"/>
        <v>0</v>
      </c>
      <c r="CU79" s="24"/>
      <c r="CV79" s="23">
        <f>SUM(CV9:CV73)</f>
        <v>31</v>
      </c>
      <c r="CW79" s="112"/>
      <c r="CX79" s="112"/>
      <c r="CY79" s="112"/>
      <c r="CZ79" s="24" t="s">
        <v>1460</v>
      </c>
      <c r="DA79" s="35">
        <f t="shared" ref="DA79:DD79" si="52">COUNTA(DA9:DA73)</f>
        <v>0</v>
      </c>
      <c r="DB79" s="35">
        <f t="shared" si="52"/>
        <v>18</v>
      </c>
      <c r="DC79" s="35">
        <f t="shared" si="52"/>
        <v>13</v>
      </c>
      <c r="DD79" s="35">
        <f t="shared" si="52"/>
        <v>0</v>
      </c>
      <c r="DE79" s="24"/>
      <c r="DF79" s="23">
        <f>SUM(DF9:DF73)</f>
        <v>31</v>
      </c>
      <c r="DG79" s="112"/>
      <c r="DH79" s="112"/>
      <c r="DI79" s="112"/>
      <c r="DJ79" s="24" t="s">
        <v>1460</v>
      </c>
      <c r="DK79" s="35">
        <f t="shared" ref="DK79:DN79" si="53">COUNTA(DK9:DK73)</f>
        <v>0</v>
      </c>
      <c r="DL79" s="35">
        <f t="shared" si="53"/>
        <v>11</v>
      </c>
      <c r="DM79" s="35">
        <f t="shared" si="53"/>
        <v>20</v>
      </c>
      <c r="DN79" s="35">
        <f t="shared" si="53"/>
        <v>0</v>
      </c>
      <c r="DO79" s="24"/>
      <c r="DP79" s="23">
        <f>SUM(DP9:DP73)</f>
        <v>31</v>
      </c>
      <c r="DQ79" s="112"/>
      <c r="DR79" s="112"/>
      <c r="DS79" s="112"/>
      <c r="DT79" s="24" t="s">
        <v>1460</v>
      </c>
      <c r="DU79" s="35">
        <f t="shared" ref="DU79:DX79" si="54">COUNTA(DU9:DU73)</f>
        <v>0</v>
      </c>
      <c r="DV79" s="35">
        <f t="shared" si="54"/>
        <v>21</v>
      </c>
      <c r="DW79" s="35">
        <f t="shared" si="54"/>
        <v>10</v>
      </c>
      <c r="DX79" s="35">
        <f t="shared" si="54"/>
        <v>0</v>
      </c>
      <c r="DY79" s="24"/>
      <c r="DZ79" s="23">
        <f>SUM(DZ9:DZ73)</f>
        <v>31</v>
      </c>
      <c r="EA79" s="112"/>
      <c r="EB79" s="112"/>
      <c r="EC79" s="112"/>
      <c r="ED79" s="24" t="s">
        <v>1460</v>
      </c>
      <c r="EE79" s="35">
        <f t="shared" ref="EE79:EH79" si="55">COUNTA(EE9:EE73)</f>
        <v>0</v>
      </c>
      <c r="EF79" s="35">
        <f t="shared" si="55"/>
        <v>19</v>
      </c>
      <c r="EG79" s="35">
        <f t="shared" si="55"/>
        <v>12</v>
      </c>
      <c r="EH79" s="35">
        <f t="shared" si="55"/>
        <v>0</v>
      </c>
      <c r="EI79" s="24"/>
      <c r="EJ79" s="23">
        <f>SUM(EJ9:EJ73)</f>
        <v>31</v>
      </c>
      <c r="EK79" s="112"/>
      <c r="EL79" s="112"/>
      <c r="EM79" s="112"/>
      <c r="EN79" s="24" t="s">
        <v>1460</v>
      </c>
      <c r="EO79" s="35">
        <f t="shared" ref="EO79:ER79" si="56">COUNTA(EO9:EO73)</f>
        <v>0</v>
      </c>
      <c r="EP79" s="35">
        <f t="shared" si="56"/>
        <v>12</v>
      </c>
      <c r="EQ79" s="35">
        <f t="shared" si="56"/>
        <v>19</v>
      </c>
      <c r="ER79" s="35">
        <f t="shared" si="56"/>
        <v>0</v>
      </c>
      <c r="ES79" s="24"/>
      <c r="ET79" s="23">
        <f>SUM(ET9:ET73)</f>
        <v>31</v>
      </c>
      <c r="EU79" s="13"/>
    </row>
    <row r="80" spans="1:151" ht="12.75" customHeight="1" x14ac:dyDescent="0.2">
      <c r="A80" s="13"/>
      <c r="B80" s="13"/>
      <c r="C80" s="13"/>
      <c r="D80" s="13"/>
      <c r="E80" s="13"/>
      <c r="F80" s="13"/>
      <c r="G80" s="13"/>
      <c r="H80" s="112"/>
      <c r="I80" s="14"/>
      <c r="J80" s="112"/>
      <c r="K80" s="112"/>
      <c r="L80" s="112"/>
      <c r="M80" s="112"/>
      <c r="N80" s="7"/>
      <c r="O80" s="8"/>
      <c r="P80" s="8"/>
      <c r="Q80" s="8"/>
      <c r="R80" s="8"/>
      <c r="S80" s="7"/>
      <c r="T80" s="132"/>
      <c r="U80" s="112"/>
      <c r="V80" s="112"/>
      <c r="W80" s="112"/>
      <c r="X80" s="7"/>
      <c r="Y80" s="8"/>
      <c r="Z80" s="8"/>
      <c r="AA80" s="8"/>
      <c r="AB80" s="8"/>
      <c r="AC80" s="7"/>
      <c r="AD80" s="132"/>
      <c r="AE80" s="112"/>
      <c r="AF80" s="112"/>
      <c r="AG80" s="112"/>
      <c r="AH80" s="7"/>
      <c r="AI80" s="8"/>
      <c r="AJ80" s="8"/>
      <c r="AK80" s="8"/>
      <c r="AL80" s="8"/>
      <c r="AM80" s="7"/>
      <c r="AN80" s="132"/>
      <c r="AO80" s="112"/>
      <c r="AP80" s="112"/>
      <c r="AQ80" s="112"/>
      <c r="AR80" s="7"/>
      <c r="AS80" s="8"/>
      <c r="AT80" s="8"/>
      <c r="AU80" s="8"/>
      <c r="AV80" s="8"/>
      <c r="AW80" s="7"/>
      <c r="AX80" s="132"/>
      <c r="AY80" s="112"/>
      <c r="AZ80" s="112"/>
      <c r="BA80" s="112"/>
      <c r="BB80" s="7"/>
      <c r="BC80" s="8"/>
      <c r="BD80" s="8"/>
      <c r="BE80" s="8"/>
      <c r="BF80" s="8"/>
      <c r="BG80" s="7"/>
      <c r="BH80" s="132"/>
      <c r="BI80" s="112"/>
      <c r="BJ80" s="112"/>
      <c r="BK80" s="112"/>
      <c r="BL80" s="7"/>
      <c r="BM80" s="8"/>
      <c r="BN80" s="8"/>
      <c r="BO80" s="8"/>
      <c r="BP80" s="8"/>
      <c r="BQ80" s="7"/>
      <c r="BR80" s="132"/>
      <c r="BS80" s="112"/>
      <c r="BT80" s="112"/>
      <c r="BU80" s="112"/>
      <c r="BV80" s="7"/>
      <c r="BW80" s="8"/>
      <c r="BX80" s="8"/>
      <c r="BY80" s="8"/>
      <c r="BZ80" s="8"/>
      <c r="CA80" s="7"/>
      <c r="CB80" s="132"/>
      <c r="CC80" s="112"/>
      <c r="CD80" s="112"/>
      <c r="CE80" s="112"/>
      <c r="CF80" s="7"/>
      <c r="CG80" s="8"/>
      <c r="CH80" s="8"/>
      <c r="CI80" s="8"/>
      <c r="CJ80" s="8"/>
      <c r="CK80" s="7"/>
      <c r="CL80" s="132"/>
      <c r="CM80" s="112"/>
      <c r="CN80" s="112"/>
      <c r="CO80" s="112"/>
      <c r="CP80" s="7"/>
      <c r="CQ80" s="8"/>
      <c r="CR80" s="8"/>
      <c r="CS80" s="8"/>
      <c r="CT80" s="8"/>
      <c r="CU80" s="7"/>
      <c r="CV80" s="132"/>
      <c r="CW80" s="112"/>
      <c r="CX80" s="112"/>
      <c r="CY80" s="112"/>
      <c r="CZ80" s="7"/>
      <c r="DA80" s="8"/>
      <c r="DB80" s="8"/>
      <c r="DC80" s="8"/>
      <c r="DD80" s="8"/>
      <c r="DE80" s="7"/>
      <c r="DF80" s="132"/>
      <c r="DG80" s="112"/>
      <c r="DH80" s="112"/>
      <c r="DI80" s="112"/>
      <c r="DJ80" s="7"/>
      <c r="DK80" s="8"/>
      <c r="DL80" s="8"/>
      <c r="DM80" s="8"/>
      <c r="DN80" s="8"/>
      <c r="DO80" s="7"/>
      <c r="DP80" s="132"/>
      <c r="DQ80" s="112"/>
      <c r="DR80" s="112"/>
      <c r="DS80" s="112"/>
      <c r="DT80" s="7"/>
      <c r="DU80" s="8"/>
      <c r="DV80" s="8"/>
      <c r="DW80" s="8"/>
      <c r="DX80" s="8"/>
      <c r="DY80" s="7"/>
      <c r="DZ80" s="132"/>
      <c r="EA80" s="112"/>
      <c r="EB80" s="112"/>
      <c r="EC80" s="112"/>
      <c r="ED80" s="7"/>
      <c r="EE80" s="8"/>
      <c r="EF80" s="8"/>
      <c r="EG80" s="8"/>
      <c r="EH80" s="8"/>
      <c r="EI80" s="7"/>
      <c r="EJ80" s="132"/>
      <c r="EK80" s="112"/>
      <c r="EL80" s="112"/>
      <c r="EM80" s="112"/>
      <c r="EN80" s="7"/>
      <c r="EO80" s="8"/>
      <c r="EP80" s="8"/>
      <c r="EQ80" s="8"/>
      <c r="ER80" s="8"/>
      <c r="ES80" s="7"/>
      <c r="ET80" s="132"/>
      <c r="EU80" s="13"/>
    </row>
    <row r="81" spans="1:151" ht="12.75" customHeight="1" x14ac:dyDescent="0.2">
      <c r="A81" s="13"/>
      <c r="B81" s="13"/>
      <c r="C81" s="13"/>
      <c r="D81" s="13"/>
      <c r="E81" s="13"/>
      <c r="F81" s="13"/>
      <c r="G81" s="13"/>
      <c r="H81" s="112"/>
      <c r="I81" s="14"/>
      <c r="J81" s="112"/>
      <c r="K81" s="112"/>
      <c r="L81" s="112"/>
      <c r="M81" s="112"/>
      <c r="N81" s="7"/>
      <c r="O81" s="8"/>
      <c r="P81" s="8"/>
      <c r="Q81" s="8"/>
      <c r="R81" s="8"/>
      <c r="S81" s="7"/>
      <c r="T81" s="132"/>
      <c r="U81" s="112"/>
      <c r="V81" s="112"/>
      <c r="W81" s="112"/>
      <c r="X81" s="7"/>
      <c r="Y81" s="8"/>
      <c r="Z81" s="8"/>
      <c r="AA81" s="8"/>
      <c r="AB81" s="8"/>
      <c r="AC81" s="7"/>
      <c r="AD81" s="132"/>
      <c r="AE81" s="112"/>
      <c r="AF81" s="112"/>
      <c r="AG81" s="112"/>
      <c r="AH81" s="7"/>
      <c r="AI81" s="8"/>
      <c r="AJ81" s="8"/>
      <c r="AK81" s="8"/>
      <c r="AL81" s="8"/>
      <c r="AM81" s="7"/>
      <c r="AN81" s="132"/>
      <c r="AO81" s="112"/>
      <c r="AP81" s="112"/>
      <c r="AQ81" s="112"/>
      <c r="AR81" s="7"/>
      <c r="AS81" s="8"/>
      <c r="AT81" s="8"/>
      <c r="AU81" s="8"/>
      <c r="AV81" s="8"/>
      <c r="AW81" s="7"/>
      <c r="AX81" s="132"/>
      <c r="AY81" s="112"/>
      <c r="AZ81" s="112"/>
      <c r="BA81" s="112"/>
      <c r="BB81" s="7"/>
      <c r="BC81" s="8"/>
      <c r="BD81" s="8"/>
      <c r="BE81" s="8"/>
      <c r="BF81" s="8"/>
      <c r="BG81" s="7"/>
      <c r="BH81" s="132"/>
      <c r="BI81" s="112"/>
      <c r="BJ81" s="112"/>
      <c r="BK81" s="112"/>
      <c r="BL81" s="7"/>
      <c r="BM81" s="8"/>
      <c r="BN81" s="8"/>
      <c r="BO81" s="8"/>
      <c r="BP81" s="8"/>
      <c r="BQ81" s="7"/>
      <c r="BR81" s="132"/>
      <c r="BS81" s="112"/>
      <c r="BT81" s="112"/>
      <c r="BU81" s="112"/>
      <c r="BV81" s="7"/>
      <c r="BW81" s="8"/>
      <c r="BX81" s="8"/>
      <c r="BY81" s="8"/>
      <c r="BZ81" s="8"/>
      <c r="CA81" s="7"/>
      <c r="CB81" s="132"/>
      <c r="CC81" s="112"/>
      <c r="CD81" s="112"/>
      <c r="CE81" s="112"/>
      <c r="CF81" s="7"/>
      <c r="CG81" s="8"/>
      <c r="CH81" s="8"/>
      <c r="CI81" s="8"/>
      <c r="CJ81" s="8"/>
      <c r="CK81" s="7"/>
      <c r="CL81" s="132"/>
      <c r="CM81" s="112"/>
      <c r="CN81" s="112"/>
      <c r="CO81" s="112"/>
      <c r="CP81" s="7"/>
      <c r="CQ81" s="8"/>
      <c r="CR81" s="8"/>
      <c r="CS81" s="8"/>
      <c r="CT81" s="8"/>
      <c r="CU81" s="7"/>
      <c r="CV81" s="132"/>
      <c r="CW81" s="112"/>
      <c r="CX81" s="112"/>
      <c r="CY81" s="112"/>
      <c r="CZ81" s="7"/>
      <c r="DA81" s="8"/>
      <c r="DB81" s="8"/>
      <c r="DC81" s="8"/>
      <c r="DD81" s="8"/>
      <c r="DE81" s="7"/>
      <c r="DF81" s="132"/>
      <c r="DG81" s="112"/>
      <c r="DH81" s="112"/>
      <c r="DI81" s="112"/>
      <c r="DJ81" s="7"/>
      <c r="DK81" s="8"/>
      <c r="DL81" s="8"/>
      <c r="DM81" s="8"/>
      <c r="DN81" s="8"/>
      <c r="DO81" s="7"/>
      <c r="DP81" s="132"/>
      <c r="DQ81" s="112"/>
      <c r="DR81" s="112"/>
      <c r="DS81" s="112"/>
      <c r="DT81" s="7"/>
      <c r="DU81" s="8"/>
      <c r="DV81" s="8"/>
      <c r="DW81" s="8"/>
      <c r="DX81" s="8"/>
      <c r="DY81" s="7"/>
      <c r="DZ81" s="132"/>
      <c r="EA81" s="112"/>
      <c r="EB81" s="112"/>
      <c r="EC81" s="112"/>
      <c r="ED81" s="7"/>
      <c r="EE81" s="8"/>
      <c r="EF81" s="8"/>
      <c r="EG81" s="8"/>
      <c r="EH81" s="8"/>
      <c r="EI81" s="7"/>
      <c r="EJ81" s="132"/>
      <c r="EK81" s="112"/>
      <c r="EL81" s="112"/>
      <c r="EM81" s="112"/>
      <c r="EN81" s="7"/>
      <c r="EO81" s="8"/>
      <c r="EP81" s="8"/>
      <c r="EQ81" s="8"/>
      <c r="ER81" s="8"/>
      <c r="ES81" s="7"/>
      <c r="ET81" s="132"/>
      <c r="EU81" s="13"/>
    </row>
    <row r="82" spans="1:151" ht="12.75" customHeight="1" x14ac:dyDescent="0.2">
      <c r="A82" s="13"/>
      <c r="B82" s="13"/>
      <c r="C82" s="13"/>
      <c r="D82" s="13"/>
      <c r="E82" s="13"/>
      <c r="F82" s="13"/>
      <c r="G82" s="13"/>
      <c r="H82" s="112"/>
      <c r="I82" s="14"/>
      <c r="J82" s="112"/>
      <c r="K82" s="112"/>
      <c r="L82" s="112"/>
      <c r="M82" s="112"/>
      <c r="N82" s="7"/>
      <c r="O82" s="8"/>
      <c r="P82" s="8"/>
      <c r="Q82" s="8"/>
      <c r="R82" s="8"/>
      <c r="S82" s="7"/>
      <c r="T82" s="132"/>
      <c r="U82" s="112"/>
      <c r="V82" s="112"/>
      <c r="W82" s="112"/>
      <c r="X82" s="7"/>
      <c r="Y82" s="8"/>
      <c r="Z82" s="8"/>
      <c r="AA82" s="8"/>
      <c r="AB82" s="8"/>
      <c r="AC82" s="7"/>
      <c r="AD82" s="132"/>
      <c r="AE82" s="112"/>
      <c r="AF82" s="112"/>
      <c r="AG82" s="112"/>
      <c r="AH82" s="7"/>
      <c r="AI82" s="8"/>
      <c r="AJ82" s="8"/>
      <c r="AK82" s="8"/>
      <c r="AL82" s="8"/>
      <c r="AM82" s="7"/>
      <c r="AN82" s="132"/>
      <c r="AO82" s="112"/>
      <c r="AP82" s="112"/>
      <c r="AQ82" s="112"/>
      <c r="AR82" s="7"/>
      <c r="AS82" s="8"/>
      <c r="AT82" s="8"/>
      <c r="AU82" s="8"/>
      <c r="AV82" s="8"/>
      <c r="AW82" s="7"/>
      <c r="AX82" s="132"/>
      <c r="AY82" s="112"/>
      <c r="AZ82" s="112"/>
      <c r="BA82" s="112"/>
      <c r="BB82" s="7"/>
      <c r="BC82" s="8"/>
      <c r="BD82" s="8"/>
      <c r="BE82" s="8"/>
      <c r="BF82" s="8"/>
      <c r="BG82" s="7"/>
      <c r="BH82" s="132"/>
      <c r="BI82" s="112"/>
      <c r="BJ82" s="112"/>
      <c r="BK82" s="112"/>
      <c r="BL82" s="7"/>
      <c r="BM82" s="8"/>
      <c r="BN82" s="8"/>
      <c r="BO82" s="8"/>
      <c r="BP82" s="8"/>
      <c r="BQ82" s="7"/>
      <c r="BR82" s="132"/>
      <c r="BS82" s="112"/>
      <c r="BT82" s="112"/>
      <c r="BU82" s="112"/>
      <c r="BV82" s="7"/>
      <c r="BW82" s="8"/>
      <c r="BX82" s="8"/>
      <c r="BY82" s="8"/>
      <c r="BZ82" s="8"/>
      <c r="CA82" s="7"/>
      <c r="CB82" s="132"/>
      <c r="CC82" s="112"/>
      <c r="CD82" s="112"/>
      <c r="CE82" s="112"/>
      <c r="CF82" s="7"/>
      <c r="CG82" s="8"/>
      <c r="CH82" s="8"/>
      <c r="CI82" s="8"/>
      <c r="CJ82" s="8"/>
      <c r="CK82" s="7"/>
      <c r="CL82" s="132"/>
      <c r="CM82" s="112"/>
      <c r="CN82" s="112"/>
      <c r="CO82" s="112"/>
      <c r="CP82" s="7"/>
      <c r="CQ82" s="8"/>
      <c r="CR82" s="8"/>
      <c r="CS82" s="8"/>
      <c r="CT82" s="8"/>
      <c r="CU82" s="7"/>
      <c r="CV82" s="132"/>
      <c r="CW82" s="112"/>
      <c r="CX82" s="112"/>
      <c r="CY82" s="112"/>
      <c r="CZ82" s="7"/>
      <c r="DA82" s="8"/>
      <c r="DB82" s="8"/>
      <c r="DC82" s="8"/>
      <c r="DD82" s="8"/>
      <c r="DE82" s="7"/>
      <c r="DF82" s="132"/>
      <c r="DG82" s="112"/>
      <c r="DH82" s="112"/>
      <c r="DI82" s="112"/>
      <c r="DJ82" s="7"/>
      <c r="DK82" s="8"/>
      <c r="DL82" s="8"/>
      <c r="DM82" s="8"/>
      <c r="DN82" s="8"/>
      <c r="DO82" s="7"/>
      <c r="DP82" s="132"/>
      <c r="DQ82" s="112"/>
      <c r="DR82" s="112"/>
      <c r="DS82" s="112"/>
      <c r="DT82" s="7"/>
      <c r="DU82" s="8"/>
      <c r="DV82" s="8"/>
      <c r="DW82" s="8"/>
      <c r="DX82" s="8"/>
      <c r="DY82" s="7"/>
      <c r="DZ82" s="132"/>
      <c r="EA82" s="112"/>
      <c r="EB82" s="112"/>
      <c r="EC82" s="112"/>
      <c r="ED82" s="7"/>
      <c r="EE82" s="8"/>
      <c r="EF82" s="8"/>
      <c r="EG82" s="8"/>
      <c r="EH82" s="8"/>
      <c r="EI82" s="7"/>
      <c r="EJ82" s="132"/>
      <c r="EK82" s="112"/>
      <c r="EL82" s="112"/>
      <c r="EM82" s="112"/>
      <c r="EN82" s="7"/>
      <c r="EO82" s="8"/>
      <c r="EP82" s="8"/>
      <c r="EQ82" s="8"/>
      <c r="ER82" s="8"/>
      <c r="ES82" s="7"/>
      <c r="ET82" s="132"/>
      <c r="EU82" s="13"/>
    </row>
    <row r="83" spans="1:151" ht="12.75" customHeight="1" x14ac:dyDescent="0.2">
      <c r="A83" s="13"/>
      <c r="B83" s="13"/>
      <c r="C83" s="13"/>
      <c r="D83" s="13"/>
      <c r="E83" s="13"/>
      <c r="F83" s="13"/>
      <c r="G83" s="13"/>
      <c r="H83" s="112"/>
      <c r="I83" s="14"/>
      <c r="J83" s="112"/>
      <c r="K83" s="112"/>
      <c r="L83" s="112"/>
      <c r="M83" s="112"/>
      <c r="N83" s="113" t="s">
        <v>1456</v>
      </c>
      <c r="O83" s="114" t="s">
        <v>52</v>
      </c>
      <c r="P83" s="114" t="s">
        <v>53</v>
      </c>
      <c r="Q83" s="114" t="s">
        <v>54</v>
      </c>
      <c r="R83" s="114" t="s">
        <v>55</v>
      </c>
      <c r="S83" s="113"/>
      <c r="T83" s="115" t="s">
        <v>809</v>
      </c>
      <c r="U83" s="112"/>
      <c r="V83" s="112"/>
      <c r="W83" s="112"/>
      <c r="X83" s="113" t="s">
        <v>1456</v>
      </c>
      <c r="Y83" s="114" t="s">
        <v>52</v>
      </c>
      <c r="Z83" s="114" t="s">
        <v>53</v>
      </c>
      <c r="AA83" s="114" t="s">
        <v>54</v>
      </c>
      <c r="AB83" s="114" t="s">
        <v>55</v>
      </c>
      <c r="AC83" s="113"/>
      <c r="AD83" s="115" t="s">
        <v>809</v>
      </c>
      <c r="AE83" s="112"/>
      <c r="AF83" s="112"/>
      <c r="AG83" s="112"/>
      <c r="AH83" s="113" t="s">
        <v>1456</v>
      </c>
      <c r="AI83" s="114" t="s">
        <v>52</v>
      </c>
      <c r="AJ83" s="114" t="s">
        <v>53</v>
      </c>
      <c r="AK83" s="114" t="s">
        <v>54</v>
      </c>
      <c r="AL83" s="114" t="s">
        <v>55</v>
      </c>
      <c r="AM83" s="113"/>
      <c r="AN83" s="115" t="s">
        <v>809</v>
      </c>
      <c r="AO83" s="112"/>
      <c r="AP83" s="112"/>
      <c r="AQ83" s="112"/>
      <c r="AR83" s="113" t="s">
        <v>1456</v>
      </c>
      <c r="AS83" s="114" t="s">
        <v>52</v>
      </c>
      <c r="AT83" s="114" t="s">
        <v>53</v>
      </c>
      <c r="AU83" s="114" t="s">
        <v>54</v>
      </c>
      <c r="AV83" s="114" t="s">
        <v>55</v>
      </c>
      <c r="AW83" s="113"/>
      <c r="AX83" s="115" t="s">
        <v>809</v>
      </c>
      <c r="AY83" s="112"/>
      <c r="AZ83" s="112"/>
      <c r="BA83" s="112"/>
      <c r="BB83" s="113" t="s">
        <v>1456</v>
      </c>
      <c r="BC83" s="114" t="s">
        <v>52</v>
      </c>
      <c r="BD83" s="114" t="s">
        <v>53</v>
      </c>
      <c r="BE83" s="114" t="s">
        <v>54</v>
      </c>
      <c r="BF83" s="114" t="s">
        <v>55</v>
      </c>
      <c r="BG83" s="113"/>
      <c r="BH83" s="115" t="s">
        <v>809</v>
      </c>
      <c r="BI83" s="112"/>
      <c r="BJ83" s="112"/>
      <c r="BK83" s="112"/>
      <c r="BL83" s="113" t="s">
        <v>1456</v>
      </c>
      <c r="BM83" s="114" t="s">
        <v>52</v>
      </c>
      <c r="BN83" s="114" t="s">
        <v>53</v>
      </c>
      <c r="BO83" s="114" t="s">
        <v>54</v>
      </c>
      <c r="BP83" s="114" t="s">
        <v>55</v>
      </c>
      <c r="BQ83" s="113"/>
      <c r="BR83" s="115" t="s">
        <v>809</v>
      </c>
      <c r="BS83" s="112"/>
      <c r="BT83" s="112"/>
      <c r="BU83" s="112"/>
      <c r="BV83" s="113" t="s">
        <v>1456</v>
      </c>
      <c r="BW83" s="114" t="s">
        <v>52</v>
      </c>
      <c r="BX83" s="114" t="s">
        <v>53</v>
      </c>
      <c r="BY83" s="114" t="s">
        <v>54</v>
      </c>
      <c r="BZ83" s="114" t="s">
        <v>55</v>
      </c>
      <c r="CA83" s="113"/>
      <c r="CB83" s="115" t="s">
        <v>809</v>
      </c>
      <c r="CC83" s="112"/>
      <c r="CD83" s="112"/>
      <c r="CE83" s="112"/>
      <c r="CF83" s="113" t="s">
        <v>1456</v>
      </c>
      <c r="CG83" s="114" t="s">
        <v>52</v>
      </c>
      <c r="CH83" s="114" t="s">
        <v>53</v>
      </c>
      <c r="CI83" s="114" t="s">
        <v>54</v>
      </c>
      <c r="CJ83" s="114" t="s">
        <v>55</v>
      </c>
      <c r="CK83" s="113"/>
      <c r="CL83" s="115" t="s">
        <v>809</v>
      </c>
      <c r="CM83" s="112"/>
      <c r="CN83" s="112"/>
      <c r="CO83" s="112"/>
      <c r="CP83" s="113" t="s">
        <v>1456</v>
      </c>
      <c r="CQ83" s="114" t="s">
        <v>52</v>
      </c>
      <c r="CR83" s="114" t="s">
        <v>53</v>
      </c>
      <c r="CS83" s="114" t="s">
        <v>54</v>
      </c>
      <c r="CT83" s="114" t="s">
        <v>55</v>
      </c>
      <c r="CU83" s="113"/>
      <c r="CV83" s="115" t="s">
        <v>809</v>
      </c>
      <c r="CW83" s="112"/>
      <c r="CX83" s="112"/>
      <c r="CY83" s="112"/>
      <c r="CZ83" s="113" t="s">
        <v>1456</v>
      </c>
      <c r="DA83" s="114" t="s">
        <v>52</v>
      </c>
      <c r="DB83" s="114" t="s">
        <v>53</v>
      </c>
      <c r="DC83" s="114" t="s">
        <v>54</v>
      </c>
      <c r="DD83" s="114" t="s">
        <v>55</v>
      </c>
      <c r="DE83" s="113"/>
      <c r="DF83" s="115" t="s">
        <v>809</v>
      </c>
      <c r="DG83" s="112"/>
      <c r="DH83" s="112"/>
      <c r="DI83" s="112"/>
      <c r="DJ83" s="113" t="s">
        <v>1456</v>
      </c>
      <c r="DK83" s="114" t="s">
        <v>52</v>
      </c>
      <c r="DL83" s="114" t="s">
        <v>53</v>
      </c>
      <c r="DM83" s="114" t="s">
        <v>54</v>
      </c>
      <c r="DN83" s="114" t="s">
        <v>55</v>
      </c>
      <c r="DO83" s="113"/>
      <c r="DP83" s="115" t="s">
        <v>809</v>
      </c>
      <c r="DQ83" s="112"/>
      <c r="DR83" s="112"/>
      <c r="DS83" s="112"/>
      <c r="DT83" s="113" t="s">
        <v>1456</v>
      </c>
      <c r="DU83" s="114" t="s">
        <v>52</v>
      </c>
      <c r="DV83" s="114" t="s">
        <v>53</v>
      </c>
      <c r="DW83" s="114" t="s">
        <v>54</v>
      </c>
      <c r="DX83" s="114" t="s">
        <v>55</v>
      </c>
      <c r="DY83" s="113"/>
      <c r="DZ83" s="115" t="s">
        <v>809</v>
      </c>
      <c r="EA83" s="112"/>
      <c r="EB83" s="112"/>
      <c r="EC83" s="112"/>
      <c r="ED83" s="113" t="s">
        <v>1456</v>
      </c>
      <c r="EE83" s="114" t="s">
        <v>52</v>
      </c>
      <c r="EF83" s="114" t="s">
        <v>53</v>
      </c>
      <c r="EG83" s="114" t="s">
        <v>54</v>
      </c>
      <c r="EH83" s="114" t="s">
        <v>55</v>
      </c>
      <c r="EI83" s="113"/>
      <c r="EJ83" s="115" t="s">
        <v>809</v>
      </c>
      <c r="EK83" s="112"/>
      <c r="EL83" s="112"/>
      <c r="EM83" s="112"/>
      <c r="EN83" s="113" t="s">
        <v>1456</v>
      </c>
      <c r="EO83" s="209" t="s">
        <v>1452</v>
      </c>
      <c r="EP83" s="114" t="s">
        <v>1453</v>
      </c>
      <c r="EQ83" s="114" t="s">
        <v>1454</v>
      </c>
      <c r="ER83" s="114" t="s">
        <v>1455</v>
      </c>
      <c r="ES83" s="113"/>
      <c r="ET83" s="115" t="s">
        <v>809</v>
      </c>
      <c r="EU83" s="13"/>
    </row>
    <row r="84" spans="1:151" ht="12.75" customHeight="1" x14ac:dyDescent="0.2">
      <c r="A84" s="13"/>
      <c r="B84" s="13"/>
      <c r="C84" s="13"/>
      <c r="D84" s="13"/>
      <c r="E84" s="13"/>
      <c r="F84" s="13"/>
      <c r="G84" s="13"/>
      <c r="H84" s="112"/>
      <c r="I84" s="14"/>
      <c r="J84" s="112"/>
      <c r="K84" s="112"/>
      <c r="L84" s="112"/>
      <c r="M84" s="112"/>
      <c r="N84" s="24" t="s">
        <v>823</v>
      </c>
      <c r="O84" s="35">
        <f t="shared" ref="O84:R84" si="57">COUNTA(O9:O33)</f>
        <v>0</v>
      </c>
      <c r="P84" s="35">
        <f t="shared" si="57"/>
        <v>3</v>
      </c>
      <c r="Q84" s="35">
        <f t="shared" si="57"/>
        <v>5</v>
      </c>
      <c r="R84" s="35">
        <f t="shared" si="57"/>
        <v>0</v>
      </c>
      <c r="S84" s="24"/>
      <c r="T84" s="35">
        <f>COUNTA(T9:T33)</f>
        <v>8</v>
      </c>
      <c r="U84" s="112"/>
      <c r="V84" s="112"/>
      <c r="W84" s="112"/>
      <c r="X84" s="24" t="s">
        <v>823</v>
      </c>
      <c r="Y84" s="35">
        <f t="shared" ref="Y84:AB84" si="58">COUNTA(Y9:Y33)</f>
        <v>0</v>
      </c>
      <c r="Z84" s="35">
        <f t="shared" si="58"/>
        <v>3</v>
      </c>
      <c r="AA84" s="35">
        <f t="shared" si="58"/>
        <v>5</v>
      </c>
      <c r="AB84" s="35">
        <f t="shared" si="58"/>
        <v>0</v>
      </c>
      <c r="AC84" s="24"/>
      <c r="AD84" s="35">
        <f>COUNTA(AD9:AD33)</f>
        <v>8</v>
      </c>
      <c r="AE84" s="112"/>
      <c r="AF84" s="112"/>
      <c r="AG84" s="112"/>
      <c r="AH84" s="24" t="s">
        <v>823</v>
      </c>
      <c r="AI84" s="35">
        <f t="shared" ref="AI84:AL84" si="59">COUNTA(AI9:AI33)</f>
        <v>0</v>
      </c>
      <c r="AJ84" s="35">
        <f t="shared" si="59"/>
        <v>7</v>
      </c>
      <c r="AK84" s="35">
        <f t="shared" si="59"/>
        <v>1</v>
      </c>
      <c r="AL84" s="35">
        <f t="shared" si="59"/>
        <v>0</v>
      </c>
      <c r="AM84" s="24"/>
      <c r="AN84" s="35">
        <f>COUNTA(AN9:AN33)</f>
        <v>8</v>
      </c>
      <c r="AO84" s="112"/>
      <c r="AP84" s="112"/>
      <c r="AQ84" s="112"/>
      <c r="AR84" s="24" t="s">
        <v>823</v>
      </c>
      <c r="AS84" s="35">
        <f t="shared" ref="AS84:AV84" si="60">COUNTA(AS9:AS33)</f>
        <v>0</v>
      </c>
      <c r="AT84" s="35">
        <f t="shared" si="60"/>
        <v>4</v>
      </c>
      <c r="AU84" s="35">
        <f t="shared" si="60"/>
        <v>4</v>
      </c>
      <c r="AV84" s="35">
        <f t="shared" si="60"/>
        <v>0</v>
      </c>
      <c r="AW84" s="24"/>
      <c r="AX84" s="35">
        <f>COUNTA(AX9:AX33)</f>
        <v>8</v>
      </c>
      <c r="AY84" s="112"/>
      <c r="AZ84" s="112"/>
      <c r="BA84" s="112"/>
      <c r="BB84" s="24" t="s">
        <v>823</v>
      </c>
      <c r="BC84" s="35">
        <f t="shared" ref="BC84:BF84" si="61">COUNTA(BC9:BC33)</f>
        <v>0</v>
      </c>
      <c r="BD84" s="35">
        <f t="shared" si="61"/>
        <v>3</v>
      </c>
      <c r="BE84" s="35">
        <f t="shared" si="61"/>
        <v>5</v>
      </c>
      <c r="BF84" s="35">
        <f t="shared" si="61"/>
        <v>0</v>
      </c>
      <c r="BG84" s="24"/>
      <c r="BH84" s="35">
        <f>COUNTA(BH9:BH33)</f>
        <v>8</v>
      </c>
      <c r="BI84" s="112"/>
      <c r="BJ84" s="112"/>
      <c r="BK84" s="112"/>
      <c r="BL84" s="24" t="s">
        <v>823</v>
      </c>
      <c r="BM84" s="35">
        <f t="shared" ref="BM84:BP84" si="62">COUNTA(BM9:BM33)</f>
        <v>0</v>
      </c>
      <c r="BN84" s="35">
        <f t="shared" si="62"/>
        <v>3</v>
      </c>
      <c r="BO84" s="35">
        <f t="shared" si="62"/>
        <v>5</v>
      </c>
      <c r="BP84" s="35">
        <f t="shared" si="62"/>
        <v>0</v>
      </c>
      <c r="BQ84" s="24"/>
      <c r="BR84" s="35">
        <f>COUNTA(BR9:BR33)</f>
        <v>8</v>
      </c>
      <c r="BS84" s="112"/>
      <c r="BT84" s="112"/>
      <c r="BU84" s="112"/>
      <c r="BV84" s="24" t="s">
        <v>823</v>
      </c>
      <c r="BW84" s="35">
        <f t="shared" ref="BW84:BZ84" si="63">COUNTA(BW9:BW33)</f>
        <v>0</v>
      </c>
      <c r="BX84" s="35">
        <f t="shared" si="63"/>
        <v>5</v>
      </c>
      <c r="BY84" s="35">
        <f t="shared" si="63"/>
        <v>3</v>
      </c>
      <c r="BZ84" s="35">
        <f t="shared" si="63"/>
        <v>0</v>
      </c>
      <c r="CA84" s="24"/>
      <c r="CB84" s="35">
        <f>COUNTA(CB9:CB33)</f>
        <v>8</v>
      </c>
      <c r="CC84" s="112"/>
      <c r="CD84" s="112"/>
      <c r="CE84" s="112"/>
      <c r="CF84" s="24" t="s">
        <v>823</v>
      </c>
      <c r="CG84" s="35">
        <f t="shared" ref="CG84:CJ84" si="64">COUNTA(CG9:CG33)</f>
        <v>0</v>
      </c>
      <c r="CH84" s="35">
        <f t="shared" si="64"/>
        <v>4</v>
      </c>
      <c r="CI84" s="35">
        <f t="shared" si="64"/>
        <v>4</v>
      </c>
      <c r="CJ84" s="35">
        <f t="shared" si="64"/>
        <v>0</v>
      </c>
      <c r="CK84" s="24"/>
      <c r="CL84" s="35">
        <f>COUNTA(CL9:CL33)</f>
        <v>8</v>
      </c>
      <c r="CM84" s="112"/>
      <c r="CN84" s="112"/>
      <c r="CO84" s="112"/>
      <c r="CP84" s="24" t="s">
        <v>823</v>
      </c>
      <c r="CQ84" s="35">
        <f t="shared" ref="CQ84:CT84" si="65">COUNTA(CQ9:CQ33)</f>
        <v>0</v>
      </c>
      <c r="CR84" s="35">
        <f t="shared" si="65"/>
        <v>4</v>
      </c>
      <c r="CS84" s="35">
        <f t="shared" si="65"/>
        <v>4</v>
      </c>
      <c r="CT84" s="35">
        <f t="shared" si="65"/>
        <v>0</v>
      </c>
      <c r="CU84" s="24"/>
      <c r="CV84" s="35">
        <f>COUNTA(CV9:CV33)</f>
        <v>8</v>
      </c>
      <c r="CW84" s="112"/>
      <c r="CX84" s="112"/>
      <c r="CY84" s="112"/>
      <c r="CZ84" s="24" t="s">
        <v>823</v>
      </c>
      <c r="DA84" s="35">
        <f t="shared" ref="DA84:DD84" si="66">COUNTA(DA9:DA33)</f>
        <v>0</v>
      </c>
      <c r="DB84" s="35">
        <f t="shared" si="66"/>
        <v>4</v>
      </c>
      <c r="DC84" s="35">
        <f t="shared" si="66"/>
        <v>4</v>
      </c>
      <c r="DD84" s="35">
        <f t="shared" si="66"/>
        <v>0</v>
      </c>
      <c r="DE84" s="24"/>
      <c r="DF84" s="35">
        <f>COUNTA(DF9:DF33)</f>
        <v>8</v>
      </c>
      <c r="DG84" s="112"/>
      <c r="DH84" s="112"/>
      <c r="DI84" s="112"/>
      <c r="DJ84" s="24" t="s">
        <v>823</v>
      </c>
      <c r="DK84" s="35">
        <f t="shared" ref="DK84:DN84" si="67">COUNTA(DK9:DK33)</f>
        <v>0</v>
      </c>
      <c r="DL84" s="35">
        <f t="shared" si="67"/>
        <v>2</v>
      </c>
      <c r="DM84" s="35">
        <f t="shared" si="67"/>
        <v>6</v>
      </c>
      <c r="DN84" s="35">
        <f t="shared" si="67"/>
        <v>0</v>
      </c>
      <c r="DO84" s="24"/>
      <c r="DP84" s="35">
        <f>COUNTA(DP9:DP33)</f>
        <v>8</v>
      </c>
      <c r="DQ84" s="112"/>
      <c r="DR84" s="112"/>
      <c r="DS84" s="112"/>
      <c r="DT84" s="24" t="s">
        <v>823</v>
      </c>
      <c r="DU84" s="35">
        <f t="shared" ref="DU84:DX84" si="68">COUNTA(DU9:DU33)</f>
        <v>0</v>
      </c>
      <c r="DV84" s="35">
        <f t="shared" si="68"/>
        <v>3</v>
      </c>
      <c r="DW84" s="35">
        <f t="shared" si="68"/>
        <v>5</v>
      </c>
      <c r="DX84" s="35">
        <f t="shared" si="68"/>
        <v>0</v>
      </c>
      <c r="DY84" s="24"/>
      <c r="DZ84" s="35">
        <f>COUNTA(DZ9:DZ33)</f>
        <v>8</v>
      </c>
      <c r="EA84" s="112"/>
      <c r="EB84" s="112"/>
      <c r="EC84" s="112"/>
      <c r="ED84" s="24" t="s">
        <v>823</v>
      </c>
      <c r="EE84" s="35">
        <f t="shared" ref="EE84:EH84" si="69">COUNTA(EE9:EE33)</f>
        <v>0</v>
      </c>
      <c r="EF84" s="35">
        <f t="shared" si="69"/>
        <v>3</v>
      </c>
      <c r="EG84" s="35">
        <f t="shared" si="69"/>
        <v>5</v>
      </c>
      <c r="EH84" s="35">
        <f t="shared" si="69"/>
        <v>0</v>
      </c>
      <c r="EI84" s="24"/>
      <c r="EJ84" s="35">
        <f>COUNTA(EJ9:EJ33)</f>
        <v>8</v>
      </c>
      <c r="EK84" s="112"/>
      <c r="EL84" s="112"/>
      <c r="EM84" s="112"/>
      <c r="EN84" s="24" t="s">
        <v>823</v>
      </c>
      <c r="EO84" s="35">
        <f t="shared" ref="EO84:ER84" si="70">COUNTA(EO9:EO33)</f>
        <v>0</v>
      </c>
      <c r="EP84" s="35">
        <f t="shared" si="70"/>
        <v>2</v>
      </c>
      <c r="EQ84" s="35">
        <f t="shared" si="70"/>
        <v>6</v>
      </c>
      <c r="ER84" s="35">
        <f t="shared" si="70"/>
        <v>0</v>
      </c>
      <c r="ES84" s="24"/>
      <c r="ET84" s="35">
        <f>COUNTA(ET9:ET33)</f>
        <v>8</v>
      </c>
      <c r="EU84" s="13"/>
    </row>
    <row r="85" spans="1:151" ht="12.75" customHeight="1" x14ac:dyDescent="0.2">
      <c r="A85" s="13"/>
      <c r="B85" s="13"/>
      <c r="C85" s="13"/>
      <c r="D85" s="13"/>
      <c r="E85" s="13"/>
      <c r="F85" s="13"/>
      <c r="G85" s="13"/>
      <c r="H85" s="112"/>
      <c r="I85" s="14"/>
      <c r="J85" s="112"/>
      <c r="K85" s="112"/>
      <c r="L85" s="112"/>
      <c r="M85" s="112"/>
      <c r="N85" s="24" t="s">
        <v>1036</v>
      </c>
      <c r="O85" s="35">
        <f t="shared" ref="O85:R85" si="71">COUNTA(O34:O38)</f>
        <v>0</v>
      </c>
      <c r="P85" s="35">
        <f t="shared" si="71"/>
        <v>1</v>
      </c>
      <c r="Q85" s="35">
        <f t="shared" si="71"/>
        <v>1</v>
      </c>
      <c r="R85" s="35">
        <f t="shared" si="71"/>
        <v>0</v>
      </c>
      <c r="S85" s="24"/>
      <c r="T85" s="35">
        <f>COUNTA(T34:T38)</f>
        <v>2</v>
      </c>
      <c r="U85" s="112"/>
      <c r="V85" s="112"/>
      <c r="W85" s="112"/>
      <c r="X85" s="24" t="s">
        <v>1036</v>
      </c>
      <c r="Y85" s="35">
        <f t="shared" ref="Y85:AB85" si="72">COUNTA(Y34:Y38)</f>
        <v>0</v>
      </c>
      <c r="Z85" s="35">
        <f t="shared" si="72"/>
        <v>1</v>
      </c>
      <c r="AA85" s="35">
        <f t="shared" si="72"/>
        <v>1</v>
      </c>
      <c r="AB85" s="35">
        <f t="shared" si="72"/>
        <v>0</v>
      </c>
      <c r="AC85" s="24"/>
      <c r="AD85" s="35">
        <f>COUNTA(AD34:AD38)</f>
        <v>2</v>
      </c>
      <c r="AE85" s="112"/>
      <c r="AF85" s="112"/>
      <c r="AG85" s="112"/>
      <c r="AH85" s="24" t="s">
        <v>1036</v>
      </c>
      <c r="AI85" s="35">
        <f t="shared" ref="AI85:AL85" si="73">COUNTA(AI34:AI38)</f>
        <v>0</v>
      </c>
      <c r="AJ85" s="35">
        <f t="shared" si="73"/>
        <v>1</v>
      </c>
      <c r="AK85" s="35">
        <f t="shared" si="73"/>
        <v>1</v>
      </c>
      <c r="AL85" s="35">
        <f t="shared" si="73"/>
        <v>0</v>
      </c>
      <c r="AM85" s="24"/>
      <c r="AN85" s="35">
        <f>COUNTA(AN34:AN38)</f>
        <v>2</v>
      </c>
      <c r="AO85" s="112"/>
      <c r="AP85" s="112"/>
      <c r="AQ85" s="112"/>
      <c r="AR85" s="24" t="s">
        <v>1036</v>
      </c>
      <c r="AS85" s="35">
        <f t="shared" ref="AS85:AV85" si="74">COUNTA(AS34:AS38)</f>
        <v>0</v>
      </c>
      <c r="AT85" s="35">
        <f t="shared" si="74"/>
        <v>1</v>
      </c>
      <c r="AU85" s="35">
        <f t="shared" si="74"/>
        <v>1</v>
      </c>
      <c r="AV85" s="35">
        <f t="shared" si="74"/>
        <v>0</v>
      </c>
      <c r="AW85" s="24"/>
      <c r="AX85" s="35">
        <f>COUNTA(AX34:AX38)</f>
        <v>2</v>
      </c>
      <c r="AY85" s="112"/>
      <c r="AZ85" s="112"/>
      <c r="BA85" s="112"/>
      <c r="BB85" s="24" t="s">
        <v>1036</v>
      </c>
      <c r="BC85" s="35">
        <f t="shared" ref="BC85:BF85" si="75">COUNTA(BC34:BC38)</f>
        <v>0</v>
      </c>
      <c r="BD85" s="35">
        <f t="shared" si="75"/>
        <v>1</v>
      </c>
      <c r="BE85" s="35">
        <f t="shared" si="75"/>
        <v>1</v>
      </c>
      <c r="BF85" s="35">
        <f t="shared" si="75"/>
        <v>0</v>
      </c>
      <c r="BG85" s="24"/>
      <c r="BH85" s="35">
        <f>COUNTA(BH34:BH38)</f>
        <v>2</v>
      </c>
      <c r="BI85" s="112"/>
      <c r="BJ85" s="112"/>
      <c r="BK85" s="112"/>
      <c r="BL85" s="24" t="s">
        <v>1036</v>
      </c>
      <c r="BM85" s="35">
        <f t="shared" ref="BM85:BP85" si="76">COUNTA(BM34:BM38)</f>
        <v>0</v>
      </c>
      <c r="BN85" s="35">
        <f t="shared" si="76"/>
        <v>2</v>
      </c>
      <c r="BO85" s="35">
        <f t="shared" si="76"/>
        <v>0</v>
      </c>
      <c r="BP85" s="35">
        <f t="shared" si="76"/>
        <v>0</v>
      </c>
      <c r="BQ85" s="24"/>
      <c r="BR85" s="35">
        <f>COUNTA(BR34:BR38)</f>
        <v>2</v>
      </c>
      <c r="BS85" s="112"/>
      <c r="BT85" s="112"/>
      <c r="BU85" s="112"/>
      <c r="BV85" s="24" t="s">
        <v>1036</v>
      </c>
      <c r="BW85" s="35">
        <f t="shared" ref="BW85:BZ85" si="77">COUNTA(BW34:BW38)</f>
        <v>0</v>
      </c>
      <c r="BX85" s="35">
        <f t="shared" si="77"/>
        <v>1</v>
      </c>
      <c r="BY85" s="35">
        <f t="shared" si="77"/>
        <v>1</v>
      </c>
      <c r="BZ85" s="35">
        <f t="shared" si="77"/>
        <v>0</v>
      </c>
      <c r="CA85" s="24"/>
      <c r="CB85" s="35">
        <f>COUNTA(CB34:CB38)</f>
        <v>2</v>
      </c>
      <c r="CC85" s="112"/>
      <c r="CD85" s="112"/>
      <c r="CE85" s="112"/>
      <c r="CF85" s="24" t="s">
        <v>1036</v>
      </c>
      <c r="CG85" s="35">
        <f t="shared" ref="CG85:CJ85" si="78">COUNTA(CG34:CG38)</f>
        <v>0</v>
      </c>
      <c r="CH85" s="35">
        <f t="shared" si="78"/>
        <v>1</v>
      </c>
      <c r="CI85" s="35">
        <f t="shared" si="78"/>
        <v>1</v>
      </c>
      <c r="CJ85" s="35">
        <f t="shared" si="78"/>
        <v>0</v>
      </c>
      <c r="CK85" s="24"/>
      <c r="CL85" s="35">
        <f>COUNTA(CL34:CL38)</f>
        <v>2</v>
      </c>
      <c r="CM85" s="112"/>
      <c r="CN85" s="112"/>
      <c r="CO85" s="112"/>
      <c r="CP85" s="24" t="s">
        <v>1036</v>
      </c>
      <c r="CQ85" s="35">
        <f t="shared" ref="CQ85:CT85" si="79">COUNTA(CQ34:CQ38)</f>
        <v>0</v>
      </c>
      <c r="CR85" s="35">
        <f t="shared" si="79"/>
        <v>0</v>
      </c>
      <c r="CS85" s="35">
        <f t="shared" si="79"/>
        <v>2</v>
      </c>
      <c r="CT85" s="35">
        <f t="shared" si="79"/>
        <v>0</v>
      </c>
      <c r="CU85" s="24"/>
      <c r="CV85" s="35">
        <f>COUNTA(CV34:CV38)</f>
        <v>2</v>
      </c>
      <c r="CW85" s="112"/>
      <c r="CX85" s="112"/>
      <c r="CY85" s="112"/>
      <c r="CZ85" s="24" t="s">
        <v>1036</v>
      </c>
      <c r="DA85" s="35">
        <f t="shared" ref="DA85:DD85" si="80">COUNTA(DA34:DA38)</f>
        <v>0</v>
      </c>
      <c r="DB85" s="35">
        <f t="shared" si="80"/>
        <v>0</v>
      </c>
      <c r="DC85" s="35">
        <f t="shared" si="80"/>
        <v>2</v>
      </c>
      <c r="DD85" s="35">
        <f t="shared" si="80"/>
        <v>0</v>
      </c>
      <c r="DE85" s="24"/>
      <c r="DF85" s="35">
        <f>COUNTA(DF34:DF38)</f>
        <v>2</v>
      </c>
      <c r="DG85" s="112"/>
      <c r="DH85" s="112"/>
      <c r="DI85" s="112"/>
      <c r="DJ85" s="24" t="s">
        <v>1036</v>
      </c>
      <c r="DK85" s="35">
        <f t="shared" ref="DK85:DN85" si="81">COUNTA(DK34:DK38)</f>
        <v>0</v>
      </c>
      <c r="DL85" s="35">
        <f t="shared" si="81"/>
        <v>0</v>
      </c>
      <c r="DM85" s="35">
        <f t="shared" si="81"/>
        <v>2</v>
      </c>
      <c r="DN85" s="35">
        <f t="shared" si="81"/>
        <v>0</v>
      </c>
      <c r="DO85" s="24"/>
      <c r="DP85" s="35">
        <f>COUNTA(DP34:DP38)</f>
        <v>2</v>
      </c>
      <c r="DQ85" s="112"/>
      <c r="DR85" s="112"/>
      <c r="DS85" s="112"/>
      <c r="DT85" s="24" t="s">
        <v>1036</v>
      </c>
      <c r="DU85" s="35">
        <f t="shared" ref="DU85:DX85" si="82">COUNTA(DU34:DU38)</f>
        <v>0</v>
      </c>
      <c r="DV85" s="35">
        <f t="shared" si="82"/>
        <v>1</v>
      </c>
      <c r="DW85" s="35">
        <f t="shared" si="82"/>
        <v>1</v>
      </c>
      <c r="DX85" s="35">
        <f t="shared" si="82"/>
        <v>0</v>
      </c>
      <c r="DY85" s="24"/>
      <c r="DZ85" s="35">
        <f>COUNTA(DZ34:DZ38)</f>
        <v>2</v>
      </c>
      <c r="EA85" s="112"/>
      <c r="EB85" s="112"/>
      <c r="EC85" s="112"/>
      <c r="ED85" s="24" t="s">
        <v>1036</v>
      </c>
      <c r="EE85" s="35">
        <f t="shared" ref="EE85:EH85" si="83">COUNTA(EE34:EE38)</f>
        <v>0</v>
      </c>
      <c r="EF85" s="35">
        <f t="shared" si="83"/>
        <v>1</v>
      </c>
      <c r="EG85" s="35">
        <f t="shared" si="83"/>
        <v>1</v>
      </c>
      <c r="EH85" s="35">
        <f t="shared" si="83"/>
        <v>0</v>
      </c>
      <c r="EI85" s="24"/>
      <c r="EJ85" s="35">
        <f>COUNTA(EJ34:EJ38)</f>
        <v>2</v>
      </c>
      <c r="EK85" s="112"/>
      <c r="EL85" s="112"/>
      <c r="EM85" s="112"/>
      <c r="EN85" s="24" t="s">
        <v>1036</v>
      </c>
      <c r="EO85" s="35">
        <f t="shared" ref="EO85:ER85" si="84">COUNTA(EO34:EO38)</f>
        <v>0</v>
      </c>
      <c r="EP85" s="35">
        <f t="shared" si="84"/>
        <v>0</v>
      </c>
      <c r="EQ85" s="35">
        <f t="shared" si="84"/>
        <v>2</v>
      </c>
      <c r="ER85" s="35">
        <f t="shared" si="84"/>
        <v>0</v>
      </c>
      <c r="ES85" s="24"/>
      <c r="ET85" s="35">
        <f>COUNTA(ET34:ET38)</f>
        <v>2</v>
      </c>
      <c r="EU85" s="13"/>
    </row>
    <row r="86" spans="1:151" ht="12.75" customHeight="1" x14ac:dyDescent="0.2">
      <c r="A86" s="13"/>
      <c r="B86" s="13"/>
      <c r="C86" s="13"/>
      <c r="D86" s="13"/>
      <c r="E86" s="13"/>
      <c r="F86" s="13"/>
      <c r="G86" s="13"/>
      <c r="H86" s="112"/>
      <c r="I86" s="14"/>
      <c r="J86" s="112"/>
      <c r="K86" s="112"/>
      <c r="L86" s="112"/>
      <c r="M86" s="112"/>
      <c r="N86" s="24" t="s">
        <v>1461</v>
      </c>
      <c r="O86" s="35">
        <f t="shared" ref="O86:R86" si="85">COUNTA(O39:O45)</f>
        <v>0</v>
      </c>
      <c r="P86" s="35">
        <f t="shared" si="85"/>
        <v>5</v>
      </c>
      <c r="Q86" s="35">
        <f t="shared" si="85"/>
        <v>0</v>
      </c>
      <c r="R86" s="35">
        <f t="shared" si="85"/>
        <v>0</v>
      </c>
      <c r="S86" s="24"/>
      <c r="T86" s="35">
        <f>COUNTA(T39:T45)</f>
        <v>5</v>
      </c>
      <c r="U86" s="112"/>
      <c r="V86" s="112"/>
      <c r="W86" s="112"/>
      <c r="X86" s="24" t="s">
        <v>1461</v>
      </c>
      <c r="Y86" s="35">
        <f t="shared" ref="Y86:AB86" si="86">COUNTA(Y39:Y45)</f>
        <v>0</v>
      </c>
      <c r="Z86" s="35">
        <f t="shared" si="86"/>
        <v>4</v>
      </c>
      <c r="AA86" s="35">
        <f t="shared" si="86"/>
        <v>1</v>
      </c>
      <c r="AB86" s="35">
        <f t="shared" si="86"/>
        <v>0</v>
      </c>
      <c r="AC86" s="24"/>
      <c r="AD86" s="35">
        <f>COUNTA(AD39:AD45)</f>
        <v>5</v>
      </c>
      <c r="AE86" s="112"/>
      <c r="AF86" s="112"/>
      <c r="AG86" s="112"/>
      <c r="AH86" s="24" t="s">
        <v>1461</v>
      </c>
      <c r="AI86" s="35">
        <f t="shared" ref="AI86:AL86" si="87">COUNTA(AI39:AI45)</f>
        <v>0</v>
      </c>
      <c r="AJ86" s="35">
        <f t="shared" si="87"/>
        <v>4</v>
      </c>
      <c r="AK86" s="35">
        <f t="shared" si="87"/>
        <v>1</v>
      </c>
      <c r="AL86" s="35">
        <f t="shared" si="87"/>
        <v>0</v>
      </c>
      <c r="AM86" s="24"/>
      <c r="AN86" s="35">
        <f>COUNTA(AN39:AN45)</f>
        <v>5</v>
      </c>
      <c r="AO86" s="112"/>
      <c r="AP86" s="112"/>
      <c r="AQ86" s="112"/>
      <c r="AR86" s="24" t="s">
        <v>1461</v>
      </c>
      <c r="AS86" s="35">
        <f t="shared" ref="AS86:AV86" si="88">COUNTA(AS39:AS45)</f>
        <v>0</v>
      </c>
      <c r="AT86" s="35">
        <f t="shared" si="88"/>
        <v>5</v>
      </c>
      <c r="AU86" s="35">
        <f t="shared" si="88"/>
        <v>0</v>
      </c>
      <c r="AV86" s="35">
        <f t="shared" si="88"/>
        <v>0</v>
      </c>
      <c r="AW86" s="24"/>
      <c r="AX86" s="35">
        <f>COUNTA(AX39:AX45)</f>
        <v>5</v>
      </c>
      <c r="AY86" s="112"/>
      <c r="AZ86" s="112"/>
      <c r="BA86" s="112"/>
      <c r="BB86" s="24" t="s">
        <v>1461</v>
      </c>
      <c r="BC86" s="35">
        <f t="shared" ref="BC86:BF86" si="89">COUNTA(BC39:BC45)</f>
        <v>0</v>
      </c>
      <c r="BD86" s="35">
        <f t="shared" si="89"/>
        <v>3</v>
      </c>
      <c r="BE86" s="35">
        <f t="shared" si="89"/>
        <v>2</v>
      </c>
      <c r="BF86" s="35">
        <f t="shared" si="89"/>
        <v>0</v>
      </c>
      <c r="BG86" s="24"/>
      <c r="BH86" s="35">
        <f>COUNTA(BH39:BH45)</f>
        <v>5</v>
      </c>
      <c r="BI86" s="112"/>
      <c r="BJ86" s="112"/>
      <c r="BK86" s="112"/>
      <c r="BL86" s="24" t="s">
        <v>1461</v>
      </c>
      <c r="BM86" s="35">
        <f t="shared" ref="BM86:BP86" si="90">COUNTA(BM39:BM45)</f>
        <v>0</v>
      </c>
      <c r="BN86" s="35">
        <f t="shared" si="90"/>
        <v>3</v>
      </c>
      <c r="BO86" s="35">
        <f t="shared" si="90"/>
        <v>2</v>
      </c>
      <c r="BP86" s="35">
        <f t="shared" si="90"/>
        <v>0</v>
      </c>
      <c r="BQ86" s="24"/>
      <c r="BR86" s="35">
        <f>COUNTA(BR39:BR45)</f>
        <v>5</v>
      </c>
      <c r="BS86" s="112"/>
      <c r="BT86" s="112"/>
      <c r="BU86" s="112"/>
      <c r="BV86" s="24" t="s">
        <v>1461</v>
      </c>
      <c r="BW86" s="35">
        <f t="shared" ref="BW86:BZ86" si="91">COUNTA(BW39:BW45)</f>
        <v>0</v>
      </c>
      <c r="BX86" s="35">
        <f t="shared" si="91"/>
        <v>5</v>
      </c>
      <c r="BY86" s="35">
        <f t="shared" si="91"/>
        <v>0</v>
      </c>
      <c r="BZ86" s="35">
        <f t="shared" si="91"/>
        <v>0</v>
      </c>
      <c r="CA86" s="24"/>
      <c r="CB86" s="35">
        <f>COUNTA(CB39:CB45)</f>
        <v>5</v>
      </c>
      <c r="CC86" s="112"/>
      <c r="CD86" s="112"/>
      <c r="CE86" s="112"/>
      <c r="CF86" s="24" t="s">
        <v>1461</v>
      </c>
      <c r="CG86" s="35">
        <f t="shared" ref="CG86:CJ86" si="92">COUNTA(CG39:CG45)</f>
        <v>0</v>
      </c>
      <c r="CH86" s="35">
        <f t="shared" si="92"/>
        <v>3</v>
      </c>
      <c r="CI86" s="35">
        <f t="shared" si="92"/>
        <v>2</v>
      </c>
      <c r="CJ86" s="35">
        <f t="shared" si="92"/>
        <v>0</v>
      </c>
      <c r="CK86" s="24"/>
      <c r="CL86" s="35">
        <f>COUNTA(CL39:CL45)</f>
        <v>5</v>
      </c>
      <c r="CM86" s="112"/>
      <c r="CN86" s="112"/>
      <c r="CO86" s="112"/>
      <c r="CP86" s="24" t="s">
        <v>1461</v>
      </c>
      <c r="CQ86" s="35">
        <f t="shared" ref="CQ86:CT86" si="93">COUNTA(CQ39:CQ45)</f>
        <v>0</v>
      </c>
      <c r="CR86" s="35">
        <f t="shared" si="93"/>
        <v>4</v>
      </c>
      <c r="CS86" s="35">
        <f t="shared" si="93"/>
        <v>1</v>
      </c>
      <c r="CT86" s="35">
        <f t="shared" si="93"/>
        <v>0</v>
      </c>
      <c r="CU86" s="24"/>
      <c r="CV86" s="35">
        <f>COUNTA(CV39:CV45)</f>
        <v>5</v>
      </c>
      <c r="CW86" s="112"/>
      <c r="CX86" s="112"/>
      <c r="CY86" s="112"/>
      <c r="CZ86" s="24" t="s">
        <v>1461</v>
      </c>
      <c r="DA86" s="35">
        <f t="shared" ref="DA86:DD86" si="94">COUNTA(DA39:DA45)</f>
        <v>0</v>
      </c>
      <c r="DB86" s="35">
        <f t="shared" si="94"/>
        <v>5</v>
      </c>
      <c r="DC86" s="35">
        <f t="shared" si="94"/>
        <v>0</v>
      </c>
      <c r="DD86" s="35">
        <f t="shared" si="94"/>
        <v>0</v>
      </c>
      <c r="DE86" s="24"/>
      <c r="DF86" s="35">
        <f>COUNTA(DF39:DF45)</f>
        <v>5</v>
      </c>
      <c r="DG86" s="112"/>
      <c r="DH86" s="112"/>
      <c r="DI86" s="112"/>
      <c r="DJ86" s="24" t="s">
        <v>1461</v>
      </c>
      <c r="DK86" s="35">
        <f t="shared" ref="DK86:DN86" si="95">COUNTA(DK39:DK45)</f>
        <v>0</v>
      </c>
      <c r="DL86" s="35">
        <f t="shared" si="95"/>
        <v>3</v>
      </c>
      <c r="DM86" s="35">
        <f t="shared" si="95"/>
        <v>2</v>
      </c>
      <c r="DN86" s="35">
        <f t="shared" si="95"/>
        <v>0</v>
      </c>
      <c r="DO86" s="24"/>
      <c r="DP86" s="35">
        <f>COUNTA(DP39:DP45)</f>
        <v>5</v>
      </c>
      <c r="DQ86" s="112"/>
      <c r="DR86" s="112"/>
      <c r="DS86" s="112"/>
      <c r="DT86" s="24" t="s">
        <v>1461</v>
      </c>
      <c r="DU86" s="35">
        <f t="shared" ref="DU86:DX86" si="96">COUNTA(DU39:DU45)</f>
        <v>0</v>
      </c>
      <c r="DV86" s="35">
        <f t="shared" si="96"/>
        <v>5</v>
      </c>
      <c r="DW86" s="35">
        <f t="shared" si="96"/>
        <v>0</v>
      </c>
      <c r="DX86" s="35">
        <f t="shared" si="96"/>
        <v>0</v>
      </c>
      <c r="DY86" s="24"/>
      <c r="DZ86" s="35">
        <f>COUNTA(DZ39:DZ45)</f>
        <v>5</v>
      </c>
      <c r="EA86" s="112"/>
      <c r="EB86" s="112"/>
      <c r="EC86" s="112"/>
      <c r="ED86" s="24" t="s">
        <v>1461</v>
      </c>
      <c r="EE86" s="35">
        <f t="shared" ref="EE86:EH86" si="97">COUNTA(EE39:EE45)</f>
        <v>0</v>
      </c>
      <c r="EF86" s="35">
        <f t="shared" si="97"/>
        <v>4</v>
      </c>
      <c r="EG86" s="35">
        <f t="shared" si="97"/>
        <v>1</v>
      </c>
      <c r="EH86" s="35">
        <f t="shared" si="97"/>
        <v>0</v>
      </c>
      <c r="EI86" s="24"/>
      <c r="EJ86" s="35">
        <f>COUNTA(EJ39:EJ45)</f>
        <v>5</v>
      </c>
      <c r="EK86" s="112"/>
      <c r="EL86" s="112"/>
      <c r="EM86" s="112"/>
      <c r="EN86" s="24" t="s">
        <v>1461</v>
      </c>
      <c r="EO86" s="35">
        <f t="shared" ref="EO86:ER86" si="98">COUNTA(EO39:EO45)</f>
        <v>0</v>
      </c>
      <c r="EP86" s="35">
        <f t="shared" si="98"/>
        <v>3</v>
      </c>
      <c r="EQ86" s="35">
        <f t="shared" si="98"/>
        <v>2</v>
      </c>
      <c r="ER86" s="35">
        <f t="shared" si="98"/>
        <v>0</v>
      </c>
      <c r="ES86" s="24"/>
      <c r="ET86" s="35">
        <f>COUNTA(ET39:ET45)</f>
        <v>5</v>
      </c>
      <c r="EU86" s="13"/>
    </row>
    <row r="87" spans="1:151" ht="12.75" customHeight="1" x14ac:dyDescent="0.2">
      <c r="A87" s="13"/>
      <c r="B87" s="13"/>
      <c r="C87" s="13"/>
      <c r="D87" s="13"/>
      <c r="E87" s="13"/>
      <c r="F87" s="13"/>
      <c r="G87" s="13"/>
      <c r="H87" s="112"/>
      <c r="I87" s="14"/>
      <c r="J87" s="112"/>
      <c r="K87" s="112"/>
      <c r="L87" s="112"/>
      <c r="M87" s="112"/>
      <c r="N87" s="121" t="s">
        <v>809</v>
      </c>
      <c r="O87" s="19">
        <f t="shared" ref="O87:R87" si="99">SUM(O84:O86)</f>
        <v>0</v>
      </c>
      <c r="P87" s="19">
        <f t="shared" si="99"/>
        <v>9</v>
      </c>
      <c r="Q87" s="19">
        <f t="shared" si="99"/>
        <v>6</v>
      </c>
      <c r="R87" s="19">
        <f t="shared" si="99"/>
        <v>0</v>
      </c>
      <c r="S87" s="121"/>
      <c r="T87" s="19">
        <f>SUM(T84:T86)</f>
        <v>15</v>
      </c>
      <c r="U87" s="112"/>
      <c r="V87" s="112"/>
      <c r="W87" s="112"/>
      <c r="X87" s="121" t="s">
        <v>809</v>
      </c>
      <c r="Y87" s="19">
        <f t="shared" ref="Y87:AB87" si="100">SUM(Y84:Y86)</f>
        <v>0</v>
      </c>
      <c r="Z87" s="19">
        <f t="shared" si="100"/>
        <v>8</v>
      </c>
      <c r="AA87" s="19">
        <f t="shared" si="100"/>
        <v>7</v>
      </c>
      <c r="AB87" s="19">
        <f t="shared" si="100"/>
        <v>0</v>
      </c>
      <c r="AC87" s="121"/>
      <c r="AD87" s="19">
        <f>SUM(AD84:AD86)</f>
        <v>15</v>
      </c>
      <c r="AE87" s="112"/>
      <c r="AF87" s="112"/>
      <c r="AG87" s="112"/>
      <c r="AH87" s="121" t="s">
        <v>809</v>
      </c>
      <c r="AI87" s="19">
        <f t="shared" ref="AI87:AL87" si="101">SUM(AI84:AI86)</f>
        <v>0</v>
      </c>
      <c r="AJ87" s="19">
        <f t="shared" si="101"/>
        <v>12</v>
      </c>
      <c r="AK87" s="19">
        <f t="shared" si="101"/>
        <v>3</v>
      </c>
      <c r="AL87" s="19">
        <f t="shared" si="101"/>
        <v>0</v>
      </c>
      <c r="AM87" s="121"/>
      <c r="AN87" s="19">
        <f>SUM(AN84:AN86)</f>
        <v>15</v>
      </c>
      <c r="AO87" s="112"/>
      <c r="AP87" s="112"/>
      <c r="AQ87" s="112"/>
      <c r="AR87" s="121" t="s">
        <v>809</v>
      </c>
      <c r="AS87" s="19">
        <f t="shared" ref="AS87:AV87" si="102">SUM(AS84:AS86)</f>
        <v>0</v>
      </c>
      <c r="AT87" s="19">
        <f t="shared" si="102"/>
        <v>10</v>
      </c>
      <c r="AU87" s="19">
        <f t="shared" si="102"/>
        <v>5</v>
      </c>
      <c r="AV87" s="19">
        <f t="shared" si="102"/>
        <v>0</v>
      </c>
      <c r="AW87" s="121"/>
      <c r="AX87" s="19">
        <f>SUM(AX84:AX86)</f>
        <v>15</v>
      </c>
      <c r="AY87" s="112"/>
      <c r="AZ87" s="112"/>
      <c r="BA87" s="112"/>
      <c r="BB87" s="121" t="s">
        <v>809</v>
      </c>
      <c r="BC87" s="19">
        <f t="shared" ref="BC87:BF87" si="103">SUM(BC84:BC86)</f>
        <v>0</v>
      </c>
      <c r="BD87" s="19">
        <f t="shared" si="103"/>
        <v>7</v>
      </c>
      <c r="BE87" s="19">
        <f t="shared" si="103"/>
        <v>8</v>
      </c>
      <c r="BF87" s="19">
        <f t="shared" si="103"/>
        <v>0</v>
      </c>
      <c r="BG87" s="121"/>
      <c r="BH87" s="19">
        <f>SUM(BH84:BH86)</f>
        <v>15</v>
      </c>
      <c r="BI87" s="112"/>
      <c r="BJ87" s="112"/>
      <c r="BK87" s="112"/>
      <c r="BL87" s="121" t="s">
        <v>809</v>
      </c>
      <c r="BM87" s="19">
        <f t="shared" ref="BM87:BP87" si="104">SUM(BM84:BM86)</f>
        <v>0</v>
      </c>
      <c r="BN87" s="19">
        <f t="shared" si="104"/>
        <v>8</v>
      </c>
      <c r="BO87" s="19">
        <f t="shared" si="104"/>
        <v>7</v>
      </c>
      <c r="BP87" s="19">
        <f t="shared" si="104"/>
        <v>0</v>
      </c>
      <c r="BQ87" s="121"/>
      <c r="BR87" s="19">
        <f>SUM(BR84:BR86)</f>
        <v>15</v>
      </c>
      <c r="BS87" s="112"/>
      <c r="BT87" s="112"/>
      <c r="BU87" s="112"/>
      <c r="BV87" s="121" t="s">
        <v>809</v>
      </c>
      <c r="BW87" s="19">
        <f t="shared" ref="BW87:BZ87" si="105">SUM(BW84:BW86)</f>
        <v>0</v>
      </c>
      <c r="BX87" s="19">
        <f t="shared" si="105"/>
        <v>11</v>
      </c>
      <c r="BY87" s="19">
        <f t="shared" si="105"/>
        <v>4</v>
      </c>
      <c r="BZ87" s="19">
        <f t="shared" si="105"/>
        <v>0</v>
      </c>
      <c r="CA87" s="121"/>
      <c r="CB87" s="19">
        <f>SUM(CB84:CB86)</f>
        <v>15</v>
      </c>
      <c r="CC87" s="112"/>
      <c r="CD87" s="112"/>
      <c r="CE87" s="112"/>
      <c r="CF87" s="121" t="s">
        <v>809</v>
      </c>
      <c r="CG87" s="19">
        <f t="shared" ref="CG87:CJ87" si="106">SUM(CG84:CG86)</f>
        <v>0</v>
      </c>
      <c r="CH87" s="19">
        <f t="shared" si="106"/>
        <v>8</v>
      </c>
      <c r="CI87" s="19">
        <f t="shared" si="106"/>
        <v>7</v>
      </c>
      <c r="CJ87" s="19">
        <f t="shared" si="106"/>
        <v>0</v>
      </c>
      <c r="CK87" s="121"/>
      <c r="CL87" s="19">
        <f>SUM(CL84:CL86)</f>
        <v>15</v>
      </c>
      <c r="CM87" s="112"/>
      <c r="CN87" s="112"/>
      <c r="CO87" s="112"/>
      <c r="CP87" s="121" t="s">
        <v>809</v>
      </c>
      <c r="CQ87" s="19">
        <f t="shared" ref="CQ87:CT87" si="107">SUM(CQ84:CQ86)</f>
        <v>0</v>
      </c>
      <c r="CR87" s="19">
        <f t="shared" si="107"/>
        <v>8</v>
      </c>
      <c r="CS87" s="19">
        <f t="shared" si="107"/>
        <v>7</v>
      </c>
      <c r="CT87" s="19">
        <f t="shared" si="107"/>
        <v>0</v>
      </c>
      <c r="CU87" s="121"/>
      <c r="CV87" s="19">
        <f>SUM(CV84:CV86)</f>
        <v>15</v>
      </c>
      <c r="CW87" s="112"/>
      <c r="CX87" s="112"/>
      <c r="CY87" s="112"/>
      <c r="CZ87" s="121" t="s">
        <v>809</v>
      </c>
      <c r="DA87" s="19">
        <f t="shared" ref="DA87:DD87" si="108">SUM(DA84:DA86)</f>
        <v>0</v>
      </c>
      <c r="DB87" s="19">
        <f t="shared" si="108"/>
        <v>9</v>
      </c>
      <c r="DC87" s="19">
        <f t="shared" si="108"/>
        <v>6</v>
      </c>
      <c r="DD87" s="19">
        <f t="shared" si="108"/>
        <v>0</v>
      </c>
      <c r="DE87" s="121"/>
      <c r="DF87" s="19">
        <f>SUM(DF84:DF86)</f>
        <v>15</v>
      </c>
      <c r="DG87" s="112"/>
      <c r="DH87" s="112"/>
      <c r="DI87" s="112"/>
      <c r="DJ87" s="121" t="s">
        <v>809</v>
      </c>
      <c r="DK87" s="19">
        <f t="shared" ref="DK87:DN87" si="109">SUM(DK84:DK86)</f>
        <v>0</v>
      </c>
      <c r="DL87" s="19">
        <f t="shared" si="109"/>
        <v>5</v>
      </c>
      <c r="DM87" s="19">
        <f t="shared" si="109"/>
        <v>10</v>
      </c>
      <c r="DN87" s="19">
        <f t="shared" si="109"/>
        <v>0</v>
      </c>
      <c r="DO87" s="121"/>
      <c r="DP87" s="19">
        <f>SUM(DP84:DP86)</f>
        <v>15</v>
      </c>
      <c r="DQ87" s="112"/>
      <c r="DR87" s="112"/>
      <c r="DS87" s="112"/>
      <c r="DT87" s="121" t="s">
        <v>809</v>
      </c>
      <c r="DU87" s="19">
        <f t="shared" ref="DU87:DX87" si="110">SUM(DU84:DU86)</f>
        <v>0</v>
      </c>
      <c r="DV87" s="19">
        <f t="shared" si="110"/>
        <v>9</v>
      </c>
      <c r="DW87" s="19">
        <f t="shared" si="110"/>
        <v>6</v>
      </c>
      <c r="DX87" s="19">
        <f t="shared" si="110"/>
        <v>0</v>
      </c>
      <c r="DY87" s="121"/>
      <c r="DZ87" s="19">
        <f>SUM(DZ84:DZ86)</f>
        <v>15</v>
      </c>
      <c r="EA87" s="112"/>
      <c r="EB87" s="112"/>
      <c r="EC87" s="112"/>
      <c r="ED87" s="121" t="s">
        <v>809</v>
      </c>
      <c r="EE87" s="19">
        <f t="shared" ref="EE87:EH87" si="111">SUM(EE84:EE86)</f>
        <v>0</v>
      </c>
      <c r="EF87" s="19">
        <f t="shared" si="111"/>
        <v>8</v>
      </c>
      <c r="EG87" s="19">
        <f t="shared" si="111"/>
        <v>7</v>
      </c>
      <c r="EH87" s="19">
        <f t="shared" si="111"/>
        <v>0</v>
      </c>
      <c r="EI87" s="121"/>
      <c r="EJ87" s="19">
        <f>SUM(EJ84:EJ86)</f>
        <v>15</v>
      </c>
      <c r="EK87" s="112"/>
      <c r="EL87" s="112"/>
      <c r="EM87" s="112"/>
      <c r="EN87" s="121" t="s">
        <v>809</v>
      </c>
      <c r="EO87" s="19">
        <f t="shared" ref="EO87:ER87" si="112">SUM(EO84:EO86)</f>
        <v>0</v>
      </c>
      <c r="EP87" s="19">
        <f t="shared" si="112"/>
        <v>5</v>
      </c>
      <c r="EQ87" s="19">
        <f t="shared" si="112"/>
        <v>10</v>
      </c>
      <c r="ER87" s="19">
        <f t="shared" si="112"/>
        <v>0</v>
      </c>
      <c r="ES87" s="121"/>
      <c r="ET87" s="19">
        <f>SUM(ET84:ET86)</f>
        <v>15</v>
      </c>
      <c r="EU87" s="13"/>
    </row>
    <row r="88" spans="1:151" ht="12.75" customHeight="1" x14ac:dyDescent="0.2">
      <c r="A88" s="13"/>
      <c r="B88" s="13"/>
      <c r="C88" s="13"/>
      <c r="D88" s="13"/>
      <c r="E88" s="13"/>
      <c r="F88" s="13"/>
      <c r="G88" s="13"/>
      <c r="H88" s="112"/>
      <c r="I88" s="14"/>
      <c r="J88" s="112"/>
      <c r="K88" s="112"/>
      <c r="L88" s="112"/>
      <c r="M88" s="112"/>
      <c r="N88" s="7"/>
      <c r="O88" s="8"/>
      <c r="P88" s="8"/>
      <c r="Q88" s="8"/>
      <c r="R88" s="8"/>
      <c r="S88" s="7"/>
      <c r="T88" s="132"/>
      <c r="U88" s="112"/>
      <c r="V88" s="112"/>
      <c r="W88" s="112"/>
      <c r="X88" s="7"/>
      <c r="Y88" s="8"/>
      <c r="Z88" s="8"/>
      <c r="AA88" s="8"/>
      <c r="AB88" s="8"/>
      <c r="AC88" s="7"/>
      <c r="AD88" s="132"/>
      <c r="AE88" s="112"/>
      <c r="AF88" s="112"/>
      <c r="AG88" s="112"/>
      <c r="AH88" s="7"/>
      <c r="AI88" s="8"/>
      <c r="AJ88" s="8"/>
      <c r="AK88" s="8"/>
      <c r="AL88" s="8"/>
      <c r="AM88" s="7"/>
      <c r="AN88" s="132"/>
      <c r="AO88" s="112"/>
      <c r="AP88" s="112"/>
      <c r="AQ88" s="112"/>
      <c r="AR88" s="7"/>
      <c r="AS88" s="8"/>
      <c r="AT88" s="8"/>
      <c r="AU88" s="8"/>
      <c r="AV88" s="8"/>
      <c r="AW88" s="7"/>
      <c r="AX88" s="132"/>
      <c r="AY88" s="112"/>
      <c r="AZ88" s="112"/>
      <c r="BA88" s="112"/>
      <c r="BB88" s="7"/>
      <c r="BC88" s="8"/>
      <c r="BD88" s="8"/>
      <c r="BE88" s="8"/>
      <c r="BF88" s="8"/>
      <c r="BG88" s="7"/>
      <c r="BH88" s="132"/>
      <c r="BI88" s="112"/>
      <c r="BJ88" s="112"/>
      <c r="BK88" s="112"/>
      <c r="BL88" s="7"/>
      <c r="BM88" s="8"/>
      <c r="BN88" s="8"/>
      <c r="BO88" s="8"/>
      <c r="BP88" s="8"/>
      <c r="BQ88" s="7"/>
      <c r="BR88" s="132"/>
      <c r="BS88" s="112"/>
      <c r="BT88" s="112"/>
      <c r="BU88" s="112"/>
      <c r="BV88" s="7"/>
      <c r="BW88" s="8"/>
      <c r="BX88" s="8"/>
      <c r="BY88" s="8"/>
      <c r="BZ88" s="8"/>
      <c r="CA88" s="7"/>
      <c r="CB88" s="132"/>
      <c r="CC88" s="112"/>
      <c r="CD88" s="112"/>
      <c r="CE88" s="112"/>
      <c r="CF88" s="7"/>
      <c r="CG88" s="8"/>
      <c r="CH88" s="8"/>
      <c r="CI88" s="8"/>
      <c r="CJ88" s="8"/>
      <c r="CK88" s="7"/>
      <c r="CL88" s="132"/>
      <c r="CM88" s="112"/>
      <c r="CN88" s="112"/>
      <c r="CO88" s="112"/>
      <c r="CP88" s="7"/>
      <c r="CQ88" s="8"/>
      <c r="CR88" s="8"/>
      <c r="CS88" s="8"/>
      <c r="CT88" s="8"/>
      <c r="CU88" s="7"/>
      <c r="CV88" s="132"/>
      <c r="CW88" s="112"/>
      <c r="CX88" s="112"/>
      <c r="CY88" s="112"/>
      <c r="CZ88" s="7"/>
      <c r="DA88" s="8"/>
      <c r="DB88" s="8"/>
      <c r="DC88" s="8"/>
      <c r="DD88" s="8"/>
      <c r="DE88" s="7"/>
      <c r="DF88" s="132"/>
      <c r="DG88" s="112"/>
      <c r="DH88" s="112"/>
      <c r="DI88" s="112"/>
      <c r="DJ88" s="7"/>
      <c r="DK88" s="8"/>
      <c r="DL88" s="8"/>
      <c r="DM88" s="8"/>
      <c r="DN88" s="8"/>
      <c r="DO88" s="7"/>
      <c r="DP88" s="132"/>
      <c r="DQ88" s="112"/>
      <c r="DR88" s="112"/>
      <c r="DS88" s="112"/>
      <c r="DT88" s="7"/>
      <c r="DU88" s="8"/>
      <c r="DV88" s="8"/>
      <c r="DW88" s="8"/>
      <c r="DX88" s="8"/>
      <c r="DY88" s="7"/>
      <c r="DZ88" s="132"/>
      <c r="EA88" s="112"/>
      <c r="EB88" s="112"/>
      <c r="EC88" s="112"/>
      <c r="ED88" s="7"/>
      <c r="EE88" s="8"/>
      <c r="EF88" s="8"/>
      <c r="EG88" s="8"/>
      <c r="EH88" s="8"/>
      <c r="EI88" s="7"/>
      <c r="EJ88" s="132"/>
      <c r="EK88" s="112"/>
      <c r="EL88" s="112"/>
      <c r="EM88" s="112"/>
      <c r="EN88" s="7"/>
      <c r="EO88" s="8"/>
      <c r="EP88" s="8"/>
      <c r="EQ88" s="8"/>
      <c r="ER88" s="8"/>
      <c r="ES88" s="7"/>
      <c r="ET88" s="132"/>
      <c r="EU88" s="13"/>
    </row>
    <row r="89" spans="1:151" ht="12.75" customHeight="1" x14ac:dyDescent="0.2">
      <c r="A89" s="13"/>
      <c r="B89" s="13"/>
      <c r="C89" s="13"/>
      <c r="D89" s="13"/>
      <c r="E89" s="13"/>
      <c r="F89" s="13"/>
      <c r="G89" s="13"/>
      <c r="H89" s="112"/>
      <c r="I89" s="14"/>
      <c r="J89" s="112"/>
      <c r="K89" s="112"/>
      <c r="L89" s="112"/>
      <c r="M89" s="112"/>
      <c r="N89" s="7"/>
      <c r="O89" s="8"/>
      <c r="P89" s="8"/>
      <c r="Q89" s="8"/>
      <c r="R89" s="8"/>
      <c r="S89" s="7"/>
      <c r="T89" s="132"/>
      <c r="U89" s="112"/>
      <c r="V89" s="112"/>
      <c r="W89" s="112"/>
      <c r="X89" s="7"/>
      <c r="Y89" s="8"/>
      <c r="Z89" s="8"/>
      <c r="AA89" s="8"/>
      <c r="AB89" s="8"/>
      <c r="AC89" s="7"/>
      <c r="AD89" s="132"/>
      <c r="AE89" s="112"/>
      <c r="AF89" s="112"/>
      <c r="AG89" s="112"/>
      <c r="AH89" s="7"/>
      <c r="AI89" s="8"/>
      <c r="AJ89" s="8"/>
      <c r="AK89" s="8"/>
      <c r="AL89" s="8"/>
      <c r="AM89" s="7"/>
      <c r="AN89" s="132"/>
      <c r="AO89" s="112"/>
      <c r="AP89" s="112"/>
      <c r="AQ89" s="112"/>
      <c r="AR89" s="7"/>
      <c r="AS89" s="8"/>
      <c r="AT89" s="8"/>
      <c r="AU89" s="8"/>
      <c r="AV89" s="8"/>
      <c r="AW89" s="7"/>
      <c r="AX89" s="132"/>
      <c r="AY89" s="112"/>
      <c r="AZ89" s="112"/>
      <c r="BA89" s="112"/>
      <c r="BB89" s="7"/>
      <c r="BC89" s="8"/>
      <c r="BD89" s="8"/>
      <c r="BE89" s="8"/>
      <c r="BF89" s="8"/>
      <c r="BG89" s="7"/>
      <c r="BH89" s="132"/>
      <c r="BI89" s="112"/>
      <c r="BJ89" s="112"/>
      <c r="BK89" s="112"/>
      <c r="BL89" s="7"/>
      <c r="BM89" s="8"/>
      <c r="BN89" s="8"/>
      <c r="BO89" s="8"/>
      <c r="BP89" s="8"/>
      <c r="BQ89" s="7"/>
      <c r="BR89" s="132"/>
      <c r="BS89" s="112"/>
      <c r="BT89" s="112"/>
      <c r="BU89" s="112"/>
      <c r="BV89" s="7"/>
      <c r="BW89" s="8"/>
      <c r="BX89" s="8"/>
      <c r="BY89" s="8"/>
      <c r="BZ89" s="8"/>
      <c r="CA89" s="7"/>
      <c r="CB89" s="132"/>
      <c r="CC89" s="112"/>
      <c r="CD89" s="112"/>
      <c r="CE89" s="112"/>
      <c r="CF89" s="7"/>
      <c r="CG89" s="8"/>
      <c r="CH89" s="8"/>
      <c r="CI89" s="8"/>
      <c r="CJ89" s="8"/>
      <c r="CK89" s="7"/>
      <c r="CL89" s="132"/>
      <c r="CM89" s="112"/>
      <c r="CN89" s="112"/>
      <c r="CO89" s="112"/>
      <c r="CP89" s="7"/>
      <c r="CQ89" s="8"/>
      <c r="CR89" s="8"/>
      <c r="CS89" s="8"/>
      <c r="CT89" s="8"/>
      <c r="CU89" s="7"/>
      <c r="CV89" s="132"/>
      <c r="CW89" s="112"/>
      <c r="CX89" s="112"/>
      <c r="CY89" s="112"/>
      <c r="CZ89" s="7"/>
      <c r="DA89" s="8"/>
      <c r="DB89" s="8"/>
      <c r="DC89" s="8"/>
      <c r="DD89" s="8"/>
      <c r="DE89" s="7"/>
      <c r="DF89" s="132"/>
      <c r="DG89" s="112"/>
      <c r="DH89" s="112"/>
      <c r="DI89" s="112"/>
      <c r="DJ89" s="7"/>
      <c r="DK89" s="8"/>
      <c r="DL89" s="8"/>
      <c r="DM89" s="8"/>
      <c r="DN89" s="8"/>
      <c r="DO89" s="7"/>
      <c r="DP89" s="132"/>
      <c r="DQ89" s="112"/>
      <c r="DR89" s="112"/>
      <c r="DS89" s="112"/>
      <c r="DT89" s="7"/>
      <c r="DU89" s="8"/>
      <c r="DV89" s="8"/>
      <c r="DW89" s="8"/>
      <c r="DX89" s="8"/>
      <c r="DY89" s="7"/>
      <c r="DZ89" s="132"/>
      <c r="EA89" s="112"/>
      <c r="EB89" s="112"/>
      <c r="EC89" s="112"/>
      <c r="ED89" s="7"/>
      <c r="EE89" s="8"/>
      <c r="EF89" s="8"/>
      <c r="EG89" s="8"/>
      <c r="EH89" s="8"/>
      <c r="EI89" s="7"/>
      <c r="EJ89" s="132"/>
      <c r="EK89" s="112"/>
      <c r="EL89" s="112"/>
      <c r="EM89" s="112"/>
      <c r="EN89" s="7"/>
      <c r="EO89" s="8"/>
      <c r="EP89" s="8"/>
      <c r="EQ89" s="8"/>
      <c r="ER89" s="8"/>
      <c r="ES89" s="7"/>
      <c r="ET89" s="132"/>
      <c r="EU89" s="13"/>
    </row>
    <row r="90" spans="1:151" ht="12.75" customHeight="1" x14ac:dyDescent="0.2">
      <c r="A90" s="13"/>
      <c r="B90" s="13"/>
      <c r="C90" s="13"/>
      <c r="D90" s="13"/>
      <c r="E90" s="13"/>
      <c r="F90" s="13"/>
      <c r="G90" s="13"/>
      <c r="H90" s="112"/>
      <c r="I90" s="14"/>
      <c r="J90" s="112"/>
      <c r="K90" s="112"/>
      <c r="L90" s="112"/>
      <c r="M90" s="112"/>
      <c r="N90" s="113" t="s">
        <v>1458</v>
      </c>
      <c r="O90" s="114" t="s">
        <v>52</v>
      </c>
      <c r="P90" s="114" t="s">
        <v>53</v>
      </c>
      <c r="Q90" s="114" t="s">
        <v>54</v>
      </c>
      <c r="R90" s="114" t="s">
        <v>55</v>
      </c>
      <c r="S90" s="113"/>
      <c r="T90" s="115" t="s">
        <v>809</v>
      </c>
      <c r="U90" s="112"/>
      <c r="V90" s="112"/>
      <c r="W90" s="112"/>
      <c r="X90" s="113" t="s">
        <v>1458</v>
      </c>
      <c r="Y90" s="114" t="s">
        <v>52</v>
      </c>
      <c r="Z90" s="114" t="s">
        <v>53</v>
      </c>
      <c r="AA90" s="114" t="s">
        <v>54</v>
      </c>
      <c r="AB90" s="114" t="s">
        <v>55</v>
      </c>
      <c r="AC90" s="113"/>
      <c r="AD90" s="115" t="s">
        <v>809</v>
      </c>
      <c r="AE90" s="112"/>
      <c r="AF90" s="112"/>
      <c r="AG90" s="112"/>
      <c r="AH90" s="113" t="s">
        <v>1458</v>
      </c>
      <c r="AI90" s="114" t="s">
        <v>52</v>
      </c>
      <c r="AJ90" s="114" t="s">
        <v>53</v>
      </c>
      <c r="AK90" s="114" t="s">
        <v>54</v>
      </c>
      <c r="AL90" s="114" t="s">
        <v>55</v>
      </c>
      <c r="AM90" s="113"/>
      <c r="AN90" s="115" t="s">
        <v>809</v>
      </c>
      <c r="AO90" s="112"/>
      <c r="AP90" s="112"/>
      <c r="AQ90" s="112"/>
      <c r="AR90" s="113" t="s">
        <v>1458</v>
      </c>
      <c r="AS90" s="114" t="s">
        <v>52</v>
      </c>
      <c r="AT90" s="114" t="s">
        <v>53</v>
      </c>
      <c r="AU90" s="114" t="s">
        <v>54</v>
      </c>
      <c r="AV90" s="114" t="s">
        <v>55</v>
      </c>
      <c r="AW90" s="113"/>
      <c r="AX90" s="115" t="s">
        <v>809</v>
      </c>
      <c r="AY90" s="112"/>
      <c r="AZ90" s="112"/>
      <c r="BA90" s="112"/>
      <c r="BB90" s="113" t="s">
        <v>1458</v>
      </c>
      <c r="BC90" s="114" t="s">
        <v>52</v>
      </c>
      <c r="BD90" s="114" t="s">
        <v>53</v>
      </c>
      <c r="BE90" s="114" t="s">
        <v>54</v>
      </c>
      <c r="BF90" s="114" t="s">
        <v>55</v>
      </c>
      <c r="BG90" s="113"/>
      <c r="BH90" s="115" t="s">
        <v>809</v>
      </c>
      <c r="BI90" s="112"/>
      <c r="BJ90" s="112"/>
      <c r="BK90" s="112"/>
      <c r="BL90" s="113" t="s">
        <v>1458</v>
      </c>
      <c r="BM90" s="114" t="s">
        <v>52</v>
      </c>
      <c r="BN90" s="114" t="s">
        <v>53</v>
      </c>
      <c r="BO90" s="114" t="s">
        <v>54</v>
      </c>
      <c r="BP90" s="114" t="s">
        <v>55</v>
      </c>
      <c r="BQ90" s="113"/>
      <c r="BR90" s="115" t="s">
        <v>809</v>
      </c>
      <c r="BS90" s="112"/>
      <c r="BT90" s="112"/>
      <c r="BU90" s="112"/>
      <c r="BV90" s="113" t="s">
        <v>1458</v>
      </c>
      <c r="BW90" s="114" t="s">
        <v>52</v>
      </c>
      <c r="BX90" s="114" t="s">
        <v>53</v>
      </c>
      <c r="BY90" s="114" t="s">
        <v>54</v>
      </c>
      <c r="BZ90" s="114" t="s">
        <v>55</v>
      </c>
      <c r="CA90" s="113"/>
      <c r="CB90" s="115" t="s">
        <v>809</v>
      </c>
      <c r="CC90" s="112"/>
      <c r="CD90" s="112"/>
      <c r="CE90" s="112"/>
      <c r="CF90" s="113" t="s">
        <v>1458</v>
      </c>
      <c r="CG90" s="114" t="s">
        <v>52</v>
      </c>
      <c r="CH90" s="114" t="s">
        <v>53</v>
      </c>
      <c r="CI90" s="114" t="s">
        <v>54</v>
      </c>
      <c r="CJ90" s="114" t="s">
        <v>55</v>
      </c>
      <c r="CK90" s="113"/>
      <c r="CL90" s="115" t="s">
        <v>809</v>
      </c>
      <c r="CM90" s="112"/>
      <c r="CN90" s="112"/>
      <c r="CO90" s="112"/>
      <c r="CP90" s="113" t="s">
        <v>1458</v>
      </c>
      <c r="CQ90" s="114" t="s">
        <v>52</v>
      </c>
      <c r="CR90" s="114" t="s">
        <v>53</v>
      </c>
      <c r="CS90" s="114" t="s">
        <v>54</v>
      </c>
      <c r="CT90" s="114" t="s">
        <v>55</v>
      </c>
      <c r="CU90" s="113"/>
      <c r="CV90" s="115" t="s">
        <v>809</v>
      </c>
      <c r="CW90" s="112"/>
      <c r="CX90" s="112"/>
      <c r="CY90" s="112"/>
      <c r="CZ90" s="113" t="s">
        <v>1458</v>
      </c>
      <c r="DA90" s="114" t="s">
        <v>52</v>
      </c>
      <c r="DB90" s="114" t="s">
        <v>53</v>
      </c>
      <c r="DC90" s="114" t="s">
        <v>54</v>
      </c>
      <c r="DD90" s="114" t="s">
        <v>55</v>
      </c>
      <c r="DE90" s="113"/>
      <c r="DF90" s="115" t="s">
        <v>809</v>
      </c>
      <c r="DG90" s="112"/>
      <c r="DH90" s="112"/>
      <c r="DI90" s="112"/>
      <c r="DJ90" s="113" t="s">
        <v>1458</v>
      </c>
      <c r="DK90" s="114" t="s">
        <v>52</v>
      </c>
      <c r="DL90" s="114" t="s">
        <v>53</v>
      </c>
      <c r="DM90" s="114" t="s">
        <v>54</v>
      </c>
      <c r="DN90" s="114" t="s">
        <v>55</v>
      </c>
      <c r="DO90" s="113"/>
      <c r="DP90" s="115" t="s">
        <v>809</v>
      </c>
      <c r="DQ90" s="112"/>
      <c r="DR90" s="112"/>
      <c r="DS90" s="112"/>
      <c r="DT90" s="113" t="s">
        <v>1458</v>
      </c>
      <c r="DU90" s="114" t="s">
        <v>52</v>
      </c>
      <c r="DV90" s="114" t="s">
        <v>53</v>
      </c>
      <c r="DW90" s="114" t="s">
        <v>54</v>
      </c>
      <c r="DX90" s="114" t="s">
        <v>55</v>
      </c>
      <c r="DY90" s="113"/>
      <c r="DZ90" s="115" t="s">
        <v>809</v>
      </c>
      <c r="EA90" s="112"/>
      <c r="EB90" s="112"/>
      <c r="EC90" s="112"/>
      <c r="ED90" s="113" t="s">
        <v>1458</v>
      </c>
      <c r="EE90" s="114" t="s">
        <v>52</v>
      </c>
      <c r="EF90" s="114" t="s">
        <v>53</v>
      </c>
      <c r="EG90" s="114" t="s">
        <v>54</v>
      </c>
      <c r="EH90" s="114" t="s">
        <v>55</v>
      </c>
      <c r="EI90" s="113"/>
      <c r="EJ90" s="115" t="s">
        <v>809</v>
      </c>
      <c r="EK90" s="112"/>
      <c r="EL90" s="112"/>
      <c r="EM90" s="112"/>
      <c r="EN90" s="113" t="s">
        <v>1458</v>
      </c>
      <c r="EO90" s="209" t="s">
        <v>1452</v>
      </c>
      <c r="EP90" s="114" t="s">
        <v>1453</v>
      </c>
      <c r="EQ90" s="114" t="s">
        <v>1454</v>
      </c>
      <c r="ER90" s="114" t="s">
        <v>1455</v>
      </c>
      <c r="ES90" s="113"/>
      <c r="ET90" s="115" t="s">
        <v>809</v>
      </c>
      <c r="EU90" s="13"/>
    </row>
    <row r="91" spans="1:151" ht="12.75" customHeight="1" x14ac:dyDescent="0.2">
      <c r="A91" s="13"/>
      <c r="B91" s="13"/>
      <c r="C91" s="13"/>
      <c r="D91" s="13"/>
      <c r="E91" s="13"/>
      <c r="F91" s="13"/>
      <c r="G91" s="13"/>
      <c r="H91" s="112"/>
      <c r="I91" s="14"/>
      <c r="J91" s="112"/>
      <c r="K91" s="112"/>
      <c r="L91" s="112"/>
      <c r="M91" s="112"/>
      <c r="N91" s="24" t="s">
        <v>1150</v>
      </c>
      <c r="O91" s="35">
        <f t="shared" ref="O91:R91" si="113">COUNTA(O46:O49)</f>
        <v>0</v>
      </c>
      <c r="P91" s="35">
        <f t="shared" si="113"/>
        <v>1</v>
      </c>
      <c r="Q91" s="35">
        <f t="shared" si="113"/>
        <v>3</v>
      </c>
      <c r="R91" s="35">
        <f t="shared" si="113"/>
        <v>0</v>
      </c>
      <c r="S91" s="24"/>
      <c r="T91" s="35">
        <f>COUNTA(T46:T49)</f>
        <v>4</v>
      </c>
      <c r="U91" s="112"/>
      <c r="V91" s="112"/>
      <c r="W91" s="112"/>
      <c r="X91" s="24" t="s">
        <v>1150</v>
      </c>
      <c r="Y91" s="35">
        <f t="shared" ref="Y91:AB91" si="114">COUNTA(Y46:Y49)</f>
        <v>0</v>
      </c>
      <c r="Z91" s="35">
        <f t="shared" si="114"/>
        <v>2</v>
      </c>
      <c r="AA91" s="35">
        <f t="shared" si="114"/>
        <v>2</v>
      </c>
      <c r="AB91" s="35">
        <f t="shared" si="114"/>
        <v>0</v>
      </c>
      <c r="AC91" s="24"/>
      <c r="AD91" s="35">
        <f>COUNTA(AD46:AD49)</f>
        <v>4</v>
      </c>
      <c r="AE91" s="112"/>
      <c r="AF91" s="112"/>
      <c r="AG91" s="112"/>
      <c r="AH91" s="24" t="s">
        <v>1150</v>
      </c>
      <c r="AI91" s="35">
        <f t="shared" ref="AI91:AL91" si="115">COUNTA(AI46:AI49)</f>
        <v>0</v>
      </c>
      <c r="AJ91" s="35">
        <f t="shared" si="115"/>
        <v>2</v>
      </c>
      <c r="AK91" s="35">
        <f t="shared" si="115"/>
        <v>2</v>
      </c>
      <c r="AL91" s="35">
        <f t="shared" si="115"/>
        <v>0</v>
      </c>
      <c r="AM91" s="24"/>
      <c r="AN91" s="35">
        <f>COUNTA(AN46:AN49)</f>
        <v>4</v>
      </c>
      <c r="AO91" s="112"/>
      <c r="AP91" s="112"/>
      <c r="AQ91" s="112"/>
      <c r="AR91" s="24" t="s">
        <v>1150</v>
      </c>
      <c r="AS91" s="35">
        <f t="shared" ref="AS91:AV91" si="116">COUNTA(AS46:AS49)</f>
        <v>0</v>
      </c>
      <c r="AT91" s="35">
        <f t="shared" si="116"/>
        <v>2</v>
      </c>
      <c r="AU91" s="35">
        <f t="shared" si="116"/>
        <v>2</v>
      </c>
      <c r="AV91" s="35">
        <f t="shared" si="116"/>
        <v>0</v>
      </c>
      <c r="AW91" s="24"/>
      <c r="AX91" s="35">
        <f>COUNTA(AX46:AX49)</f>
        <v>4</v>
      </c>
      <c r="AY91" s="112"/>
      <c r="AZ91" s="112"/>
      <c r="BA91" s="112"/>
      <c r="BB91" s="24" t="s">
        <v>1150</v>
      </c>
      <c r="BC91" s="35">
        <f t="shared" ref="BC91:BF91" si="117">COUNTA(BC46:BC49)</f>
        <v>0</v>
      </c>
      <c r="BD91" s="35">
        <f t="shared" si="117"/>
        <v>3</v>
      </c>
      <c r="BE91" s="35">
        <f t="shared" si="117"/>
        <v>1</v>
      </c>
      <c r="BF91" s="35">
        <f t="shared" si="117"/>
        <v>0</v>
      </c>
      <c r="BG91" s="24"/>
      <c r="BH91" s="35">
        <f>COUNTA(BH46:BH49)</f>
        <v>4</v>
      </c>
      <c r="BI91" s="112"/>
      <c r="BJ91" s="112"/>
      <c r="BK91" s="112"/>
      <c r="BL91" s="24" t="s">
        <v>1150</v>
      </c>
      <c r="BM91" s="35">
        <f t="shared" ref="BM91:BP91" si="118">COUNTA(BM46:BM49)</f>
        <v>0</v>
      </c>
      <c r="BN91" s="35">
        <f t="shared" si="118"/>
        <v>1</v>
      </c>
      <c r="BO91" s="35">
        <f t="shared" si="118"/>
        <v>3</v>
      </c>
      <c r="BP91" s="35">
        <f t="shared" si="118"/>
        <v>0</v>
      </c>
      <c r="BQ91" s="24"/>
      <c r="BR91" s="35">
        <f>COUNTA(BR46:BR49)</f>
        <v>4</v>
      </c>
      <c r="BS91" s="112"/>
      <c r="BT91" s="112"/>
      <c r="BU91" s="112"/>
      <c r="BV91" s="24" t="s">
        <v>1150</v>
      </c>
      <c r="BW91" s="35">
        <f t="shared" ref="BW91:BZ91" si="119">COUNTA(BW46:BW49)</f>
        <v>0</v>
      </c>
      <c r="BX91" s="35">
        <f t="shared" si="119"/>
        <v>3</v>
      </c>
      <c r="BY91" s="35">
        <f t="shared" si="119"/>
        <v>1</v>
      </c>
      <c r="BZ91" s="35">
        <f t="shared" si="119"/>
        <v>0</v>
      </c>
      <c r="CA91" s="24"/>
      <c r="CB91" s="35">
        <f>COUNTA(CB46:CB49)</f>
        <v>4</v>
      </c>
      <c r="CC91" s="112"/>
      <c r="CD91" s="112"/>
      <c r="CE91" s="112"/>
      <c r="CF91" s="24" t="s">
        <v>1150</v>
      </c>
      <c r="CG91" s="35">
        <f t="shared" ref="CG91:CJ91" si="120">COUNTA(CG46:CG49)</f>
        <v>0</v>
      </c>
      <c r="CH91" s="35">
        <f t="shared" si="120"/>
        <v>3</v>
      </c>
      <c r="CI91" s="35">
        <f t="shared" si="120"/>
        <v>1</v>
      </c>
      <c r="CJ91" s="35">
        <f t="shared" si="120"/>
        <v>0</v>
      </c>
      <c r="CK91" s="24"/>
      <c r="CL91" s="35">
        <f>COUNTA(CL46:CL49)</f>
        <v>4</v>
      </c>
      <c r="CM91" s="112"/>
      <c r="CN91" s="112"/>
      <c r="CO91" s="112"/>
      <c r="CP91" s="24" t="s">
        <v>1150</v>
      </c>
      <c r="CQ91" s="35">
        <f t="shared" ref="CQ91:CT91" si="121">COUNTA(CQ46:CQ49)</f>
        <v>0</v>
      </c>
      <c r="CR91" s="35">
        <f t="shared" si="121"/>
        <v>2</v>
      </c>
      <c r="CS91" s="35">
        <f t="shared" si="121"/>
        <v>2</v>
      </c>
      <c r="CT91" s="35">
        <f t="shared" si="121"/>
        <v>0</v>
      </c>
      <c r="CU91" s="24"/>
      <c r="CV91" s="35">
        <f>COUNTA(CV46:CV49)</f>
        <v>4</v>
      </c>
      <c r="CW91" s="112"/>
      <c r="CX91" s="112"/>
      <c r="CY91" s="112"/>
      <c r="CZ91" s="24" t="s">
        <v>1150</v>
      </c>
      <c r="DA91" s="35">
        <f t="shared" ref="DA91:DD91" si="122">COUNTA(DA46:DA49)</f>
        <v>0</v>
      </c>
      <c r="DB91" s="35">
        <f t="shared" si="122"/>
        <v>1</v>
      </c>
      <c r="DC91" s="35">
        <f t="shared" si="122"/>
        <v>3</v>
      </c>
      <c r="DD91" s="35">
        <f t="shared" si="122"/>
        <v>0</v>
      </c>
      <c r="DE91" s="24"/>
      <c r="DF91" s="35">
        <f>COUNTA(DF46:DF49)</f>
        <v>4</v>
      </c>
      <c r="DG91" s="112"/>
      <c r="DH91" s="112"/>
      <c r="DI91" s="112"/>
      <c r="DJ91" s="24" t="s">
        <v>1150</v>
      </c>
      <c r="DK91" s="35">
        <f t="shared" ref="DK91:DN91" si="123">COUNTA(DK46:DK49)</f>
        <v>0</v>
      </c>
      <c r="DL91" s="35">
        <f t="shared" si="123"/>
        <v>1</v>
      </c>
      <c r="DM91" s="35">
        <f t="shared" si="123"/>
        <v>3</v>
      </c>
      <c r="DN91" s="35">
        <f t="shared" si="123"/>
        <v>0</v>
      </c>
      <c r="DO91" s="24"/>
      <c r="DP91" s="35">
        <f>COUNTA(DP46:DP49)</f>
        <v>4</v>
      </c>
      <c r="DQ91" s="112"/>
      <c r="DR91" s="112"/>
      <c r="DS91" s="112"/>
      <c r="DT91" s="24" t="s">
        <v>1150</v>
      </c>
      <c r="DU91" s="35">
        <f t="shared" ref="DU91:DX91" si="124">COUNTA(DU46:DU49)</f>
        <v>0</v>
      </c>
      <c r="DV91" s="35">
        <f t="shared" si="124"/>
        <v>2</v>
      </c>
      <c r="DW91" s="35">
        <f t="shared" si="124"/>
        <v>2</v>
      </c>
      <c r="DX91" s="35">
        <f t="shared" si="124"/>
        <v>0</v>
      </c>
      <c r="DY91" s="24"/>
      <c r="DZ91" s="35">
        <f>COUNTA(DZ46:DZ49)</f>
        <v>4</v>
      </c>
      <c r="EA91" s="112"/>
      <c r="EB91" s="112"/>
      <c r="EC91" s="112"/>
      <c r="ED91" s="24" t="s">
        <v>1150</v>
      </c>
      <c r="EE91" s="35">
        <f t="shared" ref="EE91:EH91" si="125">COUNTA(EE46:EE49)</f>
        <v>0</v>
      </c>
      <c r="EF91" s="35">
        <f t="shared" si="125"/>
        <v>2</v>
      </c>
      <c r="EG91" s="35">
        <f t="shared" si="125"/>
        <v>2</v>
      </c>
      <c r="EH91" s="35">
        <f t="shared" si="125"/>
        <v>0</v>
      </c>
      <c r="EI91" s="24"/>
      <c r="EJ91" s="35">
        <f>COUNTA(EJ46:EJ49)</f>
        <v>4</v>
      </c>
      <c r="EK91" s="112"/>
      <c r="EL91" s="112"/>
      <c r="EM91" s="112"/>
      <c r="EN91" s="24" t="s">
        <v>1150</v>
      </c>
      <c r="EO91" s="35">
        <f t="shared" ref="EO91:ER91" si="126">COUNTA(EO46:EO49)</f>
        <v>0</v>
      </c>
      <c r="EP91" s="35">
        <f t="shared" si="126"/>
        <v>2</v>
      </c>
      <c r="EQ91" s="35">
        <f t="shared" si="126"/>
        <v>2</v>
      </c>
      <c r="ER91" s="35">
        <f t="shared" si="126"/>
        <v>0</v>
      </c>
      <c r="ES91" s="24"/>
      <c r="ET91" s="35">
        <f>COUNTA(ET46:ET49)</f>
        <v>4</v>
      </c>
      <c r="EU91" s="13"/>
    </row>
    <row r="92" spans="1:151" ht="12.75" customHeight="1" x14ac:dyDescent="0.2">
      <c r="A92" s="13"/>
      <c r="B92" s="13"/>
      <c r="C92" s="13"/>
      <c r="D92" s="13"/>
      <c r="E92" s="13"/>
      <c r="F92" s="13"/>
      <c r="G92" s="13"/>
      <c r="H92" s="112"/>
      <c r="I92" s="14"/>
      <c r="J92" s="112"/>
      <c r="K92" s="112"/>
      <c r="L92" s="112"/>
      <c r="M92" s="112"/>
      <c r="N92" s="24" t="s">
        <v>1235</v>
      </c>
      <c r="O92" s="35">
        <f t="shared" ref="O92:R92" si="127">COUNTA(O50:O55)</f>
        <v>0</v>
      </c>
      <c r="P92" s="35">
        <f t="shared" si="127"/>
        <v>2</v>
      </c>
      <c r="Q92" s="35">
        <f t="shared" si="127"/>
        <v>2</v>
      </c>
      <c r="R92" s="35">
        <f t="shared" si="127"/>
        <v>0</v>
      </c>
      <c r="S92" s="24"/>
      <c r="T92" s="35">
        <f>COUNTA(T50:T55)</f>
        <v>4</v>
      </c>
      <c r="U92" s="112"/>
      <c r="V92" s="112"/>
      <c r="W92" s="112"/>
      <c r="X92" s="24" t="s">
        <v>1235</v>
      </c>
      <c r="Y92" s="35">
        <f t="shared" ref="Y92:AB92" si="128">COUNTA(Y50:Y55)</f>
        <v>0</v>
      </c>
      <c r="Z92" s="35">
        <f t="shared" si="128"/>
        <v>2</v>
      </c>
      <c r="AA92" s="35">
        <f t="shared" si="128"/>
        <v>2</v>
      </c>
      <c r="AB92" s="35">
        <f t="shared" si="128"/>
        <v>0</v>
      </c>
      <c r="AC92" s="24"/>
      <c r="AD92" s="35">
        <f>COUNTA(AD50:AD55)</f>
        <v>4</v>
      </c>
      <c r="AE92" s="112"/>
      <c r="AF92" s="112"/>
      <c r="AG92" s="112"/>
      <c r="AH92" s="24" t="s">
        <v>1235</v>
      </c>
      <c r="AI92" s="35">
        <f t="shared" ref="AI92:AL92" si="129">COUNTA(AI50:AI55)</f>
        <v>0</v>
      </c>
      <c r="AJ92" s="35">
        <f t="shared" si="129"/>
        <v>2</v>
      </c>
      <c r="AK92" s="35">
        <f t="shared" si="129"/>
        <v>2</v>
      </c>
      <c r="AL92" s="35">
        <f t="shared" si="129"/>
        <v>0</v>
      </c>
      <c r="AM92" s="24"/>
      <c r="AN92" s="35">
        <f>COUNTA(AN50:AN55)</f>
        <v>4</v>
      </c>
      <c r="AO92" s="112"/>
      <c r="AP92" s="112"/>
      <c r="AQ92" s="112"/>
      <c r="AR92" s="24" t="s">
        <v>1235</v>
      </c>
      <c r="AS92" s="35">
        <f t="shared" ref="AS92:AV92" si="130">COUNTA(AS50:AS55)</f>
        <v>0</v>
      </c>
      <c r="AT92" s="35">
        <f t="shared" si="130"/>
        <v>2</v>
      </c>
      <c r="AU92" s="35">
        <f t="shared" si="130"/>
        <v>2</v>
      </c>
      <c r="AV92" s="35">
        <f t="shared" si="130"/>
        <v>0</v>
      </c>
      <c r="AW92" s="24"/>
      <c r="AX92" s="35">
        <f>COUNTA(AX50:AX55)</f>
        <v>4</v>
      </c>
      <c r="AY92" s="112"/>
      <c r="AZ92" s="112"/>
      <c r="BA92" s="112"/>
      <c r="BB92" s="24" t="s">
        <v>1235</v>
      </c>
      <c r="BC92" s="35">
        <f t="shared" ref="BC92:BF92" si="131">COUNTA(BC50:BC55)</f>
        <v>0</v>
      </c>
      <c r="BD92" s="35">
        <f t="shared" si="131"/>
        <v>3</v>
      </c>
      <c r="BE92" s="35">
        <f t="shared" si="131"/>
        <v>1</v>
      </c>
      <c r="BF92" s="35">
        <f t="shared" si="131"/>
        <v>0</v>
      </c>
      <c r="BG92" s="24"/>
      <c r="BH92" s="35">
        <f>COUNTA(BH50:BH55)</f>
        <v>4</v>
      </c>
      <c r="BI92" s="112"/>
      <c r="BJ92" s="112"/>
      <c r="BK92" s="112"/>
      <c r="BL92" s="24" t="s">
        <v>1235</v>
      </c>
      <c r="BM92" s="35">
        <f t="shared" ref="BM92:BP92" si="132">COUNTA(BM50:BM55)</f>
        <v>0</v>
      </c>
      <c r="BN92" s="35">
        <f t="shared" si="132"/>
        <v>2</v>
      </c>
      <c r="BO92" s="35">
        <f t="shared" si="132"/>
        <v>2</v>
      </c>
      <c r="BP92" s="35">
        <f t="shared" si="132"/>
        <v>0</v>
      </c>
      <c r="BQ92" s="24"/>
      <c r="BR92" s="35">
        <f>COUNTA(BR50:BR55)</f>
        <v>4</v>
      </c>
      <c r="BS92" s="112"/>
      <c r="BT92" s="112"/>
      <c r="BU92" s="112"/>
      <c r="BV92" s="24" t="s">
        <v>1235</v>
      </c>
      <c r="BW92" s="35">
        <f t="shared" ref="BW92:BZ92" si="133">COUNTA(BW50:BW55)</f>
        <v>0</v>
      </c>
      <c r="BX92" s="35">
        <f t="shared" si="133"/>
        <v>3</v>
      </c>
      <c r="BY92" s="35">
        <f t="shared" si="133"/>
        <v>1</v>
      </c>
      <c r="BZ92" s="35">
        <f t="shared" si="133"/>
        <v>0</v>
      </c>
      <c r="CA92" s="24"/>
      <c r="CB92" s="35">
        <f>COUNTA(CB50:CB55)</f>
        <v>4</v>
      </c>
      <c r="CC92" s="112"/>
      <c r="CD92" s="112"/>
      <c r="CE92" s="112"/>
      <c r="CF92" s="24" t="s">
        <v>1235</v>
      </c>
      <c r="CG92" s="35">
        <f t="shared" ref="CG92:CJ92" si="134">COUNTA(CG50:CG55)</f>
        <v>0</v>
      </c>
      <c r="CH92" s="35">
        <f t="shared" si="134"/>
        <v>2</v>
      </c>
      <c r="CI92" s="35">
        <f t="shared" si="134"/>
        <v>2</v>
      </c>
      <c r="CJ92" s="35">
        <f t="shared" si="134"/>
        <v>0</v>
      </c>
      <c r="CK92" s="24"/>
      <c r="CL92" s="35">
        <f>COUNTA(CL50:CL55)</f>
        <v>4</v>
      </c>
      <c r="CM92" s="112"/>
      <c r="CN92" s="112"/>
      <c r="CO92" s="112"/>
      <c r="CP92" s="24" t="s">
        <v>1235</v>
      </c>
      <c r="CQ92" s="35">
        <f t="shared" ref="CQ92:CT92" si="135">COUNTA(CQ50:CQ55)</f>
        <v>0</v>
      </c>
      <c r="CR92" s="35">
        <f t="shared" si="135"/>
        <v>2</v>
      </c>
      <c r="CS92" s="35">
        <f t="shared" si="135"/>
        <v>2</v>
      </c>
      <c r="CT92" s="35">
        <f t="shared" si="135"/>
        <v>0</v>
      </c>
      <c r="CU92" s="24"/>
      <c r="CV92" s="35">
        <f>COUNTA(CV50:CV55)</f>
        <v>4</v>
      </c>
      <c r="CW92" s="112"/>
      <c r="CX92" s="112"/>
      <c r="CY92" s="112"/>
      <c r="CZ92" s="24" t="s">
        <v>1235</v>
      </c>
      <c r="DA92" s="35">
        <f t="shared" ref="DA92:DD92" si="136">COUNTA(DA50:DA55)</f>
        <v>0</v>
      </c>
      <c r="DB92" s="35">
        <f t="shared" si="136"/>
        <v>2</v>
      </c>
      <c r="DC92" s="35">
        <f t="shared" si="136"/>
        <v>2</v>
      </c>
      <c r="DD92" s="35">
        <f t="shared" si="136"/>
        <v>0</v>
      </c>
      <c r="DE92" s="24"/>
      <c r="DF92" s="35">
        <f>COUNTA(DF50:DF55)</f>
        <v>4</v>
      </c>
      <c r="DG92" s="112"/>
      <c r="DH92" s="112"/>
      <c r="DI92" s="112"/>
      <c r="DJ92" s="24" t="s">
        <v>1235</v>
      </c>
      <c r="DK92" s="35">
        <f t="shared" ref="DK92:DN92" si="137">COUNTA(DK50:DK55)</f>
        <v>0</v>
      </c>
      <c r="DL92" s="35">
        <f t="shared" si="137"/>
        <v>2</v>
      </c>
      <c r="DM92" s="35">
        <f t="shared" si="137"/>
        <v>2</v>
      </c>
      <c r="DN92" s="35">
        <f t="shared" si="137"/>
        <v>0</v>
      </c>
      <c r="DO92" s="24"/>
      <c r="DP92" s="35">
        <f>COUNTA(DP50:DP55)</f>
        <v>4</v>
      </c>
      <c r="DQ92" s="112"/>
      <c r="DR92" s="112"/>
      <c r="DS92" s="112"/>
      <c r="DT92" s="24" t="s">
        <v>1235</v>
      </c>
      <c r="DU92" s="35">
        <f t="shared" ref="DU92:DX92" si="138">COUNTA(DU50:DU55)</f>
        <v>0</v>
      </c>
      <c r="DV92" s="35">
        <f t="shared" si="138"/>
        <v>3</v>
      </c>
      <c r="DW92" s="35">
        <f t="shared" si="138"/>
        <v>1</v>
      </c>
      <c r="DX92" s="35">
        <f t="shared" si="138"/>
        <v>0</v>
      </c>
      <c r="DY92" s="24"/>
      <c r="DZ92" s="35">
        <f>COUNTA(DZ50:DZ55)</f>
        <v>4</v>
      </c>
      <c r="EA92" s="112"/>
      <c r="EB92" s="112"/>
      <c r="EC92" s="112"/>
      <c r="ED92" s="24" t="s">
        <v>1235</v>
      </c>
      <c r="EE92" s="35">
        <f t="shared" ref="EE92:EH92" si="139">COUNTA(EE50:EE55)</f>
        <v>0</v>
      </c>
      <c r="EF92" s="35">
        <f t="shared" si="139"/>
        <v>2</v>
      </c>
      <c r="EG92" s="35">
        <f t="shared" si="139"/>
        <v>2</v>
      </c>
      <c r="EH92" s="35">
        <f t="shared" si="139"/>
        <v>0</v>
      </c>
      <c r="EI92" s="24"/>
      <c r="EJ92" s="35">
        <f>COUNTA(EJ50:EJ55)</f>
        <v>4</v>
      </c>
      <c r="EK92" s="112"/>
      <c r="EL92" s="112"/>
      <c r="EM92" s="112"/>
      <c r="EN92" s="24" t="s">
        <v>1235</v>
      </c>
      <c r="EO92" s="35">
        <f t="shared" ref="EO92:ER92" si="140">COUNTA(EO50:EO55)</f>
        <v>0</v>
      </c>
      <c r="EP92" s="35">
        <f t="shared" si="140"/>
        <v>2</v>
      </c>
      <c r="EQ92" s="35">
        <f t="shared" si="140"/>
        <v>2</v>
      </c>
      <c r="ER92" s="35">
        <f t="shared" si="140"/>
        <v>0</v>
      </c>
      <c r="ES92" s="24"/>
      <c r="ET92" s="35">
        <f>COUNTA(ET50:ET55)</f>
        <v>4</v>
      </c>
      <c r="EU92" s="13"/>
    </row>
    <row r="93" spans="1:151" ht="12.75" customHeight="1" x14ac:dyDescent="0.2">
      <c r="A93" s="13"/>
      <c r="B93" s="13"/>
      <c r="C93" s="13"/>
      <c r="D93" s="13"/>
      <c r="E93" s="13"/>
      <c r="F93" s="13"/>
      <c r="G93" s="13"/>
      <c r="H93" s="112"/>
      <c r="I93" s="14"/>
      <c r="J93" s="112"/>
      <c r="K93" s="112"/>
      <c r="L93" s="112"/>
      <c r="M93" s="112"/>
      <c r="N93" s="24" t="s">
        <v>1299</v>
      </c>
      <c r="O93" s="35">
        <f t="shared" ref="O93:R93" si="141">COUNTA(O56:O61)</f>
        <v>0</v>
      </c>
      <c r="P93" s="35">
        <f t="shared" si="141"/>
        <v>2</v>
      </c>
      <c r="Q93" s="35">
        <f t="shared" si="141"/>
        <v>0</v>
      </c>
      <c r="R93" s="35">
        <f t="shared" si="141"/>
        <v>0</v>
      </c>
      <c r="S93" s="24"/>
      <c r="T93" s="35">
        <f>COUNTA(T56:T61)</f>
        <v>2</v>
      </c>
      <c r="U93" s="112"/>
      <c r="V93" s="112"/>
      <c r="W93" s="112"/>
      <c r="X93" s="24" t="s">
        <v>1299</v>
      </c>
      <c r="Y93" s="35">
        <f t="shared" ref="Y93:AB93" si="142">COUNTA(Y56:Y61)</f>
        <v>0</v>
      </c>
      <c r="Z93" s="35">
        <f t="shared" si="142"/>
        <v>2</v>
      </c>
      <c r="AA93" s="35">
        <f t="shared" si="142"/>
        <v>0</v>
      </c>
      <c r="AB93" s="35">
        <f t="shared" si="142"/>
        <v>0</v>
      </c>
      <c r="AC93" s="24"/>
      <c r="AD93" s="35">
        <f>COUNTA(AD56:AD61)</f>
        <v>2</v>
      </c>
      <c r="AE93" s="112"/>
      <c r="AF93" s="112"/>
      <c r="AG93" s="112"/>
      <c r="AH93" s="24" t="s">
        <v>1299</v>
      </c>
      <c r="AI93" s="35">
        <f t="shared" ref="AI93:AL93" si="143">COUNTA(AI56:AI61)</f>
        <v>0</v>
      </c>
      <c r="AJ93" s="35">
        <f t="shared" si="143"/>
        <v>2</v>
      </c>
      <c r="AK93" s="35">
        <f t="shared" si="143"/>
        <v>0</v>
      </c>
      <c r="AL93" s="35">
        <f t="shared" si="143"/>
        <v>0</v>
      </c>
      <c r="AM93" s="24"/>
      <c r="AN93" s="35">
        <f>COUNTA(AN56:AN61)</f>
        <v>2</v>
      </c>
      <c r="AO93" s="112"/>
      <c r="AP93" s="112"/>
      <c r="AQ93" s="112"/>
      <c r="AR93" s="24" t="s">
        <v>1299</v>
      </c>
      <c r="AS93" s="35">
        <f t="shared" ref="AS93:AV93" si="144">COUNTA(AS56:AS61)</f>
        <v>0</v>
      </c>
      <c r="AT93" s="35">
        <f t="shared" si="144"/>
        <v>2</v>
      </c>
      <c r="AU93" s="35">
        <f t="shared" si="144"/>
        <v>0</v>
      </c>
      <c r="AV93" s="35">
        <f t="shared" si="144"/>
        <v>0</v>
      </c>
      <c r="AW93" s="24"/>
      <c r="AX93" s="35">
        <f>COUNTA(AX56:AX61)</f>
        <v>2</v>
      </c>
      <c r="AY93" s="112"/>
      <c r="AZ93" s="112"/>
      <c r="BA93" s="112"/>
      <c r="BB93" s="24" t="s">
        <v>1299</v>
      </c>
      <c r="BC93" s="35">
        <f t="shared" ref="BC93:BF93" si="145">COUNTA(BC56:BC61)</f>
        <v>0</v>
      </c>
      <c r="BD93" s="35">
        <f t="shared" si="145"/>
        <v>2</v>
      </c>
      <c r="BE93" s="35">
        <f t="shared" si="145"/>
        <v>0</v>
      </c>
      <c r="BF93" s="35">
        <f t="shared" si="145"/>
        <v>0</v>
      </c>
      <c r="BG93" s="24"/>
      <c r="BH93" s="35">
        <f>COUNTA(BH56:BH61)</f>
        <v>2</v>
      </c>
      <c r="BI93" s="112"/>
      <c r="BJ93" s="112"/>
      <c r="BK93" s="112"/>
      <c r="BL93" s="24" t="s">
        <v>1299</v>
      </c>
      <c r="BM93" s="35">
        <f t="shared" ref="BM93:BP93" si="146">COUNTA(BM56:BM61)</f>
        <v>0</v>
      </c>
      <c r="BN93" s="35">
        <f t="shared" si="146"/>
        <v>1</v>
      </c>
      <c r="BO93" s="35">
        <f t="shared" si="146"/>
        <v>0</v>
      </c>
      <c r="BP93" s="35">
        <f t="shared" si="146"/>
        <v>0</v>
      </c>
      <c r="BQ93" s="24"/>
      <c r="BR93" s="35">
        <f>COUNTA(BR56:BR61)</f>
        <v>1</v>
      </c>
      <c r="BS93" s="112"/>
      <c r="BT93" s="112"/>
      <c r="BU93" s="112"/>
      <c r="BV93" s="24" t="s">
        <v>1299</v>
      </c>
      <c r="BW93" s="35">
        <f t="shared" ref="BW93:BZ93" si="147">COUNTA(BW56:BW61)</f>
        <v>0</v>
      </c>
      <c r="BX93" s="35">
        <f t="shared" si="147"/>
        <v>2</v>
      </c>
      <c r="BY93" s="35">
        <f t="shared" si="147"/>
        <v>0</v>
      </c>
      <c r="BZ93" s="35">
        <f t="shared" si="147"/>
        <v>0</v>
      </c>
      <c r="CA93" s="24"/>
      <c r="CB93" s="35">
        <f>COUNTA(CB56:CB61)</f>
        <v>2</v>
      </c>
      <c r="CC93" s="112"/>
      <c r="CD93" s="112"/>
      <c r="CE93" s="112"/>
      <c r="CF93" s="24" t="s">
        <v>1299</v>
      </c>
      <c r="CG93" s="35">
        <f t="shared" ref="CG93:CJ93" si="148">COUNTA(CG56:CG61)</f>
        <v>0</v>
      </c>
      <c r="CH93" s="35">
        <f t="shared" si="148"/>
        <v>2</v>
      </c>
      <c r="CI93" s="35">
        <f t="shared" si="148"/>
        <v>0</v>
      </c>
      <c r="CJ93" s="35">
        <f t="shared" si="148"/>
        <v>0</v>
      </c>
      <c r="CK93" s="24"/>
      <c r="CL93" s="35">
        <f>COUNTA(CL56:CL61)</f>
        <v>2</v>
      </c>
      <c r="CM93" s="112"/>
      <c r="CN93" s="112"/>
      <c r="CO93" s="112"/>
      <c r="CP93" s="24" t="s">
        <v>1299</v>
      </c>
      <c r="CQ93" s="35">
        <f t="shared" ref="CQ93:CT93" si="149">COUNTA(CQ56:CQ61)</f>
        <v>0</v>
      </c>
      <c r="CR93" s="35">
        <f t="shared" si="149"/>
        <v>2</v>
      </c>
      <c r="CS93" s="35">
        <f t="shared" si="149"/>
        <v>0</v>
      </c>
      <c r="CT93" s="35">
        <f t="shared" si="149"/>
        <v>0</v>
      </c>
      <c r="CU93" s="24"/>
      <c r="CV93" s="35">
        <f>COUNTA(CV56:CV61)</f>
        <v>2</v>
      </c>
      <c r="CW93" s="112"/>
      <c r="CX93" s="112"/>
      <c r="CY93" s="112"/>
      <c r="CZ93" s="24" t="s">
        <v>1299</v>
      </c>
      <c r="DA93" s="35">
        <f t="shared" ref="DA93:DD93" si="150">COUNTA(DA56:DA61)</f>
        <v>0</v>
      </c>
      <c r="DB93" s="35">
        <f t="shared" si="150"/>
        <v>2</v>
      </c>
      <c r="DC93" s="35">
        <f t="shared" si="150"/>
        <v>0</v>
      </c>
      <c r="DD93" s="35">
        <f t="shared" si="150"/>
        <v>0</v>
      </c>
      <c r="DE93" s="24"/>
      <c r="DF93" s="35">
        <f>COUNTA(DF56:DF61)</f>
        <v>2</v>
      </c>
      <c r="DG93" s="112"/>
      <c r="DH93" s="112"/>
      <c r="DI93" s="112"/>
      <c r="DJ93" s="24" t="s">
        <v>1299</v>
      </c>
      <c r="DK93" s="35">
        <f t="shared" ref="DK93:DN93" si="151">COUNTA(DK56:DK61)</f>
        <v>0</v>
      </c>
      <c r="DL93" s="35">
        <f t="shared" si="151"/>
        <v>2</v>
      </c>
      <c r="DM93" s="35">
        <f t="shared" si="151"/>
        <v>0</v>
      </c>
      <c r="DN93" s="35">
        <f t="shared" si="151"/>
        <v>0</v>
      </c>
      <c r="DO93" s="24"/>
      <c r="DP93" s="35">
        <f>COUNTA(DP56:DP61)</f>
        <v>2</v>
      </c>
      <c r="DQ93" s="112"/>
      <c r="DR93" s="112"/>
      <c r="DS93" s="112"/>
      <c r="DT93" s="24" t="s">
        <v>1299</v>
      </c>
      <c r="DU93" s="35">
        <f t="shared" ref="DU93:DX93" si="152">COUNTA(DU56:DU61)</f>
        <v>0</v>
      </c>
      <c r="DV93" s="35">
        <f t="shared" si="152"/>
        <v>2</v>
      </c>
      <c r="DW93" s="35">
        <f t="shared" si="152"/>
        <v>0</v>
      </c>
      <c r="DX93" s="35">
        <f t="shared" si="152"/>
        <v>0</v>
      </c>
      <c r="DY93" s="24"/>
      <c r="DZ93" s="35">
        <f>COUNTA(DZ56:DZ61)</f>
        <v>2</v>
      </c>
      <c r="EA93" s="112"/>
      <c r="EB93" s="112"/>
      <c r="EC93" s="112"/>
      <c r="ED93" s="24" t="s">
        <v>1299</v>
      </c>
      <c r="EE93" s="35">
        <f t="shared" ref="EE93:EH93" si="153">COUNTA(EE56:EE61)</f>
        <v>0</v>
      </c>
      <c r="EF93" s="35">
        <f t="shared" si="153"/>
        <v>2</v>
      </c>
      <c r="EG93" s="35">
        <f t="shared" si="153"/>
        <v>0</v>
      </c>
      <c r="EH93" s="35">
        <f t="shared" si="153"/>
        <v>0</v>
      </c>
      <c r="EI93" s="24"/>
      <c r="EJ93" s="35">
        <f>COUNTA(EJ56:EJ61)</f>
        <v>2</v>
      </c>
      <c r="EK93" s="112"/>
      <c r="EL93" s="112"/>
      <c r="EM93" s="112"/>
      <c r="EN93" s="24" t="s">
        <v>1299</v>
      </c>
      <c r="EO93" s="35">
        <f t="shared" ref="EO93:ER93" si="154">COUNTA(EO56:EO61)</f>
        <v>0</v>
      </c>
      <c r="EP93" s="35">
        <f t="shared" si="154"/>
        <v>2</v>
      </c>
      <c r="EQ93" s="35">
        <f t="shared" si="154"/>
        <v>0</v>
      </c>
      <c r="ER93" s="35">
        <f t="shared" si="154"/>
        <v>0</v>
      </c>
      <c r="ES93" s="24"/>
      <c r="ET93" s="35">
        <f>COUNTA(ET56:ET61)</f>
        <v>2</v>
      </c>
      <c r="EU93" s="13"/>
    </row>
    <row r="94" spans="1:151" ht="12.75" customHeight="1" x14ac:dyDescent="0.2">
      <c r="A94" s="13"/>
      <c r="B94" s="13"/>
      <c r="C94" s="13"/>
      <c r="D94" s="13"/>
      <c r="E94" s="13"/>
      <c r="F94" s="13"/>
      <c r="G94" s="13"/>
      <c r="H94" s="112"/>
      <c r="I94" s="14"/>
      <c r="J94" s="112"/>
      <c r="K94" s="112"/>
      <c r="L94" s="112"/>
      <c r="M94" s="112"/>
      <c r="N94" s="121" t="s">
        <v>809</v>
      </c>
      <c r="O94" s="19">
        <f t="shared" ref="O94:R94" si="155">SUM(O91:O93)</f>
        <v>0</v>
      </c>
      <c r="P94" s="19">
        <f t="shared" si="155"/>
        <v>5</v>
      </c>
      <c r="Q94" s="19">
        <f t="shared" si="155"/>
        <v>5</v>
      </c>
      <c r="R94" s="19">
        <f t="shared" si="155"/>
        <v>0</v>
      </c>
      <c r="S94" s="121"/>
      <c r="T94" s="19">
        <f>SUM(T91:T93)</f>
        <v>10</v>
      </c>
      <c r="U94" s="112"/>
      <c r="V94" s="112"/>
      <c r="W94" s="112"/>
      <c r="X94" s="121" t="s">
        <v>809</v>
      </c>
      <c r="Y94" s="19">
        <f t="shared" ref="Y94:AB94" si="156">SUM(Y91:Y93)</f>
        <v>0</v>
      </c>
      <c r="Z94" s="19">
        <f t="shared" si="156"/>
        <v>6</v>
      </c>
      <c r="AA94" s="19">
        <f t="shared" si="156"/>
        <v>4</v>
      </c>
      <c r="AB94" s="19">
        <f t="shared" si="156"/>
        <v>0</v>
      </c>
      <c r="AC94" s="121"/>
      <c r="AD94" s="19">
        <f>SUM(AD91:AD93)</f>
        <v>10</v>
      </c>
      <c r="AE94" s="112"/>
      <c r="AF94" s="112"/>
      <c r="AG94" s="112"/>
      <c r="AH94" s="121" t="s">
        <v>809</v>
      </c>
      <c r="AI94" s="19">
        <f t="shared" ref="AI94:AL94" si="157">SUM(AI91:AI93)</f>
        <v>0</v>
      </c>
      <c r="AJ94" s="19">
        <f t="shared" si="157"/>
        <v>6</v>
      </c>
      <c r="AK94" s="19">
        <f t="shared" si="157"/>
        <v>4</v>
      </c>
      <c r="AL94" s="19">
        <f t="shared" si="157"/>
        <v>0</v>
      </c>
      <c r="AM94" s="121"/>
      <c r="AN94" s="19">
        <f>SUM(AN91:AN93)</f>
        <v>10</v>
      </c>
      <c r="AO94" s="112"/>
      <c r="AP94" s="112"/>
      <c r="AQ94" s="112"/>
      <c r="AR94" s="121" t="s">
        <v>809</v>
      </c>
      <c r="AS94" s="19">
        <f t="shared" ref="AS94:AV94" si="158">SUM(AS91:AS93)</f>
        <v>0</v>
      </c>
      <c r="AT94" s="19">
        <f t="shared" si="158"/>
        <v>6</v>
      </c>
      <c r="AU94" s="19">
        <f t="shared" si="158"/>
        <v>4</v>
      </c>
      <c r="AV94" s="19">
        <f t="shared" si="158"/>
        <v>0</v>
      </c>
      <c r="AW94" s="121"/>
      <c r="AX94" s="19">
        <f>SUM(AX91:AX93)</f>
        <v>10</v>
      </c>
      <c r="AY94" s="112"/>
      <c r="AZ94" s="112"/>
      <c r="BA94" s="112"/>
      <c r="BB94" s="121" t="s">
        <v>809</v>
      </c>
      <c r="BC94" s="19">
        <f t="shared" ref="BC94:BF94" si="159">SUM(BC91:BC93)</f>
        <v>0</v>
      </c>
      <c r="BD94" s="19">
        <f t="shared" si="159"/>
        <v>8</v>
      </c>
      <c r="BE94" s="19">
        <f t="shared" si="159"/>
        <v>2</v>
      </c>
      <c r="BF94" s="19">
        <f t="shared" si="159"/>
        <v>0</v>
      </c>
      <c r="BG94" s="121"/>
      <c r="BH94" s="19">
        <f>SUM(BH91:BH93)</f>
        <v>10</v>
      </c>
      <c r="BI94" s="112"/>
      <c r="BJ94" s="112"/>
      <c r="BK94" s="112"/>
      <c r="BL94" s="121" t="s">
        <v>809</v>
      </c>
      <c r="BM94" s="19">
        <f t="shared" ref="BM94:BP94" si="160">SUM(BM91:BM93)</f>
        <v>0</v>
      </c>
      <c r="BN94" s="19">
        <f t="shared" si="160"/>
        <v>4</v>
      </c>
      <c r="BO94" s="19">
        <f t="shared" si="160"/>
        <v>5</v>
      </c>
      <c r="BP94" s="19">
        <f t="shared" si="160"/>
        <v>0</v>
      </c>
      <c r="BQ94" s="121"/>
      <c r="BR94" s="19">
        <f>SUM(BR91:BR93)</f>
        <v>9</v>
      </c>
      <c r="BS94" s="112"/>
      <c r="BT94" s="112"/>
      <c r="BU94" s="112"/>
      <c r="BV94" s="121" t="s">
        <v>809</v>
      </c>
      <c r="BW94" s="19">
        <f t="shared" ref="BW94:BZ94" si="161">SUM(BW91:BW93)</f>
        <v>0</v>
      </c>
      <c r="BX94" s="19">
        <f t="shared" si="161"/>
        <v>8</v>
      </c>
      <c r="BY94" s="19">
        <f t="shared" si="161"/>
        <v>2</v>
      </c>
      <c r="BZ94" s="19">
        <f t="shared" si="161"/>
        <v>0</v>
      </c>
      <c r="CA94" s="121"/>
      <c r="CB94" s="19">
        <f>SUM(CB91:CB93)</f>
        <v>10</v>
      </c>
      <c r="CC94" s="112"/>
      <c r="CD94" s="112"/>
      <c r="CE94" s="112"/>
      <c r="CF94" s="121" t="s">
        <v>809</v>
      </c>
      <c r="CG94" s="19">
        <f t="shared" ref="CG94:CJ94" si="162">SUM(CG91:CG93)</f>
        <v>0</v>
      </c>
      <c r="CH94" s="19">
        <f t="shared" si="162"/>
        <v>7</v>
      </c>
      <c r="CI94" s="19">
        <f t="shared" si="162"/>
        <v>3</v>
      </c>
      <c r="CJ94" s="19">
        <f t="shared" si="162"/>
        <v>0</v>
      </c>
      <c r="CK94" s="121"/>
      <c r="CL94" s="19">
        <f>SUM(CL91:CL93)</f>
        <v>10</v>
      </c>
      <c r="CM94" s="112"/>
      <c r="CN94" s="112"/>
      <c r="CO94" s="112"/>
      <c r="CP94" s="121" t="s">
        <v>809</v>
      </c>
      <c r="CQ94" s="19">
        <f t="shared" ref="CQ94:CT94" si="163">SUM(CQ91:CQ93)</f>
        <v>0</v>
      </c>
      <c r="CR94" s="19">
        <f t="shared" si="163"/>
        <v>6</v>
      </c>
      <c r="CS94" s="19">
        <f t="shared" si="163"/>
        <v>4</v>
      </c>
      <c r="CT94" s="19">
        <f t="shared" si="163"/>
        <v>0</v>
      </c>
      <c r="CU94" s="121"/>
      <c r="CV94" s="19">
        <f>SUM(CV91:CV93)</f>
        <v>10</v>
      </c>
      <c r="CW94" s="112"/>
      <c r="CX94" s="112"/>
      <c r="CY94" s="112"/>
      <c r="CZ94" s="121" t="s">
        <v>809</v>
      </c>
      <c r="DA94" s="19">
        <f t="shared" ref="DA94:DD94" si="164">SUM(DA91:DA93)</f>
        <v>0</v>
      </c>
      <c r="DB94" s="19">
        <f t="shared" si="164"/>
        <v>5</v>
      </c>
      <c r="DC94" s="19">
        <f t="shared" si="164"/>
        <v>5</v>
      </c>
      <c r="DD94" s="19">
        <f t="shared" si="164"/>
        <v>0</v>
      </c>
      <c r="DE94" s="121"/>
      <c r="DF94" s="19">
        <f>SUM(DF91:DF93)</f>
        <v>10</v>
      </c>
      <c r="DG94" s="112"/>
      <c r="DH94" s="112"/>
      <c r="DI94" s="112"/>
      <c r="DJ94" s="121" t="s">
        <v>809</v>
      </c>
      <c r="DK94" s="19">
        <f t="shared" ref="DK94:DN94" si="165">SUM(DK91:DK93)</f>
        <v>0</v>
      </c>
      <c r="DL94" s="19">
        <f t="shared" si="165"/>
        <v>5</v>
      </c>
      <c r="DM94" s="19">
        <f t="shared" si="165"/>
        <v>5</v>
      </c>
      <c r="DN94" s="19">
        <f t="shared" si="165"/>
        <v>0</v>
      </c>
      <c r="DO94" s="121"/>
      <c r="DP94" s="19">
        <f>SUM(DP91:DP93)</f>
        <v>10</v>
      </c>
      <c r="DQ94" s="112"/>
      <c r="DR94" s="112"/>
      <c r="DS94" s="112"/>
      <c r="DT94" s="121" t="s">
        <v>809</v>
      </c>
      <c r="DU94" s="19">
        <f t="shared" ref="DU94:DX94" si="166">SUM(DU91:DU93)</f>
        <v>0</v>
      </c>
      <c r="DV94" s="19">
        <f t="shared" si="166"/>
        <v>7</v>
      </c>
      <c r="DW94" s="19">
        <f t="shared" si="166"/>
        <v>3</v>
      </c>
      <c r="DX94" s="19">
        <f t="shared" si="166"/>
        <v>0</v>
      </c>
      <c r="DY94" s="121"/>
      <c r="DZ94" s="19">
        <f>SUM(DZ91:DZ93)</f>
        <v>10</v>
      </c>
      <c r="EA94" s="112"/>
      <c r="EB94" s="112"/>
      <c r="EC94" s="112"/>
      <c r="ED94" s="121" t="s">
        <v>809</v>
      </c>
      <c r="EE94" s="19">
        <f t="shared" ref="EE94:EH94" si="167">SUM(EE91:EE93)</f>
        <v>0</v>
      </c>
      <c r="EF94" s="19">
        <f t="shared" si="167"/>
        <v>6</v>
      </c>
      <c r="EG94" s="19">
        <f t="shared" si="167"/>
        <v>4</v>
      </c>
      <c r="EH94" s="19">
        <f t="shared" si="167"/>
        <v>0</v>
      </c>
      <c r="EI94" s="121"/>
      <c r="EJ94" s="19">
        <f>SUM(EJ91:EJ93)</f>
        <v>10</v>
      </c>
      <c r="EK94" s="112"/>
      <c r="EL94" s="112"/>
      <c r="EM94" s="112"/>
      <c r="EN94" s="121" t="s">
        <v>809</v>
      </c>
      <c r="EO94" s="19">
        <f t="shared" ref="EO94:ER94" si="168">SUM(EO91:EO93)</f>
        <v>0</v>
      </c>
      <c r="EP94" s="19">
        <f t="shared" si="168"/>
        <v>6</v>
      </c>
      <c r="EQ94" s="19">
        <f t="shared" si="168"/>
        <v>4</v>
      </c>
      <c r="ER94" s="19">
        <f t="shared" si="168"/>
        <v>0</v>
      </c>
      <c r="ES94" s="121"/>
      <c r="ET94" s="19">
        <f>SUM(ET91:ET93)</f>
        <v>10</v>
      </c>
      <c r="EU94" s="13"/>
    </row>
    <row r="95" spans="1:151" ht="12.75" customHeight="1" x14ac:dyDescent="0.2">
      <c r="A95" s="13"/>
      <c r="B95" s="13"/>
      <c r="C95" s="13"/>
      <c r="D95" s="13"/>
      <c r="E95" s="13"/>
      <c r="F95" s="13"/>
      <c r="G95" s="13"/>
      <c r="H95" s="112"/>
      <c r="I95" s="14"/>
      <c r="J95" s="112"/>
      <c r="K95" s="112"/>
      <c r="L95" s="112"/>
      <c r="M95" s="112"/>
      <c r="N95" s="7"/>
      <c r="O95" s="8"/>
      <c r="P95" s="8"/>
      <c r="Q95" s="8"/>
      <c r="R95" s="8"/>
      <c r="S95" s="7"/>
      <c r="T95" s="132"/>
      <c r="U95" s="112"/>
      <c r="V95" s="112"/>
      <c r="W95" s="112"/>
      <c r="X95" s="7"/>
      <c r="Y95" s="8"/>
      <c r="Z95" s="8"/>
      <c r="AA95" s="8"/>
      <c r="AB95" s="8"/>
      <c r="AC95" s="7"/>
      <c r="AD95" s="132"/>
      <c r="AE95" s="112"/>
      <c r="AF95" s="112"/>
      <c r="AG95" s="112"/>
      <c r="AH95" s="7"/>
      <c r="AI95" s="8"/>
      <c r="AJ95" s="8"/>
      <c r="AK95" s="8"/>
      <c r="AL95" s="8"/>
      <c r="AM95" s="7"/>
      <c r="AN95" s="132"/>
      <c r="AO95" s="112"/>
      <c r="AP95" s="112"/>
      <c r="AQ95" s="112"/>
      <c r="AR95" s="7"/>
      <c r="AS95" s="8"/>
      <c r="AT95" s="8"/>
      <c r="AU95" s="8"/>
      <c r="AV95" s="8"/>
      <c r="AW95" s="7"/>
      <c r="AX95" s="132"/>
      <c r="AY95" s="112"/>
      <c r="AZ95" s="112"/>
      <c r="BA95" s="112"/>
      <c r="BB95" s="7"/>
      <c r="BC95" s="8"/>
      <c r="BD95" s="8"/>
      <c r="BE95" s="8"/>
      <c r="BF95" s="8"/>
      <c r="BG95" s="7"/>
      <c r="BH95" s="132"/>
      <c r="BI95" s="112"/>
      <c r="BJ95" s="112"/>
      <c r="BK95" s="112"/>
      <c r="BL95" s="7"/>
      <c r="BM95" s="8"/>
      <c r="BN95" s="8"/>
      <c r="BO95" s="8"/>
      <c r="BP95" s="8"/>
      <c r="BQ95" s="7"/>
      <c r="BR95" s="132"/>
      <c r="BS95" s="112"/>
      <c r="BT95" s="112"/>
      <c r="BU95" s="112"/>
      <c r="BV95" s="7"/>
      <c r="BW95" s="8"/>
      <c r="BX95" s="8"/>
      <c r="BY95" s="8"/>
      <c r="BZ95" s="8"/>
      <c r="CA95" s="7"/>
      <c r="CB95" s="132"/>
      <c r="CC95" s="112"/>
      <c r="CD95" s="112"/>
      <c r="CE95" s="112"/>
      <c r="CF95" s="7"/>
      <c r="CG95" s="8"/>
      <c r="CH95" s="8"/>
      <c r="CI95" s="8"/>
      <c r="CJ95" s="8"/>
      <c r="CK95" s="7"/>
      <c r="CL95" s="132"/>
      <c r="CM95" s="112"/>
      <c r="CN95" s="112"/>
      <c r="CO95" s="112"/>
      <c r="CP95" s="7"/>
      <c r="CQ95" s="8"/>
      <c r="CR95" s="8"/>
      <c r="CS95" s="8"/>
      <c r="CT95" s="8"/>
      <c r="CU95" s="7"/>
      <c r="CV95" s="132"/>
      <c r="CW95" s="112"/>
      <c r="CX95" s="112"/>
      <c r="CY95" s="112"/>
      <c r="CZ95" s="7"/>
      <c r="DA95" s="8"/>
      <c r="DB95" s="8"/>
      <c r="DC95" s="8"/>
      <c r="DD95" s="8"/>
      <c r="DE95" s="7"/>
      <c r="DF95" s="132"/>
      <c r="DG95" s="112"/>
      <c r="DH95" s="112"/>
      <c r="DI95" s="112"/>
      <c r="DJ95" s="7"/>
      <c r="DK95" s="8"/>
      <c r="DL95" s="8"/>
      <c r="DM95" s="8"/>
      <c r="DN95" s="8"/>
      <c r="DO95" s="7"/>
      <c r="DP95" s="132"/>
      <c r="DQ95" s="112"/>
      <c r="DR95" s="112"/>
      <c r="DS95" s="112"/>
      <c r="DT95" s="7"/>
      <c r="DU95" s="8"/>
      <c r="DV95" s="8"/>
      <c r="DW95" s="8"/>
      <c r="DX95" s="8"/>
      <c r="DY95" s="7"/>
      <c r="DZ95" s="132"/>
      <c r="EA95" s="112"/>
      <c r="EB95" s="112"/>
      <c r="EC95" s="112"/>
      <c r="ED95" s="7"/>
      <c r="EE95" s="8"/>
      <c r="EF95" s="8"/>
      <c r="EG95" s="8"/>
      <c r="EH95" s="8"/>
      <c r="EI95" s="7"/>
      <c r="EJ95" s="132"/>
      <c r="EK95" s="112"/>
      <c r="EL95" s="112"/>
      <c r="EM95" s="112"/>
      <c r="EN95" s="7"/>
      <c r="EO95" s="8"/>
      <c r="EP95" s="8"/>
      <c r="EQ95" s="8"/>
      <c r="ER95" s="8"/>
      <c r="ES95" s="7"/>
      <c r="ET95" s="132"/>
      <c r="EU95" s="13"/>
    </row>
    <row r="96" spans="1:151" ht="12.75" customHeight="1" x14ac:dyDescent="0.2">
      <c r="A96" s="13"/>
      <c r="B96" s="13"/>
      <c r="C96" s="13"/>
      <c r="D96" s="13"/>
      <c r="E96" s="13"/>
      <c r="F96" s="13"/>
      <c r="G96" s="13"/>
      <c r="H96" s="112"/>
      <c r="I96" s="14"/>
      <c r="J96" s="112"/>
      <c r="K96" s="112"/>
      <c r="L96" s="112"/>
      <c r="M96" s="112"/>
      <c r="N96" s="7"/>
      <c r="O96" s="8"/>
      <c r="P96" s="8"/>
      <c r="Q96" s="8"/>
      <c r="R96" s="8"/>
      <c r="S96" s="7"/>
      <c r="T96" s="132"/>
      <c r="U96" s="112"/>
      <c r="V96" s="112"/>
      <c r="W96" s="112"/>
      <c r="X96" s="7"/>
      <c r="Y96" s="8"/>
      <c r="Z96" s="8"/>
      <c r="AA96" s="8"/>
      <c r="AB96" s="8"/>
      <c r="AC96" s="7"/>
      <c r="AD96" s="132"/>
      <c r="AE96" s="112"/>
      <c r="AF96" s="112"/>
      <c r="AG96" s="112"/>
      <c r="AH96" s="7"/>
      <c r="AI96" s="8"/>
      <c r="AJ96" s="8"/>
      <c r="AK96" s="8"/>
      <c r="AL96" s="8"/>
      <c r="AM96" s="7"/>
      <c r="AN96" s="132"/>
      <c r="AO96" s="112"/>
      <c r="AP96" s="112"/>
      <c r="AQ96" s="112"/>
      <c r="AR96" s="7"/>
      <c r="AS96" s="8"/>
      <c r="AT96" s="8"/>
      <c r="AU96" s="8"/>
      <c r="AV96" s="8"/>
      <c r="AW96" s="7"/>
      <c r="AX96" s="132"/>
      <c r="AY96" s="112"/>
      <c r="AZ96" s="112"/>
      <c r="BA96" s="112"/>
      <c r="BB96" s="7"/>
      <c r="BC96" s="8"/>
      <c r="BD96" s="8"/>
      <c r="BE96" s="8"/>
      <c r="BF96" s="8"/>
      <c r="BG96" s="7"/>
      <c r="BH96" s="132"/>
      <c r="BI96" s="112"/>
      <c r="BJ96" s="112"/>
      <c r="BK96" s="112"/>
      <c r="BL96" s="7"/>
      <c r="BM96" s="8"/>
      <c r="BN96" s="8"/>
      <c r="BO96" s="8"/>
      <c r="BP96" s="8"/>
      <c r="BQ96" s="7"/>
      <c r="BR96" s="132"/>
      <c r="BS96" s="112"/>
      <c r="BT96" s="112"/>
      <c r="BU96" s="112"/>
      <c r="BV96" s="7"/>
      <c r="BW96" s="8"/>
      <c r="BX96" s="8"/>
      <c r="BY96" s="8"/>
      <c r="BZ96" s="8"/>
      <c r="CA96" s="7"/>
      <c r="CB96" s="132"/>
      <c r="CC96" s="112"/>
      <c r="CD96" s="112"/>
      <c r="CE96" s="112"/>
      <c r="CF96" s="7"/>
      <c r="CG96" s="8"/>
      <c r="CH96" s="8"/>
      <c r="CI96" s="8"/>
      <c r="CJ96" s="8"/>
      <c r="CK96" s="7"/>
      <c r="CL96" s="132"/>
      <c r="CM96" s="112"/>
      <c r="CN96" s="112"/>
      <c r="CO96" s="112"/>
      <c r="CP96" s="7"/>
      <c r="CQ96" s="8"/>
      <c r="CR96" s="8"/>
      <c r="CS96" s="8"/>
      <c r="CT96" s="8"/>
      <c r="CU96" s="7"/>
      <c r="CV96" s="132"/>
      <c r="CW96" s="112"/>
      <c r="CX96" s="112"/>
      <c r="CY96" s="112"/>
      <c r="CZ96" s="7"/>
      <c r="DA96" s="8"/>
      <c r="DB96" s="8"/>
      <c r="DC96" s="8"/>
      <c r="DD96" s="8"/>
      <c r="DE96" s="7"/>
      <c r="DF96" s="132"/>
      <c r="DG96" s="112"/>
      <c r="DH96" s="112"/>
      <c r="DI96" s="112"/>
      <c r="DJ96" s="7"/>
      <c r="DK96" s="8"/>
      <c r="DL96" s="8"/>
      <c r="DM96" s="8"/>
      <c r="DN96" s="8"/>
      <c r="DO96" s="7"/>
      <c r="DP96" s="132"/>
      <c r="DQ96" s="112"/>
      <c r="DR96" s="112"/>
      <c r="DS96" s="112"/>
      <c r="DT96" s="7"/>
      <c r="DU96" s="8"/>
      <c r="DV96" s="8"/>
      <c r="DW96" s="8"/>
      <c r="DX96" s="8"/>
      <c r="DY96" s="7"/>
      <c r="DZ96" s="132"/>
      <c r="EA96" s="112"/>
      <c r="EB96" s="112"/>
      <c r="EC96" s="112"/>
      <c r="ED96" s="7"/>
      <c r="EE96" s="8"/>
      <c r="EF96" s="8"/>
      <c r="EG96" s="8"/>
      <c r="EH96" s="8"/>
      <c r="EI96" s="7"/>
      <c r="EJ96" s="132"/>
      <c r="EK96" s="112"/>
      <c r="EL96" s="112"/>
      <c r="EM96" s="112"/>
      <c r="EN96" s="7"/>
      <c r="EO96" s="8"/>
      <c r="EP96" s="8"/>
      <c r="EQ96" s="8"/>
      <c r="ER96" s="8"/>
      <c r="ES96" s="7"/>
      <c r="ET96" s="132"/>
      <c r="EU96" s="13"/>
    </row>
    <row r="97" spans="1:151" ht="12.75" customHeight="1" x14ac:dyDescent="0.2">
      <c r="A97" s="13"/>
      <c r="B97" s="13"/>
      <c r="C97" s="13"/>
      <c r="D97" s="13"/>
      <c r="E97" s="13"/>
      <c r="F97" s="13"/>
      <c r="G97" s="13"/>
      <c r="H97" s="112"/>
      <c r="I97" s="14"/>
      <c r="J97" s="112"/>
      <c r="K97" s="112"/>
      <c r="L97" s="112"/>
      <c r="M97" s="112"/>
      <c r="N97" s="113" t="s">
        <v>1459</v>
      </c>
      <c r="O97" s="114" t="s">
        <v>52</v>
      </c>
      <c r="P97" s="114" t="s">
        <v>53</v>
      </c>
      <c r="Q97" s="114" t="s">
        <v>54</v>
      </c>
      <c r="R97" s="114" t="s">
        <v>55</v>
      </c>
      <c r="S97" s="113"/>
      <c r="T97" s="115" t="s">
        <v>809</v>
      </c>
      <c r="U97" s="112"/>
      <c r="V97" s="112"/>
      <c r="W97" s="112"/>
      <c r="X97" s="113" t="s">
        <v>1459</v>
      </c>
      <c r="Y97" s="114" t="s">
        <v>52</v>
      </c>
      <c r="Z97" s="114" t="s">
        <v>53</v>
      </c>
      <c r="AA97" s="114" t="s">
        <v>54</v>
      </c>
      <c r="AB97" s="114" t="s">
        <v>55</v>
      </c>
      <c r="AC97" s="113"/>
      <c r="AD97" s="115" t="s">
        <v>809</v>
      </c>
      <c r="AE97" s="112"/>
      <c r="AF97" s="112"/>
      <c r="AG97" s="112"/>
      <c r="AH97" s="113" t="s">
        <v>1459</v>
      </c>
      <c r="AI97" s="114" t="s">
        <v>52</v>
      </c>
      <c r="AJ97" s="114" t="s">
        <v>53</v>
      </c>
      <c r="AK97" s="114" t="s">
        <v>54</v>
      </c>
      <c r="AL97" s="114" t="s">
        <v>55</v>
      </c>
      <c r="AM97" s="113"/>
      <c r="AN97" s="115" t="s">
        <v>809</v>
      </c>
      <c r="AO97" s="112"/>
      <c r="AP97" s="112"/>
      <c r="AQ97" s="112"/>
      <c r="AR97" s="113" t="s">
        <v>1459</v>
      </c>
      <c r="AS97" s="114" t="s">
        <v>52</v>
      </c>
      <c r="AT97" s="114" t="s">
        <v>53</v>
      </c>
      <c r="AU97" s="114" t="s">
        <v>54</v>
      </c>
      <c r="AV97" s="114" t="s">
        <v>55</v>
      </c>
      <c r="AW97" s="113"/>
      <c r="AX97" s="115" t="s">
        <v>809</v>
      </c>
      <c r="AY97" s="112"/>
      <c r="AZ97" s="112"/>
      <c r="BA97" s="112"/>
      <c r="BB97" s="113" t="s">
        <v>1459</v>
      </c>
      <c r="BC97" s="114" t="s">
        <v>52</v>
      </c>
      <c r="BD97" s="114" t="s">
        <v>53</v>
      </c>
      <c r="BE97" s="114" t="s">
        <v>54</v>
      </c>
      <c r="BF97" s="114" t="s">
        <v>55</v>
      </c>
      <c r="BG97" s="113"/>
      <c r="BH97" s="115" t="s">
        <v>809</v>
      </c>
      <c r="BI97" s="112"/>
      <c r="BJ97" s="112"/>
      <c r="BK97" s="112"/>
      <c r="BL97" s="113" t="s">
        <v>1459</v>
      </c>
      <c r="BM97" s="114" t="s">
        <v>52</v>
      </c>
      <c r="BN97" s="114" t="s">
        <v>53</v>
      </c>
      <c r="BO97" s="114" t="s">
        <v>54</v>
      </c>
      <c r="BP97" s="114" t="s">
        <v>55</v>
      </c>
      <c r="BQ97" s="113"/>
      <c r="BR97" s="115" t="s">
        <v>809</v>
      </c>
      <c r="BS97" s="112"/>
      <c r="BT97" s="112"/>
      <c r="BU97" s="112"/>
      <c r="BV97" s="113" t="s">
        <v>1459</v>
      </c>
      <c r="BW97" s="114" t="s">
        <v>52</v>
      </c>
      <c r="BX97" s="114" t="s">
        <v>53</v>
      </c>
      <c r="BY97" s="114" t="s">
        <v>54</v>
      </c>
      <c r="BZ97" s="114" t="s">
        <v>55</v>
      </c>
      <c r="CA97" s="113"/>
      <c r="CB97" s="115" t="s">
        <v>809</v>
      </c>
      <c r="CC97" s="112"/>
      <c r="CD97" s="112"/>
      <c r="CE97" s="112"/>
      <c r="CF97" s="113" t="s">
        <v>1459</v>
      </c>
      <c r="CG97" s="114" t="s">
        <v>52</v>
      </c>
      <c r="CH97" s="114" t="s">
        <v>53</v>
      </c>
      <c r="CI97" s="114" t="s">
        <v>54</v>
      </c>
      <c r="CJ97" s="114" t="s">
        <v>55</v>
      </c>
      <c r="CK97" s="113"/>
      <c r="CL97" s="115" t="s">
        <v>809</v>
      </c>
      <c r="CM97" s="112"/>
      <c r="CN97" s="112"/>
      <c r="CO97" s="112"/>
      <c r="CP97" s="113" t="s">
        <v>1459</v>
      </c>
      <c r="CQ97" s="114" t="s">
        <v>52</v>
      </c>
      <c r="CR97" s="114" t="s">
        <v>53</v>
      </c>
      <c r="CS97" s="114" t="s">
        <v>54</v>
      </c>
      <c r="CT97" s="114" t="s">
        <v>55</v>
      </c>
      <c r="CU97" s="113"/>
      <c r="CV97" s="115" t="s">
        <v>809</v>
      </c>
      <c r="CW97" s="112"/>
      <c r="CX97" s="112"/>
      <c r="CY97" s="112"/>
      <c r="CZ97" s="113" t="s">
        <v>1459</v>
      </c>
      <c r="DA97" s="114" t="s">
        <v>52</v>
      </c>
      <c r="DB97" s="114" t="s">
        <v>53</v>
      </c>
      <c r="DC97" s="114" t="s">
        <v>54</v>
      </c>
      <c r="DD97" s="114" t="s">
        <v>55</v>
      </c>
      <c r="DE97" s="113"/>
      <c r="DF97" s="115" t="s">
        <v>809</v>
      </c>
      <c r="DG97" s="112"/>
      <c r="DH97" s="112"/>
      <c r="DI97" s="112"/>
      <c r="DJ97" s="113" t="s">
        <v>1459</v>
      </c>
      <c r="DK97" s="114" t="s">
        <v>52</v>
      </c>
      <c r="DL97" s="114" t="s">
        <v>53</v>
      </c>
      <c r="DM97" s="114" t="s">
        <v>54</v>
      </c>
      <c r="DN97" s="114" t="s">
        <v>55</v>
      </c>
      <c r="DO97" s="113"/>
      <c r="DP97" s="115" t="s">
        <v>809</v>
      </c>
      <c r="DQ97" s="112"/>
      <c r="DR97" s="112"/>
      <c r="DS97" s="112"/>
      <c r="DT97" s="113" t="s">
        <v>1459</v>
      </c>
      <c r="DU97" s="114" t="s">
        <v>52</v>
      </c>
      <c r="DV97" s="114" t="s">
        <v>53</v>
      </c>
      <c r="DW97" s="114" t="s">
        <v>54</v>
      </c>
      <c r="DX97" s="114" t="s">
        <v>55</v>
      </c>
      <c r="DY97" s="113"/>
      <c r="DZ97" s="115" t="s">
        <v>809</v>
      </c>
      <c r="EA97" s="112"/>
      <c r="EB97" s="112"/>
      <c r="EC97" s="112"/>
      <c r="ED97" s="113" t="s">
        <v>1459</v>
      </c>
      <c r="EE97" s="114" t="s">
        <v>52</v>
      </c>
      <c r="EF97" s="114" t="s">
        <v>53</v>
      </c>
      <c r="EG97" s="114" t="s">
        <v>54</v>
      </c>
      <c r="EH97" s="114" t="s">
        <v>55</v>
      </c>
      <c r="EI97" s="113"/>
      <c r="EJ97" s="115" t="s">
        <v>809</v>
      </c>
      <c r="EK97" s="112"/>
      <c r="EL97" s="112"/>
      <c r="EM97" s="112"/>
      <c r="EN97" s="113" t="s">
        <v>1459</v>
      </c>
      <c r="EO97" s="209" t="s">
        <v>1452</v>
      </c>
      <c r="EP97" s="114" t="s">
        <v>1453</v>
      </c>
      <c r="EQ97" s="114" t="s">
        <v>1454</v>
      </c>
      <c r="ER97" s="114" t="s">
        <v>1455</v>
      </c>
      <c r="ES97" s="113"/>
      <c r="ET97" s="115" t="s">
        <v>809</v>
      </c>
      <c r="EU97" s="13"/>
    </row>
    <row r="98" spans="1:151" ht="12.75" customHeight="1" x14ac:dyDescent="0.2">
      <c r="A98" s="13"/>
      <c r="B98" s="13"/>
      <c r="C98" s="13"/>
      <c r="D98" s="13"/>
      <c r="E98" s="13"/>
      <c r="F98" s="13"/>
      <c r="G98" s="13"/>
      <c r="H98" s="112"/>
      <c r="I98" s="14"/>
      <c r="J98" s="112"/>
      <c r="K98" s="112"/>
      <c r="L98" s="112"/>
      <c r="M98" s="112"/>
      <c r="N98" s="24" t="s">
        <v>1338</v>
      </c>
      <c r="O98" s="35">
        <f t="shared" ref="O98:R98" si="169">COUNTA(O62:O64)</f>
        <v>0</v>
      </c>
      <c r="P98" s="35">
        <f t="shared" si="169"/>
        <v>1</v>
      </c>
      <c r="Q98" s="35">
        <f t="shared" si="169"/>
        <v>1</v>
      </c>
      <c r="R98" s="35">
        <f t="shared" si="169"/>
        <v>0</v>
      </c>
      <c r="S98" s="24"/>
      <c r="T98" s="35">
        <f>COUNTA(T62:T64)</f>
        <v>2</v>
      </c>
      <c r="U98" s="112"/>
      <c r="V98" s="112"/>
      <c r="W98" s="112"/>
      <c r="X98" s="24" t="s">
        <v>1338</v>
      </c>
      <c r="Y98" s="35">
        <f t="shared" ref="Y98:AB98" si="170">COUNTA(Y62:Y64)</f>
        <v>0</v>
      </c>
      <c r="Z98" s="35">
        <f t="shared" si="170"/>
        <v>2</v>
      </c>
      <c r="AA98" s="35">
        <f t="shared" si="170"/>
        <v>0</v>
      </c>
      <c r="AB98" s="35">
        <f t="shared" si="170"/>
        <v>0</v>
      </c>
      <c r="AC98" s="24"/>
      <c r="AD98" s="35">
        <f>COUNTA(AD62:AD64)</f>
        <v>2</v>
      </c>
      <c r="AE98" s="112"/>
      <c r="AF98" s="112"/>
      <c r="AG98" s="112"/>
      <c r="AH98" s="24" t="s">
        <v>1338</v>
      </c>
      <c r="AI98" s="35">
        <f t="shared" ref="AI98:AL98" si="171">COUNTA(AI62:AI64)</f>
        <v>0</v>
      </c>
      <c r="AJ98" s="35">
        <f t="shared" si="171"/>
        <v>1</v>
      </c>
      <c r="AK98" s="35">
        <f t="shared" si="171"/>
        <v>1</v>
      </c>
      <c r="AL98" s="35">
        <f t="shared" si="171"/>
        <v>0</v>
      </c>
      <c r="AM98" s="24"/>
      <c r="AN98" s="35">
        <f>COUNTA(AN62:AN64)</f>
        <v>2</v>
      </c>
      <c r="AO98" s="112"/>
      <c r="AP98" s="112"/>
      <c r="AQ98" s="112"/>
      <c r="AR98" s="24" t="s">
        <v>1338</v>
      </c>
      <c r="AS98" s="35">
        <f t="shared" ref="AS98:AV98" si="172">COUNTA(AS62:AS64)</f>
        <v>0</v>
      </c>
      <c r="AT98" s="35">
        <f t="shared" si="172"/>
        <v>2</v>
      </c>
      <c r="AU98" s="35">
        <f t="shared" si="172"/>
        <v>0</v>
      </c>
      <c r="AV98" s="35">
        <f t="shared" si="172"/>
        <v>0</v>
      </c>
      <c r="AW98" s="24"/>
      <c r="AX98" s="35">
        <f>COUNTA(AX62:AX64)</f>
        <v>2</v>
      </c>
      <c r="AY98" s="112"/>
      <c r="AZ98" s="112"/>
      <c r="BA98" s="112"/>
      <c r="BB98" s="24" t="s">
        <v>1338</v>
      </c>
      <c r="BC98" s="35">
        <f t="shared" ref="BC98:BF98" si="173">COUNTA(BC62:BC64)</f>
        <v>0</v>
      </c>
      <c r="BD98" s="35">
        <f t="shared" si="173"/>
        <v>2</v>
      </c>
      <c r="BE98" s="35">
        <f t="shared" si="173"/>
        <v>0</v>
      </c>
      <c r="BF98" s="35">
        <f t="shared" si="173"/>
        <v>0</v>
      </c>
      <c r="BG98" s="24"/>
      <c r="BH98" s="35">
        <f>COUNTA(BH62:BH64)</f>
        <v>2</v>
      </c>
      <c r="BI98" s="112"/>
      <c r="BJ98" s="112"/>
      <c r="BK98" s="112"/>
      <c r="BL98" s="24" t="s">
        <v>1338</v>
      </c>
      <c r="BM98" s="35">
        <f t="shared" ref="BM98:BP98" si="174">COUNTA(BM62:BM64)</f>
        <v>0</v>
      </c>
      <c r="BN98" s="35">
        <f t="shared" si="174"/>
        <v>2</v>
      </c>
      <c r="BO98" s="35">
        <f t="shared" si="174"/>
        <v>0</v>
      </c>
      <c r="BP98" s="35">
        <f t="shared" si="174"/>
        <v>0</v>
      </c>
      <c r="BQ98" s="24"/>
      <c r="BR98" s="35">
        <f>COUNTA(BR62:BR64)</f>
        <v>2</v>
      </c>
      <c r="BS98" s="112"/>
      <c r="BT98" s="112"/>
      <c r="BU98" s="112"/>
      <c r="BV98" s="24" t="s">
        <v>1338</v>
      </c>
      <c r="BW98" s="35">
        <f t="shared" ref="BW98:BZ98" si="175">COUNTA(BW62:BW64)</f>
        <v>0</v>
      </c>
      <c r="BX98" s="35">
        <f t="shared" si="175"/>
        <v>2</v>
      </c>
      <c r="BY98" s="35">
        <f t="shared" si="175"/>
        <v>0</v>
      </c>
      <c r="BZ98" s="35">
        <f t="shared" si="175"/>
        <v>0</v>
      </c>
      <c r="CA98" s="24"/>
      <c r="CB98" s="35">
        <f>COUNTA(CB62:CB64)</f>
        <v>2</v>
      </c>
      <c r="CC98" s="112"/>
      <c r="CD98" s="112"/>
      <c r="CE98" s="112"/>
      <c r="CF98" s="24" t="s">
        <v>1338</v>
      </c>
      <c r="CG98" s="35">
        <f t="shared" ref="CG98:CJ98" si="176">COUNTA(CG62:CG64)</f>
        <v>0</v>
      </c>
      <c r="CH98" s="35">
        <f t="shared" si="176"/>
        <v>2</v>
      </c>
      <c r="CI98" s="35">
        <f t="shared" si="176"/>
        <v>0</v>
      </c>
      <c r="CJ98" s="35">
        <f t="shared" si="176"/>
        <v>0</v>
      </c>
      <c r="CK98" s="24"/>
      <c r="CL98" s="35">
        <f>COUNTA(CL62:CL64)</f>
        <v>2</v>
      </c>
      <c r="CM98" s="112"/>
      <c r="CN98" s="112"/>
      <c r="CO98" s="112"/>
      <c r="CP98" s="24" t="s">
        <v>1338</v>
      </c>
      <c r="CQ98" s="35">
        <f t="shared" ref="CQ98:CT98" si="177">COUNTA(CQ62:CQ64)</f>
        <v>0</v>
      </c>
      <c r="CR98" s="35">
        <f t="shared" si="177"/>
        <v>2</v>
      </c>
      <c r="CS98" s="35">
        <f t="shared" si="177"/>
        <v>0</v>
      </c>
      <c r="CT98" s="35">
        <f t="shared" si="177"/>
        <v>0</v>
      </c>
      <c r="CU98" s="24"/>
      <c r="CV98" s="35">
        <f>COUNTA(CV62:CV64)</f>
        <v>2</v>
      </c>
      <c r="CW98" s="112"/>
      <c r="CX98" s="112"/>
      <c r="CY98" s="112"/>
      <c r="CZ98" s="24" t="s">
        <v>1338</v>
      </c>
      <c r="DA98" s="35">
        <f t="shared" ref="DA98:DD98" si="178">COUNTA(DA62:DA64)</f>
        <v>0</v>
      </c>
      <c r="DB98" s="35">
        <f t="shared" si="178"/>
        <v>1</v>
      </c>
      <c r="DC98" s="35">
        <f t="shared" si="178"/>
        <v>1</v>
      </c>
      <c r="DD98" s="35">
        <f t="shared" si="178"/>
        <v>0</v>
      </c>
      <c r="DE98" s="24"/>
      <c r="DF98" s="35">
        <f>COUNTA(DF62:DF64)</f>
        <v>2</v>
      </c>
      <c r="DG98" s="112"/>
      <c r="DH98" s="112"/>
      <c r="DI98" s="112"/>
      <c r="DJ98" s="24" t="s">
        <v>1338</v>
      </c>
      <c r="DK98" s="35">
        <f t="shared" ref="DK98:DN98" si="179">COUNTA(DK62:DK64)</f>
        <v>0</v>
      </c>
      <c r="DL98" s="35">
        <f t="shared" si="179"/>
        <v>1</v>
      </c>
      <c r="DM98" s="35">
        <f t="shared" si="179"/>
        <v>1</v>
      </c>
      <c r="DN98" s="35">
        <f t="shared" si="179"/>
        <v>0</v>
      </c>
      <c r="DO98" s="24"/>
      <c r="DP98" s="35">
        <f>COUNTA(DP62:DP64)</f>
        <v>2</v>
      </c>
      <c r="DQ98" s="112"/>
      <c r="DR98" s="112"/>
      <c r="DS98" s="112"/>
      <c r="DT98" s="24" t="s">
        <v>1338</v>
      </c>
      <c r="DU98" s="35">
        <f t="shared" ref="DU98:DX98" si="180">COUNTA(DU62:DU64)</f>
        <v>0</v>
      </c>
      <c r="DV98" s="35">
        <f t="shared" si="180"/>
        <v>2</v>
      </c>
      <c r="DW98" s="35">
        <f t="shared" si="180"/>
        <v>0</v>
      </c>
      <c r="DX98" s="35">
        <f t="shared" si="180"/>
        <v>0</v>
      </c>
      <c r="DY98" s="24"/>
      <c r="DZ98" s="35">
        <f>COUNTA(DZ62:DZ64)</f>
        <v>2</v>
      </c>
      <c r="EA98" s="112"/>
      <c r="EB98" s="112"/>
      <c r="EC98" s="112"/>
      <c r="ED98" s="24" t="s">
        <v>1338</v>
      </c>
      <c r="EE98" s="35">
        <f t="shared" ref="EE98:EH98" si="181">COUNTA(EE62:EE64)</f>
        <v>0</v>
      </c>
      <c r="EF98" s="35">
        <f t="shared" si="181"/>
        <v>2</v>
      </c>
      <c r="EG98" s="35">
        <f t="shared" si="181"/>
        <v>0</v>
      </c>
      <c r="EH98" s="35">
        <f t="shared" si="181"/>
        <v>0</v>
      </c>
      <c r="EI98" s="24"/>
      <c r="EJ98" s="35">
        <f>COUNTA(EJ62:EJ64)</f>
        <v>2</v>
      </c>
      <c r="EK98" s="112"/>
      <c r="EL98" s="112"/>
      <c r="EM98" s="112"/>
      <c r="EN98" s="24" t="s">
        <v>1338</v>
      </c>
      <c r="EO98" s="35">
        <f t="shared" ref="EO98:ER98" si="182">COUNTA(EO62:EO64)</f>
        <v>0</v>
      </c>
      <c r="EP98" s="35">
        <f t="shared" si="182"/>
        <v>1</v>
      </c>
      <c r="EQ98" s="35">
        <f t="shared" si="182"/>
        <v>1</v>
      </c>
      <c r="ER98" s="35">
        <f t="shared" si="182"/>
        <v>0</v>
      </c>
      <c r="ES98" s="24"/>
      <c r="ET98" s="35">
        <f>COUNTA(ET62:ET64)</f>
        <v>2</v>
      </c>
      <c r="EU98" s="13"/>
    </row>
    <row r="99" spans="1:151" ht="12.75" customHeight="1" x14ac:dyDescent="0.2">
      <c r="A99" s="13"/>
      <c r="B99" s="13"/>
      <c r="C99" s="13"/>
      <c r="D99" s="13"/>
      <c r="E99" s="13"/>
      <c r="F99" s="13"/>
      <c r="G99" s="13"/>
      <c r="H99" s="112"/>
      <c r="I99" s="14"/>
      <c r="J99" s="112"/>
      <c r="K99" s="112"/>
      <c r="L99" s="112"/>
      <c r="M99" s="112"/>
      <c r="N99" s="24" t="s">
        <v>1361</v>
      </c>
      <c r="O99" s="35">
        <f t="shared" ref="O99:R99" si="183">COUNTA(O65:O69)</f>
        <v>0</v>
      </c>
      <c r="P99" s="35">
        <f t="shared" si="183"/>
        <v>1</v>
      </c>
      <c r="Q99" s="35">
        <f t="shared" si="183"/>
        <v>2</v>
      </c>
      <c r="R99" s="35">
        <f t="shared" si="183"/>
        <v>0</v>
      </c>
      <c r="S99" s="24"/>
      <c r="T99" s="35">
        <f>COUNTA(T65:T69)</f>
        <v>3</v>
      </c>
      <c r="U99" s="112"/>
      <c r="V99" s="112"/>
      <c r="W99" s="112"/>
      <c r="X99" s="24" t="s">
        <v>1361</v>
      </c>
      <c r="Y99" s="35">
        <f t="shared" ref="Y99:AB99" si="184">COUNTA(Y65:Y69)</f>
        <v>0</v>
      </c>
      <c r="Z99" s="35">
        <f t="shared" si="184"/>
        <v>2</v>
      </c>
      <c r="AA99" s="35">
        <f t="shared" si="184"/>
        <v>1</v>
      </c>
      <c r="AB99" s="35">
        <f t="shared" si="184"/>
        <v>0</v>
      </c>
      <c r="AC99" s="24"/>
      <c r="AD99" s="35">
        <f>COUNTA(AD65:AD69)</f>
        <v>3</v>
      </c>
      <c r="AE99" s="112"/>
      <c r="AF99" s="112"/>
      <c r="AG99" s="112"/>
      <c r="AH99" s="24" t="s">
        <v>1361</v>
      </c>
      <c r="AI99" s="35">
        <f t="shared" ref="AI99:AL99" si="185">COUNTA(AI65:AI69)</f>
        <v>0</v>
      </c>
      <c r="AJ99" s="35">
        <f t="shared" si="185"/>
        <v>2</v>
      </c>
      <c r="AK99" s="35">
        <f t="shared" si="185"/>
        <v>1</v>
      </c>
      <c r="AL99" s="35">
        <f t="shared" si="185"/>
        <v>0</v>
      </c>
      <c r="AM99" s="24"/>
      <c r="AN99" s="35">
        <f>COUNTA(AN65:AN69)</f>
        <v>3</v>
      </c>
      <c r="AO99" s="112"/>
      <c r="AP99" s="112"/>
      <c r="AQ99" s="112"/>
      <c r="AR99" s="24" t="s">
        <v>1361</v>
      </c>
      <c r="AS99" s="35">
        <f t="shared" ref="AS99:AV99" si="186">COUNTA(AS65:AS69)</f>
        <v>0</v>
      </c>
      <c r="AT99" s="35">
        <f t="shared" si="186"/>
        <v>3</v>
      </c>
      <c r="AU99" s="35">
        <f t="shared" si="186"/>
        <v>0</v>
      </c>
      <c r="AV99" s="35">
        <f t="shared" si="186"/>
        <v>0</v>
      </c>
      <c r="AW99" s="24"/>
      <c r="AX99" s="35">
        <f>COUNTA(AX65:AX69)</f>
        <v>3</v>
      </c>
      <c r="AY99" s="112"/>
      <c r="AZ99" s="112"/>
      <c r="BA99" s="112"/>
      <c r="BB99" s="24" t="s">
        <v>1361</v>
      </c>
      <c r="BC99" s="35">
        <f t="shared" ref="BC99:BF99" si="187">COUNTA(BC65:BC69)</f>
        <v>0</v>
      </c>
      <c r="BD99" s="35">
        <f t="shared" si="187"/>
        <v>0</v>
      </c>
      <c r="BE99" s="35">
        <f t="shared" si="187"/>
        <v>3</v>
      </c>
      <c r="BF99" s="35">
        <f t="shared" si="187"/>
        <v>0</v>
      </c>
      <c r="BG99" s="24"/>
      <c r="BH99" s="35">
        <f>COUNTA(BH65:BH69)</f>
        <v>3</v>
      </c>
      <c r="BI99" s="112"/>
      <c r="BJ99" s="112"/>
      <c r="BK99" s="112"/>
      <c r="BL99" s="24" t="s">
        <v>1361</v>
      </c>
      <c r="BM99" s="35">
        <f t="shared" ref="BM99:BP99" si="188">COUNTA(BM65:BM69)</f>
        <v>0</v>
      </c>
      <c r="BN99" s="35">
        <f t="shared" si="188"/>
        <v>2</v>
      </c>
      <c r="BO99" s="35">
        <f t="shared" si="188"/>
        <v>1</v>
      </c>
      <c r="BP99" s="35">
        <f t="shared" si="188"/>
        <v>0</v>
      </c>
      <c r="BQ99" s="24"/>
      <c r="BR99" s="35">
        <f>COUNTA(BR65:BR69)</f>
        <v>3</v>
      </c>
      <c r="BS99" s="112"/>
      <c r="BT99" s="112"/>
      <c r="BU99" s="112"/>
      <c r="BV99" s="24" t="s">
        <v>1361</v>
      </c>
      <c r="BW99" s="35">
        <f t="shared" ref="BW99:BZ99" si="189">COUNTA(BW65:BW69)</f>
        <v>0</v>
      </c>
      <c r="BX99" s="35">
        <f t="shared" si="189"/>
        <v>2</v>
      </c>
      <c r="BY99" s="35">
        <f t="shared" si="189"/>
        <v>1</v>
      </c>
      <c r="BZ99" s="35">
        <f t="shared" si="189"/>
        <v>0</v>
      </c>
      <c r="CA99" s="24"/>
      <c r="CB99" s="35">
        <f>COUNTA(CB65:CB69)</f>
        <v>3</v>
      </c>
      <c r="CC99" s="112"/>
      <c r="CD99" s="112"/>
      <c r="CE99" s="112"/>
      <c r="CF99" s="24" t="s">
        <v>1361</v>
      </c>
      <c r="CG99" s="35">
        <f t="shared" ref="CG99:CJ99" si="190">COUNTA(CG65:CG69)</f>
        <v>0</v>
      </c>
      <c r="CH99" s="35">
        <f t="shared" si="190"/>
        <v>1</v>
      </c>
      <c r="CI99" s="35">
        <f t="shared" si="190"/>
        <v>2</v>
      </c>
      <c r="CJ99" s="35">
        <f t="shared" si="190"/>
        <v>0</v>
      </c>
      <c r="CK99" s="24"/>
      <c r="CL99" s="35">
        <f>COUNTA(CL65:CL69)</f>
        <v>3</v>
      </c>
      <c r="CM99" s="112"/>
      <c r="CN99" s="112"/>
      <c r="CO99" s="112"/>
      <c r="CP99" s="24" t="s">
        <v>1361</v>
      </c>
      <c r="CQ99" s="35">
        <f t="shared" ref="CQ99:CT99" si="191">COUNTA(CQ65:CQ69)</f>
        <v>0</v>
      </c>
      <c r="CR99" s="35">
        <f t="shared" si="191"/>
        <v>1</v>
      </c>
      <c r="CS99" s="35">
        <f t="shared" si="191"/>
        <v>2</v>
      </c>
      <c r="CT99" s="35">
        <f t="shared" si="191"/>
        <v>0</v>
      </c>
      <c r="CU99" s="24"/>
      <c r="CV99" s="35">
        <f>COUNTA(CV65:CV69)</f>
        <v>3</v>
      </c>
      <c r="CW99" s="112"/>
      <c r="CX99" s="112"/>
      <c r="CY99" s="112"/>
      <c r="CZ99" s="24" t="s">
        <v>1361</v>
      </c>
      <c r="DA99" s="35">
        <f t="shared" ref="DA99:DD99" si="192">COUNTA(DA65:DA69)</f>
        <v>0</v>
      </c>
      <c r="DB99" s="35">
        <f t="shared" si="192"/>
        <v>2</v>
      </c>
      <c r="DC99" s="35">
        <f t="shared" si="192"/>
        <v>1</v>
      </c>
      <c r="DD99" s="35">
        <f t="shared" si="192"/>
        <v>0</v>
      </c>
      <c r="DE99" s="24"/>
      <c r="DF99" s="35">
        <f>COUNTA(DF65:DF69)</f>
        <v>3</v>
      </c>
      <c r="DG99" s="112"/>
      <c r="DH99" s="112"/>
      <c r="DI99" s="112"/>
      <c r="DJ99" s="24" t="s">
        <v>1361</v>
      </c>
      <c r="DK99" s="35">
        <f t="shared" ref="DK99:DN99" si="193">COUNTA(DK65:DK69)</f>
        <v>0</v>
      </c>
      <c r="DL99" s="35">
        <f t="shared" si="193"/>
        <v>0</v>
      </c>
      <c r="DM99" s="35">
        <f t="shared" si="193"/>
        <v>3</v>
      </c>
      <c r="DN99" s="35">
        <f t="shared" si="193"/>
        <v>0</v>
      </c>
      <c r="DO99" s="24"/>
      <c r="DP99" s="35">
        <f>COUNTA(DP65:DP69)</f>
        <v>3</v>
      </c>
      <c r="DQ99" s="112"/>
      <c r="DR99" s="112"/>
      <c r="DS99" s="112"/>
      <c r="DT99" s="24" t="s">
        <v>1361</v>
      </c>
      <c r="DU99" s="35">
        <f t="shared" ref="DU99:DX99" si="194">COUNTA(DU65:DU69)</f>
        <v>0</v>
      </c>
      <c r="DV99" s="35">
        <f t="shared" si="194"/>
        <v>2</v>
      </c>
      <c r="DW99" s="35">
        <f t="shared" si="194"/>
        <v>1</v>
      </c>
      <c r="DX99" s="35">
        <f t="shared" si="194"/>
        <v>0</v>
      </c>
      <c r="DY99" s="24"/>
      <c r="DZ99" s="35">
        <f>COUNTA(DZ65:DZ69)</f>
        <v>3</v>
      </c>
      <c r="EA99" s="112"/>
      <c r="EB99" s="112"/>
      <c r="EC99" s="112"/>
      <c r="ED99" s="24" t="s">
        <v>1361</v>
      </c>
      <c r="EE99" s="35">
        <f t="shared" ref="EE99:EH99" si="195">COUNTA(EE65:EE69)</f>
        <v>0</v>
      </c>
      <c r="EF99" s="35">
        <f t="shared" si="195"/>
        <v>2</v>
      </c>
      <c r="EG99" s="35">
        <f t="shared" si="195"/>
        <v>1</v>
      </c>
      <c r="EH99" s="35">
        <f t="shared" si="195"/>
        <v>0</v>
      </c>
      <c r="EI99" s="24"/>
      <c r="EJ99" s="35">
        <f>COUNTA(EJ65:EJ69)</f>
        <v>3</v>
      </c>
      <c r="EK99" s="112"/>
      <c r="EL99" s="112"/>
      <c r="EM99" s="112"/>
      <c r="EN99" s="24" t="s">
        <v>1361</v>
      </c>
      <c r="EO99" s="35">
        <f t="shared" ref="EO99:ER99" si="196">COUNTA(EO65:EO69)</f>
        <v>0</v>
      </c>
      <c r="EP99" s="35">
        <f t="shared" si="196"/>
        <v>0</v>
      </c>
      <c r="EQ99" s="35">
        <f t="shared" si="196"/>
        <v>3</v>
      </c>
      <c r="ER99" s="35">
        <f t="shared" si="196"/>
        <v>0</v>
      </c>
      <c r="ES99" s="24"/>
      <c r="ET99" s="35">
        <f>COUNTA(ET65:ET69)</f>
        <v>3</v>
      </c>
      <c r="EU99" s="13"/>
    </row>
    <row r="100" spans="1:151" ht="12.75" customHeight="1" x14ac:dyDescent="0.2">
      <c r="A100" s="13"/>
      <c r="B100" s="13"/>
      <c r="C100" s="13"/>
      <c r="D100" s="13"/>
      <c r="E100" s="13"/>
      <c r="F100" s="13"/>
      <c r="G100" s="13"/>
      <c r="H100" s="112"/>
      <c r="I100" s="14"/>
      <c r="J100" s="112"/>
      <c r="K100" s="112"/>
      <c r="L100" s="112"/>
      <c r="M100" s="112"/>
      <c r="N100" s="24" t="s">
        <v>1428</v>
      </c>
      <c r="O100" s="35">
        <f t="shared" ref="O100:R100" si="197">COUNTA(O70:O73)</f>
        <v>0</v>
      </c>
      <c r="P100" s="35">
        <f t="shared" si="197"/>
        <v>0</v>
      </c>
      <c r="Q100" s="35">
        <f t="shared" si="197"/>
        <v>1</v>
      </c>
      <c r="R100" s="35">
        <f t="shared" si="197"/>
        <v>0</v>
      </c>
      <c r="S100" s="24"/>
      <c r="T100" s="35">
        <f>COUNTA(T70:T73)</f>
        <v>1</v>
      </c>
      <c r="U100" s="112"/>
      <c r="V100" s="112"/>
      <c r="W100" s="112"/>
      <c r="X100" s="24" t="s">
        <v>1428</v>
      </c>
      <c r="Y100" s="35">
        <f t="shared" ref="Y100:AB100" si="198">COUNTA(Y70:Y73)</f>
        <v>0</v>
      </c>
      <c r="Z100" s="35">
        <f t="shared" si="198"/>
        <v>0</v>
      </c>
      <c r="AA100" s="35">
        <f t="shared" si="198"/>
        <v>1</v>
      </c>
      <c r="AB100" s="35">
        <f t="shared" si="198"/>
        <v>0</v>
      </c>
      <c r="AC100" s="24"/>
      <c r="AD100" s="35">
        <f>COUNTA(AD70:AD73)</f>
        <v>1</v>
      </c>
      <c r="AE100" s="112"/>
      <c r="AF100" s="112"/>
      <c r="AG100" s="112"/>
      <c r="AH100" s="24" t="s">
        <v>1428</v>
      </c>
      <c r="AI100" s="35">
        <f t="shared" ref="AI100:AL100" si="199">COUNTA(AI70:AI73)</f>
        <v>0</v>
      </c>
      <c r="AJ100" s="35">
        <f t="shared" si="199"/>
        <v>0</v>
      </c>
      <c r="AK100" s="35">
        <f t="shared" si="199"/>
        <v>1</v>
      </c>
      <c r="AL100" s="35">
        <f t="shared" si="199"/>
        <v>0</v>
      </c>
      <c r="AM100" s="24"/>
      <c r="AN100" s="35">
        <f>COUNTA(AN70:AN73)</f>
        <v>1</v>
      </c>
      <c r="AO100" s="112"/>
      <c r="AP100" s="112"/>
      <c r="AQ100" s="112"/>
      <c r="AR100" s="24" t="s">
        <v>1428</v>
      </c>
      <c r="AS100" s="35">
        <f t="shared" ref="AS100:AV100" si="200">COUNTA(AS70:AS73)</f>
        <v>0</v>
      </c>
      <c r="AT100" s="35">
        <f t="shared" si="200"/>
        <v>1</v>
      </c>
      <c r="AU100" s="35">
        <f t="shared" si="200"/>
        <v>0</v>
      </c>
      <c r="AV100" s="35">
        <f t="shared" si="200"/>
        <v>0</v>
      </c>
      <c r="AW100" s="24"/>
      <c r="AX100" s="35">
        <f>COUNTA(AX70:AX73)</f>
        <v>1</v>
      </c>
      <c r="AY100" s="112"/>
      <c r="AZ100" s="112"/>
      <c r="BA100" s="112"/>
      <c r="BB100" s="24" t="s">
        <v>1428</v>
      </c>
      <c r="BC100" s="35">
        <f t="shared" ref="BC100:BF100" si="201">COUNTA(BC70:BC73)</f>
        <v>0</v>
      </c>
      <c r="BD100" s="35">
        <f t="shared" si="201"/>
        <v>1</v>
      </c>
      <c r="BE100" s="35">
        <f t="shared" si="201"/>
        <v>0</v>
      </c>
      <c r="BF100" s="35">
        <f t="shared" si="201"/>
        <v>0</v>
      </c>
      <c r="BG100" s="24"/>
      <c r="BH100" s="35">
        <f>COUNTA(BH70:BH73)</f>
        <v>1</v>
      </c>
      <c r="BI100" s="112"/>
      <c r="BJ100" s="112"/>
      <c r="BK100" s="112"/>
      <c r="BL100" s="24" t="s">
        <v>1428</v>
      </c>
      <c r="BM100" s="35">
        <f t="shared" ref="BM100:BP100" si="202">COUNTA(BM70:BM73)</f>
        <v>0</v>
      </c>
      <c r="BN100" s="35">
        <f t="shared" si="202"/>
        <v>1</v>
      </c>
      <c r="BO100" s="35">
        <f t="shared" si="202"/>
        <v>0</v>
      </c>
      <c r="BP100" s="35">
        <f t="shared" si="202"/>
        <v>0</v>
      </c>
      <c r="BQ100" s="24"/>
      <c r="BR100" s="35">
        <f>COUNTA(BR70:BR73)</f>
        <v>1</v>
      </c>
      <c r="BS100" s="112"/>
      <c r="BT100" s="112"/>
      <c r="BU100" s="112"/>
      <c r="BV100" s="24" t="s">
        <v>1428</v>
      </c>
      <c r="BW100" s="35">
        <f t="shared" ref="BW100:BZ100" si="203">COUNTA(BW70:BW73)</f>
        <v>0</v>
      </c>
      <c r="BX100" s="35">
        <f t="shared" si="203"/>
        <v>1</v>
      </c>
      <c r="BY100" s="35">
        <f t="shared" si="203"/>
        <v>0</v>
      </c>
      <c r="BZ100" s="35">
        <f t="shared" si="203"/>
        <v>0</v>
      </c>
      <c r="CA100" s="24"/>
      <c r="CB100" s="35">
        <f>COUNTA(CB70:CB73)</f>
        <v>1</v>
      </c>
      <c r="CC100" s="112"/>
      <c r="CD100" s="112"/>
      <c r="CE100" s="112"/>
      <c r="CF100" s="24" t="s">
        <v>1428</v>
      </c>
      <c r="CG100" s="35">
        <f t="shared" ref="CG100:CJ100" si="204">COUNTA(CG70:CG73)</f>
        <v>0</v>
      </c>
      <c r="CH100" s="35">
        <f t="shared" si="204"/>
        <v>0</v>
      </c>
      <c r="CI100" s="35">
        <f t="shared" si="204"/>
        <v>1</v>
      </c>
      <c r="CJ100" s="35">
        <f t="shared" si="204"/>
        <v>0</v>
      </c>
      <c r="CK100" s="24"/>
      <c r="CL100" s="35">
        <f>COUNTA(CL70:CL73)</f>
        <v>1</v>
      </c>
      <c r="CM100" s="112"/>
      <c r="CN100" s="112"/>
      <c r="CO100" s="112"/>
      <c r="CP100" s="24" t="s">
        <v>1428</v>
      </c>
      <c r="CQ100" s="35">
        <f t="shared" ref="CQ100:CT100" si="205">COUNTA(CQ70:CQ73)</f>
        <v>0</v>
      </c>
      <c r="CR100" s="35">
        <f t="shared" si="205"/>
        <v>1</v>
      </c>
      <c r="CS100" s="35">
        <f t="shared" si="205"/>
        <v>0</v>
      </c>
      <c r="CT100" s="35">
        <f t="shared" si="205"/>
        <v>0</v>
      </c>
      <c r="CU100" s="24"/>
      <c r="CV100" s="35">
        <f>COUNTA(CV70:CV73)</f>
        <v>1</v>
      </c>
      <c r="CW100" s="112"/>
      <c r="CX100" s="112"/>
      <c r="CY100" s="112"/>
      <c r="CZ100" s="24" t="s">
        <v>1428</v>
      </c>
      <c r="DA100" s="35">
        <f t="shared" ref="DA100:DD100" si="206">COUNTA(DA70:DA73)</f>
        <v>0</v>
      </c>
      <c r="DB100" s="35">
        <f t="shared" si="206"/>
        <v>1</v>
      </c>
      <c r="DC100" s="35">
        <f t="shared" si="206"/>
        <v>0</v>
      </c>
      <c r="DD100" s="35">
        <f t="shared" si="206"/>
        <v>0</v>
      </c>
      <c r="DE100" s="24"/>
      <c r="DF100" s="35">
        <f>COUNTA(DF70:DF73)</f>
        <v>1</v>
      </c>
      <c r="DG100" s="112"/>
      <c r="DH100" s="112"/>
      <c r="DI100" s="112"/>
      <c r="DJ100" s="24" t="s">
        <v>1428</v>
      </c>
      <c r="DK100" s="35">
        <f t="shared" ref="DK100:DN100" si="207">COUNTA(DK70:DK73)</f>
        <v>0</v>
      </c>
      <c r="DL100" s="35">
        <f t="shared" si="207"/>
        <v>0</v>
      </c>
      <c r="DM100" s="35">
        <f t="shared" si="207"/>
        <v>1</v>
      </c>
      <c r="DN100" s="35">
        <f t="shared" si="207"/>
        <v>0</v>
      </c>
      <c r="DO100" s="24"/>
      <c r="DP100" s="35">
        <f>COUNTA(DP70:DP73)</f>
        <v>1</v>
      </c>
      <c r="DQ100" s="112"/>
      <c r="DR100" s="112"/>
      <c r="DS100" s="112"/>
      <c r="DT100" s="24" t="s">
        <v>1428</v>
      </c>
      <c r="DU100" s="35">
        <f t="shared" ref="DU100:DX100" si="208">COUNTA(DU70:DU73)</f>
        <v>0</v>
      </c>
      <c r="DV100" s="35">
        <f t="shared" si="208"/>
        <v>1</v>
      </c>
      <c r="DW100" s="35">
        <f t="shared" si="208"/>
        <v>0</v>
      </c>
      <c r="DX100" s="35">
        <f t="shared" si="208"/>
        <v>0</v>
      </c>
      <c r="DY100" s="24"/>
      <c r="DZ100" s="35">
        <f>COUNTA(DZ70:DZ73)</f>
        <v>1</v>
      </c>
      <c r="EA100" s="112"/>
      <c r="EB100" s="112"/>
      <c r="EC100" s="112"/>
      <c r="ED100" s="24" t="s">
        <v>1428</v>
      </c>
      <c r="EE100" s="35">
        <f t="shared" ref="EE100:EH100" si="209">COUNTA(EE70:EE73)</f>
        <v>0</v>
      </c>
      <c r="EF100" s="35">
        <f t="shared" si="209"/>
        <v>1</v>
      </c>
      <c r="EG100" s="35">
        <f t="shared" si="209"/>
        <v>0</v>
      </c>
      <c r="EH100" s="35">
        <f t="shared" si="209"/>
        <v>0</v>
      </c>
      <c r="EI100" s="24"/>
      <c r="EJ100" s="35">
        <f>COUNTA(EJ70:EJ73)</f>
        <v>1</v>
      </c>
      <c r="EK100" s="112"/>
      <c r="EL100" s="112"/>
      <c r="EM100" s="112"/>
      <c r="EN100" s="24" t="s">
        <v>1428</v>
      </c>
      <c r="EO100" s="35">
        <f t="shared" ref="EO100:ER100" si="210">COUNTA(EO70:EO73)</f>
        <v>0</v>
      </c>
      <c r="EP100" s="35">
        <f t="shared" si="210"/>
        <v>0</v>
      </c>
      <c r="EQ100" s="35">
        <f t="shared" si="210"/>
        <v>1</v>
      </c>
      <c r="ER100" s="35">
        <f t="shared" si="210"/>
        <v>0</v>
      </c>
      <c r="ES100" s="24"/>
      <c r="ET100" s="35">
        <f>COUNTA(ET70:ET73)</f>
        <v>1</v>
      </c>
      <c r="EU100" s="13"/>
    </row>
    <row r="101" spans="1:151" ht="12.75" customHeight="1" x14ac:dyDescent="0.2">
      <c r="A101" s="13"/>
      <c r="B101" s="13"/>
      <c r="C101" s="13"/>
      <c r="D101" s="13"/>
      <c r="E101" s="13"/>
      <c r="F101" s="13"/>
      <c r="G101" s="13"/>
      <c r="H101" s="112"/>
      <c r="I101" s="14"/>
      <c r="J101" s="112"/>
      <c r="K101" s="112"/>
      <c r="L101" s="112"/>
      <c r="M101" s="112"/>
      <c r="N101" s="121" t="s">
        <v>809</v>
      </c>
      <c r="O101" s="19">
        <f t="shared" ref="O101:R101" si="211">SUM(O98:O100)</f>
        <v>0</v>
      </c>
      <c r="P101" s="19">
        <f t="shared" si="211"/>
        <v>2</v>
      </c>
      <c r="Q101" s="19">
        <f t="shared" si="211"/>
        <v>4</v>
      </c>
      <c r="R101" s="19">
        <f t="shared" si="211"/>
        <v>0</v>
      </c>
      <c r="S101" s="121"/>
      <c r="T101" s="19">
        <f>SUM(T98:T100)</f>
        <v>6</v>
      </c>
      <c r="U101" s="112"/>
      <c r="V101" s="112"/>
      <c r="W101" s="112"/>
      <c r="X101" s="121" t="s">
        <v>809</v>
      </c>
      <c r="Y101" s="19">
        <f t="shared" ref="Y101:AB101" si="212">SUM(Y98:Y100)</f>
        <v>0</v>
      </c>
      <c r="Z101" s="19">
        <f t="shared" si="212"/>
        <v>4</v>
      </c>
      <c r="AA101" s="19">
        <f t="shared" si="212"/>
        <v>2</v>
      </c>
      <c r="AB101" s="19">
        <f t="shared" si="212"/>
        <v>0</v>
      </c>
      <c r="AC101" s="121"/>
      <c r="AD101" s="19">
        <f>SUM(AD98:AD100)</f>
        <v>6</v>
      </c>
      <c r="AE101" s="112"/>
      <c r="AF101" s="112"/>
      <c r="AG101" s="112"/>
      <c r="AH101" s="121" t="s">
        <v>809</v>
      </c>
      <c r="AI101" s="19">
        <f t="shared" ref="AI101:AL101" si="213">SUM(AI98:AI100)</f>
        <v>0</v>
      </c>
      <c r="AJ101" s="19">
        <f t="shared" si="213"/>
        <v>3</v>
      </c>
      <c r="AK101" s="19">
        <f t="shared" si="213"/>
        <v>3</v>
      </c>
      <c r="AL101" s="19">
        <f t="shared" si="213"/>
        <v>0</v>
      </c>
      <c r="AM101" s="121"/>
      <c r="AN101" s="19">
        <f>SUM(AN98:AN100)</f>
        <v>6</v>
      </c>
      <c r="AO101" s="112"/>
      <c r="AP101" s="112"/>
      <c r="AQ101" s="112"/>
      <c r="AR101" s="121" t="s">
        <v>809</v>
      </c>
      <c r="AS101" s="19">
        <f t="shared" ref="AS101:AV101" si="214">SUM(AS98:AS100)</f>
        <v>0</v>
      </c>
      <c r="AT101" s="19">
        <f t="shared" si="214"/>
        <v>6</v>
      </c>
      <c r="AU101" s="19">
        <f t="shared" si="214"/>
        <v>0</v>
      </c>
      <c r="AV101" s="19">
        <f t="shared" si="214"/>
        <v>0</v>
      </c>
      <c r="AW101" s="121"/>
      <c r="AX101" s="19">
        <f>SUM(AX98:AX100)</f>
        <v>6</v>
      </c>
      <c r="AY101" s="112"/>
      <c r="AZ101" s="112"/>
      <c r="BA101" s="112"/>
      <c r="BB101" s="121" t="s">
        <v>809</v>
      </c>
      <c r="BC101" s="19">
        <f t="shared" ref="BC101:BF101" si="215">SUM(BC98:BC100)</f>
        <v>0</v>
      </c>
      <c r="BD101" s="19">
        <f t="shared" si="215"/>
        <v>3</v>
      </c>
      <c r="BE101" s="19">
        <f t="shared" si="215"/>
        <v>3</v>
      </c>
      <c r="BF101" s="19">
        <f t="shared" si="215"/>
        <v>0</v>
      </c>
      <c r="BG101" s="121"/>
      <c r="BH101" s="19">
        <f>SUM(BH98:BH100)</f>
        <v>6</v>
      </c>
      <c r="BI101" s="112"/>
      <c r="BJ101" s="112"/>
      <c r="BK101" s="112"/>
      <c r="BL101" s="121" t="s">
        <v>809</v>
      </c>
      <c r="BM101" s="19">
        <f t="shared" ref="BM101:BP101" si="216">SUM(BM98:BM100)</f>
        <v>0</v>
      </c>
      <c r="BN101" s="19">
        <f t="shared" si="216"/>
        <v>5</v>
      </c>
      <c r="BO101" s="19">
        <f t="shared" si="216"/>
        <v>1</v>
      </c>
      <c r="BP101" s="19">
        <f t="shared" si="216"/>
        <v>0</v>
      </c>
      <c r="BQ101" s="121"/>
      <c r="BR101" s="19">
        <f>SUM(BR98:BR100)</f>
        <v>6</v>
      </c>
      <c r="BS101" s="112"/>
      <c r="BT101" s="112"/>
      <c r="BU101" s="112"/>
      <c r="BV101" s="121" t="s">
        <v>809</v>
      </c>
      <c r="BW101" s="19">
        <f t="shared" ref="BW101:BZ101" si="217">SUM(BW98:BW100)</f>
        <v>0</v>
      </c>
      <c r="BX101" s="19">
        <f t="shared" si="217"/>
        <v>5</v>
      </c>
      <c r="BY101" s="19">
        <f t="shared" si="217"/>
        <v>1</v>
      </c>
      <c r="BZ101" s="19">
        <f t="shared" si="217"/>
        <v>0</v>
      </c>
      <c r="CA101" s="121"/>
      <c r="CB101" s="19">
        <f>SUM(CB98:CB100)</f>
        <v>6</v>
      </c>
      <c r="CC101" s="112"/>
      <c r="CD101" s="112"/>
      <c r="CE101" s="112"/>
      <c r="CF101" s="121" t="s">
        <v>809</v>
      </c>
      <c r="CG101" s="19">
        <f t="shared" ref="CG101:CJ101" si="218">SUM(CG98:CG100)</f>
        <v>0</v>
      </c>
      <c r="CH101" s="19">
        <f t="shared" si="218"/>
        <v>3</v>
      </c>
      <c r="CI101" s="19">
        <f t="shared" si="218"/>
        <v>3</v>
      </c>
      <c r="CJ101" s="19">
        <f t="shared" si="218"/>
        <v>0</v>
      </c>
      <c r="CK101" s="121"/>
      <c r="CL101" s="19">
        <f>SUM(CL98:CL100)</f>
        <v>6</v>
      </c>
      <c r="CM101" s="112"/>
      <c r="CN101" s="112"/>
      <c r="CO101" s="112"/>
      <c r="CP101" s="121" t="s">
        <v>809</v>
      </c>
      <c r="CQ101" s="19">
        <f t="shared" ref="CQ101:CT101" si="219">SUM(CQ98:CQ100)</f>
        <v>0</v>
      </c>
      <c r="CR101" s="19">
        <f t="shared" si="219"/>
        <v>4</v>
      </c>
      <c r="CS101" s="19">
        <f t="shared" si="219"/>
        <v>2</v>
      </c>
      <c r="CT101" s="19">
        <f t="shared" si="219"/>
        <v>0</v>
      </c>
      <c r="CU101" s="121"/>
      <c r="CV101" s="19">
        <f>SUM(CV98:CV100)</f>
        <v>6</v>
      </c>
      <c r="CW101" s="112"/>
      <c r="CX101" s="112"/>
      <c r="CY101" s="112"/>
      <c r="CZ101" s="121" t="s">
        <v>809</v>
      </c>
      <c r="DA101" s="19">
        <f t="shared" ref="DA101:DD101" si="220">SUM(DA98:DA100)</f>
        <v>0</v>
      </c>
      <c r="DB101" s="19">
        <f t="shared" si="220"/>
        <v>4</v>
      </c>
      <c r="DC101" s="19">
        <f t="shared" si="220"/>
        <v>2</v>
      </c>
      <c r="DD101" s="19">
        <f t="shared" si="220"/>
        <v>0</v>
      </c>
      <c r="DE101" s="121"/>
      <c r="DF101" s="19">
        <f>SUM(DF98:DF100)</f>
        <v>6</v>
      </c>
      <c r="DG101" s="112"/>
      <c r="DH101" s="112"/>
      <c r="DI101" s="112"/>
      <c r="DJ101" s="121" t="s">
        <v>809</v>
      </c>
      <c r="DK101" s="19">
        <f t="shared" ref="DK101:DN101" si="221">SUM(DK98:DK100)</f>
        <v>0</v>
      </c>
      <c r="DL101" s="19">
        <f t="shared" si="221"/>
        <v>1</v>
      </c>
      <c r="DM101" s="19">
        <f t="shared" si="221"/>
        <v>5</v>
      </c>
      <c r="DN101" s="19">
        <f t="shared" si="221"/>
        <v>0</v>
      </c>
      <c r="DO101" s="121"/>
      <c r="DP101" s="19">
        <f>SUM(DP98:DP100)</f>
        <v>6</v>
      </c>
      <c r="DQ101" s="112"/>
      <c r="DR101" s="112"/>
      <c r="DS101" s="112"/>
      <c r="DT101" s="121" t="s">
        <v>809</v>
      </c>
      <c r="DU101" s="19">
        <f t="shared" ref="DU101:DX101" si="222">SUM(DU98:DU100)</f>
        <v>0</v>
      </c>
      <c r="DV101" s="19">
        <f t="shared" si="222"/>
        <v>5</v>
      </c>
      <c r="DW101" s="19">
        <f t="shared" si="222"/>
        <v>1</v>
      </c>
      <c r="DX101" s="19">
        <f t="shared" si="222"/>
        <v>0</v>
      </c>
      <c r="DY101" s="121"/>
      <c r="DZ101" s="19">
        <f>SUM(DZ98:DZ100)</f>
        <v>6</v>
      </c>
      <c r="EA101" s="112"/>
      <c r="EB101" s="112"/>
      <c r="EC101" s="112"/>
      <c r="ED101" s="121" t="s">
        <v>809</v>
      </c>
      <c r="EE101" s="19">
        <f t="shared" ref="EE101:EH101" si="223">SUM(EE98:EE100)</f>
        <v>0</v>
      </c>
      <c r="EF101" s="19">
        <f t="shared" si="223"/>
        <v>5</v>
      </c>
      <c r="EG101" s="19">
        <f t="shared" si="223"/>
        <v>1</v>
      </c>
      <c r="EH101" s="19">
        <f t="shared" si="223"/>
        <v>0</v>
      </c>
      <c r="EI101" s="121"/>
      <c r="EJ101" s="19">
        <f>SUM(EJ98:EJ100)</f>
        <v>6</v>
      </c>
      <c r="EK101" s="112"/>
      <c r="EL101" s="112"/>
      <c r="EM101" s="112"/>
      <c r="EN101" s="121" t="s">
        <v>809</v>
      </c>
      <c r="EO101" s="19">
        <f t="shared" ref="EO101:ER101" si="224">SUM(EO98:EO100)</f>
        <v>0</v>
      </c>
      <c r="EP101" s="19">
        <f t="shared" si="224"/>
        <v>1</v>
      </c>
      <c r="EQ101" s="19">
        <f t="shared" si="224"/>
        <v>5</v>
      </c>
      <c r="ER101" s="19">
        <f t="shared" si="224"/>
        <v>0</v>
      </c>
      <c r="ES101" s="121"/>
      <c r="ET101" s="19">
        <f>SUM(ET98:ET100)</f>
        <v>6</v>
      </c>
      <c r="EU101" s="13"/>
    </row>
    <row r="102" spans="1:151" ht="12.75" customHeight="1" x14ac:dyDescent="0.2">
      <c r="A102" s="13"/>
      <c r="B102" s="13"/>
      <c r="C102" s="13"/>
      <c r="D102" s="13"/>
      <c r="E102" s="13"/>
      <c r="F102" s="13"/>
      <c r="G102" s="13"/>
      <c r="H102" s="112"/>
      <c r="I102" s="14"/>
      <c r="J102" s="112"/>
      <c r="K102" s="112"/>
      <c r="L102" s="112"/>
      <c r="M102" s="112"/>
      <c r="N102" s="7"/>
      <c r="O102" s="8"/>
      <c r="P102" s="8"/>
      <c r="Q102" s="8"/>
      <c r="R102" s="8"/>
      <c r="S102" s="7"/>
      <c r="T102" s="132"/>
      <c r="U102" s="112"/>
      <c r="V102" s="112"/>
      <c r="W102" s="112"/>
      <c r="X102" s="7"/>
      <c r="Y102" s="8"/>
      <c r="Z102" s="8"/>
      <c r="AA102" s="8"/>
      <c r="AB102" s="8"/>
      <c r="AC102" s="7"/>
      <c r="AD102" s="132"/>
      <c r="AE102" s="112"/>
      <c r="AF102" s="112"/>
      <c r="AG102" s="112"/>
      <c r="AH102" s="7"/>
      <c r="AI102" s="8"/>
      <c r="AJ102" s="8"/>
      <c r="AK102" s="8"/>
      <c r="AL102" s="8"/>
      <c r="AM102" s="7"/>
      <c r="AN102" s="132"/>
      <c r="AO102" s="112"/>
      <c r="AP102" s="112"/>
      <c r="AQ102" s="112"/>
      <c r="AR102" s="7"/>
      <c r="AS102" s="8"/>
      <c r="AT102" s="8"/>
      <c r="AU102" s="8"/>
      <c r="AV102" s="8"/>
      <c r="AW102" s="7"/>
      <c r="AX102" s="132"/>
      <c r="AY102" s="112"/>
      <c r="AZ102" s="112"/>
      <c r="BA102" s="112"/>
      <c r="BB102" s="7"/>
      <c r="BC102" s="8"/>
      <c r="BD102" s="8"/>
      <c r="BE102" s="8"/>
      <c r="BF102" s="8"/>
      <c r="BG102" s="7"/>
      <c r="BH102" s="132"/>
      <c r="BI102" s="112"/>
      <c r="BJ102" s="112"/>
      <c r="BK102" s="112"/>
      <c r="BL102" s="7"/>
      <c r="BM102" s="8"/>
      <c r="BN102" s="8"/>
      <c r="BO102" s="8"/>
      <c r="BP102" s="8"/>
      <c r="BQ102" s="7"/>
      <c r="BR102" s="132"/>
      <c r="BS102" s="112"/>
      <c r="BT102" s="112"/>
      <c r="BU102" s="112"/>
      <c r="BV102" s="7"/>
      <c r="BW102" s="8"/>
      <c r="BX102" s="8"/>
      <c r="BY102" s="8"/>
      <c r="BZ102" s="8"/>
      <c r="CA102" s="7"/>
      <c r="CB102" s="132"/>
      <c r="CC102" s="112"/>
      <c r="CD102" s="112"/>
      <c r="CE102" s="112"/>
      <c r="CF102" s="7"/>
      <c r="CG102" s="8"/>
      <c r="CH102" s="8"/>
      <c r="CI102" s="8"/>
      <c r="CJ102" s="8"/>
      <c r="CK102" s="7"/>
      <c r="CL102" s="132"/>
      <c r="CM102" s="112"/>
      <c r="CN102" s="112"/>
      <c r="CO102" s="112"/>
      <c r="CP102" s="7"/>
      <c r="CQ102" s="8"/>
      <c r="CR102" s="8"/>
      <c r="CS102" s="8"/>
      <c r="CT102" s="8"/>
      <c r="CU102" s="7"/>
      <c r="CV102" s="132"/>
      <c r="CW102" s="112"/>
      <c r="CX102" s="112"/>
      <c r="CY102" s="112"/>
      <c r="CZ102" s="7"/>
      <c r="DA102" s="8"/>
      <c r="DB102" s="8"/>
      <c r="DC102" s="8"/>
      <c r="DD102" s="8"/>
      <c r="DE102" s="7"/>
      <c r="DF102" s="132"/>
      <c r="DG102" s="112"/>
      <c r="DH102" s="112"/>
      <c r="DI102" s="112"/>
      <c r="DJ102" s="7"/>
      <c r="DK102" s="8"/>
      <c r="DL102" s="8"/>
      <c r="DM102" s="8"/>
      <c r="DN102" s="8"/>
      <c r="DO102" s="7"/>
      <c r="DP102" s="132"/>
      <c r="DQ102" s="112"/>
      <c r="DR102" s="112"/>
      <c r="DS102" s="112"/>
      <c r="DT102" s="7"/>
      <c r="DU102" s="8"/>
      <c r="DV102" s="8"/>
      <c r="DW102" s="8"/>
      <c r="DX102" s="8"/>
      <c r="DY102" s="7"/>
      <c r="DZ102" s="132"/>
      <c r="EA102" s="112"/>
      <c r="EB102" s="112"/>
      <c r="EC102" s="112"/>
      <c r="ED102" s="7"/>
      <c r="EE102" s="8"/>
      <c r="EF102" s="8"/>
      <c r="EG102" s="8"/>
      <c r="EH102" s="8"/>
      <c r="EI102" s="7"/>
      <c r="EJ102" s="132"/>
      <c r="EK102" s="112"/>
      <c r="EL102" s="112"/>
      <c r="EM102" s="112"/>
      <c r="EN102" s="7"/>
      <c r="EO102" s="8"/>
      <c r="EP102" s="8"/>
      <c r="EQ102" s="8"/>
      <c r="ER102" s="8"/>
      <c r="ES102" s="7"/>
      <c r="ET102" s="132"/>
      <c r="EU102" s="13"/>
    </row>
    <row r="103" spans="1:151" ht="12.75" customHeight="1" x14ac:dyDescent="0.2">
      <c r="A103" s="13"/>
      <c r="B103" s="13"/>
      <c r="C103" s="13"/>
      <c r="D103" s="13"/>
      <c r="E103" s="13"/>
      <c r="F103" s="13"/>
      <c r="G103" s="13"/>
      <c r="H103" s="112"/>
      <c r="I103" s="14"/>
      <c r="J103" s="112"/>
      <c r="K103" s="112"/>
      <c r="L103" s="112"/>
      <c r="M103" s="112"/>
      <c r="N103" s="7"/>
      <c r="O103" s="8"/>
      <c r="P103" s="8"/>
      <c r="Q103" s="8"/>
      <c r="R103" s="8"/>
      <c r="S103" s="7"/>
      <c r="T103" s="132"/>
      <c r="U103" s="112"/>
      <c r="V103" s="112"/>
      <c r="W103" s="112"/>
      <c r="X103" s="7"/>
      <c r="Y103" s="8"/>
      <c r="Z103" s="8"/>
      <c r="AA103" s="8"/>
      <c r="AB103" s="8"/>
      <c r="AC103" s="7"/>
      <c r="AD103" s="132"/>
      <c r="AE103" s="112"/>
      <c r="AF103" s="112"/>
      <c r="AG103" s="112"/>
      <c r="AH103" s="7"/>
      <c r="AI103" s="8"/>
      <c r="AJ103" s="8"/>
      <c r="AK103" s="8"/>
      <c r="AL103" s="8"/>
      <c r="AM103" s="7"/>
      <c r="AN103" s="132"/>
      <c r="AO103" s="112"/>
      <c r="AP103" s="112"/>
      <c r="AQ103" s="112"/>
      <c r="AR103" s="7"/>
      <c r="AS103" s="8"/>
      <c r="AT103" s="8"/>
      <c r="AU103" s="8"/>
      <c r="AV103" s="8"/>
      <c r="AW103" s="7"/>
      <c r="AX103" s="132"/>
      <c r="AY103" s="112"/>
      <c r="AZ103" s="112"/>
      <c r="BA103" s="112"/>
      <c r="BB103" s="7"/>
      <c r="BC103" s="8"/>
      <c r="BD103" s="8"/>
      <c r="BE103" s="8"/>
      <c r="BF103" s="8"/>
      <c r="BG103" s="7"/>
      <c r="BH103" s="132"/>
      <c r="BI103" s="112"/>
      <c r="BJ103" s="112"/>
      <c r="BK103" s="112"/>
      <c r="BL103" s="7"/>
      <c r="BM103" s="8"/>
      <c r="BN103" s="8"/>
      <c r="BO103" s="8"/>
      <c r="BP103" s="8"/>
      <c r="BQ103" s="7"/>
      <c r="BR103" s="132"/>
      <c r="BS103" s="112"/>
      <c r="BT103" s="112"/>
      <c r="BU103" s="112"/>
      <c r="BV103" s="7"/>
      <c r="BW103" s="8"/>
      <c r="BX103" s="8"/>
      <c r="BY103" s="8"/>
      <c r="BZ103" s="8"/>
      <c r="CA103" s="7"/>
      <c r="CB103" s="132"/>
      <c r="CC103" s="112"/>
      <c r="CD103" s="112"/>
      <c r="CE103" s="112"/>
      <c r="CF103" s="7"/>
      <c r="CG103" s="8"/>
      <c r="CH103" s="8"/>
      <c r="CI103" s="8"/>
      <c r="CJ103" s="8"/>
      <c r="CK103" s="7"/>
      <c r="CL103" s="132"/>
      <c r="CM103" s="112"/>
      <c r="CN103" s="112"/>
      <c r="CO103" s="112"/>
      <c r="CP103" s="7"/>
      <c r="CQ103" s="8"/>
      <c r="CR103" s="8"/>
      <c r="CS103" s="8"/>
      <c r="CT103" s="8"/>
      <c r="CU103" s="7"/>
      <c r="CV103" s="132"/>
      <c r="CW103" s="112"/>
      <c r="CX103" s="112"/>
      <c r="CY103" s="112"/>
      <c r="CZ103" s="7"/>
      <c r="DA103" s="8"/>
      <c r="DB103" s="8"/>
      <c r="DC103" s="8"/>
      <c r="DD103" s="8"/>
      <c r="DE103" s="7"/>
      <c r="DF103" s="132"/>
      <c r="DG103" s="112"/>
      <c r="DH103" s="112"/>
      <c r="DI103" s="112"/>
      <c r="DJ103" s="7"/>
      <c r="DK103" s="8"/>
      <c r="DL103" s="8"/>
      <c r="DM103" s="8"/>
      <c r="DN103" s="8"/>
      <c r="DO103" s="7"/>
      <c r="DP103" s="132"/>
      <c r="DQ103" s="112"/>
      <c r="DR103" s="112"/>
      <c r="DS103" s="112"/>
      <c r="DT103" s="7"/>
      <c r="DU103" s="8"/>
      <c r="DV103" s="8"/>
      <c r="DW103" s="8"/>
      <c r="DX103" s="8"/>
      <c r="DY103" s="7"/>
      <c r="DZ103" s="132"/>
      <c r="EA103" s="112"/>
      <c r="EB103" s="112"/>
      <c r="EC103" s="112"/>
      <c r="ED103" s="7"/>
      <c r="EE103" s="8"/>
      <c r="EF103" s="8"/>
      <c r="EG103" s="8"/>
      <c r="EH103" s="8"/>
      <c r="EI103" s="7"/>
      <c r="EJ103" s="132"/>
      <c r="EK103" s="112"/>
      <c r="EL103" s="112"/>
      <c r="EM103" s="112"/>
      <c r="EN103" s="7"/>
      <c r="EO103" s="8"/>
      <c r="EP103" s="8"/>
      <c r="EQ103" s="8"/>
      <c r="ER103" s="8"/>
      <c r="ES103" s="7"/>
      <c r="ET103" s="132"/>
      <c r="EU103" s="13"/>
    </row>
    <row r="104" spans="1:151" ht="12.75" customHeight="1" x14ac:dyDescent="0.2">
      <c r="A104" s="13"/>
      <c r="B104" s="13"/>
      <c r="C104" s="13"/>
      <c r="D104" s="13"/>
      <c r="E104" s="13"/>
      <c r="F104" s="13"/>
      <c r="G104" s="13"/>
      <c r="H104" s="112"/>
      <c r="I104" s="14"/>
      <c r="J104" s="112"/>
      <c r="K104" s="112"/>
      <c r="L104" s="112"/>
      <c r="M104" s="112"/>
      <c r="N104" s="210" t="s">
        <v>819</v>
      </c>
      <c r="O104" s="211"/>
      <c r="P104" s="211"/>
      <c r="Q104" s="211"/>
      <c r="R104" s="211"/>
      <c r="S104" s="124"/>
      <c r="T104" s="132"/>
      <c r="U104" s="112"/>
      <c r="V104" s="112"/>
      <c r="W104" s="112"/>
      <c r="X104" s="210" t="s">
        <v>819</v>
      </c>
      <c r="Y104" s="211"/>
      <c r="Z104" s="211"/>
      <c r="AA104" s="211"/>
      <c r="AB104" s="211"/>
      <c r="AC104" s="124"/>
      <c r="AD104" s="132"/>
      <c r="AE104" s="112"/>
      <c r="AF104" s="112"/>
      <c r="AG104" s="112"/>
      <c r="AH104" s="210" t="s">
        <v>819</v>
      </c>
      <c r="AI104" s="211"/>
      <c r="AJ104" s="211"/>
      <c r="AK104" s="211"/>
      <c r="AL104" s="211"/>
      <c r="AM104" s="124"/>
      <c r="AN104" s="132"/>
      <c r="AO104" s="112"/>
      <c r="AP104" s="112"/>
      <c r="AQ104" s="112"/>
      <c r="AR104" s="210" t="s">
        <v>819</v>
      </c>
      <c r="AS104" s="211"/>
      <c r="AT104" s="211"/>
      <c r="AU104" s="211"/>
      <c r="AV104" s="211"/>
      <c r="AW104" s="124"/>
      <c r="AX104" s="132"/>
      <c r="AY104" s="112"/>
      <c r="AZ104" s="112"/>
      <c r="BA104" s="112"/>
      <c r="BB104" s="210" t="s">
        <v>819</v>
      </c>
      <c r="BC104" s="211"/>
      <c r="BD104" s="211"/>
      <c r="BE104" s="211"/>
      <c r="BF104" s="211"/>
      <c r="BG104" s="124"/>
      <c r="BH104" s="132"/>
      <c r="BI104" s="112"/>
      <c r="BJ104" s="112"/>
      <c r="BK104" s="112"/>
      <c r="BL104" s="210" t="s">
        <v>819</v>
      </c>
      <c r="BM104" s="211"/>
      <c r="BN104" s="211"/>
      <c r="BO104" s="211"/>
      <c r="BP104" s="211"/>
      <c r="BQ104" s="124"/>
      <c r="BR104" s="132"/>
      <c r="BS104" s="112"/>
      <c r="BT104" s="112"/>
      <c r="BU104" s="112"/>
      <c r="BV104" s="210" t="s">
        <v>819</v>
      </c>
      <c r="BW104" s="211"/>
      <c r="BX104" s="211"/>
      <c r="BY104" s="211"/>
      <c r="BZ104" s="211"/>
      <c r="CA104" s="124"/>
      <c r="CB104" s="132"/>
      <c r="CC104" s="112"/>
      <c r="CD104" s="112"/>
      <c r="CE104" s="112"/>
      <c r="CF104" s="210" t="s">
        <v>819</v>
      </c>
      <c r="CG104" s="211"/>
      <c r="CH104" s="211"/>
      <c r="CI104" s="211"/>
      <c r="CJ104" s="211"/>
      <c r="CK104" s="124"/>
      <c r="CL104" s="132"/>
      <c r="CM104" s="112"/>
      <c r="CN104" s="112"/>
      <c r="CO104" s="112"/>
      <c r="CP104" s="210" t="s">
        <v>819</v>
      </c>
      <c r="CQ104" s="211"/>
      <c r="CR104" s="211"/>
      <c r="CS104" s="211"/>
      <c r="CT104" s="211"/>
      <c r="CU104" s="124"/>
      <c r="CV104" s="132"/>
      <c r="CW104" s="112"/>
      <c r="CX104" s="112"/>
      <c r="CY104" s="112"/>
      <c r="CZ104" s="210" t="s">
        <v>819</v>
      </c>
      <c r="DA104" s="211"/>
      <c r="DB104" s="211"/>
      <c r="DC104" s="211"/>
      <c r="DD104" s="211"/>
      <c r="DE104" s="124"/>
      <c r="DF104" s="132"/>
      <c r="DG104" s="112"/>
      <c r="DH104" s="112"/>
      <c r="DI104" s="112"/>
      <c r="DJ104" s="210" t="s">
        <v>819</v>
      </c>
      <c r="DK104" s="211"/>
      <c r="DL104" s="211"/>
      <c r="DM104" s="211"/>
      <c r="DN104" s="211"/>
      <c r="DO104" s="124"/>
      <c r="DP104" s="132"/>
      <c r="DQ104" s="112"/>
      <c r="DR104" s="112"/>
      <c r="DS104" s="112"/>
      <c r="DT104" s="210" t="s">
        <v>819</v>
      </c>
      <c r="DU104" s="211"/>
      <c r="DV104" s="211"/>
      <c r="DW104" s="211"/>
      <c r="DX104" s="211"/>
      <c r="DY104" s="124"/>
      <c r="DZ104" s="132"/>
      <c r="EA104" s="112"/>
      <c r="EB104" s="112"/>
      <c r="EC104" s="112"/>
      <c r="ED104" s="210" t="s">
        <v>819</v>
      </c>
      <c r="EE104" s="211"/>
      <c r="EF104" s="211"/>
      <c r="EG104" s="211"/>
      <c r="EH104" s="211"/>
      <c r="EI104" s="124"/>
      <c r="EJ104" s="132"/>
      <c r="EK104" s="112"/>
      <c r="EL104" s="112"/>
      <c r="EM104" s="112"/>
      <c r="EN104" s="210" t="s">
        <v>819</v>
      </c>
      <c r="EO104" s="211"/>
      <c r="EP104" s="211"/>
      <c r="EQ104" s="211"/>
      <c r="ER104" s="211"/>
      <c r="ES104" s="124"/>
      <c r="ET104" s="132"/>
      <c r="EU104" s="13"/>
    </row>
    <row r="105" spans="1:151" ht="12.75" customHeight="1" x14ac:dyDescent="0.2">
      <c r="A105" s="13"/>
      <c r="B105" s="13"/>
      <c r="C105" s="13"/>
      <c r="D105" s="13"/>
      <c r="E105" s="13"/>
      <c r="F105" s="13"/>
      <c r="G105" s="13"/>
      <c r="H105" s="112"/>
      <c r="I105" s="14"/>
      <c r="J105" s="112"/>
      <c r="K105" s="112"/>
      <c r="L105" s="112"/>
      <c r="M105" s="112"/>
      <c r="N105" s="113" t="s">
        <v>1456</v>
      </c>
      <c r="O105" s="114" t="s">
        <v>52</v>
      </c>
      <c r="P105" s="114" t="s">
        <v>53</v>
      </c>
      <c r="Q105" s="114" t="s">
        <v>54</v>
      </c>
      <c r="R105" s="114" t="s">
        <v>55</v>
      </c>
      <c r="S105" s="113" t="s">
        <v>809</v>
      </c>
      <c r="T105" s="125"/>
      <c r="U105" s="112"/>
      <c r="V105" s="112"/>
      <c r="W105" s="112"/>
      <c r="X105" s="113" t="s">
        <v>1456</v>
      </c>
      <c r="Y105" s="114" t="s">
        <v>52</v>
      </c>
      <c r="Z105" s="114" t="s">
        <v>53</v>
      </c>
      <c r="AA105" s="114" t="s">
        <v>54</v>
      </c>
      <c r="AB105" s="114" t="s">
        <v>55</v>
      </c>
      <c r="AC105" s="113" t="s">
        <v>809</v>
      </c>
      <c r="AD105" s="125"/>
      <c r="AE105" s="112"/>
      <c r="AF105" s="112"/>
      <c r="AG105" s="112"/>
      <c r="AH105" s="113" t="s">
        <v>1456</v>
      </c>
      <c r="AI105" s="114" t="s">
        <v>52</v>
      </c>
      <c r="AJ105" s="114" t="s">
        <v>53</v>
      </c>
      <c r="AK105" s="114" t="s">
        <v>54</v>
      </c>
      <c r="AL105" s="114" t="s">
        <v>55</v>
      </c>
      <c r="AM105" s="113" t="s">
        <v>809</v>
      </c>
      <c r="AN105" s="125"/>
      <c r="AO105" s="112"/>
      <c r="AP105" s="112"/>
      <c r="AQ105" s="112"/>
      <c r="AR105" s="113" t="s">
        <v>1456</v>
      </c>
      <c r="AS105" s="114" t="s">
        <v>52</v>
      </c>
      <c r="AT105" s="114" t="s">
        <v>53</v>
      </c>
      <c r="AU105" s="114" t="s">
        <v>54</v>
      </c>
      <c r="AV105" s="114" t="s">
        <v>55</v>
      </c>
      <c r="AW105" s="113" t="s">
        <v>809</v>
      </c>
      <c r="AX105" s="125"/>
      <c r="AY105" s="112"/>
      <c r="AZ105" s="112"/>
      <c r="BA105" s="112"/>
      <c r="BB105" s="113" t="s">
        <v>1456</v>
      </c>
      <c r="BC105" s="114" t="s">
        <v>52</v>
      </c>
      <c r="BD105" s="114" t="s">
        <v>53</v>
      </c>
      <c r="BE105" s="114" t="s">
        <v>54</v>
      </c>
      <c r="BF105" s="114" t="s">
        <v>55</v>
      </c>
      <c r="BG105" s="113" t="s">
        <v>809</v>
      </c>
      <c r="BH105" s="125"/>
      <c r="BI105" s="112"/>
      <c r="BJ105" s="112"/>
      <c r="BK105" s="112"/>
      <c r="BL105" s="113" t="s">
        <v>1456</v>
      </c>
      <c r="BM105" s="114" t="s">
        <v>52</v>
      </c>
      <c r="BN105" s="114" t="s">
        <v>53</v>
      </c>
      <c r="BO105" s="114" t="s">
        <v>54</v>
      </c>
      <c r="BP105" s="114" t="s">
        <v>55</v>
      </c>
      <c r="BQ105" s="113" t="s">
        <v>809</v>
      </c>
      <c r="BR105" s="125"/>
      <c r="BS105" s="112"/>
      <c r="BT105" s="112"/>
      <c r="BU105" s="112"/>
      <c r="BV105" s="113" t="s">
        <v>1456</v>
      </c>
      <c r="BW105" s="114" t="s">
        <v>52</v>
      </c>
      <c r="BX105" s="114" t="s">
        <v>53</v>
      </c>
      <c r="BY105" s="114" t="s">
        <v>54</v>
      </c>
      <c r="BZ105" s="114" t="s">
        <v>55</v>
      </c>
      <c r="CA105" s="113" t="s">
        <v>809</v>
      </c>
      <c r="CB105" s="125"/>
      <c r="CC105" s="112"/>
      <c r="CD105" s="112"/>
      <c r="CE105" s="112"/>
      <c r="CF105" s="113" t="s">
        <v>1456</v>
      </c>
      <c r="CG105" s="114" t="s">
        <v>52</v>
      </c>
      <c r="CH105" s="114" t="s">
        <v>53</v>
      </c>
      <c r="CI105" s="114" t="s">
        <v>54</v>
      </c>
      <c r="CJ105" s="114" t="s">
        <v>55</v>
      </c>
      <c r="CK105" s="113" t="s">
        <v>809</v>
      </c>
      <c r="CL105" s="125"/>
      <c r="CM105" s="112"/>
      <c r="CN105" s="112"/>
      <c r="CO105" s="112"/>
      <c r="CP105" s="113" t="s">
        <v>1456</v>
      </c>
      <c r="CQ105" s="114" t="s">
        <v>52</v>
      </c>
      <c r="CR105" s="114" t="s">
        <v>53</v>
      </c>
      <c r="CS105" s="114" t="s">
        <v>54</v>
      </c>
      <c r="CT105" s="114" t="s">
        <v>55</v>
      </c>
      <c r="CU105" s="113" t="s">
        <v>809</v>
      </c>
      <c r="CV105" s="125"/>
      <c r="CW105" s="112"/>
      <c r="CX105" s="112"/>
      <c r="CY105" s="112"/>
      <c r="CZ105" s="113" t="s">
        <v>1456</v>
      </c>
      <c r="DA105" s="114" t="s">
        <v>52</v>
      </c>
      <c r="DB105" s="114" t="s">
        <v>53</v>
      </c>
      <c r="DC105" s="114" t="s">
        <v>54</v>
      </c>
      <c r="DD105" s="114" t="s">
        <v>55</v>
      </c>
      <c r="DE105" s="113" t="s">
        <v>809</v>
      </c>
      <c r="DF105" s="125"/>
      <c r="DG105" s="112"/>
      <c r="DH105" s="112"/>
      <c r="DI105" s="112"/>
      <c r="DJ105" s="113" t="s">
        <v>1456</v>
      </c>
      <c r="DK105" s="114" t="s">
        <v>52</v>
      </c>
      <c r="DL105" s="114" t="s">
        <v>53</v>
      </c>
      <c r="DM105" s="114" t="s">
        <v>54</v>
      </c>
      <c r="DN105" s="114" t="s">
        <v>55</v>
      </c>
      <c r="DO105" s="113" t="s">
        <v>809</v>
      </c>
      <c r="DP105" s="125"/>
      <c r="DQ105" s="112"/>
      <c r="DR105" s="112"/>
      <c r="DS105" s="112"/>
      <c r="DT105" s="113" t="s">
        <v>1456</v>
      </c>
      <c r="DU105" s="114" t="s">
        <v>52</v>
      </c>
      <c r="DV105" s="114" t="s">
        <v>53</v>
      </c>
      <c r="DW105" s="114" t="s">
        <v>54</v>
      </c>
      <c r="DX105" s="114" t="s">
        <v>55</v>
      </c>
      <c r="DY105" s="113" t="s">
        <v>809</v>
      </c>
      <c r="DZ105" s="125"/>
      <c r="EA105" s="112"/>
      <c r="EB105" s="112"/>
      <c r="EC105" s="112"/>
      <c r="ED105" s="113" t="s">
        <v>1456</v>
      </c>
      <c r="EE105" s="114" t="s">
        <v>52</v>
      </c>
      <c r="EF105" s="114" t="s">
        <v>53</v>
      </c>
      <c r="EG105" s="114" t="s">
        <v>54</v>
      </c>
      <c r="EH105" s="114" t="s">
        <v>55</v>
      </c>
      <c r="EI105" s="113" t="s">
        <v>809</v>
      </c>
      <c r="EJ105" s="125"/>
      <c r="EK105" s="112"/>
      <c r="EL105" s="112"/>
      <c r="EM105" s="112"/>
      <c r="EN105" s="113" t="s">
        <v>1456</v>
      </c>
      <c r="EO105" s="209" t="s">
        <v>1452</v>
      </c>
      <c r="EP105" s="114" t="s">
        <v>1453</v>
      </c>
      <c r="EQ105" s="114" t="s">
        <v>1454</v>
      </c>
      <c r="ER105" s="114" t="s">
        <v>1455</v>
      </c>
      <c r="ES105" s="113" t="s">
        <v>809</v>
      </c>
      <c r="ET105" s="125"/>
      <c r="EU105" s="13"/>
    </row>
    <row r="106" spans="1:151" ht="12.75" customHeight="1" x14ac:dyDescent="0.2">
      <c r="A106" s="13"/>
      <c r="B106" s="13"/>
      <c r="C106" s="13"/>
      <c r="D106" s="13"/>
      <c r="E106" s="13"/>
      <c r="F106" s="13"/>
      <c r="G106" s="13"/>
      <c r="H106" s="112"/>
      <c r="I106" s="14"/>
      <c r="J106" s="112"/>
      <c r="K106" s="112"/>
      <c r="L106" s="112"/>
      <c r="M106" s="112"/>
      <c r="N106" s="24" t="s">
        <v>823</v>
      </c>
      <c r="O106" s="212">
        <f t="shared" ref="O106:O108" si="225">O84/T84</f>
        <v>0</v>
      </c>
      <c r="P106" s="212">
        <f t="shared" ref="P106:P108" si="226">P84/T84</f>
        <v>0.375</v>
      </c>
      <c r="Q106" s="212">
        <f t="shared" ref="Q106:Q108" si="227">Q84/T84</f>
        <v>0.625</v>
      </c>
      <c r="R106" s="212">
        <f t="shared" ref="R106:R108" si="228">R84/T84</f>
        <v>0</v>
      </c>
      <c r="S106" s="60">
        <f t="shared" ref="S106:S109" si="229">SUM(O106:R106)</f>
        <v>1</v>
      </c>
      <c r="T106" s="132"/>
      <c r="U106" s="112"/>
      <c r="V106" s="112"/>
      <c r="W106" s="112"/>
      <c r="X106" s="24" t="s">
        <v>823</v>
      </c>
      <c r="Y106" s="212">
        <f t="shared" ref="Y106:Y108" si="230">Y84/AD84</f>
        <v>0</v>
      </c>
      <c r="Z106" s="212">
        <f t="shared" ref="Z106:Z108" si="231">Z84/AD84</f>
        <v>0.375</v>
      </c>
      <c r="AA106" s="212">
        <f t="shared" ref="AA106:AA108" si="232">AA84/AD84</f>
        <v>0.625</v>
      </c>
      <c r="AB106" s="212">
        <f t="shared" ref="AB106:AB108" si="233">AB84/AD84</f>
        <v>0</v>
      </c>
      <c r="AC106" s="60">
        <f t="shared" ref="AC106:AC109" si="234">SUM(Y106:AB106)</f>
        <v>1</v>
      </c>
      <c r="AD106" s="132"/>
      <c r="AE106" s="112"/>
      <c r="AF106" s="112"/>
      <c r="AG106" s="112"/>
      <c r="AH106" s="24" t="s">
        <v>823</v>
      </c>
      <c r="AI106" s="212">
        <f t="shared" ref="AI106:AI108" si="235">AI84/AN84</f>
        <v>0</v>
      </c>
      <c r="AJ106" s="212">
        <f t="shared" ref="AJ106:AJ108" si="236">AJ84/AN84</f>
        <v>0.875</v>
      </c>
      <c r="AK106" s="212">
        <f t="shared" ref="AK106:AK108" si="237">AK84/AN84</f>
        <v>0.125</v>
      </c>
      <c r="AL106" s="212">
        <f t="shared" ref="AL106:AL108" si="238">AL84/AN84</f>
        <v>0</v>
      </c>
      <c r="AM106" s="60">
        <f t="shared" ref="AM106:AM109" si="239">SUM(AI106:AL106)</f>
        <v>1</v>
      </c>
      <c r="AN106" s="132"/>
      <c r="AO106" s="112"/>
      <c r="AP106" s="112"/>
      <c r="AQ106" s="112"/>
      <c r="AR106" s="24" t="s">
        <v>823</v>
      </c>
      <c r="AS106" s="212">
        <f t="shared" ref="AS106:AS108" si="240">AS84/AX84</f>
        <v>0</v>
      </c>
      <c r="AT106" s="212">
        <f t="shared" ref="AT106:AT108" si="241">AT84/AX84</f>
        <v>0.5</v>
      </c>
      <c r="AU106" s="212">
        <f t="shared" ref="AU106:AU108" si="242">AU84/AX84</f>
        <v>0.5</v>
      </c>
      <c r="AV106" s="212">
        <f t="shared" ref="AV106:AV108" si="243">AV84/AX84</f>
        <v>0</v>
      </c>
      <c r="AW106" s="60">
        <f t="shared" ref="AW106:AW109" si="244">SUM(AS106:AV106)</f>
        <v>1</v>
      </c>
      <c r="AX106" s="132"/>
      <c r="AY106" s="112"/>
      <c r="AZ106" s="112"/>
      <c r="BA106" s="112"/>
      <c r="BB106" s="24" t="s">
        <v>823</v>
      </c>
      <c r="BC106" s="212">
        <f t="shared" ref="BC106:BC108" si="245">BC84/BH84</f>
        <v>0</v>
      </c>
      <c r="BD106" s="212">
        <f t="shared" ref="BD106:BD108" si="246">BD84/BH84</f>
        <v>0.375</v>
      </c>
      <c r="BE106" s="212">
        <f t="shared" ref="BE106:BE108" si="247">BE84/BH84</f>
        <v>0.625</v>
      </c>
      <c r="BF106" s="212">
        <f t="shared" ref="BF106:BF108" si="248">BF84/BH84</f>
        <v>0</v>
      </c>
      <c r="BG106" s="60">
        <f t="shared" ref="BG106:BG109" si="249">SUM(BC106:BF106)</f>
        <v>1</v>
      </c>
      <c r="BH106" s="132"/>
      <c r="BI106" s="112"/>
      <c r="BJ106" s="112"/>
      <c r="BK106" s="112"/>
      <c r="BL106" s="24" t="s">
        <v>823</v>
      </c>
      <c r="BM106" s="212">
        <f t="shared" ref="BM106:BM108" si="250">BM84/BR84</f>
        <v>0</v>
      </c>
      <c r="BN106" s="212">
        <f t="shared" ref="BN106:BN108" si="251">BN84/BR84</f>
        <v>0.375</v>
      </c>
      <c r="BO106" s="212">
        <f t="shared" ref="BO106:BO108" si="252">BO84/BR84</f>
        <v>0.625</v>
      </c>
      <c r="BP106" s="212">
        <f t="shared" ref="BP106:BP108" si="253">BP84/BR84</f>
        <v>0</v>
      </c>
      <c r="BQ106" s="60">
        <f t="shared" ref="BQ106:BQ109" si="254">SUM(BM106:BP106)</f>
        <v>1</v>
      </c>
      <c r="BR106" s="132"/>
      <c r="BS106" s="112"/>
      <c r="BT106" s="112"/>
      <c r="BU106" s="112"/>
      <c r="BV106" s="24" t="s">
        <v>823</v>
      </c>
      <c r="BW106" s="212">
        <f t="shared" ref="BW106:BW108" si="255">BW84/CB84</f>
        <v>0</v>
      </c>
      <c r="BX106" s="212">
        <f t="shared" ref="BX106:BX108" si="256">BX84/CB84</f>
        <v>0.625</v>
      </c>
      <c r="BY106" s="212">
        <f t="shared" ref="BY106:BY108" si="257">BY84/CB84</f>
        <v>0.375</v>
      </c>
      <c r="BZ106" s="212">
        <f t="shared" ref="BZ106:BZ108" si="258">BZ84/CB84</f>
        <v>0</v>
      </c>
      <c r="CA106" s="60">
        <f t="shared" ref="CA106:CA109" si="259">SUM(BW106:BZ106)</f>
        <v>1</v>
      </c>
      <c r="CB106" s="132"/>
      <c r="CC106" s="112"/>
      <c r="CD106" s="112"/>
      <c r="CE106" s="112"/>
      <c r="CF106" s="24" t="s">
        <v>823</v>
      </c>
      <c r="CG106" s="212">
        <f t="shared" ref="CG106:CG108" si="260">CG84/CL84</f>
        <v>0</v>
      </c>
      <c r="CH106" s="212">
        <f t="shared" ref="CH106:CH108" si="261">CH84/CL84</f>
        <v>0.5</v>
      </c>
      <c r="CI106" s="212">
        <f t="shared" ref="CI106:CI108" si="262">CI84/CL84</f>
        <v>0.5</v>
      </c>
      <c r="CJ106" s="212">
        <f t="shared" ref="CJ106:CJ108" si="263">CJ84/CL84</f>
        <v>0</v>
      </c>
      <c r="CK106" s="60">
        <f t="shared" ref="CK106:CK109" si="264">SUM(CG106:CJ106)</f>
        <v>1</v>
      </c>
      <c r="CL106" s="132"/>
      <c r="CM106" s="112"/>
      <c r="CN106" s="112"/>
      <c r="CO106" s="112"/>
      <c r="CP106" s="24" t="s">
        <v>823</v>
      </c>
      <c r="CQ106" s="212">
        <f t="shared" ref="CQ106:CQ108" si="265">CQ84/CV84</f>
        <v>0</v>
      </c>
      <c r="CR106" s="212">
        <f t="shared" ref="CR106:CR108" si="266">CR84/CV84</f>
        <v>0.5</v>
      </c>
      <c r="CS106" s="212">
        <f t="shared" ref="CS106:CS108" si="267">CS84/CV84</f>
        <v>0.5</v>
      </c>
      <c r="CT106" s="212">
        <f t="shared" ref="CT106:CT108" si="268">CT84/CV84</f>
        <v>0</v>
      </c>
      <c r="CU106" s="60">
        <f t="shared" ref="CU106:CU109" si="269">SUM(CQ106:CT106)</f>
        <v>1</v>
      </c>
      <c r="CV106" s="132"/>
      <c r="CW106" s="112"/>
      <c r="CX106" s="112"/>
      <c r="CY106" s="112"/>
      <c r="CZ106" s="24" t="s">
        <v>823</v>
      </c>
      <c r="DA106" s="212">
        <f t="shared" ref="DA106:DA108" si="270">DA84/DF84</f>
        <v>0</v>
      </c>
      <c r="DB106" s="212">
        <f t="shared" ref="DB106:DB108" si="271">DB84/DF84</f>
        <v>0.5</v>
      </c>
      <c r="DC106" s="212">
        <f t="shared" ref="DC106:DC108" si="272">DC84/DF84</f>
        <v>0.5</v>
      </c>
      <c r="DD106" s="212">
        <f t="shared" ref="DD106:DD108" si="273">DD84/DF84</f>
        <v>0</v>
      </c>
      <c r="DE106" s="60">
        <f t="shared" ref="DE106:DE109" si="274">SUM(DA106:DD106)</f>
        <v>1</v>
      </c>
      <c r="DF106" s="132"/>
      <c r="DG106" s="112"/>
      <c r="DH106" s="112"/>
      <c r="DI106" s="112"/>
      <c r="DJ106" s="24" t="s">
        <v>823</v>
      </c>
      <c r="DK106" s="212">
        <f t="shared" ref="DK106:DK108" si="275">DK84/DP84</f>
        <v>0</v>
      </c>
      <c r="DL106" s="212">
        <f t="shared" ref="DL106:DL108" si="276">DL84/DP84</f>
        <v>0.25</v>
      </c>
      <c r="DM106" s="212">
        <f t="shared" ref="DM106:DM108" si="277">DM84/DP84</f>
        <v>0.75</v>
      </c>
      <c r="DN106" s="212">
        <f t="shared" ref="DN106:DN108" si="278">DN84/DP84</f>
        <v>0</v>
      </c>
      <c r="DO106" s="60">
        <f t="shared" ref="DO106:DO109" si="279">SUM(DK106:DN106)</f>
        <v>1</v>
      </c>
      <c r="DP106" s="132"/>
      <c r="DQ106" s="112"/>
      <c r="DR106" s="112"/>
      <c r="DS106" s="112"/>
      <c r="DT106" s="24" t="s">
        <v>823</v>
      </c>
      <c r="DU106" s="212">
        <f t="shared" ref="DU106:DU108" si="280">DU84/DZ84</f>
        <v>0</v>
      </c>
      <c r="DV106" s="212">
        <f t="shared" ref="DV106:DV108" si="281">DV84/DZ84</f>
        <v>0.375</v>
      </c>
      <c r="DW106" s="212">
        <f t="shared" ref="DW106:DW108" si="282">DW84/DZ84</f>
        <v>0.625</v>
      </c>
      <c r="DX106" s="212">
        <f t="shared" ref="DX106:DX108" si="283">DX84/DZ84</f>
        <v>0</v>
      </c>
      <c r="DY106" s="60">
        <f t="shared" ref="DY106:DY109" si="284">SUM(DU106:DX106)</f>
        <v>1</v>
      </c>
      <c r="DZ106" s="132"/>
      <c r="EA106" s="112"/>
      <c r="EB106" s="112"/>
      <c r="EC106" s="112"/>
      <c r="ED106" s="24" t="s">
        <v>823</v>
      </c>
      <c r="EE106" s="212">
        <f t="shared" ref="EE106:EE108" si="285">EE84/EJ84</f>
        <v>0</v>
      </c>
      <c r="EF106" s="212">
        <f t="shared" ref="EF106:EF108" si="286">EF84/EJ84</f>
        <v>0.375</v>
      </c>
      <c r="EG106" s="212">
        <f t="shared" ref="EG106:EG108" si="287">EG84/EJ84</f>
        <v>0.625</v>
      </c>
      <c r="EH106" s="212">
        <f t="shared" ref="EH106:EH108" si="288">EH84/EJ84</f>
        <v>0</v>
      </c>
      <c r="EI106" s="60">
        <f t="shared" ref="EI106:EI109" si="289">SUM(EE106:EH106)</f>
        <v>1</v>
      </c>
      <c r="EJ106" s="132"/>
      <c r="EK106" s="112"/>
      <c r="EL106" s="112"/>
      <c r="EM106" s="112"/>
      <c r="EN106" s="24" t="s">
        <v>823</v>
      </c>
      <c r="EO106" s="212">
        <f t="shared" ref="EO106:EO108" si="290">EO84/ET84</f>
        <v>0</v>
      </c>
      <c r="EP106" s="212">
        <f t="shared" ref="EP106:EP108" si="291">EP84/ET84</f>
        <v>0.25</v>
      </c>
      <c r="EQ106" s="212">
        <f t="shared" ref="EQ106:EQ108" si="292">EQ84/ET84</f>
        <v>0.75</v>
      </c>
      <c r="ER106" s="212">
        <f t="shared" ref="ER106:ER108" si="293">ER84/ET84</f>
        <v>0</v>
      </c>
      <c r="ES106" s="60">
        <f t="shared" ref="ES106:ES109" si="294">SUM(EO106:ER106)</f>
        <v>1</v>
      </c>
      <c r="ET106" s="132"/>
      <c r="EU106" s="13"/>
    </row>
    <row r="107" spans="1:151" ht="12.75" customHeight="1" x14ac:dyDescent="0.2">
      <c r="A107" s="13"/>
      <c r="B107" s="13"/>
      <c r="C107" s="13"/>
      <c r="D107" s="13"/>
      <c r="E107" s="13"/>
      <c r="F107" s="13"/>
      <c r="G107" s="13"/>
      <c r="H107" s="112"/>
      <c r="I107" s="14"/>
      <c r="J107" s="112"/>
      <c r="K107" s="112"/>
      <c r="L107" s="112"/>
      <c r="M107" s="112"/>
      <c r="N107" s="24" t="s">
        <v>1036</v>
      </c>
      <c r="O107" s="212">
        <f t="shared" si="225"/>
        <v>0</v>
      </c>
      <c r="P107" s="212">
        <f t="shared" si="226"/>
        <v>0.5</v>
      </c>
      <c r="Q107" s="212">
        <f t="shared" si="227"/>
        <v>0.5</v>
      </c>
      <c r="R107" s="212">
        <f t="shared" si="228"/>
        <v>0</v>
      </c>
      <c r="S107" s="60">
        <f t="shared" si="229"/>
        <v>1</v>
      </c>
      <c r="T107" s="132"/>
      <c r="U107" s="112"/>
      <c r="V107" s="112"/>
      <c r="W107" s="112"/>
      <c r="X107" s="24" t="s">
        <v>1036</v>
      </c>
      <c r="Y107" s="212">
        <f t="shared" si="230"/>
        <v>0</v>
      </c>
      <c r="Z107" s="212">
        <f t="shared" si="231"/>
        <v>0.5</v>
      </c>
      <c r="AA107" s="212">
        <f t="shared" si="232"/>
        <v>0.5</v>
      </c>
      <c r="AB107" s="212">
        <f t="shared" si="233"/>
        <v>0</v>
      </c>
      <c r="AC107" s="60">
        <f t="shared" si="234"/>
        <v>1</v>
      </c>
      <c r="AD107" s="132"/>
      <c r="AE107" s="112"/>
      <c r="AF107" s="112"/>
      <c r="AG107" s="112"/>
      <c r="AH107" s="24" t="s">
        <v>1036</v>
      </c>
      <c r="AI107" s="212">
        <f t="shared" si="235"/>
        <v>0</v>
      </c>
      <c r="AJ107" s="212">
        <f t="shared" si="236"/>
        <v>0.5</v>
      </c>
      <c r="AK107" s="212">
        <f t="shared" si="237"/>
        <v>0.5</v>
      </c>
      <c r="AL107" s="212">
        <f t="shared" si="238"/>
        <v>0</v>
      </c>
      <c r="AM107" s="60">
        <f t="shared" si="239"/>
        <v>1</v>
      </c>
      <c r="AN107" s="132"/>
      <c r="AO107" s="112"/>
      <c r="AP107" s="112"/>
      <c r="AQ107" s="112"/>
      <c r="AR107" s="24" t="s">
        <v>1036</v>
      </c>
      <c r="AS107" s="212">
        <f t="shared" si="240"/>
        <v>0</v>
      </c>
      <c r="AT107" s="212">
        <f t="shared" si="241"/>
        <v>0.5</v>
      </c>
      <c r="AU107" s="212">
        <f t="shared" si="242"/>
        <v>0.5</v>
      </c>
      <c r="AV107" s="212">
        <f t="shared" si="243"/>
        <v>0</v>
      </c>
      <c r="AW107" s="60">
        <f t="shared" si="244"/>
        <v>1</v>
      </c>
      <c r="AX107" s="132"/>
      <c r="AY107" s="112"/>
      <c r="AZ107" s="112"/>
      <c r="BA107" s="112"/>
      <c r="BB107" s="24" t="s">
        <v>1036</v>
      </c>
      <c r="BC107" s="212">
        <f t="shared" si="245"/>
        <v>0</v>
      </c>
      <c r="BD107" s="212">
        <f t="shared" si="246"/>
        <v>0.5</v>
      </c>
      <c r="BE107" s="212">
        <f t="shared" si="247"/>
        <v>0.5</v>
      </c>
      <c r="BF107" s="212">
        <f t="shared" si="248"/>
        <v>0</v>
      </c>
      <c r="BG107" s="60">
        <f t="shared" si="249"/>
        <v>1</v>
      </c>
      <c r="BH107" s="132"/>
      <c r="BI107" s="112"/>
      <c r="BJ107" s="112"/>
      <c r="BK107" s="112"/>
      <c r="BL107" s="24" t="s">
        <v>1036</v>
      </c>
      <c r="BM107" s="212">
        <f t="shared" si="250"/>
        <v>0</v>
      </c>
      <c r="BN107" s="212">
        <f t="shared" si="251"/>
        <v>1</v>
      </c>
      <c r="BO107" s="212">
        <f t="shared" si="252"/>
        <v>0</v>
      </c>
      <c r="BP107" s="212">
        <f t="shared" si="253"/>
        <v>0</v>
      </c>
      <c r="BQ107" s="60">
        <f t="shared" si="254"/>
        <v>1</v>
      </c>
      <c r="BR107" s="132"/>
      <c r="BS107" s="112"/>
      <c r="BT107" s="112"/>
      <c r="BU107" s="112"/>
      <c r="BV107" s="24" t="s">
        <v>1036</v>
      </c>
      <c r="BW107" s="212">
        <f t="shared" si="255"/>
        <v>0</v>
      </c>
      <c r="BX107" s="212">
        <f t="shared" si="256"/>
        <v>0.5</v>
      </c>
      <c r="BY107" s="212">
        <f t="shared" si="257"/>
        <v>0.5</v>
      </c>
      <c r="BZ107" s="212">
        <f t="shared" si="258"/>
        <v>0</v>
      </c>
      <c r="CA107" s="60">
        <f t="shared" si="259"/>
        <v>1</v>
      </c>
      <c r="CB107" s="132"/>
      <c r="CC107" s="112"/>
      <c r="CD107" s="112"/>
      <c r="CE107" s="112"/>
      <c r="CF107" s="24" t="s">
        <v>1036</v>
      </c>
      <c r="CG107" s="212">
        <f t="shared" si="260"/>
        <v>0</v>
      </c>
      <c r="CH107" s="212">
        <f t="shared" si="261"/>
        <v>0.5</v>
      </c>
      <c r="CI107" s="212">
        <f t="shared" si="262"/>
        <v>0.5</v>
      </c>
      <c r="CJ107" s="212">
        <f t="shared" si="263"/>
        <v>0</v>
      </c>
      <c r="CK107" s="60">
        <f t="shared" si="264"/>
        <v>1</v>
      </c>
      <c r="CL107" s="132"/>
      <c r="CM107" s="112"/>
      <c r="CN107" s="112"/>
      <c r="CO107" s="112"/>
      <c r="CP107" s="24" t="s">
        <v>1036</v>
      </c>
      <c r="CQ107" s="212">
        <f t="shared" si="265"/>
        <v>0</v>
      </c>
      <c r="CR107" s="212">
        <f t="shared" si="266"/>
        <v>0</v>
      </c>
      <c r="CS107" s="212">
        <f t="shared" si="267"/>
        <v>1</v>
      </c>
      <c r="CT107" s="212">
        <f t="shared" si="268"/>
        <v>0</v>
      </c>
      <c r="CU107" s="60">
        <f t="shared" si="269"/>
        <v>1</v>
      </c>
      <c r="CV107" s="132"/>
      <c r="CW107" s="112"/>
      <c r="CX107" s="112"/>
      <c r="CY107" s="112"/>
      <c r="CZ107" s="24" t="s">
        <v>1036</v>
      </c>
      <c r="DA107" s="212">
        <f t="shared" si="270"/>
        <v>0</v>
      </c>
      <c r="DB107" s="212">
        <f t="shared" si="271"/>
        <v>0</v>
      </c>
      <c r="DC107" s="212">
        <f t="shared" si="272"/>
        <v>1</v>
      </c>
      <c r="DD107" s="212">
        <f t="shared" si="273"/>
        <v>0</v>
      </c>
      <c r="DE107" s="60">
        <f t="shared" si="274"/>
        <v>1</v>
      </c>
      <c r="DF107" s="132"/>
      <c r="DG107" s="112"/>
      <c r="DH107" s="112"/>
      <c r="DI107" s="112"/>
      <c r="DJ107" s="24" t="s">
        <v>1036</v>
      </c>
      <c r="DK107" s="212">
        <f t="shared" si="275"/>
        <v>0</v>
      </c>
      <c r="DL107" s="212">
        <f t="shared" si="276"/>
        <v>0</v>
      </c>
      <c r="DM107" s="212">
        <f t="shared" si="277"/>
        <v>1</v>
      </c>
      <c r="DN107" s="212">
        <f t="shared" si="278"/>
        <v>0</v>
      </c>
      <c r="DO107" s="60">
        <f t="shared" si="279"/>
        <v>1</v>
      </c>
      <c r="DP107" s="132"/>
      <c r="DQ107" s="112"/>
      <c r="DR107" s="112"/>
      <c r="DS107" s="112"/>
      <c r="DT107" s="24" t="s">
        <v>1036</v>
      </c>
      <c r="DU107" s="212">
        <f t="shared" si="280"/>
        <v>0</v>
      </c>
      <c r="DV107" s="212">
        <f t="shared" si="281"/>
        <v>0.5</v>
      </c>
      <c r="DW107" s="212">
        <f t="shared" si="282"/>
        <v>0.5</v>
      </c>
      <c r="DX107" s="212">
        <f t="shared" si="283"/>
        <v>0</v>
      </c>
      <c r="DY107" s="60">
        <f t="shared" si="284"/>
        <v>1</v>
      </c>
      <c r="DZ107" s="132"/>
      <c r="EA107" s="112"/>
      <c r="EB107" s="112"/>
      <c r="EC107" s="112"/>
      <c r="ED107" s="24" t="s">
        <v>1036</v>
      </c>
      <c r="EE107" s="212">
        <f t="shared" si="285"/>
        <v>0</v>
      </c>
      <c r="EF107" s="212">
        <f t="shared" si="286"/>
        <v>0.5</v>
      </c>
      <c r="EG107" s="212">
        <f t="shared" si="287"/>
        <v>0.5</v>
      </c>
      <c r="EH107" s="212">
        <f t="shared" si="288"/>
        <v>0</v>
      </c>
      <c r="EI107" s="60">
        <f t="shared" si="289"/>
        <v>1</v>
      </c>
      <c r="EJ107" s="132"/>
      <c r="EK107" s="112"/>
      <c r="EL107" s="112"/>
      <c r="EM107" s="112"/>
      <c r="EN107" s="24" t="s">
        <v>1036</v>
      </c>
      <c r="EO107" s="212">
        <f t="shared" si="290"/>
        <v>0</v>
      </c>
      <c r="EP107" s="212">
        <f t="shared" si="291"/>
        <v>0</v>
      </c>
      <c r="EQ107" s="212">
        <f t="shared" si="292"/>
        <v>1</v>
      </c>
      <c r="ER107" s="212">
        <f t="shared" si="293"/>
        <v>0</v>
      </c>
      <c r="ES107" s="60">
        <f t="shared" si="294"/>
        <v>1</v>
      </c>
      <c r="ET107" s="132"/>
      <c r="EU107" s="13"/>
    </row>
    <row r="108" spans="1:151" ht="12.75" customHeight="1" x14ac:dyDescent="0.2">
      <c r="A108" s="13"/>
      <c r="B108" s="13"/>
      <c r="C108" s="13"/>
      <c r="D108" s="13"/>
      <c r="E108" s="13"/>
      <c r="F108" s="13"/>
      <c r="G108" s="13"/>
      <c r="H108" s="112"/>
      <c r="I108" s="14"/>
      <c r="J108" s="112"/>
      <c r="K108" s="112"/>
      <c r="L108" s="112"/>
      <c r="M108" s="112"/>
      <c r="N108" s="24" t="s">
        <v>1461</v>
      </c>
      <c r="O108" s="212">
        <f t="shared" si="225"/>
        <v>0</v>
      </c>
      <c r="P108" s="212">
        <f t="shared" si="226"/>
        <v>1</v>
      </c>
      <c r="Q108" s="212">
        <f t="shared" si="227"/>
        <v>0</v>
      </c>
      <c r="R108" s="212">
        <f t="shared" si="228"/>
        <v>0</v>
      </c>
      <c r="S108" s="60">
        <f t="shared" si="229"/>
        <v>1</v>
      </c>
      <c r="T108" s="132"/>
      <c r="U108" s="112"/>
      <c r="V108" s="112"/>
      <c r="W108" s="112"/>
      <c r="X108" s="24" t="s">
        <v>1461</v>
      </c>
      <c r="Y108" s="212">
        <f t="shared" si="230"/>
        <v>0</v>
      </c>
      <c r="Z108" s="212">
        <f t="shared" si="231"/>
        <v>0.8</v>
      </c>
      <c r="AA108" s="212">
        <f t="shared" si="232"/>
        <v>0.2</v>
      </c>
      <c r="AB108" s="212">
        <f t="shared" si="233"/>
        <v>0</v>
      </c>
      <c r="AC108" s="60">
        <f t="shared" si="234"/>
        <v>1</v>
      </c>
      <c r="AD108" s="132"/>
      <c r="AE108" s="112"/>
      <c r="AF108" s="112"/>
      <c r="AG108" s="112"/>
      <c r="AH108" s="24" t="s">
        <v>1461</v>
      </c>
      <c r="AI108" s="212">
        <f t="shared" si="235"/>
        <v>0</v>
      </c>
      <c r="AJ108" s="212">
        <f t="shared" si="236"/>
        <v>0.8</v>
      </c>
      <c r="AK108" s="212">
        <f t="shared" si="237"/>
        <v>0.2</v>
      </c>
      <c r="AL108" s="212">
        <f t="shared" si="238"/>
        <v>0</v>
      </c>
      <c r="AM108" s="60">
        <f t="shared" si="239"/>
        <v>1</v>
      </c>
      <c r="AN108" s="132"/>
      <c r="AO108" s="112"/>
      <c r="AP108" s="112"/>
      <c r="AQ108" s="112"/>
      <c r="AR108" s="24" t="s">
        <v>1461</v>
      </c>
      <c r="AS108" s="212">
        <f t="shared" si="240"/>
        <v>0</v>
      </c>
      <c r="AT108" s="212">
        <f t="shared" si="241"/>
        <v>1</v>
      </c>
      <c r="AU108" s="212">
        <f t="shared" si="242"/>
        <v>0</v>
      </c>
      <c r="AV108" s="212">
        <f t="shared" si="243"/>
        <v>0</v>
      </c>
      <c r="AW108" s="60">
        <f t="shared" si="244"/>
        <v>1</v>
      </c>
      <c r="AX108" s="132"/>
      <c r="AY108" s="112"/>
      <c r="AZ108" s="112"/>
      <c r="BA108" s="112"/>
      <c r="BB108" s="24" t="s">
        <v>1461</v>
      </c>
      <c r="BC108" s="212">
        <f t="shared" si="245"/>
        <v>0</v>
      </c>
      <c r="BD108" s="212">
        <f t="shared" si="246"/>
        <v>0.6</v>
      </c>
      <c r="BE108" s="212">
        <f t="shared" si="247"/>
        <v>0.4</v>
      </c>
      <c r="BF108" s="212">
        <f t="shared" si="248"/>
        <v>0</v>
      </c>
      <c r="BG108" s="60">
        <f t="shared" si="249"/>
        <v>1</v>
      </c>
      <c r="BH108" s="132"/>
      <c r="BI108" s="112"/>
      <c r="BJ108" s="112"/>
      <c r="BK108" s="112"/>
      <c r="BL108" s="24" t="s">
        <v>1461</v>
      </c>
      <c r="BM108" s="212">
        <f t="shared" si="250"/>
        <v>0</v>
      </c>
      <c r="BN108" s="212">
        <f t="shared" si="251"/>
        <v>0.6</v>
      </c>
      <c r="BO108" s="212">
        <f t="shared" si="252"/>
        <v>0.4</v>
      </c>
      <c r="BP108" s="212">
        <f t="shared" si="253"/>
        <v>0</v>
      </c>
      <c r="BQ108" s="60">
        <f t="shared" si="254"/>
        <v>1</v>
      </c>
      <c r="BR108" s="132"/>
      <c r="BS108" s="112"/>
      <c r="BT108" s="112"/>
      <c r="BU108" s="112"/>
      <c r="BV108" s="24" t="s">
        <v>1461</v>
      </c>
      <c r="BW108" s="212">
        <f t="shared" si="255"/>
        <v>0</v>
      </c>
      <c r="BX108" s="212">
        <f t="shared" si="256"/>
        <v>1</v>
      </c>
      <c r="BY108" s="212">
        <f t="shared" si="257"/>
        <v>0</v>
      </c>
      <c r="BZ108" s="212">
        <f t="shared" si="258"/>
        <v>0</v>
      </c>
      <c r="CA108" s="60">
        <f t="shared" si="259"/>
        <v>1</v>
      </c>
      <c r="CB108" s="132"/>
      <c r="CC108" s="112"/>
      <c r="CD108" s="112"/>
      <c r="CE108" s="112"/>
      <c r="CF108" s="24" t="s">
        <v>1461</v>
      </c>
      <c r="CG108" s="212">
        <f t="shared" si="260"/>
        <v>0</v>
      </c>
      <c r="CH108" s="212">
        <f t="shared" si="261"/>
        <v>0.6</v>
      </c>
      <c r="CI108" s="212">
        <f t="shared" si="262"/>
        <v>0.4</v>
      </c>
      <c r="CJ108" s="212">
        <f t="shared" si="263"/>
        <v>0</v>
      </c>
      <c r="CK108" s="60">
        <f t="shared" si="264"/>
        <v>1</v>
      </c>
      <c r="CL108" s="132"/>
      <c r="CM108" s="112"/>
      <c r="CN108" s="112"/>
      <c r="CO108" s="112"/>
      <c r="CP108" s="24" t="s">
        <v>1461</v>
      </c>
      <c r="CQ108" s="212">
        <f t="shared" si="265"/>
        <v>0</v>
      </c>
      <c r="CR108" s="212">
        <f t="shared" si="266"/>
        <v>0.8</v>
      </c>
      <c r="CS108" s="212">
        <f t="shared" si="267"/>
        <v>0.2</v>
      </c>
      <c r="CT108" s="212">
        <f t="shared" si="268"/>
        <v>0</v>
      </c>
      <c r="CU108" s="60">
        <f t="shared" si="269"/>
        <v>1</v>
      </c>
      <c r="CV108" s="132"/>
      <c r="CW108" s="112"/>
      <c r="CX108" s="112"/>
      <c r="CY108" s="112"/>
      <c r="CZ108" s="24" t="s">
        <v>1461</v>
      </c>
      <c r="DA108" s="212">
        <f t="shared" si="270"/>
        <v>0</v>
      </c>
      <c r="DB108" s="212">
        <f t="shared" si="271"/>
        <v>1</v>
      </c>
      <c r="DC108" s="212">
        <f t="shared" si="272"/>
        <v>0</v>
      </c>
      <c r="DD108" s="212">
        <f t="shared" si="273"/>
        <v>0</v>
      </c>
      <c r="DE108" s="60">
        <f t="shared" si="274"/>
        <v>1</v>
      </c>
      <c r="DF108" s="132"/>
      <c r="DG108" s="112"/>
      <c r="DH108" s="112"/>
      <c r="DI108" s="112"/>
      <c r="DJ108" s="24" t="s">
        <v>1461</v>
      </c>
      <c r="DK108" s="212">
        <f t="shared" si="275"/>
        <v>0</v>
      </c>
      <c r="DL108" s="212">
        <f t="shared" si="276"/>
        <v>0.6</v>
      </c>
      <c r="DM108" s="212">
        <f t="shared" si="277"/>
        <v>0.4</v>
      </c>
      <c r="DN108" s="212">
        <f t="shared" si="278"/>
        <v>0</v>
      </c>
      <c r="DO108" s="60">
        <f t="shared" si="279"/>
        <v>1</v>
      </c>
      <c r="DP108" s="132"/>
      <c r="DQ108" s="112"/>
      <c r="DR108" s="112"/>
      <c r="DS108" s="112"/>
      <c r="DT108" s="24" t="s">
        <v>1461</v>
      </c>
      <c r="DU108" s="212">
        <f t="shared" si="280"/>
        <v>0</v>
      </c>
      <c r="DV108" s="212">
        <f t="shared" si="281"/>
        <v>1</v>
      </c>
      <c r="DW108" s="212">
        <f t="shared" si="282"/>
        <v>0</v>
      </c>
      <c r="DX108" s="212">
        <f t="shared" si="283"/>
        <v>0</v>
      </c>
      <c r="DY108" s="60">
        <f t="shared" si="284"/>
        <v>1</v>
      </c>
      <c r="DZ108" s="132"/>
      <c r="EA108" s="112"/>
      <c r="EB108" s="112"/>
      <c r="EC108" s="112"/>
      <c r="ED108" s="24" t="s">
        <v>1461</v>
      </c>
      <c r="EE108" s="212">
        <f t="shared" si="285"/>
        <v>0</v>
      </c>
      <c r="EF108" s="212">
        <f t="shared" si="286"/>
        <v>0.8</v>
      </c>
      <c r="EG108" s="212">
        <f t="shared" si="287"/>
        <v>0.2</v>
      </c>
      <c r="EH108" s="212">
        <f t="shared" si="288"/>
        <v>0</v>
      </c>
      <c r="EI108" s="60">
        <f t="shared" si="289"/>
        <v>1</v>
      </c>
      <c r="EJ108" s="132"/>
      <c r="EK108" s="112"/>
      <c r="EL108" s="112"/>
      <c r="EM108" s="112"/>
      <c r="EN108" s="24" t="s">
        <v>1461</v>
      </c>
      <c r="EO108" s="212">
        <f t="shared" si="290"/>
        <v>0</v>
      </c>
      <c r="EP108" s="212">
        <f t="shared" si="291"/>
        <v>0.6</v>
      </c>
      <c r="EQ108" s="212">
        <f t="shared" si="292"/>
        <v>0.4</v>
      </c>
      <c r="ER108" s="212">
        <f t="shared" si="293"/>
        <v>0</v>
      </c>
      <c r="ES108" s="60">
        <f t="shared" si="294"/>
        <v>1</v>
      </c>
      <c r="ET108" s="132"/>
      <c r="EU108" s="13"/>
    </row>
    <row r="109" spans="1:151" ht="12.75" customHeight="1" x14ac:dyDescent="0.2">
      <c r="A109" s="13"/>
      <c r="B109" s="13"/>
      <c r="C109" s="13"/>
      <c r="D109" s="13"/>
      <c r="E109" s="13"/>
      <c r="F109" s="13"/>
      <c r="G109" s="13"/>
      <c r="H109" s="112"/>
      <c r="I109" s="14"/>
      <c r="J109" s="112"/>
      <c r="K109" s="112"/>
      <c r="L109" s="112"/>
      <c r="M109" s="112"/>
      <c r="N109" s="121" t="s">
        <v>820</v>
      </c>
      <c r="O109" s="213">
        <f t="shared" ref="O109:R109" si="295">AVERAGE(O106:O108)</f>
        <v>0</v>
      </c>
      <c r="P109" s="213">
        <f t="shared" si="295"/>
        <v>0.625</v>
      </c>
      <c r="Q109" s="213">
        <f t="shared" si="295"/>
        <v>0.375</v>
      </c>
      <c r="R109" s="213">
        <f t="shared" si="295"/>
        <v>0</v>
      </c>
      <c r="S109" s="60">
        <f t="shared" si="229"/>
        <v>1</v>
      </c>
      <c r="T109" s="214"/>
      <c r="U109" s="112"/>
      <c r="V109" s="112"/>
      <c r="W109" s="112"/>
      <c r="X109" s="121" t="s">
        <v>820</v>
      </c>
      <c r="Y109" s="213">
        <f t="shared" ref="Y109:AB109" si="296">AVERAGE(Y106:Y108)</f>
        <v>0</v>
      </c>
      <c r="Z109" s="213">
        <f t="shared" si="296"/>
        <v>0.55833333333333335</v>
      </c>
      <c r="AA109" s="213">
        <f t="shared" si="296"/>
        <v>0.44166666666666665</v>
      </c>
      <c r="AB109" s="213">
        <f t="shared" si="296"/>
        <v>0</v>
      </c>
      <c r="AC109" s="60">
        <f t="shared" si="234"/>
        <v>1</v>
      </c>
      <c r="AD109" s="214"/>
      <c r="AE109" s="112"/>
      <c r="AF109" s="112"/>
      <c r="AG109" s="112"/>
      <c r="AH109" s="121" t="s">
        <v>820</v>
      </c>
      <c r="AI109" s="213">
        <f t="shared" ref="AI109:AL109" si="297">AVERAGE(AI106:AI108)</f>
        <v>0</v>
      </c>
      <c r="AJ109" s="213">
        <f t="shared" si="297"/>
        <v>0.72499999999999998</v>
      </c>
      <c r="AK109" s="213">
        <f t="shared" si="297"/>
        <v>0.27499999999999997</v>
      </c>
      <c r="AL109" s="213">
        <f t="shared" si="297"/>
        <v>0</v>
      </c>
      <c r="AM109" s="60">
        <f t="shared" si="239"/>
        <v>1</v>
      </c>
      <c r="AN109" s="214"/>
      <c r="AO109" s="112"/>
      <c r="AP109" s="112"/>
      <c r="AQ109" s="112"/>
      <c r="AR109" s="121" t="s">
        <v>820</v>
      </c>
      <c r="AS109" s="213">
        <f t="shared" ref="AS109:AV109" si="298">AVERAGE(AS106:AS108)</f>
        <v>0</v>
      </c>
      <c r="AT109" s="213">
        <f t="shared" si="298"/>
        <v>0.66666666666666663</v>
      </c>
      <c r="AU109" s="213">
        <f t="shared" si="298"/>
        <v>0.33333333333333331</v>
      </c>
      <c r="AV109" s="213">
        <f t="shared" si="298"/>
        <v>0</v>
      </c>
      <c r="AW109" s="60">
        <f t="shared" si="244"/>
        <v>1</v>
      </c>
      <c r="AX109" s="214"/>
      <c r="AY109" s="112"/>
      <c r="AZ109" s="112"/>
      <c r="BA109" s="112"/>
      <c r="BB109" s="121" t="s">
        <v>820</v>
      </c>
      <c r="BC109" s="213">
        <f t="shared" ref="BC109:BF109" si="299">AVERAGE(BC106:BC108)</f>
        <v>0</v>
      </c>
      <c r="BD109" s="213">
        <f t="shared" si="299"/>
        <v>0.4916666666666667</v>
      </c>
      <c r="BE109" s="213">
        <f t="shared" si="299"/>
        <v>0.5083333333333333</v>
      </c>
      <c r="BF109" s="213">
        <f t="shared" si="299"/>
        <v>0</v>
      </c>
      <c r="BG109" s="60">
        <f t="shared" si="249"/>
        <v>1</v>
      </c>
      <c r="BH109" s="214"/>
      <c r="BI109" s="112"/>
      <c r="BJ109" s="112"/>
      <c r="BK109" s="112"/>
      <c r="BL109" s="121" t="s">
        <v>820</v>
      </c>
      <c r="BM109" s="213">
        <f t="shared" ref="BM109:BP109" si="300">AVERAGE(BM106:BM108)</f>
        <v>0</v>
      </c>
      <c r="BN109" s="213">
        <f t="shared" si="300"/>
        <v>0.65833333333333333</v>
      </c>
      <c r="BO109" s="213">
        <f t="shared" si="300"/>
        <v>0.34166666666666662</v>
      </c>
      <c r="BP109" s="213">
        <f t="shared" si="300"/>
        <v>0</v>
      </c>
      <c r="BQ109" s="60">
        <f t="shared" si="254"/>
        <v>1</v>
      </c>
      <c r="BR109" s="214"/>
      <c r="BS109" s="112"/>
      <c r="BT109" s="112"/>
      <c r="BU109" s="112"/>
      <c r="BV109" s="121" t="s">
        <v>820</v>
      </c>
      <c r="BW109" s="213">
        <f t="shared" ref="BW109:BZ109" si="301">AVERAGE(BW106:BW108)</f>
        <v>0</v>
      </c>
      <c r="BX109" s="213">
        <f t="shared" si="301"/>
        <v>0.70833333333333337</v>
      </c>
      <c r="BY109" s="213">
        <f t="shared" si="301"/>
        <v>0.29166666666666669</v>
      </c>
      <c r="BZ109" s="213">
        <f t="shared" si="301"/>
        <v>0</v>
      </c>
      <c r="CA109" s="60">
        <f t="shared" si="259"/>
        <v>1</v>
      </c>
      <c r="CB109" s="214"/>
      <c r="CC109" s="112"/>
      <c r="CD109" s="112"/>
      <c r="CE109" s="112"/>
      <c r="CF109" s="121" t="s">
        <v>820</v>
      </c>
      <c r="CG109" s="213">
        <f t="shared" ref="CG109:CJ109" si="302">AVERAGE(CG106:CG108)</f>
        <v>0</v>
      </c>
      <c r="CH109" s="213">
        <f t="shared" si="302"/>
        <v>0.53333333333333333</v>
      </c>
      <c r="CI109" s="213">
        <f t="shared" si="302"/>
        <v>0.46666666666666662</v>
      </c>
      <c r="CJ109" s="213">
        <f t="shared" si="302"/>
        <v>0</v>
      </c>
      <c r="CK109" s="60">
        <f t="shared" si="264"/>
        <v>1</v>
      </c>
      <c r="CL109" s="214"/>
      <c r="CM109" s="112"/>
      <c r="CN109" s="112"/>
      <c r="CO109" s="112"/>
      <c r="CP109" s="121" t="s">
        <v>820</v>
      </c>
      <c r="CQ109" s="213">
        <f t="shared" ref="CQ109:CT109" si="303">AVERAGE(CQ106:CQ108)</f>
        <v>0</v>
      </c>
      <c r="CR109" s="213">
        <f t="shared" si="303"/>
        <v>0.43333333333333335</v>
      </c>
      <c r="CS109" s="213">
        <f t="shared" si="303"/>
        <v>0.56666666666666665</v>
      </c>
      <c r="CT109" s="213">
        <f t="shared" si="303"/>
        <v>0</v>
      </c>
      <c r="CU109" s="60">
        <f t="shared" si="269"/>
        <v>1</v>
      </c>
      <c r="CV109" s="214"/>
      <c r="CW109" s="112"/>
      <c r="CX109" s="112"/>
      <c r="CY109" s="112"/>
      <c r="CZ109" s="121" t="s">
        <v>820</v>
      </c>
      <c r="DA109" s="213">
        <f t="shared" ref="DA109:DD109" si="304">AVERAGE(DA106:DA108)</f>
        <v>0</v>
      </c>
      <c r="DB109" s="213">
        <f t="shared" si="304"/>
        <v>0.5</v>
      </c>
      <c r="DC109" s="213">
        <f t="shared" si="304"/>
        <v>0.5</v>
      </c>
      <c r="DD109" s="213">
        <f t="shared" si="304"/>
        <v>0</v>
      </c>
      <c r="DE109" s="60">
        <f t="shared" si="274"/>
        <v>1</v>
      </c>
      <c r="DF109" s="214"/>
      <c r="DG109" s="112"/>
      <c r="DH109" s="112"/>
      <c r="DI109" s="112"/>
      <c r="DJ109" s="121" t="s">
        <v>820</v>
      </c>
      <c r="DK109" s="213">
        <f t="shared" ref="DK109:DN109" si="305">AVERAGE(DK106:DK108)</f>
        <v>0</v>
      </c>
      <c r="DL109" s="213">
        <f t="shared" si="305"/>
        <v>0.28333333333333333</v>
      </c>
      <c r="DM109" s="213">
        <f t="shared" si="305"/>
        <v>0.71666666666666667</v>
      </c>
      <c r="DN109" s="213">
        <f t="shared" si="305"/>
        <v>0</v>
      </c>
      <c r="DO109" s="60">
        <f t="shared" si="279"/>
        <v>1</v>
      </c>
      <c r="DP109" s="214"/>
      <c r="DQ109" s="112"/>
      <c r="DR109" s="112"/>
      <c r="DS109" s="112"/>
      <c r="DT109" s="121" t="s">
        <v>820</v>
      </c>
      <c r="DU109" s="213">
        <f t="shared" ref="DU109:DX109" si="306">AVERAGE(DU106:DU108)</f>
        <v>0</v>
      </c>
      <c r="DV109" s="213">
        <f t="shared" si="306"/>
        <v>0.625</v>
      </c>
      <c r="DW109" s="213">
        <f t="shared" si="306"/>
        <v>0.375</v>
      </c>
      <c r="DX109" s="213">
        <f t="shared" si="306"/>
        <v>0</v>
      </c>
      <c r="DY109" s="60">
        <f t="shared" si="284"/>
        <v>1</v>
      </c>
      <c r="DZ109" s="214"/>
      <c r="EA109" s="112"/>
      <c r="EB109" s="112"/>
      <c r="EC109" s="112"/>
      <c r="ED109" s="121" t="s">
        <v>820</v>
      </c>
      <c r="EE109" s="213">
        <f t="shared" ref="EE109:EH109" si="307">AVERAGE(EE106:EE108)</f>
        <v>0</v>
      </c>
      <c r="EF109" s="213">
        <f t="shared" si="307"/>
        <v>0.55833333333333335</v>
      </c>
      <c r="EG109" s="213">
        <f t="shared" si="307"/>
        <v>0.44166666666666665</v>
      </c>
      <c r="EH109" s="213">
        <f t="shared" si="307"/>
        <v>0</v>
      </c>
      <c r="EI109" s="60">
        <f t="shared" si="289"/>
        <v>1</v>
      </c>
      <c r="EJ109" s="214"/>
      <c r="EK109" s="112"/>
      <c r="EL109" s="112"/>
      <c r="EM109" s="112"/>
      <c r="EN109" s="121" t="s">
        <v>820</v>
      </c>
      <c r="EO109" s="213">
        <f t="shared" ref="EO109:ER109" si="308">AVERAGE(EO106:EO108)</f>
        <v>0</v>
      </c>
      <c r="EP109" s="213">
        <f t="shared" si="308"/>
        <v>0.28333333333333333</v>
      </c>
      <c r="EQ109" s="213">
        <f t="shared" si="308"/>
        <v>0.71666666666666667</v>
      </c>
      <c r="ER109" s="213">
        <f t="shared" si="308"/>
        <v>0</v>
      </c>
      <c r="ES109" s="60">
        <f t="shared" si="294"/>
        <v>1</v>
      </c>
      <c r="ET109" s="214"/>
      <c r="EU109" s="13"/>
    </row>
    <row r="110" spans="1:151" ht="12.75" customHeight="1" x14ac:dyDescent="0.2">
      <c r="A110" s="13"/>
      <c r="B110" s="13"/>
      <c r="C110" s="13"/>
      <c r="D110" s="13"/>
      <c r="E110" s="13"/>
      <c r="F110" s="13"/>
      <c r="G110" s="13"/>
      <c r="H110" s="112"/>
      <c r="I110" s="14"/>
      <c r="J110" s="112"/>
      <c r="K110" s="112"/>
      <c r="L110" s="112"/>
      <c r="M110" s="112"/>
      <c r="N110" s="7"/>
      <c r="O110" s="8"/>
      <c r="P110" s="8"/>
      <c r="Q110" s="8"/>
      <c r="R110" s="8"/>
      <c r="S110" s="7"/>
      <c r="T110" s="132"/>
      <c r="U110" s="112"/>
      <c r="V110" s="112"/>
      <c r="W110" s="112"/>
      <c r="X110" s="7"/>
      <c r="Y110" s="8"/>
      <c r="Z110" s="8"/>
      <c r="AA110" s="8"/>
      <c r="AB110" s="8"/>
      <c r="AC110" s="7"/>
      <c r="AD110" s="132"/>
      <c r="AE110" s="112"/>
      <c r="AF110" s="112"/>
      <c r="AG110" s="112"/>
      <c r="AH110" s="7"/>
      <c r="AI110" s="8"/>
      <c r="AJ110" s="8"/>
      <c r="AK110" s="8"/>
      <c r="AL110" s="8"/>
      <c r="AM110" s="7"/>
      <c r="AN110" s="132"/>
      <c r="AO110" s="112"/>
      <c r="AP110" s="112"/>
      <c r="AQ110" s="112"/>
      <c r="AR110" s="7"/>
      <c r="AS110" s="8"/>
      <c r="AT110" s="8"/>
      <c r="AU110" s="8"/>
      <c r="AV110" s="8"/>
      <c r="AW110" s="7"/>
      <c r="AX110" s="132"/>
      <c r="AY110" s="112"/>
      <c r="AZ110" s="112"/>
      <c r="BA110" s="112"/>
      <c r="BB110" s="7"/>
      <c r="BC110" s="8"/>
      <c r="BD110" s="8"/>
      <c r="BE110" s="8"/>
      <c r="BF110" s="8"/>
      <c r="BG110" s="7"/>
      <c r="BH110" s="132"/>
      <c r="BI110" s="112"/>
      <c r="BJ110" s="112"/>
      <c r="BK110" s="112"/>
      <c r="BL110" s="7"/>
      <c r="BM110" s="8"/>
      <c r="BN110" s="8"/>
      <c r="BO110" s="8"/>
      <c r="BP110" s="8"/>
      <c r="BQ110" s="7"/>
      <c r="BR110" s="132"/>
      <c r="BS110" s="112"/>
      <c r="BT110" s="112"/>
      <c r="BU110" s="112"/>
      <c r="BV110" s="7"/>
      <c r="BW110" s="8"/>
      <c r="BX110" s="8"/>
      <c r="BY110" s="8"/>
      <c r="BZ110" s="8"/>
      <c r="CA110" s="7"/>
      <c r="CB110" s="132"/>
      <c r="CC110" s="112"/>
      <c r="CD110" s="112"/>
      <c r="CE110" s="112"/>
      <c r="CF110" s="7"/>
      <c r="CG110" s="8"/>
      <c r="CH110" s="8"/>
      <c r="CI110" s="8"/>
      <c r="CJ110" s="8"/>
      <c r="CK110" s="7"/>
      <c r="CL110" s="132"/>
      <c r="CM110" s="112"/>
      <c r="CN110" s="112"/>
      <c r="CO110" s="112"/>
      <c r="CP110" s="7"/>
      <c r="CQ110" s="8"/>
      <c r="CR110" s="8"/>
      <c r="CS110" s="8"/>
      <c r="CT110" s="8"/>
      <c r="CU110" s="7"/>
      <c r="CV110" s="132"/>
      <c r="CW110" s="112"/>
      <c r="CX110" s="112"/>
      <c r="CY110" s="112"/>
      <c r="CZ110" s="7"/>
      <c r="DA110" s="8"/>
      <c r="DB110" s="8"/>
      <c r="DC110" s="8"/>
      <c r="DD110" s="8"/>
      <c r="DE110" s="7"/>
      <c r="DF110" s="132"/>
      <c r="DG110" s="112"/>
      <c r="DH110" s="112"/>
      <c r="DI110" s="112"/>
      <c r="DJ110" s="7"/>
      <c r="DK110" s="8"/>
      <c r="DL110" s="8"/>
      <c r="DM110" s="8"/>
      <c r="DN110" s="8"/>
      <c r="DO110" s="7"/>
      <c r="DP110" s="132"/>
      <c r="DQ110" s="112"/>
      <c r="DR110" s="112"/>
      <c r="DS110" s="112"/>
      <c r="DT110" s="7"/>
      <c r="DU110" s="8"/>
      <c r="DV110" s="8"/>
      <c r="DW110" s="8"/>
      <c r="DX110" s="8"/>
      <c r="DY110" s="7"/>
      <c r="DZ110" s="132"/>
      <c r="EA110" s="112"/>
      <c r="EB110" s="112"/>
      <c r="EC110" s="112"/>
      <c r="ED110" s="7"/>
      <c r="EE110" s="8"/>
      <c r="EF110" s="8"/>
      <c r="EG110" s="8"/>
      <c r="EH110" s="8"/>
      <c r="EI110" s="7"/>
      <c r="EJ110" s="132"/>
      <c r="EK110" s="112"/>
      <c r="EL110" s="112"/>
      <c r="EM110" s="112"/>
      <c r="EN110" s="7"/>
      <c r="EO110" s="8"/>
      <c r="EP110" s="8"/>
      <c r="EQ110" s="8"/>
      <c r="ER110" s="8"/>
      <c r="ES110" s="7"/>
      <c r="ET110" s="132"/>
      <c r="EU110" s="13"/>
    </row>
    <row r="111" spans="1:151" ht="12.75" customHeight="1" x14ac:dyDescent="0.2">
      <c r="A111" s="13"/>
      <c r="B111" s="13"/>
      <c r="C111" s="13"/>
      <c r="D111" s="13"/>
      <c r="E111" s="13"/>
      <c r="F111" s="13"/>
      <c r="G111" s="13"/>
      <c r="H111" s="112"/>
      <c r="I111" s="14"/>
      <c r="J111" s="112"/>
      <c r="K111" s="112"/>
      <c r="L111" s="112"/>
      <c r="M111" s="112"/>
      <c r="N111" s="7"/>
      <c r="O111" s="8"/>
      <c r="P111" s="8"/>
      <c r="Q111" s="8"/>
      <c r="R111" s="8"/>
      <c r="S111" s="7"/>
      <c r="T111" s="132"/>
      <c r="U111" s="112"/>
      <c r="V111" s="112"/>
      <c r="W111" s="112"/>
      <c r="X111" s="7"/>
      <c r="Y111" s="8"/>
      <c r="Z111" s="8"/>
      <c r="AA111" s="8"/>
      <c r="AB111" s="8"/>
      <c r="AC111" s="7"/>
      <c r="AD111" s="132"/>
      <c r="AE111" s="112"/>
      <c r="AF111" s="112"/>
      <c r="AG111" s="112"/>
      <c r="AH111" s="7"/>
      <c r="AI111" s="8"/>
      <c r="AJ111" s="8"/>
      <c r="AK111" s="8"/>
      <c r="AL111" s="8"/>
      <c r="AM111" s="7"/>
      <c r="AN111" s="132"/>
      <c r="AO111" s="112"/>
      <c r="AP111" s="112"/>
      <c r="AQ111" s="112"/>
      <c r="AR111" s="7"/>
      <c r="AS111" s="8"/>
      <c r="AT111" s="8"/>
      <c r="AU111" s="8"/>
      <c r="AV111" s="8"/>
      <c r="AW111" s="7"/>
      <c r="AX111" s="132"/>
      <c r="AY111" s="112"/>
      <c r="AZ111" s="112"/>
      <c r="BA111" s="112"/>
      <c r="BB111" s="7"/>
      <c r="BC111" s="8"/>
      <c r="BD111" s="8"/>
      <c r="BE111" s="8"/>
      <c r="BF111" s="8"/>
      <c r="BG111" s="7"/>
      <c r="BH111" s="132"/>
      <c r="BI111" s="112"/>
      <c r="BJ111" s="112"/>
      <c r="BK111" s="112"/>
      <c r="BL111" s="7"/>
      <c r="BM111" s="8"/>
      <c r="BN111" s="8"/>
      <c r="BO111" s="8"/>
      <c r="BP111" s="8"/>
      <c r="BQ111" s="7"/>
      <c r="BR111" s="132"/>
      <c r="BS111" s="112"/>
      <c r="BT111" s="112"/>
      <c r="BU111" s="112"/>
      <c r="BV111" s="7"/>
      <c r="BW111" s="8"/>
      <c r="BX111" s="8"/>
      <c r="BY111" s="8"/>
      <c r="BZ111" s="8"/>
      <c r="CA111" s="7"/>
      <c r="CB111" s="132"/>
      <c r="CC111" s="112"/>
      <c r="CD111" s="112"/>
      <c r="CE111" s="112"/>
      <c r="CF111" s="7"/>
      <c r="CG111" s="8"/>
      <c r="CH111" s="8"/>
      <c r="CI111" s="8"/>
      <c r="CJ111" s="8"/>
      <c r="CK111" s="7"/>
      <c r="CL111" s="132"/>
      <c r="CM111" s="112"/>
      <c r="CN111" s="112"/>
      <c r="CO111" s="112"/>
      <c r="CP111" s="7"/>
      <c r="CQ111" s="8"/>
      <c r="CR111" s="8"/>
      <c r="CS111" s="8"/>
      <c r="CT111" s="8"/>
      <c r="CU111" s="7"/>
      <c r="CV111" s="132"/>
      <c r="CW111" s="112"/>
      <c r="CX111" s="112"/>
      <c r="CY111" s="112"/>
      <c r="CZ111" s="7"/>
      <c r="DA111" s="8"/>
      <c r="DB111" s="8"/>
      <c r="DC111" s="8"/>
      <c r="DD111" s="8"/>
      <c r="DE111" s="7"/>
      <c r="DF111" s="132"/>
      <c r="DG111" s="112"/>
      <c r="DH111" s="112"/>
      <c r="DI111" s="112"/>
      <c r="DJ111" s="7"/>
      <c r="DK111" s="8"/>
      <c r="DL111" s="8"/>
      <c r="DM111" s="8"/>
      <c r="DN111" s="8"/>
      <c r="DO111" s="7"/>
      <c r="DP111" s="132"/>
      <c r="DQ111" s="112"/>
      <c r="DR111" s="112"/>
      <c r="DS111" s="112"/>
      <c r="DT111" s="7"/>
      <c r="DU111" s="8"/>
      <c r="DV111" s="8"/>
      <c r="DW111" s="8"/>
      <c r="DX111" s="8"/>
      <c r="DY111" s="7"/>
      <c r="DZ111" s="132"/>
      <c r="EA111" s="112"/>
      <c r="EB111" s="112"/>
      <c r="EC111" s="112"/>
      <c r="ED111" s="7"/>
      <c r="EE111" s="8"/>
      <c r="EF111" s="8"/>
      <c r="EG111" s="8"/>
      <c r="EH111" s="8"/>
      <c r="EI111" s="7"/>
      <c r="EJ111" s="132"/>
      <c r="EK111" s="112"/>
      <c r="EL111" s="112"/>
      <c r="EM111" s="112"/>
      <c r="EN111" s="7"/>
      <c r="EO111" s="8"/>
      <c r="EP111" s="8"/>
      <c r="EQ111" s="8"/>
      <c r="ER111" s="8"/>
      <c r="ES111" s="7"/>
      <c r="ET111" s="132"/>
      <c r="EU111" s="13"/>
    </row>
    <row r="112" spans="1:151" ht="12.75" customHeight="1" x14ac:dyDescent="0.2">
      <c r="A112" s="13"/>
      <c r="B112" s="13"/>
      <c r="C112" s="13"/>
      <c r="D112" s="13"/>
      <c r="E112" s="13"/>
      <c r="F112" s="13"/>
      <c r="G112" s="13"/>
      <c r="H112" s="112"/>
      <c r="I112" s="14"/>
      <c r="J112" s="112"/>
      <c r="K112" s="112"/>
      <c r="L112" s="112"/>
      <c r="M112" s="112"/>
      <c r="N112" s="113" t="s">
        <v>1458</v>
      </c>
      <c r="O112" s="114" t="s">
        <v>52</v>
      </c>
      <c r="P112" s="114" t="s">
        <v>53</v>
      </c>
      <c r="Q112" s="114" t="s">
        <v>54</v>
      </c>
      <c r="R112" s="114" t="s">
        <v>55</v>
      </c>
      <c r="S112" s="113" t="s">
        <v>809</v>
      </c>
      <c r="T112" s="125"/>
      <c r="U112" s="112"/>
      <c r="V112" s="112"/>
      <c r="W112" s="112"/>
      <c r="X112" s="113" t="s">
        <v>1458</v>
      </c>
      <c r="Y112" s="114" t="s">
        <v>52</v>
      </c>
      <c r="Z112" s="114" t="s">
        <v>53</v>
      </c>
      <c r="AA112" s="114" t="s">
        <v>54</v>
      </c>
      <c r="AB112" s="114" t="s">
        <v>55</v>
      </c>
      <c r="AC112" s="113" t="s">
        <v>809</v>
      </c>
      <c r="AD112" s="125"/>
      <c r="AE112" s="112"/>
      <c r="AF112" s="112"/>
      <c r="AG112" s="112"/>
      <c r="AH112" s="113" t="s">
        <v>1458</v>
      </c>
      <c r="AI112" s="114" t="s">
        <v>52</v>
      </c>
      <c r="AJ112" s="114" t="s">
        <v>53</v>
      </c>
      <c r="AK112" s="114" t="s">
        <v>54</v>
      </c>
      <c r="AL112" s="114" t="s">
        <v>55</v>
      </c>
      <c r="AM112" s="113" t="s">
        <v>809</v>
      </c>
      <c r="AN112" s="125"/>
      <c r="AO112" s="112"/>
      <c r="AP112" s="112"/>
      <c r="AQ112" s="112"/>
      <c r="AR112" s="113" t="s">
        <v>1458</v>
      </c>
      <c r="AS112" s="114" t="s">
        <v>52</v>
      </c>
      <c r="AT112" s="114" t="s">
        <v>53</v>
      </c>
      <c r="AU112" s="114" t="s">
        <v>54</v>
      </c>
      <c r="AV112" s="114" t="s">
        <v>55</v>
      </c>
      <c r="AW112" s="113" t="s">
        <v>809</v>
      </c>
      <c r="AX112" s="125"/>
      <c r="AY112" s="112"/>
      <c r="AZ112" s="112"/>
      <c r="BA112" s="112"/>
      <c r="BB112" s="113" t="s">
        <v>1458</v>
      </c>
      <c r="BC112" s="114" t="s">
        <v>52</v>
      </c>
      <c r="BD112" s="114" t="s">
        <v>53</v>
      </c>
      <c r="BE112" s="114" t="s">
        <v>54</v>
      </c>
      <c r="BF112" s="114" t="s">
        <v>55</v>
      </c>
      <c r="BG112" s="113" t="s">
        <v>809</v>
      </c>
      <c r="BH112" s="125"/>
      <c r="BI112" s="112"/>
      <c r="BJ112" s="112"/>
      <c r="BK112" s="112"/>
      <c r="BL112" s="113" t="s">
        <v>1458</v>
      </c>
      <c r="BM112" s="114" t="s">
        <v>52</v>
      </c>
      <c r="BN112" s="114" t="s">
        <v>53</v>
      </c>
      <c r="BO112" s="114" t="s">
        <v>54</v>
      </c>
      <c r="BP112" s="114" t="s">
        <v>55</v>
      </c>
      <c r="BQ112" s="113" t="s">
        <v>809</v>
      </c>
      <c r="BR112" s="125"/>
      <c r="BS112" s="112"/>
      <c r="BT112" s="112"/>
      <c r="BU112" s="112"/>
      <c r="BV112" s="113" t="s">
        <v>1458</v>
      </c>
      <c r="BW112" s="114" t="s">
        <v>52</v>
      </c>
      <c r="BX112" s="114" t="s">
        <v>53</v>
      </c>
      <c r="BY112" s="114" t="s">
        <v>54</v>
      </c>
      <c r="BZ112" s="114" t="s">
        <v>55</v>
      </c>
      <c r="CA112" s="113" t="s">
        <v>809</v>
      </c>
      <c r="CB112" s="125"/>
      <c r="CC112" s="112"/>
      <c r="CD112" s="112"/>
      <c r="CE112" s="112"/>
      <c r="CF112" s="113" t="s">
        <v>1458</v>
      </c>
      <c r="CG112" s="114" t="s">
        <v>52</v>
      </c>
      <c r="CH112" s="114" t="s">
        <v>53</v>
      </c>
      <c r="CI112" s="114" t="s">
        <v>54</v>
      </c>
      <c r="CJ112" s="114" t="s">
        <v>55</v>
      </c>
      <c r="CK112" s="113" t="s">
        <v>809</v>
      </c>
      <c r="CL112" s="125"/>
      <c r="CM112" s="112"/>
      <c r="CN112" s="112"/>
      <c r="CO112" s="112"/>
      <c r="CP112" s="113" t="s">
        <v>1458</v>
      </c>
      <c r="CQ112" s="114" t="s">
        <v>52</v>
      </c>
      <c r="CR112" s="114" t="s">
        <v>53</v>
      </c>
      <c r="CS112" s="114" t="s">
        <v>54</v>
      </c>
      <c r="CT112" s="114" t="s">
        <v>55</v>
      </c>
      <c r="CU112" s="113" t="s">
        <v>809</v>
      </c>
      <c r="CV112" s="125"/>
      <c r="CW112" s="112"/>
      <c r="CX112" s="112"/>
      <c r="CY112" s="112"/>
      <c r="CZ112" s="113" t="s">
        <v>1458</v>
      </c>
      <c r="DA112" s="114" t="s">
        <v>52</v>
      </c>
      <c r="DB112" s="114" t="s">
        <v>53</v>
      </c>
      <c r="DC112" s="114" t="s">
        <v>54</v>
      </c>
      <c r="DD112" s="114" t="s">
        <v>55</v>
      </c>
      <c r="DE112" s="113" t="s">
        <v>809</v>
      </c>
      <c r="DF112" s="125"/>
      <c r="DG112" s="112"/>
      <c r="DH112" s="112"/>
      <c r="DI112" s="112"/>
      <c r="DJ112" s="113" t="s">
        <v>1458</v>
      </c>
      <c r="DK112" s="114" t="s">
        <v>52</v>
      </c>
      <c r="DL112" s="114" t="s">
        <v>53</v>
      </c>
      <c r="DM112" s="114" t="s">
        <v>54</v>
      </c>
      <c r="DN112" s="114" t="s">
        <v>55</v>
      </c>
      <c r="DO112" s="113" t="s">
        <v>809</v>
      </c>
      <c r="DP112" s="125"/>
      <c r="DQ112" s="112"/>
      <c r="DR112" s="112"/>
      <c r="DS112" s="112"/>
      <c r="DT112" s="113" t="s">
        <v>1458</v>
      </c>
      <c r="DU112" s="114" t="s">
        <v>52</v>
      </c>
      <c r="DV112" s="114" t="s">
        <v>53</v>
      </c>
      <c r="DW112" s="114" t="s">
        <v>54</v>
      </c>
      <c r="DX112" s="114" t="s">
        <v>55</v>
      </c>
      <c r="DY112" s="113" t="s">
        <v>809</v>
      </c>
      <c r="DZ112" s="125"/>
      <c r="EA112" s="112"/>
      <c r="EB112" s="112"/>
      <c r="EC112" s="112"/>
      <c r="ED112" s="113" t="s">
        <v>1458</v>
      </c>
      <c r="EE112" s="114" t="s">
        <v>52</v>
      </c>
      <c r="EF112" s="114" t="s">
        <v>53</v>
      </c>
      <c r="EG112" s="114" t="s">
        <v>54</v>
      </c>
      <c r="EH112" s="114" t="s">
        <v>55</v>
      </c>
      <c r="EI112" s="113" t="s">
        <v>809</v>
      </c>
      <c r="EJ112" s="125"/>
      <c r="EK112" s="112"/>
      <c r="EL112" s="112"/>
      <c r="EM112" s="112"/>
      <c r="EN112" s="113" t="s">
        <v>1458</v>
      </c>
      <c r="EO112" s="209" t="s">
        <v>1452</v>
      </c>
      <c r="EP112" s="114" t="s">
        <v>1453</v>
      </c>
      <c r="EQ112" s="114" t="s">
        <v>1454</v>
      </c>
      <c r="ER112" s="114" t="s">
        <v>1455</v>
      </c>
      <c r="ES112" s="113" t="s">
        <v>809</v>
      </c>
      <c r="ET112" s="125"/>
      <c r="EU112" s="13"/>
    </row>
    <row r="113" spans="1:151" ht="12.75" customHeight="1" x14ac:dyDescent="0.2">
      <c r="A113" s="13"/>
      <c r="B113" s="13"/>
      <c r="C113" s="13"/>
      <c r="D113" s="13"/>
      <c r="E113" s="13"/>
      <c r="F113" s="13"/>
      <c r="G113" s="13"/>
      <c r="H113" s="112"/>
      <c r="I113" s="14"/>
      <c r="J113" s="112"/>
      <c r="K113" s="112"/>
      <c r="L113" s="112"/>
      <c r="M113" s="112"/>
      <c r="N113" s="24" t="s">
        <v>1150</v>
      </c>
      <c r="O113" s="212">
        <f t="shared" ref="O113:O115" si="309">O91/T91</f>
        <v>0</v>
      </c>
      <c r="P113" s="212">
        <f t="shared" ref="P113:P115" si="310">P91/T91</f>
        <v>0.25</v>
      </c>
      <c r="Q113" s="212">
        <f t="shared" ref="Q113:Q115" si="311">Q91/T91</f>
        <v>0.75</v>
      </c>
      <c r="R113" s="212">
        <f t="shared" ref="R113:R115" si="312">R91/T91</f>
        <v>0</v>
      </c>
      <c r="S113" s="60">
        <f t="shared" ref="S113:S116" si="313">SUM(O113:R113)</f>
        <v>1</v>
      </c>
      <c r="T113" s="132"/>
      <c r="U113" s="112"/>
      <c r="V113" s="112"/>
      <c r="W113" s="112"/>
      <c r="X113" s="24" t="s">
        <v>1150</v>
      </c>
      <c r="Y113" s="212">
        <f t="shared" ref="Y113:Y115" si="314">Y91/AD91</f>
        <v>0</v>
      </c>
      <c r="Z113" s="212">
        <f t="shared" ref="Z113:Z115" si="315">Z91/AD91</f>
        <v>0.5</v>
      </c>
      <c r="AA113" s="212">
        <f t="shared" ref="AA113:AA115" si="316">AA91/AD91</f>
        <v>0.5</v>
      </c>
      <c r="AB113" s="212">
        <f t="shared" ref="AB113:AB115" si="317">AB91/AD91</f>
        <v>0</v>
      </c>
      <c r="AC113" s="60">
        <f t="shared" ref="AC113:AC116" si="318">SUM(Y113:AB113)</f>
        <v>1</v>
      </c>
      <c r="AD113" s="132"/>
      <c r="AE113" s="112"/>
      <c r="AF113" s="112"/>
      <c r="AG113" s="112"/>
      <c r="AH113" s="24" t="s">
        <v>1150</v>
      </c>
      <c r="AI113" s="212">
        <f t="shared" ref="AI113:AI115" si="319">AI91/AN91</f>
        <v>0</v>
      </c>
      <c r="AJ113" s="212">
        <f t="shared" ref="AJ113:AJ115" si="320">AJ91/AN91</f>
        <v>0.5</v>
      </c>
      <c r="AK113" s="212">
        <f t="shared" ref="AK113:AK115" si="321">AK91/AN91</f>
        <v>0.5</v>
      </c>
      <c r="AL113" s="212">
        <f t="shared" ref="AL113:AL115" si="322">AL91/AN91</f>
        <v>0</v>
      </c>
      <c r="AM113" s="60">
        <f t="shared" ref="AM113:AM116" si="323">SUM(AI113:AL113)</f>
        <v>1</v>
      </c>
      <c r="AN113" s="132"/>
      <c r="AO113" s="112"/>
      <c r="AP113" s="112"/>
      <c r="AQ113" s="112"/>
      <c r="AR113" s="24" t="s">
        <v>1150</v>
      </c>
      <c r="AS113" s="212">
        <f t="shared" ref="AS113:AS115" si="324">AS91/AX91</f>
        <v>0</v>
      </c>
      <c r="AT113" s="212">
        <f t="shared" ref="AT113:AT115" si="325">AT91/AX91</f>
        <v>0.5</v>
      </c>
      <c r="AU113" s="212">
        <f t="shared" ref="AU113:AU115" si="326">AU91/AX91</f>
        <v>0.5</v>
      </c>
      <c r="AV113" s="212">
        <f t="shared" ref="AV113:AV115" si="327">AV91/AX91</f>
        <v>0</v>
      </c>
      <c r="AW113" s="60">
        <f t="shared" ref="AW113:AW116" si="328">SUM(AS113:AV113)</f>
        <v>1</v>
      </c>
      <c r="AX113" s="132"/>
      <c r="AY113" s="112"/>
      <c r="AZ113" s="112"/>
      <c r="BA113" s="112"/>
      <c r="BB113" s="24" t="s">
        <v>1150</v>
      </c>
      <c r="BC113" s="212">
        <f t="shared" ref="BC113:BC115" si="329">BC91/BH91</f>
        <v>0</v>
      </c>
      <c r="BD113" s="212">
        <f t="shared" ref="BD113:BD115" si="330">BD91/BH91</f>
        <v>0.75</v>
      </c>
      <c r="BE113" s="212">
        <f t="shared" ref="BE113:BE115" si="331">BE91/BH91</f>
        <v>0.25</v>
      </c>
      <c r="BF113" s="212">
        <f t="shared" ref="BF113:BF115" si="332">BF91/BH91</f>
        <v>0</v>
      </c>
      <c r="BG113" s="60">
        <f t="shared" ref="BG113:BG116" si="333">SUM(BC113:BF113)</f>
        <v>1</v>
      </c>
      <c r="BH113" s="132"/>
      <c r="BI113" s="112"/>
      <c r="BJ113" s="112"/>
      <c r="BK113" s="112"/>
      <c r="BL113" s="24" t="s">
        <v>1150</v>
      </c>
      <c r="BM113" s="212">
        <f t="shared" ref="BM113:BM115" si="334">BM91/BR91</f>
        <v>0</v>
      </c>
      <c r="BN113" s="212">
        <f t="shared" ref="BN113:BN115" si="335">BN91/BR91</f>
        <v>0.25</v>
      </c>
      <c r="BO113" s="212">
        <f t="shared" ref="BO113:BO115" si="336">BO91/BR91</f>
        <v>0.75</v>
      </c>
      <c r="BP113" s="212">
        <f t="shared" ref="BP113:BP115" si="337">BP91/BR91</f>
        <v>0</v>
      </c>
      <c r="BQ113" s="60">
        <f t="shared" ref="BQ113:BQ116" si="338">SUM(BM113:BP113)</f>
        <v>1</v>
      </c>
      <c r="BR113" s="132"/>
      <c r="BS113" s="112"/>
      <c r="BT113" s="112"/>
      <c r="BU113" s="112"/>
      <c r="BV113" s="24" t="s">
        <v>1150</v>
      </c>
      <c r="BW113" s="212">
        <f t="shared" ref="BW113:BW115" si="339">BW91/CB91</f>
        <v>0</v>
      </c>
      <c r="BX113" s="212">
        <f t="shared" ref="BX113:BX115" si="340">BX91/CB91</f>
        <v>0.75</v>
      </c>
      <c r="BY113" s="212">
        <f t="shared" ref="BY113:BY115" si="341">BY91/CB91</f>
        <v>0.25</v>
      </c>
      <c r="BZ113" s="212">
        <f t="shared" ref="BZ113:BZ115" si="342">BZ91/CB91</f>
        <v>0</v>
      </c>
      <c r="CA113" s="60">
        <f t="shared" ref="CA113:CA116" si="343">SUM(BW113:BZ113)</f>
        <v>1</v>
      </c>
      <c r="CB113" s="132"/>
      <c r="CC113" s="112"/>
      <c r="CD113" s="112"/>
      <c r="CE113" s="112"/>
      <c r="CF113" s="24" t="s">
        <v>1150</v>
      </c>
      <c r="CG113" s="212">
        <f t="shared" ref="CG113:CG115" si="344">CG91/CL91</f>
        <v>0</v>
      </c>
      <c r="CH113" s="212">
        <f t="shared" ref="CH113:CH115" si="345">CH91/CL91</f>
        <v>0.75</v>
      </c>
      <c r="CI113" s="212">
        <f t="shared" ref="CI113:CI115" si="346">CI91/CL91</f>
        <v>0.25</v>
      </c>
      <c r="CJ113" s="212">
        <f t="shared" ref="CJ113:CJ115" si="347">CJ91/CL91</f>
        <v>0</v>
      </c>
      <c r="CK113" s="60">
        <f t="shared" ref="CK113:CK116" si="348">SUM(CG113:CJ113)</f>
        <v>1</v>
      </c>
      <c r="CL113" s="132"/>
      <c r="CM113" s="112"/>
      <c r="CN113" s="112"/>
      <c r="CO113" s="112"/>
      <c r="CP113" s="24" t="s">
        <v>1150</v>
      </c>
      <c r="CQ113" s="212">
        <f t="shared" ref="CQ113:CQ115" si="349">CQ91/CV91</f>
        <v>0</v>
      </c>
      <c r="CR113" s="212">
        <f t="shared" ref="CR113:CR115" si="350">CR91/CV91</f>
        <v>0.5</v>
      </c>
      <c r="CS113" s="212">
        <f t="shared" ref="CS113:CS115" si="351">CS91/CV91</f>
        <v>0.5</v>
      </c>
      <c r="CT113" s="212">
        <f t="shared" ref="CT113:CT115" si="352">CT91/CV91</f>
        <v>0</v>
      </c>
      <c r="CU113" s="60">
        <f t="shared" ref="CU113:CU116" si="353">SUM(CQ113:CT113)</f>
        <v>1</v>
      </c>
      <c r="CV113" s="132"/>
      <c r="CW113" s="112"/>
      <c r="CX113" s="112"/>
      <c r="CY113" s="112"/>
      <c r="CZ113" s="24" t="s">
        <v>1150</v>
      </c>
      <c r="DA113" s="212">
        <f t="shared" ref="DA113:DA115" si="354">DA91/DF91</f>
        <v>0</v>
      </c>
      <c r="DB113" s="212">
        <f t="shared" ref="DB113:DB115" si="355">DB91/DF91</f>
        <v>0.25</v>
      </c>
      <c r="DC113" s="212">
        <f t="shared" ref="DC113:DC115" si="356">DC91/DF91</f>
        <v>0.75</v>
      </c>
      <c r="DD113" s="212">
        <f t="shared" ref="DD113:DD115" si="357">DD91/DF91</f>
        <v>0</v>
      </c>
      <c r="DE113" s="60">
        <f t="shared" ref="DE113:DE116" si="358">SUM(DA113:DD113)</f>
        <v>1</v>
      </c>
      <c r="DF113" s="132"/>
      <c r="DG113" s="112"/>
      <c r="DH113" s="112"/>
      <c r="DI113" s="112"/>
      <c r="DJ113" s="24" t="s">
        <v>1150</v>
      </c>
      <c r="DK113" s="212">
        <f t="shared" ref="DK113:DK115" si="359">DK91/DP91</f>
        <v>0</v>
      </c>
      <c r="DL113" s="212">
        <f t="shared" ref="DL113:DL115" si="360">DL91/DP91</f>
        <v>0.25</v>
      </c>
      <c r="DM113" s="212">
        <f t="shared" ref="DM113:DM115" si="361">DM91/DP91</f>
        <v>0.75</v>
      </c>
      <c r="DN113" s="212">
        <f t="shared" ref="DN113:DN115" si="362">DN91/DP91</f>
        <v>0</v>
      </c>
      <c r="DO113" s="60">
        <f t="shared" ref="DO113:DO116" si="363">SUM(DK113:DN113)</f>
        <v>1</v>
      </c>
      <c r="DP113" s="132"/>
      <c r="DQ113" s="112"/>
      <c r="DR113" s="112"/>
      <c r="DS113" s="112"/>
      <c r="DT113" s="24" t="s">
        <v>1150</v>
      </c>
      <c r="DU113" s="212">
        <f t="shared" ref="DU113:DU115" si="364">DU91/DZ91</f>
        <v>0</v>
      </c>
      <c r="DV113" s="212">
        <f t="shared" ref="DV113:DV115" si="365">DV91/DZ91</f>
        <v>0.5</v>
      </c>
      <c r="DW113" s="212">
        <f t="shared" ref="DW113:DW115" si="366">DW91/DZ91</f>
        <v>0.5</v>
      </c>
      <c r="DX113" s="212">
        <f t="shared" ref="DX113:DX115" si="367">DX91/DZ91</f>
        <v>0</v>
      </c>
      <c r="DY113" s="60">
        <f t="shared" ref="DY113:DY116" si="368">SUM(DU113:DX113)</f>
        <v>1</v>
      </c>
      <c r="DZ113" s="132"/>
      <c r="EA113" s="112"/>
      <c r="EB113" s="112"/>
      <c r="EC113" s="112"/>
      <c r="ED113" s="24" t="s">
        <v>1150</v>
      </c>
      <c r="EE113" s="212">
        <f t="shared" ref="EE113:EE115" si="369">EE91/EJ91</f>
        <v>0</v>
      </c>
      <c r="EF113" s="212">
        <f t="shared" ref="EF113:EF115" si="370">EF91/EJ91</f>
        <v>0.5</v>
      </c>
      <c r="EG113" s="212">
        <f t="shared" ref="EG113:EG115" si="371">EG91/EJ91</f>
        <v>0.5</v>
      </c>
      <c r="EH113" s="212">
        <f t="shared" ref="EH113:EH115" si="372">EH91/EJ91</f>
        <v>0</v>
      </c>
      <c r="EI113" s="60">
        <f t="shared" ref="EI113:EI116" si="373">SUM(EE113:EH113)</f>
        <v>1</v>
      </c>
      <c r="EJ113" s="132"/>
      <c r="EK113" s="112"/>
      <c r="EL113" s="112"/>
      <c r="EM113" s="112"/>
      <c r="EN113" s="24" t="s">
        <v>1150</v>
      </c>
      <c r="EO113" s="212">
        <f t="shared" ref="EO113:EO115" si="374">EO91/ET91</f>
        <v>0</v>
      </c>
      <c r="EP113" s="212">
        <f t="shared" ref="EP113:EP115" si="375">EP91/ET91</f>
        <v>0.5</v>
      </c>
      <c r="EQ113" s="212">
        <f t="shared" ref="EQ113:EQ115" si="376">EQ91/ET91</f>
        <v>0.5</v>
      </c>
      <c r="ER113" s="212">
        <f t="shared" ref="ER113:ER115" si="377">ER91/ET91</f>
        <v>0</v>
      </c>
      <c r="ES113" s="60">
        <f t="shared" ref="ES113:ES116" si="378">SUM(EO113:ER113)</f>
        <v>1</v>
      </c>
      <c r="ET113" s="132"/>
      <c r="EU113" s="13"/>
    </row>
    <row r="114" spans="1:151" ht="12.75" customHeight="1" x14ac:dyDescent="0.2">
      <c r="A114" s="13"/>
      <c r="B114" s="13"/>
      <c r="C114" s="13"/>
      <c r="D114" s="13"/>
      <c r="E114" s="13"/>
      <c r="F114" s="13"/>
      <c r="G114" s="13"/>
      <c r="H114" s="112"/>
      <c r="I114" s="14"/>
      <c r="J114" s="112"/>
      <c r="K114" s="112"/>
      <c r="L114" s="112"/>
      <c r="M114" s="112"/>
      <c r="N114" s="24" t="s">
        <v>1235</v>
      </c>
      <c r="O114" s="212">
        <f t="shared" si="309"/>
        <v>0</v>
      </c>
      <c r="P114" s="212">
        <f t="shared" si="310"/>
        <v>0.5</v>
      </c>
      <c r="Q114" s="212">
        <f t="shared" si="311"/>
        <v>0.5</v>
      </c>
      <c r="R114" s="212">
        <f t="shared" si="312"/>
        <v>0</v>
      </c>
      <c r="S114" s="60">
        <f t="shared" si="313"/>
        <v>1</v>
      </c>
      <c r="T114" s="132"/>
      <c r="U114" s="112"/>
      <c r="V114" s="112"/>
      <c r="W114" s="112"/>
      <c r="X114" s="24" t="s">
        <v>1235</v>
      </c>
      <c r="Y114" s="212">
        <f t="shared" si="314"/>
        <v>0</v>
      </c>
      <c r="Z114" s="212">
        <f t="shared" si="315"/>
        <v>0.5</v>
      </c>
      <c r="AA114" s="212">
        <f t="shared" si="316"/>
        <v>0.5</v>
      </c>
      <c r="AB114" s="212">
        <f t="shared" si="317"/>
        <v>0</v>
      </c>
      <c r="AC114" s="60">
        <f t="shared" si="318"/>
        <v>1</v>
      </c>
      <c r="AD114" s="132"/>
      <c r="AE114" s="112"/>
      <c r="AF114" s="112"/>
      <c r="AG114" s="112"/>
      <c r="AH114" s="24" t="s">
        <v>1235</v>
      </c>
      <c r="AI114" s="212">
        <f t="shared" si="319"/>
        <v>0</v>
      </c>
      <c r="AJ114" s="212">
        <f t="shared" si="320"/>
        <v>0.5</v>
      </c>
      <c r="AK114" s="212">
        <f t="shared" si="321"/>
        <v>0.5</v>
      </c>
      <c r="AL114" s="212">
        <f t="shared" si="322"/>
        <v>0</v>
      </c>
      <c r="AM114" s="60">
        <f t="shared" si="323"/>
        <v>1</v>
      </c>
      <c r="AN114" s="132"/>
      <c r="AO114" s="112"/>
      <c r="AP114" s="112"/>
      <c r="AQ114" s="112"/>
      <c r="AR114" s="24" t="s">
        <v>1235</v>
      </c>
      <c r="AS114" s="212">
        <f t="shared" si="324"/>
        <v>0</v>
      </c>
      <c r="AT114" s="212">
        <f t="shared" si="325"/>
        <v>0.5</v>
      </c>
      <c r="AU114" s="212">
        <f t="shared" si="326"/>
        <v>0.5</v>
      </c>
      <c r="AV114" s="212">
        <f t="shared" si="327"/>
        <v>0</v>
      </c>
      <c r="AW114" s="60">
        <f t="shared" si="328"/>
        <v>1</v>
      </c>
      <c r="AX114" s="132"/>
      <c r="AY114" s="112"/>
      <c r="AZ114" s="112"/>
      <c r="BA114" s="112"/>
      <c r="BB114" s="24" t="s">
        <v>1235</v>
      </c>
      <c r="BC114" s="212">
        <f t="shared" si="329"/>
        <v>0</v>
      </c>
      <c r="BD114" s="212">
        <f t="shared" si="330"/>
        <v>0.75</v>
      </c>
      <c r="BE114" s="212">
        <f t="shared" si="331"/>
        <v>0.25</v>
      </c>
      <c r="BF114" s="212">
        <f t="shared" si="332"/>
        <v>0</v>
      </c>
      <c r="BG114" s="60">
        <f t="shared" si="333"/>
        <v>1</v>
      </c>
      <c r="BH114" s="132"/>
      <c r="BI114" s="112"/>
      <c r="BJ114" s="112"/>
      <c r="BK114" s="112"/>
      <c r="BL114" s="24" t="s">
        <v>1235</v>
      </c>
      <c r="BM114" s="212">
        <f t="shared" si="334"/>
        <v>0</v>
      </c>
      <c r="BN114" s="212">
        <f t="shared" si="335"/>
        <v>0.5</v>
      </c>
      <c r="BO114" s="212">
        <f t="shared" si="336"/>
        <v>0.5</v>
      </c>
      <c r="BP114" s="212">
        <f t="shared" si="337"/>
        <v>0</v>
      </c>
      <c r="BQ114" s="60">
        <f t="shared" si="338"/>
        <v>1</v>
      </c>
      <c r="BR114" s="132"/>
      <c r="BS114" s="112"/>
      <c r="BT114" s="112"/>
      <c r="BU114" s="112"/>
      <c r="BV114" s="24" t="s">
        <v>1235</v>
      </c>
      <c r="BW114" s="212">
        <f t="shared" si="339"/>
        <v>0</v>
      </c>
      <c r="BX114" s="212">
        <f t="shared" si="340"/>
        <v>0.75</v>
      </c>
      <c r="BY114" s="212">
        <f t="shared" si="341"/>
        <v>0.25</v>
      </c>
      <c r="BZ114" s="212">
        <f t="shared" si="342"/>
        <v>0</v>
      </c>
      <c r="CA114" s="60">
        <f t="shared" si="343"/>
        <v>1</v>
      </c>
      <c r="CB114" s="132"/>
      <c r="CC114" s="112"/>
      <c r="CD114" s="112"/>
      <c r="CE114" s="112"/>
      <c r="CF114" s="24" t="s">
        <v>1235</v>
      </c>
      <c r="CG114" s="212">
        <f t="shared" si="344"/>
        <v>0</v>
      </c>
      <c r="CH114" s="212">
        <f t="shared" si="345"/>
        <v>0.5</v>
      </c>
      <c r="CI114" s="212">
        <f t="shared" si="346"/>
        <v>0.5</v>
      </c>
      <c r="CJ114" s="212">
        <f t="shared" si="347"/>
        <v>0</v>
      </c>
      <c r="CK114" s="60">
        <f t="shared" si="348"/>
        <v>1</v>
      </c>
      <c r="CL114" s="132"/>
      <c r="CM114" s="112"/>
      <c r="CN114" s="112"/>
      <c r="CO114" s="112"/>
      <c r="CP114" s="24" t="s">
        <v>1235</v>
      </c>
      <c r="CQ114" s="212">
        <f t="shared" si="349"/>
        <v>0</v>
      </c>
      <c r="CR114" s="212">
        <f t="shared" si="350"/>
        <v>0.5</v>
      </c>
      <c r="CS114" s="212">
        <f t="shared" si="351"/>
        <v>0.5</v>
      </c>
      <c r="CT114" s="212">
        <f t="shared" si="352"/>
        <v>0</v>
      </c>
      <c r="CU114" s="60">
        <f t="shared" si="353"/>
        <v>1</v>
      </c>
      <c r="CV114" s="132"/>
      <c r="CW114" s="112"/>
      <c r="CX114" s="112"/>
      <c r="CY114" s="112"/>
      <c r="CZ114" s="24" t="s">
        <v>1235</v>
      </c>
      <c r="DA114" s="212">
        <f t="shared" si="354"/>
        <v>0</v>
      </c>
      <c r="DB114" s="212">
        <f t="shared" si="355"/>
        <v>0.5</v>
      </c>
      <c r="DC114" s="212">
        <f t="shared" si="356"/>
        <v>0.5</v>
      </c>
      <c r="DD114" s="212">
        <f t="shared" si="357"/>
        <v>0</v>
      </c>
      <c r="DE114" s="60">
        <f t="shared" si="358"/>
        <v>1</v>
      </c>
      <c r="DF114" s="132"/>
      <c r="DG114" s="112"/>
      <c r="DH114" s="112"/>
      <c r="DI114" s="112"/>
      <c r="DJ114" s="24" t="s">
        <v>1235</v>
      </c>
      <c r="DK114" s="212">
        <f t="shared" si="359"/>
        <v>0</v>
      </c>
      <c r="DL114" s="212">
        <f t="shared" si="360"/>
        <v>0.5</v>
      </c>
      <c r="DM114" s="212">
        <f t="shared" si="361"/>
        <v>0.5</v>
      </c>
      <c r="DN114" s="212">
        <f t="shared" si="362"/>
        <v>0</v>
      </c>
      <c r="DO114" s="60">
        <f t="shared" si="363"/>
        <v>1</v>
      </c>
      <c r="DP114" s="132"/>
      <c r="DQ114" s="112"/>
      <c r="DR114" s="112"/>
      <c r="DS114" s="112"/>
      <c r="DT114" s="24" t="s">
        <v>1235</v>
      </c>
      <c r="DU114" s="212">
        <f t="shared" si="364"/>
        <v>0</v>
      </c>
      <c r="DV114" s="212">
        <f t="shared" si="365"/>
        <v>0.75</v>
      </c>
      <c r="DW114" s="212">
        <f t="shared" si="366"/>
        <v>0.25</v>
      </c>
      <c r="DX114" s="212">
        <f t="shared" si="367"/>
        <v>0</v>
      </c>
      <c r="DY114" s="60">
        <f t="shared" si="368"/>
        <v>1</v>
      </c>
      <c r="DZ114" s="132"/>
      <c r="EA114" s="112"/>
      <c r="EB114" s="112"/>
      <c r="EC114" s="112"/>
      <c r="ED114" s="24" t="s">
        <v>1235</v>
      </c>
      <c r="EE114" s="212">
        <f t="shared" si="369"/>
        <v>0</v>
      </c>
      <c r="EF114" s="212">
        <f t="shared" si="370"/>
        <v>0.5</v>
      </c>
      <c r="EG114" s="212">
        <f t="shared" si="371"/>
        <v>0.5</v>
      </c>
      <c r="EH114" s="212">
        <f t="shared" si="372"/>
        <v>0</v>
      </c>
      <c r="EI114" s="60">
        <f t="shared" si="373"/>
        <v>1</v>
      </c>
      <c r="EJ114" s="132"/>
      <c r="EK114" s="112"/>
      <c r="EL114" s="112"/>
      <c r="EM114" s="112"/>
      <c r="EN114" s="24" t="s">
        <v>1235</v>
      </c>
      <c r="EO114" s="212">
        <f t="shared" si="374"/>
        <v>0</v>
      </c>
      <c r="EP114" s="212">
        <f t="shared" si="375"/>
        <v>0.5</v>
      </c>
      <c r="EQ114" s="212">
        <f t="shared" si="376"/>
        <v>0.5</v>
      </c>
      <c r="ER114" s="212">
        <f t="shared" si="377"/>
        <v>0</v>
      </c>
      <c r="ES114" s="60">
        <f t="shared" si="378"/>
        <v>1</v>
      </c>
      <c r="ET114" s="132"/>
      <c r="EU114" s="13"/>
    </row>
    <row r="115" spans="1:151" ht="12.75" customHeight="1" x14ac:dyDescent="0.2">
      <c r="A115" s="13"/>
      <c r="B115" s="13"/>
      <c r="C115" s="13"/>
      <c r="D115" s="13"/>
      <c r="E115" s="13"/>
      <c r="F115" s="13"/>
      <c r="G115" s="13"/>
      <c r="H115" s="112"/>
      <c r="I115" s="14"/>
      <c r="J115" s="112"/>
      <c r="K115" s="112"/>
      <c r="L115" s="112"/>
      <c r="M115" s="112"/>
      <c r="N115" s="24" t="s">
        <v>1299</v>
      </c>
      <c r="O115" s="212">
        <f t="shared" si="309"/>
        <v>0</v>
      </c>
      <c r="P115" s="212">
        <f t="shared" si="310"/>
        <v>1</v>
      </c>
      <c r="Q115" s="212">
        <f t="shared" si="311"/>
        <v>0</v>
      </c>
      <c r="R115" s="212">
        <f t="shared" si="312"/>
        <v>0</v>
      </c>
      <c r="S115" s="60">
        <f t="shared" si="313"/>
        <v>1</v>
      </c>
      <c r="T115" s="132"/>
      <c r="U115" s="112"/>
      <c r="V115" s="112"/>
      <c r="W115" s="112"/>
      <c r="X115" s="24" t="s">
        <v>1299</v>
      </c>
      <c r="Y115" s="212">
        <f t="shared" si="314"/>
        <v>0</v>
      </c>
      <c r="Z115" s="212">
        <f t="shared" si="315"/>
        <v>1</v>
      </c>
      <c r="AA115" s="212">
        <f t="shared" si="316"/>
        <v>0</v>
      </c>
      <c r="AB115" s="212">
        <f t="shared" si="317"/>
        <v>0</v>
      </c>
      <c r="AC115" s="60">
        <f t="shared" si="318"/>
        <v>1</v>
      </c>
      <c r="AD115" s="132"/>
      <c r="AE115" s="112"/>
      <c r="AF115" s="112"/>
      <c r="AG115" s="112"/>
      <c r="AH115" s="24" t="s">
        <v>1299</v>
      </c>
      <c r="AI115" s="212">
        <f t="shared" si="319"/>
        <v>0</v>
      </c>
      <c r="AJ115" s="212">
        <f t="shared" si="320"/>
        <v>1</v>
      </c>
      <c r="AK115" s="212">
        <f t="shared" si="321"/>
        <v>0</v>
      </c>
      <c r="AL115" s="212">
        <f t="shared" si="322"/>
        <v>0</v>
      </c>
      <c r="AM115" s="60">
        <f t="shared" si="323"/>
        <v>1</v>
      </c>
      <c r="AN115" s="132"/>
      <c r="AO115" s="112"/>
      <c r="AP115" s="112"/>
      <c r="AQ115" s="112"/>
      <c r="AR115" s="24" t="s">
        <v>1299</v>
      </c>
      <c r="AS115" s="212">
        <f t="shared" si="324"/>
        <v>0</v>
      </c>
      <c r="AT115" s="212">
        <f t="shared" si="325"/>
        <v>1</v>
      </c>
      <c r="AU115" s="212">
        <f t="shared" si="326"/>
        <v>0</v>
      </c>
      <c r="AV115" s="212">
        <f t="shared" si="327"/>
        <v>0</v>
      </c>
      <c r="AW115" s="60">
        <f t="shared" si="328"/>
        <v>1</v>
      </c>
      <c r="AX115" s="132"/>
      <c r="AY115" s="112"/>
      <c r="AZ115" s="112"/>
      <c r="BA115" s="112"/>
      <c r="BB115" s="24" t="s">
        <v>1299</v>
      </c>
      <c r="BC115" s="212">
        <f t="shared" si="329"/>
        <v>0</v>
      </c>
      <c r="BD115" s="212">
        <f t="shared" si="330"/>
        <v>1</v>
      </c>
      <c r="BE115" s="212">
        <f t="shared" si="331"/>
        <v>0</v>
      </c>
      <c r="BF115" s="212">
        <f t="shared" si="332"/>
        <v>0</v>
      </c>
      <c r="BG115" s="60">
        <f t="shared" si="333"/>
        <v>1</v>
      </c>
      <c r="BH115" s="132"/>
      <c r="BI115" s="112"/>
      <c r="BJ115" s="112"/>
      <c r="BK115" s="112"/>
      <c r="BL115" s="24" t="s">
        <v>1299</v>
      </c>
      <c r="BM115" s="212">
        <f t="shared" si="334"/>
        <v>0</v>
      </c>
      <c r="BN115" s="212">
        <f t="shared" si="335"/>
        <v>1</v>
      </c>
      <c r="BO115" s="212">
        <f t="shared" si="336"/>
        <v>0</v>
      </c>
      <c r="BP115" s="212">
        <f t="shared" si="337"/>
        <v>0</v>
      </c>
      <c r="BQ115" s="60">
        <f t="shared" si="338"/>
        <v>1</v>
      </c>
      <c r="BR115" s="132"/>
      <c r="BS115" s="112"/>
      <c r="BT115" s="112"/>
      <c r="BU115" s="112"/>
      <c r="BV115" s="24" t="s">
        <v>1299</v>
      </c>
      <c r="BW115" s="212">
        <f t="shared" si="339"/>
        <v>0</v>
      </c>
      <c r="BX115" s="212">
        <f t="shared" si="340"/>
        <v>1</v>
      </c>
      <c r="BY115" s="212">
        <f t="shared" si="341"/>
        <v>0</v>
      </c>
      <c r="BZ115" s="212">
        <f t="shared" si="342"/>
        <v>0</v>
      </c>
      <c r="CA115" s="60">
        <f t="shared" si="343"/>
        <v>1</v>
      </c>
      <c r="CB115" s="132"/>
      <c r="CC115" s="112"/>
      <c r="CD115" s="112"/>
      <c r="CE115" s="112"/>
      <c r="CF115" s="24" t="s">
        <v>1299</v>
      </c>
      <c r="CG115" s="212">
        <f t="shared" si="344"/>
        <v>0</v>
      </c>
      <c r="CH115" s="212">
        <f t="shared" si="345"/>
        <v>1</v>
      </c>
      <c r="CI115" s="212">
        <f t="shared" si="346"/>
        <v>0</v>
      </c>
      <c r="CJ115" s="212">
        <f t="shared" si="347"/>
        <v>0</v>
      </c>
      <c r="CK115" s="60">
        <f t="shared" si="348"/>
        <v>1</v>
      </c>
      <c r="CL115" s="132"/>
      <c r="CM115" s="112"/>
      <c r="CN115" s="112"/>
      <c r="CO115" s="112"/>
      <c r="CP115" s="24" t="s">
        <v>1299</v>
      </c>
      <c r="CQ115" s="212">
        <f t="shared" si="349"/>
        <v>0</v>
      </c>
      <c r="CR115" s="212">
        <f t="shared" si="350"/>
        <v>1</v>
      </c>
      <c r="CS115" s="212">
        <f t="shared" si="351"/>
        <v>0</v>
      </c>
      <c r="CT115" s="212">
        <f t="shared" si="352"/>
        <v>0</v>
      </c>
      <c r="CU115" s="60">
        <f t="shared" si="353"/>
        <v>1</v>
      </c>
      <c r="CV115" s="132"/>
      <c r="CW115" s="112"/>
      <c r="CX115" s="112"/>
      <c r="CY115" s="112"/>
      <c r="CZ115" s="24" t="s">
        <v>1299</v>
      </c>
      <c r="DA115" s="212">
        <f t="shared" si="354"/>
        <v>0</v>
      </c>
      <c r="DB115" s="212">
        <f t="shared" si="355"/>
        <v>1</v>
      </c>
      <c r="DC115" s="212">
        <f t="shared" si="356"/>
        <v>0</v>
      </c>
      <c r="DD115" s="212">
        <f t="shared" si="357"/>
        <v>0</v>
      </c>
      <c r="DE115" s="60">
        <f t="shared" si="358"/>
        <v>1</v>
      </c>
      <c r="DF115" s="132"/>
      <c r="DG115" s="112"/>
      <c r="DH115" s="112"/>
      <c r="DI115" s="112"/>
      <c r="DJ115" s="24" t="s">
        <v>1299</v>
      </c>
      <c r="DK115" s="212">
        <f t="shared" si="359"/>
        <v>0</v>
      </c>
      <c r="DL115" s="212">
        <f t="shared" si="360"/>
        <v>1</v>
      </c>
      <c r="DM115" s="212">
        <f t="shared" si="361"/>
        <v>0</v>
      </c>
      <c r="DN115" s="212">
        <f t="shared" si="362"/>
        <v>0</v>
      </c>
      <c r="DO115" s="60">
        <f t="shared" si="363"/>
        <v>1</v>
      </c>
      <c r="DP115" s="132"/>
      <c r="DQ115" s="112"/>
      <c r="DR115" s="112"/>
      <c r="DS115" s="112"/>
      <c r="DT115" s="24" t="s">
        <v>1299</v>
      </c>
      <c r="DU115" s="212">
        <f t="shared" si="364"/>
        <v>0</v>
      </c>
      <c r="DV115" s="212">
        <f t="shared" si="365"/>
        <v>1</v>
      </c>
      <c r="DW115" s="212">
        <f t="shared" si="366"/>
        <v>0</v>
      </c>
      <c r="DX115" s="212">
        <f t="shared" si="367"/>
        <v>0</v>
      </c>
      <c r="DY115" s="60">
        <f t="shared" si="368"/>
        <v>1</v>
      </c>
      <c r="DZ115" s="132"/>
      <c r="EA115" s="112"/>
      <c r="EB115" s="112"/>
      <c r="EC115" s="112"/>
      <c r="ED115" s="24" t="s">
        <v>1299</v>
      </c>
      <c r="EE115" s="212">
        <f t="shared" si="369"/>
        <v>0</v>
      </c>
      <c r="EF115" s="212">
        <f t="shared" si="370"/>
        <v>1</v>
      </c>
      <c r="EG115" s="212">
        <f t="shared" si="371"/>
        <v>0</v>
      </c>
      <c r="EH115" s="212">
        <f t="shared" si="372"/>
        <v>0</v>
      </c>
      <c r="EI115" s="60">
        <f t="shared" si="373"/>
        <v>1</v>
      </c>
      <c r="EJ115" s="132"/>
      <c r="EK115" s="112"/>
      <c r="EL115" s="112"/>
      <c r="EM115" s="112"/>
      <c r="EN115" s="24" t="s">
        <v>1299</v>
      </c>
      <c r="EO115" s="212">
        <f t="shared" si="374"/>
        <v>0</v>
      </c>
      <c r="EP115" s="212">
        <f t="shared" si="375"/>
        <v>1</v>
      </c>
      <c r="EQ115" s="212">
        <f t="shared" si="376"/>
        <v>0</v>
      </c>
      <c r="ER115" s="212">
        <f t="shared" si="377"/>
        <v>0</v>
      </c>
      <c r="ES115" s="60">
        <f t="shared" si="378"/>
        <v>1</v>
      </c>
      <c r="ET115" s="132"/>
      <c r="EU115" s="13"/>
    </row>
    <row r="116" spans="1:151" ht="12.75" customHeight="1" x14ac:dyDescent="0.2">
      <c r="A116" s="13"/>
      <c r="B116" s="13"/>
      <c r="C116" s="13"/>
      <c r="D116" s="13"/>
      <c r="E116" s="13"/>
      <c r="F116" s="13"/>
      <c r="G116" s="13"/>
      <c r="H116" s="112"/>
      <c r="I116" s="14"/>
      <c r="J116" s="112"/>
      <c r="K116" s="112"/>
      <c r="L116" s="112"/>
      <c r="M116" s="112"/>
      <c r="N116" s="121" t="s">
        <v>820</v>
      </c>
      <c r="O116" s="213">
        <f t="shared" ref="O116:R116" si="379">AVERAGE(O113:O115)</f>
        <v>0</v>
      </c>
      <c r="P116" s="213">
        <f t="shared" si="379"/>
        <v>0.58333333333333337</v>
      </c>
      <c r="Q116" s="213">
        <f t="shared" si="379"/>
        <v>0.41666666666666669</v>
      </c>
      <c r="R116" s="213">
        <f t="shared" si="379"/>
        <v>0</v>
      </c>
      <c r="S116" s="60">
        <f t="shared" si="313"/>
        <v>1</v>
      </c>
      <c r="T116" s="214"/>
      <c r="U116" s="112"/>
      <c r="V116" s="112"/>
      <c r="W116" s="112"/>
      <c r="X116" s="121" t="s">
        <v>820</v>
      </c>
      <c r="Y116" s="213">
        <f t="shared" ref="Y116:AB116" si="380">AVERAGE(Y113:Y115)</f>
        <v>0</v>
      </c>
      <c r="Z116" s="213">
        <f t="shared" si="380"/>
        <v>0.66666666666666663</v>
      </c>
      <c r="AA116" s="213">
        <f t="shared" si="380"/>
        <v>0.33333333333333331</v>
      </c>
      <c r="AB116" s="213">
        <f t="shared" si="380"/>
        <v>0</v>
      </c>
      <c r="AC116" s="60">
        <f t="shared" si="318"/>
        <v>1</v>
      </c>
      <c r="AD116" s="214"/>
      <c r="AE116" s="112"/>
      <c r="AF116" s="112"/>
      <c r="AG116" s="112"/>
      <c r="AH116" s="121" t="s">
        <v>820</v>
      </c>
      <c r="AI116" s="213">
        <f t="shared" ref="AI116:AL116" si="381">AVERAGE(AI113:AI115)</f>
        <v>0</v>
      </c>
      <c r="AJ116" s="213">
        <f t="shared" si="381"/>
        <v>0.66666666666666663</v>
      </c>
      <c r="AK116" s="213">
        <f t="shared" si="381"/>
        <v>0.33333333333333331</v>
      </c>
      <c r="AL116" s="213">
        <f t="shared" si="381"/>
        <v>0</v>
      </c>
      <c r="AM116" s="60">
        <f t="shared" si="323"/>
        <v>1</v>
      </c>
      <c r="AN116" s="214"/>
      <c r="AO116" s="112"/>
      <c r="AP116" s="112"/>
      <c r="AQ116" s="112"/>
      <c r="AR116" s="121" t="s">
        <v>820</v>
      </c>
      <c r="AS116" s="213">
        <f t="shared" ref="AS116:AV116" si="382">AVERAGE(AS113:AS115)</f>
        <v>0</v>
      </c>
      <c r="AT116" s="213">
        <f t="shared" si="382"/>
        <v>0.66666666666666663</v>
      </c>
      <c r="AU116" s="213">
        <f t="shared" si="382"/>
        <v>0.33333333333333331</v>
      </c>
      <c r="AV116" s="213">
        <f t="shared" si="382"/>
        <v>0</v>
      </c>
      <c r="AW116" s="60">
        <f t="shared" si="328"/>
        <v>1</v>
      </c>
      <c r="AX116" s="214"/>
      <c r="AY116" s="112"/>
      <c r="AZ116" s="112"/>
      <c r="BA116" s="112"/>
      <c r="BB116" s="121" t="s">
        <v>820</v>
      </c>
      <c r="BC116" s="213">
        <f t="shared" ref="BC116:BF116" si="383">AVERAGE(BC113:BC115)</f>
        <v>0</v>
      </c>
      <c r="BD116" s="213">
        <f t="shared" si="383"/>
        <v>0.83333333333333337</v>
      </c>
      <c r="BE116" s="213">
        <f t="shared" si="383"/>
        <v>0.16666666666666666</v>
      </c>
      <c r="BF116" s="213">
        <f t="shared" si="383"/>
        <v>0</v>
      </c>
      <c r="BG116" s="60">
        <f t="shared" si="333"/>
        <v>1</v>
      </c>
      <c r="BH116" s="214"/>
      <c r="BI116" s="112"/>
      <c r="BJ116" s="112"/>
      <c r="BK116" s="112"/>
      <c r="BL116" s="121" t="s">
        <v>820</v>
      </c>
      <c r="BM116" s="213">
        <f t="shared" ref="BM116:BP116" si="384">AVERAGE(BM113:BM115)</f>
        <v>0</v>
      </c>
      <c r="BN116" s="213">
        <f t="shared" si="384"/>
        <v>0.58333333333333337</v>
      </c>
      <c r="BO116" s="213">
        <f t="shared" si="384"/>
        <v>0.41666666666666669</v>
      </c>
      <c r="BP116" s="213">
        <f t="shared" si="384"/>
        <v>0</v>
      </c>
      <c r="BQ116" s="60">
        <f t="shared" si="338"/>
        <v>1</v>
      </c>
      <c r="BR116" s="214"/>
      <c r="BS116" s="112"/>
      <c r="BT116" s="112"/>
      <c r="BU116" s="112"/>
      <c r="BV116" s="121" t="s">
        <v>820</v>
      </c>
      <c r="BW116" s="213">
        <f t="shared" ref="BW116:BZ116" si="385">AVERAGE(BW113:BW115)</f>
        <v>0</v>
      </c>
      <c r="BX116" s="213">
        <f t="shared" si="385"/>
        <v>0.83333333333333337</v>
      </c>
      <c r="BY116" s="213">
        <f t="shared" si="385"/>
        <v>0.16666666666666666</v>
      </c>
      <c r="BZ116" s="213">
        <f t="shared" si="385"/>
        <v>0</v>
      </c>
      <c r="CA116" s="60">
        <f t="shared" si="343"/>
        <v>1</v>
      </c>
      <c r="CB116" s="214"/>
      <c r="CC116" s="112"/>
      <c r="CD116" s="112"/>
      <c r="CE116" s="112"/>
      <c r="CF116" s="121" t="s">
        <v>820</v>
      </c>
      <c r="CG116" s="213">
        <f t="shared" ref="CG116:CJ116" si="386">AVERAGE(CG113:CG115)</f>
        <v>0</v>
      </c>
      <c r="CH116" s="213">
        <f t="shared" si="386"/>
        <v>0.75</v>
      </c>
      <c r="CI116" s="213">
        <f t="shared" si="386"/>
        <v>0.25</v>
      </c>
      <c r="CJ116" s="213">
        <f t="shared" si="386"/>
        <v>0</v>
      </c>
      <c r="CK116" s="60">
        <f t="shared" si="348"/>
        <v>1</v>
      </c>
      <c r="CL116" s="214"/>
      <c r="CM116" s="112"/>
      <c r="CN116" s="112"/>
      <c r="CO116" s="112"/>
      <c r="CP116" s="121" t="s">
        <v>820</v>
      </c>
      <c r="CQ116" s="213">
        <f t="shared" ref="CQ116:CT116" si="387">AVERAGE(CQ113:CQ115)</f>
        <v>0</v>
      </c>
      <c r="CR116" s="213">
        <f t="shared" si="387"/>
        <v>0.66666666666666663</v>
      </c>
      <c r="CS116" s="213">
        <f t="shared" si="387"/>
        <v>0.33333333333333331</v>
      </c>
      <c r="CT116" s="213">
        <f t="shared" si="387"/>
        <v>0</v>
      </c>
      <c r="CU116" s="60">
        <f t="shared" si="353"/>
        <v>1</v>
      </c>
      <c r="CV116" s="214"/>
      <c r="CW116" s="112"/>
      <c r="CX116" s="112"/>
      <c r="CY116" s="112"/>
      <c r="CZ116" s="121" t="s">
        <v>820</v>
      </c>
      <c r="DA116" s="213">
        <f t="shared" ref="DA116:DD116" si="388">AVERAGE(DA113:DA115)</f>
        <v>0</v>
      </c>
      <c r="DB116" s="213">
        <f t="shared" si="388"/>
        <v>0.58333333333333337</v>
      </c>
      <c r="DC116" s="213">
        <f t="shared" si="388"/>
        <v>0.41666666666666669</v>
      </c>
      <c r="DD116" s="213">
        <f t="shared" si="388"/>
        <v>0</v>
      </c>
      <c r="DE116" s="60">
        <f t="shared" si="358"/>
        <v>1</v>
      </c>
      <c r="DF116" s="214"/>
      <c r="DG116" s="112"/>
      <c r="DH116" s="112"/>
      <c r="DI116" s="112"/>
      <c r="DJ116" s="121" t="s">
        <v>820</v>
      </c>
      <c r="DK116" s="213">
        <f t="shared" ref="DK116:DN116" si="389">AVERAGE(DK113:DK115)</f>
        <v>0</v>
      </c>
      <c r="DL116" s="213">
        <f t="shared" si="389"/>
        <v>0.58333333333333337</v>
      </c>
      <c r="DM116" s="213">
        <f t="shared" si="389"/>
        <v>0.41666666666666669</v>
      </c>
      <c r="DN116" s="213">
        <f t="shared" si="389"/>
        <v>0</v>
      </c>
      <c r="DO116" s="60">
        <f t="shared" si="363"/>
        <v>1</v>
      </c>
      <c r="DP116" s="214"/>
      <c r="DQ116" s="112"/>
      <c r="DR116" s="112"/>
      <c r="DS116" s="112"/>
      <c r="DT116" s="121" t="s">
        <v>820</v>
      </c>
      <c r="DU116" s="213">
        <f t="shared" ref="DU116:DX116" si="390">AVERAGE(DU113:DU115)</f>
        <v>0</v>
      </c>
      <c r="DV116" s="213">
        <f t="shared" si="390"/>
        <v>0.75</v>
      </c>
      <c r="DW116" s="213">
        <f t="shared" si="390"/>
        <v>0.25</v>
      </c>
      <c r="DX116" s="213">
        <f t="shared" si="390"/>
        <v>0</v>
      </c>
      <c r="DY116" s="60">
        <f t="shared" si="368"/>
        <v>1</v>
      </c>
      <c r="DZ116" s="214"/>
      <c r="EA116" s="112"/>
      <c r="EB116" s="112"/>
      <c r="EC116" s="112"/>
      <c r="ED116" s="121" t="s">
        <v>820</v>
      </c>
      <c r="EE116" s="213">
        <f t="shared" ref="EE116:EH116" si="391">AVERAGE(EE113:EE115)</f>
        <v>0</v>
      </c>
      <c r="EF116" s="213">
        <f t="shared" si="391"/>
        <v>0.66666666666666663</v>
      </c>
      <c r="EG116" s="213">
        <f t="shared" si="391"/>
        <v>0.33333333333333331</v>
      </c>
      <c r="EH116" s="213">
        <f t="shared" si="391"/>
        <v>0</v>
      </c>
      <c r="EI116" s="60">
        <f t="shared" si="373"/>
        <v>1</v>
      </c>
      <c r="EJ116" s="214"/>
      <c r="EK116" s="112"/>
      <c r="EL116" s="112"/>
      <c r="EM116" s="112"/>
      <c r="EN116" s="121" t="s">
        <v>820</v>
      </c>
      <c r="EO116" s="213">
        <f t="shared" ref="EO116:ER116" si="392">AVERAGE(EO113:EO115)</f>
        <v>0</v>
      </c>
      <c r="EP116" s="213">
        <f t="shared" si="392"/>
        <v>0.66666666666666663</v>
      </c>
      <c r="EQ116" s="213">
        <f t="shared" si="392"/>
        <v>0.33333333333333331</v>
      </c>
      <c r="ER116" s="213">
        <f t="shared" si="392"/>
        <v>0</v>
      </c>
      <c r="ES116" s="60">
        <f t="shared" si="378"/>
        <v>1</v>
      </c>
      <c r="ET116" s="214"/>
      <c r="EU116" s="13"/>
    </row>
    <row r="117" spans="1:151" ht="12.75" customHeight="1" x14ac:dyDescent="0.2">
      <c r="A117" s="13"/>
      <c r="B117" s="13"/>
      <c r="C117" s="13"/>
      <c r="D117" s="13"/>
      <c r="E117" s="13"/>
      <c r="F117" s="13"/>
      <c r="G117" s="13"/>
      <c r="H117" s="112"/>
      <c r="I117" s="14"/>
      <c r="J117" s="112"/>
      <c r="K117" s="112"/>
      <c r="L117" s="112"/>
      <c r="M117" s="112"/>
      <c r="N117" s="7"/>
      <c r="O117" s="8"/>
      <c r="P117" s="8"/>
      <c r="Q117" s="8"/>
      <c r="R117" s="8"/>
      <c r="S117" s="7"/>
      <c r="T117" s="132"/>
      <c r="U117" s="112"/>
      <c r="V117" s="112"/>
      <c r="W117" s="112"/>
      <c r="X117" s="7"/>
      <c r="Y117" s="8"/>
      <c r="Z117" s="8"/>
      <c r="AA117" s="8"/>
      <c r="AB117" s="8"/>
      <c r="AC117" s="7"/>
      <c r="AD117" s="132"/>
      <c r="AE117" s="112"/>
      <c r="AF117" s="112"/>
      <c r="AG117" s="112"/>
      <c r="AH117" s="7"/>
      <c r="AI117" s="8"/>
      <c r="AJ117" s="8"/>
      <c r="AK117" s="8"/>
      <c r="AL117" s="8"/>
      <c r="AM117" s="7"/>
      <c r="AN117" s="132"/>
      <c r="AO117" s="112"/>
      <c r="AP117" s="112"/>
      <c r="AQ117" s="112"/>
      <c r="AR117" s="7"/>
      <c r="AS117" s="8"/>
      <c r="AT117" s="8"/>
      <c r="AU117" s="8"/>
      <c r="AV117" s="8"/>
      <c r="AW117" s="7"/>
      <c r="AX117" s="132"/>
      <c r="AY117" s="112"/>
      <c r="AZ117" s="112"/>
      <c r="BA117" s="112"/>
      <c r="BB117" s="7"/>
      <c r="BC117" s="8"/>
      <c r="BD117" s="8"/>
      <c r="BE117" s="8"/>
      <c r="BF117" s="8"/>
      <c r="BG117" s="7"/>
      <c r="BH117" s="132"/>
      <c r="BI117" s="112"/>
      <c r="BJ117" s="112"/>
      <c r="BK117" s="112"/>
      <c r="BL117" s="7"/>
      <c r="BM117" s="8"/>
      <c r="BN117" s="8"/>
      <c r="BO117" s="8"/>
      <c r="BP117" s="8"/>
      <c r="BQ117" s="7"/>
      <c r="BR117" s="132"/>
      <c r="BS117" s="112"/>
      <c r="BT117" s="112"/>
      <c r="BU117" s="112"/>
      <c r="BV117" s="7"/>
      <c r="BW117" s="8"/>
      <c r="BX117" s="8"/>
      <c r="BY117" s="8"/>
      <c r="BZ117" s="8"/>
      <c r="CA117" s="7"/>
      <c r="CB117" s="132"/>
      <c r="CC117" s="112"/>
      <c r="CD117" s="112"/>
      <c r="CE117" s="112"/>
      <c r="CF117" s="7"/>
      <c r="CG117" s="8"/>
      <c r="CH117" s="8"/>
      <c r="CI117" s="8"/>
      <c r="CJ117" s="8"/>
      <c r="CK117" s="7"/>
      <c r="CL117" s="132"/>
      <c r="CM117" s="112"/>
      <c r="CN117" s="112"/>
      <c r="CO117" s="112"/>
      <c r="CP117" s="7"/>
      <c r="CQ117" s="8"/>
      <c r="CR117" s="8"/>
      <c r="CS117" s="8"/>
      <c r="CT117" s="8"/>
      <c r="CU117" s="7"/>
      <c r="CV117" s="132"/>
      <c r="CW117" s="112"/>
      <c r="CX117" s="112"/>
      <c r="CY117" s="112"/>
      <c r="CZ117" s="7"/>
      <c r="DA117" s="8"/>
      <c r="DB117" s="8"/>
      <c r="DC117" s="8"/>
      <c r="DD117" s="8"/>
      <c r="DE117" s="7"/>
      <c r="DF117" s="132"/>
      <c r="DG117" s="112"/>
      <c r="DH117" s="112"/>
      <c r="DI117" s="112"/>
      <c r="DJ117" s="7"/>
      <c r="DK117" s="8"/>
      <c r="DL117" s="8"/>
      <c r="DM117" s="8"/>
      <c r="DN117" s="8"/>
      <c r="DO117" s="7"/>
      <c r="DP117" s="132"/>
      <c r="DQ117" s="112"/>
      <c r="DR117" s="112"/>
      <c r="DS117" s="112"/>
      <c r="DT117" s="7"/>
      <c r="DU117" s="8"/>
      <c r="DV117" s="8"/>
      <c r="DW117" s="8"/>
      <c r="DX117" s="8"/>
      <c r="DY117" s="7"/>
      <c r="DZ117" s="132"/>
      <c r="EA117" s="112"/>
      <c r="EB117" s="112"/>
      <c r="EC117" s="112"/>
      <c r="ED117" s="7"/>
      <c r="EE117" s="8"/>
      <c r="EF117" s="8"/>
      <c r="EG117" s="8"/>
      <c r="EH117" s="8"/>
      <c r="EI117" s="7"/>
      <c r="EJ117" s="132"/>
      <c r="EK117" s="112"/>
      <c r="EL117" s="112"/>
      <c r="EM117" s="112"/>
      <c r="EN117" s="7"/>
      <c r="EO117" s="8"/>
      <c r="EP117" s="8"/>
      <c r="EQ117" s="8"/>
      <c r="ER117" s="8"/>
      <c r="ES117" s="7"/>
      <c r="ET117" s="132"/>
      <c r="EU117" s="13"/>
    </row>
    <row r="118" spans="1:151" ht="12.75" customHeight="1" x14ac:dyDescent="0.2">
      <c r="A118" s="13"/>
      <c r="B118" s="13"/>
      <c r="C118" s="13"/>
      <c r="D118" s="13"/>
      <c r="E118" s="13"/>
      <c r="F118" s="13"/>
      <c r="G118" s="13"/>
      <c r="H118" s="112"/>
      <c r="I118" s="14"/>
      <c r="J118" s="112"/>
      <c r="K118" s="112"/>
      <c r="L118" s="112"/>
      <c r="M118" s="112"/>
      <c r="N118" s="7"/>
      <c r="O118" s="8"/>
      <c r="P118" s="8"/>
      <c r="Q118" s="8"/>
      <c r="R118" s="8"/>
      <c r="S118" s="7"/>
      <c r="T118" s="132"/>
      <c r="U118" s="112"/>
      <c r="V118" s="112"/>
      <c r="W118" s="112"/>
      <c r="X118" s="7"/>
      <c r="Y118" s="8"/>
      <c r="Z118" s="8"/>
      <c r="AA118" s="8"/>
      <c r="AB118" s="8"/>
      <c r="AC118" s="7"/>
      <c r="AD118" s="132"/>
      <c r="AE118" s="112"/>
      <c r="AF118" s="112"/>
      <c r="AG118" s="112"/>
      <c r="AH118" s="7"/>
      <c r="AI118" s="8"/>
      <c r="AJ118" s="8"/>
      <c r="AK118" s="8"/>
      <c r="AL118" s="8"/>
      <c r="AM118" s="7"/>
      <c r="AN118" s="132"/>
      <c r="AO118" s="112"/>
      <c r="AP118" s="112"/>
      <c r="AQ118" s="112"/>
      <c r="AR118" s="7"/>
      <c r="AS118" s="8"/>
      <c r="AT118" s="8"/>
      <c r="AU118" s="8"/>
      <c r="AV118" s="8"/>
      <c r="AW118" s="7"/>
      <c r="AX118" s="132"/>
      <c r="AY118" s="112"/>
      <c r="AZ118" s="112"/>
      <c r="BA118" s="112"/>
      <c r="BB118" s="7"/>
      <c r="BC118" s="8"/>
      <c r="BD118" s="8"/>
      <c r="BE118" s="8"/>
      <c r="BF118" s="8"/>
      <c r="BG118" s="7"/>
      <c r="BH118" s="132"/>
      <c r="BI118" s="112"/>
      <c r="BJ118" s="112"/>
      <c r="BK118" s="112"/>
      <c r="BL118" s="7"/>
      <c r="BM118" s="8"/>
      <c r="BN118" s="8"/>
      <c r="BO118" s="8"/>
      <c r="BP118" s="8"/>
      <c r="BQ118" s="7"/>
      <c r="BR118" s="132"/>
      <c r="BS118" s="112"/>
      <c r="BT118" s="112"/>
      <c r="BU118" s="112"/>
      <c r="BV118" s="7"/>
      <c r="BW118" s="8"/>
      <c r="BX118" s="8"/>
      <c r="BY118" s="8"/>
      <c r="BZ118" s="8"/>
      <c r="CA118" s="7"/>
      <c r="CB118" s="132"/>
      <c r="CC118" s="112"/>
      <c r="CD118" s="112"/>
      <c r="CE118" s="112"/>
      <c r="CF118" s="7"/>
      <c r="CG118" s="8"/>
      <c r="CH118" s="8"/>
      <c r="CI118" s="8"/>
      <c r="CJ118" s="8"/>
      <c r="CK118" s="7"/>
      <c r="CL118" s="132"/>
      <c r="CM118" s="112"/>
      <c r="CN118" s="112"/>
      <c r="CO118" s="112"/>
      <c r="CP118" s="7"/>
      <c r="CQ118" s="8"/>
      <c r="CR118" s="8"/>
      <c r="CS118" s="8"/>
      <c r="CT118" s="8"/>
      <c r="CU118" s="7"/>
      <c r="CV118" s="132"/>
      <c r="CW118" s="112"/>
      <c r="CX118" s="112"/>
      <c r="CY118" s="112"/>
      <c r="CZ118" s="7"/>
      <c r="DA118" s="8"/>
      <c r="DB118" s="8"/>
      <c r="DC118" s="8"/>
      <c r="DD118" s="8"/>
      <c r="DE118" s="7"/>
      <c r="DF118" s="132"/>
      <c r="DG118" s="112"/>
      <c r="DH118" s="112"/>
      <c r="DI118" s="112"/>
      <c r="DJ118" s="7"/>
      <c r="DK118" s="8"/>
      <c r="DL118" s="8"/>
      <c r="DM118" s="8"/>
      <c r="DN118" s="8"/>
      <c r="DO118" s="7"/>
      <c r="DP118" s="132"/>
      <c r="DQ118" s="112"/>
      <c r="DR118" s="112"/>
      <c r="DS118" s="112"/>
      <c r="DT118" s="7"/>
      <c r="DU118" s="8"/>
      <c r="DV118" s="8"/>
      <c r="DW118" s="8"/>
      <c r="DX118" s="8"/>
      <c r="DY118" s="7"/>
      <c r="DZ118" s="132"/>
      <c r="EA118" s="112"/>
      <c r="EB118" s="112"/>
      <c r="EC118" s="112"/>
      <c r="ED118" s="7"/>
      <c r="EE118" s="8"/>
      <c r="EF118" s="8"/>
      <c r="EG118" s="8"/>
      <c r="EH118" s="8"/>
      <c r="EI118" s="7"/>
      <c r="EJ118" s="132"/>
      <c r="EK118" s="112"/>
      <c r="EL118" s="112"/>
      <c r="EM118" s="112"/>
      <c r="EN118" s="7"/>
      <c r="EO118" s="8"/>
      <c r="EP118" s="8"/>
      <c r="EQ118" s="8"/>
      <c r="ER118" s="8"/>
      <c r="ES118" s="7"/>
      <c r="ET118" s="132"/>
      <c r="EU118" s="13"/>
    </row>
    <row r="119" spans="1:151" ht="12.75" customHeight="1" x14ac:dyDescent="0.2">
      <c r="A119" s="13"/>
      <c r="B119" s="13"/>
      <c r="C119" s="13"/>
      <c r="D119" s="13"/>
      <c r="E119" s="13"/>
      <c r="F119" s="13"/>
      <c r="G119" s="13"/>
      <c r="H119" s="112"/>
      <c r="I119" s="14"/>
      <c r="J119" s="112"/>
      <c r="K119" s="112"/>
      <c r="L119" s="112"/>
      <c r="M119" s="112"/>
      <c r="N119" s="113" t="s">
        <v>1459</v>
      </c>
      <c r="O119" s="114" t="s">
        <v>52</v>
      </c>
      <c r="P119" s="114" t="s">
        <v>53</v>
      </c>
      <c r="Q119" s="114" t="s">
        <v>54</v>
      </c>
      <c r="R119" s="114" t="s">
        <v>55</v>
      </c>
      <c r="S119" s="113" t="s">
        <v>809</v>
      </c>
      <c r="T119" s="125"/>
      <c r="U119" s="112"/>
      <c r="V119" s="112"/>
      <c r="W119" s="112"/>
      <c r="X119" s="113" t="s">
        <v>1459</v>
      </c>
      <c r="Y119" s="114" t="s">
        <v>52</v>
      </c>
      <c r="Z119" s="114" t="s">
        <v>53</v>
      </c>
      <c r="AA119" s="114" t="s">
        <v>54</v>
      </c>
      <c r="AB119" s="114" t="s">
        <v>55</v>
      </c>
      <c r="AC119" s="113" t="s">
        <v>809</v>
      </c>
      <c r="AD119" s="125"/>
      <c r="AE119" s="112"/>
      <c r="AF119" s="112"/>
      <c r="AG119" s="112"/>
      <c r="AH119" s="113" t="s">
        <v>1459</v>
      </c>
      <c r="AI119" s="114" t="s">
        <v>52</v>
      </c>
      <c r="AJ119" s="114" t="s">
        <v>53</v>
      </c>
      <c r="AK119" s="114" t="s">
        <v>54</v>
      </c>
      <c r="AL119" s="114" t="s">
        <v>55</v>
      </c>
      <c r="AM119" s="113" t="s">
        <v>809</v>
      </c>
      <c r="AN119" s="125"/>
      <c r="AO119" s="112"/>
      <c r="AP119" s="112"/>
      <c r="AQ119" s="112"/>
      <c r="AR119" s="113" t="s">
        <v>1459</v>
      </c>
      <c r="AS119" s="114" t="s">
        <v>52</v>
      </c>
      <c r="AT119" s="114" t="s">
        <v>53</v>
      </c>
      <c r="AU119" s="114" t="s">
        <v>54</v>
      </c>
      <c r="AV119" s="114" t="s">
        <v>55</v>
      </c>
      <c r="AW119" s="113" t="s">
        <v>809</v>
      </c>
      <c r="AX119" s="125"/>
      <c r="AY119" s="112"/>
      <c r="AZ119" s="112"/>
      <c r="BA119" s="112"/>
      <c r="BB119" s="113" t="s">
        <v>1459</v>
      </c>
      <c r="BC119" s="114" t="s">
        <v>52</v>
      </c>
      <c r="BD119" s="114" t="s">
        <v>53</v>
      </c>
      <c r="BE119" s="114" t="s">
        <v>54</v>
      </c>
      <c r="BF119" s="114" t="s">
        <v>55</v>
      </c>
      <c r="BG119" s="113" t="s">
        <v>809</v>
      </c>
      <c r="BH119" s="125"/>
      <c r="BI119" s="112"/>
      <c r="BJ119" s="112"/>
      <c r="BK119" s="112"/>
      <c r="BL119" s="113" t="s">
        <v>1459</v>
      </c>
      <c r="BM119" s="114" t="s">
        <v>52</v>
      </c>
      <c r="BN119" s="114" t="s">
        <v>53</v>
      </c>
      <c r="BO119" s="114" t="s">
        <v>54</v>
      </c>
      <c r="BP119" s="114" t="s">
        <v>55</v>
      </c>
      <c r="BQ119" s="113" t="s">
        <v>809</v>
      </c>
      <c r="BR119" s="125"/>
      <c r="BS119" s="112"/>
      <c r="BT119" s="112"/>
      <c r="BU119" s="112"/>
      <c r="BV119" s="113" t="s">
        <v>1459</v>
      </c>
      <c r="BW119" s="114" t="s">
        <v>52</v>
      </c>
      <c r="BX119" s="114" t="s">
        <v>53</v>
      </c>
      <c r="BY119" s="114" t="s">
        <v>54</v>
      </c>
      <c r="BZ119" s="114" t="s">
        <v>55</v>
      </c>
      <c r="CA119" s="113" t="s">
        <v>809</v>
      </c>
      <c r="CB119" s="125"/>
      <c r="CC119" s="112"/>
      <c r="CD119" s="112"/>
      <c r="CE119" s="112"/>
      <c r="CF119" s="113" t="s">
        <v>1459</v>
      </c>
      <c r="CG119" s="114" t="s">
        <v>52</v>
      </c>
      <c r="CH119" s="114" t="s">
        <v>53</v>
      </c>
      <c r="CI119" s="114" t="s">
        <v>54</v>
      </c>
      <c r="CJ119" s="114" t="s">
        <v>55</v>
      </c>
      <c r="CK119" s="113" t="s">
        <v>809</v>
      </c>
      <c r="CL119" s="125"/>
      <c r="CM119" s="112"/>
      <c r="CN119" s="112"/>
      <c r="CO119" s="112"/>
      <c r="CP119" s="113" t="s">
        <v>1459</v>
      </c>
      <c r="CQ119" s="114" t="s">
        <v>52</v>
      </c>
      <c r="CR119" s="114" t="s">
        <v>53</v>
      </c>
      <c r="CS119" s="114" t="s">
        <v>54</v>
      </c>
      <c r="CT119" s="114" t="s">
        <v>55</v>
      </c>
      <c r="CU119" s="113" t="s">
        <v>809</v>
      </c>
      <c r="CV119" s="125"/>
      <c r="CW119" s="112"/>
      <c r="CX119" s="112"/>
      <c r="CY119" s="112"/>
      <c r="CZ119" s="113" t="s">
        <v>1459</v>
      </c>
      <c r="DA119" s="114" t="s">
        <v>52</v>
      </c>
      <c r="DB119" s="114" t="s">
        <v>53</v>
      </c>
      <c r="DC119" s="114" t="s">
        <v>54</v>
      </c>
      <c r="DD119" s="114" t="s">
        <v>55</v>
      </c>
      <c r="DE119" s="113" t="s">
        <v>809</v>
      </c>
      <c r="DF119" s="125"/>
      <c r="DG119" s="112"/>
      <c r="DH119" s="112"/>
      <c r="DI119" s="112"/>
      <c r="DJ119" s="113" t="s">
        <v>1459</v>
      </c>
      <c r="DK119" s="114" t="s">
        <v>52</v>
      </c>
      <c r="DL119" s="114" t="s">
        <v>53</v>
      </c>
      <c r="DM119" s="114" t="s">
        <v>54</v>
      </c>
      <c r="DN119" s="114" t="s">
        <v>55</v>
      </c>
      <c r="DO119" s="113" t="s">
        <v>809</v>
      </c>
      <c r="DP119" s="125"/>
      <c r="DQ119" s="112"/>
      <c r="DR119" s="112"/>
      <c r="DS119" s="112"/>
      <c r="DT119" s="113" t="s">
        <v>1459</v>
      </c>
      <c r="DU119" s="114" t="s">
        <v>52</v>
      </c>
      <c r="DV119" s="114" t="s">
        <v>53</v>
      </c>
      <c r="DW119" s="114" t="s">
        <v>54</v>
      </c>
      <c r="DX119" s="114" t="s">
        <v>55</v>
      </c>
      <c r="DY119" s="113" t="s">
        <v>809</v>
      </c>
      <c r="DZ119" s="125"/>
      <c r="EA119" s="112"/>
      <c r="EB119" s="112"/>
      <c r="EC119" s="112"/>
      <c r="ED119" s="113" t="s">
        <v>1459</v>
      </c>
      <c r="EE119" s="114" t="s">
        <v>52</v>
      </c>
      <c r="EF119" s="114" t="s">
        <v>53</v>
      </c>
      <c r="EG119" s="114" t="s">
        <v>54</v>
      </c>
      <c r="EH119" s="114" t="s">
        <v>55</v>
      </c>
      <c r="EI119" s="113" t="s">
        <v>809</v>
      </c>
      <c r="EJ119" s="125"/>
      <c r="EK119" s="112"/>
      <c r="EL119" s="112"/>
      <c r="EM119" s="112"/>
      <c r="EN119" s="113" t="s">
        <v>1459</v>
      </c>
      <c r="EO119" s="209" t="s">
        <v>1452</v>
      </c>
      <c r="EP119" s="114" t="s">
        <v>1453</v>
      </c>
      <c r="EQ119" s="114" t="s">
        <v>1454</v>
      </c>
      <c r="ER119" s="114" t="s">
        <v>1455</v>
      </c>
      <c r="ES119" s="113" t="s">
        <v>809</v>
      </c>
      <c r="ET119" s="125"/>
      <c r="EU119" s="13"/>
    </row>
    <row r="120" spans="1:151" ht="12.75" customHeight="1" x14ac:dyDescent="0.2">
      <c r="A120" s="13"/>
      <c r="B120" s="13"/>
      <c r="C120" s="13"/>
      <c r="D120" s="13"/>
      <c r="E120" s="13"/>
      <c r="F120" s="13"/>
      <c r="G120" s="13"/>
      <c r="H120" s="112"/>
      <c r="I120" s="14"/>
      <c r="J120" s="112"/>
      <c r="K120" s="112"/>
      <c r="L120" s="112"/>
      <c r="M120" s="112"/>
      <c r="N120" s="24" t="s">
        <v>1338</v>
      </c>
      <c r="O120" s="212">
        <f t="shared" ref="O120:O122" si="393">O98/T98</f>
        <v>0</v>
      </c>
      <c r="P120" s="212">
        <f t="shared" ref="P120:P122" si="394">P98/T98</f>
        <v>0.5</v>
      </c>
      <c r="Q120" s="212">
        <f t="shared" ref="Q120:Q122" si="395">Q98/T98</f>
        <v>0.5</v>
      </c>
      <c r="R120" s="212">
        <f t="shared" ref="R120:R122" si="396">R98/T98</f>
        <v>0</v>
      </c>
      <c r="S120" s="60">
        <f t="shared" ref="S120:S123" si="397">SUM(O120:R120)</f>
        <v>1</v>
      </c>
      <c r="T120" s="132"/>
      <c r="U120" s="112"/>
      <c r="V120" s="112"/>
      <c r="W120" s="112"/>
      <c r="X120" s="24" t="s">
        <v>1338</v>
      </c>
      <c r="Y120" s="212">
        <f t="shared" ref="Y120:Y122" si="398">Y98/AD98</f>
        <v>0</v>
      </c>
      <c r="Z120" s="212">
        <f t="shared" ref="Z120:Z122" si="399">Z98/AD98</f>
        <v>1</v>
      </c>
      <c r="AA120" s="212">
        <f t="shared" ref="AA120:AA122" si="400">AA98/AD98</f>
        <v>0</v>
      </c>
      <c r="AB120" s="212">
        <f t="shared" ref="AB120:AB122" si="401">AB98/AD98</f>
        <v>0</v>
      </c>
      <c r="AC120" s="60">
        <f t="shared" ref="AC120:AC123" si="402">SUM(Y120:AB120)</f>
        <v>1</v>
      </c>
      <c r="AD120" s="132"/>
      <c r="AE120" s="112"/>
      <c r="AF120" s="112"/>
      <c r="AG120" s="112"/>
      <c r="AH120" s="24" t="s">
        <v>1338</v>
      </c>
      <c r="AI120" s="212">
        <f t="shared" ref="AI120:AI122" si="403">AI98/AN98</f>
        <v>0</v>
      </c>
      <c r="AJ120" s="212">
        <f t="shared" ref="AJ120:AJ122" si="404">AJ98/AN98</f>
        <v>0.5</v>
      </c>
      <c r="AK120" s="212">
        <f t="shared" ref="AK120:AK122" si="405">AK98/AN98</f>
        <v>0.5</v>
      </c>
      <c r="AL120" s="212">
        <f t="shared" ref="AL120:AL122" si="406">AL98/AN98</f>
        <v>0</v>
      </c>
      <c r="AM120" s="60">
        <f t="shared" ref="AM120:AM123" si="407">SUM(AI120:AL120)</f>
        <v>1</v>
      </c>
      <c r="AN120" s="132"/>
      <c r="AO120" s="112"/>
      <c r="AP120" s="112"/>
      <c r="AQ120" s="112"/>
      <c r="AR120" s="24" t="s">
        <v>1338</v>
      </c>
      <c r="AS120" s="212">
        <f t="shared" ref="AS120:AS122" si="408">AS98/AX98</f>
        <v>0</v>
      </c>
      <c r="AT120" s="212">
        <f t="shared" ref="AT120:AT122" si="409">AT98/AX98</f>
        <v>1</v>
      </c>
      <c r="AU120" s="212">
        <f t="shared" ref="AU120:AU122" si="410">AU98/AX98</f>
        <v>0</v>
      </c>
      <c r="AV120" s="212">
        <f t="shared" ref="AV120:AV122" si="411">AV98/AX98</f>
        <v>0</v>
      </c>
      <c r="AW120" s="60">
        <f t="shared" ref="AW120:AW123" si="412">SUM(AS120:AV120)</f>
        <v>1</v>
      </c>
      <c r="AX120" s="132"/>
      <c r="AY120" s="112"/>
      <c r="AZ120" s="112"/>
      <c r="BA120" s="112"/>
      <c r="BB120" s="24" t="s">
        <v>1338</v>
      </c>
      <c r="BC120" s="212">
        <f t="shared" ref="BC120:BC122" si="413">BC98/BH98</f>
        <v>0</v>
      </c>
      <c r="BD120" s="212">
        <f t="shared" ref="BD120:BD122" si="414">BD98/BH98</f>
        <v>1</v>
      </c>
      <c r="BE120" s="212">
        <f t="shared" ref="BE120:BE122" si="415">BE98/BH98</f>
        <v>0</v>
      </c>
      <c r="BF120" s="212">
        <f t="shared" ref="BF120:BF122" si="416">BF98/BH98</f>
        <v>0</v>
      </c>
      <c r="BG120" s="60">
        <f t="shared" ref="BG120:BG123" si="417">SUM(BC120:BF120)</f>
        <v>1</v>
      </c>
      <c r="BH120" s="132"/>
      <c r="BI120" s="112"/>
      <c r="BJ120" s="112"/>
      <c r="BK120" s="112"/>
      <c r="BL120" s="24" t="s">
        <v>1338</v>
      </c>
      <c r="BM120" s="212">
        <f t="shared" ref="BM120:BM122" si="418">BM98/BR98</f>
        <v>0</v>
      </c>
      <c r="BN120" s="212">
        <f t="shared" ref="BN120:BN122" si="419">BN98/BR98</f>
        <v>1</v>
      </c>
      <c r="BO120" s="212">
        <f t="shared" ref="BO120:BO122" si="420">BO98/BR98</f>
        <v>0</v>
      </c>
      <c r="BP120" s="212">
        <f t="shared" ref="BP120:BP122" si="421">BP98/BR98</f>
        <v>0</v>
      </c>
      <c r="BQ120" s="60">
        <f t="shared" ref="BQ120:BQ123" si="422">SUM(BM120:BP120)</f>
        <v>1</v>
      </c>
      <c r="BR120" s="132"/>
      <c r="BS120" s="112"/>
      <c r="BT120" s="112"/>
      <c r="BU120" s="112"/>
      <c r="BV120" s="24" t="s">
        <v>1338</v>
      </c>
      <c r="BW120" s="212">
        <f t="shared" ref="BW120:BW122" si="423">BW98/CB98</f>
        <v>0</v>
      </c>
      <c r="BX120" s="212">
        <f t="shared" ref="BX120:BX122" si="424">BX98/CB98</f>
        <v>1</v>
      </c>
      <c r="BY120" s="212">
        <f t="shared" ref="BY120:BY122" si="425">BY98/CB98</f>
        <v>0</v>
      </c>
      <c r="BZ120" s="212">
        <f t="shared" ref="BZ120:BZ122" si="426">BZ98/CB98</f>
        <v>0</v>
      </c>
      <c r="CA120" s="60">
        <f t="shared" ref="CA120:CA123" si="427">SUM(BW120:BZ120)</f>
        <v>1</v>
      </c>
      <c r="CB120" s="132"/>
      <c r="CC120" s="112"/>
      <c r="CD120" s="112"/>
      <c r="CE120" s="112"/>
      <c r="CF120" s="24" t="s">
        <v>1338</v>
      </c>
      <c r="CG120" s="212">
        <f t="shared" ref="CG120:CG122" si="428">CG98/CL98</f>
        <v>0</v>
      </c>
      <c r="CH120" s="212">
        <f t="shared" ref="CH120:CH122" si="429">CH98/CL98</f>
        <v>1</v>
      </c>
      <c r="CI120" s="212">
        <f t="shared" ref="CI120:CI122" si="430">CI98/CL98</f>
        <v>0</v>
      </c>
      <c r="CJ120" s="212">
        <f t="shared" ref="CJ120:CJ122" si="431">CJ98/CL98</f>
        <v>0</v>
      </c>
      <c r="CK120" s="60">
        <f t="shared" ref="CK120:CK123" si="432">SUM(CG120:CJ120)</f>
        <v>1</v>
      </c>
      <c r="CL120" s="132"/>
      <c r="CM120" s="112"/>
      <c r="CN120" s="112"/>
      <c r="CO120" s="112"/>
      <c r="CP120" s="24" t="s">
        <v>1338</v>
      </c>
      <c r="CQ120" s="212">
        <f t="shared" ref="CQ120:CQ122" si="433">CQ98/CV98</f>
        <v>0</v>
      </c>
      <c r="CR120" s="212">
        <f t="shared" ref="CR120:CR122" si="434">CR98/CV98</f>
        <v>1</v>
      </c>
      <c r="CS120" s="212">
        <f t="shared" ref="CS120:CS122" si="435">CS98/CV98</f>
        <v>0</v>
      </c>
      <c r="CT120" s="212">
        <f t="shared" ref="CT120:CT122" si="436">CT98/CV98</f>
        <v>0</v>
      </c>
      <c r="CU120" s="60">
        <f t="shared" ref="CU120:CU123" si="437">SUM(CQ120:CT120)</f>
        <v>1</v>
      </c>
      <c r="CV120" s="132"/>
      <c r="CW120" s="112"/>
      <c r="CX120" s="112"/>
      <c r="CY120" s="112"/>
      <c r="CZ120" s="24" t="s">
        <v>1338</v>
      </c>
      <c r="DA120" s="212">
        <f t="shared" ref="DA120:DA122" si="438">DA98/DF98</f>
        <v>0</v>
      </c>
      <c r="DB120" s="212">
        <f t="shared" ref="DB120:DB122" si="439">DB98/DF98</f>
        <v>0.5</v>
      </c>
      <c r="DC120" s="212">
        <f t="shared" ref="DC120:DC122" si="440">DC98/DF98</f>
        <v>0.5</v>
      </c>
      <c r="DD120" s="212">
        <f t="shared" ref="DD120:DD122" si="441">DD98/DF98</f>
        <v>0</v>
      </c>
      <c r="DE120" s="60">
        <f t="shared" ref="DE120:DE123" si="442">SUM(DA120:DD120)</f>
        <v>1</v>
      </c>
      <c r="DF120" s="132"/>
      <c r="DG120" s="112"/>
      <c r="DH120" s="112"/>
      <c r="DI120" s="112"/>
      <c r="DJ120" s="24" t="s">
        <v>1338</v>
      </c>
      <c r="DK120" s="212">
        <f t="shared" ref="DK120:DK122" si="443">DK98/DP98</f>
        <v>0</v>
      </c>
      <c r="DL120" s="212">
        <f t="shared" ref="DL120:DL122" si="444">DL98/DP98</f>
        <v>0.5</v>
      </c>
      <c r="DM120" s="212">
        <f t="shared" ref="DM120:DM122" si="445">DM98/DP98</f>
        <v>0.5</v>
      </c>
      <c r="DN120" s="212">
        <f t="shared" ref="DN120:DN122" si="446">DN98/DP98</f>
        <v>0</v>
      </c>
      <c r="DO120" s="60">
        <f t="shared" ref="DO120:DO123" si="447">SUM(DK120:DN120)</f>
        <v>1</v>
      </c>
      <c r="DP120" s="132"/>
      <c r="DQ120" s="112"/>
      <c r="DR120" s="112"/>
      <c r="DS120" s="112"/>
      <c r="DT120" s="24" t="s">
        <v>1338</v>
      </c>
      <c r="DU120" s="212">
        <f t="shared" ref="DU120:DU122" si="448">DU98/DZ98</f>
        <v>0</v>
      </c>
      <c r="DV120" s="212">
        <f t="shared" ref="DV120:DV122" si="449">DV98/DZ98</f>
        <v>1</v>
      </c>
      <c r="DW120" s="212">
        <f t="shared" ref="DW120:DW122" si="450">DW98/DZ98</f>
        <v>0</v>
      </c>
      <c r="DX120" s="212">
        <f t="shared" ref="DX120:DX122" si="451">DX98/DZ98</f>
        <v>0</v>
      </c>
      <c r="DY120" s="60">
        <f t="shared" ref="DY120:DY123" si="452">SUM(DU120:DX120)</f>
        <v>1</v>
      </c>
      <c r="DZ120" s="132"/>
      <c r="EA120" s="112"/>
      <c r="EB120" s="112"/>
      <c r="EC120" s="112"/>
      <c r="ED120" s="24" t="s">
        <v>1338</v>
      </c>
      <c r="EE120" s="212">
        <f t="shared" ref="EE120:EE122" si="453">EE98/EJ98</f>
        <v>0</v>
      </c>
      <c r="EF120" s="212">
        <f t="shared" ref="EF120:EF122" si="454">EF98/EJ98</f>
        <v>1</v>
      </c>
      <c r="EG120" s="212">
        <f t="shared" ref="EG120:EG122" si="455">EG98/EJ98</f>
        <v>0</v>
      </c>
      <c r="EH120" s="212">
        <f t="shared" ref="EH120:EH122" si="456">EH98/EJ98</f>
        <v>0</v>
      </c>
      <c r="EI120" s="60">
        <f t="shared" ref="EI120:EI123" si="457">SUM(EE120:EH120)</f>
        <v>1</v>
      </c>
      <c r="EJ120" s="132"/>
      <c r="EK120" s="112"/>
      <c r="EL120" s="112"/>
      <c r="EM120" s="112"/>
      <c r="EN120" s="24" t="s">
        <v>1338</v>
      </c>
      <c r="EO120" s="212">
        <f t="shared" ref="EO120:EO122" si="458">EO98/ET98</f>
        <v>0</v>
      </c>
      <c r="EP120" s="212">
        <f t="shared" ref="EP120:EP122" si="459">EP98/ET98</f>
        <v>0.5</v>
      </c>
      <c r="EQ120" s="212">
        <f t="shared" ref="EQ120:EQ122" si="460">EQ98/ET98</f>
        <v>0.5</v>
      </c>
      <c r="ER120" s="212">
        <f t="shared" ref="ER120:ER122" si="461">ER98/ET98</f>
        <v>0</v>
      </c>
      <c r="ES120" s="60">
        <f t="shared" ref="ES120:ES123" si="462">SUM(EO120:ER120)</f>
        <v>1</v>
      </c>
      <c r="ET120" s="132"/>
      <c r="EU120" s="13"/>
    </row>
    <row r="121" spans="1:151" ht="12.75" customHeight="1" x14ac:dyDescent="0.2">
      <c r="A121" s="13"/>
      <c r="B121" s="13"/>
      <c r="C121" s="13"/>
      <c r="D121" s="13"/>
      <c r="E121" s="13"/>
      <c r="F121" s="13"/>
      <c r="G121" s="13"/>
      <c r="H121" s="112"/>
      <c r="I121" s="14"/>
      <c r="J121" s="112"/>
      <c r="K121" s="112"/>
      <c r="L121" s="112"/>
      <c r="M121" s="112"/>
      <c r="N121" s="24" t="s">
        <v>1361</v>
      </c>
      <c r="O121" s="212">
        <f t="shared" si="393"/>
        <v>0</v>
      </c>
      <c r="P121" s="212">
        <f t="shared" si="394"/>
        <v>0.33333333333333331</v>
      </c>
      <c r="Q121" s="212">
        <f t="shared" si="395"/>
        <v>0.66666666666666663</v>
      </c>
      <c r="R121" s="212">
        <f t="shared" si="396"/>
        <v>0</v>
      </c>
      <c r="S121" s="60">
        <f t="shared" si="397"/>
        <v>1</v>
      </c>
      <c r="T121" s="132"/>
      <c r="U121" s="112"/>
      <c r="V121" s="112"/>
      <c r="W121" s="112"/>
      <c r="X121" s="24" t="s">
        <v>1361</v>
      </c>
      <c r="Y121" s="212">
        <f t="shared" si="398"/>
        <v>0</v>
      </c>
      <c r="Z121" s="212">
        <f t="shared" si="399"/>
        <v>0.66666666666666663</v>
      </c>
      <c r="AA121" s="212">
        <f t="shared" si="400"/>
        <v>0.33333333333333331</v>
      </c>
      <c r="AB121" s="212">
        <f t="shared" si="401"/>
        <v>0</v>
      </c>
      <c r="AC121" s="60">
        <f t="shared" si="402"/>
        <v>1</v>
      </c>
      <c r="AD121" s="132"/>
      <c r="AE121" s="112"/>
      <c r="AF121" s="112"/>
      <c r="AG121" s="112"/>
      <c r="AH121" s="24" t="s">
        <v>1361</v>
      </c>
      <c r="AI121" s="212">
        <f t="shared" si="403"/>
        <v>0</v>
      </c>
      <c r="AJ121" s="212">
        <f t="shared" si="404"/>
        <v>0.66666666666666663</v>
      </c>
      <c r="AK121" s="212">
        <f t="shared" si="405"/>
        <v>0.33333333333333331</v>
      </c>
      <c r="AL121" s="212">
        <f t="shared" si="406"/>
        <v>0</v>
      </c>
      <c r="AM121" s="60">
        <f t="shared" si="407"/>
        <v>1</v>
      </c>
      <c r="AN121" s="132"/>
      <c r="AO121" s="112"/>
      <c r="AP121" s="112"/>
      <c r="AQ121" s="112"/>
      <c r="AR121" s="24" t="s">
        <v>1361</v>
      </c>
      <c r="AS121" s="212">
        <f t="shared" si="408"/>
        <v>0</v>
      </c>
      <c r="AT121" s="212">
        <f t="shared" si="409"/>
        <v>1</v>
      </c>
      <c r="AU121" s="212">
        <f t="shared" si="410"/>
        <v>0</v>
      </c>
      <c r="AV121" s="212">
        <f t="shared" si="411"/>
        <v>0</v>
      </c>
      <c r="AW121" s="60">
        <f t="shared" si="412"/>
        <v>1</v>
      </c>
      <c r="AX121" s="132"/>
      <c r="AY121" s="112"/>
      <c r="AZ121" s="112"/>
      <c r="BA121" s="112"/>
      <c r="BB121" s="24" t="s">
        <v>1361</v>
      </c>
      <c r="BC121" s="212">
        <f t="shared" si="413"/>
        <v>0</v>
      </c>
      <c r="BD121" s="212">
        <f t="shared" si="414"/>
        <v>0</v>
      </c>
      <c r="BE121" s="212">
        <f t="shared" si="415"/>
        <v>1</v>
      </c>
      <c r="BF121" s="212">
        <f t="shared" si="416"/>
        <v>0</v>
      </c>
      <c r="BG121" s="60">
        <f t="shared" si="417"/>
        <v>1</v>
      </c>
      <c r="BH121" s="132"/>
      <c r="BI121" s="112"/>
      <c r="BJ121" s="112"/>
      <c r="BK121" s="112"/>
      <c r="BL121" s="24" t="s">
        <v>1361</v>
      </c>
      <c r="BM121" s="212">
        <f t="shared" si="418"/>
        <v>0</v>
      </c>
      <c r="BN121" s="212">
        <f t="shared" si="419"/>
        <v>0.66666666666666663</v>
      </c>
      <c r="BO121" s="212">
        <f t="shared" si="420"/>
        <v>0.33333333333333331</v>
      </c>
      <c r="BP121" s="212">
        <f t="shared" si="421"/>
        <v>0</v>
      </c>
      <c r="BQ121" s="60">
        <f t="shared" si="422"/>
        <v>1</v>
      </c>
      <c r="BR121" s="132"/>
      <c r="BS121" s="112"/>
      <c r="BT121" s="112"/>
      <c r="BU121" s="112"/>
      <c r="BV121" s="24" t="s">
        <v>1361</v>
      </c>
      <c r="BW121" s="212">
        <f t="shared" si="423"/>
        <v>0</v>
      </c>
      <c r="BX121" s="212">
        <f t="shared" si="424"/>
        <v>0.66666666666666663</v>
      </c>
      <c r="BY121" s="212">
        <f t="shared" si="425"/>
        <v>0.33333333333333331</v>
      </c>
      <c r="BZ121" s="212">
        <f t="shared" si="426"/>
        <v>0</v>
      </c>
      <c r="CA121" s="60">
        <f t="shared" si="427"/>
        <v>1</v>
      </c>
      <c r="CB121" s="132"/>
      <c r="CC121" s="112"/>
      <c r="CD121" s="112"/>
      <c r="CE121" s="112"/>
      <c r="CF121" s="24" t="s">
        <v>1361</v>
      </c>
      <c r="CG121" s="212">
        <f t="shared" si="428"/>
        <v>0</v>
      </c>
      <c r="CH121" s="212">
        <f t="shared" si="429"/>
        <v>0.33333333333333331</v>
      </c>
      <c r="CI121" s="212">
        <f t="shared" si="430"/>
        <v>0.66666666666666663</v>
      </c>
      <c r="CJ121" s="212">
        <f t="shared" si="431"/>
        <v>0</v>
      </c>
      <c r="CK121" s="60">
        <f t="shared" si="432"/>
        <v>1</v>
      </c>
      <c r="CL121" s="132"/>
      <c r="CM121" s="112"/>
      <c r="CN121" s="112"/>
      <c r="CO121" s="112"/>
      <c r="CP121" s="24" t="s">
        <v>1361</v>
      </c>
      <c r="CQ121" s="212">
        <f t="shared" si="433"/>
        <v>0</v>
      </c>
      <c r="CR121" s="212">
        <f t="shared" si="434"/>
        <v>0.33333333333333331</v>
      </c>
      <c r="CS121" s="212">
        <f t="shared" si="435"/>
        <v>0.66666666666666663</v>
      </c>
      <c r="CT121" s="212">
        <f t="shared" si="436"/>
        <v>0</v>
      </c>
      <c r="CU121" s="60">
        <f t="shared" si="437"/>
        <v>1</v>
      </c>
      <c r="CV121" s="132"/>
      <c r="CW121" s="112"/>
      <c r="CX121" s="112"/>
      <c r="CY121" s="112"/>
      <c r="CZ121" s="24" t="s">
        <v>1361</v>
      </c>
      <c r="DA121" s="212">
        <f t="shared" si="438"/>
        <v>0</v>
      </c>
      <c r="DB121" s="212">
        <f t="shared" si="439"/>
        <v>0.66666666666666663</v>
      </c>
      <c r="DC121" s="212">
        <f t="shared" si="440"/>
        <v>0.33333333333333331</v>
      </c>
      <c r="DD121" s="212">
        <f t="shared" si="441"/>
        <v>0</v>
      </c>
      <c r="DE121" s="60">
        <f t="shared" si="442"/>
        <v>1</v>
      </c>
      <c r="DF121" s="132"/>
      <c r="DG121" s="112"/>
      <c r="DH121" s="112"/>
      <c r="DI121" s="112"/>
      <c r="DJ121" s="24" t="s">
        <v>1361</v>
      </c>
      <c r="DK121" s="212">
        <f t="shared" si="443"/>
        <v>0</v>
      </c>
      <c r="DL121" s="212">
        <f t="shared" si="444"/>
        <v>0</v>
      </c>
      <c r="DM121" s="212">
        <f t="shared" si="445"/>
        <v>1</v>
      </c>
      <c r="DN121" s="212">
        <f t="shared" si="446"/>
        <v>0</v>
      </c>
      <c r="DO121" s="60">
        <f t="shared" si="447"/>
        <v>1</v>
      </c>
      <c r="DP121" s="132"/>
      <c r="DQ121" s="112"/>
      <c r="DR121" s="112"/>
      <c r="DS121" s="112"/>
      <c r="DT121" s="24" t="s">
        <v>1361</v>
      </c>
      <c r="DU121" s="212">
        <f t="shared" si="448"/>
        <v>0</v>
      </c>
      <c r="DV121" s="212">
        <f t="shared" si="449"/>
        <v>0.66666666666666663</v>
      </c>
      <c r="DW121" s="212">
        <f t="shared" si="450"/>
        <v>0.33333333333333331</v>
      </c>
      <c r="DX121" s="212">
        <f t="shared" si="451"/>
        <v>0</v>
      </c>
      <c r="DY121" s="60">
        <f t="shared" si="452"/>
        <v>1</v>
      </c>
      <c r="DZ121" s="132"/>
      <c r="EA121" s="112"/>
      <c r="EB121" s="112"/>
      <c r="EC121" s="112"/>
      <c r="ED121" s="24" t="s">
        <v>1361</v>
      </c>
      <c r="EE121" s="212">
        <f t="shared" si="453"/>
        <v>0</v>
      </c>
      <c r="EF121" s="212">
        <f t="shared" si="454"/>
        <v>0.66666666666666663</v>
      </c>
      <c r="EG121" s="212">
        <f t="shared" si="455"/>
        <v>0.33333333333333331</v>
      </c>
      <c r="EH121" s="212">
        <f t="shared" si="456"/>
        <v>0</v>
      </c>
      <c r="EI121" s="60">
        <f t="shared" si="457"/>
        <v>1</v>
      </c>
      <c r="EJ121" s="132"/>
      <c r="EK121" s="112"/>
      <c r="EL121" s="112"/>
      <c r="EM121" s="112"/>
      <c r="EN121" s="24" t="s">
        <v>1361</v>
      </c>
      <c r="EO121" s="212">
        <f t="shared" si="458"/>
        <v>0</v>
      </c>
      <c r="EP121" s="212">
        <f t="shared" si="459"/>
        <v>0</v>
      </c>
      <c r="EQ121" s="212">
        <f t="shared" si="460"/>
        <v>1</v>
      </c>
      <c r="ER121" s="212">
        <f t="shared" si="461"/>
        <v>0</v>
      </c>
      <c r="ES121" s="60">
        <f t="shared" si="462"/>
        <v>1</v>
      </c>
      <c r="ET121" s="132"/>
      <c r="EU121" s="13"/>
    </row>
    <row r="122" spans="1:151" ht="12.75" customHeight="1" x14ac:dyDescent="0.2">
      <c r="A122" s="13"/>
      <c r="B122" s="13"/>
      <c r="C122" s="13"/>
      <c r="D122" s="13"/>
      <c r="E122" s="13"/>
      <c r="F122" s="13"/>
      <c r="G122" s="13"/>
      <c r="H122" s="112"/>
      <c r="I122" s="14"/>
      <c r="J122" s="112"/>
      <c r="K122" s="112"/>
      <c r="L122" s="112"/>
      <c r="M122" s="112"/>
      <c r="N122" s="24" t="s">
        <v>1428</v>
      </c>
      <c r="O122" s="212">
        <f t="shared" si="393"/>
        <v>0</v>
      </c>
      <c r="P122" s="212">
        <f t="shared" si="394"/>
        <v>0</v>
      </c>
      <c r="Q122" s="212">
        <f t="shared" si="395"/>
        <v>1</v>
      </c>
      <c r="R122" s="212">
        <f t="shared" si="396"/>
        <v>0</v>
      </c>
      <c r="S122" s="60">
        <f t="shared" si="397"/>
        <v>1</v>
      </c>
      <c r="T122" s="132"/>
      <c r="U122" s="112"/>
      <c r="V122" s="112"/>
      <c r="W122" s="112"/>
      <c r="X122" s="24" t="s">
        <v>1428</v>
      </c>
      <c r="Y122" s="212">
        <f t="shared" si="398"/>
        <v>0</v>
      </c>
      <c r="Z122" s="212">
        <f t="shared" si="399"/>
        <v>0</v>
      </c>
      <c r="AA122" s="212">
        <f t="shared" si="400"/>
        <v>1</v>
      </c>
      <c r="AB122" s="212">
        <f t="shared" si="401"/>
        <v>0</v>
      </c>
      <c r="AC122" s="60">
        <f t="shared" si="402"/>
        <v>1</v>
      </c>
      <c r="AD122" s="132"/>
      <c r="AE122" s="112"/>
      <c r="AF122" s="112"/>
      <c r="AG122" s="112"/>
      <c r="AH122" s="24" t="s">
        <v>1428</v>
      </c>
      <c r="AI122" s="212">
        <f t="shared" si="403"/>
        <v>0</v>
      </c>
      <c r="AJ122" s="212">
        <f t="shared" si="404"/>
        <v>0</v>
      </c>
      <c r="AK122" s="212">
        <f t="shared" si="405"/>
        <v>1</v>
      </c>
      <c r="AL122" s="212">
        <f t="shared" si="406"/>
        <v>0</v>
      </c>
      <c r="AM122" s="60">
        <f t="shared" si="407"/>
        <v>1</v>
      </c>
      <c r="AN122" s="132"/>
      <c r="AO122" s="112"/>
      <c r="AP122" s="112"/>
      <c r="AQ122" s="112"/>
      <c r="AR122" s="24" t="s">
        <v>1428</v>
      </c>
      <c r="AS122" s="212">
        <f t="shared" si="408"/>
        <v>0</v>
      </c>
      <c r="AT122" s="212">
        <f t="shared" si="409"/>
        <v>1</v>
      </c>
      <c r="AU122" s="212">
        <f t="shared" si="410"/>
        <v>0</v>
      </c>
      <c r="AV122" s="212">
        <f t="shared" si="411"/>
        <v>0</v>
      </c>
      <c r="AW122" s="60">
        <f t="shared" si="412"/>
        <v>1</v>
      </c>
      <c r="AX122" s="132"/>
      <c r="AY122" s="112"/>
      <c r="AZ122" s="112"/>
      <c r="BA122" s="112"/>
      <c r="BB122" s="24" t="s">
        <v>1428</v>
      </c>
      <c r="BC122" s="212">
        <f t="shared" si="413"/>
        <v>0</v>
      </c>
      <c r="BD122" s="212">
        <f t="shared" si="414"/>
        <v>1</v>
      </c>
      <c r="BE122" s="212">
        <f t="shared" si="415"/>
        <v>0</v>
      </c>
      <c r="BF122" s="212">
        <f t="shared" si="416"/>
        <v>0</v>
      </c>
      <c r="BG122" s="60">
        <f t="shared" si="417"/>
        <v>1</v>
      </c>
      <c r="BH122" s="132"/>
      <c r="BI122" s="112"/>
      <c r="BJ122" s="112"/>
      <c r="BK122" s="112"/>
      <c r="BL122" s="24" t="s">
        <v>1428</v>
      </c>
      <c r="BM122" s="212">
        <f t="shared" si="418"/>
        <v>0</v>
      </c>
      <c r="BN122" s="212">
        <f t="shared" si="419"/>
        <v>1</v>
      </c>
      <c r="BO122" s="212">
        <f t="shared" si="420"/>
        <v>0</v>
      </c>
      <c r="BP122" s="212">
        <f t="shared" si="421"/>
        <v>0</v>
      </c>
      <c r="BQ122" s="60">
        <f t="shared" si="422"/>
        <v>1</v>
      </c>
      <c r="BR122" s="132"/>
      <c r="BS122" s="112"/>
      <c r="BT122" s="112"/>
      <c r="BU122" s="112"/>
      <c r="BV122" s="24" t="s">
        <v>1428</v>
      </c>
      <c r="BW122" s="212">
        <f t="shared" si="423"/>
        <v>0</v>
      </c>
      <c r="BX122" s="212">
        <f t="shared" si="424"/>
        <v>1</v>
      </c>
      <c r="BY122" s="212">
        <f t="shared" si="425"/>
        <v>0</v>
      </c>
      <c r="BZ122" s="212">
        <f t="shared" si="426"/>
        <v>0</v>
      </c>
      <c r="CA122" s="60">
        <f t="shared" si="427"/>
        <v>1</v>
      </c>
      <c r="CB122" s="132"/>
      <c r="CC122" s="112"/>
      <c r="CD122" s="112"/>
      <c r="CE122" s="112"/>
      <c r="CF122" s="24" t="s">
        <v>1428</v>
      </c>
      <c r="CG122" s="212">
        <f t="shared" si="428"/>
        <v>0</v>
      </c>
      <c r="CH122" s="212">
        <f t="shared" si="429"/>
        <v>0</v>
      </c>
      <c r="CI122" s="212">
        <f t="shared" si="430"/>
        <v>1</v>
      </c>
      <c r="CJ122" s="212">
        <f t="shared" si="431"/>
        <v>0</v>
      </c>
      <c r="CK122" s="60">
        <f t="shared" si="432"/>
        <v>1</v>
      </c>
      <c r="CL122" s="132"/>
      <c r="CM122" s="112"/>
      <c r="CN122" s="112"/>
      <c r="CO122" s="112"/>
      <c r="CP122" s="24" t="s">
        <v>1428</v>
      </c>
      <c r="CQ122" s="212">
        <f t="shared" si="433"/>
        <v>0</v>
      </c>
      <c r="CR122" s="212">
        <f t="shared" si="434"/>
        <v>1</v>
      </c>
      <c r="CS122" s="212">
        <f t="shared" si="435"/>
        <v>0</v>
      </c>
      <c r="CT122" s="212">
        <f t="shared" si="436"/>
        <v>0</v>
      </c>
      <c r="CU122" s="60">
        <f t="shared" si="437"/>
        <v>1</v>
      </c>
      <c r="CV122" s="132"/>
      <c r="CW122" s="112"/>
      <c r="CX122" s="112"/>
      <c r="CY122" s="112"/>
      <c r="CZ122" s="24" t="s">
        <v>1428</v>
      </c>
      <c r="DA122" s="212">
        <f t="shared" si="438"/>
        <v>0</v>
      </c>
      <c r="DB122" s="212">
        <f t="shared" si="439"/>
        <v>1</v>
      </c>
      <c r="DC122" s="212">
        <f t="shared" si="440"/>
        <v>0</v>
      </c>
      <c r="DD122" s="212">
        <f t="shared" si="441"/>
        <v>0</v>
      </c>
      <c r="DE122" s="60">
        <f t="shared" si="442"/>
        <v>1</v>
      </c>
      <c r="DF122" s="132"/>
      <c r="DG122" s="112"/>
      <c r="DH122" s="112"/>
      <c r="DI122" s="112"/>
      <c r="DJ122" s="24" t="s">
        <v>1428</v>
      </c>
      <c r="DK122" s="212">
        <f t="shared" si="443"/>
        <v>0</v>
      </c>
      <c r="DL122" s="212">
        <f t="shared" si="444"/>
        <v>0</v>
      </c>
      <c r="DM122" s="212">
        <f t="shared" si="445"/>
        <v>1</v>
      </c>
      <c r="DN122" s="212">
        <f t="shared" si="446"/>
        <v>0</v>
      </c>
      <c r="DO122" s="60">
        <f t="shared" si="447"/>
        <v>1</v>
      </c>
      <c r="DP122" s="132"/>
      <c r="DQ122" s="112"/>
      <c r="DR122" s="112"/>
      <c r="DS122" s="112"/>
      <c r="DT122" s="24" t="s">
        <v>1428</v>
      </c>
      <c r="DU122" s="212">
        <f t="shared" si="448"/>
        <v>0</v>
      </c>
      <c r="DV122" s="212">
        <f t="shared" si="449"/>
        <v>1</v>
      </c>
      <c r="DW122" s="212">
        <f t="shared" si="450"/>
        <v>0</v>
      </c>
      <c r="DX122" s="212">
        <f t="shared" si="451"/>
        <v>0</v>
      </c>
      <c r="DY122" s="60">
        <f t="shared" si="452"/>
        <v>1</v>
      </c>
      <c r="DZ122" s="132"/>
      <c r="EA122" s="112"/>
      <c r="EB122" s="112"/>
      <c r="EC122" s="112"/>
      <c r="ED122" s="24" t="s">
        <v>1428</v>
      </c>
      <c r="EE122" s="212">
        <f t="shared" si="453"/>
        <v>0</v>
      </c>
      <c r="EF122" s="212">
        <f t="shared" si="454"/>
        <v>1</v>
      </c>
      <c r="EG122" s="212">
        <f t="shared" si="455"/>
        <v>0</v>
      </c>
      <c r="EH122" s="212">
        <f t="shared" si="456"/>
        <v>0</v>
      </c>
      <c r="EI122" s="60">
        <f t="shared" si="457"/>
        <v>1</v>
      </c>
      <c r="EJ122" s="132"/>
      <c r="EK122" s="112"/>
      <c r="EL122" s="112"/>
      <c r="EM122" s="112"/>
      <c r="EN122" s="24" t="s">
        <v>1428</v>
      </c>
      <c r="EO122" s="212">
        <f t="shared" si="458"/>
        <v>0</v>
      </c>
      <c r="EP122" s="212">
        <f t="shared" si="459"/>
        <v>0</v>
      </c>
      <c r="EQ122" s="212">
        <f t="shared" si="460"/>
        <v>1</v>
      </c>
      <c r="ER122" s="212">
        <f t="shared" si="461"/>
        <v>0</v>
      </c>
      <c r="ES122" s="60">
        <f t="shared" si="462"/>
        <v>1</v>
      </c>
      <c r="ET122" s="132"/>
      <c r="EU122" s="13"/>
    </row>
    <row r="123" spans="1:151" ht="12.75" customHeight="1" x14ac:dyDescent="0.2">
      <c r="A123" s="13"/>
      <c r="B123" s="13"/>
      <c r="C123" s="13"/>
      <c r="D123" s="13"/>
      <c r="E123" s="13"/>
      <c r="F123" s="13"/>
      <c r="G123" s="13"/>
      <c r="H123" s="112"/>
      <c r="I123" s="14"/>
      <c r="J123" s="112"/>
      <c r="K123" s="112"/>
      <c r="L123" s="112"/>
      <c r="M123" s="112"/>
      <c r="N123" s="121" t="s">
        <v>820</v>
      </c>
      <c r="O123" s="213">
        <f t="shared" ref="O123:R123" si="463">AVERAGE(O120:O122)</f>
        <v>0</v>
      </c>
      <c r="P123" s="213">
        <f t="shared" si="463"/>
        <v>0.27777777777777773</v>
      </c>
      <c r="Q123" s="213">
        <f t="shared" si="463"/>
        <v>0.72222222222222221</v>
      </c>
      <c r="R123" s="213">
        <f t="shared" si="463"/>
        <v>0</v>
      </c>
      <c r="S123" s="60">
        <f t="shared" si="397"/>
        <v>1</v>
      </c>
      <c r="T123" s="214"/>
      <c r="U123" s="112"/>
      <c r="V123" s="112"/>
      <c r="W123" s="112"/>
      <c r="X123" s="121" t="s">
        <v>820</v>
      </c>
      <c r="Y123" s="213">
        <f t="shared" ref="Y123:AB123" si="464">AVERAGE(Y120:Y122)</f>
        <v>0</v>
      </c>
      <c r="Z123" s="213">
        <f t="shared" si="464"/>
        <v>0.55555555555555547</v>
      </c>
      <c r="AA123" s="213">
        <f t="shared" si="464"/>
        <v>0.44444444444444442</v>
      </c>
      <c r="AB123" s="213">
        <f t="shared" si="464"/>
        <v>0</v>
      </c>
      <c r="AC123" s="60">
        <f t="shared" si="402"/>
        <v>0.99999999999999989</v>
      </c>
      <c r="AD123" s="214"/>
      <c r="AE123" s="112"/>
      <c r="AF123" s="112"/>
      <c r="AG123" s="112"/>
      <c r="AH123" s="121" t="s">
        <v>820</v>
      </c>
      <c r="AI123" s="213">
        <f t="shared" ref="AI123:AL123" si="465">AVERAGE(AI120:AI122)</f>
        <v>0</v>
      </c>
      <c r="AJ123" s="213">
        <f t="shared" si="465"/>
        <v>0.38888888888888884</v>
      </c>
      <c r="AK123" s="213">
        <f t="shared" si="465"/>
        <v>0.61111111111111105</v>
      </c>
      <c r="AL123" s="213">
        <f t="shared" si="465"/>
        <v>0</v>
      </c>
      <c r="AM123" s="60">
        <f t="shared" si="407"/>
        <v>0.99999999999999989</v>
      </c>
      <c r="AN123" s="214"/>
      <c r="AO123" s="112"/>
      <c r="AP123" s="112"/>
      <c r="AQ123" s="112"/>
      <c r="AR123" s="121" t="s">
        <v>820</v>
      </c>
      <c r="AS123" s="213">
        <f t="shared" ref="AS123:AV123" si="466">AVERAGE(AS120:AS122)</f>
        <v>0</v>
      </c>
      <c r="AT123" s="213">
        <f t="shared" si="466"/>
        <v>1</v>
      </c>
      <c r="AU123" s="213">
        <f t="shared" si="466"/>
        <v>0</v>
      </c>
      <c r="AV123" s="213">
        <f t="shared" si="466"/>
        <v>0</v>
      </c>
      <c r="AW123" s="60">
        <f t="shared" si="412"/>
        <v>1</v>
      </c>
      <c r="AX123" s="214"/>
      <c r="AY123" s="112"/>
      <c r="AZ123" s="112"/>
      <c r="BA123" s="112"/>
      <c r="BB123" s="121" t="s">
        <v>820</v>
      </c>
      <c r="BC123" s="213">
        <f t="shared" ref="BC123:BF123" si="467">AVERAGE(BC120:BC122)</f>
        <v>0</v>
      </c>
      <c r="BD123" s="213">
        <f t="shared" si="467"/>
        <v>0.66666666666666663</v>
      </c>
      <c r="BE123" s="213">
        <f t="shared" si="467"/>
        <v>0.33333333333333331</v>
      </c>
      <c r="BF123" s="213">
        <f t="shared" si="467"/>
        <v>0</v>
      </c>
      <c r="BG123" s="60">
        <f t="shared" si="417"/>
        <v>1</v>
      </c>
      <c r="BH123" s="214"/>
      <c r="BI123" s="112"/>
      <c r="BJ123" s="112"/>
      <c r="BK123" s="112"/>
      <c r="BL123" s="121" t="s">
        <v>820</v>
      </c>
      <c r="BM123" s="213">
        <f t="shared" ref="BM123:BP123" si="468">AVERAGE(BM120:BM122)</f>
        <v>0</v>
      </c>
      <c r="BN123" s="213">
        <f t="shared" si="468"/>
        <v>0.88888888888888884</v>
      </c>
      <c r="BO123" s="213">
        <f t="shared" si="468"/>
        <v>0.1111111111111111</v>
      </c>
      <c r="BP123" s="213">
        <f t="shared" si="468"/>
        <v>0</v>
      </c>
      <c r="BQ123" s="60">
        <f t="shared" si="422"/>
        <v>1</v>
      </c>
      <c r="BR123" s="214"/>
      <c r="BS123" s="112"/>
      <c r="BT123" s="112"/>
      <c r="BU123" s="112"/>
      <c r="BV123" s="121" t="s">
        <v>820</v>
      </c>
      <c r="BW123" s="213">
        <f t="shared" ref="BW123:BZ123" si="469">AVERAGE(BW120:BW122)</f>
        <v>0</v>
      </c>
      <c r="BX123" s="213">
        <f t="shared" si="469"/>
        <v>0.88888888888888884</v>
      </c>
      <c r="BY123" s="213">
        <f t="shared" si="469"/>
        <v>0.1111111111111111</v>
      </c>
      <c r="BZ123" s="213">
        <f t="shared" si="469"/>
        <v>0</v>
      </c>
      <c r="CA123" s="60">
        <f t="shared" si="427"/>
        <v>1</v>
      </c>
      <c r="CB123" s="214"/>
      <c r="CC123" s="112"/>
      <c r="CD123" s="112"/>
      <c r="CE123" s="112"/>
      <c r="CF123" s="121" t="s">
        <v>820</v>
      </c>
      <c r="CG123" s="213">
        <f t="shared" ref="CG123:CJ123" si="470">AVERAGE(CG120:CG122)</f>
        <v>0</v>
      </c>
      <c r="CH123" s="213">
        <f t="shared" si="470"/>
        <v>0.44444444444444442</v>
      </c>
      <c r="CI123" s="213">
        <f t="shared" si="470"/>
        <v>0.55555555555555547</v>
      </c>
      <c r="CJ123" s="213">
        <f t="shared" si="470"/>
        <v>0</v>
      </c>
      <c r="CK123" s="60">
        <f t="shared" si="432"/>
        <v>0.99999999999999989</v>
      </c>
      <c r="CL123" s="214"/>
      <c r="CM123" s="112"/>
      <c r="CN123" s="112"/>
      <c r="CO123" s="112"/>
      <c r="CP123" s="121" t="s">
        <v>820</v>
      </c>
      <c r="CQ123" s="213">
        <f t="shared" ref="CQ123:CT123" si="471">AVERAGE(CQ120:CQ122)</f>
        <v>0</v>
      </c>
      <c r="CR123" s="213">
        <f t="shared" si="471"/>
        <v>0.77777777777777768</v>
      </c>
      <c r="CS123" s="213">
        <f t="shared" si="471"/>
        <v>0.22222222222222221</v>
      </c>
      <c r="CT123" s="213">
        <f t="shared" si="471"/>
        <v>0</v>
      </c>
      <c r="CU123" s="60">
        <f t="shared" si="437"/>
        <v>0.99999999999999989</v>
      </c>
      <c r="CV123" s="214"/>
      <c r="CW123" s="112"/>
      <c r="CX123" s="112"/>
      <c r="CY123" s="112"/>
      <c r="CZ123" s="121" t="s">
        <v>820</v>
      </c>
      <c r="DA123" s="213">
        <f t="shared" ref="DA123:DD123" si="472">AVERAGE(DA120:DA122)</f>
        <v>0</v>
      </c>
      <c r="DB123" s="213">
        <f t="shared" si="472"/>
        <v>0.72222222222222221</v>
      </c>
      <c r="DC123" s="213">
        <f t="shared" si="472"/>
        <v>0.27777777777777773</v>
      </c>
      <c r="DD123" s="213">
        <f t="shared" si="472"/>
        <v>0</v>
      </c>
      <c r="DE123" s="60">
        <f t="shared" si="442"/>
        <v>1</v>
      </c>
      <c r="DF123" s="214"/>
      <c r="DG123" s="112"/>
      <c r="DH123" s="112"/>
      <c r="DI123" s="112"/>
      <c r="DJ123" s="121" t="s">
        <v>820</v>
      </c>
      <c r="DK123" s="213">
        <f t="shared" ref="DK123:DN123" si="473">AVERAGE(DK120:DK122)</f>
        <v>0</v>
      </c>
      <c r="DL123" s="213">
        <f t="shared" si="473"/>
        <v>0.16666666666666666</v>
      </c>
      <c r="DM123" s="213">
        <f t="shared" si="473"/>
        <v>0.83333333333333337</v>
      </c>
      <c r="DN123" s="213">
        <f t="shared" si="473"/>
        <v>0</v>
      </c>
      <c r="DO123" s="60">
        <f t="shared" si="447"/>
        <v>1</v>
      </c>
      <c r="DP123" s="214"/>
      <c r="DQ123" s="112"/>
      <c r="DR123" s="112"/>
      <c r="DS123" s="112"/>
      <c r="DT123" s="121" t="s">
        <v>820</v>
      </c>
      <c r="DU123" s="213">
        <f t="shared" ref="DU123:DX123" si="474">AVERAGE(DU120:DU122)</f>
        <v>0</v>
      </c>
      <c r="DV123" s="213">
        <f t="shared" si="474"/>
        <v>0.88888888888888884</v>
      </c>
      <c r="DW123" s="213">
        <f t="shared" si="474"/>
        <v>0.1111111111111111</v>
      </c>
      <c r="DX123" s="213">
        <f t="shared" si="474"/>
        <v>0</v>
      </c>
      <c r="DY123" s="60">
        <f t="shared" si="452"/>
        <v>1</v>
      </c>
      <c r="DZ123" s="214"/>
      <c r="EA123" s="112"/>
      <c r="EB123" s="112"/>
      <c r="EC123" s="112"/>
      <c r="ED123" s="121" t="s">
        <v>820</v>
      </c>
      <c r="EE123" s="213">
        <f t="shared" ref="EE123:EH123" si="475">AVERAGE(EE120:EE122)</f>
        <v>0</v>
      </c>
      <c r="EF123" s="213">
        <f t="shared" si="475"/>
        <v>0.88888888888888884</v>
      </c>
      <c r="EG123" s="213">
        <f t="shared" si="475"/>
        <v>0.1111111111111111</v>
      </c>
      <c r="EH123" s="213">
        <f t="shared" si="475"/>
        <v>0</v>
      </c>
      <c r="EI123" s="60">
        <f t="shared" si="457"/>
        <v>1</v>
      </c>
      <c r="EJ123" s="214"/>
      <c r="EK123" s="112"/>
      <c r="EL123" s="112"/>
      <c r="EM123" s="112"/>
      <c r="EN123" s="121" t="s">
        <v>820</v>
      </c>
      <c r="EO123" s="213">
        <f t="shared" ref="EO123:ER123" si="476">AVERAGE(EO120:EO122)</f>
        <v>0</v>
      </c>
      <c r="EP123" s="213">
        <f t="shared" si="476"/>
        <v>0.16666666666666666</v>
      </c>
      <c r="EQ123" s="213">
        <f t="shared" si="476"/>
        <v>0.83333333333333337</v>
      </c>
      <c r="ER123" s="213">
        <f t="shared" si="476"/>
        <v>0</v>
      </c>
      <c r="ES123" s="60">
        <f t="shared" si="462"/>
        <v>1</v>
      </c>
      <c r="ET123" s="214"/>
      <c r="EU123" s="13"/>
    </row>
    <row r="124" spans="1:151" ht="12.75" customHeight="1" x14ac:dyDescent="0.2">
      <c r="A124" s="13"/>
      <c r="B124" s="13"/>
      <c r="C124" s="13"/>
      <c r="D124" s="13"/>
      <c r="E124" s="13"/>
      <c r="F124" s="13"/>
      <c r="G124" s="13"/>
      <c r="H124" s="112"/>
      <c r="I124" s="14"/>
      <c r="J124" s="112"/>
      <c r="K124" s="112"/>
      <c r="L124" s="112"/>
      <c r="M124" s="112"/>
      <c r="N124" s="7"/>
      <c r="O124" s="8"/>
      <c r="P124" s="8"/>
      <c r="Q124" s="8"/>
      <c r="R124" s="8"/>
      <c r="S124" s="7"/>
      <c r="T124" s="132"/>
      <c r="U124" s="112"/>
      <c r="V124" s="112"/>
      <c r="W124" s="112"/>
      <c r="X124" s="7"/>
      <c r="Y124" s="8"/>
      <c r="Z124" s="8"/>
      <c r="AA124" s="8"/>
      <c r="AB124" s="8"/>
      <c r="AC124" s="7"/>
      <c r="AD124" s="132"/>
      <c r="AE124" s="112"/>
      <c r="AF124" s="112"/>
      <c r="AG124" s="112"/>
      <c r="AH124" s="7"/>
      <c r="AI124" s="8"/>
      <c r="AJ124" s="8"/>
      <c r="AK124" s="8"/>
      <c r="AL124" s="8"/>
      <c r="AM124" s="7"/>
      <c r="AN124" s="132"/>
      <c r="AO124" s="112"/>
      <c r="AP124" s="112"/>
      <c r="AQ124" s="112"/>
      <c r="AR124" s="7"/>
      <c r="AS124" s="8"/>
      <c r="AT124" s="8"/>
      <c r="AU124" s="8"/>
      <c r="AV124" s="8"/>
      <c r="AW124" s="7"/>
      <c r="AX124" s="132"/>
      <c r="AY124" s="112"/>
      <c r="AZ124" s="112"/>
      <c r="BA124" s="112"/>
      <c r="BB124" s="7"/>
      <c r="BC124" s="8"/>
      <c r="BD124" s="8"/>
      <c r="BE124" s="8"/>
      <c r="BF124" s="8"/>
      <c r="BG124" s="7"/>
      <c r="BH124" s="132"/>
      <c r="BI124" s="112"/>
      <c r="BJ124" s="112"/>
      <c r="BK124" s="112"/>
      <c r="BL124" s="7"/>
      <c r="BM124" s="8"/>
      <c r="BN124" s="8"/>
      <c r="BO124" s="8"/>
      <c r="BP124" s="8"/>
      <c r="BQ124" s="7"/>
      <c r="BR124" s="132"/>
      <c r="BS124" s="112"/>
      <c r="BT124" s="112"/>
      <c r="BU124" s="112"/>
      <c r="BV124" s="7"/>
      <c r="BW124" s="8"/>
      <c r="BX124" s="8"/>
      <c r="BY124" s="8"/>
      <c r="BZ124" s="8"/>
      <c r="CA124" s="7"/>
      <c r="CB124" s="132"/>
      <c r="CC124" s="112"/>
      <c r="CD124" s="112"/>
      <c r="CE124" s="112"/>
      <c r="CF124" s="7"/>
      <c r="CG124" s="8"/>
      <c r="CH124" s="8"/>
      <c r="CI124" s="8"/>
      <c r="CJ124" s="8"/>
      <c r="CK124" s="7"/>
      <c r="CL124" s="132"/>
      <c r="CM124" s="112"/>
      <c r="CN124" s="112"/>
      <c r="CO124" s="112"/>
      <c r="CP124" s="7"/>
      <c r="CQ124" s="8"/>
      <c r="CR124" s="8"/>
      <c r="CS124" s="8"/>
      <c r="CT124" s="8"/>
      <c r="CU124" s="7"/>
      <c r="CV124" s="132"/>
      <c r="CW124" s="112"/>
      <c r="CX124" s="112"/>
      <c r="CY124" s="112"/>
      <c r="CZ124" s="7"/>
      <c r="DA124" s="8"/>
      <c r="DB124" s="8"/>
      <c r="DC124" s="8"/>
      <c r="DD124" s="8"/>
      <c r="DE124" s="7"/>
      <c r="DF124" s="132"/>
      <c r="DG124" s="112"/>
      <c r="DH124" s="112"/>
      <c r="DI124" s="112"/>
      <c r="DJ124" s="7"/>
      <c r="DK124" s="8"/>
      <c r="DL124" s="8"/>
      <c r="DM124" s="8"/>
      <c r="DN124" s="8"/>
      <c r="DO124" s="7"/>
      <c r="DP124" s="132"/>
      <c r="DQ124" s="112"/>
      <c r="DR124" s="112"/>
      <c r="DS124" s="112"/>
      <c r="DT124" s="7"/>
      <c r="DU124" s="8"/>
      <c r="DV124" s="8"/>
      <c r="DW124" s="8"/>
      <c r="DX124" s="8"/>
      <c r="DY124" s="7"/>
      <c r="DZ124" s="132"/>
      <c r="EA124" s="112"/>
      <c r="EB124" s="112"/>
      <c r="EC124" s="112"/>
      <c r="ED124" s="7"/>
      <c r="EE124" s="8"/>
      <c r="EF124" s="8"/>
      <c r="EG124" s="8"/>
      <c r="EH124" s="8"/>
      <c r="EI124" s="7"/>
      <c r="EJ124" s="132"/>
      <c r="EK124" s="112"/>
      <c r="EL124" s="112"/>
      <c r="EM124" s="112"/>
      <c r="EN124" s="7"/>
      <c r="EO124" s="8"/>
      <c r="EP124" s="8"/>
      <c r="EQ124" s="8"/>
      <c r="ER124" s="8"/>
      <c r="ES124" s="7"/>
      <c r="ET124" s="132"/>
      <c r="EU124" s="13"/>
    </row>
    <row r="125" spans="1:151" ht="12.75" customHeight="1" x14ac:dyDescent="0.2">
      <c r="A125" s="13"/>
      <c r="B125" s="13"/>
      <c r="C125" s="13"/>
      <c r="D125" s="13"/>
      <c r="E125" s="13"/>
      <c r="F125" s="13"/>
      <c r="G125" s="13"/>
      <c r="H125" s="112"/>
      <c r="I125" s="14"/>
      <c r="J125" s="112"/>
      <c r="K125" s="112"/>
      <c r="L125" s="112"/>
      <c r="M125" s="112"/>
      <c r="N125" s="7"/>
      <c r="O125" s="8"/>
      <c r="P125" s="8"/>
      <c r="Q125" s="8"/>
      <c r="R125" s="8"/>
      <c r="S125" s="7"/>
      <c r="T125" s="132"/>
      <c r="U125" s="112"/>
      <c r="V125" s="112"/>
      <c r="W125" s="112"/>
      <c r="X125" s="7"/>
      <c r="Y125" s="8"/>
      <c r="Z125" s="8"/>
      <c r="AA125" s="8"/>
      <c r="AB125" s="8"/>
      <c r="AC125" s="7"/>
      <c r="AD125" s="132"/>
      <c r="AE125" s="112"/>
      <c r="AF125" s="112"/>
      <c r="AG125" s="112"/>
      <c r="AH125" s="7"/>
      <c r="AI125" s="8"/>
      <c r="AJ125" s="8"/>
      <c r="AK125" s="8"/>
      <c r="AL125" s="8"/>
      <c r="AM125" s="7"/>
      <c r="AN125" s="132"/>
      <c r="AO125" s="112"/>
      <c r="AP125" s="112"/>
      <c r="AQ125" s="112"/>
      <c r="AR125" s="7"/>
      <c r="AS125" s="8"/>
      <c r="AT125" s="8"/>
      <c r="AU125" s="8"/>
      <c r="AV125" s="8"/>
      <c r="AW125" s="7"/>
      <c r="AX125" s="132"/>
      <c r="AY125" s="112"/>
      <c r="AZ125" s="112"/>
      <c r="BA125" s="112"/>
      <c r="BB125" s="7"/>
      <c r="BC125" s="8"/>
      <c r="BD125" s="8"/>
      <c r="BE125" s="8"/>
      <c r="BF125" s="8"/>
      <c r="BG125" s="7"/>
      <c r="BH125" s="132"/>
      <c r="BI125" s="112"/>
      <c r="BJ125" s="112"/>
      <c r="BK125" s="112"/>
      <c r="BL125" s="7"/>
      <c r="BM125" s="8"/>
      <c r="BN125" s="8"/>
      <c r="BO125" s="8"/>
      <c r="BP125" s="8"/>
      <c r="BQ125" s="7"/>
      <c r="BR125" s="132"/>
      <c r="BS125" s="112"/>
      <c r="BT125" s="112"/>
      <c r="BU125" s="112"/>
      <c r="BV125" s="7"/>
      <c r="BW125" s="8"/>
      <c r="BX125" s="8"/>
      <c r="BY125" s="8"/>
      <c r="BZ125" s="8"/>
      <c r="CA125" s="7"/>
      <c r="CB125" s="132"/>
      <c r="CC125" s="112"/>
      <c r="CD125" s="112"/>
      <c r="CE125" s="112"/>
      <c r="CF125" s="7"/>
      <c r="CG125" s="8"/>
      <c r="CH125" s="8"/>
      <c r="CI125" s="8"/>
      <c r="CJ125" s="8"/>
      <c r="CK125" s="7"/>
      <c r="CL125" s="132"/>
      <c r="CM125" s="112"/>
      <c r="CN125" s="112"/>
      <c r="CO125" s="112"/>
      <c r="CP125" s="7"/>
      <c r="CQ125" s="8"/>
      <c r="CR125" s="8"/>
      <c r="CS125" s="8"/>
      <c r="CT125" s="8"/>
      <c r="CU125" s="7"/>
      <c r="CV125" s="132"/>
      <c r="CW125" s="112"/>
      <c r="CX125" s="112"/>
      <c r="CY125" s="112"/>
      <c r="CZ125" s="7"/>
      <c r="DA125" s="8"/>
      <c r="DB125" s="8"/>
      <c r="DC125" s="8"/>
      <c r="DD125" s="8"/>
      <c r="DE125" s="7"/>
      <c r="DF125" s="132"/>
      <c r="DG125" s="112"/>
      <c r="DH125" s="112"/>
      <c r="DI125" s="112"/>
      <c r="DJ125" s="7"/>
      <c r="DK125" s="8"/>
      <c r="DL125" s="8"/>
      <c r="DM125" s="8"/>
      <c r="DN125" s="8"/>
      <c r="DO125" s="7"/>
      <c r="DP125" s="132"/>
      <c r="DQ125" s="112"/>
      <c r="DR125" s="112"/>
      <c r="DS125" s="112"/>
      <c r="DT125" s="7"/>
      <c r="DU125" s="8"/>
      <c r="DV125" s="8"/>
      <c r="DW125" s="8"/>
      <c r="DX125" s="8"/>
      <c r="DY125" s="7"/>
      <c r="DZ125" s="132"/>
      <c r="EA125" s="112"/>
      <c r="EB125" s="112"/>
      <c r="EC125" s="112"/>
      <c r="ED125" s="7"/>
      <c r="EE125" s="8"/>
      <c r="EF125" s="8"/>
      <c r="EG125" s="8"/>
      <c r="EH125" s="8"/>
      <c r="EI125" s="7"/>
      <c r="EJ125" s="132"/>
      <c r="EK125" s="112"/>
      <c r="EL125" s="112"/>
      <c r="EM125" s="112"/>
      <c r="EN125" s="7"/>
      <c r="EO125" s="8"/>
      <c r="EP125" s="8"/>
      <c r="EQ125" s="8"/>
      <c r="ER125" s="8"/>
      <c r="ES125" s="7"/>
      <c r="ET125" s="132"/>
      <c r="EU125" s="13"/>
    </row>
    <row r="126" spans="1:151" ht="12.75" customHeight="1" x14ac:dyDescent="0.2">
      <c r="A126" s="13"/>
      <c r="B126" s="13"/>
      <c r="C126" s="13"/>
      <c r="D126" s="13"/>
      <c r="E126" s="13"/>
      <c r="F126" s="13"/>
      <c r="G126" s="13"/>
      <c r="H126" s="112"/>
      <c r="I126" s="14"/>
      <c r="J126" s="112"/>
      <c r="K126" s="112"/>
      <c r="L126" s="112"/>
      <c r="M126" s="112"/>
      <c r="N126" s="7"/>
      <c r="O126" s="8"/>
      <c r="P126" s="8"/>
      <c r="Q126" s="8"/>
      <c r="R126" s="8"/>
      <c r="S126" s="7"/>
      <c r="T126" s="132"/>
      <c r="U126" s="112"/>
      <c r="V126" s="112"/>
      <c r="W126" s="112"/>
      <c r="X126" s="7"/>
      <c r="Y126" s="8"/>
      <c r="Z126" s="8"/>
      <c r="AA126" s="8"/>
      <c r="AB126" s="8"/>
      <c r="AC126" s="7"/>
      <c r="AD126" s="132"/>
      <c r="AE126" s="112"/>
      <c r="AF126" s="112"/>
      <c r="AG126" s="112"/>
      <c r="AH126" s="7"/>
      <c r="AI126" s="8"/>
      <c r="AJ126" s="8"/>
      <c r="AK126" s="8"/>
      <c r="AL126" s="8"/>
      <c r="AM126" s="7"/>
      <c r="AN126" s="132"/>
      <c r="AO126" s="112"/>
      <c r="AP126" s="112"/>
      <c r="AQ126" s="112"/>
      <c r="AR126" s="7"/>
      <c r="AS126" s="8"/>
      <c r="AT126" s="8"/>
      <c r="AU126" s="8"/>
      <c r="AV126" s="8"/>
      <c r="AW126" s="7"/>
      <c r="AX126" s="132"/>
      <c r="AY126" s="112"/>
      <c r="AZ126" s="112"/>
      <c r="BA126" s="112"/>
      <c r="BB126" s="7"/>
      <c r="BC126" s="8"/>
      <c r="BD126" s="8"/>
      <c r="BE126" s="8"/>
      <c r="BF126" s="8"/>
      <c r="BG126" s="7"/>
      <c r="BH126" s="132"/>
      <c r="BI126" s="112"/>
      <c r="BJ126" s="112"/>
      <c r="BK126" s="112"/>
      <c r="BL126" s="7"/>
      <c r="BM126" s="8"/>
      <c r="BN126" s="8"/>
      <c r="BO126" s="8"/>
      <c r="BP126" s="8"/>
      <c r="BQ126" s="7"/>
      <c r="BR126" s="132"/>
      <c r="BS126" s="112"/>
      <c r="BT126" s="112"/>
      <c r="BU126" s="112"/>
      <c r="BV126" s="7"/>
      <c r="BW126" s="8"/>
      <c r="BX126" s="8"/>
      <c r="BY126" s="8"/>
      <c r="BZ126" s="8"/>
      <c r="CA126" s="7"/>
      <c r="CB126" s="132"/>
      <c r="CC126" s="112"/>
      <c r="CD126" s="112"/>
      <c r="CE126" s="112"/>
      <c r="CF126" s="7"/>
      <c r="CG126" s="8"/>
      <c r="CH126" s="8"/>
      <c r="CI126" s="8"/>
      <c r="CJ126" s="8"/>
      <c r="CK126" s="7"/>
      <c r="CL126" s="132"/>
      <c r="CM126" s="112"/>
      <c r="CN126" s="112"/>
      <c r="CO126" s="112"/>
      <c r="CP126" s="7"/>
      <c r="CQ126" s="8"/>
      <c r="CR126" s="8"/>
      <c r="CS126" s="8"/>
      <c r="CT126" s="8"/>
      <c r="CU126" s="7"/>
      <c r="CV126" s="132"/>
      <c r="CW126" s="112"/>
      <c r="CX126" s="112"/>
      <c r="CY126" s="112"/>
      <c r="CZ126" s="7"/>
      <c r="DA126" s="8"/>
      <c r="DB126" s="8"/>
      <c r="DC126" s="8"/>
      <c r="DD126" s="8"/>
      <c r="DE126" s="7"/>
      <c r="DF126" s="132"/>
      <c r="DG126" s="112"/>
      <c r="DH126" s="112"/>
      <c r="DI126" s="112"/>
      <c r="DJ126" s="7"/>
      <c r="DK126" s="8"/>
      <c r="DL126" s="8"/>
      <c r="DM126" s="8"/>
      <c r="DN126" s="8"/>
      <c r="DO126" s="7"/>
      <c r="DP126" s="132"/>
      <c r="DQ126" s="112"/>
      <c r="DR126" s="112"/>
      <c r="DS126" s="112"/>
      <c r="DT126" s="7"/>
      <c r="DU126" s="8"/>
      <c r="DV126" s="8"/>
      <c r="DW126" s="8"/>
      <c r="DX126" s="8"/>
      <c r="DY126" s="7"/>
      <c r="DZ126" s="132"/>
      <c r="EA126" s="112"/>
      <c r="EB126" s="112"/>
      <c r="EC126" s="112"/>
      <c r="ED126" s="7"/>
      <c r="EE126" s="8"/>
      <c r="EF126" s="8"/>
      <c r="EG126" s="8"/>
      <c r="EH126" s="8"/>
      <c r="EI126" s="7"/>
      <c r="EJ126" s="132"/>
      <c r="EK126" s="112"/>
      <c r="EL126" s="112"/>
      <c r="EM126" s="112"/>
      <c r="EN126" s="7"/>
      <c r="EO126" s="8"/>
      <c r="EP126" s="8"/>
      <c r="EQ126" s="8"/>
      <c r="ER126" s="8"/>
      <c r="ES126" s="7"/>
      <c r="ET126" s="132"/>
      <c r="EU126" s="13"/>
    </row>
    <row r="127" spans="1:151" ht="12.75" customHeight="1" x14ac:dyDescent="0.2">
      <c r="A127" s="13"/>
      <c r="B127" s="13"/>
      <c r="C127" s="13"/>
      <c r="D127" s="13"/>
      <c r="E127" s="13"/>
      <c r="F127" s="13"/>
      <c r="G127" s="13"/>
      <c r="H127" s="112"/>
      <c r="I127" s="14"/>
      <c r="J127" s="112"/>
      <c r="K127" s="112"/>
      <c r="L127" s="112"/>
      <c r="M127" s="112"/>
      <c r="N127" s="7"/>
      <c r="O127" s="8"/>
      <c r="P127" s="8"/>
      <c r="Q127" s="8"/>
      <c r="R127" s="8"/>
      <c r="S127" s="7"/>
      <c r="T127" s="132"/>
      <c r="U127" s="112"/>
      <c r="V127" s="112"/>
      <c r="W127" s="112"/>
      <c r="X127" s="7"/>
      <c r="Y127" s="8"/>
      <c r="Z127" s="8"/>
      <c r="AA127" s="8"/>
      <c r="AB127" s="8"/>
      <c r="AC127" s="7"/>
      <c r="AD127" s="132"/>
      <c r="AE127" s="112"/>
      <c r="AF127" s="112"/>
      <c r="AG127" s="112"/>
      <c r="AH127" s="7"/>
      <c r="AI127" s="8"/>
      <c r="AJ127" s="8"/>
      <c r="AK127" s="8"/>
      <c r="AL127" s="8"/>
      <c r="AM127" s="7"/>
      <c r="AN127" s="132"/>
      <c r="AO127" s="112"/>
      <c r="AP127" s="112"/>
      <c r="AQ127" s="112"/>
      <c r="AR127" s="7"/>
      <c r="AS127" s="8"/>
      <c r="AT127" s="8"/>
      <c r="AU127" s="8"/>
      <c r="AV127" s="8"/>
      <c r="AW127" s="7"/>
      <c r="AX127" s="132"/>
      <c r="AY127" s="112"/>
      <c r="AZ127" s="112"/>
      <c r="BA127" s="112"/>
      <c r="BB127" s="7"/>
      <c r="BC127" s="8"/>
      <c r="BD127" s="8"/>
      <c r="BE127" s="8"/>
      <c r="BF127" s="8"/>
      <c r="BG127" s="7"/>
      <c r="BH127" s="132"/>
      <c r="BI127" s="112"/>
      <c r="BJ127" s="112"/>
      <c r="BK127" s="112"/>
      <c r="BL127" s="7"/>
      <c r="BM127" s="8"/>
      <c r="BN127" s="8"/>
      <c r="BO127" s="8"/>
      <c r="BP127" s="8"/>
      <c r="BQ127" s="7"/>
      <c r="BR127" s="132"/>
      <c r="BS127" s="112"/>
      <c r="BT127" s="112"/>
      <c r="BU127" s="112"/>
      <c r="BV127" s="7"/>
      <c r="BW127" s="8"/>
      <c r="BX127" s="8"/>
      <c r="BY127" s="8"/>
      <c r="BZ127" s="8"/>
      <c r="CA127" s="7"/>
      <c r="CB127" s="132"/>
      <c r="CC127" s="112"/>
      <c r="CD127" s="112"/>
      <c r="CE127" s="112"/>
      <c r="CF127" s="7"/>
      <c r="CG127" s="8"/>
      <c r="CH127" s="8"/>
      <c r="CI127" s="8"/>
      <c r="CJ127" s="8"/>
      <c r="CK127" s="7"/>
      <c r="CL127" s="132"/>
      <c r="CM127" s="112"/>
      <c r="CN127" s="112"/>
      <c r="CO127" s="112"/>
      <c r="CP127" s="7"/>
      <c r="CQ127" s="8"/>
      <c r="CR127" s="8"/>
      <c r="CS127" s="8"/>
      <c r="CT127" s="8"/>
      <c r="CU127" s="7"/>
      <c r="CV127" s="132"/>
      <c r="CW127" s="112"/>
      <c r="CX127" s="112"/>
      <c r="CY127" s="112"/>
      <c r="CZ127" s="7"/>
      <c r="DA127" s="8"/>
      <c r="DB127" s="8"/>
      <c r="DC127" s="8"/>
      <c r="DD127" s="8"/>
      <c r="DE127" s="7"/>
      <c r="DF127" s="132"/>
      <c r="DG127" s="112"/>
      <c r="DH127" s="112"/>
      <c r="DI127" s="112"/>
      <c r="DJ127" s="7"/>
      <c r="DK127" s="8"/>
      <c r="DL127" s="8"/>
      <c r="DM127" s="8"/>
      <c r="DN127" s="8"/>
      <c r="DO127" s="7"/>
      <c r="DP127" s="132"/>
      <c r="DQ127" s="112"/>
      <c r="DR127" s="112"/>
      <c r="DS127" s="112"/>
      <c r="DT127" s="7"/>
      <c r="DU127" s="8"/>
      <c r="DV127" s="8"/>
      <c r="DW127" s="8"/>
      <c r="DX127" s="8"/>
      <c r="DY127" s="7"/>
      <c r="DZ127" s="132"/>
      <c r="EA127" s="112"/>
      <c r="EB127" s="112"/>
      <c r="EC127" s="112"/>
      <c r="ED127" s="7"/>
      <c r="EE127" s="8"/>
      <c r="EF127" s="8"/>
      <c r="EG127" s="8"/>
      <c r="EH127" s="8"/>
      <c r="EI127" s="7"/>
      <c r="EJ127" s="132"/>
      <c r="EK127" s="112"/>
      <c r="EL127" s="112"/>
      <c r="EM127" s="112"/>
      <c r="EN127" s="7"/>
      <c r="EO127" s="8"/>
      <c r="EP127" s="8"/>
      <c r="EQ127" s="8"/>
      <c r="ER127" s="8"/>
      <c r="ES127" s="7"/>
      <c r="ET127" s="132"/>
      <c r="EU127" s="13"/>
    </row>
    <row r="128" spans="1:151" ht="12.75" customHeight="1" x14ac:dyDescent="0.2">
      <c r="A128" s="13"/>
      <c r="B128" s="13"/>
      <c r="C128" s="13"/>
      <c r="D128" s="13"/>
      <c r="E128" s="13"/>
      <c r="F128" s="13"/>
      <c r="G128" s="13"/>
      <c r="H128" s="112"/>
      <c r="I128" s="14"/>
      <c r="J128" s="112"/>
      <c r="K128" s="112"/>
      <c r="L128" s="112"/>
      <c r="M128" s="112"/>
      <c r="N128" s="7"/>
      <c r="O128" s="8"/>
      <c r="P128" s="8"/>
      <c r="Q128" s="8"/>
      <c r="R128" s="8"/>
      <c r="S128" s="7"/>
      <c r="T128" s="132"/>
      <c r="U128" s="112"/>
      <c r="V128" s="112"/>
      <c r="W128" s="112"/>
      <c r="X128" s="7"/>
      <c r="Y128" s="8"/>
      <c r="Z128" s="8"/>
      <c r="AA128" s="8"/>
      <c r="AB128" s="8"/>
      <c r="AC128" s="7"/>
      <c r="AD128" s="132"/>
      <c r="AE128" s="112"/>
      <c r="AF128" s="112"/>
      <c r="AG128" s="112"/>
      <c r="AH128" s="7"/>
      <c r="AI128" s="8"/>
      <c r="AJ128" s="8"/>
      <c r="AK128" s="8"/>
      <c r="AL128" s="8"/>
      <c r="AM128" s="7"/>
      <c r="AN128" s="132"/>
      <c r="AO128" s="112"/>
      <c r="AP128" s="112"/>
      <c r="AQ128" s="112"/>
      <c r="AR128" s="7"/>
      <c r="AS128" s="8"/>
      <c r="AT128" s="8"/>
      <c r="AU128" s="8"/>
      <c r="AV128" s="8"/>
      <c r="AW128" s="7"/>
      <c r="AX128" s="132"/>
      <c r="AY128" s="112"/>
      <c r="AZ128" s="112"/>
      <c r="BA128" s="112"/>
      <c r="BB128" s="7"/>
      <c r="BC128" s="8"/>
      <c r="BD128" s="8"/>
      <c r="BE128" s="8"/>
      <c r="BF128" s="8"/>
      <c r="BG128" s="7"/>
      <c r="BH128" s="132"/>
      <c r="BI128" s="112"/>
      <c r="BJ128" s="112"/>
      <c r="BK128" s="112"/>
      <c r="BL128" s="7"/>
      <c r="BM128" s="8"/>
      <c r="BN128" s="8"/>
      <c r="BO128" s="8"/>
      <c r="BP128" s="8"/>
      <c r="BQ128" s="7"/>
      <c r="BR128" s="132"/>
      <c r="BS128" s="112"/>
      <c r="BT128" s="112"/>
      <c r="BU128" s="112"/>
      <c r="BV128" s="7"/>
      <c r="BW128" s="8"/>
      <c r="BX128" s="8"/>
      <c r="BY128" s="8"/>
      <c r="BZ128" s="8"/>
      <c r="CA128" s="7"/>
      <c r="CB128" s="132"/>
      <c r="CC128" s="112"/>
      <c r="CD128" s="112"/>
      <c r="CE128" s="112"/>
      <c r="CF128" s="7"/>
      <c r="CG128" s="8"/>
      <c r="CH128" s="8"/>
      <c r="CI128" s="8"/>
      <c r="CJ128" s="8"/>
      <c r="CK128" s="7"/>
      <c r="CL128" s="132"/>
      <c r="CM128" s="112"/>
      <c r="CN128" s="112"/>
      <c r="CO128" s="112"/>
      <c r="CP128" s="7"/>
      <c r="CQ128" s="8"/>
      <c r="CR128" s="8"/>
      <c r="CS128" s="8"/>
      <c r="CT128" s="8"/>
      <c r="CU128" s="7"/>
      <c r="CV128" s="132"/>
      <c r="CW128" s="112"/>
      <c r="CX128" s="112"/>
      <c r="CY128" s="112"/>
      <c r="CZ128" s="7"/>
      <c r="DA128" s="8"/>
      <c r="DB128" s="8"/>
      <c r="DC128" s="8"/>
      <c r="DD128" s="8"/>
      <c r="DE128" s="7"/>
      <c r="DF128" s="132"/>
      <c r="DG128" s="112"/>
      <c r="DH128" s="112"/>
      <c r="DI128" s="112"/>
      <c r="DJ128" s="7"/>
      <c r="DK128" s="8"/>
      <c r="DL128" s="8"/>
      <c r="DM128" s="8"/>
      <c r="DN128" s="8"/>
      <c r="DO128" s="7"/>
      <c r="DP128" s="132"/>
      <c r="DQ128" s="112"/>
      <c r="DR128" s="112"/>
      <c r="DS128" s="112"/>
      <c r="DT128" s="7"/>
      <c r="DU128" s="8"/>
      <c r="DV128" s="8"/>
      <c r="DW128" s="8"/>
      <c r="DX128" s="8"/>
      <c r="DY128" s="7"/>
      <c r="DZ128" s="132"/>
      <c r="EA128" s="112"/>
      <c r="EB128" s="112"/>
      <c r="EC128" s="112"/>
      <c r="ED128" s="7"/>
      <c r="EE128" s="8"/>
      <c r="EF128" s="8"/>
      <c r="EG128" s="8"/>
      <c r="EH128" s="8"/>
      <c r="EI128" s="7"/>
      <c r="EJ128" s="132"/>
      <c r="EK128" s="112"/>
      <c r="EL128" s="112"/>
      <c r="EM128" s="112"/>
      <c r="EN128" s="7"/>
      <c r="EO128" s="8"/>
      <c r="EP128" s="8"/>
      <c r="EQ128" s="8"/>
      <c r="ER128" s="8"/>
      <c r="ES128" s="7"/>
      <c r="ET128" s="132"/>
      <c r="EU128" s="13"/>
    </row>
    <row r="129" spans="1:151" ht="12.75" customHeight="1" x14ac:dyDescent="0.2">
      <c r="A129" s="13"/>
      <c r="B129" s="13"/>
      <c r="C129" s="13"/>
      <c r="D129" s="13"/>
      <c r="E129" s="13"/>
      <c r="F129" s="13"/>
      <c r="G129" s="13"/>
      <c r="H129" s="112"/>
      <c r="I129" s="14"/>
      <c r="J129" s="112"/>
      <c r="K129" s="112"/>
      <c r="L129" s="112"/>
      <c r="M129" s="112"/>
      <c r="N129" s="7"/>
      <c r="O129" s="8"/>
      <c r="P129" s="8"/>
      <c r="Q129" s="8"/>
      <c r="R129" s="8"/>
      <c r="S129" s="7"/>
      <c r="T129" s="132"/>
      <c r="U129" s="112"/>
      <c r="V129" s="112"/>
      <c r="W129" s="112"/>
      <c r="X129" s="7"/>
      <c r="Y129" s="8"/>
      <c r="Z129" s="8"/>
      <c r="AA129" s="8"/>
      <c r="AB129" s="8"/>
      <c r="AC129" s="7"/>
      <c r="AD129" s="132"/>
      <c r="AE129" s="112"/>
      <c r="AF129" s="112"/>
      <c r="AG129" s="112"/>
      <c r="AH129" s="7"/>
      <c r="AI129" s="8"/>
      <c r="AJ129" s="8"/>
      <c r="AK129" s="8"/>
      <c r="AL129" s="8"/>
      <c r="AM129" s="7"/>
      <c r="AN129" s="132"/>
      <c r="AO129" s="112"/>
      <c r="AP129" s="112"/>
      <c r="AQ129" s="112"/>
      <c r="AR129" s="7"/>
      <c r="AS129" s="8"/>
      <c r="AT129" s="8"/>
      <c r="AU129" s="8"/>
      <c r="AV129" s="8"/>
      <c r="AW129" s="7"/>
      <c r="AX129" s="132"/>
      <c r="AY129" s="112"/>
      <c r="AZ129" s="112"/>
      <c r="BA129" s="112"/>
      <c r="BB129" s="7"/>
      <c r="BC129" s="8"/>
      <c r="BD129" s="8"/>
      <c r="BE129" s="8"/>
      <c r="BF129" s="8"/>
      <c r="BG129" s="7"/>
      <c r="BH129" s="132"/>
      <c r="BI129" s="112"/>
      <c r="BJ129" s="112"/>
      <c r="BK129" s="112"/>
      <c r="BL129" s="7"/>
      <c r="BM129" s="8"/>
      <c r="BN129" s="8"/>
      <c r="BO129" s="8"/>
      <c r="BP129" s="8"/>
      <c r="BQ129" s="7"/>
      <c r="BR129" s="132"/>
      <c r="BS129" s="112"/>
      <c r="BT129" s="112"/>
      <c r="BU129" s="112"/>
      <c r="BV129" s="7"/>
      <c r="BW129" s="8"/>
      <c r="BX129" s="8"/>
      <c r="BY129" s="8"/>
      <c r="BZ129" s="8"/>
      <c r="CA129" s="7"/>
      <c r="CB129" s="132"/>
      <c r="CC129" s="112"/>
      <c r="CD129" s="112"/>
      <c r="CE129" s="112"/>
      <c r="CF129" s="7"/>
      <c r="CG129" s="8"/>
      <c r="CH129" s="8"/>
      <c r="CI129" s="8"/>
      <c r="CJ129" s="8"/>
      <c r="CK129" s="7"/>
      <c r="CL129" s="132"/>
      <c r="CM129" s="112"/>
      <c r="CN129" s="112"/>
      <c r="CO129" s="112"/>
      <c r="CP129" s="7"/>
      <c r="CQ129" s="8"/>
      <c r="CR129" s="8"/>
      <c r="CS129" s="8"/>
      <c r="CT129" s="8"/>
      <c r="CU129" s="7"/>
      <c r="CV129" s="132"/>
      <c r="CW129" s="112"/>
      <c r="CX129" s="112"/>
      <c r="CY129" s="112"/>
      <c r="CZ129" s="7"/>
      <c r="DA129" s="8"/>
      <c r="DB129" s="8"/>
      <c r="DC129" s="8"/>
      <c r="DD129" s="8"/>
      <c r="DE129" s="7"/>
      <c r="DF129" s="132"/>
      <c r="DG129" s="112"/>
      <c r="DH129" s="112"/>
      <c r="DI129" s="112"/>
      <c r="DJ129" s="7"/>
      <c r="DK129" s="8"/>
      <c r="DL129" s="8"/>
      <c r="DM129" s="8"/>
      <c r="DN129" s="8"/>
      <c r="DO129" s="7"/>
      <c r="DP129" s="132"/>
      <c r="DQ129" s="112"/>
      <c r="DR129" s="112"/>
      <c r="DS129" s="112"/>
      <c r="DT129" s="7"/>
      <c r="DU129" s="8"/>
      <c r="DV129" s="8"/>
      <c r="DW129" s="8"/>
      <c r="DX129" s="8"/>
      <c r="DY129" s="7"/>
      <c r="DZ129" s="132"/>
      <c r="EA129" s="112"/>
      <c r="EB129" s="112"/>
      <c r="EC129" s="112"/>
      <c r="ED129" s="7"/>
      <c r="EE129" s="8"/>
      <c r="EF129" s="8"/>
      <c r="EG129" s="8"/>
      <c r="EH129" s="8"/>
      <c r="EI129" s="7"/>
      <c r="EJ129" s="132"/>
      <c r="EK129" s="112"/>
      <c r="EL129" s="112"/>
      <c r="EM129" s="112"/>
      <c r="EN129" s="7"/>
      <c r="EO129" s="8"/>
      <c r="EP129" s="8"/>
      <c r="EQ129" s="8"/>
      <c r="ER129" s="8"/>
      <c r="ES129" s="7"/>
      <c r="ET129" s="132"/>
      <c r="EU129" s="13"/>
    </row>
    <row r="130" spans="1:151" ht="12.75" customHeight="1" x14ac:dyDescent="0.2">
      <c r="A130" s="13"/>
      <c r="B130" s="13"/>
      <c r="C130" s="13"/>
      <c r="D130" s="13"/>
      <c r="E130" s="13"/>
      <c r="F130" s="13"/>
      <c r="G130" s="13"/>
      <c r="H130" s="112"/>
      <c r="I130" s="14"/>
      <c r="J130" s="112"/>
      <c r="K130" s="112"/>
      <c r="L130" s="112"/>
      <c r="M130" s="112"/>
      <c r="N130" s="7"/>
      <c r="O130" s="8"/>
      <c r="P130" s="8"/>
      <c r="Q130" s="8"/>
      <c r="R130" s="8"/>
      <c r="S130" s="7"/>
      <c r="T130" s="132"/>
      <c r="U130" s="112"/>
      <c r="V130" s="112"/>
      <c r="W130" s="112"/>
      <c r="X130" s="7"/>
      <c r="Y130" s="8"/>
      <c r="Z130" s="8"/>
      <c r="AA130" s="8"/>
      <c r="AB130" s="8"/>
      <c r="AC130" s="7"/>
      <c r="AD130" s="132"/>
      <c r="AE130" s="112"/>
      <c r="AF130" s="112"/>
      <c r="AG130" s="112"/>
      <c r="AH130" s="7"/>
      <c r="AI130" s="8"/>
      <c r="AJ130" s="8"/>
      <c r="AK130" s="8"/>
      <c r="AL130" s="8"/>
      <c r="AM130" s="7"/>
      <c r="AN130" s="132"/>
      <c r="AO130" s="112"/>
      <c r="AP130" s="112"/>
      <c r="AQ130" s="112"/>
      <c r="AR130" s="7"/>
      <c r="AS130" s="8"/>
      <c r="AT130" s="8"/>
      <c r="AU130" s="8"/>
      <c r="AV130" s="8"/>
      <c r="AW130" s="7"/>
      <c r="AX130" s="132"/>
      <c r="AY130" s="112"/>
      <c r="AZ130" s="112"/>
      <c r="BA130" s="112"/>
      <c r="BB130" s="7"/>
      <c r="BC130" s="8"/>
      <c r="BD130" s="8"/>
      <c r="BE130" s="8"/>
      <c r="BF130" s="8"/>
      <c r="BG130" s="7"/>
      <c r="BH130" s="132"/>
      <c r="BI130" s="112"/>
      <c r="BJ130" s="112"/>
      <c r="BK130" s="112"/>
      <c r="BL130" s="7"/>
      <c r="BM130" s="8"/>
      <c r="BN130" s="8"/>
      <c r="BO130" s="8"/>
      <c r="BP130" s="8"/>
      <c r="BQ130" s="7"/>
      <c r="BR130" s="132"/>
      <c r="BS130" s="112"/>
      <c r="BT130" s="112"/>
      <c r="BU130" s="112"/>
      <c r="BV130" s="7"/>
      <c r="BW130" s="8"/>
      <c r="BX130" s="8"/>
      <c r="BY130" s="8"/>
      <c r="BZ130" s="8"/>
      <c r="CA130" s="7"/>
      <c r="CB130" s="132"/>
      <c r="CC130" s="112"/>
      <c r="CD130" s="112"/>
      <c r="CE130" s="112"/>
      <c r="CF130" s="7"/>
      <c r="CG130" s="8"/>
      <c r="CH130" s="8"/>
      <c r="CI130" s="8"/>
      <c r="CJ130" s="8"/>
      <c r="CK130" s="7"/>
      <c r="CL130" s="132"/>
      <c r="CM130" s="112"/>
      <c r="CN130" s="112"/>
      <c r="CO130" s="112"/>
      <c r="CP130" s="7"/>
      <c r="CQ130" s="8"/>
      <c r="CR130" s="8"/>
      <c r="CS130" s="8"/>
      <c r="CT130" s="8"/>
      <c r="CU130" s="7"/>
      <c r="CV130" s="132"/>
      <c r="CW130" s="112"/>
      <c r="CX130" s="112"/>
      <c r="CY130" s="112"/>
      <c r="CZ130" s="7"/>
      <c r="DA130" s="8"/>
      <c r="DB130" s="8"/>
      <c r="DC130" s="8"/>
      <c r="DD130" s="8"/>
      <c r="DE130" s="7"/>
      <c r="DF130" s="132"/>
      <c r="DG130" s="112"/>
      <c r="DH130" s="112"/>
      <c r="DI130" s="112"/>
      <c r="DJ130" s="7"/>
      <c r="DK130" s="8"/>
      <c r="DL130" s="8"/>
      <c r="DM130" s="8"/>
      <c r="DN130" s="8"/>
      <c r="DO130" s="7"/>
      <c r="DP130" s="132"/>
      <c r="DQ130" s="112"/>
      <c r="DR130" s="112"/>
      <c r="DS130" s="112"/>
      <c r="DT130" s="7"/>
      <c r="DU130" s="8"/>
      <c r="DV130" s="8"/>
      <c r="DW130" s="8"/>
      <c r="DX130" s="8"/>
      <c r="DY130" s="7"/>
      <c r="DZ130" s="132"/>
      <c r="EA130" s="112"/>
      <c r="EB130" s="112"/>
      <c r="EC130" s="112"/>
      <c r="ED130" s="7"/>
      <c r="EE130" s="8"/>
      <c r="EF130" s="8"/>
      <c r="EG130" s="8"/>
      <c r="EH130" s="8"/>
      <c r="EI130" s="7"/>
      <c r="EJ130" s="132"/>
      <c r="EK130" s="112"/>
      <c r="EL130" s="112"/>
      <c r="EM130" s="112"/>
      <c r="EN130" s="7"/>
      <c r="EO130" s="8"/>
      <c r="EP130" s="8"/>
      <c r="EQ130" s="8"/>
      <c r="ER130" s="8"/>
      <c r="ES130" s="7"/>
      <c r="ET130" s="132"/>
      <c r="EU130" s="13"/>
    </row>
    <row r="131" spans="1:151" ht="12.75" customHeight="1" x14ac:dyDescent="0.2">
      <c r="A131" s="13"/>
      <c r="B131" s="13"/>
      <c r="C131" s="13"/>
      <c r="D131" s="13"/>
      <c r="E131" s="13"/>
      <c r="F131" s="13"/>
      <c r="G131" s="13"/>
      <c r="H131" s="112"/>
      <c r="I131" s="14"/>
      <c r="J131" s="112"/>
      <c r="K131" s="112"/>
      <c r="L131" s="112"/>
      <c r="M131" s="112"/>
      <c r="N131" s="7"/>
      <c r="O131" s="8"/>
      <c r="P131" s="8"/>
      <c r="Q131" s="8"/>
      <c r="R131" s="8"/>
      <c r="S131" s="7"/>
      <c r="T131" s="132"/>
      <c r="U131" s="112"/>
      <c r="V131" s="112"/>
      <c r="W131" s="112"/>
      <c r="X131" s="7"/>
      <c r="Y131" s="8"/>
      <c r="Z131" s="8"/>
      <c r="AA131" s="8"/>
      <c r="AB131" s="8"/>
      <c r="AC131" s="7"/>
      <c r="AD131" s="132"/>
      <c r="AE131" s="112"/>
      <c r="AF131" s="112"/>
      <c r="AG131" s="112"/>
      <c r="AH131" s="7"/>
      <c r="AI131" s="8"/>
      <c r="AJ131" s="8"/>
      <c r="AK131" s="8"/>
      <c r="AL131" s="8"/>
      <c r="AM131" s="7"/>
      <c r="AN131" s="132"/>
      <c r="AO131" s="112"/>
      <c r="AP131" s="112"/>
      <c r="AQ131" s="112"/>
      <c r="AR131" s="7"/>
      <c r="AS131" s="8"/>
      <c r="AT131" s="8"/>
      <c r="AU131" s="8"/>
      <c r="AV131" s="8"/>
      <c r="AW131" s="7"/>
      <c r="AX131" s="132"/>
      <c r="AY131" s="112"/>
      <c r="AZ131" s="112"/>
      <c r="BA131" s="112"/>
      <c r="BB131" s="7"/>
      <c r="BC131" s="8"/>
      <c r="BD131" s="8"/>
      <c r="BE131" s="8"/>
      <c r="BF131" s="8"/>
      <c r="BG131" s="7"/>
      <c r="BH131" s="132"/>
      <c r="BI131" s="112"/>
      <c r="BJ131" s="112"/>
      <c r="BK131" s="112"/>
      <c r="BL131" s="7"/>
      <c r="BM131" s="8"/>
      <c r="BN131" s="8"/>
      <c r="BO131" s="8"/>
      <c r="BP131" s="8"/>
      <c r="BQ131" s="7"/>
      <c r="BR131" s="132"/>
      <c r="BS131" s="112"/>
      <c r="BT131" s="112"/>
      <c r="BU131" s="112"/>
      <c r="BV131" s="7"/>
      <c r="BW131" s="8"/>
      <c r="BX131" s="8"/>
      <c r="BY131" s="8"/>
      <c r="BZ131" s="8"/>
      <c r="CA131" s="7"/>
      <c r="CB131" s="132"/>
      <c r="CC131" s="112"/>
      <c r="CD131" s="112"/>
      <c r="CE131" s="112"/>
      <c r="CF131" s="7"/>
      <c r="CG131" s="8"/>
      <c r="CH131" s="8"/>
      <c r="CI131" s="8"/>
      <c r="CJ131" s="8"/>
      <c r="CK131" s="7"/>
      <c r="CL131" s="132"/>
      <c r="CM131" s="112"/>
      <c r="CN131" s="112"/>
      <c r="CO131" s="112"/>
      <c r="CP131" s="7"/>
      <c r="CQ131" s="8"/>
      <c r="CR131" s="8"/>
      <c r="CS131" s="8"/>
      <c r="CT131" s="8"/>
      <c r="CU131" s="7"/>
      <c r="CV131" s="132"/>
      <c r="CW131" s="112"/>
      <c r="CX131" s="112"/>
      <c r="CY131" s="112"/>
      <c r="CZ131" s="7"/>
      <c r="DA131" s="8"/>
      <c r="DB131" s="8"/>
      <c r="DC131" s="8"/>
      <c r="DD131" s="8"/>
      <c r="DE131" s="7"/>
      <c r="DF131" s="132"/>
      <c r="DG131" s="112"/>
      <c r="DH131" s="112"/>
      <c r="DI131" s="112"/>
      <c r="DJ131" s="7"/>
      <c r="DK131" s="8"/>
      <c r="DL131" s="8"/>
      <c r="DM131" s="8"/>
      <c r="DN131" s="8"/>
      <c r="DO131" s="7"/>
      <c r="DP131" s="132"/>
      <c r="DQ131" s="112"/>
      <c r="DR131" s="112"/>
      <c r="DS131" s="112"/>
      <c r="DT131" s="7"/>
      <c r="DU131" s="8"/>
      <c r="DV131" s="8"/>
      <c r="DW131" s="8"/>
      <c r="DX131" s="8"/>
      <c r="DY131" s="7"/>
      <c r="DZ131" s="132"/>
      <c r="EA131" s="112"/>
      <c r="EB131" s="112"/>
      <c r="EC131" s="112"/>
      <c r="ED131" s="7"/>
      <c r="EE131" s="8"/>
      <c r="EF131" s="8"/>
      <c r="EG131" s="8"/>
      <c r="EH131" s="8"/>
      <c r="EI131" s="7"/>
      <c r="EJ131" s="132"/>
      <c r="EK131" s="112"/>
      <c r="EL131" s="112"/>
      <c r="EM131" s="112"/>
      <c r="EN131" s="7"/>
      <c r="EO131" s="8"/>
      <c r="EP131" s="8"/>
      <c r="EQ131" s="8"/>
      <c r="ER131" s="8"/>
      <c r="ES131" s="7"/>
      <c r="ET131" s="132"/>
      <c r="EU131" s="13"/>
    </row>
    <row r="132" spans="1:151" ht="12.75" customHeight="1" x14ac:dyDescent="0.2">
      <c r="A132" s="13"/>
      <c r="B132" s="13"/>
      <c r="C132" s="13"/>
      <c r="D132" s="13"/>
      <c r="E132" s="13"/>
      <c r="F132" s="13"/>
      <c r="G132" s="13"/>
      <c r="H132" s="112"/>
      <c r="I132" s="14"/>
      <c r="J132" s="112"/>
      <c r="K132" s="112"/>
      <c r="L132" s="112"/>
      <c r="M132" s="112"/>
      <c r="N132" s="7"/>
      <c r="O132" s="8"/>
      <c r="P132" s="8"/>
      <c r="Q132" s="8"/>
      <c r="R132" s="8"/>
      <c r="S132" s="7"/>
      <c r="T132" s="132"/>
      <c r="U132" s="112"/>
      <c r="V132" s="112"/>
      <c r="W132" s="112"/>
      <c r="X132" s="7"/>
      <c r="Y132" s="8"/>
      <c r="Z132" s="8"/>
      <c r="AA132" s="8"/>
      <c r="AB132" s="8"/>
      <c r="AC132" s="7"/>
      <c r="AD132" s="132"/>
      <c r="AE132" s="112"/>
      <c r="AF132" s="112"/>
      <c r="AG132" s="112"/>
      <c r="AH132" s="7"/>
      <c r="AI132" s="8"/>
      <c r="AJ132" s="8"/>
      <c r="AK132" s="8"/>
      <c r="AL132" s="8"/>
      <c r="AM132" s="7"/>
      <c r="AN132" s="132"/>
      <c r="AO132" s="112"/>
      <c r="AP132" s="112"/>
      <c r="AQ132" s="112"/>
      <c r="AR132" s="7"/>
      <c r="AS132" s="8"/>
      <c r="AT132" s="8"/>
      <c r="AU132" s="8"/>
      <c r="AV132" s="8"/>
      <c r="AW132" s="7"/>
      <c r="AX132" s="132"/>
      <c r="AY132" s="112"/>
      <c r="AZ132" s="112"/>
      <c r="BA132" s="112"/>
      <c r="BB132" s="7"/>
      <c r="BC132" s="8"/>
      <c r="BD132" s="8"/>
      <c r="BE132" s="8"/>
      <c r="BF132" s="8"/>
      <c r="BG132" s="7"/>
      <c r="BH132" s="132"/>
      <c r="BI132" s="112"/>
      <c r="BJ132" s="112"/>
      <c r="BK132" s="112"/>
      <c r="BL132" s="7"/>
      <c r="BM132" s="8"/>
      <c r="BN132" s="8"/>
      <c r="BO132" s="8"/>
      <c r="BP132" s="8"/>
      <c r="BQ132" s="7"/>
      <c r="BR132" s="132"/>
      <c r="BS132" s="112"/>
      <c r="BT132" s="112"/>
      <c r="BU132" s="112"/>
      <c r="BV132" s="7"/>
      <c r="BW132" s="8"/>
      <c r="BX132" s="8"/>
      <c r="BY132" s="8"/>
      <c r="BZ132" s="8"/>
      <c r="CA132" s="7"/>
      <c r="CB132" s="132"/>
      <c r="CC132" s="112"/>
      <c r="CD132" s="112"/>
      <c r="CE132" s="112"/>
      <c r="CF132" s="7"/>
      <c r="CG132" s="8"/>
      <c r="CH132" s="8"/>
      <c r="CI132" s="8"/>
      <c r="CJ132" s="8"/>
      <c r="CK132" s="7"/>
      <c r="CL132" s="132"/>
      <c r="CM132" s="112"/>
      <c r="CN132" s="112"/>
      <c r="CO132" s="112"/>
      <c r="CP132" s="7"/>
      <c r="CQ132" s="8"/>
      <c r="CR132" s="8"/>
      <c r="CS132" s="8"/>
      <c r="CT132" s="8"/>
      <c r="CU132" s="7"/>
      <c r="CV132" s="132"/>
      <c r="CW132" s="112"/>
      <c r="CX132" s="112"/>
      <c r="CY132" s="112"/>
      <c r="CZ132" s="7"/>
      <c r="DA132" s="8"/>
      <c r="DB132" s="8"/>
      <c r="DC132" s="8"/>
      <c r="DD132" s="8"/>
      <c r="DE132" s="7"/>
      <c r="DF132" s="132"/>
      <c r="DG132" s="112"/>
      <c r="DH132" s="112"/>
      <c r="DI132" s="112"/>
      <c r="DJ132" s="7"/>
      <c r="DK132" s="8"/>
      <c r="DL132" s="8"/>
      <c r="DM132" s="8"/>
      <c r="DN132" s="8"/>
      <c r="DO132" s="7"/>
      <c r="DP132" s="132"/>
      <c r="DQ132" s="112"/>
      <c r="DR132" s="112"/>
      <c r="DS132" s="112"/>
      <c r="DT132" s="7"/>
      <c r="DU132" s="8"/>
      <c r="DV132" s="8"/>
      <c r="DW132" s="8"/>
      <c r="DX132" s="8"/>
      <c r="DY132" s="7"/>
      <c r="DZ132" s="132"/>
      <c r="EA132" s="112"/>
      <c r="EB132" s="112"/>
      <c r="EC132" s="112"/>
      <c r="ED132" s="7"/>
      <c r="EE132" s="8"/>
      <c r="EF132" s="8"/>
      <c r="EG132" s="8"/>
      <c r="EH132" s="8"/>
      <c r="EI132" s="7"/>
      <c r="EJ132" s="132"/>
      <c r="EK132" s="112"/>
      <c r="EL132" s="112"/>
      <c r="EM132" s="112"/>
      <c r="EN132" s="7"/>
      <c r="EO132" s="8"/>
      <c r="EP132" s="8"/>
      <c r="EQ132" s="8"/>
      <c r="ER132" s="8"/>
      <c r="ES132" s="7"/>
      <c r="ET132" s="132"/>
      <c r="EU132" s="13"/>
    </row>
    <row r="133" spans="1:151" ht="12.75" customHeight="1" x14ac:dyDescent="0.2">
      <c r="A133" s="13"/>
      <c r="B133" s="13"/>
      <c r="C133" s="13"/>
      <c r="D133" s="13"/>
      <c r="E133" s="13"/>
      <c r="F133" s="13"/>
      <c r="G133" s="13"/>
      <c r="H133" s="112"/>
      <c r="I133" s="14"/>
      <c r="J133" s="112"/>
      <c r="K133" s="112"/>
      <c r="L133" s="112"/>
      <c r="M133" s="112"/>
      <c r="N133" s="7"/>
      <c r="O133" s="8"/>
      <c r="P133" s="8"/>
      <c r="Q133" s="8"/>
      <c r="R133" s="8"/>
      <c r="S133" s="7"/>
      <c r="T133" s="132"/>
      <c r="U133" s="112"/>
      <c r="V133" s="112"/>
      <c r="W133" s="112"/>
      <c r="X133" s="7"/>
      <c r="Y133" s="8"/>
      <c r="Z133" s="8"/>
      <c r="AA133" s="8"/>
      <c r="AB133" s="8"/>
      <c r="AC133" s="7"/>
      <c r="AD133" s="132"/>
      <c r="AE133" s="112"/>
      <c r="AF133" s="112"/>
      <c r="AG133" s="112"/>
      <c r="AH133" s="7"/>
      <c r="AI133" s="8"/>
      <c r="AJ133" s="8"/>
      <c r="AK133" s="8"/>
      <c r="AL133" s="8"/>
      <c r="AM133" s="7"/>
      <c r="AN133" s="132"/>
      <c r="AO133" s="112"/>
      <c r="AP133" s="112"/>
      <c r="AQ133" s="112"/>
      <c r="AR133" s="7"/>
      <c r="AS133" s="8"/>
      <c r="AT133" s="8"/>
      <c r="AU133" s="8"/>
      <c r="AV133" s="8"/>
      <c r="AW133" s="7"/>
      <c r="AX133" s="132"/>
      <c r="AY133" s="112"/>
      <c r="AZ133" s="112"/>
      <c r="BA133" s="112"/>
      <c r="BB133" s="7"/>
      <c r="BC133" s="8"/>
      <c r="BD133" s="8"/>
      <c r="BE133" s="8"/>
      <c r="BF133" s="8"/>
      <c r="BG133" s="7"/>
      <c r="BH133" s="132"/>
      <c r="BI133" s="112"/>
      <c r="BJ133" s="112"/>
      <c r="BK133" s="112"/>
      <c r="BL133" s="7"/>
      <c r="BM133" s="8"/>
      <c r="BN133" s="8"/>
      <c r="BO133" s="8"/>
      <c r="BP133" s="8"/>
      <c r="BQ133" s="7"/>
      <c r="BR133" s="132"/>
      <c r="BS133" s="112"/>
      <c r="BT133" s="112"/>
      <c r="BU133" s="112"/>
      <c r="BV133" s="7"/>
      <c r="BW133" s="8"/>
      <c r="BX133" s="8"/>
      <c r="BY133" s="8"/>
      <c r="BZ133" s="8"/>
      <c r="CA133" s="7"/>
      <c r="CB133" s="132"/>
      <c r="CC133" s="112"/>
      <c r="CD133" s="112"/>
      <c r="CE133" s="112"/>
      <c r="CF133" s="7"/>
      <c r="CG133" s="8"/>
      <c r="CH133" s="8"/>
      <c r="CI133" s="8"/>
      <c r="CJ133" s="8"/>
      <c r="CK133" s="7"/>
      <c r="CL133" s="132"/>
      <c r="CM133" s="112"/>
      <c r="CN133" s="112"/>
      <c r="CO133" s="112"/>
      <c r="CP133" s="7"/>
      <c r="CQ133" s="8"/>
      <c r="CR133" s="8"/>
      <c r="CS133" s="8"/>
      <c r="CT133" s="8"/>
      <c r="CU133" s="7"/>
      <c r="CV133" s="132"/>
      <c r="CW133" s="112"/>
      <c r="CX133" s="112"/>
      <c r="CY133" s="112"/>
      <c r="CZ133" s="7"/>
      <c r="DA133" s="8"/>
      <c r="DB133" s="8"/>
      <c r="DC133" s="8"/>
      <c r="DD133" s="8"/>
      <c r="DE133" s="7"/>
      <c r="DF133" s="132"/>
      <c r="DG133" s="112"/>
      <c r="DH133" s="112"/>
      <c r="DI133" s="112"/>
      <c r="DJ133" s="7"/>
      <c r="DK133" s="8"/>
      <c r="DL133" s="8"/>
      <c r="DM133" s="8"/>
      <c r="DN133" s="8"/>
      <c r="DO133" s="7"/>
      <c r="DP133" s="132"/>
      <c r="DQ133" s="112"/>
      <c r="DR133" s="112"/>
      <c r="DS133" s="112"/>
      <c r="DT133" s="7"/>
      <c r="DU133" s="8"/>
      <c r="DV133" s="8"/>
      <c r="DW133" s="8"/>
      <c r="DX133" s="8"/>
      <c r="DY133" s="7"/>
      <c r="DZ133" s="132"/>
      <c r="EA133" s="112"/>
      <c r="EB133" s="112"/>
      <c r="EC133" s="112"/>
      <c r="ED133" s="7"/>
      <c r="EE133" s="8"/>
      <c r="EF133" s="8"/>
      <c r="EG133" s="8"/>
      <c r="EH133" s="8"/>
      <c r="EI133" s="7"/>
      <c r="EJ133" s="132"/>
      <c r="EK133" s="112"/>
      <c r="EL133" s="112"/>
      <c r="EM133" s="112"/>
      <c r="EN133" s="7"/>
      <c r="EO133" s="8"/>
      <c r="EP133" s="8"/>
      <c r="EQ133" s="8"/>
      <c r="ER133" s="8"/>
      <c r="ES133" s="7"/>
      <c r="ET133" s="132"/>
      <c r="EU133" s="13"/>
    </row>
    <row r="134" spans="1:151" ht="12.75" customHeight="1" x14ac:dyDescent="0.2">
      <c r="A134" s="13"/>
      <c r="B134" s="13"/>
      <c r="C134" s="13"/>
      <c r="D134" s="13"/>
      <c r="E134" s="13"/>
      <c r="F134" s="13"/>
      <c r="G134" s="13"/>
      <c r="H134" s="112"/>
      <c r="I134" s="14"/>
      <c r="J134" s="112"/>
      <c r="K134" s="112"/>
      <c r="L134" s="112"/>
      <c r="M134" s="112"/>
      <c r="N134" s="7"/>
      <c r="O134" s="8"/>
      <c r="P134" s="8"/>
      <c r="Q134" s="8"/>
      <c r="R134" s="8"/>
      <c r="S134" s="7"/>
      <c r="T134" s="132"/>
      <c r="U134" s="112"/>
      <c r="V134" s="112"/>
      <c r="W134" s="112"/>
      <c r="X134" s="7"/>
      <c r="Y134" s="8"/>
      <c r="Z134" s="8"/>
      <c r="AA134" s="8"/>
      <c r="AB134" s="8"/>
      <c r="AC134" s="7"/>
      <c r="AD134" s="132"/>
      <c r="AE134" s="112"/>
      <c r="AF134" s="112"/>
      <c r="AG134" s="112"/>
      <c r="AH134" s="7"/>
      <c r="AI134" s="8"/>
      <c r="AJ134" s="8"/>
      <c r="AK134" s="8"/>
      <c r="AL134" s="8"/>
      <c r="AM134" s="7"/>
      <c r="AN134" s="132"/>
      <c r="AO134" s="112"/>
      <c r="AP134" s="112"/>
      <c r="AQ134" s="112"/>
      <c r="AR134" s="7"/>
      <c r="AS134" s="8"/>
      <c r="AT134" s="8"/>
      <c r="AU134" s="8"/>
      <c r="AV134" s="8"/>
      <c r="AW134" s="7"/>
      <c r="AX134" s="132"/>
      <c r="AY134" s="112"/>
      <c r="AZ134" s="112"/>
      <c r="BA134" s="112"/>
      <c r="BB134" s="7"/>
      <c r="BC134" s="8"/>
      <c r="BD134" s="8"/>
      <c r="BE134" s="8"/>
      <c r="BF134" s="8"/>
      <c r="BG134" s="7"/>
      <c r="BH134" s="132"/>
      <c r="BI134" s="112"/>
      <c r="BJ134" s="112"/>
      <c r="BK134" s="112"/>
      <c r="BL134" s="7"/>
      <c r="BM134" s="8"/>
      <c r="BN134" s="8"/>
      <c r="BO134" s="8"/>
      <c r="BP134" s="8"/>
      <c r="BQ134" s="7"/>
      <c r="BR134" s="132"/>
      <c r="BS134" s="112"/>
      <c r="BT134" s="112"/>
      <c r="BU134" s="112"/>
      <c r="BV134" s="7"/>
      <c r="BW134" s="8"/>
      <c r="BX134" s="8"/>
      <c r="BY134" s="8"/>
      <c r="BZ134" s="8"/>
      <c r="CA134" s="7"/>
      <c r="CB134" s="132"/>
      <c r="CC134" s="112"/>
      <c r="CD134" s="112"/>
      <c r="CE134" s="112"/>
      <c r="CF134" s="7"/>
      <c r="CG134" s="8"/>
      <c r="CH134" s="8"/>
      <c r="CI134" s="8"/>
      <c r="CJ134" s="8"/>
      <c r="CK134" s="7"/>
      <c r="CL134" s="132"/>
      <c r="CM134" s="112"/>
      <c r="CN134" s="112"/>
      <c r="CO134" s="112"/>
      <c r="CP134" s="7"/>
      <c r="CQ134" s="8"/>
      <c r="CR134" s="8"/>
      <c r="CS134" s="8"/>
      <c r="CT134" s="8"/>
      <c r="CU134" s="7"/>
      <c r="CV134" s="132"/>
      <c r="CW134" s="112"/>
      <c r="CX134" s="112"/>
      <c r="CY134" s="112"/>
      <c r="CZ134" s="7"/>
      <c r="DA134" s="8"/>
      <c r="DB134" s="8"/>
      <c r="DC134" s="8"/>
      <c r="DD134" s="8"/>
      <c r="DE134" s="7"/>
      <c r="DF134" s="132"/>
      <c r="DG134" s="112"/>
      <c r="DH134" s="112"/>
      <c r="DI134" s="112"/>
      <c r="DJ134" s="7"/>
      <c r="DK134" s="8"/>
      <c r="DL134" s="8"/>
      <c r="DM134" s="8"/>
      <c r="DN134" s="8"/>
      <c r="DO134" s="7"/>
      <c r="DP134" s="132"/>
      <c r="DQ134" s="112"/>
      <c r="DR134" s="112"/>
      <c r="DS134" s="112"/>
      <c r="DT134" s="7"/>
      <c r="DU134" s="8"/>
      <c r="DV134" s="8"/>
      <c r="DW134" s="8"/>
      <c r="DX134" s="8"/>
      <c r="DY134" s="7"/>
      <c r="DZ134" s="132"/>
      <c r="EA134" s="112"/>
      <c r="EB134" s="112"/>
      <c r="EC134" s="112"/>
      <c r="ED134" s="7"/>
      <c r="EE134" s="8"/>
      <c r="EF134" s="8"/>
      <c r="EG134" s="8"/>
      <c r="EH134" s="8"/>
      <c r="EI134" s="7"/>
      <c r="EJ134" s="132"/>
      <c r="EK134" s="112"/>
      <c r="EL134" s="112"/>
      <c r="EM134" s="112"/>
      <c r="EN134" s="7"/>
      <c r="EO134" s="8"/>
      <c r="EP134" s="8"/>
      <c r="EQ134" s="8"/>
      <c r="ER134" s="8"/>
      <c r="ES134" s="7"/>
      <c r="ET134" s="132"/>
      <c r="EU134" s="13"/>
    </row>
    <row r="135" spans="1:151" ht="12.75" customHeight="1" x14ac:dyDescent="0.2">
      <c r="A135" s="13"/>
      <c r="B135" s="13"/>
      <c r="C135" s="13"/>
      <c r="D135" s="13"/>
      <c r="E135" s="13"/>
      <c r="F135" s="13"/>
      <c r="G135" s="13"/>
      <c r="H135" s="112"/>
      <c r="I135" s="14"/>
      <c r="J135" s="112"/>
      <c r="K135" s="112"/>
      <c r="L135" s="112"/>
      <c r="M135" s="112"/>
      <c r="N135" s="7"/>
      <c r="O135" s="8"/>
      <c r="P135" s="8"/>
      <c r="Q135" s="8"/>
      <c r="R135" s="8"/>
      <c r="S135" s="7"/>
      <c r="T135" s="132"/>
      <c r="U135" s="112"/>
      <c r="V135" s="112"/>
      <c r="W135" s="112"/>
      <c r="X135" s="7"/>
      <c r="Y135" s="8"/>
      <c r="Z135" s="8"/>
      <c r="AA135" s="8"/>
      <c r="AB135" s="8"/>
      <c r="AC135" s="7"/>
      <c r="AD135" s="132"/>
      <c r="AE135" s="112"/>
      <c r="AF135" s="112"/>
      <c r="AG135" s="112"/>
      <c r="AH135" s="7"/>
      <c r="AI135" s="8"/>
      <c r="AJ135" s="8"/>
      <c r="AK135" s="8"/>
      <c r="AL135" s="8"/>
      <c r="AM135" s="7"/>
      <c r="AN135" s="132"/>
      <c r="AO135" s="112"/>
      <c r="AP135" s="112"/>
      <c r="AQ135" s="112"/>
      <c r="AR135" s="7"/>
      <c r="AS135" s="8"/>
      <c r="AT135" s="8"/>
      <c r="AU135" s="8"/>
      <c r="AV135" s="8"/>
      <c r="AW135" s="7"/>
      <c r="AX135" s="132"/>
      <c r="AY135" s="112"/>
      <c r="AZ135" s="112"/>
      <c r="BA135" s="112"/>
      <c r="BB135" s="7"/>
      <c r="BC135" s="8"/>
      <c r="BD135" s="8"/>
      <c r="BE135" s="8"/>
      <c r="BF135" s="8"/>
      <c r="BG135" s="7"/>
      <c r="BH135" s="132"/>
      <c r="BI135" s="112"/>
      <c r="BJ135" s="112"/>
      <c r="BK135" s="112"/>
      <c r="BL135" s="7"/>
      <c r="BM135" s="8"/>
      <c r="BN135" s="8"/>
      <c r="BO135" s="8"/>
      <c r="BP135" s="8"/>
      <c r="BQ135" s="7"/>
      <c r="BR135" s="132"/>
      <c r="BS135" s="112"/>
      <c r="BT135" s="112"/>
      <c r="BU135" s="112"/>
      <c r="BV135" s="7"/>
      <c r="BW135" s="8"/>
      <c r="BX135" s="8"/>
      <c r="BY135" s="8"/>
      <c r="BZ135" s="8"/>
      <c r="CA135" s="7"/>
      <c r="CB135" s="132"/>
      <c r="CC135" s="112"/>
      <c r="CD135" s="112"/>
      <c r="CE135" s="112"/>
      <c r="CF135" s="7"/>
      <c r="CG135" s="8"/>
      <c r="CH135" s="8"/>
      <c r="CI135" s="8"/>
      <c r="CJ135" s="8"/>
      <c r="CK135" s="7"/>
      <c r="CL135" s="132"/>
      <c r="CM135" s="112"/>
      <c r="CN135" s="112"/>
      <c r="CO135" s="112"/>
      <c r="CP135" s="7"/>
      <c r="CQ135" s="8"/>
      <c r="CR135" s="8"/>
      <c r="CS135" s="8"/>
      <c r="CT135" s="8"/>
      <c r="CU135" s="7"/>
      <c r="CV135" s="132"/>
      <c r="CW135" s="112"/>
      <c r="CX135" s="112"/>
      <c r="CY135" s="112"/>
      <c r="CZ135" s="7"/>
      <c r="DA135" s="8"/>
      <c r="DB135" s="8"/>
      <c r="DC135" s="8"/>
      <c r="DD135" s="8"/>
      <c r="DE135" s="7"/>
      <c r="DF135" s="132"/>
      <c r="DG135" s="112"/>
      <c r="DH135" s="112"/>
      <c r="DI135" s="112"/>
      <c r="DJ135" s="7"/>
      <c r="DK135" s="8"/>
      <c r="DL135" s="8"/>
      <c r="DM135" s="8"/>
      <c r="DN135" s="8"/>
      <c r="DO135" s="7"/>
      <c r="DP135" s="132"/>
      <c r="DQ135" s="112"/>
      <c r="DR135" s="112"/>
      <c r="DS135" s="112"/>
      <c r="DT135" s="7"/>
      <c r="DU135" s="8"/>
      <c r="DV135" s="8"/>
      <c r="DW135" s="8"/>
      <c r="DX135" s="8"/>
      <c r="DY135" s="7"/>
      <c r="DZ135" s="132"/>
      <c r="EA135" s="112"/>
      <c r="EB135" s="112"/>
      <c r="EC135" s="112"/>
      <c r="ED135" s="7"/>
      <c r="EE135" s="8"/>
      <c r="EF135" s="8"/>
      <c r="EG135" s="8"/>
      <c r="EH135" s="8"/>
      <c r="EI135" s="7"/>
      <c r="EJ135" s="132"/>
      <c r="EK135" s="112"/>
      <c r="EL135" s="112"/>
      <c r="EM135" s="112"/>
      <c r="EN135" s="7"/>
      <c r="EO135" s="8"/>
      <c r="EP135" s="8"/>
      <c r="EQ135" s="8"/>
      <c r="ER135" s="8"/>
      <c r="ES135" s="7"/>
      <c r="ET135" s="132"/>
      <c r="EU135" s="13"/>
    </row>
    <row r="136" spans="1:151" ht="12.75" customHeight="1" x14ac:dyDescent="0.2">
      <c r="A136" s="13"/>
      <c r="B136" s="13"/>
      <c r="C136" s="13"/>
      <c r="D136" s="13"/>
      <c r="E136" s="13"/>
      <c r="F136" s="13"/>
      <c r="G136" s="13"/>
      <c r="H136" s="112"/>
      <c r="I136" s="14"/>
      <c r="J136" s="112"/>
      <c r="K136" s="112"/>
      <c r="L136" s="112"/>
      <c r="M136" s="112"/>
      <c r="N136" s="7"/>
      <c r="O136" s="8"/>
      <c r="P136" s="8"/>
      <c r="Q136" s="8"/>
      <c r="R136" s="8"/>
      <c r="S136" s="7"/>
      <c r="T136" s="132"/>
      <c r="U136" s="112"/>
      <c r="V136" s="112"/>
      <c r="W136" s="112"/>
      <c r="X136" s="7"/>
      <c r="Y136" s="8"/>
      <c r="Z136" s="8"/>
      <c r="AA136" s="8"/>
      <c r="AB136" s="8"/>
      <c r="AC136" s="7"/>
      <c r="AD136" s="132"/>
      <c r="AE136" s="112"/>
      <c r="AF136" s="112"/>
      <c r="AG136" s="112"/>
      <c r="AH136" s="7"/>
      <c r="AI136" s="8"/>
      <c r="AJ136" s="8"/>
      <c r="AK136" s="8"/>
      <c r="AL136" s="8"/>
      <c r="AM136" s="7"/>
      <c r="AN136" s="132"/>
      <c r="AO136" s="112"/>
      <c r="AP136" s="112"/>
      <c r="AQ136" s="112"/>
      <c r="AR136" s="7"/>
      <c r="AS136" s="8"/>
      <c r="AT136" s="8"/>
      <c r="AU136" s="8"/>
      <c r="AV136" s="8"/>
      <c r="AW136" s="7"/>
      <c r="AX136" s="132"/>
      <c r="AY136" s="112"/>
      <c r="AZ136" s="112"/>
      <c r="BA136" s="112"/>
      <c r="BB136" s="7"/>
      <c r="BC136" s="8"/>
      <c r="BD136" s="8"/>
      <c r="BE136" s="8"/>
      <c r="BF136" s="8"/>
      <c r="BG136" s="7"/>
      <c r="BH136" s="132"/>
      <c r="BI136" s="112"/>
      <c r="BJ136" s="112"/>
      <c r="BK136" s="112"/>
      <c r="BL136" s="7"/>
      <c r="BM136" s="8"/>
      <c r="BN136" s="8"/>
      <c r="BO136" s="8"/>
      <c r="BP136" s="8"/>
      <c r="BQ136" s="7"/>
      <c r="BR136" s="132"/>
      <c r="BS136" s="112"/>
      <c r="BT136" s="112"/>
      <c r="BU136" s="112"/>
      <c r="BV136" s="7"/>
      <c r="BW136" s="8"/>
      <c r="BX136" s="8"/>
      <c r="BY136" s="8"/>
      <c r="BZ136" s="8"/>
      <c r="CA136" s="7"/>
      <c r="CB136" s="132"/>
      <c r="CC136" s="112"/>
      <c r="CD136" s="112"/>
      <c r="CE136" s="112"/>
      <c r="CF136" s="7"/>
      <c r="CG136" s="8"/>
      <c r="CH136" s="8"/>
      <c r="CI136" s="8"/>
      <c r="CJ136" s="8"/>
      <c r="CK136" s="7"/>
      <c r="CL136" s="132"/>
      <c r="CM136" s="112"/>
      <c r="CN136" s="112"/>
      <c r="CO136" s="112"/>
      <c r="CP136" s="7"/>
      <c r="CQ136" s="8"/>
      <c r="CR136" s="8"/>
      <c r="CS136" s="8"/>
      <c r="CT136" s="8"/>
      <c r="CU136" s="7"/>
      <c r="CV136" s="132"/>
      <c r="CW136" s="112"/>
      <c r="CX136" s="112"/>
      <c r="CY136" s="112"/>
      <c r="CZ136" s="7"/>
      <c r="DA136" s="8"/>
      <c r="DB136" s="8"/>
      <c r="DC136" s="8"/>
      <c r="DD136" s="8"/>
      <c r="DE136" s="7"/>
      <c r="DF136" s="132"/>
      <c r="DG136" s="112"/>
      <c r="DH136" s="112"/>
      <c r="DI136" s="112"/>
      <c r="DJ136" s="7"/>
      <c r="DK136" s="8"/>
      <c r="DL136" s="8"/>
      <c r="DM136" s="8"/>
      <c r="DN136" s="8"/>
      <c r="DO136" s="7"/>
      <c r="DP136" s="132"/>
      <c r="DQ136" s="112"/>
      <c r="DR136" s="112"/>
      <c r="DS136" s="112"/>
      <c r="DT136" s="7"/>
      <c r="DU136" s="8"/>
      <c r="DV136" s="8"/>
      <c r="DW136" s="8"/>
      <c r="DX136" s="8"/>
      <c r="DY136" s="7"/>
      <c r="DZ136" s="132"/>
      <c r="EA136" s="112"/>
      <c r="EB136" s="112"/>
      <c r="EC136" s="112"/>
      <c r="ED136" s="7"/>
      <c r="EE136" s="8"/>
      <c r="EF136" s="8"/>
      <c r="EG136" s="8"/>
      <c r="EH136" s="8"/>
      <c r="EI136" s="7"/>
      <c r="EJ136" s="132"/>
      <c r="EK136" s="112"/>
      <c r="EL136" s="112"/>
      <c r="EM136" s="112"/>
      <c r="EN136" s="7"/>
      <c r="EO136" s="8"/>
      <c r="EP136" s="8"/>
      <c r="EQ136" s="8"/>
      <c r="ER136" s="8"/>
      <c r="ES136" s="7"/>
      <c r="ET136" s="132"/>
      <c r="EU136" s="13"/>
    </row>
    <row r="137" spans="1:151" ht="12.75" customHeight="1" x14ac:dyDescent="0.2">
      <c r="A137" s="13"/>
      <c r="B137" s="13"/>
      <c r="C137" s="13"/>
      <c r="D137" s="13"/>
      <c r="E137" s="13"/>
      <c r="F137" s="13"/>
      <c r="G137" s="13"/>
      <c r="H137" s="112"/>
      <c r="I137" s="14"/>
      <c r="J137" s="112"/>
      <c r="K137" s="112"/>
      <c r="L137" s="112"/>
      <c r="M137" s="112"/>
      <c r="N137" s="7"/>
      <c r="O137" s="8"/>
      <c r="P137" s="8"/>
      <c r="Q137" s="8"/>
      <c r="R137" s="8"/>
      <c r="S137" s="7"/>
      <c r="T137" s="132"/>
      <c r="U137" s="112"/>
      <c r="V137" s="112"/>
      <c r="W137" s="112"/>
      <c r="X137" s="7"/>
      <c r="Y137" s="8"/>
      <c r="Z137" s="8"/>
      <c r="AA137" s="8"/>
      <c r="AB137" s="8"/>
      <c r="AC137" s="7"/>
      <c r="AD137" s="132"/>
      <c r="AE137" s="112"/>
      <c r="AF137" s="112"/>
      <c r="AG137" s="112"/>
      <c r="AH137" s="7"/>
      <c r="AI137" s="8"/>
      <c r="AJ137" s="8"/>
      <c r="AK137" s="8"/>
      <c r="AL137" s="8"/>
      <c r="AM137" s="7"/>
      <c r="AN137" s="132"/>
      <c r="AO137" s="112"/>
      <c r="AP137" s="112"/>
      <c r="AQ137" s="112"/>
      <c r="AR137" s="7"/>
      <c r="AS137" s="8"/>
      <c r="AT137" s="8"/>
      <c r="AU137" s="8"/>
      <c r="AV137" s="8"/>
      <c r="AW137" s="7"/>
      <c r="AX137" s="132"/>
      <c r="AY137" s="112"/>
      <c r="AZ137" s="112"/>
      <c r="BA137" s="112"/>
      <c r="BB137" s="7"/>
      <c r="BC137" s="8"/>
      <c r="BD137" s="8"/>
      <c r="BE137" s="8"/>
      <c r="BF137" s="8"/>
      <c r="BG137" s="7"/>
      <c r="BH137" s="132"/>
      <c r="BI137" s="112"/>
      <c r="BJ137" s="112"/>
      <c r="BK137" s="112"/>
      <c r="BL137" s="7"/>
      <c r="BM137" s="8"/>
      <c r="BN137" s="8"/>
      <c r="BO137" s="8"/>
      <c r="BP137" s="8"/>
      <c r="BQ137" s="7"/>
      <c r="BR137" s="132"/>
      <c r="BS137" s="112"/>
      <c r="BT137" s="112"/>
      <c r="BU137" s="112"/>
      <c r="BV137" s="7"/>
      <c r="BW137" s="8"/>
      <c r="BX137" s="8"/>
      <c r="BY137" s="8"/>
      <c r="BZ137" s="8"/>
      <c r="CA137" s="7"/>
      <c r="CB137" s="132"/>
      <c r="CC137" s="112"/>
      <c r="CD137" s="112"/>
      <c r="CE137" s="112"/>
      <c r="CF137" s="7"/>
      <c r="CG137" s="8"/>
      <c r="CH137" s="8"/>
      <c r="CI137" s="8"/>
      <c r="CJ137" s="8"/>
      <c r="CK137" s="7"/>
      <c r="CL137" s="132"/>
      <c r="CM137" s="112"/>
      <c r="CN137" s="112"/>
      <c r="CO137" s="112"/>
      <c r="CP137" s="7"/>
      <c r="CQ137" s="8"/>
      <c r="CR137" s="8"/>
      <c r="CS137" s="8"/>
      <c r="CT137" s="8"/>
      <c r="CU137" s="7"/>
      <c r="CV137" s="132"/>
      <c r="CW137" s="112"/>
      <c r="CX137" s="112"/>
      <c r="CY137" s="112"/>
      <c r="CZ137" s="7"/>
      <c r="DA137" s="8"/>
      <c r="DB137" s="8"/>
      <c r="DC137" s="8"/>
      <c r="DD137" s="8"/>
      <c r="DE137" s="7"/>
      <c r="DF137" s="132"/>
      <c r="DG137" s="112"/>
      <c r="DH137" s="112"/>
      <c r="DI137" s="112"/>
      <c r="DJ137" s="7"/>
      <c r="DK137" s="8"/>
      <c r="DL137" s="8"/>
      <c r="DM137" s="8"/>
      <c r="DN137" s="8"/>
      <c r="DO137" s="7"/>
      <c r="DP137" s="132"/>
      <c r="DQ137" s="112"/>
      <c r="DR137" s="112"/>
      <c r="DS137" s="112"/>
      <c r="DT137" s="7"/>
      <c r="DU137" s="8"/>
      <c r="DV137" s="8"/>
      <c r="DW137" s="8"/>
      <c r="DX137" s="8"/>
      <c r="DY137" s="7"/>
      <c r="DZ137" s="132"/>
      <c r="EA137" s="112"/>
      <c r="EB137" s="112"/>
      <c r="EC137" s="112"/>
      <c r="ED137" s="7"/>
      <c r="EE137" s="8"/>
      <c r="EF137" s="8"/>
      <c r="EG137" s="8"/>
      <c r="EH137" s="8"/>
      <c r="EI137" s="7"/>
      <c r="EJ137" s="132"/>
      <c r="EK137" s="112"/>
      <c r="EL137" s="112"/>
      <c r="EM137" s="112"/>
      <c r="EN137" s="7"/>
      <c r="EO137" s="8"/>
      <c r="EP137" s="8"/>
      <c r="EQ137" s="8"/>
      <c r="ER137" s="8"/>
      <c r="ES137" s="7"/>
      <c r="ET137" s="132"/>
      <c r="EU137" s="13"/>
    </row>
    <row r="138" spans="1:151" ht="12.75" customHeight="1" x14ac:dyDescent="0.2">
      <c r="A138" s="13"/>
      <c r="B138" s="13"/>
      <c r="C138" s="13"/>
      <c r="D138" s="13"/>
      <c r="E138" s="13"/>
      <c r="F138" s="13"/>
      <c r="G138" s="13"/>
      <c r="H138" s="112"/>
      <c r="I138" s="14"/>
      <c r="J138" s="112"/>
      <c r="K138" s="112"/>
      <c r="L138" s="112"/>
      <c r="M138" s="112"/>
      <c r="N138" s="7"/>
      <c r="O138" s="8"/>
      <c r="P138" s="8"/>
      <c r="Q138" s="8"/>
      <c r="R138" s="8"/>
      <c r="S138" s="7"/>
      <c r="T138" s="132"/>
      <c r="U138" s="112"/>
      <c r="V138" s="112"/>
      <c r="W138" s="112"/>
      <c r="X138" s="7"/>
      <c r="Y138" s="8"/>
      <c r="Z138" s="8"/>
      <c r="AA138" s="8"/>
      <c r="AB138" s="8"/>
      <c r="AC138" s="7"/>
      <c r="AD138" s="132"/>
      <c r="AE138" s="112"/>
      <c r="AF138" s="112"/>
      <c r="AG138" s="112"/>
      <c r="AH138" s="7"/>
      <c r="AI138" s="8"/>
      <c r="AJ138" s="8"/>
      <c r="AK138" s="8"/>
      <c r="AL138" s="8"/>
      <c r="AM138" s="7"/>
      <c r="AN138" s="132"/>
      <c r="AO138" s="112"/>
      <c r="AP138" s="112"/>
      <c r="AQ138" s="112"/>
      <c r="AR138" s="7"/>
      <c r="AS138" s="8"/>
      <c r="AT138" s="8"/>
      <c r="AU138" s="8"/>
      <c r="AV138" s="8"/>
      <c r="AW138" s="7"/>
      <c r="AX138" s="132"/>
      <c r="AY138" s="112"/>
      <c r="AZ138" s="112"/>
      <c r="BA138" s="112"/>
      <c r="BB138" s="7"/>
      <c r="BC138" s="8"/>
      <c r="BD138" s="8"/>
      <c r="BE138" s="8"/>
      <c r="BF138" s="8"/>
      <c r="BG138" s="7"/>
      <c r="BH138" s="132"/>
      <c r="BI138" s="112"/>
      <c r="BJ138" s="112"/>
      <c r="BK138" s="112"/>
      <c r="BL138" s="7"/>
      <c r="BM138" s="8"/>
      <c r="BN138" s="8"/>
      <c r="BO138" s="8"/>
      <c r="BP138" s="8"/>
      <c r="BQ138" s="7"/>
      <c r="BR138" s="132"/>
      <c r="BS138" s="112"/>
      <c r="BT138" s="112"/>
      <c r="BU138" s="112"/>
      <c r="BV138" s="7"/>
      <c r="BW138" s="8"/>
      <c r="BX138" s="8"/>
      <c r="BY138" s="8"/>
      <c r="BZ138" s="8"/>
      <c r="CA138" s="7"/>
      <c r="CB138" s="132"/>
      <c r="CC138" s="112"/>
      <c r="CD138" s="112"/>
      <c r="CE138" s="112"/>
      <c r="CF138" s="7"/>
      <c r="CG138" s="8"/>
      <c r="CH138" s="8"/>
      <c r="CI138" s="8"/>
      <c r="CJ138" s="8"/>
      <c r="CK138" s="7"/>
      <c r="CL138" s="132"/>
      <c r="CM138" s="112"/>
      <c r="CN138" s="112"/>
      <c r="CO138" s="112"/>
      <c r="CP138" s="7"/>
      <c r="CQ138" s="8"/>
      <c r="CR138" s="8"/>
      <c r="CS138" s="8"/>
      <c r="CT138" s="8"/>
      <c r="CU138" s="7"/>
      <c r="CV138" s="132"/>
      <c r="CW138" s="112"/>
      <c r="CX138" s="112"/>
      <c r="CY138" s="112"/>
      <c r="CZ138" s="7"/>
      <c r="DA138" s="8"/>
      <c r="DB138" s="8"/>
      <c r="DC138" s="8"/>
      <c r="DD138" s="8"/>
      <c r="DE138" s="7"/>
      <c r="DF138" s="132"/>
      <c r="DG138" s="112"/>
      <c r="DH138" s="112"/>
      <c r="DI138" s="112"/>
      <c r="DJ138" s="7"/>
      <c r="DK138" s="8"/>
      <c r="DL138" s="8"/>
      <c r="DM138" s="8"/>
      <c r="DN138" s="8"/>
      <c r="DO138" s="7"/>
      <c r="DP138" s="132"/>
      <c r="DQ138" s="112"/>
      <c r="DR138" s="112"/>
      <c r="DS138" s="112"/>
      <c r="DT138" s="7"/>
      <c r="DU138" s="8"/>
      <c r="DV138" s="8"/>
      <c r="DW138" s="8"/>
      <c r="DX138" s="8"/>
      <c r="DY138" s="7"/>
      <c r="DZ138" s="132"/>
      <c r="EA138" s="112"/>
      <c r="EB138" s="112"/>
      <c r="EC138" s="112"/>
      <c r="ED138" s="7"/>
      <c r="EE138" s="8"/>
      <c r="EF138" s="8"/>
      <c r="EG138" s="8"/>
      <c r="EH138" s="8"/>
      <c r="EI138" s="7"/>
      <c r="EJ138" s="132"/>
      <c r="EK138" s="112"/>
      <c r="EL138" s="112"/>
      <c r="EM138" s="112"/>
      <c r="EN138" s="7"/>
      <c r="EO138" s="8"/>
      <c r="EP138" s="8"/>
      <c r="EQ138" s="8"/>
      <c r="ER138" s="8"/>
      <c r="ES138" s="7"/>
      <c r="ET138" s="132"/>
      <c r="EU138" s="13"/>
    </row>
    <row r="139" spans="1:151" ht="12.75" customHeight="1" x14ac:dyDescent="0.2">
      <c r="A139" s="13"/>
      <c r="B139" s="13"/>
      <c r="C139" s="13"/>
      <c r="D139" s="13"/>
      <c r="E139" s="13"/>
      <c r="F139" s="13"/>
      <c r="G139" s="13"/>
      <c r="H139" s="112"/>
      <c r="I139" s="14"/>
      <c r="J139" s="112"/>
      <c r="K139" s="112"/>
      <c r="L139" s="112"/>
      <c r="M139" s="112"/>
      <c r="N139" s="7"/>
      <c r="O139" s="8"/>
      <c r="P139" s="8"/>
      <c r="Q139" s="8"/>
      <c r="R139" s="8"/>
      <c r="S139" s="7"/>
      <c r="T139" s="132"/>
      <c r="U139" s="112"/>
      <c r="V139" s="112"/>
      <c r="W139" s="112"/>
      <c r="X139" s="7"/>
      <c r="Y139" s="8"/>
      <c r="Z139" s="8"/>
      <c r="AA139" s="8"/>
      <c r="AB139" s="8"/>
      <c r="AC139" s="7"/>
      <c r="AD139" s="132"/>
      <c r="AE139" s="112"/>
      <c r="AF139" s="112"/>
      <c r="AG139" s="112"/>
      <c r="AH139" s="7"/>
      <c r="AI139" s="8"/>
      <c r="AJ139" s="8"/>
      <c r="AK139" s="8"/>
      <c r="AL139" s="8"/>
      <c r="AM139" s="7"/>
      <c r="AN139" s="132"/>
      <c r="AO139" s="112"/>
      <c r="AP139" s="112"/>
      <c r="AQ139" s="112"/>
      <c r="AR139" s="7"/>
      <c r="AS139" s="8"/>
      <c r="AT139" s="8"/>
      <c r="AU139" s="8"/>
      <c r="AV139" s="8"/>
      <c r="AW139" s="7"/>
      <c r="AX139" s="132"/>
      <c r="AY139" s="112"/>
      <c r="AZ139" s="112"/>
      <c r="BA139" s="112"/>
      <c r="BB139" s="7"/>
      <c r="BC139" s="8"/>
      <c r="BD139" s="8"/>
      <c r="BE139" s="8"/>
      <c r="BF139" s="8"/>
      <c r="BG139" s="7"/>
      <c r="BH139" s="132"/>
      <c r="BI139" s="112"/>
      <c r="BJ139" s="112"/>
      <c r="BK139" s="112"/>
      <c r="BL139" s="7"/>
      <c r="BM139" s="8"/>
      <c r="BN139" s="8"/>
      <c r="BO139" s="8"/>
      <c r="BP139" s="8"/>
      <c r="BQ139" s="7"/>
      <c r="BR139" s="132"/>
      <c r="BS139" s="112"/>
      <c r="BT139" s="112"/>
      <c r="BU139" s="112"/>
      <c r="BV139" s="7"/>
      <c r="BW139" s="8"/>
      <c r="BX139" s="8"/>
      <c r="BY139" s="8"/>
      <c r="BZ139" s="8"/>
      <c r="CA139" s="7"/>
      <c r="CB139" s="132"/>
      <c r="CC139" s="112"/>
      <c r="CD139" s="112"/>
      <c r="CE139" s="112"/>
      <c r="CF139" s="7"/>
      <c r="CG139" s="8"/>
      <c r="CH139" s="8"/>
      <c r="CI139" s="8"/>
      <c r="CJ139" s="8"/>
      <c r="CK139" s="7"/>
      <c r="CL139" s="132"/>
      <c r="CM139" s="112"/>
      <c r="CN139" s="112"/>
      <c r="CO139" s="112"/>
      <c r="CP139" s="7"/>
      <c r="CQ139" s="8"/>
      <c r="CR139" s="8"/>
      <c r="CS139" s="8"/>
      <c r="CT139" s="8"/>
      <c r="CU139" s="7"/>
      <c r="CV139" s="132"/>
      <c r="CW139" s="112"/>
      <c r="CX139" s="112"/>
      <c r="CY139" s="112"/>
      <c r="CZ139" s="7"/>
      <c r="DA139" s="8"/>
      <c r="DB139" s="8"/>
      <c r="DC139" s="8"/>
      <c r="DD139" s="8"/>
      <c r="DE139" s="7"/>
      <c r="DF139" s="132"/>
      <c r="DG139" s="112"/>
      <c r="DH139" s="112"/>
      <c r="DI139" s="112"/>
      <c r="DJ139" s="7"/>
      <c r="DK139" s="8"/>
      <c r="DL139" s="8"/>
      <c r="DM139" s="8"/>
      <c r="DN139" s="8"/>
      <c r="DO139" s="7"/>
      <c r="DP139" s="132"/>
      <c r="DQ139" s="112"/>
      <c r="DR139" s="112"/>
      <c r="DS139" s="112"/>
      <c r="DT139" s="7"/>
      <c r="DU139" s="8"/>
      <c r="DV139" s="8"/>
      <c r="DW139" s="8"/>
      <c r="DX139" s="8"/>
      <c r="DY139" s="7"/>
      <c r="DZ139" s="132"/>
      <c r="EA139" s="112"/>
      <c r="EB139" s="112"/>
      <c r="EC139" s="112"/>
      <c r="ED139" s="7"/>
      <c r="EE139" s="8"/>
      <c r="EF139" s="8"/>
      <c r="EG139" s="8"/>
      <c r="EH139" s="8"/>
      <c r="EI139" s="7"/>
      <c r="EJ139" s="132"/>
      <c r="EK139" s="112"/>
      <c r="EL139" s="112"/>
      <c r="EM139" s="112"/>
      <c r="EN139" s="7"/>
      <c r="EO139" s="8"/>
      <c r="EP139" s="8"/>
      <c r="EQ139" s="8"/>
      <c r="ER139" s="8"/>
      <c r="ES139" s="7"/>
      <c r="ET139" s="132"/>
      <c r="EU139" s="13"/>
    </row>
    <row r="140" spans="1:151" ht="12.75" customHeight="1" x14ac:dyDescent="0.2">
      <c r="A140" s="13"/>
      <c r="B140" s="13"/>
      <c r="C140" s="13"/>
      <c r="D140" s="13"/>
      <c r="E140" s="13"/>
      <c r="F140" s="13"/>
      <c r="G140" s="13"/>
      <c r="H140" s="112"/>
      <c r="I140" s="14"/>
      <c r="J140" s="112"/>
      <c r="K140" s="112"/>
      <c r="L140" s="112"/>
      <c r="M140" s="112"/>
      <c r="N140" s="7"/>
      <c r="O140" s="8"/>
      <c r="P140" s="8"/>
      <c r="Q140" s="8"/>
      <c r="R140" s="8"/>
      <c r="S140" s="7"/>
      <c r="T140" s="132"/>
      <c r="U140" s="112"/>
      <c r="V140" s="112"/>
      <c r="W140" s="112"/>
      <c r="X140" s="7"/>
      <c r="Y140" s="8"/>
      <c r="Z140" s="8"/>
      <c r="AA140" s="8"/>
      <c r="AB140" s="8"/>
      <c r="AC140" s="7"/>
      <c r="AD140" s="132"/>
      <c r="AE140" s="112"/>
      <c r="AF140" s="112"/>
      <c r="AG140" s="112"/>
      <c r="AH140" s="7"/>
      <c r="AI140" s="8"/>
      <c r="AJ140" s="8"/>
      <c r="AK140" s="8"/>
      <c r="AL140" s="8"/>
      <c r="AM140" s="7"/>
      <c r="AN140" s="132"/>
      <c r="AO140" s="112"/>
      <c r="AP140" s="112"/>
      <c r="AQ140" s="112"/>
      <c r="AR140" s="7"/>
      <c r="AS140" s="8"/>
      <c r="AT140" s="8"/>
      <c r="AU140" s="8"/>
      <c r="AV140" s="8"/>
      <c r="AW140" s="7"/>
      <c r="AX140" s="132"/>
      <c r="AY140" s="112"/>
      <c r="AZ140" s="112"/>
      <c r="BA140" s="112"/>
      <c r="BB140" s="7"/>
      <c r="BC140" s="8"/>
      <c r="BD140" s="8"/>
      <c r="BE140" s="8"/>
      <c r="BF140" s="8"/>
      <c r="BG140" s="7"/>
      <c r="BH140" s="132"/>
      <c r="BI140" s="112"/>
      <c r="BJ140" s="112"/>
      <c r="BK140" s="112"/>
      <c r="BL140" s="7"/>
      <c r="BM140" s="8"/>
      <c r="BN140" s="8"/>
      <c r="BO140" s="8"/>
      <c r="BP140" s="8"/>
      <c r="BQ140" s="7"/>
      <c r="BR140" s="132"/>
      <c r="BS140" s="112"/>
      <c r="BT140" s="112"/>
      <c r="BU140" s="112"/>
      <c r="BV140" s="7"/>
      <c r="BW140" s="8"/>
      <c r="BX140" s="8"/>
      <c r="BY140" s="8"/>
      <c r="BZ140" s="8"/>
      <c r="CA140" s="7"/>
      <c r="CB140" s="132"/>
      <c r="CC140" s="112"/>
      <c r="CD140" s="112"/>
      <c r="CE140" s="112"/>
      <c r="CF140" s="7"/>
      <c r="CG140" s="8"/>
      <c r="CH140" s="8"/>
      <c r="CI140" s="8"/>
      <c r="CJ140" s="8"/>
      <c r="CK140" s="7"/>
      <c r="CL140" s="132"/>
      <c r="CM140" s="112"/>
      <c r="CN140" s="112"/>
      <c r="CO140" s="112"/>
      <c r="CP140" s="7"/>
      <c r="CQ140" s="8"/>
      <c r="CR140" s="8"/>
      <c r="CS140" s="8"/>
      <c r="CT140" s="8"/>
      <c r="CU140" s="7"/>
      <c r="CV140" s="132"/>
      <c r="CW140" s="112"/>
      <c r="CX140" s="112"/>
      <c r="CY140" s="112"/>
      <c r="CZ140" s="7"/>
      <c r="DA140" s="8"/>
      <c r="DB140" s="8"/>
      <c r="DC140" s="8"/>
      <c r="DD140" s="8"/>
      <c r="DE140" s="7"/>
      <c r="DF140" s="132"/>
      <c r="DG140" s="112"/>
      <c r="DH140" s="112"/>
      <c r="DI140" s="112"/>
      <c r="DJ140" s="7"/>
      <c r="DK140" s="8"/>
      <c r="DL140" s="8"/>
      <c r="DM140" s="8"/>
      <c r="DN140" s="8"/>
      <c r="DO140" s="7"/>
      <c r="DP140" s="132"/>
      <c r="DQ140" s="112"/>
      <c r="DR140" s="112"/>
      <c r="DS140" s="112"/>
      <c r="DT140" s="7"/>
      <c r="DU140" s="8"/>
      <c r="DV140" s="8"/>
      <c r="DW140" s="8"/>
      <c r="DX140" s="8"/>
      <c r="DY140" s="7"/>
      <c r="DZ140" s="132"/>
      <c r="EA140" s="112"/>
      <c r="EB140" s="112"/>
      <c r="EC140" s="112"/>
      <c r="ED140" s="7"/>
      <c r="EE140" s="8"/>
      <c r="EF140" s="8"/>
      <c r="EG140" s="8"/>
      <c r="EH140" s="8"/>
      <c r="EI140" s="7"/>
      <c r="EJ140" s="132"/>
      <c r="EK140" s="112"/>
      <c r="EL140" s="112"/>
      <c r="EM140" s="112"/>
      <c r="EN140" s="7"/>
      <c r="EO140" s="8"/>
      <c r="EP140" s="8"/>
      <c r="EQ140" s="8"/>
      <c r="ER140" s="8"/>
      <c r="ES140" s="7"/>
      <c r="ET140" s="132"/>
      <c r="EU140" s="13"/>
    </row>
    <row r="141" spans="1:151" ht="12.75" customHeight="1" x14ac:dyDescent="0.2">
      <c r="A141" s="13"/>
      <c r="B141" s="13"/>
      <c r="C141" s="13"/>
      <c r="D141" s="13"/>
      <c r="E141" s="13"/>
      <c r="F141" s="13"/>
      <c r="G141" s="13"/>
      <c r="H141" s="112"/>
      <c r="I141" s="14"/>
      <c r="J141" s="112"/>
      <c r="K141" s="112"/>
      <c r="L141" s="112"/>
      <c r="M141" s="112"/>
      <c r="N141" s="7"/>
      <c r="O141" s="8"/>
      <c r="P141" s="8"/>
      <c r="Q141" s="8"/>
      <c r="R141" s="8"/>
      <c r="S141" s="7"/>
      <c r="T141" s="132"/>
      <c r="U141" s="112"/>
      <c r="V141" s="112"/>
      <c r="W141" s="112"/>
      <c r="X141" s="7"/>
      <c r="Y141" s="8"/>
      <c r="Z141" s="8"/>
      <c r="AA141" s="8"/>
      <c r="AB141" s="8"/>
      <c r="AC141" s="7"/>
      <c r="AD141" s="132"/>
      <c r="AE141" s="112"/>
      <c r="AF141" s="112"/>
      <c r="AG141" s="112"/>
      <c r="AH141" s="7"/>
      <c r="AI141" s="8"/>
      <c r="AJ141" s="8"/>
      <c r="AK141" s="8"/>
      <c r="AL141" s="8"/>
      <c r="AM141" s="7"/>
      <c r="AN141" s="132"/>
      <c r="AO141" s="112"/>
      <c r="AP141" s="112"/>
      <c r="AQ141" s="112"/>
      <c r="AR141" s="7"/>
      <c r="AS141" s="8"/>
      <c r="AT141" s="8"/>
      <c r="AU141" s="8"/>
      <c r="AV141" s="8"/>
      <c r="AW141" s="7"/>
      <c r="AX141" s="132"/>
      <c r="AY141" s="112"/>
      <c r="AZ141" s="112"/>
      <c r="BA141" s="112"/>
      <c r="BB141" s="7"/>
      <c r="BC141" s="8"/>
      <c r="BD141" s="8"/>
      <c r="BE141" s="8"/>
      <c r="BF141" s="8"/>
      <c r="BG141" s="7"/>
      <c r="BH141" s="132"/>
      <c r="BI141" s="112"/>
      <c r="BJ141" s="112"/>
      <c r="BK141" s="112"/>
      <c r="BL141" s="7"/>
      <c r="BM141" s="8"/>
      <c r="BN141" s="8"/>
      <c r="BO141" s="8"/>
      <c r="BP141" s="8"/>
      <c r="BQ141" s="7"/>
      <c r="BR141" s="132"/>
      <c r="BS141" s="112"/>
      <c r="BT141" s="112"/>
      <c r="BU141" s="112"/>
      <c r="BV141" s="7"/>
      <c r="BW141" s="8"/>
      <c r="BX141" s="8"/>
      <c r="BY141" s="8"/>
      <c r="BZ141" s="8"/>
      <c r="CA141" s="7"/>
      <c r="CB141" s="132"/>
      <c r="CC141" s="112"/>
      <c r="CD141" s="112"/>
      <c r="CE141" s="112"/>
      <c r="CF141" s="7"/>
      <c r="CG141" s="8"/>
      <c r="CH141" s="8"/>
      <c r="CI141" s="8"/>
      <c r="CJ141" s="8"/>
      <c r="CK141" s="7"/>
      <c r="CL141" s="132"/>
      <c r="CM141" s="112"/>
      <c r="CN141" s="112"/>
      <c r="CO141" s="112"/>
      <c r="CP141" s="7"/>
      <c r="CQ141" s="8"/>
      <c r="CR141" s="8"/>
      <c r="CS141" s="8"/>
      <c r="CT141" s="8"/>
      <c r="CU141" s="7"/>
      <c r="CV141" s="132"/>
      <c r="CW141" s="112"/>
      <c r="CX141" s="112"/>
      <c r="CY141" s="112"/>
      <c r="CZ141" s="7"/>
      <c r="DA141" s="8"/>
      <c r="DB141" s="8"/>
      <c r="DC141" s="8"/>
      <c r="DD141" s="8"/>
      <c r="DE141" s="7"/>
      <c r="DF141" s="132"/>
      <c r="DG141" s="112"/>
      <c r="DH141" s="112"/>
      <c r="DI141" s="112"/>
      <c r="DJ141" s="7"/>
      <c r="DK141" s="8"/>
      <c r="DL141" s="8"/>
      <c r="DM141" s="8"/>
      <c r="DN141" s="8"/>
      <c r="DO141" s="7"/>
      <c r="DP141" s="132"/>
      <c r="DQ141" s="112"/>
      <c r="DR141" s="112"/>
      <c r="DS141" s="112"/>
      <c r="DT141" s="7"/>
      <c r="DU141" s="8"/>
      <c r="DV141" s="8"/>
      <c r="DW141" s="8"/>
      <c r="DX141" s="8"/>
      <c r="DY141" s="7"/>
      <c r="DZ141" s="132"/>
      <c r="EA141" s="112"/>
      <c r="EB141" s="112"/>
      <c r="EC141" s="112"/>
      <c r="ED141" s="7"/>
      <c r="EE141" s="8"/>
      <c r="EF141" s="8"/>
      <c r="EG141" s="8"/>
      <c r="EH141" s="8"/>
      <c r="EI141" s="7"/>
      <c r="EJ141" s="132"/>
      <c r="EK141" s="112"/>
      <c r="EL141" s="112"/>
      <c r="EM141" s="112"/>
      <c r="EN141" s="7"/>
      <c r="EO141" s="8"/>
      <c r="EP141" s="8"/>
      <c r="EQ141" s="8"/>
      <c r="ER141" s="8"/>
      <c r="ES141" s="7"/>
      <c r="ET141" s="132"/>
      <c r="EU141" s="13"/>
    </row>
    <row r="142" spans="1:151" ht="12.75" customHeight="1" x14ac:dyDescent="0.2">
      <c r="A142" s="13"/>
      <c r="B142" s="13"/>
      <c r="C142" s="13"/>
      <c r="D142" s="13"/>
      <c r="E142" s="13"/>
      <c r="F142" s="13"/>
      <c r="G142" s="13"/>
      <c r="H142" s="112"/>
      <c r="I142" s="14"/>
      <c r="J142" s="112"/>
      <c r="K142" s="112"/>
      <c r="L142" s="112"/>
      <c r="M142" s="112"/>
      <c r="N142" s="7"/>
      <c r="O142" s="8"/>
      <c r="P142" s="8"/>
      <c r="Q142" s="8"/>
      <c r="R142" s="8"/>
      <c r="S142" s="7"/>
      <c r="T142" s="132"/>
      <c r="U142" s="112"/>
      <c r="V142" s="112"/>
      <c r="W142" s="112"/>
      <c r="X142" s="7"/>
      <c r="Y142" s="8"/>
      <c r="Z142" s="8"/>
      <c r="AA142" s="8"/>
      <c r="AB142" s="8"/>
      <c r="AC142" s="7"/>
      <c r="AD142" s="132"/>
      <c r="AE142" s="112"/>
      <c r="AF142" s="112"/>
      <c r="AG142" s="112"/>
      <c r="AH142" s="7"/>
      <c r="AI142" s="8"/>
      <c r="AJ142" s="8"/>
      <c r="AK142" s="8"/>
      <c r="AL142" s="8"/>
      <c r="AM142" s="7"/>
      <c r="AN142" s="132"/>
      <c r="AO142" s="112"/>
      <c r="AP142" s="112"/>
      <c r="AQ142" s="112"/>
      <c r="AR142" s="7"/>
      <c r="AS142" s="8"/>
      <c r="AT142" s="8"/>
      <c r="AU142" s="8"/>
      <c r="AV142" s="8"/>
      <c r="AW142" s="7"/>
      <c r="AX142" s="132"/>
      <c r="AY142" s="112"/>
      <c r="AZ142" s="112"/>
      <c r="BA142" s="112"/>
      <c r="BB142" s="7"/>
      <c r="BC142" s="8"/>
      <c r="BD142" s="8"/>
      <c r="BE142" s="8"/>
      <c r="BF142" s="8"/>
      <c r="BG142" s="7"/>
      <c r="BH142" s="132"/>
      <c r="BI142" s="112"/>
      <c r="BJ142" s="112"/>
      <c r="BK142" s="112"/>
      <c r="BL142" s="7"/>
      <c r="BM142" s="8"/>
      <c r="BN142" s="8"/>
      <c r="BO142" s="8"/>
      <c r="BP142" s="8"/>
      <c r="BQ142" s="7"/>
      <c r="BR142" s="132"/>
      <c r="BS142" s="112"/>
      <c r="BT142" s="112"/>
      <c r="BU142" s="112"/>
      <c r="BV142" s="7"/>
      <c r="BW142" s="8"/>
      <c r="BX142" s="8"/>
      <c r="BY142" s="8"/>
      <c r="BZ142" s="8"/>
      <c r="CA142" s="7"/>
      <c r="CB142" s="132"/>
      <c r="CC142" s="112"/>
      <c r="CD142" s="112"/>
      <c r="CE142" s="112"/>
      <c r="CF142" s="7"/>
      <c r="CG142" s="8"/>
      <c r="CH142" s="8"/>
      <c r="CI142" s="8"/>
      <c r="CJ142" s="8"/>
      <c r="CK142" s="7"/>
      <c r="CL142" s="132"/>
      <c r="CM142" s="112"/>
      <c r="CN142" s="112"/>
      <c r="CO142" s="112"/>
      <c r="CP142" s="7"/>
      <c r="CQ142" s="8"/>
      <c r="CR142" s="8"/>
      <c r="CS142" s="8"/>
      <c r="CT142" s="8"/>
      <c r="CU142" s="7"/>
      <c r="CV142" s="132"/>
      <c r="CW142" s="112"/>
      <c r="CX142" s="112"/>
      <c r="CY142" s="112"/>
      <c r="CZ142" s="7"/>
      <c r="DA142" s="8"/>
      <c r="DB142" s="8"/>
      <c r="DC142" s="8"/>
      <c r="DD142" s="8"/>
      <c r="DE142" s="7"/>
      <c r="DF142" s="132"/>
      <c r="DG142" s="112"/>
      <c r="DH142" s="112"/>
      <c r="DI142" s="112"/>
      <c r="DJ142" s="7"/>
      <c r="DK142" s="8"/>
      <c r="DL142" s="8"/>
      <c r="DM142" s="8"/>
      <c r="DN142" s="8"/>
      <c r="DO142" s="7"/>
      <c r="DP142" s="132"/>
      <c r="DQ142" s="112"/>
      <c r="DR142" s="112"/>
      <c r="DS142" s="112"/>
      <c r="DT142" s="7"/>
      <c r="DU142" s="8"/>
      <c r="DV142" s="8"/>
      <c r="DW142" s="8"/>
      <c r="DX142" s="8"/>
      <c r="DY142" s="7"/>
      <c r="DZ142" s="132"/>
      <c r="EA142" s="112"/>
      <c r="EB142" s="112"/>
      <c r="EC142" s="112"/>
      <c r="ED142" s="7"/>
      <c r="EE142" s="8"/>
      <c r="EF142" s="8"/>
      <c r="EG142" s="8"/>
      <c r="EH142" s="8"/>
      <c r="EI142" s="7"/>
      <c r="EJ142" s="132"/>
      <c r="EK142" s="112"/>
      <c r="EL142" s="112"/>
      <c r="EM142" s="112"/>
      <c r="EN142" s="7"/>
      <c r="EO142" s="8"/>
      <c r="EP142" s="8"/>
      <c r="EQ142" s="8"/>
      <c r="ER142" s="8"/>
      <c r="ES142" s="7"/>
      <c r="ET142" s="132"/>
      <c r="EU142" s="13"/>
    </row>
    <row r="143" spans="1:151" ht="12.75" customHeight="1" x14ac:dyDescent="0.2">
      <c r="A143" s="13"/>
      <c r="B143" s="13"/>
      <c r="C143" s="13"/>
      <c r="D143" s="13"/>
      <c r="E143" s="13"/>
      <c r="F143" s="13"/>
      <c r="G143" s="13"/>
      <c r="H143" s="112"/>
      <c r="I143" s="14"/>
      <c r="J143" s="112"/>
      <c r="K143" s="112"/>
      <c r="L143" s="112"/>
      <c r="M143" s="112"/>
      <c r="N143" s="7"/>
      <c r="O143" s="8"/>
      <c r="P143" s="8"/>
      <c r="Q143" s="8"/>
      <c r="R143" s="8"/>
      <c r="S143" s="7"/>
      <c r="T143" s="132"/>
      <c r="U143" s="112"/>
      <c r="V143" s="112"/>
      <c r="W143" s="112"/>
      <c r="X143" s="7"/>
      <c r="Y143" s="8"/>
      <c r="Z143" s="8"/>
      <c r="AA143" s="8"/>
      <c r="AB143" s="8"/>
      <c r="AC143" s="7"/>
      <c r="AD143" s="132"/>
      <c r="AE143" s="112"/>
      <c r="AF143" s="112"/>
      <c r="AG143" s="112"/>
      <c r="AH143" s="7"/>
      <c r="AI143" s="8"/>
      <c r="AJ143" s="8"/>
      <c r="AK143" s="8"/>
      <c r="AL143" s="8"/>
      <c r="AM143" s="7"/>
      <c r="AN143" s="132"/>
      <c r="AO143" s="112"/>
      <c r="AP143" s="112"/>
      <c r="AQ143" s="112"/>
      <c r="AR143" s="7"/>
      <c r="AS143" s="8"/>
      <c r="AT143" s="8"/>
      <c r="AU143" s="8"/>
      <c r="AV143" s="8"/>
      <c r="AW143" s="7"/>
      <c r="AX143" s="132"/>
      <c r="AY143" s="112"/>
      <c r="AZ143" s="112"/>
      <c r="BA143" s="112"/>
      <c r="BB143" s="7"/>
      <c r="BC143" s="8"/>
      <c r="BD143" s="8"/>
      <c r="BE143" s="8"/>
      <c r="BF143" s="8"/>
      <c r="BG143" s="7"/>
      <c r="BH143" s="132"/>
      <c r="BI143" s="112"/>
      <c r="BJ143" s="112"/>
      <c r="BK143" s="112"/>
      <c r="BL143" s="7"/>
      <c r="BM143" s="8"/>
      <c r="BN143" s="8"/>
      <c r="BO143" s="8"/>
      <c r="BP143" s="8"/>
      <c r="BQ143" s="7"/>
      <c r="BR143" s="132"/>
      <c r="BS143" s="112"/>
      <c r="BT143" s="112"/>
      <c r="BU143" s="112"/>
      <c r="BV143" s="7"/>
      <c r="BW143" s="8"/>
      <c r="BX143" s="8"/>
      <c r="BY143" s="8"/>
      <c r="BZ143" s="8"/>
      <c r="CA143" s="7"/>
      <c r="CB143" s="132"/>
      <c r="CC143" s="112"/>
      <c r="CD143" s="112"/>
      <c r="CE143" s="112"/>
      <c r="CF143" s="7"/>
      <c r="CG143" s="8"/>
      <c r="CH143" s="8"/>
      <c r="CI143" s="8"/>
      <c r="CJ143" s="8"/>
      <c r="CK143" s="7"/>
      <c r="CL143" s="132"/>
      <c r="CM143" s="112"/>
      <c r="CN143" s="112"/>
      <c r="CO143" s="112"/>
      <c r="CP143" s="7"/>
      <c r="CQ143" s="8"/>
      <c r="CR143" s="8"/>
      <c r="CS143" s="8"/>
      <c r="CT143" s="8"/>
      <c r="CU143" s="7"/>
      <c r="CV143" s="132"/>
      <c r="CW143" s="112"/>
      <c r="CX143" s="112"/>
      <c r="CY143" s="112"/>
      <c r="CZ143" s="7"/>
      <c r="DA143" s="8"/>
      <c r="DB143" s="8"/>
      <c r="DC143" s="8"/>
      <c r="DD143" s="8"/>
      <c r="DE143" s="7"/>
      <c r="DF143" s="132"/>
      <c r="DG143" s="112"/>
      <c r="DH143" s="112"/>
      <c r="DI143" s="112"/>
      <c r="DJ143" s="7"/>
      <c r="DK143" s="8"/>
      <c r="DL143" s="8"/>
      <c r="DM143" s="8"/>
      <c r="DN143" s="8"/>
      <c r="DO143" s="7"/>
      <c r="DP143" s="132"/>
      <c r="DQ143" s="112"/>
      <c r="DR143" s="112"/>
      <c r="DS143" s="112"/>
      <c r="DT143" s="7"/>
      <c r="DU143" s="8"/>
      <c r="DV143" s="8"/>
      <c r="DW143" s="8"/>
      <c r="DX143" s="8"/>
      <c r="DY143" s="7"/>
      <c r="DZ143" s="132"/>
      <c r="EA143" s="112"/>
      <c r="EB143" s="112"/>
      <c r="EC143" s="112"/>
      <c r="ED143" s="7"/>
      <c r="EE143" s="8"/>
      <c r="EF143" s="8"/>
      <c r="EG143" s="8"/>
      <c r="EH143" s="8"/>
      <c r="EI143" s="7"/>
      <c r="EJ143" s="132"/>
      <c r="EK143" s="112"/>
      <c r="EL143" s="112"/>
      <c r="EM143" s="112"/>
      <c r="EN143" s="7"/>
      <c r="EO143" s="8"/>
      <c r="EP143" s="8"/>
      <c r="EQ143" s="8"/>
      <c r="ER143" s="8"/>
      <c r="ES143" s="7"/>
      <c r="ET143" s="132"/>
      <c r="EU143" s="13"/>
    </row>
    <row r="144" spans="1:151" ht="12.75" customHeight="1" x14ac:dyDescent="0.2">
      <c r="A144" s="13"/>
      <c r="B144" s="13"/>
      <c r="C144" s="13"/>
      <c r="D144" s="13"/>
      <c r="E144" s="13"/>
      <c r="F144" s="13"/>
      <c r="G144" s="13"/>
      <c r="H144" s="112"/>
      <c r="I144" s="14"/>
      <c r="J144" s="112"/>
      <c r="K144" s="112"/>
      <c r="L144" s="112"/>
      <c r="M144" s="112"/>
      <c r="N144" s="7"/>
      <c r="O144" s="8"/>
      <c r="P144" s="8"/>
      <c r="Q144" s="8"/>
      <c r="R144" s="8"/>
      <c r="S144" s="7"/>
      <c r="T144" s="132"/>
      <c r="U144" s="112"/>
      <c r="V144" s="112"/>
      <c r="W144" s="112"/>
      <c r="X144" s="7"/>
      <c r="Y144" s="8"/>
      <c r="Z144" s="8"/>
      <c r="AA144" s="8"/>
      <c r="AB144" s="8"/>
      <c r="AC144" s="7"/>
      <c r="AD144" s="132"/>
      <c r="AE144" s="112"/>
      <c r="AF144" s="112"/>
      <c r="AG144" s="112"/>
      <c r="AH144" s="7"/>
      <c r="AI144" s="8"/>
      <c r="AJ144" s="8"/>
      <c r="AK144" s="8"/>
      <c r="AL144" s="8"/>
      <c r="AM144" s="7"/>
      <c r="AN144" s="132"/>
      <c r="AO144" s="112"/>
      <c r="AP144" s="112"/>
      <c r="AQ144" s="112"/>
      <c r="AR144" s="7"/>
      <c r="AS144" s="8"/>
      <c r="AT144" s="8"/>
      <c r="AU144" s="8"/>
      <c r="AV144" s="8"/>
      <c r="AW144" s="7"/>
      <c r="AX144" s="132"/>
      <c r="AY144" s="112"/>
      <c r="AZ144" s="112"/>
      <c r="BA144" s="112"/>
      <c r="BB144" s="7"/>
      <c r="BC144" s="8"/>
      <c r="BD144" s="8"/>
      <c r="BE144" s="8"/>
      <c r="BF144" s="8"/>
      <c r="BG144" s="7"/>
      <c r="BH144" s="132"/>
      <c r="BI144" s="112"/>
      <c r="BJ144" s="112"/>
      <c r="BK144" s="112"/>
      <c r="BL144" s="7"/>
      <c r="BM144" s="8"/>
      <c r="BN144" s="8"/>
      <c r="BO144" s="8"/>
      <c r="BP144" s="8"/>
      <c r="BQ144" s="7"/>
      <c r="BR144" s="132"/>
      <c r="BS144" s="112"/>
      <c r="BT144" s="112"/>
      <c r="BU144" s="112"/>
      <c r="BV144" s="7"/>
      <c r="BW144" s="8"/>
      <c r="BX144" s="8"/>
      <c r="BY144" s="8"/>
      <c r="BZ144" s="8"/>
      <c r="CA144" s="7"/>
      <c r="CB144" s="132"/>
      <c r="CC144" s="112"/>
      <c r="CD144" s="112"/>
      <c r="CE144" s="112"/>
      <c r="CF144" s="7"/>
      <c r="CG144" s="8"/>
      <c r="CH144" s="8"/>
      <c r="CI144" s="8"/>
      <c r="CJ144" s="8"/>
      <c r="CK144" s="7"/>
      <c r="CL144" s="132"/>
      <c r="CM144" s="112"/>
      <c r="CN144" s="112"/>
      <c r="CO144" s="112"/>
      <c r="CP144" s="7"/>
      <c r="CQ144" s="8"/>
      <c r="CR144" s="8"/>
      <c r="CS144" s="8"/>
      <c r="CT144" s="8"/>
      <c r="CU144" s="7"/>
      <c r="CV144" s="132"/>
      <c r="CW144" s="112"/>
      <c r="CX144" s="112"/>
      <c r="CY144" s="112"/>
      <c r="CZ144" s="7"/>
      <c r="DA144" s="8"/>
      <c r="DB144" s="8"/>
      <c r="DC144" s="8"/>
      <c r="DD144" s="8"/>
      <c r="DE144" s="7"/>
      <c r="DF144" s="132"/>
      <c r="DG144" s="112"/>
      <c r="DH144" s="112"/>
      <c r="DI144" s="112"/>
      <c r="DJ144" s="7"/>
      <c r="DK144" s="8"/>
      <c r="DL144" s="8"/>
      <c r="DM144" s="8"/>
      <c r="DN144" s="8"/>
      <c r="DO144" s="7"/>
      <c r="DP144" s="132"/>
      <c r="DQ144" s="112"/>
      <c r="DR144" s="112"/>
      <c r="DS144" s="112"/>
      <c r="DT144" s="7"/>
      <c r="DU144" s="8"/>
      <c r="DV144" s="8"/>
      <c r="DW144" s="8"/>
      <c r="DX144" s="8"/>
      <c r="DY144" s="7"/>
      <c r="DZ144" s="132"/>
      <c r="EA144" s="112"/>
      <c r="EB144" s="112"/>
      <c r="EC144" s="112"/>
      <c r="ED144" s="7"/>
      <c r="EE144" s="8"/>
      <c r="EF144" s="8"/>
      <c r="EG144" s="8"/>
      <c r="EH144" s="8"/>
      <c r="EI144" s="7"/>
      <c r="EJ144" s="132"/>
      <c r="EK144" s="112"/>
      <c r="EL144" s="112"/>
      <c r="EM144" s="112"/>
      <c r="EN144" s="7"/>
      <c r="EO144" s="8"/>
      <c r="EP144" s="8"/>
      <c r="EQ144" s="8"/>
      <c r="ER144" s="8"/>
      <c r="ES144" s="7"/>
      <c r="ET144" s="132"/>
      <c r="EU144" s="13"/>
    </row>
    <row r="145" spans="1:151" ht="12.75" customHeight="1" x14ac:dyDescent="0.2">
      <c r="A145" s="13"/>
      <c r="B145" s="13"/>
      <c r="C145" s="13"/>
      <c r="D145" s="13"/>
      <c r="E145" s="13"/>
      <c r="F145" s="13"/>
      <c r="G145" s="13"/>
      <c r="H145" s="112"/>
      <c r="I145" s="14"/>
      <c r="J145" s="112"/>
      <c r="K145" s="112"/>
      <c r="L145" s="112"/>
      <c r="M145" s="112"/>
      <c r="N145" s="7"/>
      <c r="O145" s="8"/>
      <c r="P145" s="8"/>
      <c r="Q145" s="8"/>
      <c r="R145" s="8"/>
      <c r="S145" s="7"/>
      <c r="T145" s="132"/>
      <c r="U145" s="112"/>
      <c r="V145" s="112"/>
      <c r="W145" s="112"/>
      <c r="X145" s="7"/>
      <c r="Y145" s="8"/>
      <c r="Z145" s="8"/>
      <c r="AA145" s="8"/>
      <c r="AB145" s="8"/>
      <c r="AC145" s="7"/>
      <c r="AD145" s="132"/>
      <c r="AE145" s="112"/>
      <c r="AF145" s="112"/>
      <c r="AG145" s="112"/>
      <c r="AH145" s="7"/>
      <c r="AI145" s="8"/>
      <c r="AJ145" s="8"/>
      <c r="AK145" s="8"/>
      <c r="AL145" s="8"/>
      <c r="AM145" s="7"/>
      <c r="AN145" s="132"/>
      <c r="AO145" s="112"/>
      <c r="AP145" s="112"/>
      <c r="AQ145" s="112"/>
      <c r="AR145" s="7"/>
      <c r="AS145" s="8"/>
      <c r="AT145" s="8"/>
      <c r="AU145" s="8"/>
      <c r="AV145" s="8"/>
      <c r="AW145" s="7"/>
      <c r="AX145" s="132"/>
      <c r="AY145" s="112"/>
      <c r="AZ145" s="112"/>
      <c r="BA145" s="112"/>
      <c r="BB145" s="7"/>
      <c r="BC145" s="8"/>
      <c r="BD145" s="8"/>
      <c r="BE145" s="8"/>
      <c r="BF145" s="8"/>
      <c r="BG145" s="7"/>
      <c r="BH145" s="132"/>
      <c r="BI145" s="112"/>
      <c r="BJ145" s="112"/>
      <c r="BK145" s="112"/>
      <c r="BL145" s="7"/>
      <c r="BM145" s="8"/>
      <c r="BN145" s="8"/>
      <c r="BO145" s="8"/>
      <c r="BP145" s="8"/>
      <c r="BQ145" s="7"/>
      <c r="BR145" s="132"/>
      <c r="BS145" s="112"/>
      <c r="BT145" s="112"/>
      <c r="BU145" s="112"/>
      <c r="BV145" s="7"/>
      <c r="BW145" s="8"/>
      <c r="BX145" s="8"/>
      <c r="BY145" s="8"/>
      <c r="BZ145" s="8"/>
      <c r="CA145" s="7"/>
      <c r="CB145" s="132"/>
      <c r="CC145" s="112"/>
      <c r="CD145" s="112"/>
      <c r="CE145" s="112"/>
      <c r="CF145" s="7"/>
      <c r="CG145" s="8"/>
      <c r="CH145" s="8"/>
      <c r="CI145" s="8"/>
      <c r="CJ145" s="8"/>
      <c r="CK145" s="7"/>
      <c r="CL145" s="132"/>
      <c r="CM145" s="112"/>
      <c r="CN145" s="112"/>
      <c r="CO145" s="112"/>
      <c r="CP145" s="7"/>
      <c r="CQ145" s="8"/>
      <c r="CR145" s="8"/>
      <c r="CS145" s="8"/>
      <c r="CT145" s="8"/>
      <c r="CU145" s="7"/>
      <c r="CV145" s="132"/>
      <c r="CW145" s="112"/>
      <c r="CX145" s="112"/>
      <c r="CY145" s="112"/>
      <c r="CZ145" s="7"/>
      <c r="DA145" s="8"/>
      <c r="DB145" s="8"/>
      <c r="DC145" s="8"/>
      <c r="DD145" s="8"/>
      <c r="DE145" s="7"/>
      <c r="DF145" s="132"/>
      <c r="DG145" s="112"/>
      <c r="DH145" s="112"/>
      <c r="DI145" s="112"/>
      <c r="DJ145" s="7"/>
      <c r="DK145" s="8"/>
      <c r="DL145" s="8"/>
      <c r="DM145" s="8"/>
      <c r="DN145" s="8"/>
      <c r="DO145" s="7"/>
      <c r="DP145" s="132"/>
      <c r="DQ145" s="112"/>
      <c r="DR145" s="112"/>
      <c r="DS145" s="112"/>
      <c r="DT145" s="7"/>
      <c r="DU145" s="8"/>
      <c r="DV145" s="8"/>
      <c r="DW145" s="8"/>
      <c r="DX145" s="8"/>
      <c r="DY145" s="7"/>
      <c r="DZ145" s="132"/>
      <c r="EA145" s="112"/>
      <c r="EB145" s="112"/>
      <c r="EC145" s="112"/>
      <c r="ED145" s="7"/>
      <c r="EE145" s="8"/>
      <c r="EF145" s="8"/>
      <c r="EG145" s="8"/>
      <c r="EH145" s="8"/>
      <c r="EI145" s="7"/>
      <c r="EJ145" s="132"/>
      <c r="EK145" s="112"/>
      <c r="EL145" s="112"/>
      <c r="EM145" s="112"/>
      <c r="EN145" s="7"/>
      <c r="EO145" s="8"/>
      <c r="EP145" s="8"/>
      <c r="EQ145" s="8"/>
      <c r="ER145" s="8"/>
      <c r="ES145" s="7"/>
      <c r="ET145" s="132"/>
      <c r="EU145" s="13"/>
    </row>
    <row r="146" spans="1:151" ht="12.75" customHeight="1" x14ac:dyDescent="0.2">
      <c r="A146" s="13"/>
      <c r="B146" s="13"/>
      <c r="C146" s="13"/>
      <c r="D146" s="13"/>
      <c r="E146" s="13"/>
      <c r="F146" s="13"/>
      <c r="G146" s="13"/>
      <c r="H146" s="112"/>
      <c r="I146" s="14"/>
      <c r="J146" s="112"/>
      <c r="K146" s="112"/>
      <c r="L146" s="112"/>
      <c r="M146" s="112"/>
      <c r="N146" s="7"/>
      <c r="O146" s="8"/>
      <c r="P146" s="8"/>
      <c r="Q146" s="8"/>
      <c r="R146" s="8"/>
      <c r="S146" s="7"/>
      <c r="T146" s="132"/>
      <c r="U146" s="112"/>
      <c r="V146" s="112"/>
      <c r="W146" s="112"/>
      <c r="X146" s="7"/>
      <c r="Y146" s="8"/>
      <c r="Z146" s="8"/>
      <c r="AA146" s="8"/>
      <c r="AB146" s="8"/>
      <c r="AC146" s="7"/>
      <c r="AD146" s="132"/>
      <c r="AE146" s="112"/>
      <c r="AF146" s="112"/>
      <c r="AG146" s="112"/>
      <c r="AH146" s="7"/>
      <c r="AI146" s="8"/>
      <c r="AJ146" s="8"/>
      <c r="AK146" s="8"/>
      <c r="AL146" s="8"/>
      <c r="AM146" s="7"/>
      <c r="AN146" s="132"/>
      <c r="AO146" s="112"/>
      <c r="AP146" s="112"/>
      <c r="AQ146" s="112"/>
      <c r="AR146" s="7"/>
      <c r="AS146" s="8"/>
      <c r="AT146" s="8"/>
      <c r="AU146" s="8"/>
      <c r="AV146" s="8"/>
      <c r="AW146" s="7"/>
      <c r="AX146" s="132"/>
      <c r="AY146" s="112"/>
      <c r="AZ146" s="112"/>
      <c r="BA146" s="112"/>
      <c r="BB146" s="7"/>
      <c r="BC146" s="8"/>
      <c r="BD146" s="8"/>
      <c r="BE146" s="8"/>
      <c r="BF146" s="8"/>
      <c r="BG146" s="7"/>
      <c r="BH146" s="132"/>
      <c r="BI146" s="112"/>
      <c r="BJ146" s="112"/>
      <c r="BK146" s="112"/>
      <c r="BL146" s="7"/>
      <c r="BM146" s="8"/>
      <c r="BN146" s="8"/>
      <c r="BO146" s="8"/>
      <c r="BP146" s="8"/>
      <c r="BQ146" s="7"/>
      <c r="BR146" s="132"/>
      <c r="BS146" s="112"/>
      <c r="BT146" s="112"/>
      <c r="BU146" s="112"/>
      <c r="BV146" s="7"/>
      <c r="BW146" s="8"/>
      <c r="BX146" s="8"/>
      <c r="BY146" s="8"/>
      <c r="BZ146" s="8"/>
      <c r="CA146" s="7"/>
      <c r="CB146" s="132"/>
      <c r="CC146" s="112"/>
      <c r="CD146" s="112"/>
      <c r="CE146" s="112"/>
      <c r="CF146" s="7"/>
      <c r="CG146" s="8"/>
      <c r="CH146" s="8"/>
      <c r="CI146" s="8"/>
      <c r="CJ146" s="8"/>
      <c r="CK146" s="7"/>
      <c r="CL146" s="132"/>
      <c r="CM146" s="112"/>
      <c r="CN146" s="112"/>
      <c r="CO146" s="112"/>
      <c r="CP146" s="7"/>
      <c r="CQ146" s="8"/>
      <c r="CR146" s="8"/>
      <c r="CS146" s="8"/>
      <c r="CT146" s="8"/>
      <c r="CU146" s="7"/>
      <c r="CV146" s="132"/>
      <c r="CW146" s="112"/>
      <c r="CX146" s="112"/>
      <c r="CY146" s="112"/>
      <c r="CZ146" s="7"/>
      <c r="DA146" s="8"/>
      <c r="DB146" s="8"/>
      <c r="DC146" s="8"/>
      <c r="DD146" s="8"/>
      <c r="DE146" s="7"/>
      <c r="DF146" s="132"/>
      <c r="DG146" s="112"/>
      <c r="DH146" s="112"/>
      <c r="DI146" s="112"/>
      <c r="DJ146" s="7"/>
      <c r="DK146" s="8"/>
      <c r="DL146" s="8"/>
      <c r="DM146" s="8"/>
      <c r="DN146" s="8"/>
      <c r="DO146" s="7"/>
      <c r="DP146" s="132"/>
      <c r="DQ146" s="112"/>
      <c r="DR146" s="112"/>
      <c r="DS146" s="112"/>
      <c r="DT146" s="7"/>
      <c r="DU146" s="8"/>
      <c r="DV146" s="8"/>
      <c r="DW146" s="8"/>
      <c r="DX146" s="8"/>
      <c r="DY146" s="7"/>
      <c r="DZ146" s="132"/>
      <c r="EA146" s="112"/>
      <c r="EB146" s="112"/>
      <c r="EC146" s="112"/>
      <c r="ED146" s="7"/>
      <c r="EE146" s="8"/>
      <c r="EF146" s="8"/>
      <c r="EG146" s="8"/>
      <c r="EH146" s="8"/>
      <c r="EI146" s="7"/>
      <c r="EJ146" s="132"/>
      <c r="EK146" s="112"/>
      <c r="EL146" s="112"/>
      <c r="EM146" s="112"/>
      <c r="EN146" s="7"/>
      <c r="EO146" s="8"/>
      <c r="EP146" s="8"/>
      <c r="EQ146" s="8"/>
      <c r="ER146" s="8"/>
      <c r="ES146" s="7"/>
      <c r="ET146" s="132"/>
      <c r="EU146" s="13"/>
    </row>
    <row r="147" spans="1:151" ht="12.75" customHeight="1" x14ac:dyDescent="0.2">
      <c r="A147" s="13"/>
      <c r="B147" s="13"/>
      <c r="C147" s="13"/>
      <c r="D147" s="13"/>
      <c r="E147" s="13"/>
      <c r="F147" s="13"/>
      <c r="G147" s="13"/>
      <c r="H147" s="112"/>
      <c r="I147" s="14"/>
      <c r="J147" s="112"/>
      <c r="K147" s="112"/>
      <c r="L147" s="112"/>
      <c r="M147" s="112"/>
      <c r="N147" s="7"/>
      <c r="O147" s="8"/>
      <c r="P147" s="8"/>
      <c r="Q147" s="8"/>
      <c r="R147" s="8"/>
      <c r="S147" s="7"/>
      <c r="T147" s="132"/>
      <c r="U147" s="112"/>
      <c r="V147" s="112"/>
      <c r="W147" s="112"/>
      <c r="X147" s="7"/>
      <c r="Y147" s="8"/>
      <c r="Z147" s="8"/>
      <c r="AA147" s="8"/>
      <c r="AB147" s="8"/>
      <c r="AC147" s="7"/>
      <c r="AD147" s="132"/>
      <c r="AE147" s="112"/>
      <c r="AF147" s="112"/>
      <c r="AG147" s="112"/>
      <c r="AH147" s="7"/>
      <c r="AI147" s="8"/>
      <c r="AJ147" s="8"/>
      <c r="AK147" s="8"/>
      <c r="AL147" s="8"/>
      <c r="AM147" s="7"/>
      <c r="AN147" s="132"/>
      <c r="AO147" s="112"/>
      <c r="AP147" s="112"/>
      <c r="AQ147" s="112"/>
      <c r="AR147" s="7"/>
      <c r="AS147" s="8"/>
      <c r="AT147" s="8"/>
      <c r="AU147" s="8"/>
      <c r="AV147" s="8"/>
      <c r="AW147" s="7"/>
      <c r="AX147" s="132"/>
      <c r="AY147" s="112"/>
      <c r="AZ147" s="112"/>
      <c r="BA147" s="112"/>
      <c r="BB147" s="7"/>
      <c r="BC147" s="8"/>
      <c r="BD147" s="8"/>
      <c r="BE147" s="8"/>
      <c r="BF147" s="8"/>
      <c r="BG147" s="7"/>
      <c r="BH147" s="132"/>
      <c r="BI147" s="112"/>
      <c r="BJ147" s="112"/>
      <c r="BK147" s="112"/>
      <c r="BL147" s="7"/>
      <c r="BM147" s="8"/>
      <c r="BN147" s="8"/>
      <c r="BO147" s="8"/>
      <c r="BP147" s="8"/>
      <c r="BQ147" s="7"/>
      <c r="BR147" s="132"/>
      <c r="BS147" s="112"/>
      <c r="BT147" s="112"/>
      <c r="BU147" s="112"/>
      <c r="BV147" s="7"/>
      <c r="BW147" s="8"/>
      <c r="BX147" s="8"/>
      <c r="BY147" s="8"/>
      <c r="BZ147" s="8"/>
      <c r="CA147" s="7"/>
      <c r="CB147" s="132"/>
      <c r="CC147" s="112"/>
      <c r="CD147" s="112"/>
      <c r="CE147" s="112"/>
      <c r="CF147" s="7"/>
      <c r="CG147" s="8"/>
      <c r="CH147" s="8"/>
      <c r="CI147" s="8"/>
      <c r="CJ147" s="8"/>
      <c r="CK147" s="7"/>
      <c r="CL147" s="132"/>
      <c r="CM147" s="112"/>
      <c r="CN147" s="112"/>
      <c r="CO147" s="112"/>
      <c r="CP147" s="7"/>
      <c r="CQ147" s="8"/>
      <c r="CR147" s="8"/>
      <c r="CS147" s="8"/>
      <c r="CT147" s="8"/>
      <c r="CU147" s="7"/>
      <c r="CV147" s="132"/>
      <c r="CW147" s="112"/>
      <c r="CX147" s="112"/>
      <c r="CY147" s="112"/>
      <c r="CZ147" s="7"/>
      <c r="DA147" s="8"/>
      <c r="DB147" s="8"/>
      <c r="DC147" s="8"/>
      <c r="DD147" s="8"/>
      <c r="DE147" s="7"/>
      <c r="DF147" s="132"/>
      <c r="DG147" s="112"/>
      <c r="DH147" s="112"/>
      <c r="DI147" s="112"/>
      <c r="DJ147" s="7"/>
      <c r="DK147" s="8"/>
      <c r="DL147" s="8"/>
      <c r="DM147" s="8"/>
      <c r="DN147" s="8"/>
      <c r="DO147" s="7"/>
      <c r="DP147" s="132"/>
      <c r="DQ147" s="112"/>
      <c r="DR147" s="112"/>
      <c r="DS147" s="112"/>
      <c r="DT147" s="7"/>
      <c r="DU147" s="8"/>
      <c r="DV147" s="8"/>
      <c r="DW147" s="8"/>
      <c r="DX147" s="8"/>
      <c r="DY147" s="7"/>
      <c r="DZ147" s="132"/>
      <c r="EA147" s="112"/>
      <c r="EB147" s="112"/>
      <c r="EC147" s="112"/>
      <c r="ED147" s="7"/>
      <c r="EE147" s="8"/>
      <c r="EF147" s="8"/>
      <c r="EG147" s="8"/>
      <c r="EH147" s="8"/>
      <c r="EI147" s="7"/>
      <c r="EJ147" s="132"/>
      <c r="EK147" s="112"/>
      <c r="EL147" s="112"/>
      <c r="EM147" s="112"/>
      <c r="EN147" s="7"/>
      <c r="EO147" s="8"/>
      <c r="EP147" s="8"/>
      <c r="EQ147" s="8"/>
      <c r="ER147" s="8"/>
      <c r="ES147" s="7"/>
      <c r="ET147" s="132"/>
      <c r="EU147" s="13"/>
    </row>
    <row r="148" spans="1:151" ht="12.75" customHeight="1" x14ac:dyDescent="0.2">
      <c r="A148" s="13"/>
      <c r="B148" s="13"/>
      <c r="C148" s="13"/>
      <c r="D148" s="13"/>
      <c r="E148" s="13"/>
      <c r="F148" s="13"/>
      <c r="G148" s="13"/>
      <c r="H148" s="112"/>
      <c r="I148" s="14"/>
      <c r="J148" s="112"/>
      <c r="K148" s="112"/>
      <c r="L148" s="112"/>
      <c r="M148" s="112"/>
      <c r="N148" s="7"/>
      <c r="O148" s="8"/>
      <c r="P148" s="8"/>
      <c r="Q148" s="8"/>
      <c r="R148" s="8"/>
      <c r="S148" s="7"/>
      <c r="T148" s="132"/>
      <c r="U148" s="112"/>
      <c r="V148" s="112"/>
      <c r="W148" s="112"/>
      <c r="X148" s="7"/>
      <c r="Y148" s="8"/>
      <c r="Z148" s="8"/>
      <c r="AA148" s="8"/>
      <c r="AB148" s="8"/>
      <c r="AC148" s="7"/>
      <c r="AD148" s="132"/>
      <c r="AE148" s="112"/>
      <c r="AF148" s="112"/>
      <c r="AG148" s="112"/>
      <c r="AH148" s="7"/>
      <c r="AI148" s="8"/>
      <c r="AJ148" s="8"/>
      <c r="AK148" s="8"/>
      <c r="AL148" s="8"/>
      <c r="AM148" s="7"/>
      <c r="AN148" s="132"/>
      <c r="AO148" s="112"/>
      <c r="AP148" s="112"/>
      <c r="AQ148" s="112"/>
      <c r="AR148" s="7"/>
      <c r="AS148" s="8"/>
      <c r="AT148" s="8"/>
      <c r="AU148" s="8"/>
      <c r="AV148" s="8"/>
      <c r="AW148" s="7"/>
      <c r="AX148" s="132"/>
      <c r="AY148" s="112"/>
      <c r="AZ148" s="112"/>
      <c r="BA148" s="112"/>
      <c r="BB148" s="7"/>
      <c r="BC148" s="8"/>
      <c r="BD148" s="8"/>
      <c r="BE148" s="8"/>
      <c r="BF148" s="8"/>
      <c r="BG148" s="7"/>
      <c r="BH148" s="132"/>
      <c r="BI148" s="112"/>
      <c r="BJ148" s="112"/>
      <c r="BK148" s="112"/>
      <c r="BL148" s="7"/>
      <c r="BM148" s="8"/>
      <c r="BN148" s="8"/>
      <c r="BO148" s="8"/>
      <c r="BP148" s="8"/>
      <c r="BQ148" s="7"/>
      <c r="BR148" s="132"/>
      <c r="BS148" s="112"/>
      <c r="BT148" s="112"/>
      <c r="BU148" s="112"/>
      <c r="BV148" s="7"/>
      <c r="BW148" s="8"/>
      <c r="BX148" s="8"/>
      <c r="BY148" s="8"/>
      <c r="BZ148" s="8"/>
      <c r="CA148" s="7"/>
      <c r="CB148" s="132"/>
      <c r="CC148" s="112"/>
      <c r="CD148" s="112"/>
      <c r="CE148" s="112"/>
      <c r="CF148" s="7"/>
      <c r="CG148" s="8"/>
      <c r="CH148" s="8"/>
      <c r="CI148" s="8"/>
      <c r="CJ148" s="8"/>
      <c r="CK148" s="7"/>
      <c r="CL148" s="132"/>
      <c r="CM148" s="112"/>
      <c r="CN148" s="112"/>
      <c r="CO148" s="112"/>
      <c r="CP148" s="7"/>
      <c r="CQ148" s="8"/>
      <c r="CR148" s="8"/>
      <c r="CS148" s="8"/>
      <c r="CT148" s="8"/>
      <c r="CU148" s="7"/>
      <c r="CV148" s="132"/>
      <c r="CW148" s="112"/>
      <c r="CX148" s="112"/>
      <c r="CY148" s="112"/>
      <c r="CZ148" s="7"/>
      <c r="DA148" s="8"/>
      <c r="DB148" s="8"/>
      <c r="DC148" s="8"/>
      <c r="DD148" s="8"/>
      <c r="DE148" s="7"/>
      <c r="DF148" s="132"/>
      <c r="DG148" s="112"/>
      <c r="DH148" s="112"/>
      <c r="DI148" s="112"/>
      <c r="DJ148" s="7"/>
      <c r="DK148" s="8"/>
      <c r="DL148" s="8"/>
      <c r="DM148" s="8"/>
      <c r="DN148" s="8"/>
      <c r="DO148" s="7"/>
      <c r="DP148" s="132"/>
      <c r="DQ148" s="112"/>
      <c r="DR148" s="112"/>
      <c r="DS148" s="112"/>
      <c r="DT148" s="7"/>
      <c r="DU148" s="8"/>
      <c r="DV148" s="8"/>
      <c r="DW148" s="8"/>
      <c r="DX148" s="8"/>
      <c r="DY148" s="7"/>
      <c r="DZ148" s="132"/>
      <c r="EA148" s="112"/>
      <c r="EB148" s="112"/>
      <c r="EC148" s="112"/>
      <c r="ED148" s="7"/>
      <c r="EE148" s="8"/>
      <c r="EF148" s="8"/>
      <c r="EG148" s="8"/>
      <c r="EH148" s="8"/>
      <c r="EI148" s="7"/>
      <c r="EJ148" s="132"/>
      <c r="EK148" s="112"/>
      <c r="EL148" s="112"/>
      <c r="EM148" s="112"/>
      <c r="EN148" s="7"/>
      <c r="EO148" s="8"/>
      <c r="EP148" s="8"/>
      <c r="EQ148" s="8"/>
      <c r="ER148" s="8"/>
      <c r="ES148" s="7"/>
      <c r="ET148" s="132"/>
      <c r="EU148" s="13"/>
    </row>
    <row r="149" spans="1:151" ht="12.75" customHeight="1" x14ac:dyDescent="0.2">
      <c r="A149" s="13"/>
      <c r="B149" s="13"/>
      <c r="C149" s="13"/>
      <c r="D149" s="13"/>
      <c r="E149" s="13"/>
      <c r="F149" s="13"/>
      <c r="G149" s="13"/>
      <c r="H149" s="112"/>
      <c r="I149" s="14"/>
      <c r="J149" s="112"/>
      <c r="K149" s="112"/>
      <c r="L149" s="112"/>
      <c r="M149" s="112"/>
      <c r="N149" s="7"/>
      <c r="O149" s="8"/>
      <c r="P149" s="8"/>
      <c r="Q149" s="8"/>
      <c r="R149" s="8"/>
      <c r="S149" s="7"/>
      <c r="T149" s="132"/>
      <c r="U149" s="112"/>
      <c r="V149" s="112"/>
      <c r="W149" s="112"/>
      <c r="X149" s="7"/>
      <c r="Y149" s="8"/>
      <c r="Z149" s="8"/>
      <c r="AA149" s="8"/>
      <c r="AB149" s="8"/>
      <c r="AC149" s="7"/>
      <c r="AD149" s="132"/>
      <c r="AE149" s="112"/>
      <c r="AF149" s="112"/>
      <c r="AG149" s="112"/>
      <c r="AH149" s="7"/>
      <c r="AI149" s="8"/>
      <c r="AJ149" s="8"/>
      <c r="AK149" s="8"/>
      <c r="AL149" s="8"/>
      <c r="AM149" s="7"/>
      <c r="AN149" s="132"/>
      <c r="AO149" s="112"/>
      <c r="AP149" s="112"/>
      <c r="AQ149" s="112"/>
      <c r="AR149" s="7"/>
      <c r="AS149" s="8"/>
      <c r="AT149" s="8"/>
      <c r="AU149" s="8"/>
      <c r="AV149" s="8"/>
      <c r="AW149" s="7"/>
      <c r="AX149" s="132"/>
      <c r="AY149" s="112"/>
      <c r="AZ149" s="112"/>
      <c r="BA149" s="112"/>
      <c r="BB149" s="7"/>
      <c r="BC149" s="8"/>
      <c r="BD149" s="8"/>
      <c r="BE149" s="8"/>
      <c r="BF149" s="8"/>
      <c r="BG149" s="7"/>
      <c r="BH149" s="132"/>
      <c r="BI149" s="112"/>
      <c r="BJ149" s="112"/>
      <c r="BK149" s="112"/>
      <c r="BL149" s="7"/>
      <c r="BM149" s="8"/>
      <c r="BN149" s="8"/>
      <c r="BO149" s="8"/>
      <c r="BP149" s="8"/>
      <c r="BQ149" s="7"/>
      <c r="BR149" s="132"/>
      <c r="BS149" s="112"/>
      <c r="BT149" s="112"/>
      <c r="BU149" s="112"/>
      <c r="BV149" s="7"/>
      <c r="BW149" s="8"/>
      <c r="BX149" s="8"/>
      <c r="BY149" s="8"/>
      <c r="BZ149" s="8"/>
      <c r="CA149" s="7"/>
      <c r="CB149" s="132"/>
      <c r="CC149" s="112"/>
      <c r="CD149" s="112"/>
      <c r="CE149" s="112"/>
      <c r="CF149" s="7"/>
      <c r="CG149" s="8"/>
      <c r="CH149" s="8"/>
      <c r="CI149" s="8"/>
      <c r="CJ149" s="8"/>
      <c r="CK149" s="7"/>
      <c r="CL149" s="132"/>
      <c r="CM149" s="112"/>
      <c r="CN149" s="112"/>
      <c r="CO149" s="112"/>
      <c r="CP149" s="7"/>
      <c r="CQ149" s="8"/>
      <c r="CR149" s="8"/>
      <c r="CS149" s="8"/>
      <c r="CT149" s="8"/>
      <c r="CU149" s="7"/>
      <c r="CV149" s="132"/>
      <c r="CW149" s="112"/>
      <c r="CX149" s="112"/>
      <c r="CY149" s="112"/>
      <c r="CZ149" s="7"/>
      <c r="DA149" s="8"/>
      <c r="DB149" s="8"/>
      <c r="DC149" s="8"/>
      <c r="DD149" s="8"/>
      <c r="DE149" s="7"/>
      <c r="DF149" s="132"/>
      <c r="DG149" s="112"/>
      <c r="DH149" s="112"/>
      <c r="DI149" s="112"/>
      <c r="DJ149" s="7"/>
      <c r="DK149" s="8"/>
      <c r="DL149" s="8"/>
      <c r="DM149" s="8"/>
      <c r="DN149" s="8"/>
      <c r="DO149" s="7"/>
      <c r="DP149" s="132"/>
      <c r="DQ149" s="112"/>
      <c r="DR149" s="112"/>
      <c r="DS149" s="112"/>
      <c r="DT149" s="7"/>
      <c r="DU149" s="8"/>
      <c r="DV149" s="8"/>
      <c r="DW149" s="8"/>
      <c r="DX149" s="8"/>
      <c r="DY149" s="7"/>
      <c r="DZ149" s="132"/>
      <c r="EA149" s="112"/>
      <c r="EB149" s="112"/>
      <c r="EC149" s="112"/>
      <c r="ED149" s="7"/>
      <c r="EE149" s="8"/>
      <c r="EF149" s="8"/>
      <c r="EG149" s="8"/>
      <c r="EH149" s="8"/>
      <c r="EI149" s="7"/>
      <c r="EJ149" s="132"/>
      <c r="EK149" s="112"/>
      <c r="EL149" s="112"/>
      <c r="EM149" s="112"/>
      <c r="EN149" s="7"/>
      <c r="EO149" s="8"/>
      <c r="EP149" s="8"/>
      <c r="EQ149" s="8"/>
      <c r="ER149" s="8"/>
      <c r="ES149" s="7"/>
      <c r="ET149" s="132"/>
      <c r="EU149" s="13"/>
    </row>
    <row r="150" spans="1:151" ht="12.75" customHeight="1" x14ac:dyDescent="0.2">
      <c r="A150" s="13"/>
      <c r="B150" s="13"/>
      <c r="C150" s="13"/>
      <c r="D150" s="13"/>
      <c r="E150" s="13"/>
      <c r="F150" s="13"/>
      <c r="G150" s="13"/>
      <c r="H150" s="112"/>
      <c r="I150" s="14"/>
      <c r="J150" s="112"/>
      <c r="K150" s="112"/>
      <c r="L150" s="112"/>
      <c r="M150" s="112"/>
      <c r="N150" s="7"/>
      <c r="O150" s="8"/>
      <c r="P150" s="8"/>
      <c r="Q150" s="8"/>
      <c r="R150" s="8"/>
      <c r="S150" s="7"/>
      <c r="T150" s="132"/>
      <c r="U150" s="112"/>
      <c r="V150" s="112"/>
      <c r="W150" s="112"/>
      <c r="X150" s="7"/>
      <c r="Y150" s="8"/>
      <c r="Z150" s="8"/>
      <c r="AA150" s="8"/>
      <c r="AB150" s="8"/>
      <c r="AC150" s="7"/>
      <c r="AD150" s="132"/>
      <c r="AE150" s="112"/>
      <c r="AF150" s="112"/>
      <c r="AG150" s="112"/>
      <c r="AH150" s="7"/>
      <c r="AI150" s="8"/>
      <c r="AJ150" s="8"/>
      <c r="AK150" s="8"/>
      <c r="AL150" s="8"/>
      <c r="AM150" s="7"/>
      <c r="AN150" s="132"/>
      <c r="AO150" s="112"/>
      <c r="AP150" s="112"/>
      <c r="AQ150" s="112"/>
      <c r="AR150" s="7"/>
      <c r="AS150" s="8"/>
      <c r="AT150" s="8"/>
      <c r="AU150" s="8"/>
      <c r="AV150" s="8"/>
      <c r="AW150" s="7"/>
      <c r="AX150" s="132"/>
      <c r="AY150" s="112"/>
      <c r="AZ150" s="112"/>
      <c r="BA150" s="112"/>
      <c r="BB150" s="7"/>
      <c r="BC150" s="8"/>
      <c r="BD150" s="8"/>
      <c r="BE150" s="8"/>
      <c r="BF150" s="8"/>
      <c r="BG150" s="7"/>
      <c r="BH150" s="132"/>
      <c r="BI150" s="112"/>
      <c r="BJ150" s="112"/>
      <c r="BK150" s="112"/>
      <c r="BL150" s="7"/>
      <c r="BM150" s="8"/>
      <c r="BN150" s="8"/>
      <c r="BO150" s="8"/>
      <c r="BP150" s="8"/>
      <c r="BQ150" s="7"/>
      <c r="BR150" s="132"/>
      <c r="BS150" s="112"/>
      <c r="BT150" s="112"/>
      <c r="BU150" s="112"/>
      <c r="BV150" s="7"/>
      <c r="BW150" s="8"/>
      <c r="BX150" s="8"/>
      <c r="BY150" s="8"/>
      <c r="BZ150" s="8"/>
      <c r="CA150" s="7"/>
      <c r="CB150" s="132"/>
      <c r="CC150" s="112"/>
      <c r="CD150" s="112"/>
      <c r="CE150" s="112"/>
      <c r="CF150" s="7"/>
      <c r="CG150" s="8"/>
      <c r="CH150" s="8"/>
      <c r="CI150" s="8"/>
      <c r="CJ150" s="8"/>
      <c r="CK150" s="7"/>
      <c r="CL150" s="132"/>
      <c r="CM150" s="112"/>
      <c r="CN150" s="112"/>
      <c r="CO150" s="112"/>
      <c r="CP150" s="7"/>
      <c r="CQ150" s="8"/>
      <c r="CR150" s="8"/>
      <c r="CS150" s="8"/>
      <c r="CT150" s="8"/>
      <c r="CU150" s="7"/>
      <c r="CV150" s="132"/>
      <c r="CW150" s="112"/>
      <c r="CX150" s="112"/>
      <c r="CY150" s="112"/>
      <c r="CZ150" s="7"/>
      <c r="DA150" s="8"/>
      <c r="DB150" s="8"/>
      <c r="DC150" s="8"/>
      <c r="DD150" s="8"/>
      <c r="DE150" s="7"/>
      <c r="DF150" s="132"/>
      <c r="DG150" s="112"/>
      <c r="DH150" s="112"/>
      <c r="DI150" s="112"/>
      <c r="DJ150" s="7"/>
      <c r="DK150" s="8"/>
      <c r="DL150" s="8"/>
      <c r="DM150" s="8"/>
      <c r="DN150" s="8"/>
      <c r="DO150" s="7"/>
      <c r="DP150" s="132"/>
      <c r="DQ150" s="112"/>
      <c r="DR150" s="112"/>
      <c r="DS150" s="112"/>
      <c r="DT150" s="7"/>
      <c r="DU150" s="8"/>
      <c r="DV150" s="8"/>
      <c r="DW150" s="8"/>
      <c r="DX150" s="8"/>
      <c r="DY150" s="7"/>
      <c r="DZ150" s="132"/>
      <c r="EA150" s="112"/>
      <c r="EB150" s="112"/>
      <c r="EC150" s="112"/>
      <c r="ED150" s="7"/>
      <c r="EE150" s="8"/>
      <c r="EF150" s="8"/>
      <c r="EG150" s="8"/>
      <c r="EH150" s="8"/>
      <c r="EI150" s="7"/>
      <c r="EJ150" s="132"/>
      <c r="EK150" s="112"/>
      <c r="EL150" s="112"/>
      <c r="EM150" s="112"/>
      <c r="EN150" s="7"/>
      <c r="EO150" s="8"/>
      <c r="EP150" s="8"/>
      <c r="EQ150" s="8"/>
      <c r="ER150" s="8"/>
      <c r="ES150" s="7"/>
      <c r="ET150" s="132"/>
      <c r="EU150" s="13"/>
    </row>
    <row r="151" spans="1:151" ht="12.75" customHeight="1" x14ac:dyDescent="0.2">
      <c r="A151" s="13"/>
      <c r="B151" s="13"/>
      <c r="C151" s="13"/>
      <c r="D151" s="13"/>
      <c r="E151" s="13"/>
      <c r="F151" s="13"/>
      <c r="G151" s="13"/>
      <c r="H151" s="112"/>
      <c r="I151" s="14"/>
      <c r="J151" s="112"/>
      <c r="K151" s="112"/>
      <c r="L151" s="112"/>
      <c r="M151" s="112"/>
      <c r="N151" s="7"/>
      <c r="O151" s="8"/>
      <c r="P151" s="8"/>
      <c r="Q151" s="8"/>
      <c r="R151" s="8"/>
      <c r="S151" s="7"/>
      <c r="T151" s="132"/>
      <c r="U151" s="112"/>
      <c r="V151" s="112"/>
      <c r="W151" s="112"/>
      <c r="X151" s="7"/>
      <c r="Y151" s="8"/>
      <c r="Z151" s="8"/>
      <c r="AA151" s="8"/>
      <c r="AB151" s="8"/>
      <c r="AC151" s="7"/>
      <c r="AD151" s="132"/>
      <c r="AE151" s="112"/>
      <c r="AF151" s="112"/>
      <c r="AG151" s="112"/>
      <c r="AH151" s="7"/>
      <c r="AI151" s="8"/>
      <c r="AJ151" s="8"/>
      <c r="AK151" s="8"/>
      <c r="AL151" s="8"/>
      <c r="AM151" s="7"/>
      <c r="AN151" s="132"/>
      <c r="AO151" s="112"/>
      <c r="AP151" s="112"/>
      <c r="AQ151" s="112"/>
      <c r="AR151" s="7"/>
      <c r="AS151" s="8"/>
      <c r="AT151" s="8"/>
      <c r="AU151" s="8"/>
      <c r="AV151" s="8"/>
      <c r="AW151" s="7"/>
      <c r="AX151" s="132"/>
      <c r="AY151" s="112"/>
      <c r="AZ151" s="112"/>
      <c r="BA151" s="112"/>
      <c r="BB151" s="7"/>
      <c r="BC151" s="8"/>
      <c r="BD151" s="8"/>
      <c r="BE151" s="8"/>
      <c r="BF151" s="8"/>
      <c r="BG151" s="7"/>
      <c r="BH151" s="132"/>
      <c r="BI151" s="112"/>
      <c r="BJ151" s="112"/>
      <c r="BK151" s="112"/>
      <c r="BL151" s="7"/>
      <c r="BM151" s="8"/>
      <c r="BN151" s="8"/>
      <c r="BO151" s="8"/>
      <c r="BP151" s="8"/>
      <c r="BQ151" s="7"/>
      <c r="BR151" s="132"/>
      <c r="BS151" s="112"/>
      <c r="BT151" s="112"/>
      <c r="BU151" s="112"/>
      <c r="BV151" s="7"/>
      <c r="BW151" s="8"/>
      <c r="BX151" s="8"/>
      <c r="BY151" s="8"/>
      <c r="BZ151" s="8"/>
      <c r="CA151" s="7"/>
      <c r="CB151" s="132"/>
      <c r="CC151" s="112"/>
      <c r="CD151" s="112"/>
      <c r="CE151" s="112"/>
      <c r="CF151" s="7"/>
      <c r="CG151" s="8"/>
      <c r="CH151" s="8"/>
      <c r="CI151" s="8"/>
      <c r="CJ151" s="8"/>
      <c r="CK151" s="7"/>
      <c r="CL151" s="132"/>
      <c r="CM151" s="112"/>
      <c r="CN151" s="112"/>
      <c r="CO151" s="112"/>
      <c r="CP151" s="7"/>
      <c r="CQ151" s="8"/>
      <c r="CR151" s="8"/>
      <c r="CS151" s="8"/>
      <c r="CT151" s="8"/>
      <c r="CU151" s="7"/>
      <c r="CV151" s="132"/>
      <c r="CW151" s="112"/>
      <c r="CX151" s="112"/>
      <c r="CY151" s="112"/>
      <c r="CZ151" s="7"/>
      <c r="DA151" s="8"/>
      <c r="DB151" s="8"/>
      <c r="DC151" s="8"/>
      <c r="DD151" s="8"/>
      <c r="DE151" s="7"/>
      <c r="DF151" s="132"/>
      <c r="DG151" s="112"/>
      <c r="DH151" s="112"/>
      <c r="DI151" s="112"/>
      <c r="DJ151" s="7"/>
      <c r="DK151" s="8"/>
      <c r="DL151" s="8"/>
      <c r="DM151" s="8"/>
      <c r="DN151" s="8"/>
      <c r="DO151" s="7"/>
      <c r="DP151" s="132"/>
      <c r="DQ151" s="112"/>
      <c r="DR151" s="112"/>
      <c r="DS151" s="112"/>
      <c r="DT151" s="7"/>
      <c r="DU151" s="8"/>
      <c r="DV151" s="8"/>
      <c r="DW151" s="8"/>
      <c r="DX151" s="8"/>
      <c r="DY151" s="7"/>
      <c r="DZ151" s="132"/>
      <c r="EA151" s="112"/>
      <c r="EB151" s="112"/>
      <c r="EC151" s="112"/>
      <c r="ED151" s="7"/>
      <c r="EE151" s="8"/>
      <c r="EF151" s="8"/>
      <c r="EG151" s="8"/>
      <c r="EH151" s="8"/>
      <c r="EI151" s="7"/>
      <c r="EJ151" s="132"/>
      <c r="EK151" s="112"/>
      <c r="EL151" s="112"/>
      <c r="EM151" s="112"/>
      <c r="EN151" s="7"/>
      <c r="EO151" s="8"/>
      <c r="EP151" s="8"/>
      <c r="EQ151" s="8"/>
      <c r="ER151" s="8"/>
      <c r="ES151" s="7"/>
      <c r="ET151" s="132"/>
      <c r="EU151" s="13"/>
    </row>
    <row r="152" spans="1:151" ht="12.75" customHeight="1" x14ac:dyDescent="0.2">
      <c r="A152" s="13"/>
      <c r="B152" s="13"/>
      <c r="C152" s="13"/>
      <c r="D152" s="13"/>
      <c r="E152" s="13"/>
      <c r="F152" s="13"/>
      <c r="G152" s="13"/>
      <c r="H152" s="112"/>
      <c r="I152" s="14"/>
      <c r="J152" s="112"/>
      <c r="K152" s="112"/>
      <c r="L152" s="112"/>
      <c r="M152" s="112"/>
      <c r="N152" s="7"/>
      <c r="O152" s="8"/>
      <c r="P152" s="8"/>
      <c r="Q152" s="8"/>
      <c r="R152" s="8"/>
      <c r="S152" s="7"/>
      <c r="T152" s="132"/>
      <c r="U152" s="112"/>
      <c r="V152" s="112"/>
      <c r="W152" s="112"/>
      <c r="X152" s="7"/>
      <c r="Y152" s="8"/>
      <c r="Z152" s="8"/>
      <c r="AA152" s="8"/>
      <c r="AB152" s="8"/>
      <c r="AC152" s="7"/>
      <c r="AD152" s="132"/>
      <c r="AE152" s="112"/>
      <c r="AF152" s="112"/>
      <c r="AG152" s="112"/>
      <c r="AH152" s="7"/>
      <c r="AI152" s="8"/>
      <c r="AJ152" s="8"/>
      <c r="AK152" s="8"/>
      <c r="AL152" s="8"/>
      <c r="AM152" s="7"/>
      <c r="AN152" s="132"/>
      <c r="AO152" s="112"/>
      <c r="AP152" s="112"/>
      <c r="AQ152" s="112"/>
      <c r="AR152" s="7"/>
      <c r="AS152" s="8"/>
      <c r="AT152" s="8"/>
      <c r="AU152" s="8"/>
      <c r="AV152" s="8"/>
      <c r="AW152" s="7"/>
      <c r="AX152" s="132"/>
      <c r="AY152" s="112"/>
      <c r="AZ152" s="112"/>
      <c r="BA152" s="112"/>
      <c r="BB152" s="7"/>
      <c r="BC152" s="8"/>
      <c r="BD152" s="8"/>
      <c r="BE152" s="8"/>
      <c r="BF152" s="8"/>
      <c r="BG152" s="7"/>
      <c r="BH152" s="132"/>
      <c r="BI152" s="112"/>
      <c r="BJ152" s="112"/>
      <c r="BK152" s="112"/>
      <c r="BL152" s="7"/>
      <c r="BM152" s="8"/>
      <c r="BN152" s="8"/>
      <c r="BO152" s="8"/>
      <c r="BP152" s="8"/>
      <c r="BQ152" s="7"/>
      <c r="BR152" s="132"/>
      <c r="BS152" s="112"/>
      <c r="BT152" s="112"/>
      <c r="BU152" s="112"/>
      <c r="BV152" s="7"/>
      <c r="BW152" s="8"/>
      <c r="BX152" s="8"/>
      <c r="BY152" s="8"/>
      <c r="BZ152" s="8"/>
      <c r="CA152" s="7"/>
      <c r="CB152" s="132"/>
      <c r="CC152" s="112"/>
      <c r="CD152" s="112"/>
      <c r="CE152" s="112"/>
      <c r="CF152" s="7"/>
      <c r="CG152" s="8"/>
      <c r="CH152" s="8"/>
      <c r="CI152" s="8"/>
      <c r="CJ152" s="8"/>
      <c r="CK152" s="7"/>
      <c r="CL152" s="132"/>
      <c r="CM152" s="112"/>
      <c r="CN152" s="112"/>
      <c r="CO152" s="112"/>
      <c r="CP152" s="7"/>
      <c r="CQ152" s="8"/>
      <c r="CR152" s="8"/>
      <c r="CS152" s="8"/>
      <c r="CT152" s="8"/>
      <c r="CU152" s="7"/>
      <c r="CV152" s="132"/>
      <c r="CW152" s="112"/>
      <c r="CX152" s="112"/>
      <c r="CY152" s="112"/>
      <c r="CZ152" s="7"/>
      <c r="DA152" s="8"/>
      <c r="DB152" s="8"/>
      <c r="DC152" s="8"/>
      <c r="DD152" s="8"/>
      <c r="DE152" s="7"/>
      <c r="DF152" s="132"/>
      <c r="DG152" s="112"/>
      <c r="DH152" s="112"/>
      <c r="DI152" s="112"/>
      <c r="DJ152" s="7"/>
      <c r="DK152" s="8"/>
      <c r="DL152" s="8"/>
      <c r="DM152" s="8"/>
      <c r="DN152" s="8"/>
      <c r="DO152" s="7"/>
      <c r="DP152" s="132"/>
      <c r="DQ152" s="112"/>
      <c r="DR152" s="112"/>
      <c r="DS152" s="112"/>
      <c r="DT152" s="7"/>
      <c r="DU152" s="8"/>
      <c r="DV152" s="8"/>
      <c r="DW152" s="8"/>
      <c r="DX152" s="8"/>
      <c r="DY152" s="7"/>
      <c r="DZ152" s="132"/>
      <c r="EA152" s="112"/>
      <c r="EB152" s="112"/>
      <c r="EC152" s="112"/>
      <c r="ED152" s="7"/>
      <c r="EE152" s="8"/>
      <c r="EF152" s="8"/>
      <c r="EG152" s="8"/>
      <c r="EH152" s="8"/>
      <c r="EI152" s="7"/>
      <c r="EJ152" s="132"/>
      <c r="EK152" s="112"/>
      <c r="EL152" s="112"/>
      <c r="EM152" s="112"/>
      <c r="EN152" s="7"/>
      <c r="EO152" s="8"/>
      <c r="EP152" s="8"/>
      <c r="EQ152" s="8"/>
      <c r="ER152" s="8"/>
      <c r="ES152" s="7"/>
      <c r="ET152" s="132"/>
      <c r="EU152" s="13"/>
    </row>
    <row r="153" spans="1:151" ht="12.75" customHeight="1" x14ac:dyDescent="0.2">
      <c r="A153" s="13"/>
      <c r="B153" s="13"/>
      <c r="C153" s="13"/>
      <c r="D153" s="13"/>
      <c r="E153" s="13"/>
      <c r="F153" s="13"/>
      <c r="G153" s="13"/>
      <c r="H153" s="112"/>
      <c r="I153" s="14"/>
      <c r="J153" s="112"/>
      <c r="K153" s="112"/>
      <c r="L153" s="112"/>
      <c r="M153" s="112"/>
      <c r="N153" s="7"/>
      <c r="O153" s="8"/>
      <c r="P153" s="8"/>
      <c r="Q153" s="8"/>
      <c r="R153" s="8"/>
      <c r="S153" s="7"/>
      <c r="T153" s="132"/>
      <c r="U153" s="112"/>
      <c r="V153" s="112"/>
      <c r="W153" s="112"/>
      <c r="X153" s="7"/>
      <c r="Y153" s="8"/>
      <c r="Z153" s="8"/>
      <c r="AA153" s="8"/>
      <c r="AB153" s="8"/>
      <c r="AC153" s="7"/>
      <c r="AD153" s="132"/>
      <c r="AE153" s="112"/>
      <c r="AF153" s="112"/>
      <c r="AG153" s="112"/>
      <c r="AH153" s="7"/>
      <c r="AI153" s="8"/>
      <c r="AJ153" s="8"/>
      <c r="AK153" s="8"/>
      <c r="AL153" s="8"/>
      <c r="AM153" s="7"/>
      <c r="AN153" s="132"/>
      <c r="AO153" s="112"/>
      <c r="AP153" s="112"/>
      <c r="AQ153" s="112"/>
      <c r="AR153" s="7"/>
      <c r="AS153" s="8"/>
      <c r="AT153" s="8"/>
      <c r="AU153" s="8"/>
      <c r="AV153" s="8"/>
      <c r="AW153" s="7"/>
      <c r="AX153" s="132"/>
      <c r="AY153" s="112"/>
      <c r="AZ153" s="112"/>
      <c r="BA153" s="112"/>
      <c r="BB153" s="7"/>
      <c r="BC153" s="8"/>
      <c r="BD153" s="8"/>
      <c r="BE153" s="8"/>
      <c r="BF153" s="8"/>
      <c r="BG153" s="7"/>
      <c r="BH153" s="132"/>
      <c r="BI153" s="112"/>
      <c r="BJ153" s="112"/>
      <c r="BK153" s="112"/>
      <c r="BL153" s="7"/>
      <c r="BM153" s="8"/>
      <c r="BN153" s="8"/>
      <c r="BO153" s="8"/>
      <c r="BP153" s="8"/>
      <c r="BQ153" s="7"/>
      <c r="BR153" s="132"/>
      <c r="BS153" s="112"/>
      <c r="BT153" s="112"/>
      <c r="BU153" s="112"/>
      <c r="BV153" s="7"/>
      <c r="BW153" s="8"/>
      <c r="BX153" s="8"/>
      <c r="BY153" s="8"/>
      <c r="BZ153" s="8"/>
      <c r="CA153" s="7"/>
      <c r="CB153" s="132"/>
      <c r="CC153" s="112"/>
      <c r="CD153" s="112"/>
      <c r="CE153" s="112"/>
      <c r="CF153" s="7"/>
      <c r="CG153" s="8"/>
      <c r="CH153" s="8"/>
      <c r="CI153" s="8"/>
      <c r="CJ153" s="8"/>
      <c r="CK153" s="7"/>
      <c r="CL153" s="132"/>
      <c r="CM153" s="112"/>
      <c r="CN153" s="112"/>
      <c r="CO153" s="112"/>
      <c r="CP153" s="7"/>
      <c r="CQ153" s="8"/>
      <c r="CR153" s="8"/>
      <c r="CS153" s="8"/>
      <c r="CT153" s="8"/>
      <c r="CU153" s="7"/>
      <c r="CV153" s="132"/>
      <c r="CW153" s="112"/>
      <c r="CX153" s="112"/>
      <c r="CY153" s="112"/>
      <c r="CZ153" s="7"/>
      <c r="DA153" s="8"/>
      <c r="DB153" s="8"/>
      <c r="DC153" s="8"/>
      <c r="DD153" s="8"/>
      <c r="DE153" s="7"/>
      <c r="DF153" s="132"/>
      <c r="DG153" s="112"/>
      <c r="DH153" s="112"/>
      <c r="DI153" s="112"/>
      <c r="DJ153" s="7"/>
      <c r="DK153" s="8"/>
      <c r="DL153" s="8"/>
      <c r="DM153" s="8"/>
      <c r="DN153" s="8"/>
      <c r="DO153" s="7"/>
      <c r="DP153" s="132"/>
      <c r="DQ153" s="112"/>
      <c r="DR153" s="112"/>
      <c r="DS153" s="112"/>
      <c r="DT153" s="7"/>
      <c r="DU153" s="8"/>
      <c r="DV153" s="8"/>
      <c r="DW153" s="8"/>
      <c r="DX153" s="8"/>
      <c r="DY153" s="7"/>
      <c r="DZ153" s="132"/>
      <c r="EA153" s="112"/>
      <c r="EB153" s="112"/>
      <c r="EC153" s="112"/>
      <c r="ED153" s="7"/>
      <c r="EE153" s="8"/>
      <c r="EF153" s="8"/>
      <c r="EG153" s="8"/>
      <c r="EH153" s="8"/>
      <c r="EI153" s="7"/>
      <c r="EJ153" s="132"/>
      <c r="EK153" s="112"/>
      <c r="EL153" s="112"/>
      <c r="EM153" s="112"/>
      <c r="EN153" s="7"/>
      <c r="EO153" s="8"/>
      <c r="EP153" s="8"/>
      <c r="EQ153" s="8"/>
      <c r="ER153" s="8"/>
      <c r="ES153" s="7"/>
      <c r="ET153" s="132"/>
      <c r="EU153" s="13"/>
    </row>
    <row r="154" spans="1:151" ht="12.75" customHeight="1" x14ac:dyDescent="0.2">
      <c r="A154" s="13"/>
      <c r="B154" s="13"/>
      <c r="C154" s="13"/>
      <c r="D154" s="13"/>
      <c r="E154" s="13"/>
      <c r="F154" s="13"/>
      <c r="G154" s="13"/>
      <c r="H154" s="112"/>
      <c r="I154" s="14"/>
      <c r="J154" s="112"/>
      <c r="K154" s="112"/>
      <c r="L154" s="112"/>
      <c r="M154" s="112"/>
      <c r="N154" s="7"/>
      <c r="O154" s="8"/>
      <c r="P154" s="8"/>
      <c r="Q154" s="8"/>
      <c r="R154" s="8"/>
      <c r="S154" s="7"/>
      <c r="T154" s="132"/>
      <c r="U154" s="112"/>
      <c r="V154" s="112"/>
      <c r="W154" s="112"/>
      <c r="X154" s="7"/>
      <c r="Y154" s="8"/>
      <c r="Z154" s="8"/>
      <c r="AA154" s="8"/>
      <c r="AB154" s="8"/>
      <c r="AC154" s="7"/>
      <c r="AD154" s="132"/>
      <c r="AE154" s="112"/>
      <c r="AF154" s="112"/>
      <c r="AG154" s="112"/>
      <c r="AH154" s="7"/>
      <c r="AI154" s="8"/>
      <c r="AJ154" s="8"/>
      <c r="AK154" s="8"/>
      <c r="AL154" s="8"/>
      <c r="AM154" s="7"/>
      <c r="AN154" s="132"/>
      <c r="AO154" s="112"/>
      <c r="AP154" s="112"/>
      <c r="AQ154" s="112"/>
      <c r="AR154" s="7"/>
      <c r="AS154" s="8"/>
      <c r="AT154" s="8"/>
      <c r="AU154" s="8"/>
      <c r="AV154" s="8"/>
      <c r="AW154" s="7"/>
      <c r="AX154" s="132"/>
      <c r="AY154" s="112"/>
      <c r="AZ154" s="112"/>
      <c r="BA154" s="112"/>
      <c r="BB154" s="7"/>
      <c r="BC154" s="8"/>
      <c r="BD154" s="8"/>
      <c r="BE154" s="8"/>
      <c r="BF154" s="8"/>
      <c r="BG154" s="7"/>
      <c r="BH154" s="132"/>
      <c r="BI154" s="112"/>
      <c r="BJ154" s="112"/>
      <c r="BK154" s="112"/>
      <c r="BL154" s="7"/>
      <c r="BM154" s="8"/>
      <c r="BN154" s="8"/>
      <c r="BO154" s="8"/>
      <c r="BP154" s="8"/>
      <c r="BQ154" s="7"/>
      <c r="BR154" s="132"/>
      <c r="BS154" s="112"/>
      <c r="BT154" s="112"/>
      <c r="BU154" s="112"/>
      <c r="BV154" s="7"/>
      <c r="BW154" s="8"/>
      <c r="BX154" s="8"/>
      <c r="BY154" s="8"/>
      <c r="BZ154" s="8"/>
      <c r="CA154" s="7"/>
      <c r="CB154" s="132"/>
      <c r="CC154" s="112"/>
      <c r="CD154" s="112"/>
      <c r="CE154" s="112"/>
      <c r="CF154" s="7"/>
      <c r="CG154" s="8"/>
      <c r="CH154" s="8"/>
      <c r="CI154" s="8"/>
      <c r="CJ154" s="8"/>
      <c r="CK154" s="7"/>
      <c r="CL154" s="132"/>
      <c r="CM154" s="112"/>
      <c r="CN154" s="112"/>
      <c r="CO154" s="112"/>
      <c r="CP154" s="7"/>
      <c r="CQ154" s="8"/>
      <c r="CR154" s="8"/>
      <c r="CS154" s="8"/>
      <c r="CT154" s="8"/>
      <c r="CU154" s="7"/>
      <c r="CV154" s="132"/>
      <c r="CW154" s="112"/>
      <c r="CX154" s="112"/>
      <c r="CY154" s="112"/>
      <c r="CZ154" s="7"/>
      <c r="DA154" s="8"/>
      <c r="DB154" s="8"/>
      <c r="DC154" s="8"/>
      <c r="DD154" s="8"/>
      <c r="DE154" s="7"/>
      <c r="DF154" s="132"/>
      <c r="DG154" s="112"/>
      <c r="DH154" s="112"/>
      <c r="DI154" s="112"/>
      <c r="DJ154" s="7"/>
      <c r="DK154" s="8"/>
      <c r="DL154" s="8"/>
      <c r="DM154" s="8"/>
      <c r="DN154" s="8"/>
      <c r="DO154" s="7"/>
      <c r="DP154" s="132"/>
      <c r="DQ154" s="112"/>
      <c r="DR154" s="112"/>
      <c r="DS154" s="112"/>
      <c r="DT154" s="7"/>
      <c r="DU154" s="8"/>
      <c r="DV154" s="8"/>
      <c r="DW154" s="8"/>
      <c r="DX154" s="8"/>
      <c r="DY154" s="7"/>
      <c r="DZ154" s="132"/>
      <c r="EA154" s="112"/>
      <c r="EB154" s="112"/>
      <c r="EC154" s="112"/>
      <c r="ED154" s="7"/>
      <c r="EE154" s="8"/>
      <c r="EF154" s="8"/>
      <c r="EG154" s="8"/>
      <c r="EH154" s="8"/>
      <c r="EI154" s="7"/>
      <c r="EJ154" s="132"/>
      <c r="EK154" s="112"/>
      <c r="EL154" s="112"/>
      <c r="EM154" s="112"/>
      <c r="EN154" s="7"/>
      <c r="EO154" s="8"/>
      <c r="EP154" s="8"/>
      <c r="EQ154" s="8"/>
      <c r="ER154" s="8"/>
      <c r="ES154" s="7"/>
      <c r="ET154" s="132"/>
      <c r="EU154" s="13"/>
    </row>
    <row r="155" spans="1:151" ht="12.75" customHeight="1" x14ac:dyDescent="0.2">
      <c r="A155" s="13"/>
      <c r="B155" s="13"/>
      <c r="C155" s="13"/>
      <c r="D155" s="13"/>
      <c r="E155" s="13"/>
      <c r="F155" s="13"/>
      <c r="G155" s="13"/>
      <c r="H155" s="112"/>
      <c r="I155" s="14"/>
      <c r="J155" s="112"/>
      <c r="K155" s="112"/>
      <c r="L155" s="112"/>
      <c r="M155" s="112"/>
      <c r="N155" s="7"/>
      <c r="O155" s="8"/>
      <c r="P155" s="8"/>
      <c r="Q155" s="8"/>
      <c r="R155" s="8"/>
      <c r="S155" s="7"/>
      <c r="T155" s="132"/>
      <c r="U155" s="112"/>
      <c r="V155" s="112"/>
      <c r="W155" s="112"/>
      <c r="X155" s="7"/>
      <c r="Y155" s="8"/>
      <c r="Z155" s="8"/>
      <c r="AA155" s="8"/>
      <c r="AB155" s="8"/>
      <c r="AC155" s="7"/>
      <c r="AD155" s="132"/>
      <c r="AE155" s="112"/>
      <c r="AF155" s="112"/>
      <c r="AG155" s="112"/>
      <c r="AH155" s="7"/>
      <c r="AI155" s="8"/>
      <c r="AJ155" s="8"/>
      <c r="AK155" s="8"/>
      <c r="AL155" s="8"/>
      <c r="AM155" s="7"/>
      <c r="AN155" s="132"/>
      <c r="AO155" s="112"/>
      <c r="AP155" s="112"/>
      <c r="AQ155" s="112"/>
      <c r="AR155" s="7"/>
      <c r="AS155" s="8"/>
      <c r="AT155" s="8"/>
      <c r="AU155" s="8"/>
      <c r="AV155" s="8"/>
      <c r="AW155" s="7"/>
      <c r="AX155" s="132"/>
      <c r="AY155" s="112"/>
      <c r="AZ155" s="112"/>
      <c r="BA155" s="112"/>
      <c r="BB155" s="7"/>
      <c r="BC155" s="8"/>
      <c r="BD155" s="8"/>
      <c r="BE155" s="8"/>
      <c r="BF155" s="8"/>
      <c r="BG155" s="7"/>
      <c r="BH155" s="132"/>
      <c r="BI155" s="112"/>
      <c r="BJ155" s="112"/>
      <c r="BK155" s="112"/>
      <c r="BL155" s="7"/>
      <c r="BM155" s="8"/>
      <c r="BN155" s="8"/>
      <c r="BO155" s="8"/>
      <c r="BP155" s="8"/>
      <c r="BQ155" s="7"/>
      <c r="BR155" s="132"/>
      <c r="BS155" s="112"/>
      <c r="BT155" s="112"/>
      <c r="BU155" s="112"/>
      <c r="BV155" s="7"/>
      <c r="BW155" s="8"/>
      <c r="BX155" s="8"/>
      <c r="BY155" s="8"/>
      <c r="BZ155" s="8"/>
      <c r="CA155" s="7"/>
      <c r="CB155" s="132"/>
      <c r="CC155" s="112"/>
      <c r="CD155" s="112"/>
      <c r="CE155" s="112"/>
      <c r="CF155" s="7"/>
      <c r="CG155" s="8"/>
      <c r="CH155" s="8"/>
      <c r="CI155" s="8"/>
      <c r="CJ155" s="8"/>
      <c r="CK155" s="7"/>
      <c r="CL155" s="132"/>
      <c r="CM155" s="112"/>
      <c r="CN155" s="112"/>
      <c r="CO155" s="112"/>
      <c r="CP155" s="7"/>
      <c r="CQ155" s="8"/>
      <c r="CR155" s="8"/>
      <c r="CS155" s="8"/>
      <c r="CT155" s="8"/>
      <c r="CU155" s="7"/>
      <c r="CV155" s="132"/>
      <c r="CW155" s="112"/>
      <c r="CX155" s="112"/>
      <c r="CY155" s="112"/>
      <c r="CZ155" s="7"/>
      <c r="DA155" s="8"/>
      <c r="DB155" s="8"/>
      <c r="DC155" s="8"/>
      <c r="DD155" s="8"/>
      <c r="DE155" s="7"/>
      <c r="DF155" s="132"/>
      <c r="DG155" s="112"/>
      <c r="DH155" s="112"/>
      <c r="DI155" s="112"/>
      <c r="DJ155" s="7"/>
      <c r="DK155" s="8"/>
      <c r="DL155" s="8"/>
      <c r="DM155" s="8"/>
      <c r="DN155" s="8"/>
      <c r="DO155" s="7"/>
      <c r="DP155" s="132"/>
      <c r="DQ155" s="112"/>
      <c r="DR155" s="112"/>
      <c r="DS155" s="112"/>
      <c r="DT155" s="7"/>
      <c r="DU155" s="8"/>
      <c r="DV155" s="8"/>
      <c r="DW155" s="8"/>
      <c r="DX155" s="8"/>
      <c r="DY155" s="7"/>
      <c r="DZ155" s="132"/>
      <c r="EA155" s="112"/>
      <c r="EB155" s="112"/>
      <c r="EC155" s="112"/>
      <c r="ED155" s="7"/>
      <c r="EE155" s="8"/>
      <c r="EF155" s="8"/>
      <c r="EG155" s="8"/>
      <c r="EH155" s="8"/>
      <c r="EI155" s="7"/>
      <c r="EJ155" s="132"/>
      <c r="EK155" s="112"/>
      <c r="EL155" s="112"/>
      <c r="EM155" s="112"/>
      <c r="EN155" s="7"/>
      <c r="EO155" s="8"/>
      <c r="EP155" s="8"/>
      <c r="EQ155" s="8"/>
      <c r="ER155" s="8"/>
      <c r="ES155" s="7"/>
      <c r="ET155" s="132"/>
      <c r="EU155" s="13"/>
    </row>
    <row r="156" spans="1:151" ht="12.75" customHeight="1" x14ac:dyDescent="0.2">
      <c r="A156" s="13"/>
      <c r="B156" s="13"/>
      <c r="C156" s="13"/>
      <c r="D156" s="13"/>
      <c r="E156" s="13"/>
      <c r="F156" s="13"/>
      <c r="G156" s="13"/>
      <c r="H156" s="112"/>
      <c r="I156" s="14"/>
      <c r="J156" s="112"/>
      <c r="K156" s="112"/>
      <c r="L156" s="112"/>
      <c r="M156" s="112"/>
      <c r="N156" s="7"/>
      <c r="O156" s="8"/>
      <c r="P156" s="8"/>
      <c r="Q156" s="8"/>
      <c r="R156" s="8"/>
      <c r="S156" s="7"/>
      <c r="T156" s="132"/>
      <c r="U156" s="112"/>
      <c r="V156" s="112"/>
      <c r="W156" s="112"/>
      <c r="X156" s="7"/>
      <c r="Y156" s="8"/>
      <c r="Z156" s="8"/>
      <c r="AA156" s="8"/>
      <c r="AB156" s="8"/>
      <c r="AC156" s="7"/>
      <c r="AD156" s="132"/>
      <c r="AE156" s="112"/>
      <c r="AF156" s="112"/>
      <c r="AG156" s="112"/>
      <c r="AH156" s="7"/>
      <c r="AI156" s="8"/>
      <c r="AJ156" s="8"/>
      <c r="AK156" s="8"/>
      <c r="AL156" s="8"/>
      <c r="AM156" s="7"/>
      <c r="AN156" s="132"/>
      <c r="AO156" s="112"/>
      <c r="AP156" s="112"/>
      <c r="AQ156" s="112"/>
      <c r="AR156" s="7"/>
      <c r="AS156" s="8"/>
      <c r="AT156" s="8"/>
      <c r="AU156" s="8"/>
      <c r="AV156" s="8"/>
      <c r="AW156" s="7"/>
      <c r="AX156" s="132"/>
      <c r="AY156" s="112"/>
      <c r="AZ156" s="112"/>
      <c r="BA156" s="112"/>
      <c r="BB156" s="7"/>
      <c r="BC156" s="8"/>
      <c r="BD156" s="8"/>
      <c r="BE156" s="8"/>
      <c r="BF156" s="8"/>
      <c r="BG156" s="7"/>
      <c r="BH156" s="132"/>
      <c r="BI156" s="112"/>
      <c r="BJ156" s="112"/>
      <c r="BK156" s="112"/>
      <c r="BL156" s="7"/>
      <c r="BM156" s="8"/>
      <c r="BN156" s="8"/>
      <c r="BO156" s="8"/>
      <c r="BP156" s="8"/>
      <c r="BQ156" s="7"/>
      <c r="BR156" s="132"/>
      <c r="BS156" s="112"/>
      <c r="BT156" s="112"/>
      <c r="BU156" s="112"/>
      <c r="BV156" s="7"/>
      <c r="BW156" s="8"/>
      <c r="BX156" s="8"/>
      <c r="BY156" s="8"/>
      <c r="BZ156" s="8"/>
      <c r="CA156" s="7"/>
      <c r="CB156" s="132"/>
      <c r="CC156" s="112"/>
      <c r="CD156" s="112"/>
      <c r="CE156" s="112"/>
      <c r="CF156" s="7"/>
      <c r="CG156" s="8"/>
      <c r="CH156" s="8"/>
      <c r="CI156" s="8"/>
      <c r="CJ156" s="8"/>
      <c r="CK156" s="7"/>
      <c r="CL156" s="132"/>
      <c r="CM156" s="112"/>
      <c r="CN156" s="112"/>
      <c r="CO156" s="112"/>
      <c r="CP156" s="7"/>
      <c r="CQ156" s="8"/>
      <c r="CR156" s="8"/>
      <c r="CS156" s="8"/>
      <c r="CT156" s="8"/>
      <c r="CU156" s="7"/>
      <c r="CV156" s="132"/>
      <c r="CW156" s="112"/>
      <c r="CX156" s="112"/>
      <c r="CY156" s="112"/>
      <c r="CZ156" s="7"/>
      <c r="DA156" s="8"/>
      <c r="DB156" s="8"/>
      <c r="DC156" s="8"/>
      <c r="DD156" s="8"/>
      <c r="DE156" s="7"/>
      <c r="DF156" s="132"/>
      <c r="DG156" s="112"/>
      <c r="DH156" s="112"/>
      <c r="DI156" s="112"/>
      <c r="DJ156" s="7"/>
      <c r="DK156" s="8"/>
      <c r="DL156" s="8"/>
      <c r="DM156" s="8"/>
      <c r="DN156" s="8"/>
      <c r="DO156" s="7"/>
      <c r="DP156" s="132"/>
      <c r="DQ156" s="112"/>
      <c r="DR156" s="112"/>
      <c r="DS156" s="112"/>
      <c r="DT156" s="7"/>
      <c r="DU156" s="8"/>
      <c r="DV156" s="8"/>
      <c r="DW156" s="8"/>
      <c r="DX156" s="8"/>
      <c r="DY156" s="7"/>
      <c r="DZ156" s="132"/>
      <c r="EA156" s="112"/>
      <c r="EB156" s="112"/>
      <c r="EC156" s="112"/>
      <c r="ED156" s="7"/>
      <c r="EE156" s="8"/>
      <c r="EF156" s="8"/>
      <c r="EG156" s="8"/>
      <c r="EH156" s="8"/>
      <c r="EI156" s="7"/>
      <c r="EJ156" s="132"/>
      <c r="EK156" s="112"/>
      <c r="EL156" s="112"/>
      <c r="EM156" s="112"/>
      <c r="EN156" s="7"/>
      <c r="EO156" s="8"/>
      <c r="EP156" s="8"/>
      <c r="EQ156" s="8"/>
      <c r="ER156" s="8"/>
      <c r="ES156" s="7"/>
      <c r="ET156" s="132"/>
      <c r="EU156" s="13"/>
    </row>
    <row r="157" spans="1:151" ht="12.75" customHeight="1" x14ac:dyDescent="0.2">
      <c r="A157" s="13"/>
      <c r="B157" s="13"/>
      <c r="C157" s="13"/>
      <c r="D157" s="13"/>
      <c r="E157" s="13"/>
      <c r="F157" s="13"/>
      <c r="G157" s="13"/>
      <c r="H157" s="112"/>
      <c r="I157" s="14"/>
      <c r="J157" s="112"/>
      <c r="K157" s="112"/>
      <c r="L157" s="112"/>
      <c r="M157" s="112"/>
      <c r="N157" s="7"/>
      <c r="O157" s="8"/>
      <c r="P157" s="8"/>
      <c r="Q157" s="8"/>
      <c r="R157" s="8"/>
      <c r="S157" s="7"/>
      <c r="T157" s="132"/>
      <c r="U157" s="112"/>
      <c r="V157" s="112"/>
      <c r="W157" s="112"/>
      <c r="X157" s="7"/>
      <c r="Y157" s="8"/>
      <c r="Z157" s="8"/>
      <c r="AA157" s="8"/>
      <c r="AB157" s="8"/>
      <c r="AC157" s="7"/>
      <c r="AD157" s="132"/>
      <c r="AE157" s="112"/>
      <c r="AF157" s="112"/>
      <c r="AG157" s="112"/>
      <c r="AH157" s="7"/>
      <c r="AI157" s="8"/>
      <c r="AJ157" s="8"/>
      <c r="AK157" s="8"/>
      <c r="AL157" s="8"/>
      <c r="AM157" s="7"/>
      <c r="AN157" s="132"/>
      <c r="AO157" s="112"/>
      <c r="AP157" s="112"/>
      <c r="AQ157" s="112"/>
      <c r="AR157" s="7"/>
      <c r="AS157" s="8"/>
      <c r="AT157" s="8"/>
      <c r="AU157" s="8"/>
      <c r="AV157" s="8"/>
      <c r="AW157" s="7"/>
      <c r="AX157" s="132"/>
      <c r="AY157" s="112"/>
      <c r="AZ157" s="112"/>
      <c r="BA157" s="112"/>
      <c r="BB157" s="7"/>
      <c r="BC157" s="8"/>
      <c r="BD157" s="8"/>
      <c r="BE157" s="8"/>
      <c r="BF157" s="8"/>
      <c r="BG157" s="7"/>
      <c r="BH157" s="132"/>
      <c r="BI157" s="112"/>
      <c r="BJ157" s="112"/>
      <c r="BK157" s="112"/>
      <c r="BL157" s="7"/>
      <c r="BM157" s="8"/>
      <c r="BN157" s="8"/>
      <c r="BO157" s="8"/>
      <c r="BP157" s="8"/>
      <c r="BQ157" s="7"/>
      <c r="BR157" s="132"/>
      <c r="BS157" s="112"/>
      <c r="BT157" s="112"/>
      <c r="BU157" s="112"/>
      <c r="BV157" s="7"/>
      <c r="BW157" s="8"/>
      <c r="BX157" s="8"/>
      <c r="BY157" s="8"/>
      <c r="BZ157" s="8"/>
      <c r="CA157" s="7"/>
      <c r="CB157" s="132"/>
      <c r="CC157" s="112"/>
      <c r="CD157" s="112"/>
      <c r="CE157" s="112"/>
      <c r="CF157" s="7"/>
      <c r="CG157" s="8"/>
      <c r="CH157" s="8"/>
      <c r="CI157" s="8"/>
      <c r="CJ157" s="8"/>
      <c r="CK157" s="7"/>
      <c r="CL157" s="132"/>
      <c r="CM157" s="112"/>
      <c r="CN157" s="112"/>
      <c r="CO157" s="112"/>
      <c r="CP157" s="7"/>
      <c r="CQ157" s="8"/>
      <c r="CR157" s="8"/>
      <c r="CS157" s="8"/>
      <c r="CT157" s="8"/>
      <c r="CU157" s="7"/>
      <c r="CV157" s="132"/>
      <c r="CW157" s="112"/>
      <c r="CX157" s="112"/>
      <c r="CY157" s="112"/>
      <c r="CZ157" s="7"/>
      <c r="DA157" s="8"/>
      <c r="DB157" s="8"/>
      <c r="DC157" s="8"/>
      <c r="DD157" s="8"/>
      <c r="DE157" s="7"/>
      <c r="DF157" s="132"/>
      <c r="DG157" s="112"/>
      <c r="DH157" s="112"/>
      <c r="DI157" s="112"/>
      <c r="DJ157" s="7"/>
      <c r="DK157" s="8"/>
      <c r="DL157" s="8"/>
      <c r="DM157" s="8"/>
      <c r="DN157" s="8"/>
      <c r="DO157" s="7"/>
      <c r="DP157" s="132"/>
      <c r="DQ157" s="112"/>
      <c r="DR157" s="112"/>
      <c r="DS157" s="112"/>
      <c r="DT157" s="7"/>
      <c r="DU157" s="8"/>
      <c r="DV157" s="8"/>
      <c r="DW157" s="8"/>
      <c r="DX157" s="8"/>
      <c r="DY157" s="7"/>
      <c r="DZ157" s="132"/>
      <c r="EA157" s="112"/>
      <c r="EB157" s="112"/>
      <c r="EC157" s="112"/>
      <c r="ED157" s="7"/>
      <c r="EE157" s="8"/>
      <c r="EF157" s="8"/>
      <c r="EG157" s="8"/>
      <c r="EH157" s="8"/>
      <c r="EI157" s="7"/>
      <c r="EJ157" s="132"/>
      <c r="EK157" s="112"/>
      <c r="EL157" s="112"/>
      <c r="EM157" s="112"/>
      <c r="EN157" s="7"/>
      <c r="EO157" s="8"/>
      <c r="EP157" s="8"/>
      <c r="EQ157" s="8"/>
      <c r="ER157" s="8"/>
      <c r="ES157" s="7"/>
      <c r="ET157" s="132"/>
      <c r="EU157" s="13"/>
    </row>
    <row r="158" spans="1:151" ht="12.75" customHeight="1" x14ac:dyDescent="0.2">
      <c r="A158" s="13"/>
      <c r="B158" s="13"/>
      <c r="C158" s="13"/>
      <c r="D158" s="13"/>
      <c r="E158" s="13"/>
      <c r="F158" s="13"/>
      <c r="G158" s="13"/>
      <c r="H158" s="112"/>
      <c r="I158" s="14"/>
      <c r="J158" s="112"/>
      <c r="K158" s="112"/>
      <c r="L158" s="112"/>
      <c r="M158" s="112"/>
      <c r="N158" s="7"/>
      <c r="O158" s="8"/>
      <c r="P158" s="8"/>
      <c r="Q158" s="8"/>
      <c r="R158" s="8"/>
      <c r="S158" s="7"/>
      <c r="T158" s="132"/>
      <c r="U158" s="112"/>
      <c r="V158" s="112"/>
      <c r="W158" s="112"/>
      <c r="X158" s="7"/>
      <c r="Y158" s="8"/>
      <c r="Z158" s="8"/>
      <c r="AA158" s="8"/>
      <c r="AB158" s="8"/>
      <c r="AC158" s="7"/>
      <c r="AD158" s="132"/>
      <c r="AE158" s="112"/>
      <c r="AF158" s="112"/>
      <c r="AG158" s="112"/>
      <c r="AH158" s="7"/>
      <c r="AI158" s="8"/>
      <c r="AJ158" s="8"/>
      <c r="AK158" s="8"/>
      <c r="AL158" s="8"/>
      <c r="AM158" s="7"/>
      <c r="AN158" s="132"/>
      <c r="AO158" s="112"/>
      <c r="AP158" s="112"/>
      <c r="AQ158" s="112"/>
      <c r="AR158" s="7"/>
      <c r="AS158" s="8"/>
      <c r="AT158" s="8"/>
      <c r="AU158" s="8"/>
      <c r="AV158" s="8"/>
      <c r="AW158" s="7"/>
      <c r="AX158" s="132"/>
      <c r="AY158" s="112"/>
      <c r="AZ158" s="112"/>
      <c r="BA158" s="112"/>
      <c r="BB158" s="7"/>
      <c r="BC158" s="8"/>
      <c r="BD158" s="8"/>
      <c r="BE158" s="8"/>
      <c r="BF158" s="8"/>
      <c r="BG158" s="7"/>
      <c r="BH158" s="132"/>
      <c r="BI158" s="112"/>
      <c r="BJ158" s="112"/>
      <c r="BK158" s="112"/>
      <c r="BL158" s="7"/>
      <c r="BM158" s="8"/>
      <c r="BN158" s="8"/>
      <c r="BO158" s="8"/>
      <c r="BP158" s="8"/>
      <c r="BQ158" s="7"/>
      <c r="BR158" s="132"/>
      <c r="BS158" s="112"/>
      <c r="BT158" s="112"/>
      <c r="BU158" s="112"/>
      <c r="BV158" s="7"/>
      <c r="BW158" s="8"/>
      <c r="BX158" s="8"/>
      <c r="BY158" s="8"/>
      <c r="BZ158" s="8"/>
      <c r="CA158" s="7"/>
      <c r="CB158" s="132"/>
      <c r="CC158" s="112"/>
      <c r="CD158" s="112"/>
      <c r="CE158" s="112"/>
      <c r="CF158" s="7"/>
      <c r="CG158" s="8"/>
      <c r="CH158" s="8"/>
      <c r="CI158" s="8"/>
      <c r="CJ158" s="8"/>
      <c r="CK158" s="7"/>
      <c r="CL158" s="132"/>
      <c r="CM158" s="112"/>
      <c r="CN158" s="112"/>
      <c r="CO158" s="112"/>
      <c r="CP158" s="7"/>
      <c r="CQ158" s="8"/>
      <c r="CR158" s="8"/>
      <c r="CS158" s="8"/>
      <c r="CT158" s="8"/>
      <c r="CU158" s="7"/>
      <c r="CV158" s="132"/>
      <c r="CW158" s="112"/>
      <c r="CX158" s="112"/>
      <c r="CY158" s="112"/>
      <c r="CZ158" s="7"/>
      <c r="DA158" s="8"/>
      <c r="DB158" s="8"/>
      <c r="DC158" s="8"/>
      <c r="DD158" s="8"/>
      <c r="DE158" s="7"/>
      <c r="DF158" s="132"/>
      <c r="DG158" s="112"/>
      <c r="DH158" s="112"/>
      <c r="DI158" s="112"/>
      <c r="DJ158" s="7"/>
      <c r="DK158" s="8"/>
      <c r="DL158" s="8"/>
      <c r="DM158" s="8"/>
      <c r="DN158" s="8"/>
      <c r="DO158" s="7"/>
      <c r="DP158" s="132"/>
      <c r="DQ158" s="112"/>
      <c r="DR158" s="112"/>
      <c r="DS158" s="112"/>
      <c r="DT158" s="7"/>
      <c r="DU158" s="8"/>
      <c r="DV158" s="8"/>
      <c r="DW158" s="8"/>
      <c r="DX158" s="8"/>
      <c r="DY158" s="7"/>
      <c r="DZ158" s="132"/>
      <c r="EA158" s="112"/>
      <c r="EB158" s="112"/>
      <c r="EC158" s="112"/>
      <c r="ED158" s="7"/>
      <c r="EE158" s="8"/>
      <c r="EF158" s="8"/>
      <c r="EG158" s="8"/>
      <c r="EH158" s="8"/>
      <c r="EI158" s="7"/>
      <c r="EJ158" s="132"/>
      <c r="EK158" s="112"/>
      <c r="EL158" s="112"/>
      <c r="EM158" s="112"/>
      <c r="EN158" s="7"/>
      <c r="EO158" s="8"/>
      <c r="EP158" s="8"/>
      <c r="EQ158" s="8"/>
      <c r="ER158" s="8"/>
      <c r="ES158" s="7"/>
      <c r="ET158" s="132"/>
      <c r="EU158" s="13"/>
    </row>
    <row r="159" spans="1:151" ht="12.75" customHeight="1" x14ac:dyDescent="0.2">
      <c r="A159" s="13"/>
      <c r="B159" s="13"/>
      <c r="C159" s="13"/>
      <c r="D159" s="13"/>
      <c r="E159" s="13"/>
      <c r="F159" s="13"/>
      <c r="G159" s="13"/>
      <c r="H159" s="112"/>
      <c r="I159" s="14"/>
      <c r="J159" s="112"/>
      <c r="K159" s="112"/>
      <c r="L159" s="112"/>
      <c r="M159" s="112"/>
      <c r="N159" s="7"/>
      <c r="O159" s="8"/>
      <c r="P159" s="8"/>
      <c r="Q159" s="8"/>
      <c r="R159" s="8"/>
      <c r="S159" s="7"/>
      <c r="T159" s="132"/>
      <c r="U159" s="112"/>
      <c r="V159" s="112"/>
      <c r="W159" s="112"/>
      <c r="X159" s="7"/>
      <c r="Y159" s="8"/>
      <c r="Z159" s="8"/>
      <c r="AA159" s="8"/>
      <c r="AB159" s="8"/>
      <c r="AC159" s="7"/>
      <c r="AD159" s="132"/>
      <c r="AE159" s="112"/>
      <c r="AF159" s="112"/>
      <c r="AG159" s="112"/>
      <c r="AH159" s="7"/>
      <c r="AI159" s="8"/>
      <c r="AJ159" s="8"/>
      <c r="AK159" s="8"/>
      <c r="AL159" s="8"/>
      <c r="AM159" s="7"/>
      <c r="AN159" s="132"/>
      <c r="AO159" s="112"/>
      <c r="AP159" s="112"/>
      <c r="AQ159" s="112"/>
      <c r="AR159" s="7"/>
      <c r="AS159" s="8"/>
      <c r="AT159" s="8"/>
      <c r="AU159" s="8"/>
      <c r="AV159" s="8"/>
      <c r="AW159" s="7"/>
      <c r="AX159" s="132"/>
      <c r="AY159" s="112"/>
      <c r="AZ159" s="112"/>
      <c r="BA159" s="112"/>
      <c r="BB159" s="7"/>
      <c r="BC159" s="8"/>
      <c r="BD159" s="8"/>
      <c r="BE159" s="8"/>
      <c r="BF159" s="8"/>
      <c r="BG159" s="7"/>
      <c r="BH159" s="132"/>
      <c r="BI159" s="112"/>
      <c r="BJ159" s="112"/>
      <c r="BK159" s="112"/>
      <c r="BL159" s="7"/>
      <c r="BM159" s="8"/>
      <c r="BN159" s="8"/>
      <c r="BO159" s="8"/>
      <c r="BP159" s="8"/>
      <c r="BQ159" s="7"/>
      <c r="BR159" s="132"/>
      <c r="BS159" s="112"/>
      <c r="BT159" s="112"/>
      <c r="BU159" s="112"/>
      <c r="BV159" s="7"/>
      <c r="BW159" s="8"/>
      <c r="BX159" s="8"/>
      <c r="BY159" s="8"/>
      <c r="BZ159" s="8"/>
      <c r="CA159" s="7"/>
      <c r="CB159" s="132"/>
      <c r="CC159" s="112"/>
      <c r="CD159" s="112"/>
      <c r="CE159" s="112"/>
      <c r="CF159" s="7"/>
      <c r="CG159" s="8"/>
      <c r="CH159" s="8"/>
      <c r="CI159" s="8"/>
      <c r="CJ159" s="8"/>
      <c r="CK159" s="7"/>
      <c r="CL159" s="132"/>
      <c r="CM159" s="112"/>
      <c r="CN159" s="112"/>
      <c r="CO159" s="112"/>
      <c r="CP159" s="7"/>
      <c r="CQ159" s="8"/>
      <c r="CR159" s="8"/>
      <c r="CS159" s="8"/>
      <c r="CT159" s="8"/>
      <c r="CU159" s="7"/>
      <c r="CV159" s="132"/>
      <c r="CW159" s="112"/>
      <c r="CX159" s="112"/>
      <c r="CY159" s="112"/>
      <c r="CZ159" s="7"/>
      <c r="DA159" s="8"/>
      <c r="DB159" s="8"/>
      <c r="DC159" s="8"/>
      <c r="DD159" s="8"/>
      <c r="DE159" s="7"/>
      <c r="DF159" s="132"/>
      <c r="DG159" s="112"/>
      <c r="DH159" s="112"/>
      <c r="DI159" s="112"/>
      <c r="DJ159" s="7"/>
      <c r="DK159" s="8"/>
      <c r="DL159" s="8"/>
      <c r="DM159" s="8"/>
      <c r="DN159" s="8"/>
      <c r="DO159" s="7"/>
      <c r="DP159" s="132"/>
      <c r="DQ159" s="112"/>
      <c r="DR159" s="112"/>
      <c r="DS159" s="112"/>
      <c r="DT159" s="7"/>
      <c r="DU159" s="8"/>
      <c r="DV159" s="8"/>
      <c r="DW159" s="8"/>
      <c r="DX159" s="8"/>
      <c r="DY159" s="7"/>
      <c r="DZ159" s="132"/>
      <c r="EA159" s="112"/>
      <c r="EB159" s="112"/>
      <c r="EC159" s="112"/>
      <c r="ED159" s="7"/>
      <c r="EE159" s="8"/>
      <c r="EF159" s="8"/>
      <c r="EG159" s="8"/>
      <c r="EH159" s="8"/>
      <c r="EI159" s="7"/>
      <c r="EJ159" s="132"/>
      <c r="EK159" s="112"/>
      <c r="EL159" s="112"/>
      <c r="EM159" s="112"/>
      <c r="EN159" s="7"/>
      <c r="EO159" s="8"/>
      <c r="EP159" s="8"/>
      <c r="EQ159" s="8"/>
      <c r="ER159" s="8"/>
      <c r="ES159" s="7"/>
      <c r="ET159" s="132"/>
      <c r="EU159" s="13"/>
    </row>
    <row r="160" spans="1:151" ht="12.75" customHeight="1" x14ac:dyDescent="0.2">
      <c r="A160" s="13"/>
      <c r="B160" s="13"/>
      <c r="C160" s="13"/>
      <c r="D160" s="13"/>
      <c r="E160" s="13"/>
      <c r="F160" s="13"/>
      <c r="G160" s="13"/>
      <c r="H160" s="112"/>
      <c r="I160" s="14"/>
      <c r="J160" s="112"/>
      <c r="K160" s="112"/>
      <c r="L160" s="112"/>
      <c r="M160" s="112"/>
      <c r="N160" s="7"/>
      <c r="O160" s="8"/>
      <c r="P160" s="8"/>
      <c r="Q160" s="8"/>
      <c r="R160" s="8"/>
      <c r="S160" s="7"/>
      <c r="T160" s="132"/>
      <c r="U160" s="112"/>
      <c r="V160" s="112"/>
      <c r="W160" s="112"/>
      <c r="X160" s="7"/>
      <c r="Y160" s="8"/>
      <c r="Z160" s="8"/>
      <c r="AA160" s="8"/>
      <c r="AB160" s="8"/>
      <c r="AC160" s="7"/>
      <c r="AD160" s="132"/>
      <c r="AE160" s="112"/>
      <c r="AF160" s="112"/>
      <c r="AG160" s="112"/>
      <c r="AH160" s="7"/>
      <c r="AI160" s="8"/>
      <c r="AJ160" s="8"/>
      <c r="AK160" s="8"/>
      <c r="AL160" s="8"/>
      <c r="AM160" s="7"/>
      <c r="AN160" s="132"/>
      <c r="AO160" s="112"/>
      <c r="AP160" s="112"/>
      <c r="AQ160" s="112"/>
      <c r="AR160" s="7"/>
      <c r="AS160" s="8"/>
      <c r="AT160" s="8"/>
      <c r="AU160" s="8"/>
      <c r="AV160" s="8"/>
      <c r="AW160" s="7"/>
      <c r="AX160" s="132"/>
      <c r="AY160" s="112"/>
      <c r="AZ160" s="112"/>
      <c r="BA160" s="112"/>
      <c r="BB160" s="7"/>
      <c r="BC160" s="8"/>
      <c r="BD160" s="8"/>
      <c r="BE160" s="8"/>
      <c r="BF160" s="8"/>
      <c r="BG160" s="7"/>
      <c r="BH160" s="132"/>
      <c r="BI160" s="112"/>
      <c r="BJ160" s="112"/>
      <c r="BK160" s="112"/>
      <c r="BL160" s="7"/>
      <c r="BM160" s="8"/>
      <c r="BN160" s="8"/>
      <c r="BO160" s="8"/>
      <c r="BP160" s="8"/>
      <c r="BQ160" s="7"/>
      <c r="BR160" s="132"/>
      <c r="BS160" s="112"/>
      <c r="BT160" s="112"/>
      <c r="BU160" s="112"/>
      <c r="BV160" s="7"/>
      <c r="BW160" s="8"/>
      <c r="BX160" s="8"/>
      <c r="BY160" s="8"/>
      <c r="BZ160" s="8"/>
      <c r="CA160" s="7"/>
      <c r="CB160" s="132"/>
      <c r="CC160" s="112"/>
      <c r="CD160" s="112"/>
      <c r="CE160" s="112"/>
      <c r="CF160" s="7"/>
      <c r="CG160" s="8"/>
      <c r="CH160" s="8"/>
      <c r="CI160" s="8"/>
      <c r="CJ160" s="8"/>
      <c r="CK160" s="7"/>
      <c r="CL160" s="132"/>
      <c r="CM160" s="112"/>
      <c r="CN160" s="112"/>
      <c r="CO160" s="112"/>
      <c r="CP160" s="7"/>
      <c r="CQ160" s="8"/>
      <c r="CR160" s="8"/>
      <c r="CS160" s="8"/>
      <c r="CT160" s="8"/>
      <c r="CU160" s="7"/>
      <c r="CV160" s="132"/>
      <c r="CW160" s="112"/>
      <c r="CX160" s="112"/>
      <c r="CY160" s="112"/>
      <c r="CZ160" s="7"/>
      <c r="DA160" s="8"/>
      <c r="DB160" s="8"/>
      <c r="DC160" s="8"/>
      <c r="DD160" s="8"/>
      <c r="DE160" s="7"/>
      <c r="DF160" s="132"/>
      <c r="DG160" s="112"/>
      <c r="DH160" s="112"/>
      <c r="DI160" s="112"/>
      <c r="DJ160" s="7"/>
      <c r="DK160" s="8"/>
      <c r="DL160" s="8"/>
      <c r="DM160" s="8"/>
      <c r="DN160" s="8"/>
      <c r="DO160" s="7"/>
      <c r="DP160" s="132"/>
      <c r="DQ160" s="112"/>
      <c r="DR160" s="112"/>
      <c r="DS160" s="112"/>
      <c r="DT160" s="7"/>
      <c r="DU160" s="8"/>
      <c r="DV160" s="8"/>
      <c r="DW160" s="8"/>
      <c r="DX160" s="8"/>
      <c r="DY160" s="7"/>
      <c r="DZ160" s="132"/>
      <c r="EA160" s="112"/>
      <c r="EB160" s="112"/>
      <c r="EC160" s="112"/>
      <c r="ED160" s="7"/>
      <c r="EE160" s="8"/>
      <c r="EF160" s="8"/>
      <c r="EG160" s="8"/>
      <c r="EH160" s="8"/>
      <c r="EI160" s="7"/>
      <c r="EJ160" s="132"/>
      <c r="EK160" s="112"/>
      <c r="EL160" s="112"/>
      <c r="EM160" s="112"/>
      <c r="EN160" s="7"/>
      <c r="EO160" s="8"/>
      <c r="EP160" s="8"/>
      <c r="EQ160" s="8"/>
      <c r="ER160" s="8"/>
      <c r="ES160" s="7"/>
      <c r="ET160" s="132"/>
      <c r="EU160" s="13"/>
    </row>
    <row r="161" spans="1:151" ht="12.75" customHeight="1" x14ac:dyDescent="0.2">
      <c r="A161" s="13"/>
      <c r="B161" s="13"/>
      <c r="C161" s="13"/>
      <c r="D161" s="13"/>
      <c r="E161" s="13"/>
      <c r="F161" s="13"/>
      <c r="G161" s="13"/>
      <c r="H161" s="112"/>
      <c r="I161" s="14"/>
      <c r="J161" s="112"/>
      <c r="K161" s="112"/>
      <c r="L161" s="112"/>
      <c r="M161" s="112"/>
      <c r="N161" s="7"/>
      <c r="O161" s="8"/>
      <c r="P161" s="8"/>
      <c r="Q161" s="8"/>
      <c r="R161" s="8"/>
      <c r="S161" s="7"/>
      <c r="T161" s="132"/>
      <c r="U161" s="112"/>
      <c r="V161" s="112"/>
      <c r="W161" s="112"/>
      <c r="X161" s="7"/>
      <c r="Y161" s="8"/>
      <c r="Z161" s="8"/>
      <c r="AA161" s="8"/>
      <c r="AB161" s="8"/>
      <c r="AC161" s="7"/>
      <c r="AD161" s="132"/>
      <c r="AE161" s="112"/>
      <c r="AF161" s="112"/>
      <c r="AG161" s="112"/>
      <c r="AH161" s="7"/>
      <c r="AI161" s="8"/>
      <c r="AJ161" s="8"/>
      <c r="AK161" s="8"/>
      <c r="AL161" s="8"/>
      <c r="AM161" s="7"/>
      <c r="AN161" s="132"/>
      <c r="AO161" s="112"/>
      <c r="AP161" s="112"/>
      <c r="AQ161" s="112"/>
      <c r="AR161" s="7"/>
      <c r="AS161" s="8"/>
      <c r="AT161" s="8"/>
      <c r="AU161" s="8"/>
      <c r="AV161" s="8"/>
      <c r="AW161" s="7"/>
      <c r="AX161" s="132"/>
      <c r="AY161" s="112"/>
      <c r="AZ161" s="112"/>
      <c r="BA161" s="112"/>
      <c r="BB161" s="7"/>
      <c r="BC161" s="8"/>
      <c r="BD161" s="8"/>
      <c r="BE161" s="8"/>
      <c r="BF161" s="8"/>
      <c r="BG161" s="7"/>
      <c r="BH161" s="132"/>
      <c r="BI161" s="112"/>
      <c r="BJ161" s="112"/>
      <c r="BK161" s="112"/>
      <c r="BL161" s="7"/>
      <c r="BM161" s="8"/>
      <c r="BN161" s="8"/>
      <c r="BO161" s="8"/>
      <c r="BP161" s="8"/>
      <c r="BQ161" s="7"/>
      <c r="BR161" s="132"/>
      <c r="BS161" s="112"/>
      <c r="BT161" s="112"/>
      <c r="BU161" s="112"/>
      <c r="BV161" s="7"/>
      <c r="BW161" s="8"/>
      <c r="BX161" s="8"/>
      <c r="BY161" s="8"/>
      <c r="BZ161" s="8"/>
      <c r="CA161" s="7"/>
      <c r="CB161" s="132"/>
      <c r="CC161" s="112"/>
      <c r="CD161" s="112"/>
      <c r="CE161" s="112"/>
      <c r="CF161" s="7"/>
      <c r="CG161" s="8"/>
      <c r="CH161" s="8"/>
      <c r="CI161" s="8"/>
      <c r="CJ161" s="8"/>
      <c r="CK161" s="7"/>
      <c r="CL161" s="132"/>
      <c r="CM161" s="112"/>
      <c r="CN161" s="112"/>
      <c r="CO161" s="112"/>
      <c r="CP161" s="7"/>
      <c r="CQ161" s="8"/>
      <c r="CR161" s="8"/>
      <c r="CS161" s="8"/>
      <c r="CT161" s="8"/>
      <c r="CU161" s="7"/>
      <c r="CV161" s="132"/>
      <c r="CW161" s="112"/>
      <c r="CX161" s="112"/>
      <c r="CY161" s="112"/>
      <c r="CZ161" s="7"/>
      <c r="DA161" s="8"/>
      <c r="DB161" s="8"/>
      <c r="DC161" s="8"/>
      <c r="DD161" s="8"/>
      <c r="DE161" s="7"/>
      <c r="DF161" s="132"/>
      <c r="DG161" s="112"/>
      <c r="DH161" s="112"/>
      <c r="DI161" s="112"/>
      <c r="DJ161" s="7"/>
      <c r="DK161" s="8"/>
      <c r="DL161" s="8"/>
      <c r="DM161" s="8"/>
      <c r="DN161" s="8"/>
      <c r="DO161" s="7"/>
      <c r="DP161" s="132"/>
      <c r="DQ161" s="112"/>
      <c r="DR161" s="112"/>
      <c r="DS161" s="112"/>
      <c r="DT161" s="7"/>
      <c r="DU161" s="8"/>
      <c r="DV161" s="8"/>
      <c r="DW161" s="8"/>
      <c r="DX161" s="8"/>
      <c r="DY161" s="7"/>
      <c r="DZ161" s="132"/>
      <c r="EA161" s="112"/>
      <c r="EB161" s="112"/>
      <c r="EC161" s="112"/>
      <c r="ED161" s="7"/>
      <c r="EE161" s="8"/>
      <c r="EF161" s="8"/>
      <c r="EG161" s="8"/>
      <c r="EH161" s="8"/>
      <c r="EI161" s="7"/>
      <c r="EJ161" s="132"/>
      <c r="EK161" s="112"/>
      <c r="EL161" s="112"/>
      <c r="EM161" s="112"/>
      <c r="EN161" s="7"/>
      <c r="EO161" s="8"/>
      <c r="EP161" s="8"/>
      <c r="EQ161" s="8"/>
      <c r="ER161" s="8"/>
      <c r="ES161" s="7"/>
      <c r="ET161" s="132"/>
      <c r="EU161" s="13"/>
    </row>
    <row r="162" spans="1:151" ht="12.75" customHeight="1" x14ac:dyDescent="0.2">
      <c r="A162" s="13"/>
      <c r="B162" s="13"/>
      <c r="C162" s="13"/>
      <c r="D162" s="13"/>
      <c r="E162" s="13"/>
      <c r="F162" s="13"/>
      <c r="G162" s="13"/>
      <c r="H162" s="112"/>
      <c r="I162" s="14"/>
      <c r="J162" s="112"/>
      <c r="K162" s="112"/>
      <c r="L162" s="112"/>
      <c r="M162" s="112"/>
      <c r="N162" s="7"/>
      <c r="O162" s="8"/>
      <c r="P162" s="8"/>
      <c r="Q162" s="8"/>
      <c r="R162" s="8"/>
      <c r="S162" s="7"/>
      <c r="T162" s="132"/>
      <c r="U162" s="112"/>
      <c r="V162" s="112"/>
      <c r="W162" s="112"/>
      <c r="X162" s="7"/>
      <c r="Y162" s="8"/>
      <c r="Z162" s="8"/>
      <c r="AA162" s="8"/>
      <c r="AB162" s="8"/>
      <c r="AC162" s="7"/>
      <c r="AD162" s="132"/>
      <c r="AE162" s="112"/>
      <c r="AF162" s="112"/>
      <c r="AG162" s="112"/>
      <c r="AH162" s="7"/>
      <c r="AI162" s="8"/>
      <c r="AJ162" s="8"/>
      <c r="AK162" s="8"/>
      <c r="AL162" s="8"/>
      <c r="AM162" s="7"/>
      <c r="AN162" s="132"/>
      <c r="AO162" s="112"/>
      <c r="AP162" s="112"/>
      <c r="AQ162" s="112"/>
      <c r="AR162" s="7"/>
      <c r="AS162" s="8"/>
      <c r="AT162" s="8"/>
      <c r="AU162" s="8"/>
      <c r="AV162" s="8"/>
      <c r="AW162" s="7"/>
      <c r="AX162" s="132"/>
      <c r="AY162" s="112"/>
      <c r="AZ162" s="112"/>
      <c r="BA162" s="112"/>
      <c r="BB162" s="7"/>
      <c r="BC162" s="8"/>
      <c r="BD162" s="8"/>
      <c r="BE162" s="8"/>
      <c r="BF162" s="8"/>
      <c r="BG162" s="7"/>
      <c r="BH162" s="132"/>
      <c r="BI162" s="112"/>
      <c r="BJ162" s="112"/>
      <c r="BK162" s="112"/>
      <c r="BL162" s="7"/>
      <c r="BM162" s="8"/>
      <c r="BN162" s="8"/>
      <c r="BO162" s="8"/>
      <c r="BP162" s="8"/>
      <c r="BQ162" s="7"/>
      <c r="BR162" s="132"/>
      <c r="BS162" s="112"/>
      <c r="BT162" s="112"/>
      <c r="BU162" s="112"/>
      <c r="BV162" s="7"/>
      <c r="BW162" s="8"/>
      <c r="BX162" s="8"/>
      <c r="BY162" s="8"/>
      <c r="BZ162" s="8"/>
      <c r="CA162" s="7"/>
      <c r="CB162" s="132"/>
      <c r="CC162" s="112"/>
      <c r="CD162" s="112"/>
      <c r="CE162" s="112"/>
      <c r="CF162" s="7"/>
      <c r="CG162" s="8"/>
      <c r="CH162" s="8"/>
      <c r="CI162" s="8"/>
      <c r="CJ162" s="8"/>
      <c r="CK162" s="7"/>
      <c r="CL162" s="132"/>
      <c r="CM162" s="112"/>
      <c r="CN162" s="112"/>
      <c r="CO162" s="112"/>
      <c r="CP162" s="7"/>
      <c r="CQ162" s="8"/>
      <c r="CR162" s="8"/>
      <c r="CS162" s="8"/>
      <c r="CT162" s="8"/>
      <c r="CU162" s="7"/>
      <c r="CV162" s="132"/>
      <c r="CW162" s="112"/>
      <c r="CX162" s="112"/>
      <c r="CY162" s="112"/>
      <c r="CZ162" s="7"/>
      <c r="DA162" s="8"/>
      <c r="DB162" s="8"/>
      <c r="DC162" s="8"/>
      <c r="DD162" s="8"/>
      <c r="DE162" s="7"/>
      <c r="DF162" s="132"/>
      <c r="DG162" s="112"/>
      <c r="DH162" s="112"/>
      <c r="DI162" s="112"/>
      <c r="DJ162" s="7"/>
      <c r="DK162" s="8"/>
      <c r="DL162" s="8"/>
      <c r="DM162" s="8"/>
      <c r="DN162" s="8"/>
      <c r="DO162" s="7"/>
      <c r="DP162" s="132"/>
      <c r="DQ162" s="112"/>
      <c r="DR162" s="112"/>
      <c r="DS162" s="112"/>
      <c r="DT162" s="7"/>
      <c r="DU162" s="8"/>
      <c r="DV162" s="8"/>
      <c r="DW162" s="8"/>
      <c r="DX162" s="8"/>
      <c r="DY162" s="7"/>
      <c r="DZ162" s="132"/>
      <c r="EA162" s="112"/>
      <c r="EB162" s="112"/>
      <c r="EC162" s="112"/>
      <c r="ED162" s="7"/>
      <c r="EE162" s="8"/>
      <c r="EF162" s="8"/>
      <c r="EG162" s="8"/>
      <c r="EH162" s="8"/>
      <c r="EI162" s="7"/>
      <c r="EJ162" s="132"/>
      <c r="EK162" s="112"/>
      <c r="EL162" s="112"/>
      <c r="EM162" s="112"/>
      <c r="EN162" s="7"/>
      <c r="EO162" s="8"/>
      <c r="EP162" s="8"/>
      <c r="EQ162" s="8"/>
      <c r="ER162" s="8"/>
      <c r="ES162" s="7"/>
      <c r="ET162" s="132"/>
      <c r="EU162" s="13"/>
    </row>
    <row r="163" spans="1:151" ht="12.75" customHeight="1" x14ac:dyDescent="0.2">
      <c r="A163" s="13"/>
      <c r="B163" s="13"/>
      <c r="C163" s="13"/>
      <c r="D163" s="13"/>
      <c r="E163" s="13"/>
      <c r="F163" s="13"/>
      <c r="G163" s="13"/>
      <c r="H163" s="112"/>
      <c r="I163" s="14"/>
      <c r="J163" s="112"/>
      <c r="K163" s="112"/>
      <c r="L163" s="112"/>
      <c r="M163" s="112"/>
      <c r="N163" s="7"/>
      <c r="O163" s="8"/>
      <c r="P163" s="8"/>
      <c r="Q163" s="8"/>
      <c r="R163" s="8"/>
      <c r="S163" s="7"/>
      <c r="T163" s="132"/>
      <c r="U163" s="112"/>
      <c r="V163" s="112"/>
      <c r="W163" s="112"/>
      <c r="X163" s="7"/>
      <c r="Y163" s="8"/>
      <c r="Z163" s="8"/>
      <c r="AA163" s="8"/>
      <c r="AB163" s="8"/>
      <c r="AC163" s="7"/>
      <c r="AD163" s="132"/>
      <c r="AE163" s="112"/>
      <c r="AF163" s="112"/>
      <c r="AG163" s="112"/>
      <c r="AH163" s="7"/>
      <c r="AI163" s="8"/>
      <c r="AJ163" s="8"/>
      <c r="AK163" s="8"/>
      <c r="AL163" s="8"/>
      <c r="AM163" s="7"/>
      <c r="AN163" s="132"/>
      <c r="AO163" s="112"/>
      <c r="AP163" s="112"/>
      <c r="AQ163" s="112"/>
      <c r="AR163" s="7"/>
      <c r="AS163" s="8"/>
      <c r="AT163" s="8"/>
      <c r="AU163" s="8"/>
      <c r="AV163" s="8"/>
      <c r="AW163" s="7"/>
      <c r="AX163" s="132"/>
      <c r="AY163" s="112"/>
      <c r="AZ163" s="112"/>
      <c r="BA163" s="112"/>
      <c r="BB163" s="7"/>
      <c r="BC163" s="8"/>
      <c r="BD163" s="8"/>
      <c r="BE163" s="8"/>
      <c r="BF163" s="8"/>
      <c r="BG163" s="7"/>
      <c r="BH163" s="132"/>
      <c r="BI163" s="112"/>
      <c r="BJ163" s="112"/>
      <c r="BK163" s="112"/>
      <c r="BL163" s="7"/>
      <c r="BM163" s="8"/>
      <c r="BN163" s="8"/>
      <c r="BO163" s="8"/>
      <c r="BP163" s="8"/>
      <c r="BQ163" s="7"/>
      <c r="BR163" s="132"/>
      <c r="BS163" s="112"/>
      <c r="BT163" s="112"/>
      <c r="BU163" s="112"/>
      <c r="BV163" s="7"/>
      <c r="BW163" s="8"/>
      <c r="BX163" s="8"/>
      <c r="BY163" s="8"/>
      <c r="BZ163" s="8"/>
      <c r="CA163" s="7"/>
      <c r="CB163" s="132"/>
      <c r="CC163" s="112"/>
      <c r="CD163" s="112"/>
      <c r="CE163" s="112"/>
      <c r="CF163" s="7"/>
      <c r="CG163" s="8"/>
      <c r="CH163" s="8"/>
      <c r="CI163" s="8"/>
      <c r="CJ163" s="8"/>
      <c r="CK163" s="7"/>
      <c r="CL163" s="132"/>
      <c r="CM163" s="112"/>
      <c r="CN163" s="112"/>
      <c r="CO163" s="112"/>
      <c r="CP163" s="7"/>
      <c r="CQ163" s="8"/>
      <c r="CR163" s="8"/>
      <c r="CS163" s="8"/>
      <c r="CT163" s="8"/>
      <c r="CU163" s="7"/>
      <c r="CV163" s="132"/>
      <c r="CW163" s="112"/>
      <c r="CX163" s="112"/>
      <c r="CY163" s="112"/>
      <c r="CZ163" s="7"/>
      <c r="DA163" s="8"/>
      <c r="DB163" s="8"/>
      <c r="DC163" s="8"/>
      <c r="DD163" s="8"/>
      <c r="DE163" s="7"/>
      <c r="DF163" s="132"/>
      <c r="DG163" s="112"/>
      <c r="DH163" s="112"/>
      <c r="DI163" s="112"/>
      <c r="DJ163" s="7"/>
      <c r="DK163" s="8"/>
      <c r="DL163" s="8"/>
      <c r="DM163" s="8"/>
      <c r="DN163" s="8"/>
      <c r="DO163" s="7"/>
      <c r="DP163" s="132"/>
      <c r="DQ163" s="112"/>
      <c r="DR163" s="112"/>
      <c r="DS163" s="112"/>
      <c r="DT163" s="7"/>
      <c r="DU163" s="8"/>
      <c r="DV163" s="8"/>
      <c r="DW163" s="8"/>
      <c r="DX163" s="8"/>
      <c r="DY163" s="7"/>
      <c r="DZ163" s="132"/>
      <c r="EA163" s="112"/>
      <c r="EB163" s="112"/>
      <c r="EC163" s="112"/>
      <c r="ED163" s="7"/>
      <c r="EE163" s="8"/>
      <c r="EF163" s="8"/>
      <c r="EG163" s="8"/>
      <c r="EH163" s="8"/>
      <c r="EI163" s="7"/>
      <c r="EJ163" s="132"/>
      <c r="EK163" s="112"/>
      <c r="EL163" s="112"/>
      <c r="EM163" s="112"/>
      <c r="EN163" s="7"/>
      <c r="EO163" s="8"/>
      <c r="EP163" s="8"/>
      <c r="EQ163" s="8"/>
      <c r="ER163" s="8"/>
      <c r="ES163" s="7"/>
      <c r="ET163" s="132"/>
      <c r="EU163" s="13"/>
    </row>
    <row r="164" spans="1:151" ht="12.75" customHeight="1" x14ac:dyDescent="0.2">
      <c r="A164" s="13"/>
      <c r="B164" s="13"/>
      <c r="C164" s="13"/>
      <c r="D164" s="13"/>
      <c r="E164" s="13"/>
      <c r="F164" s="13"/>
      <c r="G164" s="13"/>
      <c r="H164" s="112"/>
      <c r="I164" s="14"/>
      <c r="J164" s="112"/>
      <c r="K164" s="112"/>
      <c r="L164" s="112"/>
      <c r="M164" s="112"/>
      <c r="N164" s="7"/>
      <c r="O164" s="8"/>
      <c r="P164" s="8"/>
      <c r="Q164" s="8"/>
      <c r="R164" s="8"/>
      <c r="S164" s="7"/>
      <c r="T164" s="132"/>
      <c r="U164" s="112"/>
      <c r="V164" s="112"/>
      <c r="W164" s="112"/>
      <c r="X164" s="7"/>
      <c r="Y164" s="8"/>
      <c r="Z164" s="8"/>
      <c r="AA164" s="8"/>
      <c r="AB164" s="8"/>
      <c r="AC164" s="7"/>
      <c r="AD164" s="132"/>
      <c r="AE164" s="112"/>
      <c r="AF164" s="112"/>
      <c r="AG164" s="112"/>
      <c r="AH164" s="7"/>
      <c r="AI164" s="8"/>
      <c r="AJ164" s="8"/>
      <c r="AK164" s="8"/>
      <c r="AL164" s="8"/>
      <c r="AM164" s="7"/>
      <c r="AN164" s="132"/>
      <c r="AO164" s="112"/>
      <c r="AP164" s="112"/>
      <c r="AQ164" s="112"/>
      <c r="AR164" s="7"/>
      <c r="AS164" s="8"/>
      <c r="AT164" s="8"/>
      <c r="AU164" s="8"/>
      <c r="AV164" s="8"/>
      <c r="AW164" s="7"/>
      <c r="AX164" s="132"/>
      <c r="AY164" s="112"/>
      <c r="AZ164" s="112"/>
      <c r="BA164" s="112"/>
      <c r="BB164" s="7"/>
      <c r="BC164" s="8"/>
      <c r="BD164" s="8"/>
      <c r="BE164" s="8"/>
      <c r="BF164" s="8"/>
      <c r="BG164" s="7"/>
      <c r="BH164" s="132"/>
      <c r="BI164" s="112"/>
      <c r="BJ164" s="112"/>
      <c r="BK164" s="112"/>
      <c r="BL164" s="7"/>
      <c r="BM164" s="8"/>
      <c r="BN164" s="8"/>
      <c r="BO164" s="8"/>
      <c r="BP164" s="8"/>
      <c r="BQ164" s="7"/>
      <c r="BR164" s="132"/>
      <c r="BS164" s="112"/>
      <c r="BT164" s="112"/>
      <c r="BU164" s="112"/>
      <c r="BV164" s="7"/>
      <c r="BW164" s="8"/>
      <c r="BX164" s="8"/>
      <c r="BY164" s="8"/>
      <c r="BZ164" s="8"/>
      <c r="CA164" s="7"/>
      <c r="CB164" s="132"/>
      <c r="CC164" s="112"/>
      <c r="CD164" s="112"/>
      <c r="CE164" s="112"/>
      <c r="CF164" s="7"/>
      <c r="CG164" s="8"/>
      <c r="CH164" s="8"/>
      <c r="CI164" s="8"/>
      <c r="CJ164" s="8"/>
      <c r="CK164" s="7"/>
      <c r="CL164" s="132"/>
      <c r="CM164" s="112"/>
      <c r="CN164" s="112"/>
      <c r="CO164" s="112"/>
      <c r="CP164" s="7"/>
      <c r="CQ164" s="8"/>
      <c r="CR164" s="8"/>
      <c r="CS164" s="8"/>
      <c r="CT164" s="8"/>
      <c r="CU164" s="7"/>
      <c r="CV164" s="132"/>
      <c r="CW164" s="112"/>
      <c r="CX164" s="112"/>
      <c r="CY164" s="112"/>
      <c r="CZ164" s="7"/>
      <c r="DA164" s="8"/>
      <c r="DB164" s="8"/>
      <c r="DC164" s="8"/>
      <c r="DD164" s="8"/>
      <c r="DE164" s="7"/>
      <c r="DF164" s="132"/>
      <c r="DG164" s="112"/>
      <c r="DH164" s="112"/>
      <c r="DI164" s="112"/>
      <c r="DJ164" s="7"/>
      <c r="DK164" s="8"/>
      <c r="DL164" s="8"/>
      <c r="DM164" s="8"/>
      <c r="DN164" s="8"/>
      <c r="DO164" s="7"/>
      <c r="DP164" s="132"/>
      <c r="DQ164" s="112"/>
      <c r="DR164" s="112"/>
      <c r="DS164" s="112"/>
      <c r="DT164" s="7"/>
      <c r="DU164" s="8"/>
      <c r="DV164" s="8"/>
      <c r="DW164" s="8"/>
      <c r="DX164" s="8"/>
      <c r="DY164" s="7"/>
      <c r="DZ164" s="132"/>
      <c r="EA164" s="112"/>
      <c r="EB164" s="112"/>
      <c r="EC164" s="112"/>
      <c r="ED164" s="7"/>
      <c r="EE164" s="8"/>
      <c r="EF164" s="8"/>
      <c r="EG164" s="8"/>
      <c r="EH164" s="8"/>
      <c r="EI164" s="7"/>
      <c r="EJ164" s="132"/>
      <c r="EK164" s="112"/>
      <c r="EL164" s="112"/>
      <c r="EM164" s="112"/>
      <c r="EN164" s="7"/>
      <c r="EO164" s="8"/>
      <c r="EP164" s="8"/>
      <c r="EQ164" s="8"/>
      <c r="ER164" s="8"/>
      <c r="ES164" s="7"/>
      <c r="ET164" s="132"/>
      <c r="EU164" s="13"/>
    </row>
    <row r="165" spans="1:151" ht="12.75" customHeight="1" x14ac:dyDescent="0.2">
      <c r="A165" s="13"/>
      <c r="B165" s="13"/>
      <c r="C165" s="13"/>
      <c r="D165" s="13"/>
      <c r="E165" s="13"/>
      <c r="F165" s="13"/>
      <c r="G165" s="13"/>
      <c r="H165" s="112"/>
      <c r="I165" s="14"/>
      <c r="J165" s="112"/>
      <c r="K165" s="112"/>
      <c r="L165" s="112"/>
      <c r="M165" s="112"/>
      <c r="N165" s="7"/>
      <c r="O165" s="8"/>
      <c r="P165" s="8"/>
      <c r="Q165" s="8"/>
      <c r="R165" s="8"/>
      <c r="S165" s="7"/>
      <c r="T165" s="132"/>
      <c r="U165" s="112"/>
      <c r="V165" s="112"/>
      <c r="W165" s="112"/>
      <c r="X165" s="7"/>
      <c r="Y165" s="8"/>
      <c r="Z165" s="8"/>
      <c r="AA165" s="8"/>
      <c r="AB165" s="8"/>
      <c r="AC165" s="7"/>
      <c r="AD165" s="132"/>
      <c r="AE165" s="112"/>
      <c r="AF165" s="112"/>
      <c r="AG165" s="112"/>
      <c r="AH165" s="7"/>
      <c r="AI165" s="8"/>
      <c r="AJ165" s="8"/>
      <c r="AK165" s="8"/>
      <c r="AL165" s="8"/>
      <c r="AM165" s="7"/>
      <c r="AN165" s="132"/>
      <c r="AO165" s="112"/>
      <c r="AP165" s="112"/>
      <c r="AQ165" s="112"/>
      <c r="AR165" s="7"/>
      <c r="AS165" s="8"/>
      <c r="AT165" s="8"/>
      <c r="AU165" s="8"/>
      <c r="AV165" s="8"/>
      <c r="AW165" s="7"/>
      <c r="AX165" s="132"/>
      <c r="AY165" s="112"/>
      <c r="AZ165" s="112"/>
      <c r="BA165" s="112"/>
      <c r="BB165" s="7"/>
      <c r="BC165" s="8"/>
      <c r="BD165" s="8"/>
      <c r="BE165" s="8"/>
      <c r="BF165" s="8"/>
      <c r="BG165" s="7"/>
      <c r="BH165" s="132"/>
      <c r="BI165" s="112"/>
      <c r="BJ165" s="112"/>
      <c r="BK165" s="112"/>
      <c r="BL165" s="7"/>
      <c r="BM165" s="8"/>
      <c r="BN165" s="8"/>
      <c r="BO165" s="8"/>
      <c r="BP165" s="8"/>
      <c r="BQ165" s="7"/>
      <c r="BR165" s="132"/>
      <c r="BS165" s="112"/>
      <c r="BT165" s="112"/>
      <c r="BU165" s="112"/>
      <c r="BV165" s="7"/>
      <c r="BW165" s="8"/>
      <c r="BX165" s="8"/>
      <c r="BY165" s="8"/>
      <c r="BZ165" s="8"/>
      <c r="CA165" s="7"/>
      <c r="CB165" s="132"/>
      <c r="CC165" s="112"/>
      <c r="CD165" s="112"/>
      <c r="CE165" s="112"/>
      <c r="CF165" s="7"/>
      <c r="CG165" s="8"/>
      <c r="CH165" s="8"/>
      <c r="CI165" s="8"/>
      <c r="CJ165" s="8"/>
      <c r="CK165" s="7"/>
      <c r="CL165" s="132"/>
      <c r="CM165" s="112"/>
      <c r="CN165" s="112"/>
      <c r="CO165" s="112"/>
      <c r="CP165" s="7"/>
      <c r="CQ165" s="8"/>
      <c r="CR165" s="8"/>
      <c r="CS165" s="8"/>
      <c r="CT165" s="8"/>
      <c r="CU165" s="7"/>
      <c r="CV165" s="132"/>
      <c r="CW165" s="112"/>
      <c r="CX165" s="112"/>
      <c r="CY165" s="112"/>
      <c r="CZ165" s="7"/>
      <c r="DA165" s="8"/>
      <c r="DB165" s="8"/>
      <c r="DC165" s="8"/>
      <c r="DD165" s="8"/>
      <c r="DE165" s="7"/>
      <c r="DF165" s="132"/>
      <c r="DG165" s="112"/>
      <c r="DH165" s="112"/>
      <c r="DI165" s="112"/>
      <c r="DJ165" s="7"/>
      <c r="DK165" s="8"/>
      <c r="DL165" s="8"/>
      <c r="DM165" s="8"/>
      <c r="DN165" s="8"/>
      <c r="DO165" s="7"/>
      <c r="DP165" s="132"/>
      <c r="DQ165" s="112"/>
      <c r="DR165" s="112"/>
      <c r="DS165" s="112"/>
      <c r="DT165" s="7"/>
      <c r="DU165" s="8"/>
      <c r="DV165" s="8"/>
      <c r="DW165" s="8"/>
      <c r="DX165" s="8"/>
      <c r="DY165" s="7"/>
      <c r="DZ165" s="132"/>
      <c r="EA165" s="112"/>
      <c r="EB165" s="112"/>
      <c r="EC165" s="112"/>
      <c r="ED165" s="7"/>
      <c r="EE165" s="8"/>
      <c r="EF165" s="8"/>
      <c r="EG165" s="8"/>
      <c r="EH165" s="8"/>
      <c r="EI165" s="7"/>
      <c r="EJ165" s="132"/>
      <c r="EK165" s="112"/>
      <c r="EL165" s="112"/>
      <c r="EM165" s="112"/>
      <c r="EN165" s="7"/>
      <c r="EO165" s="8"/>
      <c r="EP165" s="8"/>
      <c r="EQ165" s="8"/>
      <c r="ER165" s="8"/>
      <c r="ES165" s="7"/>
      <c r="ET165" s="132"/>
      <c r="EU165" s="13"/>
    </row>
    <row r="166" spans="1:151" ht="12.75" customHeight="1" x14ac:dyDescent="0.2">
      <c r="A166" s="13"/>
      <c r="B166" s="13"/>
      <c r="C166" s="13"/>
      <c r="D166" s="13"/>
      <c r="E166" s="13"/>
      <c r="F166" s="13"/>
      <c r="G166" s="13"/>
      <c r="H166" s="112"/>
      <c r="I166" s="14"/>
      <c r="J166" s="112"/>
      <c r="K166" s="112"/>
      <c r="L166" s="112"/>
      <c r="M166" s="112"/>
      <c r="N166" s="7"/>
      <c r="O166" s="8"/>
      <c r="P166" s="8"/>
      <c r="Q166" s="8"/>
      <c r="R166" s="8"/>
      <c r="S166" s="7"/>
      <c r="T166" s="132"/>
      <c r="U166" s="112"/>
      <c r="V166" s="112"/>
      <c r="W166" s="112"/>
      <c r="X166" s="7"/>
      <c r="Y166" s="8"/>
      <c r="Z166" s="8"/>
      <c r="AA166" s="8"/>
      <c r="AB166" s="8"/>
      <c r="AC166" s="7"/>
      <c r="AD166" s="132"/>
      <c r="AE166" s="112"/>
      <c r="AF166" s="112"/>
      <c r="AG166" s="112"/>
      <c r="AH166" s="7"/>
      <c r="AI166" s="8"/>
      <c r="AJ166" s="8"/>
      <c r="AK166" s="8"/>
      <c r="AL166" s="8"/>
      <c r="AM166" s="7"/>
      <c r="AN166" s="132"/>
      <c r="AO166" s="112"/>
      <c r="AP166" s="112"/>
      <c r="AQ166" s="112"/>
      <c r="AR166" s="7"/>
      <c r="AS166" s="8"/>
      <c r="AT166" s="8"/>
      <c r="AU166" s="8"/>
      <c r="AV166" s="8"/>
      <c r="AW166" s="7"/>
      <c r="AX166" s="132"/>
      <c r="AY166" s="112"/>
      <c r="AZ166" s="112"/>
      <c r="BA166" s="112"/>
      <c r="BB166" s="7"/>
      <c r="BC166" s="8"/>
      <c r="BD166" s="8"/>
      <c r="BE166" s="8"/>
      <c r="BF166" s="8"/>
      <c r="BG166" s="7"/>
      <c r="BH166" s="132"/>
      <c r="BI166" s="112"/>
      <c r="BJ166" s="112"/>
      <c r="BK166" s="112"/>
      <c r="BL166" s="7"/>
      <c r="BM166" s="8"/>
      <c r="BN166" s="8"/>
      <c r="BO166" s="8"/>
      <c r="BP166" s="8"/>
      <c r="BQ166" s="7"/>
      <c r="BR166" s="132"/>
      <c r="BS166" s="112"/>
      <c r="BT166" s="112"/>
      <c r="BU166" s="112"/>
      <c r="BV166" s="7"/>
      <c r="BW166" s="8"/>
      <c r="BX166" s="8"/>
      <c r="BY166" s="8"/>
      <c r="BZ166" s="8"/>
      <c r="CA166" s="7"/>
      <c r="CB166" s="132"/>
      <c r="CC166" s="112"/>
      <c r="CD166" s="112"/>
      <c r="CE166" s="112"/>
      <c r="CF166" s="7"/>
      <c r="CG166" s="8"/>
      <c r="CH166" s="8"/>
      <c r="CI166" s="8"/>
      <c r="CJ166" s="8"/>
      <c r="CK166" s="7"/>
      <c r="CL166" s="132"/>
      <c r="CM166" s="112"/>
      <c r="CN166" s="112"/>
      <c r="CO166" s="112"/>
      <c r="CP166" s="7"/>
      <c r="CQ166" s="8"/>
      <c r="CR166" s="8"/>
      <c r="CS166" s="8"/>
      <c r="CT166" s="8"/>
      <c r="CU166" s="7"/>
      <c r="CV166" s="132"/>
      <c r="CW166" s="112"/>
      <c r="CX166" s="112"/>
      <c r="CY166" s="112"/>
      <c r="CZ166" s="7"/>
      <c r="DA166" s="8"/>
      <c r="DB166" s="8"/>
      <c r="DC166" s="8"/>
      <c r="DD166" s="8"/>
      <c r="DE166" s="7"/>
      <c r="DF166" s="132"/>
      <c r="DG166" s="112"/>
      <c r="DH166" s="112"/>
      <c r="DI166" s="112"/>
      <c r="DJ166" s="7"/>
      <c r="DK166" s="8"/>
      <c r="DL166" s="8"/>
      <c r="DM166" s="8"/>
      <c r="DN166" s="8"/>
      <c r="DO166" s="7"/>
      <c r="DP166" s="132"/>
      <c r="DQ166" s="112"/>
      <c r="DR166" s="112"/>
      <c r="DS166" s="112"/>
      <c r="DT166" s="7"/>
      <c r="DU166" s="8"/>
      <c r="DV166" s="8"/>
      <c r="DW166" s="8"/>
      <c r="DX166" s="8"/>
      <c r="DY166" s="7"/>
      <c r="DZ166" s="132"/>
      <c r="EA166" s="112"/>
      <c r="EB166" s="112"/>
      <c r="EC166" s="112"/>
      <c r="ED166" s="7"/>
      <c r="EE166" s="8"/>
      <c r="EF166" s="8"/>
      <c r="EG166" s="8"/>
      <c r="EH166" s="8"/>
      <c r="EI166" s="7"/>
      <c r="EJ166" s="132"/>
      <c r="EK166" s="112"/>
      <c r="EL166" s="112"/>
      <c r="EM166" s="112"/>
      <c r="EN166" s="7"/>
      <c r="EO166" s="8"/>
      <c r="EP166" s="8"/>
      <c r="EQ166" s="8"/>
      <c r="ER166" s="8"/>
      <c r="ES166" s="7"/>
      <c r="ET166" s="132"/>
      <c r="EU166" s="13"/>
    </row>
    <row r="167" spans="1:151" ht="12.75" customHeight="1" x14ac:dyDescent="0.2">
      <c r="A167" s="13"/>
      <c r="B167" s="13"/>
      <c r="C167" s="13"/>
      <c r="D167" s="13"/>
      <c r="E167" s="13"/>
      <c r="F167" s="13"/>
      <c r="G167" s="13"/>
      <c r="H167" s="112"/>
      <c r="I167" s="14"/>
      <c r="J167" s="112"/>
      <c r="K167" s="112"/>
      <c r="L167" s="112"/>
      <c r="M167" s="112"/>
      <c r="N167" s="7"/>
      <c r="O167" s="8"/>
      <c r="P167" s="8"/>
      <c r="Q167" s="8"/>
      <c r="R167" s="8"/>
      <c r="S167" s="7"/>
      <c r="T167" s="132"/>
      <c r="U167" s="112"/>
      <c r="V167" s="112"/>
      <c r="W167" s="112"/>
      <c r="X167" s="7"/>
      <c r="Y167" s="8"/>
      <c r="Z167" s="8"/>
      <c r="AA167" s="8"/>
      <c r="AB167" s="8"/>
      <c r="AC167" s="7"/>
      <c r="AD167" s="132"/>
      <c r="AE167" s="112"/>
      <c r="AF167" s="112"/>
      <c r="AG167" s="112"/>
      <c r="AH167" s="7"/>
      <c r="AI167" s="8"/>
      <c r="AJ167" s="8"/>
      <c r="AK167" s="8"/>
      <c r="AL167" s="8"/>
      <c r="AM167" s="7"/>
      <c r="AN167" s="132"/>
      <c r="AO167" s="112"/>
      <c r="AP167" s="112"/>
      <c r="AQ167" s="112"/>
      <c r="AR167" s="7"/>
      <c r="AS167" s="8"/>
      <c r="AT167" s="8"/>
      <c r="AU167" s="8"/>
      <c r="AV167" s="8"/>
      <c r="AW167" s="7"/>
      <c r="AX167" s="132"/>
      <c r="AY167" s="112"/>
      <c r="AZ167" s="112"/>
      <c r="BA167" s="112"/>
      <c r="BB167" s="7"/>
      <c r="BC167" s="8"/>
      <c r="BD167" s="8"/>
      <c r="BE167" s="8"/>
      <c r="BF167" s="8"/>
      <c r="BG167" s="7"/>
      <c r="BH167" s="132"/>
      <c r="BI167" s="112"/>
      <c r="BJ167" s="112"/>
      <c r="BK167" s="112"/>
      <c r="BL167" s="7"/>
      <c r="BM167" s="8"/>
      <c r="BN167" s="8"/>
      <c r="BO167" s="8"/>
      <c r="BP167" s="8"/>
      <c r="BQ167" s="7"/>
      <c r="BR167" s="132"/>
      <c r="BS167" s="112"/>
      <c r="BT167" s="112"/>
      <c r="BU167" s="112"/>
      <c r="BV167" s="7"/>
      <c r="BW167" s="8"/>
      <c r="BX167" s="8"/>
      <c r="BY167" s="8"/>
      <c r="BZ167" s="8"/>
      <c r="CA167" s="7"/>
      <c r="CB167" s="132"/>
      <c r="CC167" s="112"/>
      <c r="CD167" s="112"/>
      <c r="CE167" s="112"/>
      <c r="CF167" s="7"/>
      <c r="CG167" s="8"/>
      <c r="CH167" s="8"/>
      <c r="CI167" s="8"/>
      <c r="CJ167" s="8"/>
      <c r="CK167" s="7"/>
      <c r="CL167" s="132"/>
      <c r="CM167" s="112"/>
      <c r="CN167" s="112"/>
      <c r="CO167" s="112"/>
      <c r="CP167" s="7"/>
      <c r="CQ167" s="8"/>
      <c r="CR167" s="8"/>
      <c r="CS167" s="8"/>
      <c r="CT167" s="8"/>
      <c r="CU167" s="7"/>
      <c r="CV167" s="132"/>
      <c r="CW167" s="112"/>
      <c r="CX167" s="112"/>
      <c r="CY167" s="112"/>
      <c r="CZ167" s="7"/>
      <c r="DA167" s="8"/>
      <c r="DB167" s="8"/>
      <c r="DC167" s="8"/>
      <c r="DD167" s="8"/>
      <c r="DE167" s="7"/>
      <c r="DF167" s="132"/>
      <c r="DG167" s="112"/>
      <c r="DH167" s="112"/>
      <c r="DI167" s="112"/>
      <c r="DJ167" s="7"/>
      <c r="DK167" s="8"/>
      <c r="DL167" s="8"/>
      <c r="DM167" s="8"/>
      <c r="DN167" s="8"/>
      <c r="DO167" s="7"/>
      <c r="DP167" s="132"/>
      <c r="DQ167" s="112"/>
      <c r="DR167" s="112"/>
      <c r="DS167" s="112"/>
      <c r="DT167" s="7"/>
      <c r="DU167" s="8"/>
      <c r="DV167" s="8"/>
      <c r="DW167" s="8"/>
      <c r="DX167" s="8"/>
      <c r="DY167" s="7"/>
      <c r="DZ167" s="132"/>
      <c r="EA167" s="112"/>
      <c r="EB167" s="112"/>
      <c r="EC167" s="112"/>
      <c r="ED167" s="7"/>
      <c r="EE167" s="8"/>
      <c r="EF167" s="8"/>
      <c r="EG167" s="8"/>
      <c r="EH167" s="8"/>
      <c r="EI167" s="7"/>
      <c r="EJ167" s="132"/>
      <c r="EK167" s="112"/>
      <c r="EL167" s="112"/>
      <c r="EM167" s="112"/>
      <c r="EN167" s="7"/>
      <c r="EO167" s="8"/>
      <c r="EP167" s="8"/>
      <c r="EQ167" s="8"/>
      <c r="ER167" s="8"/>
      <c r="ES167" s="7"/>
      <c r="ET167" s="132"/>
      <c r="EU167" s="13"/>
    </row>
    <row r="168" spans="1:151" ht="12.75" customHeight="1" x14ac:dyDescent="0.2">
      <c r="A168" s="13"/>
      <c r="B168" s="13"/>
      <c r="C168" s="13"/>
      <c r="D168" s="13"/>
      <c r="E168" s="13"/>
      <c r="F168" s="13"/>
      <c r="G168" s="13"/>
      <c r="H168" s="112"/>
      <c r="I168" s="14"/>
      <c r="J168" s="112"/>
      <c r="K168" s="112"/>
      <c r="L168" s="112"/>
      <c r="M168" s="112"/>
      <c r="N168" s="7"/>
      <c r="O168" s="8"/>
      <c r="P168" s="8"/>
      <c r="Q168" s="8"/>
      <c r="R168" s="8"/>
      <c r="S168" s="7"/>
      <c r="T168" s="132"/>
      <c r="U168" s="112"/>
      <c r="V168" s="112"/>
      <c r="W168" s="112"/>
      <c r="X168" s="7"/>
      <c r="Y168" s="8"/>
      <c r="Z168" s="8"/>
      <c r="AA168" s="8"/>
      <c r="AB168" s="8"/>
      <c r="AC168" s="7"/>
      <c r="AD168" s="132"/>
      <c r="AE168" s="112"/>
      <c r="AF168" s="112"/>
      <c r="AG168" s="112"/>
      <c r="AH168" s="7"/>
      <c r="AI168" s="8"/>
      <c r="AJ168" s="8"/>
      <c r="AK168" s="8"/>
      <c r="AL168" s="8"/>
      <c r="AM168" s="7"/>
      <c r="AN168" s="132"/>
      <c r="AO168" s="112"/>
      <c r="AP168" s="112"/>
      <c r="AQ168" s="112"/>
      <c r="AR168" s="7"/>
      <c r="AS168" s="8"/>
      <c r="AT168" s="8"/>
      <c r="AU168" s="8"/>
      <c r="AV168" s="8"/>
      <c r="AW168" s="7"/>
      <c r="AX168" s="132"/>
      <c r="AY168" s="112"/>
      <c r="AZ168" s="112"/>
      <c r="BA168" s="112"/>
      <c r="BB168" s="7"/>
      <c r="BC168" s="8"/>
      <c r="BD168" s="8"/>
      <c r="BE168" s="8"/>
      <c r="BF168" s="8"/>
      <c r="BG168" s="7"/>
      <c r="BH168" s="132"/>
      <c r="BI168" s="112"/>
      <c r="BJ168" s="112"/>
      <c r="BK168" s="112"/>
      <c r="BL168" s="7"/>
      <c r="BM168" s="8"/>
      <c r="BN168" s="8"/>
      <c r="BO168" s="8"/>
      <c r="BP168" s="8"/>
      <c r="BQ168" s="7"/>
      <c r="BR168" s="132"/>
      <c r="BS168" s="112"/>
      <c r="BT168" s="112"/>
      <c r="BU168" s="112"/>
      <c r="BV168" s="7"/>
      <c r="BW168" s="8"/>
      <c r="BX168" s="8"/>
      <c r="BY168" s="8"/>
      <c r="BZ168" s="8"/>
      <c r="CA168" s="7"/>
      <c r="CB168" s="132"/>
      <c r="CC168" s="112"/>
      <c r="CD168" s="112"/>
      <c r="CE168" s="112"/>
      <c r="CF168" s="7"/>
      <c r="CG168" s="8"/>
      <c r="CH168" s="8"/>
      <c r="CI168" s="8"/>
      <c r="CJ168" s="8"/>
      <c r="CK168" s="7"/>
      <c r="CL168" s="132"/>
      <c r="CM168" s="112"/>
      <c r="CN168" s="112"/>
      <c r="CO168" s="112"/>
      <c r="CP168" s="7"/>
      <c r="CQ168" s="8"/>
      <c r="CR168" s="8"/>
      <c r="CS168" s="8"/>
      <c r="CT168" s="8"/>
      <c r="CU168" s="7"/>
      <c r="CV168" s="132"/>
      <c r="CW168" s="112"/>
      <c r="CX168" s="112"/>
      <c r="CY168" s="112"/>
      <c r="CZ168" s="7"/>
      <c r="DA168" s="8"/>
      <c r="DB168" s="8"/>
      <c r="DC168" s="8"/>
      <c r="DD168" s="8"/>
      <c r="DE168" s="7"/>
      <c r="DF168" s="132"/>
      <c r="DG168" s="112"/>
      <c r="DH168" s="112"/>
      <c r="DI168" s="112"/>
      <c r="DJ168" s="7"/>
      <c r="DK168" s="8"/>
      <c r="DL168" s="8"/>
      <c r="DM168" s="8"/>
      <c r="DN168" s="8"/>
      <c r="DO168" s="7"/>
      <c r="DP168" s="132"/>
      <c r="DQ168" s="112"/>
      <c r="DR168" s="112"/>
      <c r="DS168" s="112"/>
      <c r="DT168" s="7"/>
      <c r="DU168" s="8"/>
      <c r="DV168" s="8"/>
      <c r="DW168" s="8"/>
      <c r="DX168" s="8"/>
      <c r="DY168" s="7"/>
      <c r="DZ168" s="132"/>
      <c r="EA168" s="112"/>
      <c r="EB168" s="112"/>
      <c r="EC168" s="112"/>
      <c r="ED168" s="7"/>
      <c r="EE168" s="8"/>
      <c r="EF168" s="8"/>
      <c r="EG168" s="8"/>
      <c r="EH168" s="8"/>
      <c r="EI168" s="7"/>
      <c r="EJ168" s="132"/>
      <c r="EK168" s="112"/>
      <c r="EL168" s="112"/>
      <c r="EM168" s="112"/>
      <c r="EN168" s="7"/>
      <c r="EO168" s="8"/>
      <c r="EP168" s="8"/>
      <c r="EQ168" s="8"/>
      <c r="ER168" s="8"/>
      <c r="ES168" s="7"/>
      <c r="ET168" s="132"/>
      <c r="EU168" s="13"/>
    </row>
    <row r="169" spans="1:151" ht="12.75" customHeight="1" x14ac:dyDescent="0.2">
      <c r="A169" s="13"/>
      <c r="B169" s="13"/>
      <c r="C169" s="13"/>
      <c r="D169" s="13"/>
      <c r="E169" s="13"/>
      <c r="F169" s="13"/>
      <c r="G169" s="13"/>
      <c r="H169" s="112"/>
      <c r="I169" s="14"/>
      <c r="J169" s="112"/>
      <c r="K169" s="112"/>
      <c r="L169" s="112"/>
      <c r="M169" s="112"/>
      <c r="N169" s="7"/>
      <c r="O169" s="8"/>
      <c r="P169" s="8"/>
      <c r="Q169" s="8"/>
      <c r="R169" s="8"/>
      <c r="S169" s="7"/>
      <c r="T169" s="132"/>
      <c r="U169" s="112"/>
      <c r="V169" s="112"/>
      <c r="W169" s="112"/>
      <c r="X169" s="7"/>
      <c r="Y169" s="8"/>
      <c r="Z169" s="8"/>
      <c r="AA169" s="8"/>
      <c r="AB169" s="8"/>
      <c r="AC169" s="7"/>
      <c r="AD169" s="132"/>
      <c r="AE169" s="112"/>
      <c r="AF169" s="112"/>
      <c r="AG169" s="112"/>
      <c r="AH169" s="7"/>
      <c r="AI169" s="8"/>
      <c r="AJ169" s="8"/>
      <c r="AK169" s="8"/>
      <c r="AL169" s="8"/>
      <c r="AM169" s="7"/>
      <c r="AN169" s="132"/>
      <c r="AO169" s="112"/>
      <c r="AP169" s="112"/>
      <c r="AQ169" s="112"/>
      <c r="AR169" s="7"/>
      <c r="AS169" s="8"/>
      <c r="AT169" s="8"/>
      <c r="AU169" s="8"/>
      <c r="AV169" s="8"/>
      <c r="AW169" s="7"/>
      <c r="AX169" s="132"/>
      <c r="AY169" s="112"/>
      <c r="AZ169" s="112"/>
      <c r="BA169" s="112"/>
      <c r="BB169" s="7"/>
      <c r="BC169" s="8"/>
      <c r="BD169" s="8"/>
      <c r="BE169" s="8"/>
      <c r="BF169" s="8"/>
      <c r="BG169" s="7"/>
      <c r="BH169" s="132"/>
      <c r="BI169" s="112"/>
      <c r="BJ169" s="112"/>
      <c r="BK169" s="112"/>
      <c r="BL169" s="7"/>
      <c r="BM169" s="8"/>
      <c r="BN169" s="8"/>
      <c r="BO169" s="8"/>
      <c r="BP169" s="8"/>
      <c r="BQ169" s="7"/>
      <c r="BR169" s="132"/>
      <c r="BS169" s="112"/>
      <c r="BT169" s="112"/>
      <c r="BU169" s="112"/>
      <c r="BV169" s="7"/>
      <c r="BW169" s="8"/>
      <c r="BX169" s="8"/>
      <c r="BY169" s="8"/>
      <c r="BZ169" s="8"/>
      <c r="CA169" s="7"/>
      <c r="CB169" s="132"/>
      <c r="CC169" s="112"/>
      <c r="CD169" s="112"/>
      <c r="CE169" s="112"/>
      <c r="CF169" s="7"/>
      <c r="CG169" s="8"/>
      <c r="CH169" s="8"/>
      <c r="CI169" s="8"/>
      <c r="CJ169" s="8"/>
      <c r="CK169" s="7"/>
      <c r="CL169" s="132"/>
      <c r="CM169" s="112"/>
      <c r="CN169" s="112"/>
      <c r="CO169" s="112"/>
      <c r="CP169" s="7"/>
      <c r="CQ169" s="8"/>
      <c r="CR169" s="8"/>
      <c r="CS169" s="8"/>
      <c r="CT169" s="8"/>
      <c r="CU169" s="7"/>
      <c r="CV169" s="132"/>
      <c r="CW169" s="112"/>
      <c r="CX169" s="112"/>
      <c r="CY169" s="112"/>
      <c r="CZ169" s="7"/>
      <c r="DA169" s="8"/>
      <c r="DB169" s="8"/>
      <c r="DC169" s="8"/>
      <c r="DD169" s="8"/>
      <c r="DE169" s="7"/>
      <c r="DF169" s="132"/>
      <c r="DG169" s="112"/>
      <c r="DH169" s="112"/>
      <c r="DI169" s="112"/>
      <c r="DJ169" s="7"/>
      <c r="DK169" s="8"/>
      <c r="DL169" s="8"/>
      <c r="DM169" s="8"/>
      <c r="DN169" s="8"/>
      <c r="DO169" s="7"/>
      <c r="DP169" s="132"/>
      <c r="DQ169" s="112"/>
      <c r="DR169" s="112"/>
      <c r="DS169" s="112"/>
      <c r="DT169" s="7"/>
      <c r="DU169" s="8"/>
      <c r="DV169" s="8"/>
      <c r="DW169" s="8"/>
      <c r="DX169" s="8"/>
      <c r="DY169" s="7"/>
      <c r="DZ169" s="132"/>
      <c r="EA169" s="112"/>
      <c r="EB169" s="112"/>
      <c r="EC169" s="112"/>
      <c r="ED169" s="7"/>
      <c r="EE169" s="8"/>
      <c r="EF169" s="8"/>
      <c r="EG169" s="8"/>
      <c r="EH169" s="8"/>
      <c r="EI169" s="7"/>
      <c r="EJ169" s="132"/>
      <c r="EK169" s="112"/>
      <c r="EL169" s="112"/>
      <c r="EM169" s="112"/>
      <c r="EN169" s="7"/>
      <c r="EO169" s="8"/>
      <c r="EP169" s="8"/>
      <c r="EQ169" s="8"/>
      <c r="ER169" s="8"/>
      <c r="ES169" s="7"/>
      <c r="ET169" s="132"/>
      <c r="EU169" s="13"/>
    </row>
    <row r="170" spans="1:151" ht="12.75" customHeight="1" x14ac:dyDescent="0.2">
      <c r="A170" s="13"/>
      <c r="B170" s="13"/>
      <c r="C170" s="13"/>
      <c r="D170" s="13"/>
      <c r="E170" s="13"/>
      <c r="F170" s="13"/>
      <c r="G170" s="13"/>
      <c r="H170" s="112"/>
      <c r="I170" s="14"/>
      <c r="J170" s="112"/>
      <c r="K170" s="112"/>
      <c r="L170" s="112"/>
      <c r="M170" s="112"/>
      <c r="N170" s="7"/>
      <c r="O170" s="8"/>
      <c r="P170" s="8"/>
      <c r="Q170" s="8"/>
      <c r="R170" s="8"/>
      <c r="S170" s="7"/>
      <c r="T170" s="132"/>
      <c r="U170" s="112"/>
      <c r="V170" s="112"/>
      <c r="W170" s="112"/>
      <c r="X170" s="7"/>
      <c r="Y170" s="8"/>
      <c r="Z170" s="8"/>
      <c r="AA170" s="8"/>
      <c r="AB170" s="8"/>
      <c r="AC170" s="7"/>
      <c r="AD170" s="132"/>
      <c r="AE170" s="112"/>
      <c r="AF170" s="112"/>
      <c r="AG170" s="112"/>
      <c r="AH170" s="7"/>
      <c r="AI170" s="8"/>
      <c r="AJ170" s="8"/>
      <c r="AK170" s="8"/>
      <c r="AL170" s="8"/>
      <c r="AM170" s="7"/>
      <c r="AN170" s="132"/>
      <c r="AO170" s="112"/>
      <c r="AP170" s="112"/>
      <c r="AQ170" s="112"/>
      <c r="AR170" s="7"/>
      <c r="AS170" s="8"/>
      <c r="AT170" s="8"/>
      <c r="AU170" s="8"/>
      <c r="AV170" s="8"/>
      <c r="AW170" s="7"/>
      <c r="AX170" s="132"/>
      <c r="AY170" s="112"/>
      <c r="AZ170" s="112"/>
      <c r="BA170" s="112"/>
      <c r="BB170" s="7"/>
      <c r="BC170" s="8"/>
      <c r="BD170" s="8"/>
      <c r="BE170" s="8"/>
      <c r="BF170" s="8"/>
      <c r="BG170" s="7"/>
      <c r="BH170" s="132"/>
      <c r="BI170" s="112"/>
      <c r="BJ170" s="112"/>
      <c r="BK170" s="112"/>
      <c r="BL170" s="7"/>
      <c r="BM170" s="8"/>
      <c r="BN170" s="8"/>
      <c r="BO170" s="8"/>
      <c r="BP170" s="8"/>
      <c r="BQ170" s="7"/>
      <c r="BR170" s="132"/>
      <c r="BS170" s="112"/>
      <c r="BT170" s="112"/>
      <c r="BU170" s="112"/>
      <c r="BV170" s="7"/>
      <c r="BW170" s="8"/>
      <c r="BX170" s="8"/>
      <c r="BY170" s="8"/>
      <c r="BZ170" s="8"/>
      <c r="CA170" s="7"/>
      <c r="CB170" s="132"/>
      <c r="CC170" s="112"/>
      <c r="CD170" s="112"/>
      <c r="CE170" s="112"/>
      <c r="CF170" s="7"/>
      <c r="CG170" s="8"/>
      <c r="CH170" s="8"/>
      <c r="CI170" s="8"/>
      <c r="CJ170" s="8"/>
      <c r="CK170" s="7"/>
      <c r="CL170" s="132"/>
      <c r="CM170" s="112"/>
      <c r="CN170" s="112"/>
      <c r="CO170" s="112"/>
      <c r="CP170" s="7"/>
      <c r="CQ170" s="8"/>
      <c r="CR170" s="8"/>
      <c r="CS170" s="8"/>
      <c r="CT170" s="8"/>
      <c r="CU170" s="7"/>
      <c r="CV170" s="132"/>
      <c r="CW170" s="112"/>
      <c r="CX170" s="112"/>
      <c r="CY170" s="112"/>
      <c r="CZ170" s="7"/>
      <c r="DA170" s="8"/>
      <c r="DB170" s="8"/>
      <c r="DC170" s="8"/>
      <c r="DD170" s="8"/>
      <c r="DE170" s="7"/>
      <c r="DF170" s="132"/>
      <c r="DG170" s="112"/>
      <c r="DH170" s="112"/>
      <c r="DI170" s="112"/>
      <c r="DJ170" s="7"/>
      <c r="DK170" s="8"/>
      <c r="DL170" s="8"/>
      <c r="DM170" s="8"/>
      <c r="DN170" s="8"/>
      <c r="DO170" s="7"/>
      <c r="DP170" s="132"/>
      <c r="DQ170" s="112"/>
      <c r="DR170" s="112"/>
      <c r="DS170" s="112"/>
      <c r="DT170" s="7"/>
      <c r="DU170" s="8"/>
      <c r="DV170" s="8"/>
      <c r="DW170" s="8"/>
      <c r="DX170" s="8"/>
      <c r="DY170" s="7"/>
      <c r="DZ170" s="132"/>
      <c r="EA170" s="112"/>
      <c r="EB170" s="112"/>
      <c r="EC170" s="112"/>
      <c r="ED170" s="7"/>
      <c r="EE170" s="8"/>
      <c r="EF170" s="8"/>
      <c r="EG170" s="8"/>
      <c r="EH170" s="8"/>
      <c r="EI170" s="7"/>
      <c r="EJ170" s="132"/>
      <c r="EK170" s="112"/>
      <c r="EL170" s="112"/>
      <c r="EM170" s="112"/>
      <c r="EN170" s="7"/>
      <c r="EO170" s="8"/>
      <c r="EP170" s="8"/>
      <c r="EQ170" s="8"/>
      <c r="ER170" s="8"/>
      <c r="ES170" s="7"/>
      <c r="ET170" s="132"/>
      <c r="EU170" s="13"/>
    </row>
    <row r="171" spans="1:151" ht="12.75" customHeight="1" x14ac:dyDescent="0.2">
      <c r="A171" s="13"/>
      <c r="B171" s="13"/>
      <c r="C171" s="13"/>
      <c r="D171" s="13"/>
      <c r="E171" s="13"/>
      <c r="F171" s="13"/>
      <c r="G171" s="13"/>
      <c r="H171" s="112"/>
      <c r="I171" s="14"/>
      <c r="J171" s="112"/>
      <c r="K171" s="112"/>
      <c r="L171" s="112"/>
      <c r="M171" s="112"/>
      <c r="N171" s="7"/>
      <c r="O171" s="8"/>
      <c r="P171" s="8"/>
      <c r="Q171" s="8"/>
      <c r="R171" s="8"/>
      <c r="S171" s="7"/>
      <c r="T171" s="132"/>
      <c r="U171" s="112"/>
      <c r="V171" s="112"/>
      <c r="W171" s="112"/>
      <c r="X171" s="7"/>
      <c r="Y171" s="8"/>
      <c r="Z171" s="8"/>
      <c r="AA171" s="8"/>
      <c r="AB171" s="8"/>
      <c r="AC171" s="7"/>
      <c r="AD171" s="132"/>
      <c r="AE171" s="112"/>
      <c r="AF171" s="112"/>
      <c r="AG171" s="112"/>
      <c r="AH171" s="7"/>
      <c r="AI171" s="8"/>
      <c r="AJ171" s="8"/>
      <c r="AK171" s="8"/>
      <c r="AL171" s="8"/>
      <c r="AM171" s="7"/>
      <c r="AN171" s="132"/>
      <c r="AO171" s="112"/>
      <c r="AP171" s="112"/>
      <c r="AQ171" s="112"/>
      <c r="AR171" s="7"/>
      <c r="AS171" s="8"/>
      <c r="AT171" s="8"/>
      <c r="AU171" s="8"/>
      <c r="AV171" s="8"/>
      <c r="AW171" s="7"/>
      <c r="AX171" s="132"/>
      <c r="AY171" s="112"/>
      <c r="AZ171" s="112"/>
      <c r="BA171" s="112"/>
      <c r="BB171" s="7"/>
      <c r="BC171" s="8"/>
      <c r="BD171" s="8"/>
      <c r="BE171" s="8"/>
      <c r="BF171" s="8"/>
      <c r="BG171" s="7"/>
      <c r="BH171" s="132"/>
      <c r="BI171" s="112"/>
      <c r="BJ171" s="112"/>
      <c r="BK171" s="112"/>
      <c r="BL171" s="7"/>
      <c r="BM171" s="8"/>
      <c r="BN171" s="8"/>
      <c r="BO171" s="8"/>
      <c r="BP171" s="8"/>
      <c r="BQ171" s="7"/>
      <c r="BR171" s="132"/>
      <c r="BS171" s="112"/>
      <c r="BT171" s="112"/>
      <c r="BU171" s="112"/>
      <c r="BV171" s="7"/>
      <c r="BW171" s="8"/>
      <c r="BX171" s="8"/>
      <c r="BY171" s="8"/>
      <c r="BZ171" s="8"/>
      <c r="CA171" s="7"/>
      <c r="CB171" s="132"/>
      <c r="CC171" s="112"/>
      <c r="CD171" s="112"/>
      <c r="CE171" s="112"/>
      <c r="CF171" s="7"/>
      <c r="CG171" s="8"/>
      <c r="CH171" s="8"/>
      <c r="CI171" s="8"/>
      <c r="CJ171" s="8"/>
      <c r="CK171" s="7"/>
      <c r="CL171" s="132"/>
      <c r="CM171" s="112"/>
      <c r="CN171" s="112"/>
      <c r="CO171" s="112"/>
      <c r="CP171" s="7"/>
      <c r="CQ171" s="8"/>
      <c r="CR171" s="8"/>
      <c r="CS171" s="8"/>
      <c r="CT171" s="8"/>
      <c r="CU171" s="7"/>
      <c r="CV171" s="132"/>
      <c r="CW171" s="112"/>
      <c r="CX171" s="112"/>
      <c r="CY171" s="112"/>
      <c r="CZ171" s="7"/>
      <c r="DA171" s="8"/>
      <c r="DB171" s="8"/>
      <c r="DC171" s="8"/>
      <c r="DD171" s="8"/>
      <c r="DE171" s="7"/>
      <c r="DF171" s="132"/>
      <c r="DG171" s="112"/>
      <c r="DH171" s="112"/>
      <c r="DI171" s="112"/>
      <c r="DJ171" s="7"/>
      <c r="DK171" s="8"/>
      <c r="DL171" s="8"/>
      <c r="DM171" s="8"/>
      <c r="DN171" s="8"/>
      <c r="DO171" s="7"/>
      <c r="DP171" s="132"/>
      <c r="DQ171" s="112"/>
      <c r="DR171" s="112"/>
      <c r="DS171" s="112"/>
      <c r="DT171" s="7"/>
      <c r="DU171" s="8"/>
      <c r="DV171" s="8"/>
      <c r="DW171" s="8"/>
      <c r="DX171" s="8"/>
      <c r="DY171" s="7"/>
      <c r="DZ171" s="132"/>
      <c r="EA171" s="112"/>
      <c r="EB171" s="112"/>
      <c r="EC171" s="112"/>
      <c r="ED171" s="7"/>
      <c r="EE171" s="8"/>
      <c r="EF171" s="8"/>
      <c r="EG171" s="8"/>
      <c r="EH171" s="8"/>
      <c r="EI171" s="7"/>
      <c r="EJ171" s="132"/>
      <c r="EK171" s="112"/>
      <c r="EL171" s="112"/>
      <c r="EM171" s="112"/>
      <c r="EN171" s="7"/>
      <c r="EO171" s="8"/>
      <c r="EP171" s="8"/>
      <c r="EQ171" s="8"/>
      <c r="ER171" s="8"/>
      <c r="ES171" s="7"/>
      <c r="ET171" s="132"/>
      <c r="EU171" s="13"/>
    </row>
    <row r="172" spans="1:151" ht="12.75" customHeight="1" x14ac:dyDescent="0.2">
      <c r="A172" s="13"/>
      <c r="B172" s="13"/>
      <c r="C172" s="13"/>
      <c r="D172" s="13"/>
      <c r="E172" s="13"/>
      <c r="F172" s="13"/>
      <c r="G172" s="13"/>
      <c r="H172" s="112"/>
      <c r="I172" s="14"/>
      <c r="J172" s="112"/>
      <c r="K172" s="112"/>
      <c r="L172" s="112"/>
      <c r="M172" s="112"/>
      <c r="N172" s="7"/>
      <c r="O172" s="8"/>
      <c r="P172" s="8"/>
      <c r="Q172" s="8"/>
      <c r="R172" s="8"/>
      <c r="S172" s="7"/>
      <c r="T172" s="132"/>
      <c r="U172" s="112"/>
      <c r="V172" s="112"/>
      <c r="W172" s="112"/>
      <c r="X172" s="7"/>
      <c r="Y172" s="8"/>
      <c r="Z172" s="8"/>
      <c r="AA172" s="8"/>
      <c r="AB172" s="8"/>
      <c r="AC172" s="7"/>
      <c r="AD172" s="132"/>
      <c r="AE172" s="112"/>
      <c r="AF172" s="112"/>
      <c r="AG172" s="112"/>
      <c r="AH172" s="7"/>
      <c r="AI172" s="8"/>
      <c r="AJ172" s="8"/>
      <c r="AK172" s="8"/>
      <c r="AL172" s="8"/>
      <c r="AM172" s="7"/>
      <c r="AN172" s="132"/>
      <c r="AO172" s="112"/>
      <c r="AP172" s="112"/>
      <c r="AQ172" s="112"/>
      <c r="AR172" s="7"/>
      <c r="AS172" s="8"/>
      <c r="AT172" s="8"/>
      <c r="AU172" s="8"/>
      <c r="AV172" s="8"/>
      <c r="AW172" s="7"/>
      <c r="AX172" s="132"/>
      <c r="AY172" s="112"/>
      <c r="AZ172" s="112"/>
      <c r="BA172" s="112"/>
      <c r="BB172" s="7"/>
      <c r="BC172" s="8"/>
      <c r="BD172" s="8"/>
      <c r="BE172" s="8"/>
      <c r="BF172" s="8"/>
      <c r="BG172" s="7"/>
      <c r="BH172" s="132"/>
      <c r="BI172" s="112"/>
      <c r="BJ172" s="112"/>
      <c r="BK172" s="112"/>
      <c r="BL172" s="7"/>
      <c r="BM172" s="8"/>
      <c r="BN172" s="8"/>
      <c r="BO172" s="8"/>
      <c r="BP172" s="8"/>
      <c r="BQ172" s="7"/>
      <c r="BR172" s="132"/>
      <c r="BS172" s="112"/>
      <c r="BT172" s="112"/>
      <c r="BU172" s="112"/>
      <c r="BV172" s="7"/>
      <c r="BW172" s="8"/>
      <c r="BX172" s="8"/>
      <c r="BY172" s="8"/>
      <c r="BZ172" s="8"/>
      <c r="CA172" s="7"/>
      <c r="CB172" s="132"/>
      <c r="CC172" s="112"/>
      <c r="CD172" s="112"/>
      <c r="CE172" s="112"/>
      <c r="CF172" s="7"/>
      <c r="CG172" s="8"/>
      <c r="CH172" s="8"/>
      <c r="CI172" s="8"/>
      <c r="CJ172" s="8"/>
      <c r="CK172" s="7"/>
      <c r="CL172" s="132"/>
      <c r="CM172" s="112"/>
      <c r="CN172" s="112"/>
      <c r="CO172" s="112"/>
      <c r="CP172" s="7"/>
      <c r="CQ172" s="8"/>
      <c r="CR172" s="8"/>
      <c r="CS172" s="8"/>
      <c r="CT172" s="8"/>
      <c r="CU172" s="7"/>
      <c r="CV172" s="132"/>
      <c r="CW172" s="112"/>
      <c r="CX172" s="112"/>
      <c r="CY172" s="112"/>
      <c r="CZ172" s="7"/>
      <c r="DA172" s="8"/>
      <c r="DB172" s="8"/>
      <c r="DC172" s="8"/>
      <c r="DD172" s="8"/>
      <c r="DE172" s="7"/>
      <c r="DF172" s="132"/>
      <c r="DG172" s="112"/>
      <c r="DH172" s="112"/>
      <c r="DI172" s="112"/>
      <c r="DJ172" s="7"/>
      <c r="DK172" s="8"/>
      <c r="DL172" s="8"/>
      <c r="DM172" s="8"/>
      <c r="DN172" s="8"/>
      <c r="DO172" s="7"/>
      <c r="DP172" s="132"/>
      <c r="DQ172" s="112"/>
      <c r="DR172" s="112"/>
      <c r="DS172" s="112"/>
      <c r="DT172" s="7"/>
      <c r="DU172" s="8"/>
      <c r="DV172" s="8"/>
      <c r="DW172" s="8"/>
      <c r="DX172" s="8"/>
      <c r="DY172" s="7"/>
      <c r="DZ172" s="132"/>
      <c r="EA172" s="112"/>
      <c r="EB172" s="112"/>
      <c r="EC172" s="112"/>
      <c r="ED172" s="7"/>
      <c r="EE172" s="8"/>
      <c r="EF172" s="8"/>
      <c r="EG172" s="8"/>
      <c r="EH172" s="8"/>
      <c r="EI172" s="7"/>
      <c r="EJ172" s="132"/>
      <c r="EK172" s="112"/>
      <c r="EL172" s="112"/>
      <c r="EM172" s="112"/>
      <c r="EN172" s="7"/>
      <c r="EO172" s="8"/>
      <c r="EP172" s="8"/>
      <c r="EQ172" s="8"/>
      <c r="ER172" s="8"/>
      <c r="ES172" s="7"/>
      <c r="ET172" s="132"/>
      <c r="EU172" s="13"/>
    </row>
    <row r="173" spans="1:151" ht="12.75" customHeight="1" x14ac:dyDescent="0.2">
      <c r="A173" s="13"/>
      <c r="B173" s="13"/>
      <c r="C173" s="13"/>
      <c r="D173" s="13"/>
      <c r="E173" s="13"/>
      <c r="F173" s="13"/>
      <c r="G173" s="13"/>
      <c r="H173" s="112"/>
      <c r="I173" s="14"/>
      <c r="J173" s="112"/>
      <c r="K173" s="112"/>
      <c r="L173" s="112"/>
      <c r="M173" s="112"/>
      <c r="N173" s="7"/>
      <c r="O173" s="8"/>
      <c r="P173" s="8"/>
      <c r="Q173" s="8"/>
      <c r="R173" s="8"/>
      <c r="S173" s="7"/>
      <c r="T173" s="132"/>
      <c r="U173" s="112"/>
      <c r="V173" s="112"/>
      <c r="W173" s="112"/>
      <c r="X173" s="7"/>
      <c r="Y173" s="8"/>
      <c r="Z173" s="8"/>
      <c r="AA173" s="8"/>
      <c r="AB173" s="8"/>
      <c r="AC173" s="7"/>
      <c r="AD173" s="132"/>
      <c r="AE173" s="112"/>
      <c r="AF173" s="112"/>
      <c r="AG173" s="112"/>
      <c r="AH173" s="7"/>
      <c r="AI173" s="8"/>
      <c r="AJ173" s="8"/>
      <c r="AK173" s="8"/>
      <c r="AL173" s="8"/>
      <c r="AM173" s="7"/>
      <c r="AN173" s="132"/>
      <c r="AO173" s="112"/>
      <c r="AP173" s="112"/>
      <c r="AQ173" s="112"/>
      <c r="AR173" s="7"/>
      <c r="AS173" s="8"/>
      <c r="AT173" s="8"/>
      <c r="AU173" s="8"/>
      <c r="AV173" s="8"/>
      <c r="AW173" s="7"/>
      <c r="AX173" s="132"/>
      <c r="AY173" s="112"/>
      <c r="AZ173" s="112"/>
      <c r="BA173" s="112"/>
      <c r="BB173" s="7"/>
      <c r="BC173" s="8"/>
      <c r="BD173" s="8"/>
      <c r="BE173" s="8"/>
      <c r="BF173" s="8"/>
      <c r="BG173" s="7"/>
      <c r="BH173" s="132"/>
      <c r="BI173" s="112"/>
      <c r="BJ173" s="112"/>
      <c r="BK173" s="112"/>
      <c r="BL173" s="7"/>
      <c r="BM173" s="8"/>
      <c r="BN173" s="8"/>
      <c r="BO173" s="8"/>
      <c r="BP173" s="8"/>
      <c r="BQ173" s="7"/>
      <c r="BR173" s="132"/>
      <c r="BS173" s="112"/>
      <c r="BT173" s="112"/>
      <c r="BU173" s="112"/>
      <c r="BV173" s="7"/>
      <c r="BW173" s="8"/>
      <c r="BX173" s="8"/>
      <c r="BY173" s="8"/>
      <c r="BZ173" s="8"/>
      <c r="CA173" s="7"/>
      <c r="CB173" s="132"/>
      <c r="CC173" s="112"/>
      <c r="CD173" s="112"/>
      <c r="CE173" s="112"/>
      <c r="CF173" s="7"/>
      <c r="CG173" s="8"/>
      <c r="CH173" s="8"/>
      <c r="CI173" s="8"/>
      <c r="CJ173" s="8"/>
      <c r="CK173" s="7"/>
      <c r="CL173" s="132"/>
      <c r="CM173" s="112"/>
      <c r="CN173" s="112"/>
      <c r="CO173" s="112"/>
      <c r="CP173" s="7"/>
      <c r="CQ173" s="8"/>
      <c r="CR173" s="8"/>
      <c r="CS173" s="8"/>
      <c r="CT173" s="8"/>
      <c r="CU173" s="7"/>
      <c r="CV173" s="132"/>
      <c r="CW173" s="112"/>
      <c r="CX173" s="112"/>
      <c r="CY173" s="112"/>
      <c r="CZ173" s="7"/>
      <c r="DA173" s="8"/>
      <c r="DB173" s="8"/>
      <c r="DC173" s="8"/>
      <c r="DD173" s="8"/>
      <c r="DE173" s="7"/>
      <c r="DF173" s="132"/>
      <c r="DG173" s="112"/>
      <c r="DH173" s="112"/>
      <c r="DI173" s="112"/>
      <c r="DJ173" s="7"/>
      <c r="DK173" s="8"/>
      <c r="DL173" s="8"/>
      <c r="DM173" s="8"/>
      <c r="DN173" s="8"/>
      <c r="DO173" s="7"/>
      <c r="DP173" s="132"/>
      <c r="DQ173" s="112"/>
      <c r="DR173" s="112"/>
      <c r="DS173" s="112"/>
      <c r="DT173" s="7"/>
      <c r="DU173" s="8"/>
      <c r="DV173" s="8"/>
      <c r="DW173" s="8"/>
      <c r="DX173" s="8"/>
      <c r="DY173" s="7"/>
      <c r="DZ173" s="132"/>
      <c r="EA173" s="112"/>
      <c r="EB173" s="112"/>
      <c r="EC173" s="112"/>
      <c r="ED173" s="7"/>
      <c r="EE173" s="8"/>
      <c r="EF173" s="8"/>
      <c r="EG173" s="8"/>
      <c r="EH173" s="8"/>
      <c r="EI173" s="7"/>
      <c r="EJ173" s="132"/>
      <c r="EK173" s="112"/>
      <c r="EL173" s="112"/>
      <c r="EM173" s="112"/>
      <c r="EN173" s="7"/>
      <c r="EO173" s="8"/>
      <c r="EP173" s="8"/>
      <c r="EQ173" s="8"/>
      <c r="ER173" s="8"/>
      <c r="ES173" s="7"/>
      <c r="ET173" s="132"/>
      <c r="EU173" s="13"/>
    </row>
    <row r="174" spans="1:151" ht="12.75" customHeight="1" x14ac:dyDescent="0.2">
      <c r="A174" s="13"/>
      <c r="B174" s="13"/>
      <c r="C174" s="13"/>
      <c r="D174" s="13"/>
      <c r="E174" s="13"/>
      <c r="F174" s="13"/>
      <c r="G174" s="13"/>
      <c r="H174" s="112"/>
      <c r="I174" s="14"/>
      <c r="J174" s="112"/>
      <c r="K174" s="112"/>
      <c r="L174" s="112"/>
      <c r="M174" s="112"/>
      <c r="N174" s="7"/>
      <c r="O174" s="8"/>
      <c r="P174" s="8"/>
      <c r="Q174" s="8"/>
      <c r="R174" s="8"/>
      <c r="S174" s="7"/>
      <c r="T174" s="132"/>
      <c r="U174" s="112"/>
      <c r="V174" s="112"/>
      <c r="W174" s="112"/>
      <c r="X174" s="7"/>
      <c r="Y174" s="8"/>
      <c r="Z174" s="8"/>
      <c r="AA174" s="8"/>
      <c r="AB174" s="8"/>
      <c r="AC174" s="7"/>
      <c r="AD174" s="132"/>
      <c r="AE174" s="112"/>
      <c r="AF174" s="112"/>
      <c r="AG174" s="112"/>
      <c r="AH174" s="7"/>
      <c r="AI174" s="8"/>
      <c r="AJ174" s="8"/>
      <c r="AK174" s="8"/>
      <c r="AL174" s="8"/>
      <c r="AM174" s="7"/>
      <c r="AN174" s="132"/>
      <c r="AO174" s="112"/>
      <c r="AP174" s="112"/>
      <c r="AQ174" s="112"/>
      <c r="AR174" s="7"/>
      <c r="AS174" s="8"/>
      <c r="AT174" s="8"/>
      <c r="AU174" s="8"/>
      <c r="AV174" s="8"/>
      <c r="AW174" s="7"/>
      <c r="AX174" s="132"/>
      <c r="AY174" s="112"/>
      <c r="AZ174" s="112"/>
      <c r="BA174" s="112"/>
      <c r="BB174" s="7"/>
      <c r="BC174" s="8"/>
      <c r="BD174" s="8"/>
      <c r="BE174" s="8"/>
      <c r="BF174" s="8"/>
      <c r="BG174" s="7"/>
      <c r="BH174" s="132"/>
      <c r="BI174" s="112"/>
      <c r="BJ174" s="112"/>
      <c r="BK174" s="112"/>
      <c r="BL174" s="7"/>
      <c r="BM174" s="8"/>
      <c r="BN174" s="8"/>
      <c r="BO174" s="8"/>
      <c r="BP174" s="8"/>
      <c r="BQ174" s="7"/>
      <c r="BR174" s="132"/>
      <c r="BS174" s="112"/>
      <c r="BT174" s="112"/>
      <c r="BU174" s="112"/>
      <c r="BV174" s="7"/>
      <c r="BW174" s="8"/>
      <c r="BX174" s="8"/>
      <c r="BY174" s="8"/>
      <c r="BZ174" s="8"/>
      <c r="CA174" s="7"/>
      <c r="CB174" s="132"/>
      <c r="CC174" s="112"/>
      <c r="CD174" s="112"/>
      <c r="CE174" s="112"/>
      <c r="CF174" s="7"/>
      <c r="CG174" s="8"/>
      <c r="CH174" s="8"/>
      <c r="CI174" s="8"/>
      <c r="CJ174" s="8"/>
      <c r="CK174" s="7"/>
      <c r="CL174" s="132"/>
      <c r="CM174" s="112"/>
      <c r="CN174" s="112"/>
      <c r="CO174" s="112"/>
      <c r="CP174" s="7"/>
      <c r="CQ174" s="8"/>
      <c r="CR174" s="8"/>
      <c r="CS174" s="8"/>
      <c r="CT174" s="8"/>
      <c r="CU174" s="7"/>
      <c r="CV174" s="132"/>
      <c r="CW174" s="112"/>
      <c r="CX174" s="112"/>
      <c r="CY174" s="112"/>
      <c r="CZ174" s="7"/>
      <c r="DA174" s="8"/>
      <c r="DB174" s="8"/>
      <c r="DC174" s="8"/>
      <c r="DD174" s="8"/>
      <c r="DE174" s="7"/>
      <c r="DF174" s="132"/>
      <c r="DG174" s="112"/>
      <c r="DH174" s="112"/>
      <c r="DI174" s="112"/>
      <c r="DJ174" s="7"/>
      <c r="DK174" s="8"/>
      <c r="DL174" s="8"/>
      <c r="DM174" s="8"/>
      <c r="DN174" s="8"/>
      <c r="DO174" s="7"/>
      <c r="DP174" s="132"/>
      <c r="DQ174" s="112"/>
      <c r="DR174" s="112"/>
      <c r="DS174" s="112"/>
      <c r="DT174" s="7"/>
      <c r="DU174" s="8"/>
      <c r="DV174" s="8"/>
      <c r="DW174" s="8"/>
      <c r="DX174" s="8"/>
      <c r="DY174" s="7"/>
      <c r="DZ174" s="132"/>
      <c r="EA174" s="112"/>
      <c r="EB174" s="112"/>
      <c r="EC174" s="112"/>
      <c r="ED174" s="7"/>
      <c r="EE174" s="8"/>
      <c r="EF174" s="8"/>
      <c r="EG174" s="8"/>
      <c r="EH174" s="8"/>
      <c r="EI174" s="7"/>
      <c r="EJ174" s="132"/>
      <c r="EK174" s="112"/>
      <c r="EL174" s="112"/>
      <c r="EM174" s="112"/>
      <c r="EN174" s="7"/>
      <c r="EO174" s="8"/>
      <c r="EP174" s="8"/>
      <c r="EQ174" s="8"/>
      <c r="ER174" s="8"/>
      <c r="ES174" s="7"/>
      <c r="ET174" s="132"/>
      <c r="EU174" s="13"/>
    </row>
    <row r="175" spans="1:151" ht="12.75" customHeight="1" x14ac:dyDescent="0.2">
      <c r="A175" s="13"/>
      <c r="B175" s="13"/>
      <c r="C175" s="13"/>
      <c r="D175" s="13"/>
      <c r="E175" s="13"/>
      <c r="F175" s="13"/>
      <c r="G175" s="13"/>
      <c r="H175" s="112"/>
      <c r="I175" s="14"/>
      <c r="J175" s="112"/>
      <c r="K175" s="112"/>
      <c r="L175" s="112"/>
      <c r="M175" s="112"/>
      <c r="N175" s="7"/>
      <c r="O175" s="8"/>
      <c r="P175" s="8"/>
      <c r="Q175" s="8"/>
      <c r="R175" s="8"/>
      <c r="S175" s="7"/>
      <c r="T175" s="132"/>
      <c r="U175" s="112"/>
      <c r="V175" s="112"/>
      <c r="W175" s="112"/>
      <c r="X175" s="7"/>
      <c r="Y175" s="8"/>
      <c r="Z175" s="8"/>
      <c r="AA175" s="8"/>
      <c r="AB175" s="8"/>
      <c r="AC175" s="7"/>
      <c r="AD175" s="132"/>
      <c r="AE175" s="112"/>
      <c r="AF175" s="112"/>
      <c r="AG175" s="112"/>
      <c r="AH175" s="7"/>
      <c r="AI175" s="8"/>
      <c r="AJ175" s="8"/>
      <c r="AK175" s="8"/>
      <c r="AL175" s="8"/>
      <c r="AM175" s="7"/>
      <c r="AN175" s="132"/>
      <c r="AO175" s="112"/>
      <c r="AP175" s="112"/>
      <c r="AQ175" s="112"/>
      <c r="AR175" s="7"/>
      <c r="AS175" s="8"/>
      <c r="AT175" s="8"/>
      <c r="AU175" s="8"/>
      <c r="AV175" s="8"/>
      <c r="AW175" s="7"/>
      <c r="AX175" s="132"/>
      <c r="AY175" s="112"/>
      <c r="AZ175" s="112"/>
      <c r="BA175" s="112"/>
      <c r="BB175" s="7"/>
      <c r="BC175" s="8"/>
      <c r="BD175" s="8"/>
      <c r="BE175" s="8"/>
      <c r="BF175" s="8"/>
      <c r="BG175" s="7"/>
      <c r="BH175" s="132"/>
      <c r="BI175" s="112"/>
      <c r="BJ175" s="112"/>
      <c r="BK175" s="112"/>
      <c r="BL175" s="7"/>
      <c r="BM175" s="8"/>
      <c r="BN175" s="8"/>
      <c r="BO175" s="8"/>
      <c r="BP175" s="8"/>
      <c r="BQ175" s="7"/>
      <c r="BR175" s="132"/>
      <c r="BS175" s="112"/>
      <c r="BT175" s="112"/>
      <c r="BU175" s="112"/>
      <c r="BV175" s="7"/>
      <c r="BW175" s="8"/>
      <c r="BX175" s="8"/>
      <c r="BY175" s="8"/>
      <c r="BZ175" s="8"/>
      <c r="CA175" s="7"/>
      <c r="CB175" s="132"/>
      <c r="CC175" s="112"/>
      <c r="CD175" s="112"/>
      <c r="CE175" s="112"/>
      <c r="CF175" s="7"/>
      <c r="CG175" s="8"/>
      <c r="CH175" s="8"/>
      <c r="CI175" s="8"/>
      <c r="CJ175" s="8"/>
      <c r="CK175" s="7"/>
      <c r="CL175" s="132"/>
      <c r="CM175" s="112"/>
      <c r="CN175" s="112"/>
      <c r="CO175" s="112"/>
      <c r="CP175" s="7"/>
      <c r="CQ175" s="8"/>
      <c r="CR175" s="8"/>
      <c r="CS175" s="8"/>
      <c r="CT175" s="8"/>
      <c r="CU175" s="7"/>
      <c r="CV175" s="132"/>
      <c r="CW175" s="112"/>
      <c r="CX175" s="112"/>
      <c r="CY175" s="112"/>
      <c r="CZ175" s="7"/>
      <c r="DA175" s="8"/>
      <c r="DB175" s="8"/>
      <c r="DC175" s="8"/>
      <c r="DD175" s="8"/>
      <c r="DE175" s="7"/>
      <c r="DF175" s="132"/>
      <c r="DG175" s="112"/>
      <c r="DH175" s="112"/>
      <c r="DI175" s="112"/>
      <c r="DJ175" s="7"/>
      <c r="DK175" s="8"/>
      <c r="DL175" s="8"/>
      <c r="DM175" s="8"/>
      <c r="DN175" s="8"/>
      <c r="DO175" s="7"/>
      <c r="DP175" s="132"/>
      <c r="DQ175" s="112"/>
      <c r="DR175" s="112"/>
      <c r="DS175" s="112"/>
      <c r="DT175" s="7"/>
      <c r="DU175" s="8"/>
      <c r="DV175" s="8"/>
      <c r="DW175" s="8"/>
      <c r="DX175" s="8"/>
      <c r="DY175" s="7"/>
      <c r="DZ175" s="132"/>
      <c r="EA175" s="112"/>
      <c r="EB175" s="112"/>
      <c r="EC175" s="112"/>
      <c r="ED175" s="7"/>
      <c r="EE175" s="8"/>
      <c r="EF175" s="8"/>
      <c r="EG175" s="8"/>
      <c r="EH175" s="8"/>
      <c r="EI175" s="7"/>
      <c r="EJ175" s="132"/>
      <c r="EK175" s="112"/>
      <c r="EL175" s="112"/>
      <c r="EM175" s="112"/>
      <c r="EN175" s="7"/>
      <c r="EO175" s="8"/>
      <c r="EP175" s="8"/>
      <c r="EQ175" s="8"/>
      <c r="ER175" s="8"/>
      <c r="ES175" s="7"/>
      <c r="ET175" s="132"/>
      <c r="EU175" s="13"/>
    </row>
    <row r="176" spans="1:151" ht="12.75" customHeight="1" x14ac:dyDescent="0.2">
      <c r="A176" s="13"/>
      <c r="B176" s="13"/>
      <c r="C176" s="13"/>
      <c r="D176" s="13"/>
      <c r="E176" s="13"/>
      <c r="F176" s="13"/>
      <c r="G176" s="13"/>
      <c r="H176" s="112"/>
      <c r="I176" s="14"/>
      <c r="J176" s="112"/>
      <c r="K176" s="112"/>
      <c r="L176" s="112"/>
      <c r="M176" s="112"/>
      <c r="N176" s="7"/>
      <c r="O176" s="8"/>
      <c r="P176" s="8"/>
      <c r="Q176" s="8"/>
      <c r="R176" s="8"/>
      <c r="S176" s="7"/>
      <c r="T176" s="132"/>
      <c r="U176" s="112"/>
      <c r="V176" s="112"/>
      <c r="W176" s="112"/>
      <c r="X176" s="7"/>
      <c r="Y176" s="8"/>
      <c r="Z176" s="8"/>
      <c r="AA176" s="8"/>
      <c r="AB176" s="8"/>
      <c r="AC176" s="7"/>
      <c r="AD176" s="132"/>
      <c r="AE176" s="112"/>
      <c r="AF176" s="112"/>
      <c r="AG176" s="112"/>
      <c r="AH176" s="7"/>
      <c r="AI176" s="8"/>
      <c r="AJ176" s="8"/>
      <c r="AK176" s="8"/>
      <c r="AL176" s="8"/>
      <c r="AM176" s="7"/>
      <c r="AN176" s="132"/>
      <c r="AO176" s="112"/>
      <c r="AP176" s="112"/>
      <c r="AQ176" s="112"/>
      <c r="AR176" s="7"/>
      <c r="AS176" s="8"/>
      <c r="AT176" s="8"/>
      <c r="AU176" s="8"/>
      <c r="AV176" s="8"/>
      <c r="AW176" s="7"/>
      <c r="AX176" s="132"/>
      <c r="AY176" s="112"/>
      <c r="AZ176" s="112"/>
      <c r="BA176" s="112"/>
      <c r="BB176" s="7"/>
      <c r="BC176" s="8"/>
      <c r="BD176" s="8"/>
      <c r="BE176" s="8"/>
      <c r="BF176" s="8"/>
      <c r="BG176" s="7"/>
      <c r="BH176" s="132"/>
      <c r="BI176" s="112"/>
      <c r="BJ176" s="112"/>
      <c r="BK176" s="112"/>
      <c r="BL176" s="7"/>
      <c r="BM176" s="8"/>
      <c r="BN176" s="8"/>
      <c r="BO176" s="8"/>
      <c r="BP176" s="8"/>
      <c r="BQ176" s="7"/>
      <c r="BR176" s="132"/>
      <c r="BS176" s="112"/>
      <c r="BT176" s="112"/>
      <c r="BU176" s="112"/>
      <c r="BV176" s="7"/>
      <c r="BW176" s="8"/>
      <c r="BX176" s="8"/>
      <c r="BY176" s="8"/>
      <c r="BZ176" s="8"/>
      <c r="CA176" s="7"/>
      <c r="CB176" s="132"/>
      <c r="CC176" s="112"/>
      <c r="CD176" s="112"/>
      <c r="CE176" s="112"/>
      <c r="CF176" s="7"/>
      <c r="CG176" s="8"/>
      <c r="CH176" s="8"/>
      <c r="CI176" s="8"/>
      <c r="CJ176" s="8"/>
      <c r="CK176" s="7"/>
      <c r="CL176" s="132"/>
      <c r="CM176" s="112"/>
      <c r="CN176" s="112"/>
      <c r="CO176" s="112"/>
      <c r="CP176" s="7"/>
      <c r="CQ176" s="8"/>
      <c r="CR176" s="8"/>
      <c r="CS176" s="8"/>
      <c r="CT176" s="8"/>
      <c r="CU176" s="7"/>
      <c r="CV176" s="132"/>
      <c r="CW176" s="112"/>
      <c r="CX176" s="112"/>
      <c r="CY176" s="112"/>
      <c r="CZ176" s="7"/>
      <c r="DA176" s="8"/>
      <c r="DB176" s="8"/>
      <c r="DC176" s="8"/>
      <c r="DD176" s="8"/>
      <c r="DE176" s="7"/>
      <c r="DF176" s="132"/>
      <c r="DG176" s="112"/>
      <c r="DH176" s="112"/>
      <c r="DI176" s="112"/>
      <c r="DJ176" s="7"/>
      <c r="DK176" s="8"/>
      <c r="DL176" s="8"/>
      <c r="DM176" s="8"/>
      <c r="DN176" s="8"/>
      <c r="DO176" s="7"/>
      <c r="DP176" s="132"/>
      <c r="DQ176" s="112"/>
      <c r="DR176" s="112"/>
      <c r="DS176" s="112"/>
      <c r="DT176" s="7"/>
      <c r="DU176" s="8"/>
      <c r="DV176" s="8"/>
      <c r="DW176" s="8"/>
      <c r="DX176" s="8"/>
      <c r="DY176" s="7"/>
      <c r="DZ176" s="132"/>
      <c r="EA176" s="112"/>
      <c r="EB176" s="112"/>
      <c r="EC176" s="112"/>
      <c r="ED176" s="7"/>
      <c r="EE176" s="8"/>
      <c r="EF176" s="8"/>
      <c r="EG176" s="8"/>
      <c r="EH176" s="8"/>
      <c r="EI176" s="7"/>
      <c r="EJ176" s="132"/>
      <c r="EK176" s="112"/>
      <c r="EL176" s="112"/>
      <c r="EM176" s="112"/>
      <c r="EN176" s="7"/>
      <c r="EO176" s="8"/>
      <c r="EP176" s="8"/>
      <c r="EQ176" s="8"/>
      <c r="ER176" s="8"/>
      <c r="ES176" s="7"/>
      <c r="ET176" s="132"/>
      <c r="EU176" s="13"/>
    </row>
    <row r="177" spans="1:151" ht="12.75" customHeight="1" x14ac:dyDescent="0.2">
      <c r="A177" s="13"/>
      <c r="B177" s="13"/>
      <c r="C177" s="13"/>
      <c r="D177" s="13"/>
      <c r="E177" s="13"/>
      <c r="F177" s="13"/>
      <c r="G177" s="13"/>
      <c r="H177" s="112"/>
      <c r="I177" s="14"/>
      <c r="J177" s="112"/>
      <c r="K177" s="112"/>
      <c r="L177" s="112"/>
      <c r="M177" s="112"/>
      <c r="N177" s="7"/>
      <c r="O177" s="8"/>
      <c r="P177" s="8"/>
      <c r="Q177" s="8"/>
      <c r="R177" s="8"/>
      <c r="S177" s="7"/>
      <c r="T177" s="132"/>
      <c r="U177" s="112"/>
      <c r="V177" s="112"/>
      <c r="W177" s="112"/>
      <c r="X177" s="7"/>
      <c r="Y177" s="8"/>
      <c r="Z177" s="8"/>
      <c r="AA177" s="8"/>
      <c r="AB177" s="8"/>
      <c r="AC177" s="7"/>
      <c r="AD177" s="132"/>
      <c r="AE177" s="112"/>
      <c r="AF177" s="112"/>
      <c r="AG177" s="112"/>
      <c r="AH177" s="7"/>
      <c r="AI177" s="8"/>
      <c r="AJ177" s="8"/>
      <c r="AK177" s="8"/>
      <c r="AL177" s="8"/>
      <c r="AM177" s="7"/>
      <c r="AN177" s="132"/>
      <c r="AO177" s="112"/>
      <c r="AP177" s="112"/>
      <c r="AQ177" s="112"/>
      <c r="AR177" s="7"/>
      <c r="AS177" s="8"/>
      <c r="AT177" s="8"/>
      <c r="AU177" s="8"/>
      <c r="AV177" s="8"/>
      <c r="AW177" s="7"/>
      <c r="AX177" s="132"/>
      <c r="AY177" s="112"/>
      <c r="AZ177" s="112"/>
      <c r="BA177" s="112"/>
      <c r="BB177" s="7"/>
      <c r="BC177" s="8"/>
      <c r="BD177" s="8"/>
      <c r="BE177" s="8"/>
      <c r="BF177" s="8"/>
      <c r="BG177" s="7"/>
      <c r="BH177" s="132"/>
      <c r="BI177" s="112"/>
      <c r="BJ177" s="112"/>
      <c r="BK177" s="112"/>
      <c r="BL177" s="7"/>
      <c r="BM177" s="8"/>
      <c r="BN177" s="8"/>
      <c r="BO177" s="8"/>
      <c r="BP177" s="8"/>
      <c r="BQ177" s="7"/>
      <c r="BR177" s="132"/>
      <c r="BS177" s="112"/>
      <c r="BT177" s="112"/>
      <c r="BU177" s="112"/>
      <c r="BV177" s="7"/>
      <c r="BW177" s="8"/>
      <c r="BX177" s="8"/>
      <c r="BY177" s="8"/>
      <c r="BZ177" s="8"/>
      <c r="CA177" s="7"/>
      <c r="CB177" s="132"/>
      <c r="CC177" s="112"/>
      <c r="CD177" s="112"/>
      <c r="CE177" s="112"/>
      <c r="CF177" s="7"/>
      <c r="CG177" s="8"/>
      <c r="CH177" s="8"/>
      <c r="CI177" s="8"/>
      <c r="CJ177" s="8"/>
      <c r="CK177" s="7"/>
      <c r="CL177" s="132"/>
      <c r="CM177" s="112"/>
      <c r="CN177" s="112"/>
      <c r="CO177" s="112"/>
      <c r="CP177" s="7"/>
      <c r="CQ177" s="8"/>
      <c r="CR177" s="8"/>
      <c r="CS177" s="8"/>
      <c r="CT177" s="8"/>
      <c r="CU177" s="7"/>
      <c r="CV177" s="132"/>
      <c r="CW177" s="112"/>
      <c r="CX177" s="112"/>
      <c r="CY177" s="112"/>
      <c r="CZ177" s="7"/>
      <c r="DA177" s="8"/>
      <c r="DB177" s="8"/>
      <c r="DC177" s="8"/>
      <c r="DD177" s="8"/>
      <c r="DE177" s="7"/>
      <c r="DF177" s="132"/>
      <c r="DG177" s="112"/>
      <c r="DH177" s="112"/>
      <c r="DI177" s="112"/>
      <c r="DJ177" s="7"/>
      <c r="DK177" s="8"/>
      <c r="DL177" s="8"/>
      <c r="DM177" s="8"/>
      <c r="DN177" s="8"/>
      <c r="DO177" s="7"/>
      <c r="DP177" s="132"/>
      <c r="DQ177" s="112"/>
      <c r="DR177" s="112"/>
      <c r="DS177" s="112"/>
      <c r="DT177" s="7"/>
      <c r="DU177" s="8"/>
      <c r="DV177" s="8"/>
      <c r="DW177" s="8"/>
      <c r="DX177" s="8"/>
      <c r="DY177" s="7"/>
      <c r="DZ177" s="132"/>
      <c r="EA177" s="112"/>
      <c r="EB177" s="112"/>
      <c r="EC177" s="112"/>
      <c r="ED177" s="7"/>
      <c r="EE177" s="8"/>
      <c r="EF177" s="8"/>
      <c r="EG177" s="8"/>
      <c r="EH177" s="8"/>
      <c r="EI177" s="7"/>
      <c r="EJ177" s="132"/>
      <c r="EK177" s="112"/>
      <c r="EL177" s="112"/>
      <c r="EM177" s="112"/>
      <c r="EN177" s="7"/>
      <c r="EO177" s="8"/>
      <c r="EP177" s="8"/>
      <c r="EQ177" s="8"/>
      <c r="ER177" s="8"/>
      <c r="ES177" s="7"/>
      <c r="ET177" s="132"/>
      <c r="EU177" s="13"/>
    </row>
    <row r="178" spans="1:151" ht="12.75" customHeight="1" x14ac:dyDescent="0.2">
      <c r="A178" s="13"/>
      <c r="B178" s="13"/>
      <c r="C178" s="13"/>
      <c r="D178" s="13"/>
      <c r="E178" s="13"/>
      <c r="F178" s="13"/>
      <c r="G178" s="13"/>
      <c r="H178" s="112"/>
      <c r="I178" s="14"/>
      <c r="J178" s="112"/>
      <c r="K178" s="112"/>
      <c r="L178" s="112"/>
      <c r="M178" s="112"/>
      <c r="N178" s="7"/>
      <c r="O178" s="8"/>
      <c r="P178" s="8"/>
      <c r="Q178" s="8"/>
      <c r="R178" s="8"/>
      <c r="S178" s="7"/>
      <c r="T178" s="132"/>
      <c r="U178" s="112"/>
      <c r="V178" s="112"/>
      <c r="W178" s="112"/>
      <c r="X178" s="7"/>
      <c r="Y178" s="8"/>
      <c r="Z178" s="8"/>
      <c r="AA178" s="8"/>
      <c r="AB178" s="8"/>
      <c r="AC178" s="7"/>
      <c r="AD178" s="132"/>
      <c r="AE178" s="112"/>
      <c r="AF178" s="112"/>
      <c r="AG178" s="112"/>
      <c r="AH178" s="7"/>
      <c r="AI178" s="8"/>
      <c r="AJ178" s="8"/>
      <c r="AK178" s="8"/>
      <c r="AL178" s="8"/>
      <c r="AM178" s="7"/>
      <c r="AN178" s="132"/>
      <c r="AO178" s="112"/>
      <c r="AP178" s="112"/>
      <c r="AQ178" s="112"/>
      <c r="AR178" s="7"/>
      <c r="AS178" s="8"/>
      <c r="AT178" s="8"/>
      <c r="AU178" s="8"/>
      <c r="AV178" s="8"/>
      <c r="AW178" s="7"/>
      <c r="AX178" s="132"/>
      <c r="AY178" s="112"/>
      <c r="AZ178" s="112"/>
      <c r="BA178" s="112"/>
      <c r="BB178" s="7"/>
      <c r="BC178" s="8"/>
      <c r="BD178" s="8"/>
      <c r="BE178" s="8"/>
      <c r="BF178" s="8"/>
      <c r="BG178" s="7"/>
      <c r="BH178" s="132"/>
      <c r="BI178" s="112"/>
      <c r="BJ178" s="112"/>
      <c r="BK178" s="112"/>
      <c r="BL178" s="7"/>
      <c r="BM178" s="8"/>
      <c r="BN178" s="8"/>
      <c r="BO178" s="8"/>
      <c r="BP178" s="8"/>
      <c r="BQ178" s="7"/>
      <c r="BR178" s="132"/>
      <c r="BS178" s="112"/>
      <c r="BT178" s="112"/>
      <c r="BU178" s="112"/>
      <c r="BV178" s="7"/>
      <c r="BW178" s="8"/>
      <c r="BX178" s="8"/>
      <c r="BY178" s="8"/>
      <c r="BZ178" s="8"/>
      <c r="CA178" s="7"/>
      <c r="CB178" s="132"/>
      <c r="CC178" s="112"/>
      <c r="CD178" s="112"/>
      <c r="CE178" s="112"/>
      <c r="CF178" s="7"/>
      <c r="CG178" s="8"/>
      <c r="CH178" s="8"/>
      <c r="CI178" s="8"/>
      <c r="CJ178" s="8"/>
      <c r="CK178" s="7"/>
      <c r="CL178" s="132"/>
      <c r="CM178" s="112"/>
      <c r="CN178" s="112"/>
      <c r="CO178" s="112"/>
      <c r="CP178" s="7"/>
      <c r="CQ178" s="8"/>
      <c r="CR178" s="8"/>
      <c r="CS178" s="8"/>
      <c r="CT178" s="8"/>
      <c r="CU178" s="7"/>
      <c r="CV178" s="132"/>
      <c r="CW178" s="112"/>
      <c r="CX178" s="112"/>
      <c r="CY178" s="112"/>
      <c r="CZ178" s="7"/>
      <c r="DA178" s="8"/>
      <c r="DB178" s="8"/>
      <c r="DC178" s="8"/>
      <c r="DD178" s="8"/>
      <c r="DE178" s="7"/>
      <c r="DF178" s="132"/>
      <c r="DG178" s="112"/>
      <c r="DH178" s="112"/>
      <c r="DI178" s="112"/>
      <c r="DJ178" s="7"/>
      <c r="DK178" s="8"/>
      <c r="DL178" s="8"/>
      <c r="DM178" s="8"/>
      <c r="DN178" s="8"/>
      <c r="DO178" s="7"/>
      <c r="DP178" s="132"/>
      <c r="DQ178" s="112"/>
      <c r="DR178" s="112"/>
      <c r="DS178" s="112"/>
      <c r="DT178" s="7"/>
      <c r="DU178" s="8"/>
      <c r="DV178" s="8"/>
      <c r="DW178" s="8"/>
      <c r="DX178" s="8"/>
      <c r="DY178" s="7"/>
      <c r="DZ178" s="132"/>
      <c r="EA178" s="112"/>
      <c r="EB178" s="112"/>
      <c r="EC178" s="112"/>
      <c r="ED178" s="7"/>
      <c r="EE178" s="8"/>
      <c r="EF178" s="8"/>
      <c r="EG178" s="8"/>
      <c r="EH178" s="8"/>
      <c r="EI178" s="7"/>
      <c r="EJ178" s="132"/>
      <c r="EK178" s="112"/>
      <c r="EL178" s="112"/>
      <c r="EM178" s="112"/>
      <c r="EN178" s="7"/>
      <c r="EO178" s="8"/>
      <c r="EP178" s="8"/>
      <c r="EQ178" s="8"/>
      <c r="ER178" s="8"/>
      <c r="ES178" s="7"/>
      <c r="ET178" s="132"/>
      <c r="EU178" s="13"/>
    </row>
    <row r="179" spans="1:151" ht="12.75" customHeight="1" x14ac:dyDescent="0.2">
      <c r="A179" s="13"/>
      <c r="B179" s="13"/>
      <c r="C179" s="13"/>
      <c r="D179" s="13"/>
      <c r="E179" s="13"/>
      <c r="F179" s="13"/>
      <c r="G179" s="13"/>
      <c r="H179" s="112"/>
      <c r="I179" s="14"/>
      <c r="J179" s="112"/>
      <c r="K179" s="112"/>
      <c r="L179" s="112"/>
      <c r="M179" s="112"/>
      <c r="N179" s="7"/>
      <c r="O179" s="8"/>
      <c r="P179" s="8"/>
      <c r="Q179" s="8"/>
      <c r="R179" s="8"/>
      <c r="S179" s="7"/>
      <c r="T179" s="132"/>
      <c r="U179" s="112"/>
      <c r="V179" s="112"/>
      <c r="W179" s="112"/>
      <c r="X179" s="7"/>
      <c r="Y179" s="8"/>
      <c r="Z179" s="8"/>
      <c r="AA179" s="8"/>
      <c r="AB179" s="8"/>
      <c r="AC179" s="7"/>
      <c r="AD179" s="132"/>
      <c r="AE179" s="112"/>
      <c r="AF179" s="112"/>
      <c r="AG179" s="112"/>
      <c r="AH179" s="7"/>
      <c r="AI179" s="8"/>
      <c r="AJ179" s="8"/>
      <c r="AK179" s="8"/>
      <c r="AL179" s="8"/>
      <c r="AM179" s="7"/>
      <c r="AN179" s="132"/>
      <c r="AO179" s="112"/>
      <c r="AP179" s="112"/>
      <c r="AQ179" s="112"/>
      <c r="AR179" s="7"/>
      <c r="AS179" s="8"/>
      <c r="AT179" s="8"/>
      <c r="AU179" s="8"/>
      <c r="AV179" s="8"/>
      <c r="AW179" s="7"/>
      <c r="AX179" s="132"/>
      <c r="AY179" s="112"/>
      <c r="AZ179" s="112"/>
      <c r="BA179" s="112"/>
      <c r="BB179" s="7"/>
      <c r="BC179" s="8"/>
      <c r="BD179" s="8"/>
      <c r="BE179" s="8"/>
      <c r="BF179" s="8"/>
      <c r="BG179" s="7"/>
      <c r="BH179" s="132"/>
      <c r="BI179" s="112"/>
      <c r="BJ179" s="112"/>
      <c r="BK179" s="112"/>
      <c r="BL179" s="7"/>
      <c r="BM179" s="8"/>
      <c r="BN179" s="8"/>
      <c r="BO179" s="8"/>
      <c r="BP179" s="8"/>
      <c r="BQ179" s="7"/>
      <c r="BR179" s="132"/>
      <c r="BS179" s="112"/>
      <c r="BT179" s="112"/>
      <c r="BU179" s="112"/>
      <c r="BV179" s="7"/>
      <c r="BW179" s="8"/>
      <c r="BX179" s="8"/>
      <c r="BY179" s="8"/>
      <c r="BZ179" s="8"/>
      <c r="CA179" s="7"/>
      <c r="CB179" s="132"/>
      <c r="CC179" s="112"/>
      <c r="CD179" s="112"/>
      <c r="CE179" s="112"/>
      <c r="CF179" s="7"/>
      <c r="CG179" s="8"/>
      <c r="CH179" s="8"/>
      <c r="CI179" s="8"/>
      <c r="CJ179" s="8"/>
      <c r="CK179" s="7"/>
      <c r="CL179" s="132"/>
      <c r="CM179" s="112"/>
      <c r="CN179" s="112"/>
      <c r="CO179" s="112"/>
      <c r="CP179" s="7"/>
      <c r="CQ179" s="8"/>
      <c r="CR179" s="8"/>
      <c r="CS179" s="8"/>
      <c r="CT179" s="8"/>
      <c r="CU179" s="7"/>
      <c r="CV179" s="132"/>
      <c r="CW179" s="112"/>
      <c r="CX179" s="112"/>
      <c r="CY179" s="112"/>
      <c r="CZ179" s="7"/>
      <c r="DA179" s="8"/>
      <c r="DB179" s="8"/>
      <c r="DC179" s="8"/>
      <c r="DD179" s="8"/>
      <c r="DE179" s="7"/>
      <c r="DF179" s="132"/>
      <c r="DG179" s="112"/>
      <c r="DH179" s="112"/>
      <c r="DI179" s="112"/>
      <c r="DJ179" s="7"/>
      <c r="DK179" s="8"/>
      <c r="DL179" s="8"/>
      <c r="DM179" s="8"/>
      <c r="DN179" s="8"/>
      <c r="DO179" s="7"/>
      <c r="DP179" s="132"/>
      <c r="DQ179" s="112"/>
      <c r="DR179" s="112"/>
      <c r="DS179" s="112"/>
      <c r="DT179" s="7"/>
      <c r="DU179" s="8"/>
      <c r="DV179" s="8"/>
      <c r="DW179" s="8"/>
      <c r="DX179" s="8"/>
      <c r="DY179" s="7"/>
      <c r="DZ179" s="132"/>
      <c r="EA179" s="112"/>
      <c r="EB179" s="112"/>
      <c r="EC179" s="112"/>
      <c r="ED179" s="7"/>
      <c r="EE179" s="8"/>
      <c r="EF179" s="8"/>
      <c r="EG179" s="8"/>
      <c r="EH179" s="8"/>
      <c r="EI179" s="7"/>
      <c r="EJ179" s="132"/>
      <c r="EK179" s="112"/>
      <c r="EL179" s="112"/>
      <c r="EM179" s="112"/>
      <c r="EN179" s="7"/>
      <c r="EO179" s="8"/>
      <c r="EP179" s="8"/>
      <c r="EQ179" s="8"/>
      <c r="ER179" s="8"/>
      <c r="ES179" s="7"/>
      <c r="ET179" s="132"/>
      <c r="EU179" s="13"/>
    </row>
    <row r="180" spans="1:151" ht="12.75" customHeight="1" x14ac:dyDescent="0.2">
      <c r="A180" s="13"/>
      <c r="B180" s="13"/>
      <c r="C180" s="13"/>
      <c r="D180" s="13"/>
      <c r="E180" s="13"/>
      <c r="F180" s="13"/>
      <c r="G180" s="13"/>
      <c r="H180" s="112"/>
      <c r="I180" s="14"/>
      <c r="J180" s="112"/>
      <c r="K180" s="112"/>
      <c r="L180" s="112"/>
      <c r="M180" s="112"/>
      <c r="N180" s="7"/>
      <c r="O180" s="8"/>
      <c r="P180" s="8"/>
      <c r="Q180" s="8"/>
      <c r="R180" s="8"/>
      <c r="S180" s="7"/>
      <c r="T180" s="132"/>
      <c r="U180" s="112"/>
      <c r="V180" s="112"/>
      <c r="W180" s="112"/>
      <c r="X180" s="7"/>
      <c r="Y180" s="8"/>
      <c r="Z180" s="8"/>
      <c r="AA180" s="8"/>
      <c r="AB180" s="8"/>
      <c r="AC180" s="7"/>
      <c r="AD180" s="132"/>
      <c r="AE180" s="112"/>
      <c r="AF180" s="112"/>
      <c r="AG180" s="112"/>
      <c r="AH180" s="7"/>
      <c r="AI180" s="8"/>
      <c r="AJ180" s="8"/>
      <c r="AK180" s="8"/>
      <c r="AL180" s="8"/>
      <c r="AM180" s="7"/>
      <c r="AN180" s="132"/>
      <c r="AO180" s="112"/>
      <c r="AP180" s="112"/>
      <c r="AQ180" s="112"/>
      <c r="AR180" s="7"/>
      <c r="AS180" s="8"/>
      <c r="AT180" s="8"/>
      <c r="AU180" s="8"/>
      <c r="AV180" s="8"/>
      <c r="AW180" s="7"/>
      <c r="AX180" s="132"/>
      <c r="AY180" s="112"/>
      <c r="AZ180" s="112"/>
      <c r="BA180" s="112"/>
      <c r="BB180" s="7"/>
      <c r="BC180" s="8"/>
      <c r="BD180" s="8"/>
      <c r="BE180" s="8"/>
      <c r="BF180" s="8"/>
      <c r="BG180" s="7"/>
      <c r="BH180" s="132"/>
      <c r="BI180" s="112"/>
      <c r="BJ180" s="112"/>
      <c r="BK180" s="112"/>
      <c r="BL180" s="7"/>
      <c r="BM180" s="8"/>
      <c r="BN180" s="8"/>
      <c r="BO180" s="8"/>
      <c r="BP180" s="8"/>
      <c r="BQ180" s="7"/>
      <c r="BR180" s="132"/>
      <c r="BS180" s="112"/>
      <c r="BT180" s="112"/>
      <c r="BU180" s="112"/>
      <c r="BV180" s="7"/>
      <c r="BW180" s="8"/>
      <c r="BX180" s="8"/>
      <c r="BY180" s="8"/>
      <c r="BZ180" s="8"/>
      <c r="CA180" s="7"/>
      <c r="CB180" s="132"/>
      <c r="CC180" s="112"/>
      <c r="CD180" s="112"/>
      <c r="CE180" s="112"/>
      <c r="CF180" s="7"/>
      <c r="CG180" s="8"/>
      <c r="CH180" s="8"/>
      <c r="CI180" s="8"/>
      <c r="CJ180" s="8"/>
      <c r="CK180" s="7"/>
      <c r="CL180" s="132"/>
      <c r="CM180" s="112"/>
      <c r="CN180" s="112"/>
      <c r="CO180" s="112"/>
      <c r="CP180" s="7"/>
      <c r="CQ180" s="8"/>
      <c r="CR180" s="8"/>
      <c r="CS180" s="8"/>
      <c r="CT180" s="8"/>
      <c r="CU180" s="7"/>
      <c r="CV180" s="132"/>
      <c r="CW180" s="112"/>
      <c r="CX180" s="112"/>
      <c r="CY180" s="112"/>
      <c r="CZ180" s="7"/>
      <c r="DA180" s="8"/>
      <c r="DB180" s="8"/>
      <c r="DC180" s="8"/>
      <c r="DD180" s="8"/>
      <c r="DE180" s="7"/>
      <c r="DF180" s="132"/>
      <c r="DG180" s="112"/>
      <c r="DH180" s="112"/>
      <c r="DI180" s="112"/>
      <c r="DJ180" s="7"/>
      <c r="DK180" s="8"/>
      <c r="DL180" s="8"/>
      <c r="DM180" s="8"/>
      <c r="DN180" s="8"/>
      <c r="DO180" s="7"/>
      <c r="DP180" s="132"/>
      <c r="DQ180" s="112"/>
      <c r="DR180" s="112"/>
      <c r="DS180" s="112"/>
      <c r="DT180" s="7"/>
      <c r="DU180" s="8"/>
      <c r="DV180" s="8"/>
      <c r="DW180" s="8"/>
      <c r="DX180" s="8"/>
      <c r="DY180" s="7"/>
      <c r="DZ180" s="132"/>
      <c r="EA180" s="112"/>
      <c r="EB180" s="112"/>
      <c r="EC180" s="112"/>
      <c r="ED180" s="7"/>
      <c r="EE180" s="8"/>
      <c r="EF180" s="8"/>
      <c r="EG180" s="8"/>
      <c r="EH180" s="8"/>
      <c r="EI180" s="7"/>
      <c r="EJ180" s="132"/>
      <c r="EK180" s="112"/>
      <c r="EL180" s="112"/>
      <c r="EM180" s="112"/>
      <c r="EN180" s="7"/>
      <c r="EO180" s="8"/>
      <c r="EP180" s="8"/>
      <c r="EQ180" s="8"/>
      <c r="ER180" s="8"/>
      <c r="ES180" s="7"/>
      <c r="ET180" s="132"/>
      <c r="EU180" s="13"/>
    </row>
    <row r="181" spans="1:151" ht="12.75" customHeight="1" x14ac:dyDescent="0.2">
      <c r="A181" s="13"/>
      <c r="B181" s="13"/>
      <c r="C181" s="13"/>
      <c r="D181" s="13"/>
      <c r="E181" s="13"/>
      <c r="F181" s="13"/>
      <c r="G181" s="13"/>
      <c r="H181" s="112"/>
      <c r="I181" s="14"/>
      <c r="J181" s="112"/>
      <c r="K181" s="112"/>
      <c r="L181" s="112"/>
      <c r="M181" s="112"/>
      <c r="N181" s="7"/>
      <c r="O181" s="8"/>
      <c r="P181" s="8"/>
      <c r="Q181" s="8"/>
      <c r="R181" s="8"/>
      <c r="S181" s="7"/>
      <c r="T181" s="132"/>
      <c r="U181" s="112"/>
      <c r="V181" s="112"/>
      <c r="W181" s="112"/>
      <c r="X181" s="7"/>
      <c r="Y181" s="8"/>
      <c r="Z181" s="8"/>
      <c r="AA181" s="8"/>
      <c r="AB181" s="8"/>
      <c r="AC181" s="7"/>
      <c r="AD181" s="132"/>
      <c r="AE181" s="112"/>
      <c r="AF181" s="112"/>
      <c r="AG181" s="112"/>
      <c r="AH181" s="7"/>
      <c r="AI181" s="8"/>
      <c r="AJ181" s="8"/>
      <c r="AK181" s="8"/>
      <c r="AL181" s="8"/>
      <c r="AM181" s="7"/>
      <c r="AN181" s="132"/>
      <c r="AO181" s="112"/>
      <c r="AP181" s="112"/>
      <c r="AQ181" s="112"/>
      <c r="AR181" s="7"/>
      <c r="AS181" s="8"/>
      <c r="AT181" s="8"/>
      <c r="AU181" s="8"/>
      <c r="AV181" s="8"/>
      <c r="AW181" s="7"/>
      <c r="AX181" s="132"/>
      <c r="AY181" s="112"/>
      <c r="AZ181" s="112"/>
      <c r="BA181" s="112"/>
      <c r="BB181" s="7"/>
      <c r="BC181" s="8"/>
      <c r="BD181" s="8"/>
      <c r="BE181" s="8"/>
      <c r="BF181" s="8"/>
      <c r="BG181" s="7"/>
      <c r="BH181" s="132"/>
      <c r="BI181" s="112"/>
      <c r="BJ181" s="112"/>
      <c r="BK181" s="112"/>
      <c r="BL181" s="7"/>
      <c r="BM181" s="8"/>
      <c r="BN181" s="8"/>
      <c r="BO181" s="8"/>
      <c r="BP181" s="8"/>
      <c r="BQ181" s="7"/>
      <c r="BR181" s="132"/>
      <c r="BS181" s="112"/>
      <c r="BT181" s="112"/>
      <c r="BU181" s="112"/>
      <c r="BV181" s="7"/>
      <c r="BW181" s="8"/>
      <c r="BX181" s="8"/>
      <c r="BY181" s="8"/>
      <c r="BZ181" s="8"/>
      <c r="CA181" s="7"/>
      <c r="CB181" s="132"/>
      <c r="CC181" s="112"/>
      <c r="CD181" s="112"/>
      <c r="CE181" s="112"/>
      <c r="CF181" s="7"/>
      <c r="CG181" s="8"/>
      <c r="CH181" s="8"/>
      <c r="CI181" s="8"/>
      <c r="CJ181" s="8"/>
      <c r="CK181" s="7"/>
      <c r="CL181" s="132"/>
      <c r="CM181" s="112"/>
      <c r="CN181" s="112"/>
      <c r="CO181" s="112"/>
      <c r="CP181" s="7"/>
      <c r="CQ181" s="8"/>
      <c r="CR181" s="8"/>
      <c r="CS181" s="8"/>
      <c r="CT181" s="8"/>
      <c r="CU181" s="7"/>
      <c r="CV181" s="132"/>
      <c r="CW181" s="112"/>
      <c r="CX181" s="112"/>
      <c r="CY181" s="112"/>
      <c r="CZ181" s="7"/>
      <c r="DA181" s="8"/>
      <c r="DB181" s="8"/>
      <c r="DC181" s="8"/>
      <c r="DD181" s="8"/>
      <c r="DE181" s="7"/>
      <c r="DF181" s="132"/>
      <c r="DG181" s="112"/>
      <c r="DH181" s="112"/>
      <c r="DI181" s="112"/>
      <c r="DJ181" s="7"/>
      <c r="DK181" s="8"/>
      <c r="DL181" s="8"/>
      <c r="DM181" s="8"/>
      <c r="DN181" s="8"/>
      <c r="DO181" s="7"/>
      <c r="DP181" s="132"/>
      <c r="DQ181" s="112"/>
      <c r="DR181" s="112"/>
      <c r="DS181" s="112"/>
      <c r="DT181" s="7"/>
      <c r="DU181" s="8"/>
      <c r="DV181" s="8"/>
      <c r="DW181" s="8"/>
      <c r="DX181" s="8"/>
      <c r="DY181" s="7"/>
      <c r="DZ181" s="132"/>
      <c r="EA181" s="112"/>
      <c r="EB181" s="112"/>
      <c r="EC181" s="112"/>
      <c r="ED181" s="7"/>
      <c r="EE181" s="8"/>
      <c r="EF181" s="8"/>
      <c r="EG181" s="8"/>
      <c r="EH181" s="8"/>
      <c r="EI181" s="7"/>
      <c r="EJ181" s="132"/>
      <c r="EK181" s="112"/>
      <c r="EL181" s="112"/>
      <c r="EM181" s="112"/>
      <c r="EN181" s="7"/>
      <c r="EO181" s="8"/>
      <c r="EP181" s="8"/>
      <c r="EQ181" s="8"/>
      <c r="ER181" s="8"/>
      <c r="ES181" s="7"/>
      <c r="ET181" s="132"/>
      <c r="EU181" s="13"/>
    </row>
    <row r="182" spans="1:151" ht="12.75" customHeight="1" x14ac:dyDescent="0.2">
      <c r="A182" s="13"/>
      <c r="B182" s="13"/>
      <c r="C182" s="13"/>
      <c r="D182" s="13"/>
      <c r="E182" s="13"/>
      <c r="F182" s="13"/>
      <c r="G182" s="13"/>
      <c r="H182" s="112"/>
      <c r="I182" s="14"/>
      <c r="J182" s="112"/>
      <c r="K182" s="112"/>
      <c r="L182" s="112"/>
      <c r="M182" s="112"/>
      <c r="N182" s="7"/>
      <c r="O182" s="8"/>
      <c r="P182" s="8"/>
      <c r="Q182" s="8"/>
      <c r="R182" s="8"/>
      <c r="S182" s="7"/>
      <c r="T182" s="132"/>
      <c r="U182" s="112"/>
      <c r="V182" s="112"/>
      <c r="W182" s="112"/>
      <c r="X182" s="7"/>
      <c r="Y182" s="8"/>
      <c r="Z182" s="8"/>
      <c r="AA182" s="8"/>
      <c r="AB182" s="8"/>
      <c r="AC182" s="7"/>
      <c r="AD182" s="132"/>
      <c r="AE182" s="112"/>
      <c r="AF182" s="112"/>
      <c r="AG182" s="112"/>
      <c r="AH182" s="7"/>
      <c r="AI182" s="8"/>
      <c r="AJ182" s="8"/>
      <c r="AK182" s="8"/>
      <c r="AL182" s="8"/>
      <c r="AM182" s="7"/>
      <c r="AN182" s="132"/>
      <c r="AO182" s="112"/>
      <c r="AP182" s="112"/>
      <c r="AQ182" s="112"/>
      <c r="AR182" s="7"/>
      <c r="AS182" s="8"/>
      <c r="AT182" s="8"/>
      <c r="AU182" s="8"/>
      <c r="AV182" s="8"/>
      <c r="AW182" s="7"/>
      <c r="AX182" s="132"/>
      <c r="AY182" s="112"/>
      <c r="AZ182" s="112"/>
      <c r="BA182" s="112"/>
      <c r="BB182" s="7"/>
      <c r="BC182" s="8"/>
      <c r="BD182" s="8"/>
      <c r="BE182" s="8"/>
      <c r="BF182" s="8"/>
      <c r="BG182" s="7"/>
      <c r="BH182" s="132"/>
      <c r="BI182" s="112"/>
      <c r="BJ182" s="112"/>
      <c r="BK182" s="112"/>
      <c r="BL182" s="7"/>
      <c r="BM182" s="8"/>
      <c r="BN182" s="8"/>
      <c r="BO182" s="8"/>
      <c r="BP182" s="8"/>
      <c r="BQ182" s="7"/>
      <c r="BR182" s="132"/>
      <c r="BS182" s="112"/>
      <c r="BT182" s="112"/>
      <c r="BU182" s="112"/>
      <c r="BV182" s="7"/>
      <c r="BW182" s="8"/>
      <c r="BX182" s="8"/>
      <c r="BY182" s="8"/>
      <c r="BZ182" s="8"/>
      <c r="CA182" s="7"/>
      <c r="CB182" s="132"/>
      <c r="CC182" s="112"/>
      <c r="CD182" s="112"/>
      <c r="CE182" s="112"/>
      <c r="CF182" s="7"/>
      <c r="CG182" s="8"/>
      <c r="CH182" s="8"/>
      <c r="CI182" s="8"/>
      <c r="CJ182" s="8"/>
      <c r="CK182" s="7"/>
      <c r="CL182" s="132"/>
      <c r="CM182" s="112"/>
      <c r="CN182" s="112"/>
      <c r="CO182" s="112"/>
      <c r="CP182" s="7"/>
      <c r="CQ182" s="8"/>
      <c r="CR182" s="8"/>
      <c r="CS182" s="8"/>
      <c r="CT182" s="8"/>
      <c r="CU182" s="7"/>
      <c r="CV182" s="132"/>
      <c r="CW182" s="112"/>
      <c r="CX182" s="112"/>
      <c r="CY182" s="112"/>
      <c r="CZ182" s="7"/>
      <c r="DA182" s="8"/>
      <c r="DB182" s="8"/>
      <c r="DC182" s="8"/>
      <c r="DD182" s="8"/>
      <c r="DE182" s="7"/>
      <c r="DF182" s="132"/>
      <c r="DG182" s="112"/>
      <c r="DH182" s="112"/>
      <c r="DI182" s="112"/>
      <c r="DJ182" s="7"/>
      <c r="DK182" s="8"/>
      <c r="DL182" s="8"/>
      <c r="DM182" s="8"/>
      <c r="DN182" s="8"/>
      <c r="DO182" s="7"/>
      <c r="DP182" s="132"/>
      <c r="DQ182" s="112"/>
      <c r="DR182" s="112"/>
      <c r="DS182" s="112"/>
      <c r="DT182" s="7"/>
      <c r="DU182" s="8"/>
      <c r="DV182" s="8"/>
      <c r="DW182" s="8"/>
      <c r="DX182" s="8"/>
      <c r="DY182" s="7"/>
      <c r="DZ182" s="132"/>
      <c r="EA182" s="112"/>
      <c r="EB182" s="112"/>
      <c r="EC182" s="112"/>
      <c r="ED182" s="7"/>
      <c r="EE182" s="8"/>
      <c r="EF182" s="8"/>
      <c r="EG182" s="8"/>
      <c r="EH182" s="8"/>
      <c r="EI182" s="7"/>
      <c r="EJ182" s="132"/>
      <c r="EK182" s="112"/>
      <c r="EL182" s="112"/>
      <c r="EM182" s="112"/>
      <c r="EN182" s="7"/>
      <c r="EO182" s="8"/>
      <c r="EP182" s="8"/>
      <c r="EQ182" s="8"/>
      <c r="ER182" s="8"/>
      <c r="ES182" s="7"/>
      <c r="ET182" s="132"/>
      <c r="EU182" s="13"/>
    </row>
    <row r="183" spans="1:151" ht="12.75" customHeight="1" x14ac:dyDescent="0.2">
      <c r="A183" s="13"/>
      <c r="B183" s="13"/>
      <c r="C183" s="13"/>
      <c r="D183" s="13"/>
      <c r="E183" s="13"/>
      <c r="F183" s="13"/>
      <c r="G183" s="13"/>
      <c r="H183" s="112"/>
      <c r="I183" s="14"/>
      <c r="J183" s="112"/>
      <c r="K183" s="112"/>
      <c r="L183" s="112"/>
      <c r="M183" s="112"/>
      <c r="N183" s="7"/>
      <c r="O183" s="8"/>
      <c r="P183" s="8"/>
      <c r="Q183" s="8"/>
      <c r="R183" s="8"/>
      <c r="S183" s="7"/>
      <c r="T183" s="132"/>
      <c r="U183" s="112"/>
      <c r="V183" s="112"/>
      <c r="W183" s="112"/>
      <c r="X183" s="7"/>
      <c r="Y183" s="8"/>
      <c r="Z183" s="8"/>
      <c r="AA183" s="8"/>
      <c r="AB183" s="8"/>
      <c r="AC183" s="7"/>
      <c r="AD183" s="132"/>
      <c r="AE183" s="112"/>
      <c r="AF183" s="112"/>
      <c r="AG183" s="112"/>
      <c r="AH183" s="7"/>
      <c r="AI183" s="8"/>
      <c r="AJ183" s="8"/>
      <c r="AK183" s="8"/>
      <c r="AL183" s="8"/>
      <c r="AM183" s="7"/>
      <c r="AN183" s="132"/>
      <c r="AO183" s="112"/>
      <c r="AP183" s="112"/>
      <c r="AQ183" s="112"/>
      <c r="AR183" s="7"/>
      <c r="AS183" s="8"/>
      <c r="AT183" s="8"/>
      <c r="AU183" s="8"/>
      <c r="AV183" s="8"/>
      <c r="AW183" s="7"/>
      <c r="AX183" s="132"/>
      <c r="AY183" s="112"/>
      <c r="AZ183" s="112"/>
      <c r="BA183" s="112"/>
      <c r="BB183" s="7"/>
      <c r="BC183" s="8"/>
      <c r="BD183" s="8"/>
      <c r="BE183" s="8"/>
      <c r="BF183" s="8"/>
      <c r="BG183" s="7"/>
      <c r="BH183" s="132"/>
      <c r="BI183" s="112"/>
      <c r="BJ183" s="112"/>
      <c r="BK183" s="112"/>
      <c r="BL183" s="7"/>
      <c r="BM183" s="8"/>
      <c r="BN183" s="8"/>
      <c r="BO183" s="8"/>
      <c r="BP183" s="8"/>
      <c r="BQ183" s="7"/>
      <c r="BR183" s="132"/>
      <c r="BS183" s="112"/>
      <c r="BT183" s="112"/>
      <c r="BU183" s="112"/>
      <c r="BV183" s="7"/>
      <c r="BW183" s="8"/>
      <c r="BX183" s="8"/>
      <c r="BY183" s="8"/>
      <c r="BZ183" s="8"/>
      <c r="CA183" s="7"/>
      <c r="CB183" s="132"/>
      <c r="CC183" s="112"/>
      <c r="CD183" s="112"/>
      <c r="CE183" s="112"/>
      <c r="CF183" s="7"/>
      <c r="CG183" s="8"/>
      <c r="CH183" s="8"/>
      <c r="CI183" s="8"/>
      <c r="CJ183" s="8"/>
      <c r="CK183" s="7"/>
      <c r="CL183" s="132"/>
      <c r="CM183" s="112"/>
      <c r="CN183" s="112"/>
      <c r="CO183" s="112"/>
      <c r="CP183" s="7"/>
      <c r="CQ183" s="8"/>
      <c r="CR183" s="8"/>
      <c r="CS183" s="8"/>
      <c r="CT183" s="8"/>
      <c r="CU183" s="7"/>
      <c r="CV183" s="132"/>
      <c r="CW183" s="112"/>
      <c r="CX183" s="112"/>
      <c r="CY183" s="112"/>
      <c r="CZ183" s="7"/>
      <c r="DA183" s="8"/>
      <c r="DB183" s="8"/>
      <c r="DC183" s="8"/>
      <c r="DD183" s="8"/>
      <c r="DE183" s="7"/>
      <c r="DF183" s="132"/>
      <c r="DG183" s="112"/>
      <c r="DH183" s="112"/>
      <c r="DI183" s="112"/>
      <c r="DJ183" s="7"/>
      <c r="DK183" s="8"/>
      <c r="DL183" s="8"/>
      <c r="DM183" s="8"/>
      <c r="DN183" s="8"/>
      <c r="DO183" s="7"/>
      <c r="DP183" s="132"/>
      <c r="DQ183" s="112"/>
      <c r="DR183" s="112"/>
      <c r="DS183" s="112"/>
      <c r="DT183" s="7"/>
      <c r="DU183" s="8"/>
      <c r="DV183" s="8"/>
      <c r="DW183" s="8"/>
      <c r="DX183" s="8"/>
      <c r="DY183" s="7"/>
      <c r="DZ183" s="132"/>
      <c r="EA183" s="112"/>
      <c r="EB183" s="112"/>
      <c r="EC183" s="112"/>
      <c r="ED183" s="7"/>
      <c r="EE183" s="8"/>
      <c r="EF183" s="8"/>
      <c r="EG183" s="8"/>
      <c r="EH183" s="8"/>
      <c r="EI183" s="7"/>
      <c r="EJ183" s="132"/>
      <c r="EK183" s="112"/>
      <c r="EL183" s="112"/>
      <c r="EM183" s="112"/>
      <c r="EN183" s="7"/>
      <c r="EO183" s="8"/>
      <c r="EP183" s="8"/>
      <c r="EQ183" s="8"/>
      <c r="ER183" s="8"/>
      <c r="ES183" s="7"/>
      <c r="ET183" s="132"/>
      <c r="EU183" s="13"/>
    </row>
    <row r="184" spans="1:151" ht="12.75" customHeight="1" x14ac:dyDescent="0.2">
      <c r="A184" s="13"/>
      <c r="B184" s="13"/>
      <c r="C184" s="13"/>
      <c r="D184" s="13"/>
      <c r="E184" s="13"/>
      <c r="F184" s="13"/>
      <c r="G184" s="13"/>
      <c r="H184" s="112"/>
      <c r="I184" s="14"/>
      <c r="J184" s="112"/>
      <c r="K184" s="112"/>
      <c r="L184" s="112"/>
      <c r="M184" s="112"/>
      <c r="N184" s="7"/>
      <c r="O184" s="8"/>
      <c r="P184" s="8"/>
      <c r="Q184" s="8"/>
      <c r="R184" s="8"/>
      <c r="S184" s="7"/>
      <c r="T184" s="132"/>
      <c r="U184" s="112"/>
      <c r="V184" s="112"/>
      <c r="W184" s="112"/>
      <c r="X184" s="7"/>
      <c r="Y184" s="8"/>
      <c r="Z184" s="8"/>
      <c r="AA184" s="8"/>
      <c r="AB184" s="8"/>
      <c r="AC184" s="7"/>
      <c r="AD184" s="132"/>
      <c r="AE184" s="112"/>
      <c r="AF184" s="112"/>
      <c r="AG184" s="112"/>
      <c r="AH184" s="7"/>
      <c r="AI184" s="8"/>
      <c r="AJ184" s="8"/>
      <c r="AK184" s="8"/>
      <c r="AL184" s="8"/>
      <c r="AM184" s="7"/>
      <c r="AN184" s="132"/>
      <c r="AO184" s="112"/>
      <c r="AP184" s="112"/>
      <c r="AQ184" s="112"/>
      <c r="AR184" s="7"/>
      <c r="AS184" s="8"/>
      <c r="AT184" s="8"/>
      <c r="AU184" s="8"/>
      <c r="AV184" s="8"/>
      <c r="AW184" s="7"/>
      <c r="AX184" s="132"/>
      <c r="AY184" s="112"/>
      <c r="AZ184" s="112"/>
      <c r="BA184" s="112"/>
      <c r="BB184" s="7"/>
      <c r="BC184" s="8"/>
      <c r="BD184" s="8"/>
      <c r="BE184" s="8"/>
      <c r="BF184" s="8"/>
      <c r="BG184" s="7"/>
      <c r="BH184" s="132"/>
      <c r="BI184" s="112"/>
      <c r="BJ184" s="112"/>
      <c r="BK184" s="112"/>
      <c r="BL184" s="7"/>
      <c r="BM184" s="8"/>
      <c r="BN184" s="8"/>
      <c r="BO184" s="8"/>
      <c r="BP184" s="8"/>
      <c r="BQ184" s="7"/>
      <c r="BR184" s="132"/>
      <c r="BS184" s="112"/>
      <c r="BT184" s="112"/>
      <c r="BU184" s="112"/>
      <c r="BV184" s="7"/>
      <c r="BW184" s="8"/>
      <c r="BX184" s="8"/>
      <c r="BY184" s="8"/>
      <c r="BZ184" s="8"/>
      <c r="CA184" s="7"/>
      <c r="CB184" s="132"/>
      <c r="CC184" s="112"/>
      <c r="CD184" s="112"/>
      <c r="CE184" s="112"/>
      <c r="CF184" s="7"/>
      <c r="CG184" s="8"/>
      <c r="CH184" s="8"/>
      <c r="CI184" s="8"/>
      <c r="CJ184" s="8"/>
      <c r="CK184" s="7"/>
      <c r="CL184" s="132"/>
      <c r="CM184" s="112"/>
      <c r="CN184" s="112"/>
      <c r="CO184" s="112"/>
      <c r="CP184" s="7"/>
      <c r="CQ184" s="8"/>
      <c r="CR184" s="8"/>
      <c r="CS184" s="8"/>
      <c r="CT184" s="8"/>
      <c r="CU184" s="7"/>
      <c r="CV184" s="132"/>
      <c r="CW184" s="112"/>
      <c r="CX184" s="112"/>
      <c r="CY184" s="112"/>
      <c r="CZ184" s="7"/>
      <c r="DA184" s="8"/>
      <c r="DB184" s="8"/>
      <c r="DC184" s="8"/>
      <c r="DD184" s="8"/>
      <c r="DE184" s="7"/>
      <c r="DF184" s="132"/>
      <c r="DG184" s="112"/>
      <c r="DH184" s="112"/>
      <c r="DI184" s="112"/>
      <c r="DJ184" s="7"/>
      <c r="DK184" s="8"/>
      <c r="DL184" s="8"/>
      <c r="DM184" s="8"/>
      <c r="DN184" s="8"/>
      <c r="DO184" s="7"/>
      <c r="DP184" s="132"/>
      <c r="DQ184" s="112"/>
      <c r="DR184" s="112"/>
      <c r="DS184" s="112"/>
      <c r="DT184" s="7"/>
      <c r="DU184" s="8"/>
      <c r="DV184" s="8"/>
      <c r="DW184" s="8"/>
      <c r="DX184" s="8"/>
      <c r="DY184" s="7"/>
      <c r="DZ184" s="132"/>
      <c r="EA184" s="112"/>
      <c r="EB184" s="112"/>
      <c r="EC184" s="112"/>
      <c r="ED184" s="7"/>
      <c r="EE184" s="8"/>
      <c r="EF184" s="8"/>
      <c r="EG184" s="8"/>
      <c r="EH184" s="8"/>
      <c r="EI184" s="7"/>
      <c r="EJ184" s="132"/>
      <c r="EK184" s="112"/>
      <c r="EL184" s="112"/>
      <c r="EM184" s="112"/>
      <c r="EN184" s="7"/>
      <c r="EO184" s="8"/>
      <c r="EP184" s="8"/>
      <c r="EQ184" s="8"/>
      <c r="ER184" s="8"/>
      <c r="ES184" s="7"/>
      <c r="ET184" s="132"/>
      <c r="EU184" s="13"/>
    </row>
    <row r="185" spans="1:151" ht="12.75" customHeight="1" x14ac:dyDescent="0.2">
      <c r="A185" s="13"/>
      <c r="B185" s="13"/>
      <c r="C185" s="13"/>
      <c r="D185" s="13"/>
      <c r="E185" s="13"/>
      <c r="F185" s="13"/>
      <c r="G185" s="13"/>
      <c r="H185" s="112"/>
      <c r="I185" s="14"/>
      <c r="J185" s="112"/>
      <c r="K185" s="112"/>
      <c r="L185" s="112"/>
      <c r="M185" s="112"/>
      <c r="N185" s="7"/>
      <c r="O185" s="8"/>
      <c r="P185" s="8"/>
      <c r="Q185" s="8"/>
      <c r="R185" s="8"/>
      <c r="S185" s="7"/>
      <c r="T185" s="132"/>
      <c r="U185" s="112"/>
      <c r="V185" s="112"/>
      <c r="W185" s="112"/>
      <c r="X185" s="7"/>
      <c r="Y185" s="8"/>
      <c r="Z185" s="8"/>
      <c r="AA185" s="8"/>
      <c r="AB185" s="8"/>
      <c r="AC185" s="7"/>
      <c r="AD185" s="132"/>
      <c r="AE185" s="112"/>
      <c r="AF185" s="112"/>
      <c r="AG185" s="112"/>
      <c r="AH185" s="7"/>
      <c r="AI185" s="8"/>
      <c r="AJ185" s="8"/>
      <c r="AK185" s="8"/>
      <c r="AL185" s="8"/>
      <c r="AM185" s="7"/>
      <c r="AN185" s="132"/>
      <c r="AO185" s="112"/>
      <c r="AP185" s="112"/>
      <c r="AQ185" s="112"/>
      <c r="AR185" s="7"/>
      <c r="AS185" s="8"/>
      <c r="AT185" s="8"/>
      <c r="AU185" s="8"/>
      <c r="AV185" s="8"/>
      <c r="AW185" s="7"/>
      <c r="AX185" s="132"/>
      <c r="AY185" s="112"/>
      <c r="AZ185" s="112"/>
      <c r="BA185" s="112"/>
      <c r="BB185" s="7"/>
      <c r="BC185" s="8"/>
      <c r="BD185" s="8"/>
      <c r="BE185" s="8"/>
      <c r="BF185" s="8"/>
      <c r="BG185" s="7"/>
      <c r="BH185" s="132"/>
      <c r="BI185" s="112"/>
      <c r="BJ185" s="112"/>
      <c r="BK185" s="112"/>
      <c r="BL185" s="7"/>
      <c r="BM185" s="8"/>
      <c r="BN185" s="8"/>
      <c r="BO185" s="8"/>
      <c r="BP185" s="8"/>
      <c r="BQ185" s="7"/>
      <c r="BR185" s="132"/>
      <c r="BS185" s="112"/>
      <c r="BT185" s="112"/>
      <c r="BU185" s="112"/>
      <c r="BV185" s="7"/>
      <c r="BW185" s="8"/>
      <c r="BX185" s="8"/>
      <c r="BY185" s="8"/>
      <c r="BZ185" s="8"/>
      <c r="CA185" s="7"/>
      <c r="CB185" s="132"/>
      <c r="CC185" s="112"/>
      <c r="CD185" s="112"/>
      <c r="CE185" s="112"/>
      <c r="CF185" s="7"/>
      <c r="CG185" s="8"/>
      <c r="CH185" s="8"/>
      <c r="CI185" s="8"/>
      <c r="CJ185" s="8"/>
      <c r="CK185" s="7"/>
      <c r="CL185" s="132"/>
      <c r="CM185" s="112"/>
      <c r="CN185" s="112"/>
      <c r="CO185" s="112"/>
      <c r="CP185" s="7"/>
      <c r="CQ185" s="8"/>
      <c r="CR185" s="8"/>
      <c r="CS185" s="8"/>
      <c r="CT185" s="8"/>
      <c r="CU185" s="7"/>
      <c r="CV185" s="132"/>
      <c r="CW185" s="112"/>
      <c r="CX185" s="112"/>
      <c r="CY185" s="112"/>
      <c r="CZ185" s="7"/>
      <c r="DA185" s="8"/>
      <c r="DB185" s="8"/>
      <c r="DC185" s="8"/>
      <c r="DD185" s="8"/>
      <c r="DE185" s="7"/>
      <c r="DF185" s="132"/>
      <c r="DG185" s="112"/>
      <c r="DH185" s="112"/>
      <c r="DI185" s="112"/>
      <c r="DJ185" s="7"/>
      <c r="DK185" s="8"/>
      <c r="DL185" s="8"/>
      <c r="DM185" s="8"/>
      <c r="DN185" s="8"/>
      <c r="DO185" s="7"/>
      <c r="DP185" s="132"/>
      <c r="DQ185" s="112"/>
      <c r="DR185" s="112"/>
      <c r="DS185" s="112"/>
      <c r="DT185" s="7"/>
      <c r="DU185" s="8"/>
      <c r="DV185" s="8"/>
      <c r="DW185" s="8"/>
      <c r="DX185" s="8"/>
      <c r="DY185" s="7"/>
      <c r="DZ185" s="132"/>
      <c r="EA185" s="112"/>
      <c r="EB185" s="112"/>
      <c r="EC185" s="112"/>
      <c r="ED185" s="7"/>
      <c r="EE185" s="8"/>
      <c r="EF185" s="8"/>
      <c r="EG185" s="8"/>
      <c r="EH185" s="8"/>
      <c r="EI185" s="7"/>
      <c r="EJ185" s="132"/>
      <c r="EK185" s="112"/>
      <c r="EL185" s="112"/>
      <c r="EM185" s="112"/>
      <c r="EN185" s="7"/>
      <c r="EO185" s="8"/>
      <c r="EP185" s="8"/>
      <c r="EQ185" s="8"/>
      <c r="ER185" s="8"/>
      <c r="ES185" s="7"/>
      <c r="ET185" s="132"/>
      <c r="EU185" s="13"/>
    </row>
    <row r="186" spans="1:151" ht="12.75" customHeight="1" x14ac:dyDescent="0.2">
      <c r="A186" s="13"/>
      <c r="B186" s="13"/>
      <c r="C186" s="13"/>
      <c r="D186" s="13"/>
      <c r="E186" s="13"/>
      <c r="F186" s="13"/>
      <c r="G186" s="13"/>
      <c r="H186" s="112"/>
      <c r="I186" s="14"/>
      <c r="J186" s="112"/>
      <c r="K186" s="112"/>
      <c r="L186" s="112"/>
      <c r="M186" s="112"/>
      <c r="N186" s="7"/>
      <c r="O186" s="8"/>
      <c r="P186" s="8"/>
      <c r="Q186" s="8"/>
      <c r="R186" s="8"/>
      <c r="S186" s="7"/>
      <c r="T186" s="132"/>
      <c r="U186" s="112"/>
      <c r="V186" s="112"/>
      <c r="W186" s="112"/>
      <c r="X186" s="7"/>
      <c r="Y186" s="8"/>
      <c r="Z186" s="8"/>
      <c r="AA186" s="8"/>
      <c r="AB186" s="8"/>
      <c r="AC186" s="7"/>
      <c r="AD186" s="132"/>
      <c r="AE186" s="112"/>
      <c r="AF186" s="112"/>
      <c r="AG186" s="112"/>
      <c r="AH186" s="7"/>
      <c r="AI186" s="8"/>
      <c r="AJ186" s="8"/>
      <c r="AK186" s="8"/>
      <c r="AL186" s="8"/>
      <c r="AM186" s="7"/>
      <c r="AN186" s="132"/>
      <c r="AO186" s="112"/>
      <c r="AP186" s="112"/>
      <c r="AQ186" s="112"/>
      <c r="AR186" s="7"/>
      <c r="AS186" s="8"/>
      <c r="AT186" s="8"/>
      <c r="AU186" s="8"/>
      <c r="AV186" s="8"/>
      <c r="AW186" s="7"/>
      <c r="AX186" s="132"/>
      <c r="AY186" s="112"/>
      <c r="AZ186" s="112"/>
      <c r="BA186" s="112"/>
      <c r="BB186" s="7"/>
      <c r="BC186" s="8"/>
      <c r="BD186" s="8"/>
      <c r="BE186" s="8"/>
      <c r="BF186" s="8"/>
      <c r="BG186" s="7"/>
      <c r="BH186" s="132"/>
      <c r="BI186" s="112"/>
      <c r="BJ186" s="112"/>
      <c r="BK186" s="112"/>
      <c r="BL186" s="7"/>
      <c r="BM186" s="8"/>
      <c r="BN186" s="8"/>
      <c r="BO186" s="8"/>
      <c r="BP186" s="8"/>
      <c r="BQ186" s="7"/>
      <c r="BR186" s="132"/>
      <c r="BS186" s="112"/>
      <c r="BT186" s="112"/>
      <c r="BU186" s="112"/>
      <c r="BV186" s="7"/>
      <c r="BW186" s="8"/>
      <c r="BX186" s="8"/>
      <c r="BY186" s="8"/>
      <c r="BZ186" s="8"/>
      <c r="CA186" s="7"/>
      <c r="CB186" s="132"/>
      <c r="CC186" s="112"/>
      <c r="CD186" s="112"/>
      <c r="CE186" s="112"/>
      <c r="CF186" s="7"/>
      <c r="CG186" s="8"/>
      <c r="CH186" s="8"/>
      <c r="CI186" s="8"/>
      <c r="CJ186" s="8"/>
      <c r="CK186" s="7"/>
      <c r="CL186" s="132"/>
      <c r="CM186" s="112"/>
      <c r="CN186" s="112"/>
      <c r="CO186" s="112"/>
      <c r="CP186" s="7"/>
      <c r="CQ186" s="8"/>
      <c r="CR186" s="8"/>
      <c r="CS186" s="8"/>
      <c r="CT186" s="8"/>
      <c r="CU186" s="7"/>
      <c r="CV186" s="132"/>
      <c r="CW186" s="112"/>
      <c r="CX186" s="112"/>
      <c r="CY186" s="112"/>
      <c r="CZ186" s="7"/>
      <c r="DA186" s="8"/>
      <c r="DB186" s="8"/>
      <c r="DC186" s="8"/>
      <c r="DD186" s="8"/>
      <c r="DE186" s="7"/>
      <c r="DF186" s="132"/>
      <c r="DG186" s="112"/>
      <c r="DH186" s="112"/>
      <c r="DI186" s="112"/>
      <c r="DJ186" s="7"/>
      <c r="DK186" s="8"/>
      <c r="DL186" s="8"/>
      <c r="DM186" s="8"/>
      <c r="DN186" s="8"/>
      <c r="DO186" s="7"/>
      <c r="DP186" s="132"/>
      <c r="DQ186" s="112"/>
      <c r="DR186" s="112"/>
      <c r="DS186" s="112"/>
      <c r="DT186" s="7"/>
      <c r="DU186" s="8"/>
      <c r="DV186" s="8"/>
      <c r="DW186" s="8"/>
      <c r="DX186" s="8"/>
      <c r="DY186" s="7"/>
      <c r="DZ186" s="132"/>
      <c r="EA186" s="112"/>
      <c r="EB186" s="112"/>
      <c r="EC186" s="112"/>
      <c r="ED186" s="7"/>
      <c r="EE186" s="8"/>
      <c r="EF186" s="8"/>
      <c r="EG186" s="8"/>
      <c r="EH186" s="8"/>
      <c r="EI186" s="7"/>
      <c r="EJ186" s="132"/>
      <c r="EK186" s="112"/>
      <c r="EL186" s="112"/>
      <c r="EM186" s="112"/>
      <c r="EN186" s="7"/>
      <c r="EO186" s="8"/>
      <c r="EP186" s="8"/>
      <c r="EQ186" s="8"/>
      <c r="ER186" s="8"/>
      <c r="ES186" s="7"/>
      <c r="ET186" s="132"/>
      <c r="EU186" s="13"/>
    </row>
    <row r="187" spans="1:151" ht="12.75" customHeight="1" x14ac:dyDescent="0.2">
      <c r="A187" s="13"/>
      <c r="B187" s="13"/>
      <c r="C187" s="13"/>
      <c r="D187" s="13"/>
      <c r="E187" s="13"/>
      <c r="F187" s="13"/>
      <c r="G187" s="13"/>
      <c r="H187" s="112"/>
      <c r="I187" s="14"/>
      <c r="J187" s="112"/>
      <c r="K187" s="112"/>
      <c r="L187" s="112"/>
      <c r="M187" s="112"/>
      <c r="N187" s="7"/>
      <c r="O187" s="8"/>
      <c r="P187" s="8"/>
      <c r="Q187" s="8"/>
      <c r="R187" s="8"/>
      <c r="S187" s="7"/>
      <c r="T187" s="132"/>
      <c r="U187" s="112"/>
      <c r="V187" s="112"/>
      <c r="W187" s="112"/>
      <c r="X187" s="7"/>
      <c r="Y187" s="8"/>
      <c r="Z187" s="8"/>
      <c r="AA187" s="8"/>
      <c r="AB187" s="8"/>
      <c r="AC187" s="7"/>
      <c r="AD187" s="132"/>
      <c r="AE187" s="112"/>
      <c r="AF187" s="112"/>
      <c r="AG187" s="112"/>
      <c r="AH187" s="7"/>
      <c r="AI187" s="8"/>
      <c r="AJ187" s="8"/>
      <c r="AK187" s="8"/>
      <c r="AL187" s="8"/>
      <c r="AM187" s="7"/>
      <c r="AN187" s="132"/>
      <c r="AO187" s="112"/>
      <c r="AP187" s="112"/>
      <c r="AQ187" s="112"/>
      <c r="AR187" s="7"/>
      <c r="AS187" s="8"/>
      <c r="AT187" s="8"/>
      <c r="AU187" s="8"/>
      <c r="AV187" s="8"/>
      <c r="AW187" s="7"/>
      <c r="AX187" s="132"/>
      <c r="AY187" s="112"/>
      <c r="AZ187" s="112"/>
      <c r="BA187" s="112"/>
      <c r="BB187" s="7"/>
      <c r="BC187" s="8"/>
      <c r="BD187" s="8"/>
      <c r="BE187" s="8"/>
      <c r="BF187" s="8"/>
      <c r="BG187" s="7"/>
      <c r="BH187" s="132"/>
      <c r="BI187" s="112"/>
      <c r="BJ187" s="112"/>
      <c r="BK187" s="112"/>
      <c r="BL187" s="7"/>
      <c r="BM187" s="8"/>
      <c r="BN187" s="8"/>
      <c r="BO187" s="8"/>
      <c r="BP187" s="8"/>
      <c r="BQ187" s="7"/>
      <c r="BR187" s="132"/>
      <c r="BS187" s="112"/>
      <c r="BT187" s="112"/>
      <c r="BU187" s="112"/>
      <c r="BV187" s="7"/>
      <c r="BW187" s="8"/>
      <c r="BX187" s="8"/>
      <c r="BY187" s="8"/>
      <c r="BZ187" s="8"/>
      <c r="CA187" s="7"/>
      <c r="CB187" s="132"/>
      <c r="CC187" s="112"/>
      <c r="CD187" s="112"/>
      <c r="CE187" s="112"/>
      <c r="CF187" s="7"/>
      <c r="CG187" s="8"/>
      <c r="CH187" s="8"/>
      <c r="CI187" s="8"/>
      <c r="CJ187" s="8"/>
      <c r="CK187" s="7"/>
      <c r="CL187" s="132"/>
      <c r="CM187" s="112"/>
      <c r="CN187" s="112"/>
      <c r="CO187" s="112"/>
      <c r="CP187" s="7"/>
      <c r="CQ187" s="8"/>
      <c r="CR187" s="8"/>
      <c r="CS187" s="8"/>
      <c r="CT187" s="8"/>
      <c r="CU187" s="7"/>
      <c r="CV187" s="132"/>
      <c r="CW187" s="112"/>
      <c r="CX187" s="112"/>
      <c r="CY187" s="112"/>
      <c r="CZ187" s="7"/>
      <c r="DA187" s="8"/>
      <c r="DB187" s="8"/>
      <c r="DC187" s="8"/>
      <c r="DD187" s="8"/>
      <c r="DE187" s="7"/>
      <c r="DF187" s="132"/>
      <c r="DG187" s="112"/>
      <c r="DH187" s="112"/>
      <c r="DI187" s="112"/>
      <c r="DJ187" s="7"/>
      <c r="DK187" s="8"/>
      <c r="DL187" s="8"/>
      <c r="DM187" s="8"/>
      <c r="DN187" s="8"/>
      <c r="DO187" s="7"/>
      <c r="DP187" s="132"/>
      <c r="DQ187" s="112"/>
      <c r="DR187" s="112"/>
      <c r="DS187" s="112"/>
      <c r="DT187" s="7"/>
      <c r="DU187" s="8"/>
      <c r="DV187" s="8"/>
      <c r="DW187" s="8"/>
      <c r="DX187" s="8"/>
      <c r="DY187" s="7"/>
      <c r="DZ187" s="132"/>
      <c r="EA187" s="112"/>
      <c r="EB187" s="112"/>
      <c r="EC187" s="112"/>
      <c r="ED187" s="7"/>
      <c r="EE187" s="8"/>
      <c r="EF187" s="8"/>
      <c r="EG187" s="8"/>
      <c r="EH187" s="8"/>
      <c r="EI187" s="7"/>
      <c r="EJ187" s="132"/>
      <c r="EK187" s="112"/>
      <c r="EL187" s="112"/>
      <c r="EM187" s="112"/>
      <c r="EN187" s="7"/>
      <c r="EO187" s="8"/>
      <c r="EP187" s="8"/>
      <c r="EQ187" s="8"/>
      <c r="ER187" s="8"/>
      <c r="ES187" s="7"/>
      <c r="ET187" s="132"/>
      <c r="EU187" s="13"/>
    </row>
    <row r="188" spans="1:151" ht="12.75" customHeight="1" x14ac:dyDescent="0.2">
      <c r="A188" s="13"/>
      <c r="B188" s="13"/>
      <c r="C188" s="13"/>
      <c r="D188" s="13"/>
      <c r="E188" s="13"/>
      <c r="F188" s="13"/>
      <c r="G188" s="13"/>
      <c r="H188" s="112"/>
      <c r="I188" s="14"/>
      <c r="J188" s="112"/>
      <c r="K188" s="112"/>
      <c r="L188" s="112"/>
      <c r="M188" s="112"/>
      <c r="N188" s="7"/>
      <c r="O188" s="8"/>
      <c r="P188" s="8"/>
      <c r="Q188" s="8"/>
      <c r="R188" s="8"/>
      <c r="S188" s="7"/>
      <c r="T188" s="132"/>
      <c r="U188" s="112"/>
      <c r="V188" s="112"/>
      <c r="W188" s="112"/>
      <c r="X188" s="7"/>
      <c r="Y188" s="8"/>
      <c r="Z188" s="8"/>
      <c r="AA188" s="8"/>
      <c r="AB188" s="8"/>
      <c r="AC188" s="7"/>
      <c r="AD188" s="132"/>
      <c r="AE188" s="112"/>
      <c r="AF188" s="112"/>
      <c r="AG188" s="112"/>
      <c r="AH188" s="7"/>
      <c r="AI188" s="8"/>
      <c r="AJ188" s="8"/>
      <c r="AK188" s="8"/>
      <c r="AL188" s="8"/>
      <c r="AM188" s="7"/>
      <c r="AN188" s="132"/>
      <c r="AO188" s="112"/>
      <c r="AP188" s="112"/>
      <c r="AQ188" s="112"/>
      <c r="AR188" s="7"/>
      <c r="AS188" s="8"/>
      <c r="AT188" s="8"/>
      <c r="AU188" s="8"/>
      <c r="AV188" s="8"/>
      <c r="AW188" s="7"/>
      <c r="AX188" s="132"/>
      <c r="AY188" s="112"/>
      <c r="AZ188" s="112"/>
      <c r="BA188" s="112"/>
      <c r="BB188" s="7"/>
      <c r="BC188" s="8"/>
      <c r="BD188" s="8"/>
      <c r="BE188" s="8"/>
      <c r="BF188" s="8"/>
      <c r="BG188" s="7"/>
      <c r="BH188" s="132"/>
      <c r="BI188" s="112"/>
      <c r="BJ188" s="112"/>
      <c r="BK188" s="112"/>
      <c r="BL188" s="7"/>
      <c r="BM188" s="8"/>
      <c r="BN188" s="8"/>
      <c r="BO188" s="8"/>
      <c r="BP188" s="8"/>
      <c r="BQ188" s="7"/>
      <c r="BR188" s="132"/>
      <c r="BS188" s="112"/>
      <c r="BT188" s="112"/>
      <c r="BU188" s="112"/>
      <c r="BV188" s="7"/>
      <c r="BW188" s="8"/>
      <c r="BX188" s="8"/>
      <c r="BY188" s="8"/>
      <c r="BZ188" s="8"/>
      <c r="CA188" s="7"/>
      <c r="CB188" s="132"/>
      <c r="CC188" s="112"/>
      <c r="CD188" s="112"/>
      <c r="CE188" s="112"/>
      <c r="CF188" s="7"/>
      <c r="CG188" s="8"/>
      <c r="CH188" s="8"/>
      <c r="CI188" s="8"/>
      <c r="CJ188" s="8"/>
      <c r="CK188" s="7"/>
      <c r="CL188" s="132"/>
      <c r="CM188" s="112"/>
      <c r="CN188" s="112"/>
      <c r="CO188" s="112"/>
      <c r="CP188" s="7"/>
      <c r="CQ188" s="8"/>
      <c r="CR188" s="8"/>
      <c r="CS188" s="8"/>
      <c r="CT188" s="8"/>
      <c r="CU188" s="7"/>
      <c r="CV188" s="132"/>
      <c r="CW188" s="112"/>
      <c r="CX188" s="112"/>
      <c r="CY188" s="112"/>
      <c r="CZ188" s="7"/>
      <c r="DA188" s="8"/>
      <c r="DB188" s="8"/>
      <c r="DC188" s="8"/>
      <c r="DD188" s="8"/>
      <c r="DE188" s="7"/>
      <c r="DF188" s="132"/>
      <c r="DG188" s="112"/>
      <c r="DH188" s="112"/>
      <c r="DI188" s="112"/>
      <c r="DJ188" s="7"/>
      <c r="DK188" s="8"/>
      <c r="DL188" s="8"/>
      <c r="DM188" s="8"/>
      <c r="DN188" s="8"/>
      <c r="DO188" s="7"/>
      <c r="DP188" s="132"/>
      <c r="DQ188" s="112"/>
      <c r="DR188" s="112"/>
      <c r="DS188" s="112"/>
      <c r="DT188" s="7"/>
      <c r="DU188" s="8"/>
      <c r="DV188" s="8"/>
      <c r="DW188" s="8"/>
      <c r="DX188" s="8"/>
      <c r="DY188" s="7"/>
      <c r="DZ188" s="132"/>
      <c r="EA188" s="112"/>
      <c r="EB188" s="112"/>
      <c r="EC188" s="112"/>
      <c r="ED188" s="7"/>
      <c r="EE188" s="8"/>
      <c r="EF188" s="8"/>
      <c r="EG188" s="8"/>
      <c r="EH188" s="8"/>
      <c r="EI188" s="7"/>
      <c r="EJ188" s="132"/>
      <c r="EK188" s="112"/>
      <c r="EL188" s="112"/>
      <c r="EM188" s="112"/>
      <c r="EN188" s="7"/>
      <c r="EO188" s="8"/>
      <c r="EP188" s="8"/>
      <c r="EQ188" s="8"/>
      <c r="ER188" s="8"/>
      <c r="ES188" s="7"/>
      <c r="ET188" s="132"/>
      <c r="EU188" s="13"/>
    </row>
    <row r="189" spans="1:151" ht="12.75" customHeight="1" x14ac:dyDescent="0.2">
      <c r="A189" s="13"/>
      <c r="B189" s="13"/>
      <c r="C189" s="13"/>
      <c r="D189" s="13"/>
      <c r="E189" s="13"/>
      <c r="F189" s="13"/>
      <c r="G189" s="13"/>
      <c r="H189" s="112"/>
      <c r="I189" s="14"/>
      <c r="J189" s="112"/>
      <c r="K189" s="112"/>
      <c r="L189" s="112"/>
      <c r="M189" s="112"/>
      <c r="N189" s="7"/>
      <c r="O189" s="8"/>
      <c r="P189" s="8"/>
      <c r="Q189" s="8"/>
      <c r="R189" s="8"/>
      <c r="S189" s="7"/>
      <c r="T189" s="132"/>
      <c r="U189" s="112"/>
      <c r="V189" s="112"/>
      <c r="W189" s="112"/>
      <c r="X189" s="7"/>
      <c r="Y189" s="8"/>
      <c r="Z189" s="8"/>
      <c r="AA189" s="8"/>
      <c r="AB189" s="8"/>
      <c r="AC189" s="7"/>
      <c r="AD189" s="132"/>
      <c r="AE189" s="112"/>
      <c r="AF189" s="112"/>
      <c r="AG189" s="112"/>
      <c r="AH189" s="7"/>
      <c r="AI189" s="8"/>
      <c r="AJ189" s="8"/>
      <c r="AK189" s="8"/>
      <c r="AL189" s="8"/>
      <c r="AM189" s="7"/>
      <c r="AN189" s="132"/>
      <c r="AO189" s="112"/>
      <c r="AP189" s="112"/>
      <c r="AQ189" s="112"/>
      <c r="AR189" s="7"/>
      <c r="AS189" s="8"/>
      <c r="AT189" s="8"/>
      <c r="AU189" s="8"/>
      <c r="AV189" s="8"/>
      <c r="AW189" s="7"/>
      <c r="AX189" s="132"/>
      <c r="AY189" s="112"/>
      <c r="AZ189" s="112"/>
      <c r="BA189" s="112"/>
      <c r="BB189" s="7"/>
      <c r="BC189" s="8"/>
      <c r="BD189" s="8"/>
      <c r="BE189" s="8"/>
      <c r="BF189" s="8"/>
      <c r="BG189" s="7"/>
      <c r="BH189" s="132"/>
      <c r="BI189" s="112"/>
      <c r="BJ189" s="112"/>
      <c r="BK189" s="112"/>
      <c r="BL189" s="7"/>
      <c r="BM189" s="8"/>
      <c r="BN189" s="8"/>
      <c r="BO189" s="8"/>
      <c r="BP189" s="8"/>
      <c r="BQ189" s="7"/>
      <c r="BR189" s="132"/>
      <c r="BS189" s="112"/>
      <c r="BT189" s="112"/>
      <c r="BU189" s="112"/>
      <c r="BV189" s="7"/>
      <c r="BW189" s="8"/>
      <c r="BX189" s="8"/>
      <c r="BY189" s="8"/>
      <c r="BZ189" s="8"/>
      <c r="CA189" s="7"/>
      <c r="CB189" s="132"/>
      <c r="CC189" s="112"/>
      <c r="CD189" s="112"/>
      <c r="CE189" s="112"/>
      <c r="CF189" s="7"/>
      <c r="CG189" s="8"/>
      <c r="CH189" s="8"/>
      <c r="CI189" s="8"/>
      <c r="CJ189" s="8"/>
      <c r="CK189" s="7"/>
      <c r="CL189" s="132"/>
      <c r="CM189" s="112"/>
      <c r="CN189" s="112"/>
      <c r="CO189" s="112"/>
      <c r="CP189" s="7"/>
      <c r="CQ189" s="8"/>
      <c r="CR189" s="8"/>
      <c r="CS189" s="8"/>
      <c r="CT189" s="8"/>
      <c r="CU189" s="7"/>
      <c r="CV189" s="132"/>
      <c r="CW189" s="112"/>
      <c r="CX189" s="112"/>
      <c r="CY189" s="112"/>
      <c r="CZ189" s="7"/>
      <c r="DA189" s="8"/>
      <c r="DB189" s="8"/>
      <c r="DC189" s="8"/>
      <c r="DD189" s="8"/>
      <c r="DE189" s="7"/>
      <c r="DF189" s="132"/>
      <c r="DG189" s="112"/>
      <c r="DH189" s="112"/>
      <c r="DI189" s="112"/>
      <c r="DJ189" s="7"/>
      <c r="DK189" s="8"/>
      <c r="DL189" s="8"/>
      <c r="DM189" s="8"/>
      <c r="DN189" s="8"/>
      <c r="DO189" s="7"/>
      <c r="DP189" s="132"/>
      <c r="DQ189" s="112"/>
      <c r="DR189" s="112"/>
      <c r="DS189" s="112"/>
      <c r="DT189" s="7"/>
      <c r="DU189" s="8"/>
      <c r="DV189" s="8"/>
      <c r="DW189" s="8"/>
      <c r="DX189" s="8"/>
      <c r="DY189" s="7"/>
      <c r="DZ189" s="132"/>
      <c r="EA189" s="112"/>
      <c r="EB189" s="112"/>
      <c r="EC189" s="112"/>
      <c r="ED189" s="7"/>
      <c r="EE189" s="8"/>
      <c r="EF189" s="8"/>
      <c r="EG189" s="8"/>
      <c r="EH189" s="8"/>
      <c r="EI189" s="7"/>
      <c r="EJ189" s="132"/>
      <c r="EK189" s="112"/>
      <c r="EL189" s="112"/>
      <c r="EM189" s="112"/>
      <c r="EN189" s="7"/>
      <c r="EO189" s="8"/>
      <c r="EP189" s="8"/>
      <c r="EQ189" s="8"/>
      <c r="ER189" s="8"/>
      <c r="ES189" s="7"/>
      <c r="ET189" s="132"/>
      <c r="EU189" s="13"/>
    </row>
    <row r="190" spans="1:151" ht="12.75" customHeight="1" x14ac:dyDescent="0.2">
      <c r="A190" s="13"/>
      <c r="B190" s="13"/>
      <c r="C190" s="13"/>
      <c r="D190" s="13"/>
      <c r="E190" s="13"/>
      <c r="F190" s="13"/>
      <c r="G190" s="13"/>
      <c r="H190" s="112"/>
      <c r="I190" s="14"/>
      <c r="J190" s="112"/>
      <c r="K190" s="112"/>
      <c r="L190" s="112"/>
      <c r="M190" s="112"/>
      <c r="N190" s="7"/>
      <c r="O190" s="8"/>
      <c r="P190" s="8"/>
      <c r="Q190" s="8"/>
      <c r="R190" s="8"/>
      <c r="S190" s="7"/>
      <c r="T190" s="132"/>
      <c r="U190" s="112"/>
      <c r="V190" s="112"/>
      <c r="W190" s="112"/>
      <c r="X190" s="7"/>
      <c r="Y190" s="8"/>
      <c r="Z190" s="8"/>
      <c r="AA190" s="8"/>
      <c r="AB190" s="8"/>
      <c r="AC190" s="7"/>
      <c r="AD190" s="132"/>
      <c r="AE190" s="112"/>
      <c r="AF190" s="112"/>
      <c r="AG190" s="112"/>
      <c r="AH190" s="7"/>
      <c r="AI190" s="8"/>
      <c r="AJ190" s="8"/>
      <c r="AK190" s="8"/>
      <c r="AL190" s="8"/>
      <c r="AM190" s="7"/>
      <c r="AN190" s="132"/>
      <c r="AO190" s="112"/>
      <c r="AP190" s="112"/>
      <c r="AQ190" s="112"/>
      <c r="AR190" s="7"/>
      <c r="AS190" s="8"/>
      <c r="AT190" s="8"/>
      <c r="AU190" s="8"/>
      <c r="AV190" s="8"/>
      <c r="AW190" s="7"/>
      <c r="AX190" s="132"/>
      <c r="AY190" s="112"/>
      <c r="AZ190" s="112"/>
      <c r="BA190" s="112"/>
      <c r="BB190" s="7"/>
      <c r="BC190" s="8"/>
      <c r="BD190" s="8"/>
      <c r="BE190" s="8"/>
      <c r="BF190" s="8"/>
      <c r="BG190" s="7"/>
      <c r="BH190" s="132"/>
      <c r="BI190" s="112"/>
      <c r="BJ190" s="112"/>
      <c r="BK190" s="112"/>
      <c r="BL190" s="7"/>
      <c r="BM190" s="8"/>
      <c r="BN190" s="8"/>
      <c r="BO190" s="8"/>
      <c r="BP190" s="8"/>
      <c r="BQ190" s="7"/>
      <c r="BR190" s="132"/>
      <c r="BS190" s="112"/>
      <c r="BT190" s="112"/>
      <c r="BU190" s="112"/>
      <c r="BV190" s="7"/>
      <c r="BW190" s="8"/>
      <c r="BX190" s="8"/>
      <c r="BY190" s="8"/>
      <c r="BZ190" s="8"/>
      <c r="CA190" s="7"/>
      <c r="CB190" s="132"/>
      <c r="CC190" s="112"/>
      <c r="CD190" s="112"/>
      <c r="CE190" s="112"/>
      <c r="CF190" s="7"/>
      <c r="CG190" s="8"/>
      <c r="CH190" s="8"/>
      <c r="CI190" s="8"/>
      <c r="CJ190" s="8"/>
      <c r="CK190" s="7"/>
      <c r="CL190" s="132"/>
      <c r="CM190" s="112"/>
      <c r="CN190" s="112"/>
      <c r="CO190" s="112"/>
      <c r="CP190" s="7"/>
      <c r="CQ190" s="8"/>
      <c r="CR190" s="8"/>
      <c r="CS190" s="8"/>
      <c r="CT190" s="8"/>
      <c r="CU190" s="7"/>
      <c r="CV190" s="132"/>
      <c r="CW190" s="112"/>
      <c r="CX190" s="112"/>
      <c r="CY190" s="112"/>
      <c r="CZ190" s="7"/>
      <c r="DA190" s="8"/>
      <c r="DB190" s="8"/>
      <c r="DC190" s="8"/>
      <c r="DD190" s="8"/>
      <c r="DE190" s="7"/>
      <c r="DF190" s="132"/>
      <c r="DG190" s="112"/>
      <c r="DH190" s="112"/>
      <c r="DI190" s="112"/>
      <c r="DJ190" s="7"/>
      <c r="DK190" s="8"/>
      <c r="DL190" s="8"/>
      <c r="DM190" s="8"/>
      <c r="DN190" s="8"/>
      <c r="DO190" s="7"/>
      <c r="DP190" s="132"/>
      <c r="DQ190" s="112"/>
      <c r="DR190" s="112"/>
      <c r="DS190" s="112"/>
      <c r="DT190" s="7"/>
      <c r="DU190" s="8"/>
      <c r="DV190" s="8"/>
      <c r="DW190" s="8"/>
      <c r="DX190" s="8"/>
      <c r="DY190" s="7"/>
      <c r="DZ190" s="132"/>
      <c r="EA190" s="112"/>
      <c r="EB190" s="112"/>
      <c r="EC190" s="112"/>
      <c r="ED190" s="7"/>
      <c r="EE190" s="8"/>
      <c r="EF190" s="8"/>
      <c r="EG190" s="8"/>
      <c r="EH190" s="8"/>
      <c r="EI190" s="7"/>
      <c r="EJ190" s="132"/>
      <c r="EK190" s="112"/>
      <c r="EL190" s="112"/>
      <c r="EM190" s="112"/>
      <c r="EN190" s="7"/>
      <c r="EO190" s="8"/>
      <c r="EP190" s="8"/>
      <c r="EQ190" s="8"/>
      <c r="ER190" s="8"/>
      <c r="ES190" s="7"/>
      <c r="ET190" s="132"/>
      <c r="EU190" s="13"/>
    </row>
    <row r="191" spans="1:151" ht="12.75" customHeight="1" x14ac:dyDescent="0.2">
      <c r="A191" s="13"/>
      <c r="B191" s="13"/>
      <c r="C191" s="13"/>
      <c r="D191" s="13"/>
      <c r="E191" s="13"/>
      <c r="F191" s="13"/>
      <c r="G191" s="13"/>
      <c r="H191" s="112"/>
      <c r="I191" s="14"/>
      <c r="J191" s="112"/>
      <c r="K191" s="112"/>
      <c r="L191" s="112"/>
      <c r="M191" s="112"/>
      <c r="N191" s="7"/>
      <c r="O191" s="8"/>
      <c r="P191" s="8"/>
      <c r="Q191" s="8"/>
      <c r="R191" s="8"/>
      <c r="S191" s="7"/>
      <c r="T191" s="132"/>
      <c r="U191" s="112"/>
      <c r="V191" s="112"/>
      <c r="W191" s="112"/>
      <c r="X191" s="7"/>
      <c r="Y191" s="8"/>
      <c r="Z191" s="8"/>
      <c r="AA191" s="8"/>
      <c r="AB191" s="8"/>
      <c r="AC191" s="7"/>
      <c r="AD191" s="132"/>
      <c r="AE191" s="112"/>
      <c r="AF191" s="112"/>
      <c r="AG191" s="112"/>
      <c r="AH191" s="7"/>
      <c r="AI191" s="8"/>
      <c r="AJ191" s="8"/>
      <c r="AK191" s="8"/>
      <c r="AL191" s="8"/>
      <c r="AM191" s="7"/>
      <c r="AN191" s="132"/>
      <c r="AO191" s="112"/>
      <c r="AP191" s="112"/>
      <c r="AQ191" s="112"/>
      <c r="AR191" s="7"/>
      <c r="AS191" s="8"/>
      <c r="AT191" s="8"/>
      <c r="AU191" s="8"/>
      <c r="AV191" s="8"/>
      <c r="AW191" s="7"/>
      <c r="AX191" s="132"/>
      <c r="AY191" s="112"/>
      <c r="AZ191" s="112"/>
      <c r="BA191" s="112"/>
      <c r="BB191" s="7"/>
      <c r="BC191" s="8"/>
      <c r="BD191" s="8"/>
      <c r="BE191" s="8"/>
      <c r="BF191" s="8"/>
      <c r="BG191" s="7"/>
      <c r="BH191" s="132"/>
      <c r="BI191" s="112"/>
      <c r="BJ191" s="112"/>
      <c r="BK191" s="112"/>
      <c r="BL191" s="7"/>
      <c r="BM191" s="8"/>
      <c r="BN191" s="8"/>
      <c r="BO191" s="8"/>
      <c r="BP191" s="8"/>
      <c r="BQ191" s="7"/>
      <c r="BR191" s="132"/>
      <c r="BS191" s="112"/>
      <c r="BT191" s="112"/>
      <c r="BU191" s="112"/>
      <c r="BV191" s="7"/>
      <c r="BW191" s="8"/>
      <c r="BX191" s="8"/>
      <c r="BY191" s="8"/>
      <c r="BZ191" s="8"/>
      <c r="CA191" s="7"/>
      <c r="CB191" s="132"/>
      <c r="CC191" s="112"/>
      <c r="CD191" s="112"/>
      <c r="CE191" s="112"/>
      <c r="CF191" s="7"/>
      <c r="CG191" s="8"/>
      <c r="CH191" s="8"/>
      <c r="CI191" s="8"/>
      <c r="CJ191" s="8"/>
      <c r="CK191" s="7"/>
      <c r="CL191" s="132"/>
      <c r="CM191" s="112"/>
      <c r="CN191" s="112"/>
      <c r="CO191" s="112"/>
      <c r="CP191" s="7"/>
      <c r="CQ191" s="8"/>
      <c r="CR191" s="8"/>
      <c r="CS191" s="8"/>
      <c r="CT191" s="8"/>
      <c r="CU191" s="7"/>
      <c r="CV191" s="132"/>
      <c r="CW191" s="112"/>
      <c r="CX191" s="112"/>
      <c r="CY191" s="112"/>
      <c r="CZ191" s="7"/>
      <c r="DA191" s="8"/>
      <c r="DB191" s="8"/>
      <c r="DC191" s="8"/>
      <c r="DD191" s="8"/>
      <c r="DE191" s="7"/>
      <c r="DF191" s="132"/>
      <c r="DG191" s="112"/>
      <c r="DH191" s="112"/>
      <c r="DI191" s="112"/>
      <c r="DJ191" s="7"/>
      <c r="DK191" s="8"/>
      <c r="DL191" s="8"/>
      <c r="DM191" s="8"/>
      <c r="DN191" s="8"/>
      <c r="DO191" s="7"/>
      <c r="DP191" s="132"/>
      <c r="DQ191" s="112"/>
      <c r="DR191" s="112"/>
      <c r="DS191" s="112"/>
      <c r="DT191" s="7"/>
      <c r="DU191" s="8"/>
      <c r="DV191" s="8"/>
      <c r="DW191" s="8"/>
      <c r="DX191" s="8"/>
      <c r="DY191" s="7"/>
      <c r="DZ191" s="132"/>
      <c r="EA191" s="112"/>
      <c r="EB191" s="112"/>
      <c r="EC191" s="112"/>
      <c r="ED191" s="7"/>
      <c r="EE191" s="8"/>
      <c r="EF191" s="8"/>
      <c r="EG191" s="8"/>
      <c r="EH191" s="8"/>
      <c r="EI191" s="7"/>
      <c r="EJ191" s="132"/>
      <c r="EK191" s="112"/>
      <c r="EL191" s="112"/>
      <c r="EM191" s="112"/>
      <c r="EN191" s="7"/>
      <c r="EO191" s="8"/>
      <c r="EP191" s="8"/>
      <c r="EQ191" s="8"/>
      <c r="ER191" s="8"/>
      <c r="ES191" s="7"/>
      <c r="ET191" s="132"/>
      <c r="EU191" s="13"/>
    </row>
    <row r="192" spans="1:151" ht="12.75" customHeight="1" x14ac:dyDescent="0.2">
      <c r="A192" s="13"/>
      <c r="B192" s="13"/>
      <c r="C192" s="13"/>
      <c r="D192" s="13"/>
      <c r="E192" s="13"/>
      <c r="F192" s="13"/>
      <c r="G192" s="13"/>
      <c r="H192" s="112"/>
      <c r="I192" s="14"/>
      <c r="J192" s="112"/>
      <c r="K192" s="112"/>
      <c r="L192" s="112"/>
      <c r="M192" s="112"/>
      <c r="N192" s="7"/>
      <c r="O192" s="8"/>
      <c r="P192" s="8"/>
      <c r="Q192" s="8"/>
      <c r="R192" s="8"/>
      <c r="S192" s="7"/>
      <c r="T192" s="132"/>
      <c r="U192" s="112"/>
      <c r="V192" s="112"/>
      <c r="W192" s="112"/>
      <c r="X192" s="7"/>
      <c r="Y192" s="8"/>
      <c r="Z192" s="8"/>
      <c r="AA192" s="8"/>
      <c r="AB192" s="8"/>
      <c r="AC192" s="7"/>
      <c r="AD192" s="132"/>
      <c r="AE192" s="112"/>
      <c r="AF192" s="112"/>
      <c r="AG192" s="112"/>
      <c r="AH192" s="7"/>
      <c r="AI192" s="8"/>
      <c r="AJ192" s="8"/>
      <c r="AK192" s="8"/>
      <c r="AL192" s="8"/>
      <c r="AM192" s="7"/>
      <c r="AN192" s="132"/>
      <c r="AO192" s="112"/>
      <c r="AP192" s="112"/>
      <c r="AQ192" s="112"/>
      <c r="AR192" s="7"/>
      <c r="AS192" s="8"/>
      <c r="AT192" s="8"/>
      <c r="AU192" s="8"/>
      <c r="AV192" s="8"/>
      <c r="AW192" s="7"/>
      <c r="AX192" s="132"/>
      <c r="AY192" s="112"/>
      <c r="AZ192" s="112"/>
      <c r="BA192" s="112"/>
      <c r="BB192" s="7"/>
      <c r="BC192" s="8"/>
      <c r="BD192" s="8"/>
      <c r="BE192" s="8"/>
      <c r="BF192" s="8"/>
      <c r="BG192" s="7"/>
      <c r="BH192" s="132"/>
      <c r="BI192" s="112"/>
      <c r="BJ192" s="112"/>
      <c r="BK192" s="112"/>
      <c r="BL192" s="7"/>
      <c r="BM192" s="8"/>
      <c r="BN192" s="8"/>
      <c r="BO192" s="8"/>
      <c r="BP192" s="8"/>
      <c r="BQ192" s="7"/>
      <c r="BR192" s="132"/>
      <c r="BS192" s="112"/>
      <c r="BT192" s="112"/>
      <c r="BU192" s="112"/>
      <c r="BV192" s="7"/>
      <c r="BW192" s="8"/>
      <c r="BX192" s="8"/>
      <c r="BY192" s="8"/>
      <c r="BZ192" s="8"/>
      <c r="CA192" s="7"/>
      <c r="CB192" s="132"/>
      <c r="CC192" s="112"/>
      <c r="CD192" s="112"/>
      <c r="CE192" s="112"/>
      <c r="CF192" s="7"/>
      <c r="CG192" s="8"/>
      <c r="CH192" s="8"/>
      <c r="CI192" s="8"/>
      <c r="CJ192" s="8"/>
      <c r="CK192" s="7"/>
      <c r="CL192" s="132"/>
      <c r="CM192" s="112"/>
      <c r="CN192" s="112"/>
      <c r="CO192" s="112"/>
      <c r="CP192" s="7"/>
      <c r="CQ192" s="8"/>
      <c r="CR192" s="8"/>
      <c r="CS192" s="8"/>
      <c r="CT192" s="8"/>
      <c r="CU192" s="7"/>
      <c r="CV192" s="132"/>
      <c r="CW192" s="112"/>
      <c r="CX192" s="112"/>
      <c r="CY192" s="112"/>
      <c r="CZ192" s="7"/>
      <c r="DA192" s="8"/>
      <c r="DB192" s="8"/>
      <c r="DC192" s="8"/>
      <c r="DD192" s="8"/>
      <c r="DE192" s="7"/>
      <c r="DF192" s="132"/>
      <c r="DG192" s="112"/>
      <c r="DH192" s="112"/>
      <c r="DI192" s="112"/>
      <c r="DJ192" s="7"/>
      <c r="DK192" s="8"/>
      <c r="DL192" s="8"/>
      <c r="DM192" s="8"/>
      <c r="DN192" s="8"/>
      <c r="DO192" s="7"/>
      <c r="DP192" s="132"/>
      <c r="DQ192" s="112"/>
      <c r="DR192" s="112"/>
      <c r="DS192" s="112"/>
      <c r="DT192" s="7"/>
      <c r="DU192" s="8"/>
      <c r="DV192" s="8"/>
      <c r="DW192" s="8"/>
      <c r="DX192" s="8"/>
      <c r="DY192" s="7"/>
      <c r="DZ192" s="132"/>
      <c r="EA192" s="112"/>
      <c r="EB192" s="112"/>
      <c r="EC192" s="112"/>
      <c r="ED192" s="7"/>
      <c r="EE192" s="8"/>
      <c r="EF192" s="8"/>
      <c r="EG192" s="8"/>
      <c r="EH192" s="8"/>
      <c r="EI192" s="7"/>
      <c r="EJ192" s="132"/>
      <c r="EK192" s="112"/>
      <c r="EL192" s="112"/>
      <c r="EM192" s="112"/>
      <c r="EN192" s="7"/>
      <c r="EO192" s="8"/>
      <c r="EP192" s="8"/>
      <c r="EQ192" s="8"/>
      <c r="ER192" s="8"/>
      <c r="ES192" s="7"/>
      <c r="ET192" s="132"/>
      <c r="EU192" s="13"/>
    </row>
    <row r="193" spans="1:151" ht="12.75" customHeight="1" x14ac:dyDescent="0.2">
      <c r="A193" s="13"/>
      <c r="B193" s="13"/>
      <c r="C193" s="13"/>
      <c r="D193" s="13"/>
      <c r="E193" s="13"/>
      <c r="F193" s="13"/>
      <c r="G193" s="13"/>
      <c r="H193" s="112"/>
      <c r="I193" s="14"/>
      <c r="J193" s="112"/>
      <c r="K193" s="112"/>
      <c r="L193" s="112"/>
      <c r="M193" s="112"/>
      <c r="N193" s="7"/>
      <c r="O193" s="8"/>
      <c r="P193" s="8"/>
      <c r="Q193" s="8"/>
      <c r="R193" s="8"/>
      <c r="S193" s="7"/>
      <c r="T193" s="132"/>
      <c r="U193" s="112"/>
      <c r="V193" s="112"/>
      <c r="W193" s="112"/>
      <c r="X193" s="7"/>
      <c r="Y193" s="8"/>
      <c r="Z193" s="8"/>
      <c r="AA193" s="8"/>
      <c r="AB193" s="8"/>
      <c r="AC193" s="7"/>
      <c r="AD193" s="132"/>
      <c r="AE193" s="112"/>
      <c r="AF193" s="112"/>
      <c r="AG193" s="112"/>
      <c r="AH193" s="7"/>
      <c r="AI193" s="8"/>
      <c r="AJ193" s="8"/>
      <c r="AK193" s="8"/>
      <c r="AL193" s="8"/>
      <c r="AM193" s="7"/>
      <c r="AN193" s="132"/>
      <c r="AO193" s="112"/>
      <c r="AP193" s="112"/>
      <c r="AQ193" s="112"/>
      <c r="AR193" s="7"/>
      <c r="AS193" s="8"/>
      <c r="AT193" s="8"/>
      <c r="AU193" s="8"/>
      <c r="AV193" s="8"/>
      <c r="AW193" s="7"/>
      <c r="AX193" s="132"/>
      <c r="AY193" s="112"/>
      <c r="AZ193" s="112"/>
      <c r="BA193" s="112"/>
      <c r="BB193" s="7"/>
      <c r="BC193" s="8"/>
      <c r="BD193" s="8"/>
      <c r="BE193" s="8"/>
      <c r="BF193" s="8"/>
      <c r="BG193" s="7"/>
      <c r="BH193" s="132"/>
      <c r="BI193" s="112"/>
      <c r="BJ193" s="112"/>
      <c r="BK193" s="112"/>
      <c r="BL193" s="7"/>
      <c r="BM193" s="8"/>
      <c r="BN193" s="8"/>
      <c r="BO193" s="8"/>
      <c r="BP193" s="8"/>
      <c r="BQ193" s="7"/>
      <c r="BR193" s="132"/>
      <c r="BS193" s="112"/>
      <c r="BT193" s="112"/>
      <c r="BU193" s="112"/>
      <c r="BV193" s="7"/>
      <c r="BW193" s="8"/>
      <c r="BX193" s="8"/>
      <c r="BY193" s="8"/>
      <c r="BZ193" s="8"/>
      <c r="CA193" s="7"/>
      <c r="CB193" s="132"/>
      <c r="CC193" s="112"/>
      <c r="CD193" s="112"/>
      <c r="CE193" s="112"/>
      <c r="CF193" s="7"/>
      <c r="CG193" s="8"/>
      <c r="CH193" s="8"/>
      <c r="CI193" s="8"/>
      <c r="CJ193" s="8"/>
      <c r="CK193" s="7"/>
      <c r="CL193" s="132"/>
      <c r="CM193" s="112"/>
      <c r="CN193" s="112"/>
      <c r="CO193" s="112"/>
      <c r="CP193" s="7"/>
      <c r="CQ193" s="8"/>
      <c r="CR193" s="8"/>
      <c r="CS193" s="8"/>
      <c r="CT193" s="8"/>
      <c r="CU193" s="7"/>
      <c r="CV193" s="132"/>
      <c r="CW193" s="112"/>
      <c r="CX193" s="112"/>
      <c r="CY193" s="112"/>
      <c r="CZ193" s="7"/>
      <c r="DA193" s="8"/>
      <c r="DB193" s="8"/>
      <c r="DC193" s="8"/>
      <c r="DD193" s="8"/>
      <c r="DE193" s="7"/>
      <c r="DF193" s="132"/>
      <c r="DG193" s="112"/>
      <c r="DH193" s="112"/>
      <c r="DI193" s="112"/>
      <c r="DJ193" s="7"/>
      <c r="DK193" s="8"/>
      <c r="DL193" s="8"/>
      <c r="DM193" s="8"/>
      <c r="DN193" s="8"/>
      <c r="DO193" s="7"/>
      <c r="DP193" s="132"/>
      <c r="DQ193" s="112"/>
      <c r="DR193" s="112"/>
      <c r="DS193" s="112"/>
      <c r="DT193" s="7"/>
      <c r="DU193" s="8"/>
      <c r="DV193" s="8"/>
      <c r="DW193" s="8"/>
      <c r="DX193" s="8"/>
      <c r="DY193" s="7"/>
      <c r="DZ193" s="132"/>
      <c r="EA193" s="112"/>
      <c r="EB193" s="112"/>
      <c r="EC193" s="112"/>
      <c r="ED193" s="7"/>
      <c r="EE193" s="8"/>
      <c r="EF193" s="8"/>
      <c r="EG193" s="8"/>
      <c r="EH193" s="8"/>
      <c r="EI193" s="7"/>
      <c r="EJ193" s="132"/>
      <c r="EK193" s="112"/>
      <c r="EL193" s="112"/>
      <c r="EM193" s="112"/>
      <c r="EN193" s="7"/>
      <c r="EO193" s="8"/>
      <c r="EP193" s="8"/>
      <c r="EQ193" s="8"/>
      <c r="ER193" s="8"/>
      <c r="ES193" s="7"/>
      <c r="ET193" s="132"/>
      <c r="EU193" s="13"/>
    </row>
    <row r="194" spans="1:151" ht="12.75" customHeight="1" x14ac:dyDescent="0.2">
      <c r="A194" s="13"/>
      <c r="B194" s="13"/>
      <c r="C194" s="13"/>
      <c r="D194" s="13"/>
      <c r="E194" s="13"/>
      <c r="F194" s="13"/>
      <c r="G194" s="13"/>
      <c r="H194" s="112"/>
      <c r="I194" s="14"/>
      <c r="J194" s="112"/>
      <c r="K194" s="112"/>
      <c r="L194" s="112"/>
      <c r="M194" s="112"/>
      <c r="N194" s="7"/>
      <c r="O194" s="8"/>
      <c r="P194" s="8"/>
      <c r="Q194" s="8"/>
      <c r="R194" s="8"/>
      <c r="S194" s="7"/>
      <c r="T194" s="132"/>
      <c r="U194" s="112"/>
      <c r="V194" s="112"/>
      <c r="W194" s="112"/>
      <c r="X194" s="7"/>
      <c r="Y194" s="8"/>
      <c r="Z194" s="8"/>
      <c r="AA194" s="8"/>
      <c r="AB194" s="8"/>
      <c r="AC194" s="7"/>
      <c r="AD194" s="132"/>
      <c r="AE194" s="112"/>
      <c r="AF194" s="112"/>
      <c r="AG194" s="112"/>
      <c r="AH194" s="7"/>
      <c r="AI194" s="8"/>
      <c r="AJ194" s="8"/>
      <c r="AK194" s="8"/>
      <c r="AL194" s="8"/>
      <c r="AM194" s="7"/>
      <c r="AN194" s="132"/>
      <c r="AO194" s="112"/>
      <c r="AP194" s="112"/>
      <c r="AQ194" s="112"/>
      <c r="AR194" s="7"/>
      <c r="AS194" s="8"/>
      <c r="AT194" s="8"/>
      <c r="AU194" s="8"/>
      <c r="AV194" s="8"/>
      <c r="AW194" s="7"/>
      <c r="AX194" s="132"/>
      <c r="AY194" s="112"/>
      <c r="AZ194" s="112"/>
      <c r="BA194" s="112"/>
      <c r="BB194" s="7"/>
      <c r="BC194" s="8"/>
      <c r="BD194" s="8"/>
      <c r="BE194" s="8"/>
      <c r="BF194" s="8"/>
      <c r="BG194" s="7"/>
      <c r="BH194" s="132"/>
      <c r="BI194" s="112"/>
      <c r="BJ194" s="112"/>
      <c r="BK194" s="112"/>
      <c r="BL194" s="7"/>
      <c r="BM194" s="8"/>
      <c r="BN194" s="8"/>
      <c r="BO194" s="8"/>
      <c r="BP194" s="8"/>
      <c r="BQ194" s="7"/>
      <c r="BR194" s="132"/>
      <c r="BS194" s="112"/>
      <c r="BT194" s="112"/>
      <c r="BU194" s="112"/>
      <c r="BV194" s="7"/>
      <c r="BW194" s="8"/>
      <c r="BX194" s="8"/>
      <c r="BY194" s="8"/>
      <c r="BZ194" s="8"/>
      <c r="CA194" s="7"/>
      <c r="CB194" s="132"/>
      <c r="CC194" s="112"/>
      <c r="CD194" s="112"/>
      <c r="CE194" s="112"/>
      <c r="CF194" s="7"/>
      <c r="CG194" s="8"/>
      <c r="CH194" s="8"/>
      <c r="CI194" s="8"/>
      <c r="CJ194" s="8"/>
      <c r="CK194" s="7"/>
      <c r="CL194" s="132"/>
      <c r="CM194" s="112"/>
      <c r="CN194" s="112"/>
      <c r="CO194" s="112"/>
      <c r="CP194" s="7"/>
      <c r="CQ194" s="8"/>
      <c r="CR194" s="8"/>
      <c r="CS194" s="8"/>
      <c r="CT194" s="8"/>
      <c r="CU194" s="7"/>
      <c r="CV194" s="132"/>
      <c r="CW194" s="112"/>
      <c r="CX194" s="112"/>
      <c r="CY194" s="112"/>
      <c r="CZ194" s="7"/>
      <c r="DA194" s="8"/>
      <c r="DB194" s="8"/>
      <c r="DC194" s="8"/>
      <c r="DD194" s="8"/>
      <c r="DE194" s="7"/>
      <c r="DF194" s="132"/>
      <c r="DG194" s="112"/>
      <c r="DH194" s="112"/>
      <c r="DI194" s="112"/>
      <c r="DJ194" s="7"/>
      <c r="DK194" s="8"/>
      <c r="DL194" s="8"/>
      <c r="DM194" s="8"/>
      <c r="DN194" s="8"/>
      <c r="DO194" s="7"/>
      <c r="DP194" s="132"/>
      <c r="DQ194" s="112"/>
      <c r="DR194" s="112"/>
      <c r="DS194" s="112"/>
      <c r="DT194" s="7"/>
      <c r="DU194" s="8"/>
      <c r="DV194" s="8"/>
      <c r="DW194" s="8"/>
      <c r="DX194" s="8"/>
      <c r="DY194" s="7"/>
      <c r="DZ194" s="132"/>
      <c r="EA194" s="112"/>
      <c r="EB194" s="112"/>
      <c r="EC194" s="112"/>
      <c r="ED194" s="7"/>
      <c r="EE194" s="8"/>
      <c r="EF194" s="8"/>
      <c r="EG194" s="8"/>
      <c r="EH194" s="8"/>
      <c r="EI194" s="7"/>
      <c r="EJ194" s="132"/>
      <c r="EK194" s="112"/>
      <c r="EL194" s="112"/>
      <c r="EM194" s="112"/>
      <c r="EN194" s="7"/>
      <c r="EO194" s="8"/>
      <c r="EP194" s="8"/>
      <c r="EQ194" s="8"/>
      <c r="ER194" s="8"/>
      <c r="ES194" s="7"/>
      <c r="ET194" s="132"/>
      <c r="EU194" s="13"/>
    </row>
    <row r="195" spans="1:151" ht="12.75" customHeight="1" x14ac:dyDescent="0.2">
      <c r="A195" s="13"/>
      <c r="B195" s="13"/>
      <c r="C195" s="13"/>
      <c r="D195" s="13"/>
      <c r="E195" s="13"/>
      <c r="F195" s="13"/>
      <c r="G195" s="13"/>
      <c r="H195" s="112"/>
      <c r="I195" s="14"/>
      <c r="J195" s="112"/>
      <c r="K195" s="112"/>
      <c r="L195" s="112"/>
      <c r="M195" s="112"/>
      <c r="N195" s="7"/>
      <c r="O195" s="8"/>
      <c r="P195" s="8"/>
      <c r="Q195" s="8"/>
      <c r="R195" s="8"/>
      <c r="S195" s="7"/>
      <c r="T195" s="132"/>
      <c r="U195" s="112"/>
      <c r="V195" s="112"/>
      <c r="W195" s="112"/>
      <c r="X195" s="7"/>
      <c r="Y195" s="8"/>
      <c r="Z195" s="8"/>
      <c r="AA195" s="8"/>
      <c r="AB195" s="8"/>
      <c r="AC195" s="7"/>
      <c r="AD195" s="132"/>
      <c r="AE195" s="112"/>
      <c r="AF195" s="112"/>
      <c r="AG195" s="112"/>
      <c r="AH195" s="7"/>
      <c r="AI195" s="8"/>
      <c r="AJ195" s="8"/>
      <c r="AK195" s="8"/>
      <c r="AL195" s="8"/>
      <c r="AM195" s="7"/>
      <c r="AN195" s="132"/>
      <c r="AO195" s="112"/>
      <c r="AP195" s="112"/>
      <c r="AQ195" s="112"/>
      <c r="AR195" s="7"/>
      <c r="AS195" s="8"/>
      <c r="AT195" s="8"/>
      <c r="AU195" s="8"/>
      <c r="AV195" s="8"/>
      <c r="AW195" s="7"/>
      <c r="AX195" s="132"/>
      <c r="AY195" s="112"/>
      <c r="AZ195" s="112"/>
      <c r="BA195" s="112"/>
      <c r="BB195" s="7"/>
      <c r="BC195" s="8"/>
      <c r="BD195" s="8"/>
      <c r="BE195" s="8"/>
      <c r="BF195" s="8"/>
      <c r="BG195" s="7"/>
      <c r="BH195" s="132"/>
      <c r="BI195" s="112"/>
      <c r="BJ195" s="112"/>
      <c r="BK195" s="112"/>
      <c r="BL195" s="7"/>
      <c r="BM195" s="8"/>
      <c r="BN195" s="8"/>
      <c r="BO195" s="8"/>
      <c r="BP195" s="8"/>
      <c r="BQ195" s="7"/>
      <c r="BR195" s="132"/>
      <c r="BS195" s="112"/>
      <c r="BT195" s="112"/>
      <c r="BU195" s="112"/>
      <c r="BV195" s="7"/>
      <c r="BW195" s="8"/>
      <c r="BX195" s="8"/>
      <c r="BY195" s="8"/>
      <c r="BZ195" s="8"/>
      <c r="CA195" s="7"/>
      <c r="CB195" s="132"/>
      <c r="CC195" s="112"/>
      <c r="CD195" s="112"/>
      <c r="CE195" s="112"/>
      <c r="CF195" s="7"/>
      <c r="CG195" s="8"/>
      <c r="CH195" s="8"/>
      <c r="CI195" s="8"/>
      <c r="CJ195" s="8"/>
      <c r="CK195" s="7"/>
      <c r="CL195" s="132"/>
      <c r="CM195" s="112"/>
      <c r="CN195" s="112"/>
      <c r="CO195" s="112"/>
      <c r="CP195" s="7"/>
      <c r="CQ195" s="8"/>
      <c r="CR195" s="8"/>
      <c r="CS195" s="8"/>
      <c r="CT195" s="8"/>
      <c r="CU195" s="7"/>
      <c r="CV195" s="132"/>
      <c r="CW195" s="112"/>
      <c r="CX195" s="112"/>
      <c r="CY195" s="112"/>
      <c r="CZ195" s="7"/>
      <c r="DA195" s="8"/>
      <c r="DB195" s="8"/>
      <c r="DC195" s="8"/>
      <c r="DD195" s="8"/>
      <c r="DE195" s="7"/>
      <c r="DF195" s="132"/>
      <c r="DG195" s="112"/>
      <c r="DH195" s="112"/>
      <c r="DI195" s="112"/>
      <c r="DJ195" s="7"/>
      <c r="DK195" s="8"/>
      <c r="DL195" s="8"/>
      <c r="DM195" s="8"/>
      <c r="DN195" s="8"/>
      <c r="DO195" s="7"/>
      <c r="DP195" s="132"/>
      <c r="DQ195" s="112"/>
      <c r="DR195" s="112"/>
      <c r="DS195" s="112"/>
      <c r="DT195" s="7"/>
      <c r="DU195" s="8"/>
      <c r="DV195" s="8"/>
      <c r="DW195" s="8"/>
      <c r="DX195" s="8"/>
      <c r="DY195" s="7"/>
      <c r="DZ195" s="132"/>
      <c r="EA195" s="112"/>
      <c r="EB195" s="112"/>
      <c r="EC195" s="112"/>
      <c r="ED195" s="7"/>
      <c r="EE195" s="8"/>
      <c r="EF195" s="8"/>
      <c r="EG195" s="8"/>
      <c r="EH195" s="8"/>
      <c r="EI195" s="7"/>
      <c r="EJ195" s="132"/>
      <c r="EK195" s="112"/>
      <c r="EL195" s="112"/>
      <c r="EM195" s="112"/>
      <c r="EN195" s="7"/>
      <c r="EO195" s="8"/>
      <c r="EP195" s="8"/>
      <c r="EQ195" s="8"/>
      <c r="ER195" s="8"/>
      <c r="ES195" s="7"/>
      <c r="ET195" s="132"/>
      <c r="EU195" s="13"/>
    </row>
    <row r="196" spans="1:151" ht="12.75" customHeight="1" x14ac:dyDescent="0.2">
      <c r="A196" s="13"/>
      <c r="B196" s="13"/>
      <c r="C196" s="13"/>
      <c r="D196" s="13"/>
      <c r="E196" s="13"/>
      <c r="F196" s="13"/>
      <c r="G196" s="13"/>
      <c r="H196" s="112"/>
      <c r="I196" s="14"/>
      <c r="J196" s="112"/>
      <c r="K196" s="112"/>
      <c r="L196" s="112"/>
      <c r="M196" s="112"/>
      <c r="N196" s="7"/>
      <c r="O196" s="8"/>
      <c r="P196" s="8"/>
      <c r="Q196" s="8"/>
      <c r="R196" s="8"/>
      <c r="S196" s="7"/>
      <c r="T196" s="132"/>
      <c r="U196" s="112"/>
      <c r="V196" s="112"/>
      <c r="W196" s="112"/>
      <c r="X196" s="7"/>
      <c r="Y196" s="8"/>
      <c r="Z196" s="8"/>
      <c r="AA196" s="8"/>
      <c r="AB196" s="8"/>
      <c r="AC196" s="7"/>
      <c r="AD196" s="132"/>
      <c r="AE196" s="112"/>
      <c r="AF196" s="112"/>
      <c r="AG196" s="112"/>
      <c r="AH196" s="7"/>
      <c r="AI196" s="8"/>
      <c r="AJ196" s="8"/>
      <c r="AK196" s="8"/>
      <c r="AL196" s="8"/>
      <c r="AM196" s="7"/>
      <c r="AN196" s="132"/>
      <c r="AO196" s="112"/>
      <c r="AP196" s="112"/>
      <c r="AQ196" s="112"/>
      <c r="AR196" s="7"/>
      <c r="AS196" s="8"/>
      <c r="AT196" s="8"/>
      <c r="AU196" s="8"/>
      <c r="AV196" s="8"/>
      <c r="AW196" s="7"/>
      <c r="AX196" s="132"/>
      <c r="AY196" s="112"/>
      <c r="AZ196" s="112"/>
      <c r="BA196" s="112"/>
      <c r="BB196" s="7"/>
      <c r="BC196" s="8"/>
      <c r="BD196" s="8"/>
      <c r="BE196" s="8"/>
      <c r="BF196" s="8"/>
      <c r="BG196" s="7"/>
      <c r="BH196" s="132"/>
      <c r="BI196" s="112"/>
      <c r="BJ196" s="112"/>
      <c r="BK196" s="112"/>
      <c r="BL196" s="7"/>
      <c r="BM196" s="8"/>
      <c r="BN196" s="8"/>
      <c r="BO196" s="8"/>
      <c r="BP196" s="8"/>
      <c r="BQ196" s="7"/>
      <c r="BR196" s="132"/>
      <c r="BS196" s="112"/>
      <c r="BT196" s="112"/>
      <c r="BU196" s="112"/>
      <c r="BV196" s="7"/>
      <c r="BW196" s="8"/>
      <c r="BX196" s="8"/>
      <c r="BY196" s="8"/>
      <c r="BZ196" s="8"/>
      <c r="CA196" s="7"/>
      <c r="CB196" s="132"/>
      <c r="CC196" s="112"/>
      <c r="CD196" s="112"/>
      <c r="CE196" s="112"/>
      <c r="CF196" s="7"/>
      <c r="CG196" s="8"/>
      <c r="CH196" s="8"/>
      <c r="CI196" s="8"/>
      <c r="CJ196" s="8"/>
      <c r="CK196" s="7"/>
      <c r="CL196" s="132"/>
      <c r="CM196" s="112"/>
      <c r="CN196" s="112"/>
      <c r="CO196" s="112"/>
      <c r="CP196" s="7"/>
      <c r="CQ196" s="8"/>
      <c r="CR196" s="8"/>
      <c r="CS196" s="8"/>
      <c r="CT196" s="8"/>
      <c r="CU196" s="7"/>
      <c r="CV196" s="132"/>
      <c r="CW196" s="112"/>
      <c r="CX196" s="112"/>
      <c r="CY196" s="112"/>
      <c r="CZ196" s="7"/>
      <c r="DA196" s="8"/>
      <c r="DB196" s="8"/>
      <c r="DC196" s="8"/>
      <c r="DD196" s="8"/>
      <c r="DE196" s="7"/>
      <c r="DF196" s="132"/>
      <c r="DG196" s="112"/>
      <c r="DH196" s="112"/>
      <c r="DI196" s="112"/>
      <c r="DJ196" s="7"/>
      <c r="DK196" s="8"/>
      <c r="DL196" s="8"/>
      <c r="DM196" s="8"/>
      <c r="DN196" s="8"/>
      <c r="DO196" s="7"/>
      <c r="DP196" s="132"/>
      <c r="DQ196" s="112"/>
      <c r="DR196" s="112"/>
      <c r="DS196" s="112"/>
      <c r="DT196" s="7"/>
      <c r="DU196" s="8"/>
      <c r="DV196" s="8"/>
      <c r="DW196" s="8"/>
      <c r="DX196" s="8"/>
      <c r="DY196" s="7"/>
      <c r="DZ196" s="132"/>
      <c r="EA196" s="112"/>
      <c r="EB196" s="112"/>
      <c r="EC196" s="112"/>
      <c r="ED196" s="7"/>
      <c r="EE196" s="8"/>
      <c r="EF196" s="8"/>
      <c r="EG196" s="8"/>
      <c r="EH196" s="8"/>
      <c r="EI196" s="7"/>
      <c r="EJ196" s="132"/>
      <c r="EK196" s="112"/>
      <c r="EL196" s="112"/>
      <c r="EM196" s="112"/>
      <c r="EN196" s="7"/>
      <c r="EO196" s="8"/>
      <c r="EP196" s="8"/>
      <c r="EQ196" s="8"/>
      <c r="ER196" s="8"/>
      <c r="ES196" s="7"/>
      <c r="ET196" s="132"/>
      <c r="EU196" s="13"/>
    </row>
    <row r="197" spans="1:151" ht="12.75" customHeight="1" x14ac:dyDescent="0.2">
      <c r="A197" s="13"/>
      <c r="B197" s="13"/>
      <c r="C197" s="13"/>
      <c r="D197" s="13"/>
      <c r="E197" s="13"/>
      <c r="F197" s="13"/>
      <c r="G197" s="13"/>
      <c r="H197" s="112"/>
      <c r="I197" s="14"/>
      <c r="J197" s="112"/>
      <c r="K197" s="112"/>
      <c r="L197" s="112"/>
      <c r="M197" s="112"/>
      <c r="N197" s="7"/>
      <c r="O197" s="8"/>
      <c r="P197" s="8"/>
      <c r="Q197" s="8"/>
      <c r="R197" s="8"/>
      <c r="S197" s="7"/>
      <c r="T197" s="132"/>
      <c r="U197" s="112"/>
      <c r="V197" s="112"/>
      <c r="W197" s="112"/>
      <c r="X197" s="7"/>
      <c r="Y197" s="8"/>
      <c r="Z197" s="8"/>
      <c r="AA197" s="8"/>
      <c r="AB197" s="8"/>
      <c r="AC197" s="7"/>
      <c r="AD197" s="132"/>
      <c r="AE197" s="112"/>
      <c r="AF197" s="112"/>
      <c r="AG197" s="112"/>
      <c r="AH197" s="7"/>
      <c r="AI197" s="8"/>
      <c r="AJ197" s="8"/>
      <c r="AK197" s="8"/>
      <c r="AL197" s="8"/>
      <c r="AM197" s="7"/>
      <c r="AN197" s="132"/>
      <c r="AO197" s="112"/>
      <c r="AP197" s="112"/>
      <c r="AQ197" s="112"/>
      <c r="AR197" s="7"/>
      <c r="AS197" s="8"/>
      <c r="AT197" s="8"/>
      <c r="AU197" s="8"/>
      <c r="AV197" s="8"/>
      <c r="AW197" s="7"/>
      <c r="AX197" s="132"/>
      <c r="AY197" s="112"/>
      <c r="AZ197" s="112"/>
      <c r="BA197" s="112"/>
      <c r="BB197" s="7"/>
      <c r="BC197" s="8"/>
      <c r="BD197" s="8"/>
      <c r="BE197" s="8"/>
      <c r="BF197" s="8"/>
      <c r="BG197" s="7"/>
      <c r="BH197" s="132"/>
      <c r="BI197" s="112"/>
      <c r="BJ197" s="112"/>
      <c r="BK197" s="112"/>
      <c r="BL197" s="7"/>
      <c r="BM197" s="8"/>
      <c r="BN197" s="8"/>
      <c r="BO197" s="8"/>
      <c r="BP197" s="8"/>
      <c r="BQ197" s="7"/>
      <c r="BR197" s="132"/>
      <c r="BS197" s="112"/>
      <c r="BT197" s="112"/>
      <c r="BU197" s="112"/>
      <c r="BV197" s="7"/>
      <c r="BW197" s="8"/>
      <c r="BX197" s="8"/>
      <c r="BY197" s="8"/>
      <c r="BZ197" s="8"/>
      <c r="CA197" s="7"/>
      <c r="CB197" s="132"/>
      <c r="CC197" s="112"/>
      <c r="CD197" s="112"/>
      <c r="CE197" s="112"/>
      <c r="CF197" s="7"/>
      <c r="CG197" s="8"/>
      <c r="CH197" s="8"/>
      <c r="CI197" s="8"/>
      <c r="CJ197" s="8"/>
      <c r="CK197" s="7"/>
      <c r="CL197" s="132"/>
      <c r="CM197" s="112"/>
      <c r="CN197" s="112"/>
      <c r="CO197" s="112"/>
      <c r="CP197" s="7"/>
      <c r="CQ197" s="8"/>
      <c r="CR197" s="8"/>
      <c r="CS197" s="8"/>
      <c r="CT197" s="8"/>
      <c r="CU197" s="7"/>
      <c r="CV197" s="132"/>
      <c r="CW197" s="112"/>
      <c r="CX197" s="112"/>
      <c r="CY197" s="112"/>
      <c r="CZ197" s="7"/>
      <c r="DA197" s="8"/>
      <c r="DB197" s="8"/>
      <c r="DC197" s="8"/>
      <c r="DD197" s="8"/>
      <c r="DE197" s="7"/>
      <c r="DF197" s="132"/>
      <c r="DG197" s="112"/>
      <c r="DH197" s="112"/>
      <c r="DI197" s="112"/>
      <c r="DJ197" s="7"/>
      <c r="DK197" s="8"/>
      <c r="DL197" s="8"/>
      <c r="DM197" s="8"/>
      <c r="DN197" s="8"/>
      <c r="DO197" s="7"/>
      <c r="DP197" s="132"/>
      <c r="DQ197" s="112"/>
      <c r="DR197" s="112"/>
      <c r="DS197" s="112"/>
      <c r="DT197" s="7"/>
      <c r="DU197" s="8"/>
      <c r="DV197" s="8"/>
      <c r="DW197" s="8"/>
      <c r="DX197" s="8"/>
      <c r="DY197" s="7"/>
      <c r="DZ197" s="132"/>
      <c r="EA197" s="112"/>
      <c r="EB197" s="112"/>
      <c r="EC197" s="112"/>
      <c r="ED197" s="7"/>
      <c r="EE197" s="8"/>
      <c r="EF197" s="8"/>
      <c r="EG197" s="8"/>
      <c r="EH197" s="8"/>
      <c r="EI197" s="7"/>
      <c r="EJ197" s="132"/>
      <c r="EK197" s="112"/>
      <c r="EL197" s="112"/>
      <c r="EM197" s="112"/>
      <c r="EN197" s="7"/>
      <c r="EO197" s="8"/>
      <c r="EP197" s="8"/>
      <c r="EQ197" s="8"/>
      <c r="ER197" s="8"/>
      <c r="ES197" s="7"/>
      <c r="ET197" s="132"/>
      <c r="EU197" s="13"/>
    </row>
    <row r="198" spans="1:151" ht="12.75" customHeight="1" x14ac:dyDescent="0.2">
      <c r="A198" s="13"/>
      <c r="B198" s="13"/>
      <c r="C198" s="13"/>
      <c r="D198" s="13"/>
      <c r="E198" s="13"/>
      <c r="F198" s="13"/>
      <c r="G198" s="13"/>
      <c r="H198" s="112"/>
      <c r="I198" s="14"/>
      <c r="J198" s="112"/>
      <c r="K198" s="112"/>
      <c r="L198" s="112"/>
      <c r="M198" s="112"/>
      <c r="N198" s="7"/>
      <c r="O198" s="8"/>
      <c r="P198" s="8"/>
      <c r="Q198" s="8"/>
      <c r="R198" s="8"/>
      <c r="S198" s="7"/>
      <c r="T198" s="132"/>
      <c r="U198" s="112"/>
      <c r="V198" s="112"/>
      <c r="W198" s="112"/>
      <c r="X198" s="7"/>
      <c r="Y198" s="8"/>
      <c r="Z198" s="8"/>
      <c r="AA198" s="8"/>
      <c r="AB198" s="8"/>
      <c r="AC198" s="7"/>
      <c r="AD198" s="132"/>
      <c r="AE198" s="112"/>
      <c r="AF198" s="112"/>
      <c r="AG198" s="112"/>
      <c r="AH198" s="7"/>
      <c r="AI198" s="8"/>
      <c r="AJ198" s="8"/>
      <c r="AK198" s="8"/>
      <c r="AL198" s="8"/>
      <c r="AM198" s="7"/>
      <c r="AN198" s="132"/>
      <c r="AO198" s="112"/>
      <c r="AP198" s="112"/>
      <c r="AQ198" s="112"/>
      <c r="AR198" s="7"/>
      <c r="AS198" s="8"/>
      <c r="AT198" s="8"/>
      <c r="AU198" s="8"/>
      <c r="AV198" s="8"/>
      <c r="AW198" s="7"/>
      <c r="AX198" s="132"/>
      <c r="AY198" s="112"/>
      <c r="AZ198" s="112"/>
      <c r="BA198" s="112"/>
      <c r="BB198" s="7"/>
      <c r="BC198" s="8"/>
      <c r="BD198" s="8"/>
      <c r="BE198" s="8"/>
      <c r="BF198" s="8"/>
      <c r="BG198" s="7"/>
      <c r="BH198" s="132"/>
      <c r="BI198" s="112"/>
      <c r="BJ198" s="112"/>
      <c r="BK198" s="112"/>
      <c r="BL198" s="7"/>
      <c r="BM198" s="8"/>
      <c r="BN198" s="8"/>
      <c r="BO198" s="8"/>
      <c r="BP198" s="8"/>
      <c r="BQ198" s="7"/>
      <c r="BR198" s="132"/>
      <c r="BS198" s="112"/>
      <c r="BT198" s="112"/>
      <c r="BU198" s="112"/>
      <c r="BV198" s="7"/>
      <c r="BW198" s="8"/>
      <c r="BX198" s="8"/>
      <c r="BY198" s="8"/>
      <c r="BZ198" s="8"/>
      <c r="CA198" s="7"/>
      <c r="CB198" s="132"/>
      <c r="CC198" s="112"/>
      <c r="CD198" s="112"/>
      <c r="CE198" s="112"/>
      <c r="CF198" s="7"/>
      <c r="CG198" s="8"/>
      <c r="CH198" s="8"/>
      <c r="CI198" s="8"/>
      <c r="CJ198" s="8"/>
      <c r="CK198" s="7"/>
      <c r="CL198" s="132"/>
      <c r="CM198" s="112"/>
      <c r="CN198" s="112"/>
      <c r="CO198" s="112"/>
      <c r="CP198" s="7"/>
      <c r="CQ198" s="8"/>
      <c r="CR198" s="8"/>
      <c r="CS198" s="8"/>
      <c r="CT198" s="8"/>
      <c r="CU198" s="7"/>
      <c r="CV198" s="132"/>
      <c r="CW198" s="112"/>
      <c r="CX198" s="112"/>
      <c r="CY198" s="112"/>
      <c r="CZ198" s="7"/>
      <c r="DA198" s="8"/>
      <c r="DB198" s="8"/>
      <c r="DC198" s="8"/>
      <c r="DD198" s="8"/>
      <c r="DE198" s="7"/>
      <c r="DF198" s="132"/>
      <c r="DG198" s="112"/>
      <c r="DH198" s="112"/>
      <c r="DI198" s="112"/>
      <c r="DJ198" s="7"/>
      <c r="DK198" s="8"/>
      <c r="DL198" s="8"/>
      <c r="DM198" s="8"/>
      <c r="DN198" s="8"/>
      <c r="DO198" s="7"/>
      <c r="DP198" s="132"/>
      <c r="DQ198" s="112"/>
      <c r="DR198" s="112"/>
      <c r="DS198" s="112"/>
      <c r="DT198" s="7"/>
      <c r="DU198" s="8"/>
      <c r="DV198" s="8"/>
      <c r="DW198" s="8"/>
      <c r="DX198" s="8"/>
      <c r="DY198" s="7"/>
      <c r="DZ198" s="132"/>
      <c r="EA198" s="112"/>
      <c r="EB198" s="112"/>
      <c r="EC198" s="112"/>
      <c r="ED198" s="7"/>
      <c r="EE198" s="8"/>
      <c r="EF198" s="8"/>
      <c r="EG198" s="8"/>
      <c r="EH198" s="8"/>
      <c r="EI198" s="7"/>
      <c r="EJ198" s="132"/>
      <c r="EK198" s="112"/>
      <c r="EL198" s="112"/>
      <c r="EM198" s="112"/>
      <c r="EN198" s="7"/>
      <c r="EO198" s="8"/>
      <c r="EP198" s="8"/>
      <c r="EQ198" s="8"/>
      <c r="ER198" s="8"/>
      <c r="ES198" s="7"/>
      <c r="ET198" s="132"/>
      <c r="EU198" s="13"/>
    </row>
    <row r="199" spans="1:151" ht="12.75" customHeight="1" x14ac:dyDescent="0.2">
      <c r="A199" s="13"/>
      <c r="B199" s="13"/>
      <c r="C199" s="13"/>
      <c r="D199" s="13"/>
      <c r="E199" s="13"/>
      <c r="F199" s="13"/>
      <c r="G199" s="13"/>
      <c r="H199" s="112"/>
      <c r="I199" s="14"/>
      <c r="J199" s="112"/>
      <c r="K199" s="112"/>
      <c r="L199" s="112"/>
      <c r="M199" s="112"/>
      <c r="N199" s="7"/>
      <c r="O199" s="8"/>
      <c r="P199" s="8"/>
      <c r="Q199" s="8"/>
      <c r="R199" s="8"/>
      <c r="S199" s="7"/>
      <c r="T199" s="132"/>
      <c r="U199" s="112"/>
      <c r="V199" s="112"/>
      <c r="W199" s="112"/>
      <c r="X199" s="7"/>
      <c r="Y199" s="8"/>
      <c r="Z199" s="8"/>
      <c r="AA199" s="8"/>
      <c r="AB199" s="8"/>
      <c r="AC199" s="7"/>
      <c r="AD199" s="132"/>
      <c r="AE199" s="112"/>
      <c r="AF199" s="112"/>
      <c r="AG199" s="112"/>
      <c r="AH199" s="7"/>
      <c r="AI199" s="8"/>
      <c r="AJ199" s="8"/>
      <c r="AK199" s="8"/>
      <c r="AL199" s="8"/>
      <c r="AM199" s="7"/>
      <c r="AN199" s="132"/>
      <c r="AO199" s="112"/>
      <c r="AP199" s="112"/>
      <c r="AQ199" s="112"/>
      <c r="AR199" s="7"/>
      <c r="AS199" s="8"/>
      <c r="AT199" s="8"/>
      <c r="AU199" s="8"/>
      <c r="AV199" s="8"/>
      <c r="AW199" s="7"/>
      <c r="AX199" s="132"/>
      <c r="AY199" s="112"/>
      <c r="AZ199" s="112"/>
      <c r="BA199" s="112"/>
      <c r="BB199" s="7"/>
      <c r="BC199" s="8"/>
      <c r="BD199" s="8"/>
      <c r="BE199" s="8"/>
      <c r="BF199" s="8"/>
      <c r="BG199" s="7"/>
      <c r="BH199" s="132"/>
      <c r="BI199" s="112"/>
      <c r="BJ199" s="112"/>
      <c r="BK199" s="112"/>
      <c r="BL199" s="7"/>
      <c r="BM199" s="8"/>
      <c r="BN199" s="8"/>
      <c r="BO199" s="8"/>
      <c r="BP199" s="8"/>
      <c r="BQ199" s="7"/>
      <c r="BR199" s="132"/>
      <c r="BS199" s="112"/>
      <c r="BT199" s="112"/>
      <c r="BU199" s="112"/>
      <c r="BV199" s="7"/>
      <c r="BW199" s="8"/>
      <c r="BX199" s="8"/>
      <c r="BY199" s="8"/>
      <c r="BZ199" s="8"/>
      <c r="CA199" s="7"/>
      <c r="CB199" s="132"/>
      <c r="CC199" s="112"/>
      <c r="CD199" s="112"/>
      <c r="CE199" s="112"/>
      <c r="CF199" s="7"/>
      <c r="CG199" s="8"/>
      <c r="CH199" s="8"/>
      <c r="CI199" s="8"/>
      <c r="CJ199" s="8"/>
      <c r="CK199" s="7"/>
      <c r="CL199" s="132"/>
      <c r="CM199" s="112"/>
      <c r="CN199" s="112"/>
      <c r="CO199" s="112"/>
      <c r="CP199" s="7"/>
      <c r="CQ199" s="8"/>
      <c r="CR199" s="8"/>
      <c r="CS199" s="8"/>
      <c r="CT199" s="8"/>
      <c r="CU199" s="7"/>
      <c r="CV199" s="132"/>
      <c r="CW199" s="112"/>
      <c r="CX199" s="112"/>
      <c r="CY199" s="112"/>
      <c r="CZ199" s="7"/>
      <c r="DA199" s="8"/>
      <c r="DB199" s="8"/>
      <c r="DC199" s="8"/>
      <c r="DD199" s="8"/>
      <c r="DE199" s="7"/>
      <c r="DF199" s="132"/>
      <c r="DG199" s="112"/>
      <c r="DH199" s="112"/>
      <c r="DI199" s="112"/>
      <c r="DJ199" s="7"/>
      <c r="DK199" s="8"/>
      <c r="DL199" s="8"/>
      <c r="DM199" s="8"/>
      <c r="DN199" s="8"/>
      <c r="DO199" s="7"/>
      <c r="DP199" s="132"/>
      <c r="DQ199" s="112"/>
      <c r="DR199" s="112"/>
      <c r="DS199" s="112"/>
      <c r="DT199" s="7"/>
      <c r="DU199" s="8"/>
      <c r="DV199" s="8"/>
      <c r="DW199" s="8"/>
      <c r="DX199" s="8"/>
      <c r="DY199" s="7"/>
      <c r="DZ199" s="132"/>
      <c r="EA199" s="112"/>
      <c r="EB199" s="112"/>
      <c r="EC199" s="112"/>
      <c r="ED199" s="7"/>
      <c r="EE199" s="8"/>
      <c r="EF199" s="8"/>
      <c r="EG199" s="8"/>
      <c r="EH199" s="8"/>
      <c r="EI199" s="7"/>
      <c r="EJ199" s="132"/>
      <c r="EK199" s="112"/>
      <c r="EL199" s="112"/>
      <c r="EM199" s="112"/>
      <c r="EN199" s="7"/>
      <c r="EO199" s="8"/>
      <c r="EP199" s="8"/>
      <c r="EQ199" s="8"/>
      <c r="ER199" s="8"/>
      <c r="ES199" s="7"/>
      <c r="ET199" s="132"/>
      <c r="EU199" s="13"/>
    </row>
    <row r="200" spans="1:151" ht="12.75" customHeight="1" x14ac:dyDescent="0.2">
      <c r="A200" s="13"/>
      <c r="B200" s="13"/>
      <c r="C200" s="13"/>
      <c r="D200" s="13"/>
      <c r="E200" s="13"/>
      <c r="F200" s="13"/>
      <c r="G200" s="13"/>
      <c r="H200" s="112"/>
      <c r="I200" s="14"/>
      <c r="J200" s="112"/>
      <c r="K200" s="112"/>
      <c r="L200" s="112"/>
      <c r="M200" s="112"/>
      <c r="N200" s="7"/>
      <c r="O200" s="8"/>
      <c r="P200" s="8"/>
      <c r="Q200" s="8"/>
      <c r="R200" s="8"/>
      <c r="S200" s="7"/>
      <c r="T200" s="132"/>
      <c r="U200" s="112"/>
      <c r="V200" s="112"/>
      <c r="W200" s="112"/>
      <c r="X200" s="7"/>
      <c r="Y200" s="8"/>
      <c r="Z200" s="8"/>
      <c r="AA200" s="8"/>
      <c r="AB200" s="8"/>
      <c r="AC200" s="7"/>
      <c r="AD200" s="132"/>
      <c r="AE200" s="112"/>
      <c r="AF200" s="112"/>
      <c r="AG200" s="112"/>
      <c r="AH200" s="7"/>
      <c r="AI200" s="8"/>
      <c r="AJ200" s="8"/>
      <c r="AK200" s="8"/>
      <c r="AL200" s="8"/>
      <c r="AM200" s="7"/>
      <c r="AN200" s="132"/>
      <c r="AO200" s="112"/>
      <c r="AP200" s="112"/>
      <c r="AQ200" s="112"/>
      <c r="AR200" s="7"/>
      <c r="AS200" s="8"/>
      <c r="AT200" s="8"/>
      <c r="AU200" s="8"/>
      <c r="AV200" s="8"/>
      <c r="AW200" s="7"/>
      <c r="AX200" s="132"/>
      <c r="AY200" s="112"/>
      <c r="AZ200" s="112"/>
      <c r="BA200" s="112"/>
      <c r="BB200" s="7"/>
      <c r="BC200" s="8"/>
      <c r="BD200" s="8"/>
      <c r="BE200" s="8"/>
      <c r="BF200" s="8"/>
      <c r="BG200" s="7"/>
      <c r="BH200" s="132"/>
      <c r="BI200" s="112"/>
      <c r="BJ200" s="112"/>
      <c r="BK200" s="112"/>
      <c r="BL200" s="7"/>
      <c r="BM200" s="8"/>
      <c r="BN200" s="8"/>
      <c r="BO200" s="8"/>
      <c r="BP200" s="8"/>
      <c r="BQ200" s="7"/>
      <c r="BR200" s="132"/>
      <c r="BS200" s="112"/>
      <c r="BT200" s="112"/>
      <c r="BU200" s="112"/>
      <c r="BV200" s="7"/>
      <c r="BW200" s="8"/>
      <c r="BX200" s="8"/>
      <c r="BY200" s="8"/>
      <c r="BZ200" s="8"/>
      <c r="CA200" s="7"/>
      <c r="CB200" s="132"/>
      <c r="CC200" s="112"/>
      <c r="CD200" s="112"/>
      <c r="CE200" s="112"/>
      <c r="CF200" s="7"/>
      <c r="CG200" s="8"/>
      <c r="CH200" s="8"/>
      <c r="CI200" s="8"/>
      <c r="CJ200" s="8"/>
      <c r="CK200" s="7"/>
      <c r="CL200" s="132"/>
      <c r="CM200" s="112"/>
      <c r="CN200" s="112"/>
      <c r="CO200" s="112"/>
      <c r="CP200" s="7"/>
      <c r="CQ200" s="8"/>
      <c r="CR200" s="8"/>
      <c r="CS200" s="8"/>
      <c r="CT200" s="8"/>
      <c r="CU200" s="7"/>
      <c r="CV200" s="132"/>
      <c r="CW200" s="112"/>
      <c r="CX200" s="112"/>
      <c r="CY200" s="112"/>
      <c r="CZ200" s="7"/>
      <c r="DA200" s="8"/>
      <c r="DB200" s="8"/>
      <c r="DC200" s="8"/>
      <c r="DD200" s="8"/>
      <c r="DE200" s="7"/>
      <c r="DF200" s="132"/>
      <c r="DG200" s="112"/>
      <c r="DH200" s="112"/>
      <c r="DI200" s="112"/>
      <c r="DJ200" s="7"/>
      <c r="DK200" s="8"/>
      <c r="DL200" s="8"/>
      <c r="DM200" s="8"/>
      <c r="DN200" s="8"/>
      <c r="DO200" s="7"/>
      <c r="DP200" s="132"/>
      <c r="DQ200" s="112"/>
      <c r="DR200" s="112"/>
      <c r="DS200" s="112"/>
      <c r="DT200" s="7"/>
      <c r="DU200" s="8"/>
      <c r="DV200" s="8"/>
      <c r="DW200" s="8"/>
      <c r="DX200" s="8"/>
      <c r="DY200" s="7"/>
      <c r="DZ200" s="132"/>
      <c r="EA200" s="112"/>
      <c r="EB200" s="112"/>
      <c r="EC200" s="112"/>
      <c r="ED200" s="7"/>
      <c r="EE200" s="8"/>
      <c r="EF200" s="8"/>
      <c r="EG200" s="8"/>
      <c r="EH200" s="8"/>
      <c r="EI200" s="7"/>
      <c r="EJ200" s="132"/>
      <c r="EK200" s="112"/>
      <c r="EL200" s="112"/>
      <c r="EM200" s="112"/>
      <c r="EN200" s="7"/>
      <c r="EO200" s="8"/>
      <c r="EP200" s="8"/>
      <c r="EQ200" s="8"/>
      <c r="ER200" s="8"/>
      <c r="ES200" s="7"/>
      <c r="ET200" s="132"/>
      <c r="EU200" s="13"/>
    </row>
    <row r="201" spans="1:151" ht="12.75" customHeight="1" x14ac:dyDescent="0.2">
      <c r="A201" s="13"/>
      <c r="B201" s="13"/>
      <c r="C201" s="13"/>
      <c r="D201" s="13"/>
      <c r="E201" s="13"/>
      <c r="F201" s="13"/>
      <c r="G201" s="13"/>
      <c r="H201" s="112"/>
      <c r="I201" s="14"/>
      <c r="J201" s="112"/>
      <c r="K201" s="112"/>
      <c r="L201" s="112"/>
      <c r="M201" s="112"/>
      <c r="N201" s="7"/>
      <c r="O201" s="8"/>
      <c r="P201" s="8"/>
      <c r="Q201" s="8"/>
      <c r="R201" s="8"/>
      <c r="S201" s="7"/>
      <c r="T201" s="132"/>
      <c r="U201" s="112"/>
      <c r="V201" s="112"/>
      <c r="W201" s="112"/>
      <c r="X201" s="7"/>
      <c r="Y201" s="8"/>
      <c r="Z201" s="8"/>
      <c r="AA201" s="8"/>
      <c r="AB201" s="8"/>
      <c r="AC201" s="7"/>
      <c r="AD201" s="132"/>
      <c r="AE201" s="112"/>
      <c r="AF201" s="112"/>
      <c r="AG201" s="112"/>
      <c r="AH201" s="7"/>
      <c r="AI201" s="8"/>
      <c r="AJ201" s="8"/>
      <c r="AK201" s="8"/>
      <c r="AL201" s="8"/>
      <c r="AM201" s="7"/>
      <c r="AN201" s="132"/>
      <c r="AO201" s="112"/>
      <c r="AP201" s="112"/>
      <c r="AQ201" s="112"/>
      <c r="AR201" s="7"/>
      <c r="AS201" s="8"/>
      <c r="AT201" s="8"/>
      <c r="AU201" s="8"/>
      <c r="AV201" s="8"/>
      <c r="AW201" s="7"/>
      <c r="AX201" s="132"/>
      <c r="AY201" s="112"/>
      <c r="AZ201" s="112"/>
      <c r="BA201" s="112"/>
      <c r="BB201" s="7"/>
      <c r="BC201" s="8"/>
      <c r="BD201" s="8"/>
      <c r="BE201" s="8"/>
      <c r="BF201" s="8"/>
      <c r="BG201" s="7"/>
      <c r="BH201" s="132"/>
      <c r="BI201" s="112"/>
      <c r="BJ201" s="112"/>
      <c r="BK201" s="112"/>
      <c r="BL201" s="7"/>
      <c r="BM201" s="8"/>
      <c r="BN201" s="8"/>
      <c r="BO201" s="8"/>
      <c r="BP201" s="8"/>
      <c r="BQ201" s="7"/>
      <c r="BR201" s="132"/>
      <c r="BS201" s="112"/>
      <c r="BT201" s="112"/>
      <c r="BU201" s="112"/>
      <c r="BV201" s="7"/>
      <c r="BW201" s="8"/>
      <c r="BX201" s="8"/>
      <c r="BY201" s="8"/>
      <c r="BZ201" s="8"/>
      <c r="CA201" s="7"/>
      <c r="CB201" s="132"/>
      <c r="CC201" s="112"/>
      <c r="CD201" s="112"/>
      <c r="CE201" s="112"/>
      <c r="CF201" s="7"/>
      <c r="CG201" s="8"/>
      <c r="CH201" s="8"/>
      <c r="CI201" s="8"/>
      <c r="CJ201" s="8"/>
      <c r="CK201" s="7"/>
      <c r="CL201" s="132"/>
      <c r="CM201" s="112"/>
      <c r="CN201" s="112"/>
      <c r="CO201" s="112"/>
      <c r="CP201" s="7"/>
      <c r="CQ201" s="8"/>
      <c r="CR201" s="8"/>
      <c r="CS201" s="8"/>
      <c r="CT201" s="8"/>
      <c r="CU201" s="7"/>
      <c r="CV201" s="132"/>
      <c r="CW201" s="112"/>
      <c r="CX201" s="112"/>
      <c r="CY201" s="112"/>
      <c r="CZ201" s="7"/>
      <c r="DA201" s="8"/>
      <c r="DB201" s="8"/>
      <c r="DC201" s="8"/>
      <c r="DD201" s="8"/>
      <c r="DE201" s="7"/>
      <c r="DF201" s="132"/>
      <c r="DG201" s="112"/>
      <c r="DH201" s="112"/>
      <c r="DI201" s="112"/>
      <c r="DJ201" s="7"/>
      <c r="DK201" s="8"/>
      <c r="DL201" s="8"/>
      <c r="DM201" s="8"/>
      <c r="DN201" s="8"/>
      <c r="DO201" s="7"/>
      <c r="DP201" s="132"/>
      <c r="DQ201" s="112"/>
      <c r="DR201" s="112"/>
      <c r="DS201" s="112"/>
      <c r="DT201" s="7"/>
      <c r="DU201" s="8"/>
      <c r="DV201" s="8"/>
      <c r="DW201" s="8"/>
      <c r="DX201" s="8"/>
      <c r="DY201" s="7"/>
      <c r="DZ201" s="132"/>
      <c r="EA201" s="112"/>
      <c r="EB201" s="112"/>
      <c r="EC201" s="112"/>
      <c r="ED201" s="7"/>
      <c r="EE201" s="8"/>
      <c r="EF201" s="8"/>
      <c r="EG201" s="8"/>
      <c r="EH201" s="8"/>
      <c r="EI201" s="7"/>
      <c r="EJ201" s="132"/>
      <c r="EK201" s="112"/>
      <c r="EL201" s="112"/>
      <c r="EM201" s="112"/>
      <c r="EN201" s="7"/>
      <c r="EO201" s="8"/>
      <c r="EP201" s="8"/>
      <c r="EQ201" s="8"/>
      <c r="ER201" s="8"/>
      <c r="ES201" s="7"/>
      <c r="ET201" s="132"/>
      <c r="EU201" s="13"/>
    </row>
    <row r="202" spans="1:151" ht="12.75" customHeight="1" x14ac:dyDescent="0.2">
      <c r="A202" s="13"/>
      <c r="B202" s="13"/>
      <c r="C202" s="13"/>
      <c r="D202" s="13"/>
      <c r="E202" s="13"/>
      <c r="F202" s="13"/>
      <c r="G202" s="13"/>
      <c r="H202" s="112"/>
      <c r="I202" s="14"/>
      <c r="J202" s="112"/>
      <c r="K202" s="112"/>
      <c r="L202" s="112"/>
      <c r="M202" s="112"/>
      <c r="N202" s="7"/>
      <c r="O202" s="8"/>
      <c r="P202" s="8"/>
      <c r="Q202" s="8"/>
      <c r="R202" s="8"/>
      <c r="S202" s="7"/>
      <c r="T202" s="132"/>
      <c r="U202" s="112"/>
      <c r="V202" s="112"/>
      <c r="W202" s="112"/>
      <c r="X202" s="7"/>
      <c r="Y202" s="8"/>
      <c r="Z202" s="8"/>
      <c r="AA202" s="8"/>
      <c r="AB202" s="8"/>
      <c r="AC202" s="7"/>
      <c r="AD202" s="132"/>
      <c r="AE202" s="112"/>
      <c r="AF202" s="112"/>
      <c r="AG202" s="112"/>
      <c r="AH202" s="7"/>
      <c r="AI202" s="8"/>
      <c r="AJ202" s="8"/>
      <c r="AK202" s="8"/>
      <c r="AL202" s="8"/>
      <c r="AM202" s="7"/>
      <c r="AN202" s="132"/>
      <c r="AO202" s="112"/>
      <c r="AP202" s="112"/>
      <c r="AQ202" s="112"/>
      <c r="AR202" s="7"/>
      <c r="AS202" s="8"/>
      <c r="AT202" s="8"/>
      <c r="AU202" s="8"/>
      <c r="AV202" s="8"/>
      <c r="AW202" s="7"/>
      <c r="AX202" s="132"/>
      <c r="AY202" s="112"/>
      <c r="AZ202" s="112"/>
      <c r="BA202" s="112"/>
      <c r="BB202" s="7"/>
      <c r="BC202" s="8"/>
      <c r="BD202" s="8"/>
      <c r="BE202" s="8"/>
      <c r="BF202" s="8"/>
      <c r="BG202" s="7"/>
      <c r="BH202" s="132"/>
      <c r="BI202" s="112"/>
      <c r="BJ202" s="112"/>
      <c r="BK202" s="112"/>
      <c r="BL202" s="7"/>
      <c r="BM202" s="8"/>
      <c r="BN202" s="8"/>
      <c r="BO202" s="8"/>
      <c r="BP202" s="8"/>
      <c r="BQ202" s="7"/>
      <c r="BR202" s="132"/>
      <c r="BS202" s="112"/>
      <c r="BT202" s="112"/>
      <c r="BU202" s="112"/>
      <c r="BV202" s="7"/>
      <c r="BW202" s="8"/>
      <c r="BX202" s="8"/>
      <c r="BY202" s="8"/>
      <c r="BZ202" s="8"/>
      <c r="CA202" s="7"/>
      <c r="CB202" s="132"/>
      <c r="CC202" s="112"/>
      <c r="CD202" s="112"/>
      <c r="CE202" s="112"/>
      <c r="CF202" s="7"/>
      <c r="CG202" s="8"/>
      <c r="CH202" s="8"/>
      <c r="CI202" s="8"/>
      <c r="CJ202" s="8"/>
      <c r="CK202" s="7"/>
      <c r="CL202" s="132"/>
      <c r="CM202" s="112"/>
      <c r="CN202" s="112"/>
      <c r="CO202" s="112"/>
      <c r="CP202" s="7"/>
      <c r="CQ202" s="8"/>
      <c r="CR202" s="8"/>
      <c r="CS202" s="8"/>
      <c r="CT202" s="8"/>
      <c r="CU202" s="7"/>
      <c r="CV202" s="132"/>
      <c r="CW202" s="112"/>
      <c r="CX202" s="112"/>
      <c r="CY202" s="112"/>
      <c r="CZ202" s="7"/>
      <c r="DA202" s="8"/>
      <c r="DB202" s="8"/>
      <c r="DC202" s="8"/>
      <c r="DD202" s="8"/>
      <c r="DE202" s="7"/>
      <c r="DF202" s="132"/>
      <c r="DG202" s="112"/>
      <c r="DH202" s="112"/>
      <c r="DI202" s="112"/>
      <c r="DJ202" s="7"/>
      <c r="DK202" s="8"/>
      <c r="DL202" s="8"/>
      <c r="DM202" s="8"/>
      <c r="DN202" s="8"/>
      <c r="DO202" s="7"/>
      <c r="DP202" s="132"/>
      <c r="DQ202" s="112"/>
      <c r="DR202" s="112"/>
      <c r="DS202" s="112"/>
      <c r="DT202" s="7"/>
      <c r="DU202" s="8"/>
      <c r="DV202" s="8"/>
      <c r="DW202" s="8"/>
      <c r="DX202" s="8"/>
      <c r="DY202" s="7"/>
      <c r="DZ202" s="132"/>
      <c r="EA202" s="112"/>
      <c r="EB202" s="112"/>
      <c r="EC202" s="112"/>
      <c r="ED202" s="7"/>
      <c r="EE202" s="8"/>
      <c r="EF202" s="8"/>
      <c r="EG202" s="8"/>
      <c r="EH202" s="8"/>
      <c r="EI202" s="7"/>
      <c r="EJ202" s="132"/>
      <c r="EK202" s="112"/>
      <c r="EL202" s="112"/>
      <c r="EM202" s="112"/>
      <c r="EN202" s="7"/>
      <c r="EO202" s="8"/>
      <c r="EP202" s="8"/>
      <c r="EQ202" s="8"/>
      <c r="ER202" s="8"/>
      <c r="ES202" s="7"/>
      <c r="ET202" s="132"/>
      <c r="EU202" s="13"/>
    </row>
    <row r="203" spans="1:151" ht="12.75" customHeight="1" x14ac:dyDescent="0.2">
      <c r="A203" s="13"/>
      <c r="B203" s="13"/>
      <c r="C203" s="13"/>
      <c r="D203" s="13"/>
      <c r="E203" s="13"/>
      <c r="F203" s="13"/>
      <c r="G203" s="13"/>
      <c r="H203" s="112"/>
      <c r="I203" s="14"/>
      <c r="J203" s="112"/>
      <c r="K203" s="112"/>
      <c r="L203" s="112"/>
      <c r="M203" s="112"/>
      <c r="N203" s="7"/>
      <c r="O203" s="8"/>
      <c r="P203" s="8"/>
      <c r="Q203" s="8"/>
      <c r="R203" s="8"/>
      <c r="S203" s="7"/>
      <c r="T203" s="132"/>
      <c r="U203" s="112"/>
      <c r="V203" s="112"/>
      <c r="W203" s="112"/>
      <c r="X203" s="7"/>
      <c r="Y203" s="8"/>
      <c r="Z203" s="8"/>
      <c r="AA203" s="8"/>
      <c r="AB203" s="8"/>
      <c r="AC203" s="7"/>
      <c r="AD203" s="132"/>
      <c r="AE203" s="112"/>
      <c r="AF203" s="112"/>
      <c r="AG203" s="112"/>
      <c r="AH203" s="7"/>
      <c r="AI203" s="8"/>
      <c r="AJ203" s="8"/>
      <c r="AK203" s="8"/>
      <c r="AL203" s="8"/>
      <c r="AM203" s="7"/>
      <c r="AN203" s="132"/>
      <c r="AO203" s="112"/>
      <c r="AP203" s="112"/>
      <c r="AQ203" s="112"/>
      <c r="AR203" s="7"/>
      <c r="AS203" s="8"/>
      <c r="AT203" s="8"/>
      <c r="AU203" s="8"/>
      <c r="AV203" s="8"/>
      <c r="AW203" s="7"/>
      <c r="AX203" s="132"/>
      <c r="AY203" s="112"/>
      <c r="AZ203" s="112"/>
      <c r="BA203" s="112"/>
      <c r="BB203" s="7"/>
      <c r="BC203" s="8"/>
      <c r="BD203" s="8"/>
      <c r="BE203" s="8"/>
      <c r="BF203" s="8"/>
      <c r="BG203" s="7"/>
      <c r="BH203" s="132"/>
      <c r="BI203" s="112"/>
      <c r="BJ203" s="112"/>
      <c r="BK203" s="112"/>
      <c r="BL203" s="7"/>
      <c r="BM203" s="8"/>
      <c r="BN203" s="8"/>
      <c r="BO203" s="8"/>
      <c r="BP203" s="8"/>
      <c r="BQ203" s="7"/>
      <c r="BR203" s="132"/>
      <c r="BS203" s="112"/>
      <c r="BT203" s="112"/>
      <c r="BU203" s="112"/>
      <c r="BV203" s="7"/>
      <c r="BW203" s="8"/>
      <c r="BX203" s="8"/>
      <c r="BY203" s="8"/>
      <c r="BZ203" s="8"/>
      <c r="CA203" s="7"/>
      <c r="CB203" s="132"/>
      <c r="CC203" s="112"/>
      <c r="CD203" s="112"/>
      <c r="CE203" s="112"/>
      <c r="CF203" s="7"/>
      <c r="CG203" s="8"/>
      <c r="CH203" s="8"/>
      <c r="CI203" s="8"/>
      <c r="CJ203" s="8"/>
      <c r="CK203" s="7"/>
      <c r="CL203" s="132"/>
      <c r="CM203" s="112"/>
      <c r="CN203" s="112"/>
      <c r="CO203" s="112"/>
      <c r="CP203" s="7"/>
      <c r="CQ203" s="8"/>
      <c r="CR203" s="8"/>
      <c r="CS203" s="8"/>
      <c r="CT203" s="8"/>
      <c r="CU203" s="7"/>
      <c r="CV203" s="132"/>
      <c r="CW203" s="112"/>
      <c r="CX203" s="112"/>
      <c r="CY203" s="112"/>
      <c r="CZ203" s="7"/>
      <c r="DA203" s="8"/>
      <c r="DB203" s="8"/>
      <c r="DC203" s="8"/>
      <c r="DD203" s="8"/>
      <c r="DE203" s="7"/>
      <c r="DF203" s="132"/>
      <c r="DG203" s="112"/>
      <c r="DH203" s="112"/>
      <c r="DI203" s="112"/>
      <c r="DJ203" s="7"/>
      <c r="DK203" s="8"/>
      <c r="DL203" s="8"/>
      <c r="DM203" s="8"/>
      <c r="DN203" s="8"/>
      <c r="DO203" s="7"/>
      <c r="DP203" s="132"/>
      <c r="DQ203" s="112"/>
      <c r="DR203" s="112"/>
      <c r="DS203" s="112"/>
      <c r="DT203" s="7"/>
      <c r="DU203" s="8"/>
      <c r="DV203" s="8"/>
      <c r="DW203" s="8"/>
      <c r="DX203" s="8"/>
      <c r="DY203" s="7"/>
      <c r="DZ203" s="132"/>
      <c r="EA203" s="112"/>
      <c r="EB203" s="112"/>
      <c r="EC203" s="112"/>
      <c r="ED203" s="7"/>
      <c r="EE203" s="8"/>
      <c r="EF203" s="8"/>
      <c r="EG203" s="8"/>
      <c r="EH203" s="8"/>
      <c r="EI203" s="7"/>
      <c r="EJ203" s="132"/>
      <c r="EK203" s="112"/>
      <c r="EL203" s="112"/>
      <c r="EM203" s="112"/>
      <c r="EN203" s="7"/>
      <c r="EO203" s="8"/>
      <c r="EP203" s="8"/>
      <c r="EQ203" s="8"/>
      <c r="ER203" s="8"/>
      <c r="ES203" s="7"/>
      <c r="ET203" s="132"/>
      <c r="EU203" s="13"/>
    </row>
    <row r="204" spans="1:151" ht="12.75" customHeight="1" x14ac:dyDescent="0.2">
      <c r="A204" s="13"/>
      <c r="B204" s="13"/>
      <c r="C204" s="13"/>
      <c r="D204" s="13"/>
      <c r="E204" s="13"/>
      <c r="F204" s="13"/>
      <c r="G204" s="13"/>
      <c r="H204" s="112"/>
      <c r="I204" s="14"/>
      <c r="J204" s="112"/>
      <c r="K204" s="112"/>
      <c r="L204" s="112"/>
      <c r="M204" s="112"/>
      <c r="N204" s="7"/>
      <c r="O204" s="8"/>
      <c r="P204" s="8"/>
      <c r="Q204" s="8"/>
      <c r="R204" s="8"/>
      <c r="S204" s="7"/>
      <c r="T204" s="132"/>
      <c r="U204" s="112"/>
      <c r="V204" s="112"/>
      <c r="W204" s="112"/>
      <c r="X204" s="7"/>
      <c r="Y204" s="8"/>
      <c r="Z204" s="8"/>
      <c r="AA204" s="8"/>
      <c r="AB204" s="8"/>
      <c r="AC204" s="7"/>
      <c r="AD204" s="132"/>
      <c r="AE204" s="112"/>
      <c r="AF204" s="112"/>
      <c r="AG204" s="112"/>
      <c r="AH204" s="7"/>
      <c r="AI204" s="8"/>
      <c r="AJ204" s="8"/>
      <c r="AK204" s="8"/>
      <c r="AL204" s="8"/>
      <c r="AM204" s="7"/>
      <c r="AN204" s="132"/>
      <c r="AO204" s="112"/>
      <c r="AP204" s="112"/>
      <c r="AQ204" s="112"/>
      <c r="AR204" s="7"/>
      <c r="AS204" s="8"/>
      <c r="AT204" s="8"/>
      <c r="AU204" s="8"/>
      <c r="AV204" s="8"/>
      <c r="AW204" s="7"/>
      <c r="AX204" s="132"/>
      <c r="AY204" s="112"/>
      <c r="AZ204" s="112"/>
      <c r="BA204" s="112"/>
      <c r="BB204" s="7"/>
      <c r="BC204" s="8"/>
      <c r="BD204" s="8"/>
      <c r="BE204" s="8"/>
      <c r="BF204" s="8"/>
      <c r="BG204" s="7"/>
      <c r="BH204" s="132"/>
      <c r="BI204" s="112"/>
      <c r="BJ204" s="112"/>
      <c r="BK204" s="112"/>
      <c r="BL204" s="7"/>
      <c r="BM204" s="8"/>
      <c r="BN204" s="8"/>
      <c r="BO204" s="8"/>
      <c r="BP204" s="8"/>
      <c r="BQ204" s="7"/>
      <c r="BR204" s="132"/>
      <c r="BS204" s="112"/>
      <c r="BT204" s="112"/>
      <c r="BU204" s="112"/>
      <c r="BV204" s="7"/>
      <c r="BW204" s="8"/>
      <c r="BX204" s="8"/>
      <c r="BY204" s="8"/>
      <c r="BZ204" s="8"/>
      <c r="CA204" s="7"/>
      <c r="CB204" s="132"/>
      <c r="CC204" s="112"/>
      <c r="CD204" s="112"/>
      <c r="CE204" s="112"/>
      <c r="CF204" s="7"/>
      <c r="CG204" s="8"/>
      <c r="CH204" s="8"/>
      <c r="CI204" s="8"/>
      <c r="CJ204" s="8"/>
      <c r="CK204" s="7"/>
      <c r="CL204" s="132"/>
      <c r="CM204" s="112"/>
      <c r="CN204" s="112"/>
      <c r="CO204" s="112"/>
      <c r="CP204" s="7"/>
      <c r="CQ204" s="8"/>
      <c r="CR204" s="8"/>
      <c r="CS204" s="8"/>
      <c r="CT204" s="8"/>
      <c r="CU204" s="7"/>
      <c r="CV204" s="132"/>
      <c r="CW204" s="112"/>
      <c r="CX204" s="112"/>
      <c r="CY204" s="112"/>
      <c r="CZ204" s="7"/>
      <c r="DA204" s="8"/>
      <c r="DB204" s="8"/>
      <c r="DC204" s="8"/>
      <c r="DD204" s="8"/>
      <c r="DE204" s="7"/>
      <c r="DF204" s="132"/>
      <c r="DG204" s="112"/>
      <c r="DH204" s="112"/>
      <c r="DI204" s="112"/>
      <c r="DJ204" s="7"/>
      <c r="DK204" s="8"/>
      <c r="DL204" s="8"/>
      <c r="DM204" s="8"/>
      <c r="DN204" s="8"/>
      <c r="DO204" s="7"/>
      <c r="DP204" s="132"/>
      <c r="DQ204" s="112"/>
      <c r="DR204" s="112"/>
      <c r="DS204" s="112"/>
      <c r="DT204" s="7"/>
      <c r="DU204" s="8"/>
      <c r="DV204" s="8"/>
      <c r="DW204" s="8"/>
      <c r="DX204" s="8"/>
      <c r="DY204" s="7"/>
      <c r="DZ204" s="132"/>
      <c r="EA204" s="112"/>
      <c r="EB204" s="112"/>
      <c r="EC204" s="112"/>
      <c r="ED204" s="7"/>
      <c r="EE204" s="8"/>
      <c r="EF204" s="8"/>
      <c r="EG204" s="8"/>
      <c r="EH204" s="8"/>
      <c r="EI204" s="7"/>
      <c r="EJ204" s="132"/>
      <c r="EK204" s="112"/>
      <c r="EL204" s="112"/>
      <c r="EM204" s="112"/>
      <c r="EN204" s="7"/>
      <c r="EO204" s="8"/>
      <c r="EP204" s="8"/>
      <c r="EQ204" s="8"/>
      <c r="ER204" s="8"/>
      <c r="ES204" s="7"/>
      <c r="ET204" s="132"/>
      <c r="EU204" s="13"/>
    </row>
    <row r="205" spans="1:151" ht="12.75" customHeight="1" x14ac:dyDescent="0.2">
      <c r="A205" s="13"/>
      <c r="B205" s="13"/>
      <c r="C205" s="13"/>
      <c r="D205" s="13"/>
      <c r="E205" s="13"/>
      <c r="F205" s="13"/>
      <c r="G205" s="13"/>
      <c r="H205" s="112"/>
      <c r="I205" s="14"/>
      <c r="J205" s="112"/>
      <c r="K205" s="112"/>
      <c r="L205" s="112"/>
      <c r="M205" s="112"/>
      <c r="N205" s="7"/>
      <c r="O205" s="8"/>
      <c r="P205" s="8"/>
      <c r="Q205" s="8"/>
      <c r="R205" s="8"/>
      <c r="S205" s="7"/>
      <c r="T205" s="132"/>
      <c r="U205" s="112"/>
      <c r="V205" s="112"/>
      <c r="W205" s="112"/>
      <c r="X205" s="7"/>
      <c r="Y205" s="8"/>
      <c r="Z205" s="8"/>
      <c r="AA205" s="8"/>
      <c r="AB205" s="8"/>
      <c r="AC205" s="7"/>
      <c r="AD205" s="132"/>
      <c r="AE205" s="112"/>
      <c r="AF205" s="112"/>
      <c r="AG205" s="112"/>
      <c r="AH205" s="7"/>
      <c r="AI205" s="8"/>
      <c r="AJ205" s="8"/>
      <c r="AK205" s="8"/>
      <c r="AL205" s="8"/>
      <c r="AM205" s="7"/>
      <c r="AN205" s="132"/>
      <c r="AO205" s="112"/>
      <c r="AP205" s="112"/>
      <c r="AQ205" s="112"/>
      <c r="AR205" s="7"/>
      <c r="AS205" s="8"/>
      <c r="AT205" s="8"/>
      <c r="AU205" s="8"/>
      <c r="AV205" s="8"/>
      <c r="AW205" s="7"/>
      <c r="AX205" s="132"/>
      <c r="AY205" s="112"/>
      <c r="AZ205" s="112"/>
      <c r="BA205" s="112"/>
      <c r="BB205" s="7"/>
      <c r="BC205" s="8"/>
      <c r="BD205" s="8"/>
      <c r="BE205" s="8"/>
      <c r="BF205" s="8"/>
      <c r="BG205" s="7"/>
      <c r="BH205" s="132"/>
      <c r="BI205" s="112"/>
      <c r="BJ205" s="112"/>
      <c r="BK205" s="112"/>
      <c r="BL205" s="7"/>
      <c r="BM205" s="8"/>
      <c r="BN205" s="8"/>
      <c r="BO205" s="8"/>
      <c r="BP205" s="8"/>
      <c r="BQ205" s="7"/>
      <c r="BR205" s="132"/>
      <c r="BS205" s="112"/>
      <c r="BT205" s="112"/>
      <c r="BU205" s="112"/>
      <c r="BV205" s="7"/>
      <c r="BW205" s="8"/>
      <c r="BX205" s="8"/>
      <c r="BY205" s="8"/>
      <c r="BZ205" s="8"/>
      <c r="CA205" s="7"/>
      <c r="CB205" s="132"/>
      <c r="CC205" s="112"/>
      <c r="CD205" s="112"/>
      <c r="CE205" s="112"/>
      <c r="CF205" s="7"/>
      <c r="CG205" s="8"/>
      <c r="CH205" s="8"/>
      <c r="CI205" s="8"/>
      <c r="CJ205" s="8"/>
      <c r="CK205" s="7"/>
      <c r="CL205" s="132"/>
      <c r="CM205" s="112"/>
      <c r="CN205" s="112"/>
      <c r="CO205" s="112"/>
      <c r="CP205" s="7"/>
      <c r="CQ205" s="8"/>
      <c r="CR205" s="8"/>
      <c r="CS205" s="8"/>
      <c r="CT205" s="8"/>
      <c r="CU205" s="7"/>
      <c r="CV205" s="132"/>
      <c r="CW205" s="112"/>
      <c r="CX205" s="112"/>
      <c r="CY205" s="112"/>
      <c r="CZ205" s="7"/>
      <c r="DA205" s="8"/>
      <c r="DB205" s="8"/>
      <c r="DC205" s="8"/>
      <c r="DD205" s="8"/>
      <c r="DE205" s="7"/>
      <c r="DF205" s="132"/>
      <c r="DG205" s="112"/>
      <c r="DH205" s="112"/>
      <c r="DI205" s="112"/>
      <c r="DJ205" s="7"/>
      <c r="DK205" s="8"/>
      <c r="DL205" s="8"/>
      <c r="DM205" s="8"/>
      <c r="DN205" s="8"/>
      <c r="DO205" s="7"/>
      <c r="DP205" s="132"/>
      <c r="DQ205" s="112"/>
      <c r="DR205" s="112"/>
      <c r="DS205" s="112"/>
      <c r="DT205" s="7"/>
      <c r="DU205" s="8"/>
      <c r="DV205" s="8"/>
      <c r="DW205" s="8"/>
      <c r="DX205" s="8"/>
      <c r="DY205" s="7"/>
      <c r="DZ205" s="132"/>
      <c r="EA205" s="112"/>
      <c r="EB205" s="112"/>
      <c r="EC205" s="112"/>
      <c r="ED205" s="7"/>
      <c r="EE205" s="8"/>
      <c r="EF205" s="8"/>
      <c r="EG205" s="8"/>
      <c r="EH205" s="8"/>
      <c r="EI205" s="7"/>
      <c r="EJ205" s="132"/>
      <c r="EK205" s="112"/>
      <c r="EL205" s="112"/>
      <c r="EM205" s="112"/>
      <c r="EN205" s="7"/>
      <c r="EO205" s="8"/>
      <c r="EP205" s="8"/>
      <c r="EQ205" s="8"/>
      <c r="ER205" s="8"/>
      <c r="ES205" s="7"/>
      <c r="ET205" s="132"/>
      <c r="EU205" s="13"/>
    </row>
    <row r="206" spans="1:151" ht="12.75" customHeight="1" x14ac:dyDescent="0.2">
      <c r="A206" s="13"/>
      <c r="B206" s="13"/>
      <c r="C206" s="13"/>
      <c r="D206" s="13"/>
      <c r="E206" s="13"/>
      <c r="F206" s="13"/>
      <c r="G206" s="13"/>
      <c r="H206" s="112"/>
      <c r="I206" s="14"/>
      <c r="J206" s="112"/>
      <c r="K206" s="112"/>
      <c r="L206" s="112"/>
      <c r="M206" s="112"/>
      <c r="N206" s="7"/>
      <c r="O206" s="8"/>
      <c r="P206" s="8"/>
      <c r="Q206" s="8"/>
      <c r="R206" s="8"/>
      <c r="S206" s="7"/>
      <c r="T206" s="132"/>
      <c r="U206" s="112"/>
      <c r="V206" s="112"/>
      <c r="W206" s="112"/>
      <c r="X206" s="7"/>
      <c r="Y206" s="8"/>
      <c r="Z206" s="8"/>
      <c r="AA206" s="8"/>
      <c r="AB206" s="8"/>
      <c r="AC206" s="7"/>
      <c r="AD206" s="132"/>
      <c r="AE206" s="112"/>
      <c r="AF206" s="112"/>
      <c r="AG206" s="112"/>
      <c r="AH206" s="7"/>
      <c r="AI206" s="8"/>
      <c r="AJ206" s="8"/>
      <c r="AK206" s="8"/>
      <c r="AL206" s="8"/>
      <c r="AM206" s="7"/>
      <c r="AN206" s="132"/>
      <c r="AO206" s="112"/>
      <c r="AP206" s="112"/>
      <c r="AQ206" s="112"/>
      <c r="AR206" s="7"/>
      <c r="AS206" s="8"/>
      <c r="AT206" s="8"/>
      <c r="AU206" s="8"/>
      <c r="AV206" s="8"/>
      <c r="AW206" s="7"/>
      <c r="AX206" s="132"/>
      <c r="AY206" s="112"/>
      <c r="AZ206" s="112"/>
      <c r="BA206" s="112"/>
      <c r="BB206" s="7"/>
      <c r="BC206" s="8"/>
      <c r="BD206" s="8"/>
      <c r="BE206" s="8"/>
      <c r="BF206" s="8"/>
      <c r="BG206" s="7"/>
      <c r="BH206" s="132"/>
      <c r="BI206" s="112"/>
      <c r="BJ206" s="112"/>
      <c r="BK206" s="112"/>
      <c r="BL206" s="7"/>
      <c r="BM206" s="8"/>
      <c r="BN206" s="8"/>
      <c r="BO206" s="8"/>
      <c r="BP206" s="8"/>
      <c r="BQ206" s="7"/>
      <c r="BR206" s="132"/>
      <c r="BS206" s="112"/>
      <c r="BT206" s="112"/>
      <c r="BU206" s="112"/>
      <c r="BV206" s="7"/>
      <c r="BW206" s="8"/>
      <c r="BX206" s="8"/>
      <c r="BY206" s="8"/>
      <c r="BZ206" s="8"/>
      <c r="CA206" s="7"/>
      <c r="CB206" s="132"/>
      <c r="CC206" s="112"/>
      <c r="CD206" s="112"/>
      <c r="CE206" s="112"/>
      <c r="CF206" s="7"/>
      <c r="CG206" s="8"/>
      <c r="CH206" s="8"/>
      <c r="CI206" s="8"/>
      <c r="CJ206" s="8"/>
      <c r="CK206" s="7"/>
      <c r="CL206" s="132"/>
      <c r="CM206" s="112"/>
      <c r="CN206" s="112"/>
      <c r="CO206" s="112"/>
      <c r="CP206" s="7"/>
      <c r="CQ206" s="8"/>
      <c r="CR206" s="8"/>
      <c r="CS206" s="8"/>
      <c r="CT206" s="8"/>
      <c r="CU206" s="7"/>
      <c r="CV206" s="132"/>
      <c r="CW206" s="112"/>
      <c r="CX206" s="112"/>
      <c r="CY206" s="112"/>
      <c r="CZ206" s="7"/>
      <c r="DA206" s="8"/>
      <c r="DB206" s="8"/>
      <c r="DC206" s="8"/>
      <c r="DD206" s="8"/>
      <c r="DE206" s="7"/>
      <c r="DF206" s="132"/>
      <c r="DG206" s="112"/>
      <c r="DH206" s="112"/>
      <c r="DI206" s="112"/>
      <c r="DJ206" s="7"/>
      <c r="DK206" s="8"/>
      <c r="DL206" s="8"/>
      <c r="DM206" s="8"/>
      <c r="DN206" s="8"/>
      <c r="DO206" s="7"/>
      <c r="DP206" s="132"/>
      <c r="DQ206" s="112"/>
      <c r="DR206" s="112"/>
      <c r="DS206" s="112"/>
      <c r="DT206" s="7"/>
      <c r="DU206" s="8"/>
      <c r="DV206" s="8"/>
      <c r="DW206" s="8"/>
      <c r="DX206" s="8"/>
      <c r="DY206" s="7"/>
      <c r="DZ206" s="132"/>
      <c r="EA206" s="112"/>
      <c r="EB206" s="112"/>
      <c r="EC206" s="112"/>
      <c r="ED206" s="7"/>
      <c r="EE206" s="8"/>
      <c r="EF206" s="8"/>
      <c r="EG206" s="8"/>
      <c r="EH206" s="8"/>
      <c r="EI206" s="7"/>
      <c r="EJ206" s="132"/>
      <c r="EK206" s="112"/>
      <c r="EL206" s="112"/>
      <c r="EM206" s="112"/>
      <c r="EN206" s="7"/>
      <c r="EO206" s="8"/>
      <c r="EP206" s="8"/>
      <c r="EQ206" s="8"/>
      <c r="ER206" s="8"/>
      <c r="ES206" s="7"/>
      <c r="ET206" s="132"/>
      <c r="EU206" s="13"/>
    </row>
    <row r="207" spans="1:151" ht="12.75" customHeight="1" x14ac:dyDescent="0.2">
      <c r="A207" s="13"/>
      <c r="B207" s="13"/>
      <c r="C207" s="13"/>
      <c r="D207" s="13"/>
      <c r="E207" s="13"/>
      <c r="F207" s="13"/>
      <c r="G207" s="13"/>
      <c r="H207" s="112"/>
      <c r="I207" s="14"/>
      <c r="J207" s="112"/>
      <c r="K207" s="112"/>
      <c r="L207" s="112"/>
      <c r="M207" s="112"/>
      <c r="N207" s="7"/>
      <c r="O207" s="8"/>
      <c r="P207" s="8"/>
      <c r="Q207" s="8"/>
      <c r="R207" s="8"/>
      <c r="S207" s="7"/>
      <c r="T207" s="132"/>
      <c r="U207" s="112"/>
      <c r="V207" s="112"/>
      <c r="W207" s="112"/>
      <c r="X207" s="7"/>
      <c r="Y207" s="8"/>
      <c r="Z207" s="8"/>
      <c r="AA207" s="8"/>
      <c r="AB207" s="8"/>
      <c r="AC207" s="7"/>
      <c r="AD207" s="132"/>
      <c r="AE207" s="112"/>
      <c r="AF207" s="112"/>
      <c r="AG207" s="112"/>
      <c r="AH207" s="7"/>
      <c r="AI207" s="8"/>
      <c r="AJ207" s="8"/>
      <c r="AK207" s="8"/>
      <c r="AL207" s="8"/>
      <c r="AM207" s="7"/>
      <c r="AN207" s="132"/>
      <c r="AO207" s="112"/>
      <c r="AP207" s="112"/>
      <c r="AQ207" s="112"/>
      <c r="AR207" s="7"/>
      <c r="AS207" s="8"/>
      <c r="AT207" s="8"/>
      <c r="AU207" s="8"/>
      <c r="AV207" s="8"/>
      <c r="AW207" s="7"/>
      <c r="AX207" s="132"/>
      <c r="AY207" s="112"/>
      <c r="AZ207" s="112"/>
      <c r="BA207" s="112"/>
      <c r="BB207" s="7"/>
      <c r="BC207" s="8"/>
      <c r="BD207" s="8"/>
      <c r="BE207" s="8"/>
      <c r="BF207" s="8"/>
      <c r="BG207" s="7"/>
      <c r="BH207" s="132"/>
      <c r="BI207" s="112"/>
      <c r="BJ207" s="112"/>
      <c r="BK207" s="112"/>
      <c r="BL207" s="7"/>
      <c r="BM207" s="8"/>
      <c r="BN207" s="8"/>
      <c r="BO207" s="8"/>
      <c r="BP207" s="8"/>
      <c r="BQ207" s="7"/>
      <c r="BR207" s="132"/>
      <c r="BS207" s="112"/>
      <c r="BT207" s="112"/>
      <c r="BU207" s="112"/>
      <c r="BV207" s="7"/>
      <c r="BW207" s="8"/>
      <c r="BX207" s="8"/>
      <c r="BY207" s="8"/>
      <c r="BZ207" s="8"/>
      <c r="CA207" s="7"/>
      <c r="CB207" s="132"/>
      <c r="CC207" s="112"/>
      <c r="CD207" s="112"/>
      <c r="CE207" s="112"/>
      <c r="CF207" s="7"/>
      <c r="CG207" s="8"/>
      <c r="CH207" s="8"/>
      <c r="CI207" s="8"/>
      <c r="CJ207" s="8"/>
      <c r="CK207" s="7"/>
      <c r="CL207" s="132"/>
      <c r="CM207" s="112"/>
      <c r="CN207" s="112"/>
      <c r="CO207" s="112"/>
      <c r="CP207" s="7"/>
      <c r="CQ207" s="8"/>
      <c r="CR207" s="8"/>
      <c r="CS207" s="8"/>
      <c r="CT207" s="8"/>
      <c r="CU207" s="7"/>
      <c r="CV207" s="132"/>
      <c r="CW207" s="112"/>
      <c r="CX207" s="112"/>
      <c r="CY207" s="112"/>
      <c r="CZ207" s="7"/>
      <c r="DA207" s="8"/>
      <c r="DB207" s="8"/>
      <c r="DC207" s="8"/>
      <c r="DD207" s="8"/>
      <c r="DE207" s="7"/>
      <c r="DF207" s="132"/>
      <c r="DG207" s="112"/>
      <c r="DH207" s="112"/>
      <c r="DI207" s="112"/>
      <c r="DJ207" s="7"/>
      <c r="DK207" s="8"/>
      <c r="DL207" s="8"/>
      <c r="DM207" s="8"/>
      <c r="DN207" s="8"/>
      <c r="DO207" s="7"/>
      <c r="DP207" s="132"/>
      <c r="DQ207" s="112"/>
      <c r="DR207" s="112"/>
      <c r="DS207" s="112"/>
      <c r="DT207" s="7"/>
      <c r="DU207" s="8"/>
      <c r="DV207" s="8"/>
      <c r="DW207" s="8"/>
      <c r="DX207" s="8"/>
      <c r="DY207" s="7"/>
      <c r="DZ207" s="132"/>
      <c r="EA207" s="112"/>
      <c r="EB207" s="112"/>
      <c r="EC207" s="112"/>
      <c r="ED207" s="7"/>
      <c r="EE207" s="8"/>
      <c r="EF207" s="8"/>
      <c r="EG207" s="8"/>
      <c r="EH207" s="8"/>
      <c r="EI207" s="7"/>
      <c r="EJ207" s="132"/>
      <c r="EK207" s="112"/>
      <c r="EL207" s="112"/>
      <c r="EM207" s="112"/>
      <c r="EN207" s="7"/>
      <c r="EO207" s="8"/>
      <c r="EP207" s="8"/>
      <c r="EQ207" s="8"/>
      <c r="ER207" s="8"/>
      <c r="ES207" s="7"/>
      <c r="ET207" s="132"/>
      <c r="EU207" s="13"/>
    </row>
    <row r="208" spans="1:151" ht="12.75" customHeight="1" x14ac:dyDescent="0.2">
      <c r="A208" s="13"/>
      <c r="B208" s="13"/>
      <c r="C208" s="13"/>
      <c r="D208" s="13"/>
      <c r="E208" s="13"/>
      <c r="F208" s="13"/>
      <c r="G208" s="13"/>
      <c r="H208" s="112"/>
      <c r="I208" s="14"/>
      <c r="J208" s="112"/>
      <c r="K208" s="112"/>
      <c r="L208" s="112"/>
      <c r="M208" s="112"/>
      <c r="N208" s="7"/>
      <c r="O208" s="8"/>
      <c r="P208" s="8"/>
      <c r="Q208" s="8"/>
      <c r="R208" s="8"/>
      <c r="S208" s="7"/>
      <c r="T208" s="132"/>
      <c r="U208" s="112"/>
      <c r="V208" s="112"/>
      <c r="W208" s="112"/>
      <c r="X208" s="7"/>
      <c r="Y208" s="8"/>
      <c r="Z208" s="8"/>
      <c r="AA208" s="8"/>
      <c r="AB208" s="8"/>
      <c r="AC208" s="7"/>
      <c r="AD208" s="132"/>
      <c r="AE208" s="112"/>
      <c r="AF208" s="112"/>
      <c r="AG208" s="112"/>
      <c r="AH208" s="7"/>
      <c r="AI208" s="8"/>
      <c r="AJ208" s="8"/>
      <c r="AK208" s="8"/>
      <c r="AL208" s="8"/>
      <c r="AM208" s="7"/>
      <c r="AN208" s="132"/>
      <c r="AO208" s="112"/>
      <c r="AP208" s="112"/>
      <c r="AQ208" s="112"/>
      <c r="AR208" s="7"/>
      <c r="AS208" s="8"/>
      <c r="AT208" s="8"/>
      <c r="AU208" s="8"/>
      <c r="AV208" s="8"/>
      <c r="AW208" s="7"/>
      <c r="AX208" s="132"/>
      <c r="AY208" s="112"/>
      <c r="AZ208" s="112"/>
      <c r="BA208" s="112"/>
      <c r="BB208" s="7"/>
      <c r="BC208" s="8"/>
      <c r="BD208" s="8"/>
      <c r="BE208" s="8"/>
      <c r="BF208" s="8"/>
      <c r="BG208" s="7"/>
      <c r="BH208" s="132"/>
      <c r="BI208" s="112"/>
      <c r="BJ208" s="112"/>
      <c r="BK208" s="112"/>
      <c r="BL208" s="7"/>
      <c r="BM208" s="8"/>
      <c r="BN208" s="8"/>
      <c r="BO208" s="8"/>
      <c r="BP208" s="8"/>
      <c r="BQ208" s="7"/>
      <c r="BR208" s="132"/>
      <c r="BS208" s="112"/>
      <c r="BT208" s="112"/>
      <c r="BU208" s="112"/>
      <c r="BV208" s="7"/>
      <c r="BW208" s="8"/>
      <c r="BX208" s="8"/>
      <c r="BY208" s="8"/>
      <c r="BZ208" s="8"/>
      <c r="CA208" s="7"/>
      <c r="CB208" s="132"/>
      <c r="CC208" s="112"/>
      <c r="CD208" s="112"/>
      <c r="CE208" s="112"/>
      <c r="CF208" s="7"/>
      <c r="CG208" s="8"/>
      <c r="CH208" s="8"/>
      <c r="CI208" s="8"/>
      <c r="CJ208" s="8"/>
      <c r="CK208" s="7"/>
      <c r="CL208" s="132"/>
      <c r="CM208" s="112"/>
      <c r="CN208" s="112"/>
      <c r="CO208" s="112"/>
      <c r="CP208" s="7"/>
      <c r="CQ208" s="8"/>
      <c r="CR208" s="8"/>
      <c r="CS208" s="8"/>
      <c r="CT208" s="8"/>
      <c r="CU208" s="7"/>
      <c r="CV208" s="132"/>
      <c r="CW208" s="112"/>
      <c r="CX208" s="112"/>
      <c r="CY208" s="112"/>
      <c r="CZ208" s="7"/>
      <c r="DA208" s="8"/>
      <c r="DB208" s="8"/>
      <c r="DC208" s="8"/>
      <c r="DD208" s="8"/>
      <c r="DE208" s="7"/>
      <c r="DF208" s="132"/>
      <c r="DG208" s="112"/>
      <c r="DH208" s="112"/>
      <c r="DI208" s="112"/>
      <c r="DJ208" s="7"/>
      <c r="DK208" s="8"/>
      <c r="DL208" s="8"/>
      <c r="DM208" s="8"/>
      <c r="DN208" s="8"/>
      <c r="DO208" s="7"/>
      <c r="DP208" s="132"/>
      <c r="DQ208" s="112"/>
      <c r="DR208" s="112"/>
      <c r="DS208" s="112"/>
      <c r="DT208" s="7"/>
      <c r="DU208" s="8"/>
      <c r="DV208" s="8"/>
      <c r="DW208" s="8"/>
      <c r="DX208" s="8"/>
      <c r="DY208" s="7"/>
      <c r="DZ208" s="132"/>
      <c r="EA208" s="112"/>
      <c r="EB208" s="112"/>
      <c r="EC208" s="112"/>
      <c r="ED208" s="7"/>
      <c r="EE208" s="8"/>
      <c r="EF208" s="8"/>
      <c r="EG208" s="8"/>
      <c r="EH208" s="8"/>
      <c r="EI208" s="7"/>
      <c r="EJ208" s="132"/>
      <c r="EK208" s="112"/>
      <c r="EL208" s="112"/>
      <c r="EM208" s="112"/>
      <c r="EN208" s="7"/>
      <c r="EO208" s="8"/>
      <c r="EP208" s="8"/>
      <c r="EQ208" s="8"/>
      <c r="ER208" s="8"/>
      <c r="ES208" s="7"/>
      <c r="ET208" s="132"/>
      <c r="EU208" s="13"/>
    </row>
    <row r="209" spans="1:151" ht="12.75" customHeight="1" x14ac:dyDescent="0.2">
      <c r="A209" s="13"/>
      <c r="B209" s="13"/>
      <c r="C209" s="13"/>
      <c r="D209" s="13"/>
      <c r="E209" s="13"/>
      <c r="F209" s="13"/>
      <c r="G209" s="13"/>
      <c r="H209" s="112"/>
      <c r="I209" s="14"/>
      <c r="J209" s="112"/>
      <c r="K209" s="112"/>
      <c r="L209" s="112"/>
      <c r="M209" s="112"/>
      <c r="N209" s="7"/>
      <c r="O209" s="8"/>
      <c r="P209" s="8"/>
      <c r="Q209" s="8"/>
      <c r="R209" s="8"/>
      <c r="S209" s="7"/>
      <c r="T209" s="132"/>
      <c r="U209" s="112"/>
      <c r="V209" s="112"/>
      <c r="W209" s="112"/>
      <c r="X209" s="7"/>
      <c r="Y209" s="8"/>
      <c r="Z209" s="8"/>
      <c r="AA209" s="8"/>
      <c r="AB209" s="8"/>
      <c r="AC209" s="7"/>
      <c r="AD209" s="132"/>
      <c r="AE209" s="112"/>
      <c r="AF209" s="112"/>
      <c r="AG209" s="112"/>
      <c r="AH209" s="7"/>
      <c r="AI209" s="8"/>
      <c r="AJ209" s="8"/>
      <c r="AK209" s="8"/>
      <c r="AL209" s="8"/>
      <c r="AM209" s="7"/>
      <c r="AN209" s="132"/>
      <c r="AO209" s="112"/>
      <c r="AP209" s="112"/>
      <c r="AQ209" s="112"/>
      <c r="AR209" s="7"/>
      <c r="AS209" s="8"/>
      <c r="AT209" s="8"/>
      <c r="AU209" s="8"/>
      <c r="AV209" s="8"/>
      <c r="AW209" s="7"/>
      <c r="AX209" s="132"/>
      <c r="AY209" s="112"/>
      <c r="AZ209" s="112"/>
      <c r="BA209" s="112"/>
      <c r="BB209" s="7"/>
      <c r="BC209" s="8"/>
      <c r="BD209" s="8"/>
      <c r="BE209" s="8"/>
      <c r="BF209" s="8"/>
      <c r="BG209" s="7"/>
      <c r="BH209" s="132"/>
      <c r="BI209" s="112"/>
      <c r="BJ209" s="112"/>
      <c r="BK209" s="112"/>
      <c r="BL209" s="7"/>
      <c r="BM209" s="8"/>
      <c r="BN209" s="8"/>
      <c r="BO209" s="8"/>
      <c r="BP209" s="8"/>
      <c r="BQ209" s="7"/>
      <c r="BR209" s="132"/>
      <c r="BS209" s="112"/>
      <c r="BT209" s="112"/>
      <c r="BU209" s="112"/>
      <c r="BV209" s="7"/>
      <c r="BW209" s="8"/>
      <c r="BX209" s="8"/>
      <c r="BY209" s="8"/>
      <c r="BZ209" s="8"/>
      <c r="CA209" s="7"/>
      <c r="CB209" s="132"/>
      <c r="CC209" s="112"/>
      <c r="CD209" s="112"/>
      <c r="CE209" s="112"/>
      <c r="CF209" s="7"/>
      <c r="CG209" s="8"/>
      <c r="CH209" s="8"/>
      <c r="CI209" s="8"/>
      <c r="CJ209" s="8"/>
      <c r="CK209" s="7"/>
      <c r="CL209" s="132"/>
      <c r="CM209" s="112"/>
      <c r="CN209" s="112"/>
      <c r="CO209" s="112"/>
      <c r="CP209" s="7"/>
      <c r="CQ209" s="8"/>
      <c r="CR209" s="8"/>
      <c r="CS209" s="8"/>
      <c r="CT209" s="8"/>
      <c r="CU209" s="7"/>
      <c r="CV209" s="132"/>
      <c r="CW209" s="112"/>
      <c r="CX209" s="112"/>
      <c r="CY209" s="112"/>
      <c r="CZ209" s="7"/>
      <c r="DA209" s="8"/>
      <c r="DB209" s="8"/>
      <c r="DC209" s="8"/>
      <c r="DD209" s="8"/>
      <c r="DE209" s="7"/>
      <c r="DF209" s="132"/>
      <c r="DG209" s="112"/>
      <c r="DH209" s="112"/>
      <c r="DI209" s="112"/>
      <c r="DJ209" s="7"/>
      <c r="DK209" s="8"/>
      <c r="DL209" s="8"/>
      <c r="DM209" s="8"/>
      <c r="DN209" s="8"/>
      <c r="DO209" s="7"/>
      <c r="DP209" s="132"/>
      <c r="DQ209" s="112"/>
      <c r="DR209" s="112"/>
      <c r="DS209" s="112"/>
      <c r="DT209" s="7"/>
      <c r="DU209" s="8"/>
      <c r="DV209" s="8"/>
      <c r="DW209" s="8"/>
      <c r="DX209" s="8"/>
      <c r="DY209" s="7"/>
      <c r="DZ209" s="132"/>
      <c r="EA209" s="112"/>
      <c r="EB209" s="112"/>
      <c r="EC209" s="112"/>
      <c r="ED209" s="7"/>
      <c r="EE209" s="8"/>
      <c r="EF209" s="8"/>
      <c r="EG209" s="8"/>
      <c r="EH209" s="8"/>
      <c r="EI209" s="7"/>
      <c r="EJ209" s="132"/>
      <c r="EK209" s="112"/>
      <c r="EL209" s="112"/>
      <c r="EM209" s="112"/>
      <c r="EN209" s="7"/>
      <c r="EO209" s="8"/>
      <c r="EP209" s="8"/>
      <c r="EQ209" s="8"/>
      <c r="ER209" s="8"/>
      <c r="ES209" s="7"/>
      <c r="ET209" s="132"/>
      <c r="EU209" s="13"/>
    </row>
    <row r="210" spans="1:151" ht="12.75" customHeight="1" x14ac:dyDescent="0.2">
      <c r="A210" s="13"/>
      <c r="B210" s="13"/>
      <c r="C210" s="13"/>
      <c r="D210" s="13"/>
      <c r="E210" s="13"/>
      <c r="F210" s="13"/>
      <c r="G210" s="13"/>
      <c r="H210" s="112"/>
      <c r="I210" s="14"/>
      <c r="J210" s="112"/>
      <c r="K210" s="112"/>
      <c r="L210" s="112"/>
      <c r="M210" s="112"/>
      <c r="N210" s="7"/>
      <c r="O210" s="8"/>
      <c r="P210" s="8"/>
      <c r="Q210" s="8"/>
      <c r="R210" s="8"/>
      <c r="S210" s="7"/>
      <c r="T210" s="132"/>
      <c r="U210" s="112"/>
      <c r="V210" s="112"/>
      <c r="W210" s="112"/>
      <c r="X210" s="7"/>
      <c r="Y210" s="8"/>
      <c r="Z210" s="8"/>
      <c r="AA210" s="8"/>
      <c r="AB210" s="8"/>
      <c r="AC210" s="7"/>
      <c r="AD210" s="132"/>
      <c r="AE210" s="112"/>
      <c r="AF210" s="112"/>
      <c r="AG210" s="112"/>
      <c r="AH210" s="7"/>
      <c r="AI210" s="8"/>
      <c r="AJ210" s="8"/>
      <c r="AK210" s="8"/>
      <c r="AL210" s="8"/>
      <c r="AM210" s="7"/>
      <c r="AN210" s="132"/>
      <c r="AO210" s="112"/>
      <c r="AP210" s="112"/>
      <c r="AQ210" s="112"/>
      <c r="AR210" s="7"/>
      <c r="AS210" s="8"/>
      <c r="AT210" s="8"/>
      <c r="AU210" s="8"/>
      <c r="AV210" s="8"/>
      <c r="AW210" s="7"/>
      <c r="AX210" s="132"/>
      <c r="AY210" s="112"/>
      <c r="AZ210" s="112"/>
      <c r="BA210" s="112"/>
      <c r="BB210" s="7"/>
      <c r="BC210" s="8"/>
      <c r="BD210" s="8"/>
      <c r="BE210" s="8"/>
      <c r="BF210" s="8"/>
      <c r="BG210" s="7"/>
      <c r="BH210" s="132"/>
      <c r="BI210" s="112"/>
      <c r="BJ210" s="112"/>
      <c r="BK210" s="112"/>
      <c r="BL210" s="7"/>
      <c r="BM210" s="8"/>
      <c r="BN210" s="8"/>
      <c r="BO210" s="8"/>
      <c r="BP210" s="8"/>
      <c r="BQ210" s="7"/>
      <c r="BR210" s="132"/>
      <c r="BS210" s="112"/>
      <c r="BT210" s="112"/>
      <c r="BU210" s="112"/>
      <c r="BV210" s="7"/>
      <c r="BW210" s="8"/>
      <c r="BX210" s="8"/>
      <c r="BY210" s="8"/>
      <c r="BZ210" s="8"/>
      <c r="CA210" s="7"/>
      <c r="CB210" s="132"/>
      <c r="CC210" s="112"/>
      <c r="CD210" s="112"/>
      <c r="CE210" s="112"/>
      <c r="CF210" s="7"/>
      <c r="CG210" s="8"/>
      <c r="CH210" s="8"/>
      <c r="CI210" s="8"/>
      <c r="CJ210" s="8"/>
      <c r="CK210" s="7"/>
      <c r="CL210" s="132"/>
      <c r="CM210" s="112"/>
      <c r="CN210" s="112"/>
      <c r="CO210" s="112"/>
      <c r="CP210" s="7"/>
      <c r="CQ210" s="8"/>
      <c r="CR210" s="8"/>
      <c r="CS210" s="8"/>
      <c r="CT210" s="8"/>
      <c r="CU210" s="7"/>
      <c r="CV210" s="132"/>
      <c r="CW210" s="112"/>
      <c r="CX210" s="112"/>
      <c r="CY210" s="112"/>
      <c r="CZ210" s="7"/>
      <c r="DA210" s="8"/>
      <c r="DB210" s="8"/>
      <c r="DC210" s="8"/>
      <c r="DD210" s="8"/>
      <c r="DE210" s="7"/>
      <c r="DF210" s="132"/>
      <c r="DG210" s="112"/>
      <c r="DH210" s="112"/>
      <c r="DI210" s="112"/>
      <c r="DJ210" s="7"/>
      <c r="DK210" s="8"/>
      <c r="DL210" s="8"/>
      <c r="DM210" s="8"/>
      <c r="DN210" s="8"/>
      <c r="DO210" s="7"/>
      <c r="DP210" s="132"/>
      <c r="DQ210" s="112"/>
      <c r="DR210" s="112"/>
      <c r="DS210" s="112"/>
      <c r="DT210" s="7"/>
      <c r="DU210" s="8"/>
      <c r="DV210" s="8"/>
      <c r="DW210" s="8"/>
      <c r="DX210" s="8"/>
      <c r="DY210" s="7"/>
      <c r="DZ210" s="132"/>
      <c r="EA210" s="112"/>
      <c r="EB210" s="112"/>
      <c r="EC210" s="112"/>
      <c r="ED210" s="7"/>
      <c r="EE210" s="8"/>
      <c r="EF210" s="8"/>
      <c r="EG210" s="8"/>
      <c r="EH210" s="8"/>
      <c r="EI210" s="7"/>
      <c r="EJ210" s="132"/>
      <c r="EK210" s="112"/>
      <c r="EL210" s="112"/>
      <c r="EM210" s="112"/>
      <c r="EN210" s="7"/>
      <c r="EO210" s="8"/>
      <c r="EP210" s="8"/>
      <c r="EQ210" s="8"/>
      <c r="ER210" s="8"/>
      <c r="ES210" s="7"/>
      <c r="ET210" s="132"/>
      <c r="EU210" s="13"/>
    </row>
    <row r="211" spans="1:151" ht="12.75" customHeight="1" x14ac:dyDescent="0.2">
      <c r="A211" s="13"/>
      <c r="B211" s="13"/>
      <c r="C211" s="13"/>
      <c r="D211" s="13"/>
      <c r="E211" s="13"/>
      <c r="F211" s="13"/>
      <c r="G211" s="13"/>
      <c r="H211" s="112"/>
      <c r="I211" s="14"/>
      <c r="J211" s="112"/>
      <c r="K211" s="112"/>
      <c r="L211" s="112"/>
      <c r="M211" s="112"/>
      <c r="N211" s="7"/>
      <c r="O211" s="8"/>
      <c r="P211" s="8"/>
      <c r="Q211" s="8"/>
      <c r="R211" s="8"/>
      <c r="S211" s="7"/>
      <c r="T211" s="132"/>
      <c r="U211" s="112"/>
      <c r="V211" s="112"/>
      <c r="W211" s="112"/>
      <c r="X211" s="7"/>
      <c r="Y211" s="8"/>
      <c r="Z211" s="8"/>
      <c r="AA211" s="8"/>
      <c r="AB211" s="8"/>
      <c r="AC211" s="7"/>
      <c r="AD211" s="132"/>
      <c r="AE211" s="112"/>
      <c r="AF211" s="112"/>
      <c r="AG211" s="112"/>
      <c r="AH211" s="7"/>
      <c r="AI211" s="8"/>
      <c r="AJ211" s="8"/>
      <c r="AK211" s="8"/>
      <c r="AL211" s="8"/>
      <c r="AM211" s="7"/>
      <c r="AN211" s="132"/>
      <c r="AO211" s="112"/>
      <c r="AP211" s="112"/>
      <c r="AQ211" s="112"/>
      <c r="AR211" s="7"/>
      <c r="AS211" s="8"/>
      <c r="AT211" s="8"/>
      <c r="AU211" s="8"/>
      <c r="AV211" s="8"/>
      <c r="AW211" s="7"/>
      <c r="AX211" s="132"/>
      <c r="AY211" s="112"/>
      <c r="AZ211" s="112"/>
      <c r="BA211" s="112"/>
      <c r="BB211" s="7"/>
      <c r="BC211" s="8"/>
      <c r="BD211" s="8"/>
      <c r="BE211" s="8"/>
      <c r="BF211" s="8"/>
      <c r="BG211" s="7"/>
      <c r="BH211" s="132"/>
      <c r="BI211" s="112"/>
      <c r="BJ211" s="112"/>
      <c r="BK211" s="112"/>
      <c r="BL211" s="7"/>
      <c r="BM211" s="8"/>
      <c r="BN211" s="8"/>
      <c r="BO211" s="8"/>
      <c r="BP211" s="8"/>
      <c r="BQ211" s="7"/>
      <c r="BR211" s="132"/>
      <c r="BS211" s="112"/>
      <c r="BT211" s="112"/>
      <c r="BU211" s="112"/>
      <c r="BV211" s="7"/>
      <c r="BW211" s="8"/>
      <c r="BX211" s="8"/>
      <c r="BY211" s="8"/>
      <c r="BZ211" s="8"/>
      <c r="CA211" s="7"/>
      <c r="CB211" s="132"/>
      <c r="CC211" s="112"/>
      <c r="CD211" s="112"/>
      <c r="CE211" s="112"/>
      <c r="CF211" s="7"/>
      <c r="CG211" s="8"/>
      <c r="CH211" s="8"/>
      <c r="CI211" s="8"/>
      <c r="CJ211" s="8"/>
      <c r="CK211" s="7"/>
      <c r="CL211" s="132"/>
      <c r="CM211" s="112"/>
      <c r="CN211" s="112"/>
      <c r="CO211" s="112"/>
      <c r="CP211" s="7"/>
      <c r="CQ211" s="8"/>
      <c r="CR211" s="8"/>
      <c r="CS211" s="8"/>
      <c r="CT211" s="8"/>
      <c r="CU211" s="7"/>
      <c r="CV211" s="132"/>
      <c r="CW211" s="112"/>
      <c r="CX211" s="112"/>
      <c r="CY211" s="112"/>
      <c r="CZ211" s="7"/>
      <c r="DA211" s="8"/>
      <c r="DB211" s="8"/>
      <c r="DC211" s="8"/>
      <c r="DD211" s="8"/>
      <c r="DE211" s="7"/>
      <c r="DF211" s="132"/>
      <c r="DG211" s="112"/>
      <c r="DH211" s="112"/>
      <c r="DI211" s="112"/>
      <c r="DJ211" s="7"/>
      <c r="DK211" s="8"/>
      <c r="DL211" s="8"/>
      <c r="DM211" s="8"/>
      <c r="DN211" s="8"/>
      <c r="DO211" s="7"/>
      <c r="DP211" s="132"/>
      <c r="DQ211" s="112"/>
      <c r="DR211" s="112"/>
      <c r="DS211" s="112"/>
      <c r="DT211" s="7"/>
      <c r="DU211" s="8"/>
      <c r="DV211" s="8"/>
      <c r="DW211" s="8"/>
      <c r="DX211" s="8"/>
      <c r="DY211" s="7"/>
      <c r="DZ211" s="132"/>
      <c r="EA211" s="112"/>
      <c r="EB211" s="112"/>
      <c r="EC211" s="112"/>
      <c r="ED211" s="7"/>
      <c r="EE211" s="8"/>
      <c r="EF211" s="8"/>
      <c r="EG211" s="8"/>
      <c r="EH211" s="8"/>
      <c r="EI211" s="7"/>
      <c r="EJ211" s="132"/>
      <c r="EK211" s="112"/>
      <c r="EL211" s="112"/>
      <c r="EM211" s="112"/>
      <c r="EN211" s="7"/>
      <c r="EO211" s="8"/>
      <c r="EP211" s="8"/>
      <c r="EQ211" s="8"/>
      <c r="ER211" s="8"/>
      <c r="ES211" s="7"/>
      <c r="ET211" s="132"/>
      <c r="EU211" s="13"/>
    </row>
    <row r="212" spans="1:151" ht="12.75" customHeight="1" x14ac:dyDescent="0.2">
      <c r="A212" s="13"/>
      <c r="B212" s="13"/>
      <c r="C212" s="13"/>
      <c r="D212" s="13"/>
      <c r="E212" s="13"/>
      <c r="F212" s="13"/>
      <c r="G212" s="13"/>
      <c r="H212" s="112"/>
      <c r="I212" s="14"/>
      <c r="J212" s="112"/>
      <c r="K212" s="112"/>
      <c r="L212" s="112"/>
      <c r="M212" s="112"/>
      <c r="N212" s="7"/>
      <c r="O212" s="8"/>
      <c r="P212" s="8"/>
      <c r="Q212" s="8"/>
      <c r="R212" s="8"/>
      <c r="S212" s="7"/>
      <c r="T212" s="132"/>
      <c r="U212" s="112"/>
      <c r="V212" s="112"/>
      <c r="W212" s="112"/>
      <c r="X212" s="7"/>
      <c r="Y212" s="8"/>
      <c r="Z212" s="8"/>
      <c r="AA212" s="8"/>
      <c r="AB212" s="8"/>
      <c r="AC212" s="7"/>
      <c r="AD212" s="132"/>
      <c r="AE212" s="112"/>
      <c r="AF212" s="112"/>
      <c r="AG212" s="112"/>
      <c r="AH212" s="7"/>
      <c r="AI212" s="8"/>
      <c r="AJ212" s="8"/>
      <c r="AK212" s="8"/>
      <c r="AL212" s="8"/>
      <c r="AM212" s="7"/>
      <c r="AN212" s="132"/>
      <c r="AO212" s="112"/>
      <c r="AP212" s="112"/>
      <c r="AQ212" s="112"/>
      <c r="AR212" s="7"/>
      <c r="AS212" s="8"/>
      <c r="AT212" s="8"/>
      <c r="AU212" s="8"/>
      <c r="AV212" s="8"/>
      <c r="AW212" s="7"/>
      <c r="AX212" s="132"/>
      <c r="AY212" s="112"/>
      <c r="AZ212" s="112"/>
      <c r="BA212" s="112"/>
      <c r="BB212" s="7"/>
      <c r="BC212" s="8"/>
      <c r="BD212" s="8"/>
      <c r="BE212" s="8"/>
      <c r="BF212" s="8"/>
      <c r="BG212" s="7"/>
      <c r="BH212" s="132"/>
      <c r="BI212" s="112"/>
      <c r="BJ212" s="112"/>
      <c r="BK212" s="112"/>
      <c r="BL212" s="7"/>
      <c r="BM212" s="8"/>
      <c r="BN212" s="8"/>
      <c r="BO212" s="8"/>
      <c r="BP212" s="8"/>
      <c r="BQ212" s="7"/>
      <c r="BR212" s="132"/>
      <c r="BS212" s="112"/>
      <c r="BT212" s="112"/>
      <c r="BU212" s="112"/>
      <c r="BV212" s="7"/>
      <c r="BW212" s="8"/>
      <c r="BX212" s="8"/>
      <c r="BY212" s="8"/>
      <c r="BZ212" s="8"/>
      <c r="CA212" s="7"/>
      <c r="CB212" s="132"/>
      <c r="CC212" s="112"/>
      <c r="CD212" s="112"/>
      <c r="CE212" s="112"/>
      <c r="CF212" s="7"/>
      <c r="CG212" s="8"/>
      <c r="CH212" s="8"/>
      <c r="CI212" s="8"/>
      <c r="CJ212" s="8"/>
      <c r="CK212" s="7"/>
      <c r="CL212" s="132"/>
      <c r="CM212" s="112"/>
      <c r="CN212" s="112"/>
      <c r="CO212" s="112"/>
      <c r="CP212" s="7"/>
      <c r="CQ212" s="8"/>
      <c r="CR212" s="8"/>
      <c r="CS212" s="8"/>
      <c r="CT212" s="8"/>
      <c r="CU212" s="7"/>
      <c r="CV212" s="132"/>
      <c r="CW212" s="112"/>
      <c r="CX212" s="112"/>
      <c r="CY212" s="112"/>
      <c r="CZ212" s="7"/>
      <c r="DA212" s="8"/>
      <c r="DB212" s="8"/>
      <c r="DC212" s="8"/>
      <c r="DD212" s="8"/>
      <c r="DE212" s="7"/>
      <c r="DF212" s="132"/>
      <c r="DG212" s="112"/>
      <c r="DH212" s="112"/>
      <c r="DI212" s="112"/>
      <c r="DJ212" s="7"/>
      <c r="DK212" s="8"/>
      <c r="DL212" s="8"/>
      <c r="DM212" s="8"/>
      <c r="DN212" s="8"/>
      <c r="DO212" s="7"/>
      <c r="DP212" s="132"/>
      <c r="DQ212" s="112"/>
      <c r="DR212" s="112"/>
      <c r="DS212" s="112"/>
      <c r="DT212" s="7"/>
      <c r="DU212" s="8"/>
      <c r="DV212" s="8"/>
      <c r="DW212" s="8"/>
      <c r="DX212" s="8"/>
      <c r="DY212" s="7"/>
      <c r="DZ212" s="132"/>
      <c r="EA212" s="112"/>
      <c r="EB212" s="112"/>
      <c r="EC212" s="112"/>
      <c r="ED212" s="7"/>
      <c r="EE212" s="8"/>
      <c r="EF212" s="8"/>
      <c r="EG212" s="8"/>
      <c r="EH212" s="8"/>
      <c r="EI212" s="7"/>
      <c r="EJ212" s="132"/>
      <c r="EK212" s="112"/>
      <c r="EL212" s="112"/>
      <c r="EM212" s="112"/>
      <c r="EN212" s="7"/>
      <c r="EO212" s="8"/>
      <c r="EP212" s="8"/>
      <c r="EQ212" s="8"/>
      <c r="ER212" s="8"/>
      <c r="ES212" s="7"/>
      <c r="ET212" s="132"/>
      <c r="EU212" s="13"/>
    </row>
    <row r="213" spans="1:151" ht="12.75" customHeight="1" x14ac:dyDescent="0.2">
      <c r="A213" s="13"/>
      <c r="B213" s="13"/>
      <c r="C213" s="13"/>
      <c r="D213" s="13"/>
      <c r="E213" s="13"/>
      <c r="F213" s="13"/>
      <c r="G213" s="13"/>
      <c r="H213" s="112"/>
      <c r="I213" s="14"/>
      <c r="J213" s="112"/>
      <c r="K213" s="112"/>
      <c r="L213" s="112"/>
      <c r="M213" s="112"/>
      <c r="N213" s="7"/>
      <c r="O213" s="8"/>
      <c r="P213" s="8"/>
      <c r="Q213" s="8"/>
      <c r="R213" s="8"/>
      <c r="S213" s="7"/>
      <c r="T213" s="132"/>
      <c r="U213" s="112"/>
      <c r="V213" s="112"/>
      <c r="W213" s="112"/>
      <c r="X213" s="7"/>
      <c r="Y213" s="8"/>
      <c r="Z213" s="8"/>
      <c r="AA213" s="8"/>
      <c r="AB213" s="8"/>
      <c r="AC213" s="7"/>
      <c r="AD213" s="132"/>
      <c r="AE213" s="112"/>
      <c r="AF213" s="112"/>
      <c r="AG213" s="112"/>
      <c r="AH213" s="7"/>
      <c r="AI213" s="8"/>
      <c r="AJ213" s="8"/>
      <c r="AK213" s="8"/>
      <c r="AL213" s="8"/>
      <c r="AM213" s="7"/>
      <c r="AN213" s="132"/>
      <c r="AO213" s="112"/>
      <c r="AP213" s="112"/>
      <c r="AQ213" s="112"/>
      <c r="AR213" s="7"/>
      <c r="AS213" s="8"/>
      <c r="AT213" s="8"/>
      <c r="AU213" s="8"/>
      <c r="AV213" s="8"/>
      <c r="AW213" s="7"/>
      <c r="AX213" s="132"/>
      <c r="AY213" s="112"/>
      <c r="AZ213" s="112"/>
      <c r="BA213" s="112"/>
      <c r="BB213" s="7"/>
      <c r="BC213" s="8"/>
      <c r="BD213" s="8"/>
      <c r="BE213" s="8"/>
      <c r="BF213" s="8"/>
      <c r="BG213" s="7"/>
      <c r="BH213" s="132"/>
      <c r="BI213" s="112"/>
      <c r="BJ213" s="112"/>
      <c r="BK213" s="112"/>
      <c r="BL213" s="7"/>
      <c r="BM213" s="8"/>
      <c r="BN213" s="8"/>
      <c r="BO213" s="8"/>
      <c r="BP213" s="8"/>
      <c r="BQ213" s="7"/>
      <c r="BR213" s="132"/>
      <c r="BS213" s="112"/>
      <c r="BT213" s="112"/>
      <c r="BU213" s="112"/>
      <c r="BV213" s="7"/>
      <c r="BW213" s="8"/>
      <c r="BX213" s="8"/>
      <c r="BY213" s="8"/>
      <c r="BZ213" s="8"/>
      <c r="CA213" s="7"/>
      <c r="CB213" s="132"/>
      <c r="CC213" s="112"/>
      <c r="CD213" s="112"/>
      <c r="CE213" s="112"/>
      <c r="CF213" s="7"/>
      <c r="CG213" s="8"/>
      <c r="CH213" s="8"/>
      <c r="CI213" s="8"/>
      <c r="CJ213" s="8"/>
      <c r="CK213" s="7"/>
      <c r="CL213" s="132"/>
      <c r="CM213" s="112"/>
      <c r="CN213" s="112"/>
      <c r="CO213" s="112"/>
      <c r="CP213" s="7"/>
      <c r="CQ213" s="8"/>
      <c r="CR213" s="8"/>
      <c r="CS213" s="8"/>
      <c r="CT213" s="8"/>
      <c r="CU213" s="7"/>
      <c r="CV213" s="132"/>
      <c r="CW213" s="112"/>
      <c r="CX213" s="112"/>
      <c r="CY213" s="112"/>
      <c r="CZ213" s="7"/>
      <c r="DA213" s="8"/>
      <c r="DB213" s="8"/>
      <c r="DC213" s="8"/>
      <c r="DD213" s="8"/>
      <c r="DE213" s="7"/>
      <c r="DF213" s="132"/>
      <c r="DG213" s="112"/>
      <c r="DH213" s="112"/>
      <c r="DI213" s="112"/>
      <c r="DJ213" s="7"/>
      <c r="DK213" s="8"/>
      <c r="DL213" s="8"/>
      <c r="DM213" s="8"/>
      <c r="DN213" s="8"/>
      <c r="DO213" s="7"/>
      <c r="DP213" s="132"/>
      <c r="DQ213" s="112"/>
      <c r="DR213" s="112"/>
      <c r="DS213" s="112"/>
      <c r="DT213" s="7"/>
      <c r="DU213" s="8"/>
      <c r="DV213" s="8"/>
      <c r="DW213" s="8"/>
      <c r="DX213" s="8"/>
      <c r="DY213" s="7"/>
      <c r="DZ213" s="132"/>
      <c r="EA213" s="112"/>
      <c r="EB213" s="112"/>
      <c r="EC213" s="112"/>
      <c r="ED213" s="7"/>
      <c r="EE213" s="8"/>
      <c r="EF213" s="8"/>
      <c r="EG213" s="8"/>
      <c r="EH213" s="8"/>
      <c r="EI213" s="7"/>
      <c r="EJ213" s="132"/>
      <c r="EK213" s="112"/>
      <c r="EL213" s="112"/>
      <c r="EM213" s="112"/>
      <c r="EN213" s="7"/>
      <c r="EO213" s="8"/>
      <c r="EP213" s="8"/>
      <c r="EQ213" s="8"/>
      <c r="ER213" s="8"/>
      <c r="ES213" s="7"/>
      <c r="ET213" s="132"/>
      <c r="EU213" s="13"/>
    </row>
    <row r="214" spans="1:151" ht="12.75" customHeight="1" x14ac:dyDescent="0.2">
      <c r="A214" s="13"/>
      <c r="B214" s="13"/>
      <c r="C214" s="13"/>
      <c r="D214" s="13"/>
      <c r="E214" s="13"/>
      <c r="F214" s="13"/>
      <c r="G214" s="13"/>
      <c r="H214" s="112"/>
      <c r="I214" s="14"/>
      <c r="J214" s="112"/>
      <c r="K214" s="112"/>
      <c r="L214" s="112"/>
      <c r="M214" s="112"/>
      <c r="N214" s="7"/>
      <c r="O214" s="8"/>
      <c r="P214" s="8"/>
      <c r="Q214" s="8"/>
      <c r="R214" s="8"/>
      <c r="S214" s="7"/>
      <c r="T214" s="132"/>
      <c r="U214" s="112"/>
      <c r="V214" s="112"/>
      <c r="W214" s="112"/>
      <c r="X214" s="7"/>
      <c r="Y214" s="8"/>
      <c r="Z214" s="8"/>
      <c r="AA214" s="8"/>
      <c r="AB214" s="8"/>
      <c r="AC214" s="7"/>
      <c r="AD214" s="132"/>
      <c r="AE214" s="112"/>
      <c r="AF214" s="112"/>
      <c r="AG214" s="112"/>
      <c r="AH214" s="7"/>
      <c r="AI214" s="8"/>
      <c r="AJ214" s="8"/>
      <c r="AK214" s="8"/>
      <c r="AL214" s="8"/>
      <c r="AM214" s="7"/>
      <c r="AN214" s="132"/>
      <c r="AO214" s="112"/>
      <c r="AP214" s="112"/>
      <c r="AQ214" s="112"/>
      <c r="AR214" s="7"/>
      <c r="AS214" s="8"/>
      <c r="AT214" s="8"/>
      <c r="AU214" s="8"/>
      <c r="AV214" s="8"/>
      <c r="AW214" s="7"/>
      <c r="AX214" s="132"/>
      <c r="AY214" s="112"/>
      <c r="AZ214" s="112"/>
      <c r="BA214" s="112"/>
      <c r="BB214" s="7"/>
      <c r="BC214" s="8"/>
      <c r="BD214" s="8"/>
      <c r="BE214" s="8"/>
      <c r="BF214" s="8"/>
      <c r="BG214" s="7"/>
      <c r="BH214" s="132"/>
      <c r="BI214" s="112"/>
      <c r="BJ214" s="112"/>
      <c r="BK214" s="112"/>
      <c r="BL214" s="7"/>
      <c r="BM214" s="8"/>
      <c r="BN214" s="8"/>
      <c r="BO214" s="8"/>
      <c r="BP214" s="8"/>
      <c r="BQ214" s="7"/>
      <c r="BR214" s="132"/>
      <c r="BS214" s="112"/>
      <c r="BT214" s="112"/>
      <c r="BU214" s="112"/>
      <c r="BV214" s="7"/>
      <c r="BW214" s="8"/>
      <c r="BX214" s="8"/>
      <c r="BY214" s="8"/>
      <c r="BZ214" s="8"/>
      <c r="CA214" s="7"/>
      <c r="CB214" s="132"/>
      <c r="CC214" s="112"/>
      <c r="CD214" s="112"/>
      <c r="CE214" s="112"/>
      <c r="CF214" s="7"/>
      <c r="CG214" s="8"/>
      <c r="CH214" s="8"/>
      <c r="CI214" s="8"/>
      <c r="CJ214" s="8"/>
      <c r="CK214" s="7"/>
      <c r="CL214" s="132"/>
      <c r="CM214" s="112"/>
      <c r="CN214" s="112"/>
      <c r="CO214" s="112"/>
      <c r="CP214" s="7"/>
      <c r="CQ214" s="8"/>
      <c r="CR214" s="8"/>
      <c r="CS214" s="8"/>
      <c r="CT214" s="8"/>
      <c r="CU214" s="7"/>
      <c r="CV214" s="132"/>
      <c r="CW214" s="112"/>
      <c r="CX214" s="112"/>
      <c r="CY214" s="112"/>
      <c r="CZ214" s="7"/>
      <c r="DA214" s="8"/>
      <c r="DB214" s="8"/>
      <c r="DC214" s="8"/>
      <c r="DD214" s="8"/>
      <c r="DE214" s="7"/>
      <c r="DF214" s="132"/>
      <c r="DG214" s="112"/>
      <c r="DH214" s="112"/>
      <c r="DI214" s="112"/>
      <c r="DJ214" s="7"/>
      <c r="DK214" s="8"/>
      <c r="DL214" s="8"/>
      <c r="DM214" s="8"/>
      <c r="DN214" s="8"/>
      <c r="DO214" s="7"/>
      <c r="DP214" s="132"/>
      <c r="DQ214" s="112"/>
      <c r="DR214" s="112"/>
      <c r="DS214" s="112"/>
      <c r="DT214" s="7"/>
      <c r="DU214" s="8"/>
      <c r="DV214" s="8"/>
      <c r="DW214" s="8"/>
      <c r="DX214" s="8"/>
      <c r="DY214" s="7"/>
      <c r="DZ214" s="132"/>
      <c r="EA214" s="112"/>
      <c r="EB214" s="112"/>
      <c r="EC214" s="112"/>
      <c r="ED214" s="7"/>
      <c r="EE214" s="8"/>
      <c r="EF214" s="8"/>
      <c r="EG214" s="8"/>
      <c r="EH214" s="8"/>
      <c r="EI214" s="7"/>
      <c r="EJ214" s="132"/>
      <c r="EK214" s="112"/>
      <c r="EL214" s="112"/>
      <c r="EM214" s="112"/>
      <c r="EN214" s="7"/>
      <c r="EO214" s="8"/>
      <c r="EP214" s="8"/>
      <c r="EQ214" s="8"/>
      <c r="ER214" s="8"/>
      <c r="ES214" s="7"/>
      <c r="ET214" s="132"/>
      <c r="EU214" s="13"/>
    </row>
    <row r="215" spans="1:151" ht="12.75" customHeight="1" x14ac:dyDescent="0.2">
      <c r="A215" s="13"/>
      <c r="B215" s="13"/>
      <c r="C215" s="13"/>
      <c r="D215" s="13"/>
      <c r="E215" s="13"/>
      <c r="F215" s="13"/>
      <c r="G215" s="13"/>
      <c r="H215" s="112"/>
      <c r="I215" s="14"/>
      <c r="J215" s="112"/>
      <c r="K215" s="112"/>
      <c r="L215" s="112"/>
      <c r="M215" s="112"/>
      <c r="N215" s="7"/>
      <c r="O215" s="8"/>
      <c r="P215" s="8"/>
      <c r="Q215" s="8"/>
      <c r="R215" s="8"/>
      <c r="S215" s="7"/>
      <c r="T215" s="132"/>
      <c r="U215" s="112"/>
      <c r="V215" s="112"/>
      <c r="W215" s="112"/>
      <c r="X215" s="7"/>
      <c r="Y215" s="8"/>
      <c r="Z215" s="8"/>
      <c r="AA215" s="8"/>
      <c r="AB215" s="8"/>
      <c r="AC215" s="7"/>
      <c r="AD215" s="132"/>
      <c r="AE215" s="112"/>
      <c r="AF215" s="112"/>
      <c r="AG215" s="112"/>
      <c r="AH215" s="7"/>
      <c r="AI215" s="8"/>
      <c r="AJ215" s="8"/>
      <c r="AK215" s="8"/>
      <c r="AL215" s="8"/>
      <c r="AM215" s="7"/>
      <c r="AN215" s="132"/>
      <c r="AO215" s="112"/>
      <c r="AP215" s="112"/>
      <c r="AQ215" s="112"/>
      <c r="AR215" s="7"/>
      <c r="AS215" s="8"/>
      <c r="AT215" s="8"/>
      <c r="AU215" s="8"/>
      <c r="AV215" s="8"/>
      <c r="AW215" s="7"/>
      <c r="AX215" s="132"/>
      <c r="AY215" s="112"/>
      <c r="AZ215" s="112"/>
      <c r="BA215" s="112"/>
      <c r="BB215" s="7"/>
      <c r="BC215" s="8"/>
      <c r="BD215" s="8"/>
      <c r="BE215" s="8"/>
      <c r="BF215" s="8"/>
      <c r="BG215" s="7"/>
      <c r="BH215" s="132"/>
      <c r="BI215" s="112"/>
      <c r="BJ215" s="112"/>
      <c r="BK215" s="112"/>
      <c r="BL215" s="7"/>
      <c r="BM215" s="8"/>
      <c r="BN215" s="8"/>
      <c r="BO215" s="8"/>
      <c r="BP215" s="8"/>
      <c r="BQ215" s="7"/>
      <c r="BR215" s="132"/>
      <c r="BS215" s="112"/>
      <c r="BT215" s="112"/>
      <c r="BU215" s="112"/>
      <c r="BV215" s="7"/>
      <c r="BW215" s="8"/>
      <c r="BX215" s="8"/>
      <c r="BY215" s="8"/>
      <c r="BZ215" s="8"/>
      <c r="CA215" s="7"/>
      <c r="CB215" s="132"/>
      <c r="CC215" s="112"/>
      <c r="CD215" s="112"/>
      <c r="CE215" s="112"/>
      <c r="CF215" s="7"/>
      <c r="CG215" s="8"/>
      <c r="CH215" s="8"/>
      <c r="CI215" s="8"/>
      <c r="CJ215" s="8"/>
      <c r="CK215" s="7"/>
      <c r="CL215" s="132"/>
      <c r="CM215" s="112"/>
      <c r="CN215" s="112"/>
      <c r="CO215" s="112"/>
      <c r="CP215" s="7"/>
      <c r="CQ215" s="8"/>
      <c r="CR215" s="8"/>
      <c r="CS215" s="8"/>
      <c r="CT215" s="8"/>
      <c r="CU215" s="7"/>
      <c r="CV215" s="132"/>
      <c r="CW215" s="112"/>
      <c r="CX215" s="112"/>
      <c r="CY215" s="112"/>
      <c r="CZ215" s="7"/>
      <c r="DA215" s="8"/>
      <c r="DB215" s="8"/>
      <c r="DC215" s="8"/>
      <c r="DD215" s="8"/>
      <c r="DE215" s="7"/>
      <c r="DF215" s="132"/>
      <c r="DG215" s="112"/>
      <c r="DH215" s="112"/>
      <c r="DI215" s="112"/>
      <c r="DJ215" s="7"/>
      <c r="DK215" s="8"/>
      <c r="DL215" s="8"/>
      <c r="DM215" s="8"/>
      <c r="DN215" s="8"/>
      <c r="DO215" s="7"/>
      <c r="DP215" s="132"/>
      <c r="DQ215" s="112"/>
      <c r="DR215" s="112"/>
      <c r="DS215" s="112"/>
      <c r="DT215" s="7"/>
      <c r="DU215" s="8"/>
      <c r="DV215" s="8"/>
      <c r="DW215" s="8"/>
      <c r="DX215" s="8"/>
      <c r="DY215" s="7"/>
      <c r="DZ215" s="132"/>
      <c r="EA215" s="112"/>
      <c r="EB215" s="112"/>
      <c r="EC215" s="112"/>
      <c r="ED215" s="7"/>
      <c r="EE215" s="8"/>
      <c r="EF215" s="8"/>
      <c r="EG215" s="8"/>
      <c r="EH215" s="8"/>
      <c r="EI215" s="7"/>
      <c r="EJ215" s="132"/>
      <c r="EK215" s="112"/>
      <c r="EL215" s="112"/>
      <c r="EM215" s="112"/>
      <c r="EN215" s="7"/>
      <c r="EO215" s="8"/>
      <c r="EP215" s="8"/>
      <c r="EQ215" s="8"/>
      <c r="ER215" s="8"/>
      <c r="ES215" s="7"/>
      <c r="ET215" s="132"/>
      <c r="EU215" s="13"/>
    </row>
    <row r="216" spans="1:151" ht="12.75" customHeight="1" x14ac:dyDescent="0.2">
      <c r="A216" s="13"/>
      <c r="B216" s="13"/>
      <c r="C216" s="13"/>
      <c r="D216" s="13"/>
      <c r="E216" s="13"/>
      <c r="F216" s="13"/>
      <c r="G216" s="13"/>
      <c r="H216" s="112"/>
      <c r="I216" s="14"/>
      <c r="J216" s="112"/>
      <c r="K216" s="112"/>
      <c r="L216" s="112"/>
      <c r="M216" s="112"/>
      <c r="N216" s="7"/>
      <c r="O216" s="8"/>
      <c r="P216" s="8"/>
      <c r="Q216" s="8"/>
      <c r="R216" s="8"/>
      <c r="S216" s="7"/>
      <c r="T216" s="132"/>
      <c r="U216" s="112"/>
      <c r="V216" s="112"/>
      <c r="W216" s="112"/>
      <c r="X216" s="7"/>
      <c r="Y216" s="8"/>
      <c r="Z216" s="8"/>
      <c r="AA216" s="8"/>
      <c r="AB216" s="8"/>
      <c r="AC216" s="7"/>
      <c r="AD216" s="132"/>
      <c r="AE216" s="112"/>
      <c r="AF216" s="112"/>
      <c r="AG216" s="112"/>
      <c r="AH216" s="7"/>
      <c r="AI216" s="8"/>
      <c r="AJ216" s="8"/>
      <c r="AK216" s="8"/>
      <c r="AL216" s="8"/>
      <c r="AM216" s="7"/>
      <c r="AN216" s="132"/>
      <c r="AO216" s="112"/>
      <c r="AP216" s="112"/>
      <c r="AQ216" s="112"/>
      <c r="AR216" s="7"/>
      <c r="AS216" s="8"/>
      <c r="AT216" s="8"/>
      <c r="AU216" s="8"/>
      <c r="AV216" s="8"/>
      <c r="AW216" s="7"/>
      <c r="AX216" s="132"/>
      <c r="AY216" s="112"/>
      <c r="AZ216" s="112"/>
      <c r="BA216" s="112"/>
      <c r="BB216" s="7"/>
      <c r="BC216" s="8"/>
      <c r="BD216" s="8"/>
      <c r="BE216" s="8"/>
      <c r="BF216" s="8"/>
      <c r="BG216" s="7"/>
      <c r="BH216" s="132"/>
      <c r="BI216" s="112"/>
      <c r="BJ216" s="112"/>
      <c r="BK216" s="112"/>
      <c r="BL216" s="7"/>
      <c r="BM216" s="8"/>
      <c r="BN216" s="8"/>
      <c r="BO216" s="8"/>
      <c r="BP216" s="8"/>
      <c r="BQ216" s="7"/>
      <c r="BR216" s="132"/>
      <c r="BS216" s="112"/>
      <c r="BT216" s="112"/>
      <c r="BU216" s="112"/>
      <c r="BV216" s="7"/>
      <c r="BW216" s="8"/>
      <c r="BX216" s="8"/>
      <c r="BY216" s="8"/>
      <c r="BZ216" s="8"/>
      <c r="CA216" s="7"/>
      <c r="CB216" s="132"/>
      <c r="CC216" s="112"/>
      <c r="CD216" s="112"/>
      <c r="CE216" s="112"/>
      <c r="CF216" s="7"/>
      <c r="CG216" s="8"/>
      <c r="CH216" s="8"/>
      <c r="CI216" s="8"/>
      <c r="CJ216" s="8"/>
      <c r="CK216" s="7"/>
      <c r="CL216" s="132"/>
      <c r="CM216" s="112"/>
      <c r="CN216" s="112"/>
      <c r="CO216" s="112"/>
      <c r="CP216" s="7"/>
      <c r="CQ216" s="8"/>
      <c r="CR216" s="8"/>
      <c r="CS216" s="8"/>
      <c r="CT216" s="8"/>
      <c r="CU216" s="7"/>
      <c r="CV216" s="132"/>
      <c r="CW216" s="112"/>
      <c r="CX216" s="112"/>
      <c r="CY216" s="112"/>
      <c r="CZ216" s="7"/>
      <c r="DA216" s="8"/>
      <c r="DB216" s="8"/>
      <c r="DC216" s="8"/>
      <c r="DD216" s="8"/>
      <c r="DE216" s="7"/>
      <c r="DF216" s="132"/>
      <c r="DG216" s="112"/>
      <c r="DH216" s="112"/>
      <c r="DI216" s="112"/>
      <c r="DJ216" s="7"/>
      <c r="DK216" s="8"/>
      <c r="DL216" s="8"/>
      <c r="DM216" s="8"/>
      <c r="DN216" s="8"/>
      <c r="DO216" s="7"/>
      <c r="DP216" s="132"/>
      <c r="DQ216" s="112"/>
      <c r="DR216" s="112"/>
      <c r="DS216" s="112"/>
      <c r="DT216" s="7"/>
      <c r="DU216" s="8"/>
      <c r="DV216" s="8"/>
      <c r="DW216" s="8"/>
      <c r="DX216" s="8"/>
      <c r="DY216" s="7"/>
      <c r="DZ216" s="132"/>
      <c r="EA216" s="112"/>
      <c r="EB216" s="112"/>
      <c r="EC216" s="112"/>
      <c r="ED216" s="7"/>
      <c r="EE216" s="8"/>
      <c r="EF216" s="8"/>
      <c r="EG216" s="8"/>
      <c r="EH216" s="8"/>
      <c r="EI216" s="7"/>
      <c r="EJ216" s="132"/>
      <c r="EK216" s="112"/>
      <c r="EL216" s="112"/>
      <c r="EM216" s="112"/>
      <c r="EN216" s="7"/>
      <c r="EO216" s="8"/>
      <c r="EP216" s="8"/>
      <c r="EQ216" s="8"/>
      <c r="ER216" s="8"/>
      <c r="ES216" s="7"/>
      <c r="ET216" s="132"/>
      <c r="EU216" s="13"/>
    </row>
    <row r="217" spans="1:151" ht="12.75" customHeight="1" x14ac:dyDescent="0.2">
      <c r="A217" s="13"/>
      <c r="B217" s="13"/>
      <c r="C217" s="13"/>
      <c r="D217" s="13"/>
      <c r="E217" s="13"/>
      <c r="F217" s="13"/>
      <c r="G217" s="13"/>
      <c r="H217" s="112"/>
      <c r="I217" s="14"/>
      <c r="J217" s="112"/>
      <c r="K217" s="112"/>
      <c r="L217" s="112"/>
      <c r="M217" s="112"/>
      <c r="N217" s="7"/>
      <c r="O217" s="8"/>
      <c r="P217" s="8"/>
      <c r="Q217" s="8"/>
      <c r="R217" s="8"/>
      <c r="S217" s="7"/>
      <c r="T217" s="132"/>
      <c r="U217" s="112"/>
      <c r="V217" s="112"/>
      <c r="W217" s="112"/>
      <c r="X217" s="7"/>
      <c r="Y217" s="8"/>
      <c r="Z217" s="8"/>
      <c r="AA217" s="8"/>
      <c r="AB217" s="8"/>
      <c r="AC217" s="7"/>
      <c r="AD217" s="132"/>
      <c r="AE217" s="112"/>
      <c r="AF217" s="112"/>
      <c r="AG217" s="112"/>
      <c r="AH217" s="7"/>
      <c r="AI217" s="8"/>
      <c r="AJ217" s="8"/>
      <c r="AK217" s="8"/>
      <c r="AL217" s="8"/>
      <c r="AM217" s="7"/>
      <c r="AN217" s="132"/>
      <c r="AO217" s="112"/>
      <c r="AP217" s="112"/>
      <c r="AQ217" s="112"/>
      <c r="AR217" s="7"/>
      <c r="AS217" s="8"/>
      <c r="AT217" s="8"/>
      <c r="AU217" s="8"/>
      <c r="AV217" s="8"/>
      <c r="AW217" s="7"/>
      <c r="AX217" s="132"/>
      <c r="AY217" s="112"/>
      <c r="AZ217" s="112"/>
      <c r="BA217" s="112"/>
      <c r="BB217" s="7"/>
      <c r="BC217" s="8"/>
      <c r="BD217" s="8"/>
      <c r="BE217" s="8"/>
      <c r="BF217" s="8"/>
      <c r="BG217" s="7"/>
      <c r="BH217" s="132"/>
      <c r="BI217" s="112"/>
      <c r="BJ217" s="112"/>
      <c r="BK217" s="112"/>
      <c r="BL217" s="7"/>
      <c r="BM217" s="8"/>
      <c r="BN217" s="8"/>
      <c r="BO217" s="8"/>
      <c r="BP217" s="8"/>
      <c r="BQ217" s="7"/>
      <c r="BR217" s="132"/>
      <c r="BS217" s="112"/>
      <c r="BT217" s="112"/>
      <c r="BU217" s="112"/>
      <c r="BV217" s="7"/>
      <c r="BW217" s="8"/>
      <c r="BX217" s="8"/>
      <c r="BY217" s="8"/>
      <c r="BZ217" s="8"/>
      <c r="CA217" s="7"/>
      <c r="CB217" s="132"/>
      <c r="CC217" s="112"/>
      <c r="CD217" s="112"/>
      <c r="CE217" s="112"/>
      <c r="CF217" s="7"/>
      <c r="CG217" s="8"/>
      <c r="CH217" s="8"/>
      <c r="CI217" s="8"/>
      <c r="CJ217" s="8"/>
      <c r="CK217" s="7"/>
      <c r="CL217" s="132"/>
      <c r="CM217" s="112"/>
      <c r="CN217" s="112"/>
      <c r="CO217" s="112"/>
      <c r="CP217" s="7"/>
      <c r="CQ217" s="8"/>
      <c r="CR217" s="8"/>
      <c r="CS217" s="8"/>
      <c r="CT217" s="8"/>
      <c r="CU217" s="7"/>
      <c r="CV217" s="132"/>
      <c r="CW217" s="112"/>
      <c r="CX217" s="112"/>
      <c r="CY217" s="112"/>
      <c r="CZ217" s="7"/>
      <c r="DA217" s="8"/>
      <c r="DB217" s="8"/>
      <c r="DC217" s="8"/>
      <c r="DD217" s="8"/>
      <c r="DE217" s="7"/>
      <c r="DF217" s="132"/>
      <c r="DG217" s="112"/>
      <c r="DH217" s="112"/>
      <c r="DI217" s="112"/>
      <c r="DJ217" s="7"/>
      <c r="DK217" s="8"/>
      <c r="DL217" s="8"/>
      <c r="DM217" s="8"/>
      <c r="DN217" s="8"/>
      <c r="DO217" s="7"/>
      <c r="DP217" s="132"/>
      <c r="DQ217" s="112"/>
      <c r="DR217" s="112"/>
      <c r="DS217" s="112"/>
      <c r="DT217" s="7"/>
      <c r="DU217" s="8"/>
      <c r="DV217" s="8"/>
      <c r="DW217" s="8"/>
      <c r="DX217" s="8"/>
      <c r="DY217" s="7"/>
      <c r="DZ217" s="132"/>
      <c r="EA217" s="112"/>
      <c r="EB217" s="112"/>
      <c r="EC217" s="112"/>
      <c r="ED217" s="7"/>
      <c r="EE217" s="8"/>
      <c r="EF217" s="8"/>
      <c r="EG217" s="8"/>
      <c r="EH217" s="8"/>
      <c r="EI217" s="7"/>
      <c r="EJ217" s="132"/>
      <c r="EK217" s="112"/>
      <c r="EL217" s="112"/>
      <c r="EM217" s="112"/>
      <c r="EN217" s="7"/>
      <c r="EO217" s="8"/>
      <c r="EP217" s="8"/>
      <c r="EQ217" s="8"/>
      <c r="ER217" s="8"/>
      <c r="ES217" s="7"/>
      <c r="ET217" s="132"/>
      <c r="EU217" s="13"/>
    </row>
    <row r="218" spans="1:151" ht="12.75" customHeight="1" x14ac:dyDescent="0.2">
      <c r="A218" s="13"/>
      <c r="B218" s="13"/>
      <c r="C218" s="13"/>
      <c r="D218" s="13"/>
      <c r="E218" s="13"/>
      <c r="F218" s="13"/>
      <c r="G218" s="13"/>
      <c r="H218" s="112"/>
      <c r="I218" s="14"/>
      <c r="J218" s="112"/>
      <c r="K218" s="112"/>
      <c r="L218" s="112"/>
      <c r="M218" s="112"/>
      <c r="N218" s="7"/>
      <c r="O218" s="8"/>
      <c r="P218" s="8"/>
      <c r="Q218" s="8"/>
      <c r="R218" s="8"/>
      <c r="S218" s="7"/>
      <c r="T218" s="132"/>
      <c r="U218" s="112"/>
      <c r="V218" s="112"/>
      <c r="W218" s="112"/>
      <c r="X218" s="7"/>
      <c r="Y218" s="8"/>
      <c r="Z218" s="8"/>
      <c r="AA218" s="8"/>
      <c r="AB218" s="8"/>
      <c r="AC218" s="7"/>
      <c r="AD218" s="132"/>
      <c r="AE218" s="112"/>
      <c r="AF218" s="112"/>
      <c r="AG218" s="112"/>
      <c r="AH218" s="7"/>
      <c r="AI218" s="8"/>
      <c r="AJ218" s="8"/>
      <c r="AK218" s="8"/>
      <c r="AL218" s="8"/>
      <c r="AM218" s="7"/>
      <c r="AN218" s="132"/>
      <c r="AO218" s="112"/>
      <c r="AP218" s="112"/>
      <c r="AQ218" s="112"/>
      <c r="AR218" s="7"/>
      <c r="AS218" s="8"/>
      <c r="AT218" s="8"/>
      <c r="AU218" s="8"/>
      <c r="AV218" s="8"/>
      <c r="AW218" s="7"/>
      <c r="AX218" s="132"/>
      <c r="AY218" s="112"/>
      <c r="AZ218" s="112"/>
      <c r="BA218" s="112"/>
      <c r="BB218" s="7"/>
      <c r="BC218" s="8"/>
      <c r="BD218" s="8"/>
      <c r="BE218" s="8"/>
      <c r="BF218" s="8"/>
      <c r="BG218" s="7"/>
      <c r="BH218" s="132"/>
      <c r="BI218" s="112"/>
      <c r="BJ218" s="112"/>
      <c r="BK218" s="112"/>
      <c r="BL218" s="7"/>
      <c r="BM218" s="8"/>
      <c r="BN218" s="8"/>
      <c r="BO218" s="8"/>
      <c r="BP218" s="8"/>
      <c r="BQ218" s="7"/>
      <c r="BR218" s="132"/>
      <c r="BS218" s="112"/>
      <c r="BT218" s="112"/>
      <c r="BU218" s="112"/>
      <c r="BV218" s="7"/>
      <c r="BW218" s="8"/>
      <c r="BX218" s="8"/>
      <c r="BY218" s="8"/>
      <c r="BZ218" s="8"/>
      <c r="CA218" s="7"/>
      <c r="CB218" s="132"/>
      <c r="CC218" s="112"/>
      <c r="CD218" s="112"/>
      <c r="CE218" s="112"/>
      <c r="CF218" s="7"/>
      <c r="CG218" s="8"/>
      <c r="CH218" s="8"/>
      <c r="CI218" s="8"/>
      <c r="CJ218" s="8"/>
      <c r="CK218" s="7"/>
      <c r="CL218" s="132"/>
      <c r="CM218" s="112"/>
      <c r="CN218" s="112"/>
      <c r="CO218" s="112"/>
      <c r="CP218" s="7"/>
      <c r="CQ218" s="8"/>
      <c r="CR218" s="8"/>
      <c r="CS218" s="8"/>
      <c r="CT218" s="8"/>
      <c r="CU218" s="7"/>
      <c r="CV218" s="132"/>
      <c r="CW218" s="112"/>
      <c r="CX218" s="112"/>
      <c r="CY218" s="112"/>
      <c r="CZ218" s="7"/>
      <c r="DA218" s="8"/>
      <c r="DB218" s="8"/>
      <c r="DC218" s="8"/>
      <c r="DD218" s="8"/>
      <c r="DE218" s="7"/>
      <c r="DF218" s="132"/>
      <c r="DG218" s="112"/>
      <c r="DH218" s="112"/>
      <c r="DI218" s="112"/>
      <c r="DJ218" s="7"/>
      <c r="DK218" s="8"/>
      <c r="DL218" s="8"/>
      <c r="DM218" s="8"/>
      <c r="DN218" s="8"/>
      <c r="DO218" s="7"/>
      <c r="DP218" s="132"/>
      <c r="DQ218" s="112"/>
      <c r="DR218" s="112"/>
      <c r="DS218" s="112"/>
      <c r="DT218" s="7"/>
      <c r="DU218" s="8"/>
      <c r="DV218" s="8"/>
      <c r="DW218" s="8"/>
      <c r="DX218" s="8"/>
      <c r="DY218" s="7"/>
      <c r="DZ218" s="132"/>
      <c r="EA218" s="112"/>
      <c r="EB218" s="112"/>
      <c r="EC218" s="112"/>
      <c r="ED218" s="7"/>
      <c r="EE218" s="8"/>
      <c r="EF218" s="8"/>
      <c r="EG218" s="8"/>
      <c r="EH218" s="8"/>
      <c r="EI218" s="7"/>
      <c r="EJ218" s="132"/>
      <c r="EK218" s="112"/>
      <c r="EL218" s="112"/>
      <c r="EM218" s="112"/>
      <c r="EN218" s="7"/>
      <c r="EO218" s="8"/>
      <c r="EP218" s="8"/>
      <c r="EQ218" s="8"/>
      <c r="ER218" s="8"/>
      <c r="ES218" s="7"/>
      <c r="ET218" s="132"/>
      <c r="EU218" s="13"/>
    </row>
    <row r="219" spans="1:151" ht="12.75" customHeight="1" x14ac:dyDescent="0.2">
      <c r="A219" s="13"/>
      <c r="B219" s="13"/>
      <c r="C219" s="13"/>
      <c r="D219" s="13"/>
      <c r="E219" s="13"/>
      <c r="F219" s="13"/>
      <c r="G219" s="13"/>
      <c r="H219" s="112"/>
      <c r="I219" s="14"/>
      <c r="J219" s="112"/>
      <c r="K219" s="112"/>
      <c r="L219" s="112"/>
      <c r="M219" s="112"/>
      <c r="N219" s="7"/>
      <c r="O219" s="8"/>
      <c r="P219" s="8"/>
      <c r="Q219" s="8"/>
      <c r="R219" s="8"/>
      <c r="S219" s="7"/>
      <c r="T219" s="132"/>
      <c r="U219" s="112"/>
      <c r="V219" s="112"/>
      <c r="W219" s="112"/>
      <c r="X219" s="7"/>
      <c r="Y219" s="8"/>
      <c r="Z219" s="8"/>
      <c r="AA219" s="8"/>
      <c r="AB219" s="8"/>
      <c r="AC219" s="7"/>
      <c r="AD219" s="132"/>
      <c r="AE219" s="112"/>
      <c r="AF219" s="112"/>
      <c r="AG219" s="112"/>
      <c r="AH219" s="7"/>
      <c r="AI219" s="8"/>
      <c r="AJ219" s="8"/>
      <c r="AK219" s="8"/>
      <c r="AL219" s="8"/>
      <c r="AM219" s="7"/>
      <c r="AN219" s="132"/>
      <c r="AO219" s="112"/>
      <c r="AP219" s="112"/>
      <c r="AQ219" s="112"/>
      <c r="AR219" s="7"/>
      <c r="AS219" s="8"/>
      <c r="AT219" s="8"/>
      <c r="AU219" s="8"/>
      <c r="AV219" s="8"/>
      <c r="AW219" s="7"/>
      <c r="AX219" s="132"/>
      <c r="AY219" s="112"/>
      <c r="AZ219" s="112"/>
      <c r="BA219" s="112"/>
      <c r="BB219" s="7"/>
      <c r="BC219" s="8"/>
      <c r="BD219" s="8"/>
      <c r="BE219" s="8"/>
      <c r="BF219" s="8"/>
      <c r="BG219" s="7"/>
      <c r="BH219" s="132"/>
      <c r="BI219" s="112"/>
      <c r="BJ219" s="112"/>
      <c r="BK219" s="112"/>
      <c r="BL219" s="7"/>
      <c r="BM219" s="8"/>
      <c r="BN219" s="8"/>
      <c r="BO219" s="8"/>
      <c r="BP219" s="8"/>
      <c r="BQ219" s="7"/>
      <c r="BR219" s="132"/>
      <c r="BS219" s="112"/>
      <c r="BT219" s="112"/>
      <c r="BU219" s="112"/>
      <c r="BV219" s="7"/>
      <c r="BW219" s="8"/>
      <c r="BX219" s="8"/>
      <c r="BY219" s="8"/>
      <c r="BZ219" s="8"/>
      <c r="CA219" s="7"/>
      <c r="CB219" s="132"/>
      <c r="CC219" s="112"/>
      <c r="CD219" s="112"/>
      <c r="CE219" s="112"/>
      <c r="CF219" s="7"/>
      <c r="CG219" s="8"/>
      <c r="CH219" s="8"/>
      <c r="CI219" s="8"/>
      <c r="CJ219" s="8"/>
      <c r="CK219" s="7"/>
      <c r="CL219" s="132"/>
      <c r="CM219" s="112"/>
      <c r="CN219" s="112"/>
      <c r="CO219" s="112"/>
      <c r="CP219" s="7"/>
      <c r="CQ219" s="8"/>
      <c r="CR219" s="8"/>
      <c r="CS219" s="8"/>
      <c r="CT219" s="8"/>
      <c r="CU219" s="7"/>
      <c r="CV219" s="132"/>
      <c r="CW219" s="112"/>
      <c r="CX219" s="112"/>
      <c r="CY219" s="112"/>
      <c r="CZ219" s="7"/>
      <c r="DA219" s="8"/>
      <c r="DB219" s="8"/>
      <c r="DC219" s="8"/>
      <c r="DD219" s="8"/>
      <c r="DE219" s="7"/>
      <c r="DF219" s="132"/>
      <c r="DG219" s="112"/>
      <c r="DH219" s="112"/>
      <c r="DI219" s="112"/>
      <c r="DJ219" s="7"/>
      <c r="DK219" s="8"/>
      <c r="DL219" s="8"/>
      <c r="DM219" s="8"/>
      <c r="DN219" s="8"/>
      <c r="DO219" s="7"/>
      <c r="DP219" s="132"/>
      <c r="DQ219" s="112"/>
      <c r="DR219" s="112"/>
      <c r="DS219" s="112"/>
      <c r="DT219" s="7"/>
      <c r="DU219" s="8"/>
      <c r="DV219" s="8"/>
      <c r="DW219" s="8"/>
      <c r="DX219" s="8"/>
      <c r="DY219" s="7"/>
      <c r="DZ219" s="132"/>
      <c r="EA219" s="112"/>
      <c r="EB219" s="112"/>
      <c r="EC219" s="112"/>
      <c r="ED219" s="7"/>
      <c r="EE219" s="8"/>
      <c r="EF219" s="8"/>
      <c r="EG219" s="8"/>
      <c r="EH219" s="8"/>
      <c r="EI219" s="7"/>
      <c r="EJ219" s="132"/>
      <c r="EK219" s="112"/>
      <c r="EL219" s="112"/>
      <c r="EM219" s="112"/>
      <c r="EN219" s="7"/>
      <c r="EO219" s="8"/>
      <c r="EP219" s="8"/>
      <c r="EQ219" s="8"/>
      <c r="ER219" s="8"/>
      <c r="ES219" s="7"/>
      <c r="ET219" s="132"/>
      <c r="EU219" s="13"/>
    </row>
    <row r="220" spans="1:151" ht="12.75" customHeight="1" x14ac:dyDescent="0.2">
      <c r="A220" s="13"/>
      <c r="B220" s="13"/>
      <c r="C220" s="13"/>
      <c r="D220" s="13"/>
      <c r="E220" s="13"/>
      <c r="F220" s="13"/>
      <c r="G220" s="13"/>
      <c r="H220" s="112"/>
      <c r="I220" s="14"/>
      <c r="J220" s="112"/>
      <c r="K220" s="112"/>
      <c r="L220" s="112"/>
      <c r="M220" s="112"/>
      <c r="N220" s="7"/>
      <c r="O220" s="8"/>
      <c r="P220" s="8"/>
      <c r="Q220" s="8"/>
      <c r="R220" s="8"/>
      <c r="S220" s="7"/>
      <c r="T220" s="132"/>
      <c r="U220" s="112"/>
      <c r="V220" s="112"/>
      <c r="W220" s="112"/>
      <c r="X220" s="7"/>
      <c r="Y220" s="8"/>
      <c r="Z220" s="8"/>
      <c r="AA220" s="8"/>
      <c r="AB220" s="8"/>
      <c r="AC220" s="7"/>
      <c r="AD220" s="132"/>
      <c r="AE220" s="112"/>
      <c r="AF220" s="112"/>
      <c r="AG220" s="112"/>
      <c r="AH220" s="7"/>
      <c r="AI220" s="8"/>
      <c r="AJ220" s="8"/>
      <c r="AK220" s="8"/>
      <c r="AL220" s="8"/>
      <c r="AM220" s="7"/>
      <c r="AN220" s="132"/>
      <c r="AO220" s="112"/>
      <c r="AP220" s="112"/>
      <c r="AQ220" s="112"/>
      <c r="AR220" s="7"/>
      <c r="AS220" s="8"/>
      <c r="AT220" s="8"/>
      <c r="AU220" s="8"/>
      <c r="AV220" s="8"/>
      <c r="AW220" s="7"/>
      <c r="AX220" s="132"/>
      <c r="AY220" s="112"/>
      <c r="AZ220" s="112"/>
      <c r="BA220" s="112"/>
      <c r="BB220" s="7"/>
      <c r="BC220" s="8"/>
      <c r="BD220" s="8"/>
      <c r="BE220" s="8"/>
      <c r="BF220" s="8"/>
      <c r="BG220" s="7"/>
      <c r="BH220" s="132"/>
      <c r="BI220" s="112"/>
      <c r="BJ220" s="112"/>
      <c r="BK220" s="112"/>
      <c r="BL220" s="7"/>
      <c r="BM220" s="8"/>
      <c r="BN220" s="8"/>
      <c r="BO220" s="8"/>
      <c r="BP220" s="8"/>
      <c r="BQ220" s="7"/>
      <c r="BR220" s="132"/>
      <c r="BS220" s="112"/>
      <c r="BT220" s="112"/>
      <c r="BU220" s="112"/>
      <c r="BV220" s="7"/>
      <c r="BW220" s="8"/>
      <c r="BX220" s="8"/>
      <c r="BY220" s="8"/>
      <c r="BZ220" s="8"/>
      <c r="CA220" s="7"/>
      <c r="CB220" s="132"/>
      <c r="CC220" s="112"/>
      <c r="CD220" s="112"/>
      <c r="CE220" s="112"/>
      <c r="CF220" s="7"/>
      <c r="CG220" s="8"/>
      <c r="CH220" s="8"/>
      <c r="CI220" s="8"/>
      <c r="CJ220" s="8"/>
      <c r="CK220" s="7"/>
      <c r="CL220" s="132"/>
      <c r="CM220" s="112"/>
      <c r="CN220" s="112"/>
      <c r="CO220" s="112"/>
      <c r="CP220" s="7"/>
      <c r="CQ220" s="8"/>
      <c r="CR220" s="8"/>
      <c r="CS220" s="8"/>
      <c r="CT220" s="8"/>
      <c r="CU220" s="7"/>
      <c r="CV220" s="132"/>
      <c r="CW220" s="112"/>
      <c r="CX220" s="112"/>
      <c r="CY220" s="112"/>
      <c r="CZ220" s="7"/>
      <c r="DA220" s="8"/>
      <c r="DB220" s="8"/>
      <c r="DC220" s="8"/>
      <c r="DD220" s="8"/>
      <c r="DE220" s="7"/>
      <c r="DF220" s="132"/>
      <c r="DG220" s="112"/>
      <c r="DH220" s="112"/>
      <c r="DI220" s="112"/>
      <c r="DJ220" s="7"/>
      <c r="DK220" s="8"/>
      <c r="DL220" s="8"/>
      <c r="DM220" s="8"/>
      <c r="DN220" s="8"/>
      <c r="DO220" s="7"/>
      <c r="DP220" s="132"/>
      <c r="DQ220" s="112"/>
      <c r="DR220" s="112"/>
      <c r="DS220" s="112"/>
      <c r="DT220" s="7"/>
      <c r="DU220" s="8"/>
      <c r="DV220" s="8"/>
      <c r="DW220" s="8"/>
      <c r="DX220" s="8"/>
      <c r="DY220" s="7"/>
      <c r="DZ220" s="132"/>
      <c r="EA220" s="112"/>
      <c r="EB220" s="112"/>
      <c r="EC220" s="112"/>
      <c r="ED220" s="7"/>
      <c r="EE220" s="8"/>
      <c r="EF220" s="8"/>
      <c r="EG220" s="8"/>
      <c r="EH220" s="8"/>
      <c r="EI220" s="7"/>
      <c r="EJ220" s="132"/>
      <c r="EK220" s="112"/>
      <c r="EL220" s="112"/>
      <c r="EM220" s="112"/>
      <c r="EN220" s="7"/>
      <c r="EO220" s="8"/>
      <c r="EP220" s="8"/>
      <c r="EQ220" s="8"/>
      <c r="ER220" s="8"/>
      <c r="ES220" s="7"/>
      <c r="ET220" s="132"/>
      <c r="EU220" s="13"/>
    </row>
    <row r="221" spans="1:151" ht="12.75" customHeight="1" x14ac:dyDescent="0.2">
      <c r="A221" s="13"/>
      <c r="B221" s="13"/>
      <c r="C221" s="13"/>
      <c r="D221" s="13"/>
      <c r="E221" s="13"/>
      <c r="F221" s="13"/>
      <c r="G221" s="13"/>
      <c r="H221" s="112"/>
      <c r="I221" s="14"/>
      <c r="J221" s="112"/>
      <c r="K221" s="112"/>
      <c r="L221" s="112"/>
      <c r="M221" s="112"/>
      <c r="N221" s="7"/>
      <c r="O221" s="8"/>
      <c r="P221" s="8"/>
      <c r="Q221" s="8"/>
      <c r="R221" s="8"/>
      <c r="S221" s="7"/>
      <c r="T221" s="132"/>
      <c r="U221" s="112"/>
      <c r="V221" s="112"/>
      <c r="W221" s="112"/>
      <c r="X221" s="7"/>
      <c r="Y221" s="8"/>
      <c r="Z221" s="8"/>
      <c r="AA221" s="8"/>
      <c r="AB221" s="8"/>
      <c r="AC221" s="7"/>
      <c r="AD221" s="132"/>
      <c r="AE221" s="112"/>
      <c r="AF221" s="112"/>
      <c r="AG221" s="112"/>
      <c r="AH221" s="7"/>
      <c r="AI221" s="8"/>
      <c r="AJ221" s="8"/>
      <c r="AK221" s="8"/>
      <c r="AL221" s="8"/>
      <c r="AM221" s="7"/>
      <c r="AN221" s="132"/>
      <c r="AO221" s="112"/>
      <c r="AP221" s="112"/>
      <c r="AQ221" s="112"/>
      <c r="AR221" s="7"/>
      <c r="AS221" s="8"/>
      <c r="AT221" s="8"/>
      <c r="AU221" s="8"/>
      <c r="AV221" s="8"/>
      <c r="AW221" s="7"/>
      <c r="AX221" s="132"/>
      <c r="AY221" s="112"/>
      <c r="AZ221" s="112"/>
      <c r="BA221" s="112"/>
      <c r="BB221" s="7"/>
      <c r="BC221" s="8"/>
      <c r="BD221" s="8"/>
      <c r="BE221" s="8"/>
      <c r="BF221" s="8"/>
      <c r="BG221" s="7"/>
      <c r="BH221" s="132"/>
      <c r="BI221" s="112"/>
      <c r="BJ221" s="112"/>
      <c r="BK221" s="112"/>
      <c r="BL221" s="7"/>
      <c r="BM221" s="8"/>
      <c r="BN221" s="8"/>
      <c r="BO221" s="8"/>
      <c r="BP221" s="8"/>
      <c r="BQ221" s="7"/>
      <c r="BR221" s="132"/>
      <c r="BS221" s="112"/>
      <c r="BT221" s="112"/>
      <c r="BU221" s="112"/>
      <c r="BV221" s="7"/>
      <c r="BW221" s="8"/>
      <c r="BX221" s="8"/>
      <c r="BY221" s="8"/>
      <c r="BZ221" s="8"/>
      <c r="CA221" s="7"/>
      <c r="CB221" s="132"/>
      <c r="CC221" s="112"/>
      <c r="CD221" s="112"/>
      <c r="CE221" s="112"/>
      <c r="CF221" s="7"/>
      <c r="CG221" s="8"/>
      <c r="CH221" s="8"/>
      <c r="CI221" s="8"/>
      <c r="CJ221" s="8"/>
      <c r="CK221" s="7"/>
      <c r="CL221" s="132"/>
      <c r="CM221" s="112"/>
      <c r="CN221" s="112"/>
      <c r="CO221" s="112"/>
      <c r="CP221" s="7"/>
      <c r="CQ221" s="8"/>
      <c r="CR221" s="8"/>
      <c r="CS221" s="8"/>
      <c r="CT221" s="8"/>
      <c r="CU221" s="7"/>
      <c r="CV221" s="132"/>
      <c r="CW221" s="112"/>
      <c r="CX221" s="112"/>
      <c r="CY221" s="112"/>
      <c r="CZ221" s="7"/>
      <c r="DA221" s="8"/>
      <c r="DB221" s="8"/>
      <c r="DC221" s="8"/>
      <c r="DD221" s="8"/>
      <c r="DE221" s="7"/>
      <c r="DF221" s="132"/>
      <c r="DG221" s="112"/>
      <c r="DH221" s="112"/>
      <c r="DI221" s="112"/>
      <c r="DJ221" s="7"/>
      <c r="DK221" s="8"/>
      <c r="DL221" s="8"/>
      <c r="DM221" s="8"/>
      <c r="DN221" s="8"/>
      <c r="DO221" s="7"/>
      <c r="DP221" s="132"/>
      <c r="DQ221" s="112"/>
      <c r="DR221" s="112"/>
      <c r="DS221" s="112"/>
      <c r="DT221" s="7"/>
      <c r="DU221" s="8"/>
      <c r="DV221" s="8"/>
      <c r="DW221" s="8"/>
      <c r="DX221" s="8"/>
      <c r="DY221" s="7"/>
      <c r="DZ221" s="132"/>
      <c r="EA221" s="112"/>
      <c r="EB221" s="112"/>
      <c r="EC221" s="112"/>
      <c r="ED221" s="7"/>
      <c r="EE221" s="8"/>
      <c r="EF221" s="8"/>
      <c r="EG221" s="8"/>
      <c r="EH221" s="8"/>
      <c r="EI221" s="7"/>
      <c r="EJ221" s="132"/>
      <c r="EK221" s="112"/>
      <c r="EL221" s="112"/>
      <c r="EM221" s="112"/>
      <c r="EN221" s="7"/>
      <c r="EO221" s="8"/>
      <c r="EP221" s="8"/>
      <c r="EQ221" s="8"/>
      <c r="ER221" s="8"/>
      <c r="ES221" s="7"/>
      <c r="ET221" s="132"/>
      <c r="EU221" s="13"/>
    </row>
    <row r="222" spans="1:151" ht="12.75" customHeight="1" x14ac:dyDescent="0.2">
      <c r="A222" s="13"/>
      <c r="B222" s="13"/>
      <c r="C222" s="13"/>
      <c r="D222" s="13"/>
      <c r="E222" s="13"/>
      <c r="F222" s="13"/>
      <c r="G222" s="13"/>
      <c r="H222" s="112"/>
      <c r="I222" s="14"/>
      <c r="J222" s="112"/>
      <c r="K222" s="112"/>
      <c r="L222" s="112"/>
      <c r="M222" s="112"/>
      <c r="N222" s="7"/>
      <c r="O222" s="8"/>
      <c r="P222" s="8"/>
      <c r="Q222" s="8"/>
      <c r="R222" s="8"/>
      <c r="S222" s="7"/>
      <c r="T222" s="132"/>
      <c r="U222" s="112"/>
      <c r="V222" s="112"/>
      <c r="W222" s="112"/>
      <c r="X222" s="7"/>
      <c r="Y222" s="8"/>
      <c r="Z222" s="8"/>
      <c r="AA222" s="8"/>
      <c r="AB222" s="8"/>
      <c r="AC222" s="7"/>
      <c r="AD222" s="132"/>
      <c r="AE222" s="112"/>
      <c r="AF222" s="112"/>
      <c r="AG222" s="112"/>
      <c r="AH222" s="7"/>
      <c r="AI222" s="8"/>
      <c r="AJ222" s="8"/>
      <c r="AK222" s="8"/>
      <c r="AL222" s="8"/>
      <c r="AM222" s="7"/>
      <c r="AN222" s="132"/>
      <c r="AO222" s="112"/>
      <c r="AP222" s="112"/>
      <c r="AQ222" s="112"/>
      <c r="AR222" s="7"/>
      <c r="AS222" s="8"/>
      <c r="AT222" s="8"/>
      <c r="AU222" s="8"/>
      <c r="AV222" s="8"/>
      <c r="AW222" s="7"/>
      <c r="AX222" s="132"/>
      <c r="AY222" s="112"/>
      <c r="AZ222" s="112"/>
      <c r="BA222" s="112"/>
      <c r="BB222" s="7"/>
      <c r="BC222" s="8"/>
      <c r="BD222" s="8"/>
      <c r="BE222" s="8"/>
      <c r="BF222" s="8"/>
      <c r="BG222" s="7"/>
      <c r="BH222" s="132"/>
      <c r="BI222" s="112"/>
      <c r="BJ222" s="112"/>
      <c r="BK222" s="112"/>
      <c r="BL222" s="7"/>
      <c r="BM222" s="8"/>
      <c r="BN222" s="8"/>
      <c r="BO222" s="8"/>
      <c r="BP222" s="8"/>
      <c r="BQ222" s="7"/>
      <c r="BR222" s="132"/>
      <c r="BS222" s="112"/>
      <c r="BT222" s="112"/>
      <c r="BU222" s="112"/>
      <c r="BV222" s="7"/>
      <c r="BW222" s="8"/>
      <c r="BX222" s="8"/>
      <c r="BY222" s="8"/>
      <c r="BZ222" s="8"/>
      <c r="CA222" s="7"/>
      <c r="CB222" s="132"/>
      <c r="CC222" s="112"/>
      <c r="CD222" s="112"/>
      <c r="CE222" s="112"/>
      <c r="CF222" s="7"/>
      <c r="CG222" s="8"/>
      <c r="CH222" s="8"/>
      <c r="CI222" s="8"/>
      <c r="CJ222" s="8"/>
      <c r="CK222" s="7"/>
      <c r="CL222" s="132"/>
      <c r="CM222" s="112"/>
      <c r="CN222" s="112"/>
      <c r="CO222" s="112"/>
      <c r="CP222" s="7"/>
      <c r="CQ222" s="8"/>
      <c r="CR222" s="8"/>
      <c r="CS222" s="8"/>
      <c r="CT222" s="8"/>
      <c r="CU222" s="7"/>
      <c r="CV222" s="132"/>
      <c r="CW222" s="112"/>
      <c r="CX222" s="112"/>
      <c r="CY222" s="112"/>
      <c r="CZ222" s="7"/>
      <c r="DA222" s="8"/>
      <c r="DB222" s="8"/>
      <c r="DC222" s="8"/>
      <c r="DD222" s="8"/>
      <c r="DE222" s="7"/>
      <c r="DF222" s="132"/>
      <c r="DG222" s="112"/>
      <c r="DH222" s="112"/>
      <c r="DI222" s="112"/>
      <c r="DJ222" s="7"/>
      <c r="DK222" s="8"/>
      <c r="DL222" s="8"/>
      <c r="DM222" s="8"/>
      <c r="DN222" s="8"/>
      <c r="DO222" s="7"/>
      <c r="DP222" s="132"/>
      <c r="DQ222" s="112"/>
      <c r="DR222" s="112"/>
      <c r="DS222" s="112"/>
      <c r="DT222" s="7"/>
      <c r="DU222" s="8"/>
      <c r="DV222" s="8"/>
      <c r="DW222" s="8"/>
      <c r="DX222" s="8"/>
      <c r="DY222" s="7"/>
      <c r="DZ222" s="132"/>
      <c r="EA222" s="112"/>
      <c r="EB222" s="112"/>
      <c r="EC222" s="112"/>
      <c r="ED222" s="7"/>
      <c r="EE222" s="8"/>
      <c r="EF222" s="8"/>
      <c r="EG222" s="8"/>
      <c r="EH222" s="8"/>
      <c r="EI222" s="7"/>
      <c r="EJ222" s="132"/>
      <c r="EK222" s="112"/>
      <c r="EL222" s="112"/>
      <c r="EM222" s="112"/>
      <c r="EN222" s="7"/>
      <c r="EO222" s="8"/>
      <c r="EP222" s="8"/>
      <c r="EQ222" s="8"/>
      <c r="ER222" s="8"/>
      <c r="ES222" s="7"/>
      <c r="ET222" s="132"/>
      <c r="EU222" s="13"/>
    </row>
    <row r="223" spans="1:151" ht="12.75" customHeight="1" x14ac:dyDescent="0.2">
      <c r="A223" s="13"/>
      <c r="B223" s="13"/>
      <c r="C223" s="13"/>
      <c r="D223" s="13"/>
      <c r="E223" s="13"/>
      <c r="F223" s="13"/>
      <c r="G223" s="13"/>
      <c r="H223" s="112"/>
      <c r="I223" s="14"/>
      <c r="J223" s="112"/>
      <c r="K223" s="112"/>
      <c r="L223" s="112"/>
      <c r="M223" s="112"/>
      <c r="N223" s="7"/>
      <c r="O223" s="8"/>
      <c r="P223" s="8"/>
      <c r="Q223" s="8"/>
      <c r="R223" s="8"/>
      <c r="S223" s="7"/>
      <c r="T223" s="132"/>
      <c r="U223" s="112"/>
      <c r="V223" s="112"/>
      <c r="W223" s="112"/>
      <c r="X223" s="7"/>
      <c r="Y223" s="8"/>
      <c r="Z223" s="8"/>
      <c r="AA223" s="8"/>
      <c r="AB223" s="8"/>
      <c r="AC223" s="7"/>
      <c r="AD223" s="132"/>
      <c r="AE223" s="112"/>
      <c r="AF223" s="112"/>
      <c r="AG223" s="112"/>
      <c r="AH223" s="7"/>
      <c r="AI223" s="8"/>
      <c r="AJ223" s="8"/>
      <c r="AK223" s="8"/>
      <c r="AL223" s="8"/>
      <c r="AM223" s="7"/>
      <c r="AN223" s="132"/>
      <c r="AO223" s="112"/>
      <c r="AP223" s="112"/>
      <c r="AQ223" s="112"/>
      <c r="AR223" s="7"/>
      <c r="AS223" s="8"/>
      <c r="AT223" s="8"/>
      <c r="AU223" s="8"/>
      <c r="AV223" s="8"/>
      <c r="AW223" s="7"/>
      <c r="AX223" s="132"/>
      <c r="AY223" s="112"/>
      <c r="AZ223" s="112"/>
      <c r="BA223" s="112"/>
      <c r="BB223" s="7"/>
      <c r="BC223" s="8"/>
      <c r="BD223" s="8"/>
      <c r="BE223" s="8"/>
      <c r="BF223" s="8"/>
      <c r="BG223" s="7"/>
      <c r="BH223" s="132"/>
      <c r="BI223" s="112"/>
      <c r="BJ223" s="112"/>
      <c r="BK223" s="112"/>
      <c r="BL223" s="7"/>
      <c r="BM223" s="8"/>
      <c r="BN223" s="8"/>
      <c r="BO223" s="8"/>
      <c r="BP223" s="8"/>
      <c r="BQ223" s="7"/>
      <c r="BR223" s="132"/>
      <c r="BS223" s="112"/>
      <c r="BT223" s="112"/>
      <c r="BU223" s="112"/>
      <c r="BV223" s="7"/>
      <c r="BW223" s="8"/>
      <c r="BX223" s="8"/>
      <c r="BY223" s="8"/>
      <c r="BZ223" s="8"/>
      <c r="CA223" s="7"/>
      <c r="CB223" s="132"/>
      <c r="CC223" s="112"/>
      <c r="CD223" s="112"/>
      <c r="CE223" s="112"/>
      <c r="CF223" s="7"/>
      <c r="CG223" s="8"/>
      <c r="CH223" s="8"/>
      <c r="CI223" s="8"/>
      <c r="CJ223" s="8"/>
      <c r="CK223" s="7"/>
      <c r="CL223" s="132"/>
      <c r="CM223" s="112"/>
      <c r="CN223" s="112"/>
      <c r="CO223" s="112"/>
      <c r="CP223" s="7"/>
      <c r="CQ223" s="8"/>
      <c r="CR223" s="8"/>
      <c r="CS223" s="8"/>
      <c r="CT223" s="8"/>
      <c r="CU223" s="7"/>
      <c r="CV223" s="132"/>
      <c r="CW223" s="112"/>
      <c r="CX223" s="112"/>
      <c r="CY223" s="112"/>
      <c r="CZ223" s="7"/>
      <c r="DA223" s="8"/>
      <c r="DB223" s="8"/>
      <c r="DC223" s="8"/>
      <c r="DD223" s="8"/>
      <c r="DE223" s="7"/>
      <c r="DF223" s="132"/>
      <c r="DG223" s="112"/>
      <c r="DH223" s="112"/>
      <c r="DI223" s="112"/>
      <c r="DJ223" s="7"/>
      <c r="DK223" s="8"/>
      <c r="DL223" s="8"/>
      <c r="DM223" s="8"/>
      <c r="DN223" s="8"/>
      <c r="DO223" s="7"/>
      <c r="DP223" s="132"/>
      <c r="DQ223" s="112"/>
      <c r="DR223" s="112"/>
      <c r="DS223" s="112"/>
      <c r="DT223" s="7"/>
      <c r="DU223" s="8"/>
      <c r="DV223" s="8"/>
      <c r="DW223" s="8"/>
      <c r="DX223" s="8"/>
      <c r="DY223" s="7"/>
      <c r="DZ223" s="132"/>
      <c r="EA223" s="112"/>
      <c r="EB223" s="112"/>
      <c r="EC223" s="112"/>
      <c r="ED223" s="7"/>
      <c r="EE223" s="8"/>
      <c r="EF223" s="8"/>
      <c r="EG223" s="8"/>
      <c r="EH223" s="8"/>
      <c r="EI223" s="7"/>
      <c r="EJ223" s="132"/>
      <c r="EK223" s="112"/>
      <c r="EL223" s="112"/>
      <c r="EM223" s="112"/>
      <c r="EN223" s="7"/>
      <c r="EO223" s="8"/>
      <c r="EP223" s="8"/>
      <c r="EQ223" s="8"/>
      <c r="ER223" s="8"/>
      <c r="ES223" s="7"/>
      <c r="ET223" s="132"/>
      <c r="EU223" s="13"/>
    </row>
    <row r="224" spans="1:151" ht="12.75" customHeight="1" x14ac:dyDescent="0.2">
      <c r="A224" s="13"/>
      <c r="B224" s="13"/>
      <c r="C224" s="13"/>
      <c r="D224" s="13"/>
      <c r="E224" s="13"/>
      <c r="F224" s="13"/>
      <c r="G224" s="13"/>
      <c r="H224" s="112"/>
      <c r="I224" s="14"/>
      <c r="J224" s="112"/>
      <c r="K224" s="112"/>
      <c r="L224" s="112"/>
      <c r="M224" s="112"/>
      <c r="N224" s="7"/>
      <c r="O224" s="8"/>
      <c r="P224" s="8"/>
      <c r="Q224" s="8"/>
      <c r="R224" s="8"/>
      <c r="S224" s="7"/>
      <c r="T224" s="132"/>
      <c r="U224" s="112"/>
      <c r="V224" s="112"/>
      <c r="W224" s="112"/>
      <c r="X224" s="7"/>
      <c r="Y224" s="8"/>
      <c r="Z224" s="8"/>
      <c r="AA224" s="8"/>
      <c r="AB224" s="8"/>
      <c r="AC224" s="7"/>
      <c r="AD224" s="132"/>
      <c r="AE224" s="112"/>
      <c r="AF224" s="112"/>
      <c r="AG224" s="112"/>
      <c r="AH224" s="7"/>
      <c r="AI224" s="8"/>
      <c r="AJ224" s="8"/>
      <c r="AK224" s="8"/>
      <c r="AL224" s="8"/>
      <c r="AM224" s="7"/>
      <c r="AN224" s="132"/>
      <c r="AO224" s="112"/>
      <c r="AP224" s="112"/>
      <c r="AQ224" s="112"/>
      <c r="AR224" s="7"/>
      <c r="AS224" s="8"/>
      <c r="AT224" s="8"/>
      <c r="AU224" s="8"/>
      <c r="AV224" s="8"/>
      <c r="AW224" s="7"/>
      <c r="AX224" s="132"/>
      <c r="AY224" s="112"/>
      <c r="AZ224" s="112"/>
      <c r="BA224" s="112"/>
      <c r="BB224" s="7"/>
      <c r="BC224" s="8"/>
      <c r="BD224" s="8"/>
      <c r="BE224" s="8"/>
      <c r="BF224" s="8"/>
      <c r="BG224" s="7"/>
      <c r="BH224" s="132"/>
      <c r="BI224" s="112"/>
      <c r="BJ224" s="112"/>
      <c r="BK224" s="112"/>
      <c r="BL224" s="7"/>
      <c r="BM224" s="8"/>
      <c r="BN224" s="8"/>
      <c r="BO224" s="8"/>
      <c r="BP224" s="8"/>
      <c r="BQ224" s="7"/>
      <c r="BR224" s="132"/>
      <c r="BS224" s="112"/>
      <c r="BT224" s="112"/>
      <c r="BU224" s="112"/>
      <c r="BV224" s="7"/>
      <c r="BW224" s="8"/>
      <c r="BX224" s="8"/>
      <c r="BY224" s="8"/>
      <c r="BZ224" s="8"/>
      <c r="CA224" s="7"/>
      <c r="CB224" s="132"/>
      <c r="CC224" s="112"/>
      <c r="CD224" s="112"/>
      <c r="CE224" s="112"/>
      <c r="CF224" s="7"/>
      <c r="CG224" s="8"/>
      <c r="CH224" s="8"/>
      <c r="CI224" s="8"/>
      <c r="CJ224" s="8"/>
      <c r="CK224" s="7"/>
      <c r="CL224" s="132"/>
      <c r="CM224" s="112"/>
      <c r="CN224" s="112"/>
      <c r="CO224" s="112"/>
      <c r="CP224" s="7"/>
      <c r="CQ224" s="8"/>
      <c r="CR224" s="8"/>
      <c r="CS224" s="8"/>
      <c r="CT224" s="8"/>
      <c r="CU224" s="7"/>
      <c r="CV224" s="132"/>
      <c r="CW224" s="112"/>
      <c r="CX224" s="112"/>
      <c r="CY224" s="112"/>
      <c r="CZ224" s="7"/>
      <c r="DA224" s="8"/>
      <c r="DB224" s="8"/>
      <c r="DC224" s="8"/>
      <c r="DD224" s="8"/>
      <c r="DE224" s="7"/>
      <c r="DF224" s="132"/>
      <c r="DG224" s="112"/>
      <c r="DH224" s="112"/>
      <c r="DI224" s="112"/>
      <c r="DJ224" s="7"/>
      <c r="DK224" s="8"/>
      <c r="DL224" s="8"/>
      <c r="DM224" s="8"/>
      <c r="DN224" s="8"/>
      <c r="DO224" s="7"/>
      <c r="DP224" s="132"/>
      <c r="DQ224" s="112"/>
      <c r="DR224" s="112"/>
      <c r="DS224" s="112"/>
      <c r="DT224" s="7"/>
      <c r="DU224" s="8"/>
      <c r="DV224" s="8"/>
      <c r="DW224" s="8"/>
      <c r="DX224" s="8"/>
      <c r="DY224" s="7"/>
      <c r="DZ224" s="132"/>
      <c r="EA224" s="112"/>
      <c r="EB224" s="112"/>
      <c r="EC224" s="112"/>
      <c r="ED224" s="7"/>
      <c r="EE224" s="8"/>
      <c r="EF224" s="8"/>
      <c r="EG224" s="8"/>
      <c r="EH224" s="8"/>
      <c r="EI224" s="7"/>
      <c r="EJ224" s="132"/>
      <c r="EK224" s="112"/>
      <c r="EL224" s="112"/>
      <c r="EM224" s="112"/>
      <c r="EN224" s="7"/>
      <c r="EO224" s="8"/>
      <c r="EP224" s="8"/>
      <c r="EQ224" s="8"/>
      <c r="ER224" s="8"/>
      <c r="ES224" s="7"/>
      <c r="ET224" s="132"/>
      <c r="EU224" s="13"/>
    </row>
    <row r="225" spans="1:151" ht="12.75" customHeight="1" x14ac:dyDescent="0.2">
      <c r="A225" s="13"/>
      <c r="B225" s="13"/>
      <c r="C225" s="13"/>
      <c r="D225" s="13"/>
      <c r="E225" s="13"/>
      <c r="F225" s="13"/>
      <c r="G225" s="13"/>
      <c r="H225" s="112"/>
      <c r="I225" s="14"/>
      <c r="J225" s="112"/>
      <c r="K225" s="112"/>
      <c r="L225" s="112"/>
      <c r="M225" s="112"/>
      <c r="N225" s="7"/>
      <c r="O225" s="8"/>
      <c r="P225" s="8"/>
      <c r="Q225" s="8"/>
      <c r="R225" s="8"/>
      <c r="S225" s="7"/>
      <c r="T225" s="132"/>
      <c r="U225" s="112"/>
      <c r="V225" s="112"/>
      <c r="W225" s="112"/>
      <c r="X225" s="7"/>
      <c r="Y225" s="8"/>
      <c r="Z225" s="8"/>
      <c r="AA225" s="8"/>
      <c r="AB225" s="8"/>
      <c r="AC225" s="7"/>
      <c r="AD225" s="132"/>
      <c r="AE225" s="112"/>
      <c r="AF225" s="112"/>
      <c r="AG225" s="112"/>
      <c r="AH225" s="7"/>
      <c r="AI225" s="8"/>
      <c r="AJ225" s="8"/>
      <c r="AK225" s="8"/>
      <c r="AL225" s="8"/>
      <c r="AM225" s="7"/>
      <c r="AN225" s="132"/>
      <c r="AO225" s="112"/>
      <c r="AP225" s="112"/>
      <c r="AQ225" s="112"/>
      <c r="AR225" s="7"/>
      <c r="AS225" s="8"/>
      <c r="AT225" s="8"/>
      <c r="AU225" s="8"/>
      <c r="AV225" s="8"/>
      <c r="AW225" s="7"/>
      <c r="AX225" s="132"/>
      <c r="AY225" s="112"/>
      <c r="AZ225" s="112"/>
      <c r="BA225" s="112"/>
      <c r="BB225" s="7"/>
      <c r="BC225" s="8"/>
      <c r="BD225" s="8"/>
      <c r="BE225" s="8"/>
      <c r="BF225" s="8"/>
      <c r="BG225" s="7"/>
      <c r="BH225" s="132"/>
      <c r="BI225" s="112"/>
      <c r="BJ225" s="112"/>
      <c r="BK225" s="112"/>
      <c r="BL225" s="7"/>
      <c r="BM225" s="8"/>
      <c r="BN225" s="8"/>
      <c r="BO225" s="8"/>
      <c r="BP225" s="8"/>
      <c r="BQ225" s="7"/>
      <c r="BR225" s="132"/>
      <c r="BS225" s="112"/>
      <c r="BT225" s="112"/>
      <c r="BU225" s="112"/>
      <c r="BV225" s="7"/>
      <c r="BW225" s="8"/>
      <c r="BX225" s="8"/>
      <c r="BY225" s="8"/>
      <c r="BZ225" s="8"/>
      <c r="CA225" s="7"/>
      <c r="CB225" s="132"/>
      <c r="CC225" s="112"/>
      <c r="CD225" s="112"/>
      <c r="CE225" s="112"/>
      <c r="CF225" s="7"/>
      <c r="CG225" s="8"/>
      <c r="CH225" s="8"/>
      <c r="CI225" s="8"/>
      <c r="CJ225" s="8"/>
      <c r="CK225" s="7"/>
      <c r="CL225" s="132"/>
      <c r="CM225" s="112"/>
      <c r="CN225" s="112"/>
      <c r="CO225" s="112"/>
      <c r="CP225" s="7"/>
      <c r="CQ225" s="8"/>
      <c r="CR225" s="8"/>
      <c r="CS225" s="8"/>
      <c r="CT225" s="8"/>
      <c r="CU225" s="7"/>
      <c r="CV225" s="132"/>
      <c r="CW225" s="112"/>
      <c r="CX225" s="112"/>
      <c r="CY225" s="112"/>
      <c r="CZ225" s="7"/>
      <c r="DA225" s="8"/>
      <c r="DB225" s="8"/>
      <c r="DC225" s="8"/>
      <c r="DD225" s="8"/>
      <c r="DE225" s="7"/>
      <c r="DF225" s="132"/>
      <c r="DG225" s="112"/>
      <c r="DH225" s="112"/>
      <c r="DI225" s="112"/>
      <c r="DJ225" s="7"/>
      <c r="DK225" s="8"/>
      <c r="DL225" s="8"/>
      <c r="DM225" s="8"/>
      <c r="DN225" s="8"/>
      <c r="DO225" s="7"/>
      <c r="DP225" s="132"/>
      <c r="DQ225" s="112"/>
      <c r="DR225" s="112"/>
      <c r="DS225" s="112"/>
      <c r="DT225" s="7"/>
      <c r="DU225" s="8"/>
      <c r="DV225" s="8"/>
      <c r="DW225" s="8"/>
      <c r="DX225" s="8"/>
      <c r="DY225" s="7"/>
      <c r="DZ225" s="132"/>
      <c r="EA225" s="112"/>
      <c r="EB225" s="112"/>
      <c r="EC225" s="112"/>
      <c r="ED225" s="7"/>
      <c r="EE225" s="8"/>
      <c r="EF225" s="8"/>
      <c r="EG225" s="8"/>
      <c r="EH225" s="8"/>
      <c r="EI225" s="7"/>
      <c r="EJ225" s="132"/>
      <c r="EK225" s="112"/>
      <c r="EL225" s="112"/>
      <c r="EM225" s="112"/>
      <c r="EN225" s="7"/>
      <c r="EO225" s="8"/>
      <c r="EP225" s="8"/>
      <c r="EQ225" s="8"/>
      <c r="ER225" s="8"/>
      <c r="ES225" s="7"/>
      <c r="ET225" s="132"/>
      <c r="EU225" s="13"/>
    </row>
    <row r="226" spans="1:151" ht="12.75" customHeight="1" x14ac:dyDescent="0.2">
      <c r="A226" s="13"/>
      <c r="B226" s="13"/>
      <c r="C226" s="13"/>
      <c r="D226" s="13"/>
      <c r="E226" s="13"/>
      <c r="F226" s="13"/>
      <c r="G226" s="13"/>
      <c r="H226" s="112"/>
      <c r="I226" s="14"/>
      <c r="J226" s="112"/>
      <c r="K226" s="112"/>
      <c r="L226" s="112"/>
      <c r="M226" s="112"/>
      <c r="N226" s="7"/>
      <c r="O226" s="8"/>
      <c r="P226" s="8"/>
      <c r="Q226" s="8"/>
      <c r="R226" s="8"/>
      <c r="S226" s="7"/>
      <c r="T226" s="132"/>
      <c r="U226" s="112"/>
      <c r="V226" s="112"/>
      <c r="W226" s="112"/>
      <c r="X226" s="7"/>
      <c r="Y226" s="8"/>
      <c r="Z226" s="8"/>
      <c r="AA226" s="8"/>
      <c r="AB226" s="8"/>
      <c r="AC226" s="7"/>
      <c r="AD226" s="132"/>
      <c r="AE226" s="112"/>
      <c r="AF226" s="112"/>
      <c r="AG226" s="112"/>
      <c r="AH226" s="7"/>
      <c r="AI226" s="8"/>
      <c r="AJ226" s="8"/>
      <c r="AK226" s="8"/>
      <c r="AL226" s="8"/>
      <c r="AM226" s="7"/>
      <c r="AN226" s="132"/>
      <c r="AO226" s="112"/>
      <c r="AP226" s="112"/>
      <c r="AQ226" s="112"/>
      <c r="AR226" s="7"/>
      <c r="AS226" s="8"/>
      <c r="AT226" s="8"/>
      <c r="AU226" s="8"/>
      <c r="AV226" s="8"/>
      <c r="AW226" s="7"/>
      <c r="AX226" s="132"/>
      <c r="AY226" s="112"/>
      <c r="AZ226" s="112"/>
      <c r="BA226" s="112"/>
      <c r="BB226" s="7"/>
      <c r="BC226" s="8"/>
      <c r="BD226" s="8"/>
      <c r="BE226" s="8"/>
      <c r="BF226" s="8"/>
      <c r="BG226" s="7"/>
      <c r="BH226" s="132"/>
      <c r="BI226" s="112"/>
      <c r="BJ226" s="112"/>
      <c r="BK226" s="112"/>
      <c r="BL226" s="7"/>
      <c r="BM226" s="8"/>
      <c r="BN226" s="8"/>
      <c r="BO226" s="8"/>
      <c r="BP226" s="8"/>
      <c r="BQ226" s="7"/>
      <c r="BR226" s="132"/>
      <c r="BS226" s="112"/>
      <c r="BT226" s="112"/>
      <c r="BU226" s="112"/>
      <c r="BV226" s="7"/>
      <c r="BW226" s="8"/>
      <c r="BX226" s="8"/>
      <c r="BY226" s="8"/>
      <c r="BZ226" s="8"/>
      <c r="CA226" s="7"/>
      <c r="CB226" s="132"/>
      <c r="CC226" s="112"/>
      <c r="CD226" s="112"/>
      <c r="CE226" s="112"/>
      <c r="CF226" s="7"/>
      <c r="CG226" s="8"/>
      <c r="CH226" s="8"/>
      <c r="CI226" s="8"/>
      <c r="CJ226" s="8"/>
      <c r="CK226" s="7"/>
      <c r="CL226" s="132"/>
      <c r="CM226" s="112"/>
      <c r="CN226" s="112"/>
      <c r="CO226" s="112"/>
      <c r="CP226" s="7"/>
      <c r="CQ226" s="8"/>
      <c r="CR226" s="8"/>
      <c r="CS226" s="8"/>
      <c r="CT226" s="8"/>
      <c r="CU226" s="7"/>
      <c r="CV226" s="132"/>
      <c r="CW226" s="112"/>
      <c r="CX226" s="112"/>
      <c r="CY226" s="112"/>
      <c r="CZ226" s="7"/>
      <c r="DA226" s="8"/>
      <c r="DB226" s="8"/>
      <c r="DC226" s="8"/>
      <c r="DD226" s="8"/>
      <c r="DE226" s="7"/>
      <c r="DF226" s="132"/>
      <c r="DG226" s="112"/>
      <c r="DH226" s="112"/>
      <c r="DI226" s="112"/>
      <c r="DJ226" s="7"/>
      <c r="DK226" s="8"/>
      <c r="DL226" s="8"/>
      <c r="DM226" s="8"/>
      <c r="DN226" s="8"/>
      <c r="DO226" s="7"/>
      <c r="DP226" s="132"/>
      <c r="DQ226" s="112"/>
      <c r="DR226" s="112"/>
      <c r="DS226" s="112"/>
      <c r="DT226" s="7"/>
      <c r="DU226" s="8"/>
      <c r="DV226" s="8"/>
      <c r="DW226" s="8"/>
      <c r="DX226" s="8"/>
      <c r="DY226" s="7"/>
      <c r="DZ226" s="132"/>
      <c r="EA226" s="112"/>
      <c r="EB226" s="112"/>
      <c r="EC226" s="112"/>
      <c r="ED226" s="7"/>
      <c r="EE226" s="8"/>
      <c r="EF226" s="8"/>
      <c r="EG226" s="8"/>
      <c r="EH226" s="8"/>
      <c r="EI226" s="7"/>
      <c r="EJ226" s="132"/>
      <c r="EK226" s="112"/>
      <c r="EL226" s="112"/>
      <c r="EM226" s="112"/>
      <c r="EN226" s="7"/>
      <c r="EO226" s="8"/>
      <c r="EP226" s="8"/>
      <c r="EQ226" s="8"/>
      <c r="ER226" s="8"/>
      <c r="ES226" s="7"/>
      <c r="ET226" s="132"/>
      <c r="EU226" s="13"/>
    </row>
    <row r="227" spans="1:151" ht="12.75" customHeight="1" x14ac:dyDescent="0.2">
      <c r="A227" s="13"/>
      <c r="B227" s="13"/>
      <c r="C227" s="13"/>
      <c r="D227" s="13"/>
      <c r="E227" s="13"/>
      <c r="F227" s="13"/>
      <c r="G227" s="13"/>
      <c r="H227" s="112"/>
      <c r="I227" s="14"/>
      <c r="J227" s="112"/>
      <c r="K227" s="112"/>
      <c r="L227" s="112"/>
      <c r="M227" s="112"/>
      <c r="N227" s="7"/>
      <c r="O227" s="8"/>
      <c r="P227" s="8"/>
      <c r="Q227" s="8"/>
      <c r="R227" s="8"/>
      <c r="S227" s="7"/>
      <c r="T227" s="132"/>
      <c r="U227" s="112"/>
      <c r="V227" s="112"/>
      <c r="W227" s="112"/>
      <c r="X227" s="7"/>
      <c r="Y227" s="8"/>
      <c r="Z227" s="8"/>
      <c r="AA227" s="8"/>
      <c r="AB227" s="8"/>
      <c r="AC227" s="7"/>
      <c r="AD227" s="132"/>
      <c r="AE227" s="112"/>
      <c r="AF227" s="112"/>
      <c r="AG227" s="112"/>
      <c r="AH227" s="7"/>
      <c r="AI227" s="8"/>
      <c r="AJ227" s="8"/>
      <c r="AK227" s="8"/>
      <c r="AL227" s="8"/>
      <c r="AM227" s="7"/>
      <c r="AN227" s="132"/>
      <c r="AO227" s="112"/>
      <c r="AP227" s="112"/>
      <c r="AQ227" s="112"/>
      <c r="AR227" s="7"/>
      <c r="AS227" s="8"/>
      <c r="AT227" s="8"/>
      <c r="AU227" s="8"/>
      <c r="AV227" s="8"/>
      <c r="AW227" s="7"/>
      <c r="AX227" s="132"/>
      <c r="AY227" s="112"/>
      <c r="AZ227" s="112"/>
      <c r="BA227" s="112"/>
      <c r="BB227" s="7"/>
      <c r="BC227" s="8"/>
      <c r="BD227" s="8"/>
      <c r="BE227" s="8"/>
      <c r="BF227" s="8"/>
      <c r="BG227" s="7"/>
      <c r="BH227" s="132"/>
      <c r="BI227" s="112"/>
      <c r="BJ227" s="112"/>
      <c r="BK227" s="112"/>
      <c r="BL227" s="7"/>
      <c r="BM227" s="8"/>
      <c r="BN227" s="8"/>
      <c r="BO227" s="8"/>
      <c r="BP227" s="8"/>
      <c r="BQ227" s="7"/>
      <c r="BR227" s="132"/>
      <c r="BS227" s="112"/>
      <c r="BT227" s="112"/>
      <c r="BU227" s="112"/>
      <c r="BV227" s="7"/>
      <c r="BW227" s="8"/>
      <c r="BX227" s="8"/>
      <c r="BY227" s="8"/>
      <c r="BZ227" s="8"/>
      <c r="CA227" s="7"/>
      <c r="CB227" s="132"/>
      <c r="CC227" s="112"/>
      <c r="CD227" s="112"/>
      <c r="CE227" s="112"/>
      <c r="CF227" s="7"/>
      <c r="CG227" s="8"/>
      <c r="CH227" s="8"/>
      <c r="CI227" s="8"/>
      <c r="CJ227" s="8"/>
      <c r="CK227" s="7"/>
      <c r="CL227" s="132"/>
      <c r="CM227" s="112"/>
      <c r="CN227" s="112"/>
      <c r="CO227" s="112"/>
      <c r="CP227" s="7"/>
      <c r="CQ227" s="8"/>
      <c r="CR227" s="8"/>
      <c r="CS227" s="8"/>
      <c r="CT227" s="8"/>
      <c r="CU227" s="7"/>
      <c r="CV227" s="132"/>
      <c r="CW227" s="112"/>
      <c r="CX227" s="112"/>
      <c r="CY227" s="112"/>
      <c r="CZ227" s="7"/>
      <c r="DA227" s="8"/>
      <c r="DB227" s="8"/>
      <c r="DC227" s="8"/>
      <c r="DD227" s="8"/>
      <c r="DE227" s="7"/>
      <c r="DF227" s="132"/>
      <c r="DG227" s="112"/>
      <c r="DH227" s="112"/>
      <c r="DI227" s="112"/>
      <c r="DJ227" s="7"/>
      <c r="DK227" s="8"/>
      <c r="DL227" s="8"/>
      <c r="DM227" s="8"/>
      <c r="DN227" s="8"/>
      <c r="DO227" s="7"/>
      <c r="DP227" s="132"/>
      <c r="DQ227" s="112"/>
      <c r="DR227" s="112"/>
      <c r="DS227" s="112"/>
      <c r="DT227" s="7"/>
      <c r="DU227" s="8"/>
      <c r="DV227" s="8"/>
      <c r="DW227" s="8"/>
      <c r="DX227" s="8"/>
      <c r="DY227" s="7"/>
      <c r="DZ227" s="132"/>
      <c r="EA227" s="112"/>
      <c r="EB227" s="112"/>
      <c r="EC227" s="112"/>
      <c r="ED227" s="7"/>
      <c r="EE227" s="8"/>
      <c r="EF227" s="8"/>
      <c r="EG227" s="8"/>
      <c r="EH227" s="8"/>
      <c r="EI227" s="7"/>
      <c r="EJ227" s="132"/>
      <c r="EK227" s="112"/>
      <c r="EL227" s="112"/>
      <c r="EM227" s="112"/>
      <c r="EN227" s="7"/>
      <c r="EO227" s="8"/>
      <c r="EP227" s="8"/>
      <c r="EQ227" s="8"/>
      <c r="ER227" s="8"/>
      <c r="ES227" s="7"/>
      <c r="ET227" s="132"/>
      <c r="EU227" s="13"/>
    </row>
    <row r="228" spans="1:151" ht="12.75" customHeight="1" x14ac:dyDescent="0.2">
      <c r="A228" s="13"/>
      <c r="B228" s="13"/>
      <c r="C228" s="13"/>
      <c r="D228" s="13"/>
      <c r="E228" s="13"/>
      <c r="F228" s="13"/>
      <c r="G228" s="13"/>
      <c r="H228" s="112"/>
      <c r="I228" s="14"/>
      <c r="J228" s="112"/>
      <c r="K228" s="112"/>
      <c r="L228" s="112"/>
      <c r="M228" s="112"/>
      <c r="N228" s="7"/>
      <c r="O228" s="8"/>
      <c r="P228" s="8"/>
      <c r="Q228" s="8"/>
      <c r="R228" s="8"/>
      <c r="S228" s="7"/>
      <c r="T228" s="132"/>
      <c r="U228" s="112"/>
      <c r="V228" s="112"/>
      <c r="W228" s="112"/>
      <c r="X228" s="7"/>
      <c r="Y228" s="8"/>
      <c r="Z228" s="8"/>
      <c r="AA228" s="8"/>
      <c r="AB228" s="8"/>
      <c r="AC228" s="7"/>
      <c r="AD228" s="132"/>
      <c r="AE228" s="112"/>
      <c r="AF228" s="112"/>
      <c r="AG228" s="112"/>
      <c r="AH228" s="7"/>
      <c r="AI228" s="8"/>
      <c r="AJ228" s="8"/>
      <c r="AK228" s="8"/>
      <c r="AL228" s="8"/>
      <c r="AM228" s="7"/>
      <c r="AN228" s="132"/>
      <c r="AO228" s="112"/>
      <c r="AP228" s="112"/>
      <c r="AQ228" s="112"/>
      <c r="AR228" s="7"/>
      <c r="AS228" s="8"/>
      <c r="AT228" s="8"/>
      <c r="AU228" s="8"/>
      <c r="AV228" s="8"/>
      <c r="AW228" s="7"/>
      <c r="AX228" s="132"/>
      <c r="AY228" s="112"/>
      <c r="AZ228" s="112"/>
      <c r="BA228" s="112"/>
      <c r="BB228" s="7"/>
      <c r="BC228" s="8"/>
      <c r="BD228" s="8"/>
      <c r="BE228" s="8"/>
      <c r="BF228" s="8"/>
      <c r="BG228" s="7"/>
      <c r="BH228" s="132"/>
      <c r="BI228" s="112"/>
      <c r="BJ228" s="112"/>
      <c r="BK228" s="112"/>
      <c r="BL228" s="7"/>
      <c r="BM228" s="8"/>
      <c r="BN228" s="8"/>
      <c r="BO228" s="8"/>
      <c r="BP228" s="8"/>
      <c r="BQ228" s="7"/>
      <c r="BR228" s="132"/>
      <c r="BS228" s="112"/>
      <c r="BT228" s="112"/>
      <c r="BU228" s="112"/>
      <c r="BV228" s="7"/>
      <c r="BW228" s="8"/>
      <c r="BX228" s="8"/>
      <c r="BY228" s="8"/>
      <c r="BZ228" s="8"/>
      <c r="CA228" s="7"/>
      <c r="CB228" s="132"/>
      <c r="CC228" s="112"/>
      <c r="CD228" s="112"/>
      <c r="CE228" s="112"/>
      <c r="CF228" s="7"/>
      <c r="CG228" s="8"/>
      <c r="CH228" s="8"/>
      <c r="CI228" s="8"/>
      <c r="CJ228" s="8"/>
      <c r="CK228" s="7"/>
      <c r="CL228" s="132"/>
      <c r="CM228" s="112"/>
      <c r="CN228" s="112"/>
      <c r="CO228" s="112"/>
      <c r="CP228" s="7"/>
      <c r="CQ228" s="8"/>
      <c r="CR228" s="8"/>
      <c r="CS228" s="8"/>
      <c r="CT228" s="8"/>
      <c r="CU228" s="7"/>
      <c r="CV228" s="132"/>
      <c r="CW228" s="112"/>
      <c r="CX228" s="112"/>
      <c r="CY228" s="112"/>
      <c r="CZ228" s="7"/>
      <c r="DA228" s="8"/>
      <c r="DB228" s="8"/>
      <c r="DC228" s="8"/>
      <c r="DD228" s="8"/>
      <c r="DE228" s="7"/>
      <c r="DF228" s="132"/>
      <c r="DG228" s="112"/>
      <c r="DH228" s="112"/>
      <c r="DI228" s="112"/>
      <c r="DJ228" s="7"/>
      <c r="DK228" s="8"/>
      <c r="DL228" s="8"/>
      <c r="DM228" s="8"/>
      <c r="DN228" s="8"/>
      <c r="DO228" s="7"/>
      <c r="DP228" s="132"/>
      <c r="DQ228" s="112"/>
      <c r="DR228" s="112"/>
      <c r="DS228" s="112"/>
      <c r="DT228" s="7"/>
      <c r="DU228" s="8"/>
      <c r="DV228" s="8"/>
      <c r="DW228" s="8"/>
      <c r="DX228" s="8"/>
      <c r="DY228" s="7"/>
      <c r="DZ228" s="132"/>
      <c r="EA228" s="112"/>
      <c r="EB228" s="112"/>
      <c r="EC228" s="112"/>
      <c r="ED228" s="7"/>
      <c r="EE228" s="8"/>
      <c r="EF228" s="8"/>
      <c r="EG228" s="8"/>
      <c r="EH228" s="8"/>
      <c r="EI228" s="7"/>
      <c r="EJ228" s="132"/>
      <c r="EK228" s="112"/>
      <c r="EL228" s="112"/>
      <c r="EM228" s="112"/>
      <c r="EN228" s="7"/>
      <c r="EO228" s="8"/>
      <c r="EP228" s="8"/>
      <c r="EQ228" s="8"/>
      <c r="ER228" s="8"/>
      <c r="ES228" s="7"/>
      <c r="ET228" s="132"/>
      <c r="EU228" s="13"/>
    </row>
    <row r="229" spans="1:151" ht="12.75" customHeight="1" x14ac:dyDescent="0.2">
      <c r="A229" s="13"/>
      <c r="B229" s="13"/>
      <c r="C229" s="13"/>
      <c r="D229" s="13"/>
      <c r="E229" s="13"/>
      <c r="F229" s="13"/>
      <c r="G229" s="13"/>
      <c r="H229" s="112"/>
      <c r="I229" s="14"/>
      <c r="J229" s="112"/>
      <c r="K229" s="112"/>
      <c r="L229" s="112"/>
      <c r="M229" s="112"/>
      <c r="N229" s="7"/>
      <c r="O229" s="8"/>
      <c r="P229" s="8"/>
      <c r="Q229" s="8"/>
      <c r="R229" s="8"/>
      <c r="S229" s="7"/>
      <c r="T229" s="132"/>
      <c r="U229" s="112"/>
      <c r="V229" s="112"/>
      <c r="W229" s="112"/>
      <c r="X229" s="7"/>
      <c r="Y229" s="8"/>
      <c r="Z229" s="8"/>
      <c r="AA229" s="8"/>
      <c r="AB229" s="8"/>
      <c r="AC229" s="7"/>
      <c r="AD229" s="132"/>
      <c r="AE229" s="112"/>
      <c r="AF229" s="112"/>
      <c r="AG229" s="112"/>
      <c r="AH229" s="7"/>
      <c r="AI229" s="8"/>
      <c r="AJ229" s="8"/>
      <c r="AK229" s="8"/>
      <c r="AL229" s="8"/>
      <c r="AM229" s="7"/>
      <c r="AN229" s="132"/>
      <c r="AO229" s="112"/>
      <c r="AP229" s="112"/>
      <c r="AQ229" s="112"/>
      <c r="AR229" s="7"/>
      <c r="AS229" s="8"/>
      <c r="AT229" s="8"/>
      <c r="AU229" s="8"/>
      <c r="AV229" s="8"/>
      <c r="AW229" s="7"/>
      <c r="AX229" s="132"/>
      <c r="AY229" s="112"/>
      <c r="AZ229" s="112"/>
      <c r="BA229" s="112"/>
      <c r="BB229" s="7"/>
      <c r="BC229" s="8"/>
      <c r="BD229" s="8"/>
      <c r="BE229" s="8"/>
      <c r="BF229" s="8"/>
      <c r="BG229" s="7"/>
      <c r="BH229" s="132"/>
      <c r="BI229" s="112"/>
      <c r="BJ229" s="112"/>
      <c r="BK229" s="112"/>
      <c r="BL229" s="7"/>
      <c r="BM229" s="8"/>
      <c r="BN229" s="8"/>
      <c r="BO229" s="8"/>
      <c r="BP229" s="8"/>
      <c r="BQ229" s="7"/>
      <c r="BR229" s="132"/>
      <c r="BS229" s="112"/>
      <c r="BT229" s="112"/>
      <c r="BU229" s="112"/>
      <c r="BV229" s="7"/>
      <c r="BW229" s="8"/>
      <c r="BX229" s="8"/>
      <c r="BY229" s="8"/>
      <c r="BZ229" s="8"/>
      <c r="CA229" s="7"/>
      <c r="CB229" s="132"/>
      <c r="CC229" s="112"/>
      <c r="CD229" s="112"/>
      <c r="CE229" s="112"/>
      <c r="CF229" s="7"/>
      <c r="CG229" s="8"/>
      <c r="CH229" s="8"/>
      <c r="CI229" s="8"/>
      <c r="CJ229" s="8"/>
      <c r="CK229" s="7"/>
      <c r="CL229" s="132"/>
      <c r="CM229" s="112"/>
      <c r="CN229" s="112"/>
      <c r="CO229" s="112"/>
      <c r="CP229" s="7"/>
      <c r="CQ229" s="8"/>
      <c r="CR229" s="8"/>
      <c r="CS229" s="8"/>
      <c r="CT229" s="8"/>
      <c r="CU229" s="7"/>
      <c r="CV229" s="132"/>
      <c r="CW229" s="112"/>
      <c r="CX229" s="112"/>
      <c r="CY229" s="112"/>
      <c r="CZ229" s="7"/>
      <c r="DA229" s="8"/>
      <c r="DB229" s="8"/>
      <c r="DC229" s="8"/>
      <c r="DD229" s="8"/>
      <c r="DE229" s="7"/>
      <c r="DF229" s="132"/>
      <c r="DG229" s="112"/>
      <c r="DH229" s="112"/>
      <c r="DI229" s="112"/>
      <c r="DJ229" s="7"/>
      <c r="DK229" s="8"/>
      <c r="DL229" s="8"/>
      <c r="DM229" s="8"/>
      <c r="DN229" s="8"/>
      <c r="DO229" s="7"/>
      <c r="DP229" s="132"/>
      <c r="DQ229" s="112"/>
      <c r="DR229" s="112"/>
      <c r="DS229" s="112"/>
      <c r="DT229" s="7"/>
      <c r="DU229" s="8"/>
      <c r="DV229" s="8"/>
      <c r="DW229" s="8"/>
      <c r="DX229" s="8"/>
      <c r="DY229" s="7"/>
      <c r="DZ229" s="132"/>
      <c r="EA229" s="112"/>
      <c r="EB229" s="112"/>
      <c r="EC229" s="112"/>
      <c r="ED229" s="7"/>
      <c r="EE229" s="8"/>
      <c r="EF229" s="8"/>
      <c r="EG229" s="8"/>
      <c r="EH229" s="8"/>
      <c r="EI229" s="7"/>
      <c r="EJ229" s="132"/>
      <c r="EK229" s="112"/>
      <c r="EL229" s="112"/>
      <c r="EM229" s="112"/>
      <c r="EN229" s="7"/>
      <c r="EO229" s="8"/>
      <c r="EP229" s="8"/>
      <c r="EQ229" s="8"/>
      <c r="ER229" s="8"/>
      <c r="ES229" s="7"/>
      <c r="ET229" s="132"/>
      <c r="EU229" s="13"/>
    </row>
    <row r="230" spans="1:151" ht="12.75" customHeight="1" x14ac:dyDescent="0.2">
      <c r="A230" s="13"/>
      <c r="B230" s="13"/>
      <c r="C230" s="13"/>
      <c r="D230" s="13"/>
      <c r="E230" s="13"/>
      <c r="F230" s="13"/>
      <c r="G230" s="13"/>
      <c r="H230" s="112"/>
      <c r="I230" s="14"/>
      <c r="J230" s="112"/>
      <c r="K230" s="112"/>
      <c r="L230" s="112"/>
      <c r="M230" s="112"/>
      <c r="N230" s="7"/>
      <c r="O230" s="8"/>
      <c r="P230" s="8"/>
      <c r="Q230" s="8"/>
      <c r="R230" s="8"/>
      <c r="S230" s="7"/>
      <c r="T230" s="132"/>
      <c r="U230" s="112"/>
      <c r="V230" s="112"/>
      <c r="W230" s="112"/>
      <c r="X230" s="7"/>
      <c r="Y230" s="8"/>
      <c r="Z230" s="8"/>
      <c r="AA230" s="8"/>
      <c r="AB230" s="8"/>
      <c r="AC230" s="7"/>
      <c r="AD230" s="132"/>
      <c r="AE230" s="112"/>
      <c r="AF230" s="112"/>
      <c r="AG230" s="112"/>
      <c r="AH230" s="7"/>
      <c r="AI230" s="8"/>
      <c r="AJ230" s="8"/>
      <c r="AK230" s="8"/>
      <c r="AL230" s="8"/>
      <c r="AM230" s="7"/>
      <c r="AN230" s="132"/>
      <c r="AO230" s="112"/>
      <c r="AP230" s="112"/>
      <c r="AQ230" s="112"/>
      <c r="AR230" s="7"/>
      <c r="AS230" s="8"/>
      <c r="AT230" s="8"/>
      <c r="AU230" s="8"/>
      <c r="AV230" s="8"/>
      <c r="AW230" s="7"/>
      <c r="AX230" s="132"/>
      <c r="AY230" s="112"/>
      <c r="AZ230" s="112"/>
      <c r="BA230" s="112"/>
      <c r="BB230" s="7"/>
      <c r="BC230" s="8"/>
      <c r="BD230" s="8"/>
      <c r="BE230" s="8"/>
      <c r="BF230" s="8"/>
      <c r="BG230" s="7"/>
      <c r="BH230" s="132"/>
      <c r="BI230" s="112"/>
      <c r="BJ230" s="112"/>
      <c r="BK230" s="112"/>
      <c r="BL230" s="7"/>
      <c r="BM230" s="8"/>
      <c r="BN230" s="8"/>
      <c r="BO230" s="8"/>
      <c r="BP230" s="8"/>
      <c r="BQ230" s="7"/>
      <c r="BR230" s="132"/>
      <c r="BS230" s="112"/>
      <c r="BT230" s="112"/>
      <c r="BU230" s="112"/>
      <c r="BV230" s="7"/>
      <c r="BW230" s="8"/>
      <c r="BX230" s="8"/>
      <c r="BY230" s="8"/>
      <c r="BZ230" s="8"/>
      <c r="CA230" s="7"/>
      <c r="CB230" s="132"/>
      <c r="CC230" s="112"/>
      <c r="CD230" s="112"/>
      <c r="CE230" s="112"/>
      <c r="CF230" s="7"/>
      <c r="CG230" s="8"/>
      <c r="CH230" s="8"/>
      <c r="CI230" s="8"/>
      <c r="CJ230" s="8"/>
      <c r="CK230" s="7"/>
      <c r="CL230" s="132"/>
      <c r="CM230" s="112"/>
      <c r="CN230" s="112"/>
      <c r="CO230" s="112"/>
      <c r="CP230" s="7"/>
      <c r="CQ230" s="8"/>
      <c r="CR230" s="8"/>
      <c r="CS230" s="8"/>
      <c r="CT230" s="8"/>
      <c r="CU230" s="7"/>
      <c r="CV230" s="132"/>
      <c r="CW230" s="112"/>
      <c r="CX230" s="112"/>
      <c r="CY230" s="112"/>
      <c r="CZ230" s="7"/>
      <c r="DA230" s="8"/>
      <c r="DB230" s="8"/>
      <c r="DC230" s="8"/>
      <c r="DD230" s="8"/>
      <c r="DE230" s="7"/>
      <c r="DF230" s="132"/>
      <c r="DG230" s="112"/>
      <c r="DH230" s="112"/>
      <c r="DI230" s="112"/>
      <c r="DJ230" s="7"/>
      <c r="DK230" s="8"/>
      <c r="DL230" s="8"/>
      <c r="DM230" s="8"/>
      <c r="DN230" s="8"/>
      <c r="DO230" s="7"/>
      <c r="DP230" s="132"/>
      <c r="DQ230" s="112"/>
      <c r="DR230" s="112"/>
      <c r="DS230" s="112"/>
      <c r="DT230" s="7"/>
      <c r="DU230" s="8"/>
      <c r="DV230" s="8"/>
      <c r="DW230" s="8"/>
      <c r="DX230" s="8"/>
      <c r="DY230" s="7"/>
      <c r="DZ230" s="132"/>
      <c r="EA230" s="112"/>
      <c r="EB230" s="112"/>
      <c r="EC230" s="112"/>
      <c r="ED230" s="7"/>
      <c r="EE230" s="8"/>
      <c r="EF230" s="8"/>
      <c r="EG230" s="8"/>
      <c r="EH230" s="8"/>
      <c r="EI230" s="7"/>
      <c r="EJ230" s="132"/>
      <c r="EK230" s="112"/>
      <c r="EL230" s="112"/>
      <c r="EM230" s="112"/>
      <c r="EN230" s="7"/>
      <c r="EO230" s="8"/>
      <c r="EP230" s="8"/>
      <c r="EQ230" s="8"/>
      <c r="ER230" s="8"/>
      <c r="ES230" s="7"/>
      <c r="ET230" s="132"/>
      <c r="EU230" s="13"/>
    </row>
    <row r="231" spans="1:151" ht="12.75" customHeight="1" x14ac:dyDescent="0.2">
      <c r="A231" s="13"/>
      <c r="B231" s="13"/>
      <c r="C231" s="13"/>
      <c r="D231" s="13"/>
      <c r="E231" s="13"/>
      <c r="F231" s="13"/>
      <c r="G231" s="13"/>
      <c r="H231" s="112"/>
      <c r="I231" s="14"/>
      <c r="J231" s="112"/>
      <c r="K231" s="112"/>
      <c r="L231" s="112"/>
      <c r="M231" s="112"/>
      <c r="N231" s="7"/>
      <c r="O231" s="8"/>
      <c r="P231" s="8"/>
      <c r="Q231" s="8"/>
      <c r="R231" s="8"/>
      <c r="S231" s="7"/>
      <c r="T231" s="132"/>
      <c r="U231" s="112"/>
      <c r="V231" s="112"/>
      <c r="W231" s="112"/>
      <c r="X231" s="7"/>
      <c r="Y231" s="8"/>
      <c r="Z231" s="8"/>
      <c r="AA231" s="8"/>
      <c r="AB231" s="8"/>
      <c r="AC231" s="7"/>
      <c r="AD231" s="132"/>
      <c r="AE231" s="112"/>
      <c r="AF231" s="112"/>
      <c r="AG231" s="112"/>
      <c r="AH231" s="7"/>
      <c r="AI231" s="8"/>
      <c r="AJ231" s="8"/>
      <c r="AK231" s="8"/>
      <c r="AL231" s="8"/>
      <c r="AM231" s="7"/>
      <c r="AN231" s="132"/>
      <c r="AO231" s="112"/>
      <c r="AP231" s="112"/>
      <c r="AQ231" s="112"/>
      <c r="AR231" s="7"/>
      <c r="AS231" s="8"/>
      <c r="AT231" s="8"/>
      <c r="AU231" s="8"/>
      <c r="AV231" s="8"/>
      <c r="AW231" s="7"/>
      <c r="AX231" s="132"/>
      <c r="AY231" s="112"/>
      <c r="AZ231" s="112"/>
      <c r="BA231" s="112"/>
      <c r="BB231" s="7"/>
      <c r="BC231" s="8"/>
      <c r="BD231" s="8"/>
      <c r="BE231" s="8"/>
      <c r="BF231" s="8"/>
      <c r="BG231" s="7"/>
      <c r="BH231" s="132"/>
      <c r="BI231" s="112"/>
      <c r="BJ231" s="112"/>
      <c r="BK231" s="112"/>
      <c r="BL231" s="7"/>
      <c r="BM231" s="8"/>
      <c r="BN231" s="8"/>
      <c r="BO231" s="8"/>
      <c r="BP231" s="8"/>
      <c r="BQ231" s="7"/>
      <c r="BR231" s="132"/>
      <c r="BS231" s="112"/>
      <c r="BT231" s="112"/>
      <c r="BU231" s="112"/>
      <c r="BV231" s="7"/>
      <c r="BW231" s="8"/>
      <c r="BX231" s="8"/>
      <c r="BY231" s="8"/>
      <c r="BZ231" s="8"/>
      <c r="CA231" s="7"/>
      <c r="CB231" s="132"/>
      <c r="CC231" s="112"/>
      <c r="CD231" s="112"/>
      <c r="CE231" s="112"/>
      <c r="CF231" s="7"/>
      <c r="CG231" s="8"/>
      <c r="CH231" s="8"/>
      <c r="CI231" s="8"/>
      <c r="CJ231" s="8"/>
      <c r="CK231" s="7"/>
      <c r="CL231" s="132"/>
      <c r="CM231" s="112"/>
      <c r="CN231" s="112"/>
      <c r="CO231" s="112"/>
      <c r="CP231" s="7"/>
      <c r="CQ231" s="8"/>
      <c r="CR231" s="8"/>
      <c r="CS231" s="8"/>
      <c r="CT231" s="8"/>
      <c r="CU231" s="7"/>
      <c r="CV231" s="132"/>
      <c r="CW231" s="112"/>
      <c r="CX231" s="112"/>
      <c r="CY231" s="112"/>
      <c r="CZ231" s="7"/>
      <c r="DA231" s="8"/>
      <c r="DB231" s="8"/>
      <c r="DC231" s="8"/>
      <c r="DD231" s="8"/>
      <c r="DE231" s="7"/>
      <c r="DF231" s="132"/>
      <c r="DG231" s="112"/>
      <c r="DH231" s="112"/>
      <c r="DI231" s="112"/>
      <c r="DJ231" s="7"/>
      <c r="DK231" s="8"/>
      <c r="DL231" s="8"/>
      <c r="DM231" s="8"/>
      <c r="DN231" s="8"/>
      <c r="DO231" s="7"/>
      <c r="DP231" s="132"/>
      <c r="DQ231" s="112"/>
      <c r="DR231" s="112"/>
      <c r="DS231" s="112"/>
      <c r="DT231" s="7"/>
      <c r="DU231" s="8"/>
      <c r="DV231" s="8"/>
      <c r="DW231" s="8"/>
      <c r="DX231" s="8"/>
      <c r="DY231" s="7"/>
      <c r="DZ231" s="132"/>
      <c r="EA231" s="112"/>
      <c r="EB231" s="112"/>
      <c r="EC231" s="112"/>
      <c r="ED231" s="7"/>
      <c r="EE231" s="8"/>
      <c r="EF231" s="8"/>
      <c r="EG231" s="8"/>
      <c r="EH231" s="8"/>
      <c r="EI231" s="7"/>
      <c r="EJ231" s="132"/>
      <c r="EK231" s="112"/>
      <c r="EL231" s="112"/>
      <c r="EM231" s="112"/>
      <c r="EN231" s="7"/>
      <c r="EO231" s="8"/>
      <c r="EP231" s="8"/>
      <c r="EQ231" s="8"/>
      <c r="ER231" s="8"/>
      <c r="ES231" s="7"/>
      <c r="ET231" s="132"/>
      <c r="EU231" s="13"/>
    </row>
    <row r="232" spans="1:151" ht="12.75" customHeight="1" x14ac:dyDescent="0.2">
      <c r="A232" s="13"/>
      <c r="B232" s="13"/>
      <c r="C232" s="13"/>
      <c r="D232" s="13"/>
      <c r="E232" s="13"/>
      <c r="F232" s="13"/>
      <c r="G232" s="13"/>
      <c r="H232" s="112"/>
      <c r="I232" s="14"/>
      <c r="J232" s="112"/>
      <c r="K232" s="112"/>
      <c r="L232" s="112"/>
      <c r="M232" s="112"/>
      <c r="N232" s="7"/>
      <c r="O232" s="8"/>
      <c r="P232" s="8"/>
      <c r="Q232" s="8"/>
      <c r="R232" s="8"/>
      <c r="S232" s="7"/>
      <c r="T232" s="132"/>
      <c r="U232" s="112"/>
      <c r="V232" s="112"/>
      <c r="W232" s="112"/>
      <c r="X232" s="7"/>
      <c r="Y232" s="8"/>
      <c r="Z232" s="8"/>
      <c r="AA232" s="8"/>
      <c r="AB232" s="8"/>
      <c r="AC232" s="7"/>
      <c r="AD232" s="132"/>
      <c r="AE232" s="112"/>
      <c r="AF232" s="112"/>
      <c r="AG232" s="112"/>
      <c r="AH232" s="7"/>
      <c r="AI232" s="8"/>
      <c r="AJ232" s="8"/>
      <c r="AK232" s="8"/>
      <c r="AL232" s="8"/>
      <c r="AM232" s="7"/>
      <c r="AN232" s="132"/>
      <c r="AO232" s="112"/>
      <c r="AP232" s="112"/>
      <c r="AQ232" s="112"/>
      <c r="AR232" s="7"/>
      <c r="AS232" s="8"/>
      <c r="AT232" s="8"/>
      <c r="AU232" s="8"/>
      <c r="AV232" s="8"/>
      <c r="AW232" s="7"/>
      <c r="AX232" s="132"/>
      <c r="AY232" s="112"/>
      <c r="AZ232" s="112"/>
      <c r="BA232" s="112"/>
      <c r="BB232" s="7"/>
      <c r="BC232" s="8"/>
      <c r="BD232" s="8"/>
      <c r="BE232" s="8"/>
      <c r="BF232" s="8"/>
      <c r="BG232" s="7"/>
      <c r="BH232" s="132"/>
      <c r="BI232" s="112"/>
      <c r="BJ232" s="112"/>
      <c r="BK232" s="112"/>
      <c r="BL232" s="7"/>
      <c r="BM232" s="8"/>
      <c r="BN232" s="8"/>
      <c r="BO232" s="8"/>
      <c r="BP232" s="8"/>
      <c r="BQ232" s="7"/>
      <c r="BR232" s="132"/>
      <c r="BS232" s="112"/>
      <c r="BT232" s="112"/>
      <c r="BU232" s="112"/>
      <c r="BV232" s="7"/>
      <c r="BW232" s="8"/>
      <c r="BX232" s="8"/>
      <c r="BY232" s="8"/>
      <c r="BZ232" s="8"/>
      <c r="CA232" s="7"/>
      <c r="CB232" s="132"/>
      <c r="CC232" s="112"/>
      <c r="CD232" s="112"/>
      <c r="CE232" s="112"/>
      <c r="CF232" s="7"/>
      <c r="CG232" s="8"/>
      <c r="CH232" s="8"/>
      <c r="CI232" s="8"/>
      <c r="CJ232" s="8"/>
      <c r="CK232" s="7"/>
      <c r="CL232" s="132"/>
      <c r="CM232" s="112"/>
      <c r="CN232" s="112"/>
      <c r="CO232" s="112"/>
      <c r="CP232" s="7"/>
      <c r="CQ232" s="8"/>
      <c r="CR232" s="8"/>
      <c r="CS232" s="8"/>
      <c r="CT232" s="8"/>
      <c r="CU232" s="7"/>
      <c r="CV232" s="132"/>
      <c r="CW232" s="112"/>
      <c r="CX232" s="112"/>
      <c r="CY232" s="112"/>
      <c r="CZ232" s="7"/>
      <c r="DA232" s="8"/>
      <c r="DB232" s="8"/>
      <c r="DC232" s="8"/>
      <c r="DD232" s="8"/>
      <c r="DE232" s="7"/>
      <c r="DF232" s="132"/>
      <c r="DG232" s="112"/>
      <c r="DH232" s="112"/>
      <c r="DI232" s="112"/>
      <c r="DJ232" s="7"/>
      <c r="DK232" s="8"/>
      <c r="DL232" s="8"/>
      <c r="DM232" s="8"/>
      <c r="DN232" s="8"/>
      <c r="DO232" s="7"/>
      <c r="DP232" s="132"/>
      <c r="DQ232" s="112"/>
      <c r="DR232" s="112"/>
      <c r="DS232" s="112"/>
      <c r="DT232" s="7"/>
      <c r="DU232" s="8"/>
      <c r="DV232" s="8"/>
      <c r="DW232" s="8"/>
      <c r="DX232" s="8"/>
      <c r="DY232" s="7"/>
      <c r="DZ232" s="132"/>
      <c r="EA232" s="112"/>
      <c r="EB232" s="112"/>
      <c r="EC232" s="112"/>
      <c r="ED232" s="7"/>
      <c r="EE232" s="8"/>
      <c r="EF232" s="8"/>
      <c r="EG232" s="8"/>
      <c r="EH232" s="8"/>
      <c r="EI232" s="7"/>
      <c r="EJ232" s="132"/>
      <c r="EK232" s="112"/>
      <c r="EL232" s="112"/>
      <c r="EM232" s="112"/>
      <c r="EN232" s="7"/>
      <c r="EO232" s="8"/>
      <c r="EP232" s="8"/>
      <c r="EQ232" s="8"/>
      <c r="ER232" s="8"/>
      <c r="ES232" s="7"/>
      <c r="ET232" s="132"/>
      <c r="EU232" s="13"/>
    </row>
    <row r="233" spans="1:151" ht="12.75" customHeight="1" x14ac:dyDescent="0.2">
      <c r="A233" s="13"/>
      <c r="B233" s="13"/>
      <c r="C233" s="13"/>
      <c r="D233" s="13"/>
      <c r="E233" s="13"/>
      <c r="F233" s="13"/>
      <c r="G233" s="13"/>
      <c r="H233" s="112"/>
      <c r="I233" s="14"/>
      <c r="J233" s="112"/>
      <c r="K233" s="112"/>
      <c r="L233" s="112"/>
      <c r="M233" s="112"/>
      <c r="N233" s="7"/>
      <c r="O233" s="8"/>
      <c r="P233" s="8"/>
      <c r="Q233" s="8"/>
      <c r="R233" s="8"/>
      <c r="S233" s="7"/>
      <c r="T233" s="132"/>
      <c r="U233" s="112"/>
      <c r="V233" s="112"/>
      <c r="W233" s="112"/>
      <c r="X233" s="7"/>
      <c r="Y233" s="8"/>
      <c r="Z233" s="8"/>
      <c r="AA233" s="8"/>
      <c r="AB233" s="8"/>
      <c r="AC233" s="7"/>
      <c r="AD233" s="132"/>
      <c r="AE233" s="112"/>
      <c r="AF233" s="112"/>
      <c r="AG233" s="112"/>
      <c r="AH233" s="7"/>
      <c r="AI233" s="8"/>
      <c r="AJ233" s="8"/>
      <c r="AK233" s="8"/>
      <c r="AL233" s="8"/>
      <c r="AM233" s="7"/>
      <c r="AN233" s="132"/>
      <c r="AO233" s="112"/>
      <c r="AP233" s="112"/>
      <c r="AQ233" s="112"/>
      <c r="AR233" s="7"/>
      <c r="AS233" s="8"/>
      <c r="AT233" s="8"/>
      <c r="AU233" s="8"/>
      <c r="AV233" s="8"/>
      <c r="AW233" s="7"/>
      <c r="AX233" s="132"/>
      <c r="AY233" s="112"/>
      <c r="AZ233" s="112"/>
      <c r="BA233" s="112"/>
      <c r="BB233" s="7"/>
      <c r="BC233" s="8"/>
      <c r="BD233" s="8"/>
      <c r="BE233" s="8"/>
      <c r="BF233" s="8"/>
      <c r="BG233" s="7"/>
      <c r="BH233" s="132"/>
      <c r="BI233" s="112"/>
      <c r="BJ233" s="112"/>
      <c r="BK233" s="112"/>
      <c r="BL233" s="7"/>
      <c r="BM233" s="8"/>
      <c r="BN233" s="8"/>
      <c r="BO233" s="8"/>
      <c r="BP233" s="8"/>
      <c r="BQ233" s="7"/>
      <c r="BR233" s="132"/>
      <c r="BS233" s="112"/>
      <c r="BT233" s="112"/>
      <c r="BU233" s="112"/>
      <c r="BV233" s="7"/>
      <c r="BW233" s="8"/>
      <c r="BX233" s="8"/>
      <c r="BY233" s="8"/>
      <c r="BZ233" s="8"/>
      <c r="CA233" s="7"/>
      <c r="CB233" s="132"/>
      <c r="CC233" s="112"/>
      <c r="CD233" s="112"/>
      <c r="CE233" s="112"/>
      <c r="CF233" s="7"/>
      <c r="CG233" s="8"/>
      <c r="CH233" s="8"/>
      <c r="CI233" s="8"/>
      <c r="CJ233" s="8"/>
      <c r="CK233" s="7"/>
      <c r="CL233" s="132"/>
      <c r="CM233" s="112"/>
      <c r="CN233" s="112"/>
      <c r="CO233" s="112"/>
      <c r="CP233" s="7"/>
      <c r="CQ233" s="8"/>
      <c r="CR233" s="8"/>
      <c r="CS233" s="8"/>
      <c r="CT233" s="8"/>
      <c r="CU233" s="7"/>
      <c r="CV233" s="132"/>
      <c r="CW233" s="112"/>
      <c r="CX233" s="112"/>
      <c r="CY233" s="112"/>
      <c r="CZ233" s="7"/>
      <c r="DA233" s="8"/>
      <c r="DB233" s="8"/>
      <c r="DC233" s="8"/>
      <c r="DD233" s="8"/>
      <c r="DE233" s="7"/>
      <c r="DF233" s="132"/>
      <c r="DG233" s="112"/>
      <c r="DH233" s="112"/>
      <c r="DI233" s="112"/>
      <c r="DJ233" s="7"/>
      <c r="DK233" s="8"/>
      <c r="DL233" s="8"/>
      <c r="DM233" s="8"/>
      <c r="DN233" s="8"/>
      <c r="DO233" s="7"/>
      <c r="DP233" s="132"/>
      <c r="DQ233" s="112"/>
      <c r="DR233" s="112"/>
      <c r="DS233" s="112"/>
      <c r="DT233" s="7"/>
      <c r="DU233" s="8"/>
      <c r="DV233" s="8"/>
      <c r="DW233" s="8"/>
      <c r="DX233" s="8"/>
      <c r="DY233" s="7"/>
      <c r="DZ233" s="132"/>
      <c r="EA233" s="112"/>
      <c r="EB233" s="112"/>
      <c r="EC233" s="112"/>
      <c r="ED233" s="7"/>
      <c r="EE233" s="8"/>
      <c r="EF233" s="8"/>
      <c r="EG233" s="8"/>
      <c r="EH233" s="8"/>
      <c r="EI233" s="7"/>
      <c r="EJ233" s="132"/>
      <c r="EK233" s="112"/>
      <c r="EL233" s="112"/>
      <c r="EM233" s="112"/>
      <c r="EN233" s="7"/>
      <c r="EO233" s="8"/>
      <c r="EP233" s="8"/>
      <c r="EQ233" s="8"/>
      <c r="ER233" s="8"/>
      <c r="ES233" s="7"/>
      <c r="ET233" s="132"/>
      <c r="EU233" s="13"/>
    </row>
    <row r="234" spans="1:151" ht="12.75" customHeight="1" x14ac:dyDescent="0.2">
      <c r="A234" s="13"/>
      <c r="B234" s="13"/>
      <c r="C234" s="13"/>
      <c r="D234" s="13"/>
      <c r="E234" s="13"/>
      <c r="F234" s="13"/>
      <c r="G234" s="13"/>
      <c r="H234" s="112"/>
      <c r="I234" s="14"/>
      <c r="J234" s="112"/>
      <c r="K234" s="112"/>
      <c r="L234" s="112"/>
      <c r="M234" s="112"/>
      <c r="N234" s="7"/>
      <c r="O234" s="8"/>
      <c r="P234" s="8"/>
      <c r="Q234" s="8"/>
      <c r="R234" s="8"/>
      <c r="S234" s="7"/>
      <c r="T234" s="132"/>
      <c r="U234" s="112"/>
      <c r="V234" s="112"/>
      <c r="W234" s="112"/>
      <c r="X234" s="7"/>
      <c r="Y234" s="8"/>
      <c r="Z234" s="8"/>
      <c r="AA234" s="8"/>
      <c r="AB234" s="8"/>
      <c r="AC234" s="7"/>
      <c r="AD234" s="132"/>
      <c r="AE234" s="112"/>
      <c r="AF234" s="112"/>
      <c r="AG234" s="112"/>
      <c r="AH234" s="7"/>
      <c r="AI234" s="8"/>
      <c r="AJ234" s="8"/>
      <c r="AK234" s="8"/>
      <c r="AL234" s="8"/>
      <c r="AM234" s="7"/>
      <c r="AN234" s="132"/>
      <c r="AO234" s="112"/>
      <c r="AP234" s="112"/>
      <c r="AQ234" s="112"/>
      <c r="AR234" s="7"/>
      <c r="AS234" s="8"/>
      <c r="AT234" s="8"/>
      <c r="AU234" s="8"/>
      <c r="AV234" s="8"/>
      <c r="AW234" s="7"/>
      <c r="AX234" s="132"/>
      <c r="AY234" s="112"/>
      <c r="AZ234" s="112"/>
      <c r="BA234" s="112"/>
      <c r="BB234" s="7"/>
      <c r="BC234" s="8"/>
      <c r="BD234" s="8"/>
      <c r="BE234" s="8"/>
      <c r="BF234" s="8"/>
      <c r="BG234" s="7"/>
      <c r="BH234" s="132"/>
      <c r="BI234" s="112"/>
      <c r="BJ234" s="112"/>
      <c r="BK234" s="112"/>
      <c r="BL234" s="7"/>
      <c r="BM234" s="8"/>
      <c r="BN234" s="8"/>
      <c r="BO234" s="8"/>
      <c r="BP234" s="8"/>
      <c r="BQ234" s="7"/>
      <c r="BR234" s="132"/>
      <c r="BS234" s="112"/>
      <c r="BT234" s="112"/>
      <c r="BU234" s="112"/>
      <c r="BV234" s="7"/>
      <c r="BW234" s="8"/>
      <c r="BX234" s="8"/>
      <c r="BY234" s="8"/>
      <c r="BZ234" s="8"/>
      <c r="CA234" s="7"/>
      <c r="CB234" s="132"/>
      <c r="CC234" s="112"/>
      <c r="CD234" s="112"/>
      <c r="CE234" s="112"/>
      <c r="CF234" s="7"/>
      <c r="CG234" s="8"/>
      <c r="CH234" s="8"/>
      <c r="CI234" s="8"/>
      <c r="CJ234" s="8"/>
      <c r="CK234" s="7"/>
      <c r="CL234" s="132"/>
      <c r="CM234" s="112"/>
      <c r="CN234" s="112"/>
      <c r="CO234" s="112"/>
      <c r="CP234" s="7"/>
      <c r="CQ234" s="8"/>
      <c r="CR234" s="8"/>
      <c r="CS234" s="8"/>
      <c r="CT234" s="8"/>
      <c r="CU234" s="7"/>
      <c r="CV234" s="132"/>
      <c r="CW234" s="112"/>
      <c r="CX234" s="112"/>
      <c r="CY234" s="112"/>
      <c r="CZ234" s="7"/>
      <c r="DA234" s="8"/>
      <c r="DB234" s="8"/>
      <c r="DC234" s="8"/>
      <c r="DD234" s="8"/>
      <c r="DE234" s="7"/>
      <c r="DF234" s="132"/>
      <c r="DG234" s="112"/>
      <c r="DH234" s="112"/>
      <c r="DI234" s="112"/>
      <c r="DJ234" s="7"/>
      <c r="DK234" s="8"/>
      <c r="DL234" s="8"/>
      <c r="DM234" s="8"/>
      <c r="DN234" s="8"/>
      <c r="DO234" s="7"/>
      <c r="DP234" s="132"/>
      <c r="DQ234" s="112"/>
      <c r="DR234" s="112"/>
      <c r="DS234" s="112"/>
      <c r="DT234" s="7"/>
      <c r="DU234" s="8"/>
      <c r="DV234" s="8"/>
      <c r="DW234" s="8"/>
      <c r="DX234" s="8"/>
      <c r="DY234" s="7"/>
      <c r="DZ234" s="132"/>
      <c r="EA234" s="112"/>
      <c r="EB234" s="112"/>
      <c r="EC234" s="112"/>
      <c r="ED234" s="7"/>
      <c r="EE234" s="8"/>
      <c r="EF234" s="8"/>
      <c r="EG234" s="8"/>
      <c r="EH234" s="8"/>
      <c r="EI234" s="7"/>
      <c r="EJ234" s="132"/>
      <c r="EK234" s="112"/>
      <c r="EL234" s="112"/>
      <c r="EM234" s="112"/>
      <c r="EN234" s="7"/>
      <c r="EO234" s="8"/>
      <c r="EP234" s="8"/>
      <c r="EQ234" s="8"/>
      <c r="ER234" s="8"/>
      <c r="ES234" s="7"/>
      <c r="ET234" s="132"/>
      <c r="EU234" s="13"/>
    </row>
    <row r="235" spans="1:151" ht="12.75" customHeight="1" x14ac:dyDescent="0.2">
      <c r="A235" s="13"/>
      <c r="B235" s="13"/>
      <c r="C235" s="13"/>
      <c r="D235" s="13"/>
      <c r="E235" s="13"/>
      <c r="F235" s="13"/>
      <c r="G235" s="13"/>
      <c r="H235" s="112"/>
      <c r="I235" s="14"/>
      <c r="J235" s="112"/>
      <c r="K235" s="112"/>
      <c r="L235" s="112"/>
      <c r="M235" s="112"/>
      <c r="N235" s="7"/>
      <c r="O235" s="8"/>
      <c r="P235" s="8"/>
      <c r="Q235" s="8"/>
      <c r="R235" s="8"/>
      <c r="S235" s="7"/>
      <c r="T235" s="132"/>
      <c r="U235" s="112"/>
      <c r="V235" s="112"/>
      <c r="W235" s="112"/>
      <c r="X235" s="7"/>
      <c r="Y235" s="8"/>
      <c r="Z235" s="8"/>
      <c r="AA235" s="8"/>
      <c r="AB235" s="8"/>
      <c r="AC235" s="7"/>
      <c r="AD235" s="132"/>
      <c r="AE235" s="112"/>
      <c r="AF235" s="112"/>
      <c r="AG235" s="112"/>
      <c r="AH235" s="7"/>
      <c r="AI235" s="8"/>
      <c r="AJ235" s="8"/>
      <c r="AK235" s="8"/>
      <c r="AL235" s="8"/>
      <c r="AM235" s="7"/>
      <c r="AN235" s="132"/>
      <c r="AO235" s="112"/>
      <c r="AP235" s="112"/>
      <c r="AQ235" s="112"/>
      <c r="AR235" s="7"/>
      <c r="AS235" s="8"/>
      <c r="AT235" s="8"/>
      <c r="AU235" s="8"/>
      <c r="AV235" s="8"/>
      <c r="AW235" s="7"/>
      <c r="AX235" s="132"/>
      <c r="AY235" s="112"/>
      <c r="AZ235" s="112"/>
      <c r="BA235" s="112"/>
      <c r="BB235" s="7"/>
      <c r="BC235" s="8"/>
      <c r="BD235" s="8"/>
      <c r="BE235" s="8"/>
      <c r="BF235" s="8"/>
      <c r="BG235" s="7"/>
      <c r="BH235" s="132"/>
      <c r="BI235" s="112"/>
      <c r="BJ235" s="112"/>
      <c r="BK235" s="112"/>
      <c r="BL235" s="7"/>
      <c r="BM235" s="8"/>
      <c r="BN235" s="8"/>
      <c r="BO235" s="8"/>
      <c r="BP235" s="8"/>
      <c r="BQ235" s="7"/>
      <c r="BR235" s="132"/>
      <c r="BS235" s="112"/>
      <c r="BT235" s="112"/>
      <c r="BU235" s="112"/>
      <c r="BV235" s="7"/>
      <c r="BW235" s="8"/>
      <c r="BX235" s="8"/>
      <c r="BY235" s="8"/>
      <c r="BZ235" s="8"/>
      <c r="CA235" s="7"/>
      <c r="CB235" s="132"/>
      <c r="CC235" s="112"/>
      <c r="CD235" s="112"/>
      <c r="CE235" s="112"/>
      <c r="CF235" s="7"/>
      <c r="CG235" s="8"/>
      <c r="CH235" s="8"/>
      <c r="CI235" s="8"/>
      <c r="CJ235" s="8"/>
      <c r="CK235" s="7"/>
      <c r="CL235" s="132"/>
      <c r="CM235" s="112"/>
      <c r="CN235" s="112"/>
      <c r="CO235" s="112"/>
      <c r="CP235" s="7"/>
      <c r="CQ235" s="8"/>
      <c r="CR235" s="8"/>
      <c r="CS235" s="8"/>
      <c r="CT235" s="8"/>
      <c r="CU235" s="7"/>
      <c r="CV235" s="132"/>
      <c r="CW235" s="112"/>
      <c r="CX235" s="112"/>
      <c r="CY235" s="112"/>
      <c r="CZ235" s="7"/>
      <c r="DA235" s="8"/>
      <c r="DB235" s="8"/>
      <c r="DC235" s="8"/>
      <c r="DD235" s="8"/>
      <c r="DE235" s="7"/>
      <c r="DF235" s="132"/>
      <c r="DG235" s="112"/>
      <c r="DH235" s="112"/>
      <c r="DI235" s="112"/>
      <c r="DJ235" s="7"/>
      <c r="DK235" s="8"/>
      <c r="DL235" s="8"/>
      <c r="DM235" s="8"/>
      <c r="DN235" s="8"/>
      <c r="DO235" s="7"/>
      <c r="DP235" s="132"/>
      <c r="DQ235" s="112"/>
      <c r="DR235" s="112"/>
      <c r="DS235" s="112"/>
      <c r="DT235" s="7"/>
      <c r="DU235" s="8"/>
      <c r="DV235" s="8"/>
      <c r="DW235" s="8"/>
      <c r="DX235" s="8"/>
      <c r="DY235" s="7"/>
      <c r="DZ235" s="132"/>
      <c r="EA235" s="112"/>
      <c r="EB235" s="112"/>
      <c r="EC235" s="112"/>
      <c r="ED235" s="7"/>
      <c r="EE235" s="8"/>
      <c r="EF235" s="8"/>
      <c r="EG235" s="8"/>
      <c r="EH235" s="8"/>
      <c r="EI235" s="7"/>
      <c r="EJ235" s="132"/>
      <c r="EK235" s="112"/>
      <c r="EL235" s="112"/>
      <c r="EM235" s="112"/>
      <c r="EN235" s="7"/>
      <c r="EO235" s="8"/>
      <c r="EP235" s="8"/>
      <c r="EQ235" s="8"/>
      <c r="ER235" s="8"/>
      <c r="ES235" s="7"/>
      <c r="ET235" s="132"/>
      <c r="EU235" s="13"/>
    </row>
    <row r="236" spans="1:151" ht="12.75" customHeight="1" x14ac:dyDescent="0.2">
      <c r="A236" s="13"/>
      <c r="B236" s="13"/>
      <c r="C236" s="13"/>
      <c r="D236" s="13"/>
      <c r="E236" s="13"/>
      <c r="F236" s="13"/>
      <c r="G236" s="13"/>
      <c r="H236" s="112"/>
      <c r="I236" s="14"/>
      <c r="J236" s="112"/>
      <c r="K236" s="112"/>
      <c r="L236" s="112"/>
      <c r="M236" s="112"/>
      <c r="N236" s="7"/>
      <c r="O236" s="8"/>
      <c r="P236" s="8"/>
      <c r="Q236" s="8"/>
      <c r="R236" s="8"/>
      <c r="S236" s="7"/>
      <c r="T236" s="132"/>
      <c r="U236" s="112"/>
      <c r="V236" s="112"/>
      <c r="W236" s="112"/>
      <c r="X236" s="7"/>
      <c r="Y236" s="8"/>
      <c r="Z236" s="8"/>
      <c r="AA236" s="8"/>
      <c r="AB236" s="8"/>
      <c r="AC236" s="7"/>
      <c r="AD236" s="132"/>
      <c r="AE236" s="112"/>
      <c r="AF236" s="112"/>
      <c r="AG236" s="112"/>
      <c r="AH236" s="7"/>
      <c r="AI236" s="8"/>
      <c r="AJ236" s="8"/>
      <c r="AK236" s="8"/>
      <c r="AL236" s="8"/>
      <c r="AM236" s="7"/>
      <c r="AN236" s="132"/>
      <c r="AO236" s="112"/>
      <c r="AP236" s="112"/>
      <c r="AQ236" s="112"/>
      <c r="AR236" s="7"/>
      <c r="AS236" s="8"/>
      <c r="AT236" s="8"/>
      <c r="AU236" s="8"/>
      <c r="AV236" s="8"/>
      <c r="AW236" s="7"/>
      <c r="AX236" s="132"/>
      <c r="AY236" s="112"/>
      <c r="AZ236" s="112"/>
      <c r="BA236" s="112"/>
      <c r="BB236" s="7"/>
      <c r="BC236" s="8"/>
      <c r="BD236" s="8"/>
      <c r="BE236" s="8"/>
      <c r="BF236" s="8"/>
      <c r="BG236" s="7"/>
      <c r="BH236" s="132"/>
      <c r="BI236" s="112"/>
      <c r="BJ236" s="112"/>
      <c r="BK236" s="112"/>
      <c r="BL236" s="7"/>
      <c r="BM236" s="8"/>
      <c r="BN236" s="8"/>
      <c r="BO236" s="8"/>
      <c r="BP236" s="8"/>
      <c r="BQ236" s="7"/>
      <c r="BR236" s="132"/>
      <c r="BS236" s="112"/>
      <c r="BT236" s="112"/>
      <c r="BU236" s="112"/>
      <c r="BV236" s="7"/>
      <c r="BW236" s="8"/>
      <c r="BX236" s="8"/>
      <c r="BY236" s="8"/>
      <c r="BZ236" s="8"/>
      <c r="CA236" s="7"/>
      <c r="CB236" s="132"/>
      <c r="CC236" s="112"/>
      <c r="CD236" s="112"/>
      <c r="CE236" s="112"/>
      <c r="CF236" s="7"/>
      <c r="CG236" s="8"/>
      <c r="CH236" s="8"/>
      <c r="CI236" s="8"/>
      <c r="CJ236" s="8"/>
      <c r="CK236" s="7"/>
      <c r="CL236" s="132"/>
      <c r="CM236" s="112"/>
      <c r="CN236" s="112"/>
      <c r="CO236" s="112"/>
      <c r="CP236" s="7"/>
      <c r="CQ236" s="8"/>
      <c r="CR236" s="8"/>
      <c r="CS236" s="8"/>
      <c r="CT236" s="8"/>
      <c r="CU236" s="7"/>
      <c r="CV236" s="132"/>
      <c r="CW236" s="112"/>
      <c r="CX236" s="112"/>
      <c r="CY236" s="112"/>
      <c r="CZ236" s="7"/>
      <c r="DA236" s="8"/>
      <c r="DB236" s="8"/>
      <c r="DC236" s="8"/>
      <c r="DD236" s="8"/>
      <c r="DE236" s="7"/>
      <c r="DF236" s="132"/>
      <c r="DG236" s="112"/>
      <c r="DH236" s="112"/>
      <c r="DI236" s="112"/>
      <c r="DJ236" s="7"/>
      <c r="DK236" s="8"/>
      <c r="DL236" s="8"/>
      <c r="DM236" s="8"/>
      <c r="DN236" s="8"/>
      <c r="DO236" s="7"/>
      <c r="DP236" s="132"/>
      <c r="DQ236" s="112"/>
      <c r="DR236" s="112"/>
      <c r="DS236" s="112"/>
      <c r="DT236" s="7"/>
      <c r="DU236" s="8"/>
      <c r="DV236" s="8"/>
      <c r="DW236" s="8"/>
      <c r="DX236" s="8"/>
      <c r="DY236" s="7"/>
      <c r="DZ236" s="132"/>
      <c r="EA236" s="112"/>
      <c r="EB236" s="112"/>
      <c r="EC236" s="112"/>
      <c r="ED236" s="7"/>
      <c r="EE236" s="8"/>
      <c r="EF236" s="8"/>
      <c r="EG236" s="8"/>
      <c r="EH236" s="8"/>
      <c r="EI236" s="7"/>
      <c r="EJ236" s="132"/>
      <c r="EK236" s="112"/>
      <c r="EL236" s="112"/>
      <c r="EM236" s="112"/>
      <c r="EN236" s="7"/>
      <c r="EO236" s="8"/>
      <c r="EP236" s="8"/>
      <c r="EQ236" s="8"/>
      <c r="ER236" s="8"/>
      <c r="ES236" s="7"/>
      <c r="ET236" s="132"/>
      <c r="EU236" s="13"/>
    </row>
    <row r="237" spans="1:151" ht="12.75" customHeight="1" x14ac:dyDescent="0.2">
      <c r="A237" s="13"/>
      <c r="B237" s="13"/>
      <c r="C237" s="13"/>
      <c r="D237" s="13"/>
      <c r="E237" s="13"/>
      <c r="F237" s="13"/>
      <c r="G237" s="13"/>
      <c r="H237" s="112"/>
      <c r="I237" s="14"/>
      <c r="J237" s="112"/>
      <c r="K237" s="112"/>
      <c r="L237" s="112"/>
      <c r="M237" s="112"/>
      <c r="N237" s="7"/>
      <c r="O237" s="8"/>
      <c r="P237" s="8"/>
      <c r="Q237" s="8"/>
      <c r="R237" s="8"/>
      <c r="S237" s="7"/>
      <c r="T237" s="132"/>
      <c r="U237" s="112"/>
      <c r="V237" s="112"/>
      <c r="W237" s="112"/>
      <c r="X237" s="7"/>
      <c r="Y237" s="8"/>
      <c r="Z237" s="8"/>
      <c r="AA237" s="8"/>
      <c r="AB237" s="8"/>
      <c r="AC237" s="7"/>
      <c r="AD237" s="132"/>
      <c r="AE237" s="112"/>
      <c r="AF237" s="112"/>
      <c r="AG237" s="112"/>
      <c r="AH237" s="7"/>
      <c r="AI237" s="8"/>
      <c r="AJ237" s="8"/>
      <c r="AK237" s="8"/>
      <c r="AL237" s="8"/>
      <c r="AM237" s="7"/>
      <c r="AN237" s="132"/>
      <c r="AO237" s="112"/>
      <c r="AP237" s="112"/>
      <c r="AQ237" s="112"/>
      <c r="AR237" s="7"/>
      <c r="AS237" s="8"/>
      <c r="AT237" s="8"/>
      <c r="AU237" s="8"/>
      <c r="AV237" s="8"/>
      <c r="AW237" s="7"/>
      <c r="AX237" s="132"/>
      <c r="AY237" s="112"/>
      <c r="AZ237" s="112"/>
      <c r="BA237" s="112"/>
      <c r="BB237" s="7"/>
      <c r="BC237" s="8"/>
      <c r="BD237" s="8"/>
      <c r="BE237" s="8"/>
      <c r="BF237" s="8"/>
      <c r="BG237" s="7"/>
      <c r="BH237" s="132"/>
      <c r="BI237" s="112"/>
      <c r="BJ237" s="112"/>
      <c r="BK237" s="112"/>
      <c r="BL237" s="7"/>
      <c r="BM237" s="8"/>
      <c r="BN237" s="8"/>
      <c r="BO237" s="8"/>
      <c r="BP237" s="8"/>
      <c r="BQ237" s="7"/>
      <c r="BR237" s="132"/>
      <c r="BS237" s="112"/>
      <c r="BT237" s="112"/>
      <c r="BU237" s="112"/>
      <c r="BV237" s="7"/>
      <c r="BW237" s="8"/>
      <c r="BX237" s="8"/>
      <c r="BY237" s="8"/>
      <c r="BZ237" s="8"/>
      <c r="CA237" s="7"/>
      <c r="CB237" s="132"/>
      <c r="CC237" s="112"/>
      <c r="CD237" s="112"/>
      <c r="CE237" s="112"/>
      <c r="CF237" s="7"/>
      <c r="CG237" s="8"/>
      <c r="CH237" s="8"/>
      <c r="CI237" s="8"/>
      <c r="CJ237" s="8"/>
      <c r="CK237" s="7"/>
      <c r="CL237" s="132"/>
      <c r="CM237" s="112"/>
      <c r="CN237" s="112"/>
      <c r="CO237" s="112"/>
      <c r="CP237" s="7"/>
      <c r="CQ237" s="8"/>
      <c r="CR237" s="8"/>
      <c r="CS237" s="8"/>
      <c r="CT237" s="8"/>
      <c r="CU237" s="7"/>
      <c r="CV237" s="132"/>
      <c r="CW237" s="112"/>
      <c r="CX237" s="112"/>
      <c r="CY237" s="112"/>
      <c r="CZ237" s="7"/>
      <c r="DA237" s="8"/>
      <c r="DB237" s="8"/>
      <c r="DC237" s="8"/>
      <c r="DD237" s="8"/>
      <c r="DE237" s="7"/>
      <c r="DF237" s="132"/>
      <c r="DG237" s="112"/>
      <c r="DH237" s="112"/>
      <c r="DI237" s="112"/>
      <c r="DJ237" s="7"/>
      <c r="DK237" s="8"/>
      <c r="DL237" s="8"/>
      <c r="DM237" s="8"/>
      <c r="DN237" s="8"/>
      <c r="DO237" s="7"/>
      <c r="DP237" s="132"/>
      <c r="DQ237" s="112"/>
      <c r="DR237" s="112"/>
      <c r="DS237" s="112"/>
      <c r="DT237" s="7"/>
      <c r="DU237" s="8"/>
      <c r="DV237" s="8"/>
      <c r="DW237" s="8"/>
      <c r="DX237" s="8"/>
      <c r="DY237" s="7"/>
      <c r="DZ237" s="132"/>
      <c r="EA237" s="112"/>
      <c r="EB237" s="112"/>
      <c r="EC237" s="112"/>
      <c r="ED237" s="7"/>
      <c r="EE237" s="8"/>
      <c r="EF237" s="8"/>
      <c r="EG237" s="8"/>
      <c r="EH237" s="8"/>
      <c r="EI237" s="7"/>
      <c r="EJ237" s="132"/>
      <c r="EK237" s="112"/>
      <c r="EL237" s="112"/>
      <c r="EM237" s="112"/>
      <c r="EN237" s="7"/>
      <c r="EO237" s="8"/>
      <c r="EP237" s="8"/>
      <c r="EQ237" s="8"/>
      <c r="ER237" s="8"/>
      <c r="ES237" s="7"/>
      <c r="ET237" s="132"/>
      <c r="EU237" s="13"/>
    </row>
    <row r="238" spans="1:151" ht="12.75" customHeight="1" x14ac:dyDescent="0.2">
      <c r="A238" s="13"/>
      <c r="B238" s="13"/>
      <c r="C238" s="13"/>
      <c r="D238" s="13"/>
      <c r="E238" s="13"/>
      <c r="F238" s="13"/>
      <c r="G238" s="13"/>
      <c r="H238" s="112"/>
      <c r="I238" s="14"/>
      <c r="J238" s="112"/>
      <c r="K238" s="112"/>
      <c r="L238" s="112"/>
      <c r="M238" s="112"/>
      <c r="N238" s="7"/>
      <c r="O238" s="8"/>
      <c r="P238" s="8"/>
      <c r="Q238" s="8"/>
      <c r="R238" s="8"/>
      <c r="S238" s="7"/>
      <c r="T238" s="132"/>
      <c r="U238" s="112"/>
      <c r="V238" s="112"/>
      <c r="W238" s="112"/>
      <c r="X238" s="7"/>
      <c r="Y238" s="8"/>
      <c r="Z238" s="8"/>
      <c r="AA238" s="8"/>
      <c r="AB238" s="8"/>
      <c r="AC238" s="7"/>
      <c r="AD238" s="132"/>
      <c r="AE238" s="112"/>
      <c r="AF238" s="112"/>
      <c r="AG238" s="112"/>
      <c r="AH238" s="7"/>
      <c r="AI238" s="8"/>
      <c r="AJ238" s="8"/>
      <c r="AK238" s="8"/>
      <c r="AL238" s="8"/>
      <c r="AM238" s="7"/>
      <c r="AN238" s="132"/>
      <c r="AO238" s="112"/>
      <c r="AP238" s="112"/>
      <c r="AQ238" s="112"/>
      <c r="AR238" s="7"/>
      <c r="AS238" s="8"/>
      <c r="AT238" s="8"/>
      <c r="AU238" s="8"/>
      <c r="AV238" s="8"/>
      <c r="AW238" s="7"/>
      <c r="AX238" s="132"/>
      <c r="AY238" s="112"/>
      <c r="AZ238" s="112"/>
      <c r="BA238" s="112"/>
      <c r="BB238" s="7"/>
      <c r="BC238" s="8"/>
      <c r="BD238" s="8"/>
      <c r="BE238" s="8"/>
      <c r="BF238" s="8"/>
      <c r="BG238" s="7"/>
      <c r="BH238" s="132"/>
      <c r="BI238" s="112"/>
      <c r="BJ238" s="112"/>
      <c r="BK238" s="112"/>
      <c r="BL238" s="7"/>
      <c r="BM238" s="8"/>
      <c r="BN238" s="8"/>
      <c r="BO238" s="8"/>
      <c r="BP238" s="8"/>
      <c r="BQ238" s="7"/>
      <c r="BR238" s="132"/>
      <c r="BS238" s="112"/>
      <c r="BT238" s="112"/>
      <c r="BU238" s="112"/>
      <c r="BV238" s="7"/>
      <c r="BW238" s="8"/>
      <c r="BX238" s="8"/>
      <c r="BY238" s="8"/>
      <c r="BZ238" s="8"/>
      <c r="CA238" s="7"/>
      <c r="CB238" s="132"/>
      <c r="CC238" s="112"/>
      <c r="CD238" s="112"/>
      <c r="CE238" s="112"/>
      <c r="CF238" s="7"/>
      <c r="CG238" s="8"/>
      <c r="CH238" s="8"/>
      <c r="CI238" s="8"/>
      <c r="CJ238" s="8"/>
      <c r="CK238" s="7"/>
      <c r="CL238" s="132"/>
      <c r="CM238" s="112"/>
      <c r="CN238" s="112"/>
      <c r="CO238" s="112"/>
      <c r="CP238" s="7"/>
      <c r="CQ238" s="8"/>
      <c r="CR238" s="8"/>
      <c r="CS238" s="8"/>
      <c r="CT238" s="8"/>
      <c r="CU238" s="7"/>
      <c r="CV238" s="132"/>
      <c r="CW238" s="112"/>
      <c r="CX238" s="112"/>
      <c r="CY238" s="112"/>
      <c r="CZ238" s="7"/>
      <c r="DA238" s="8"/>
      <c r="DB238" s="8"/>
      <c r="DC238" s="8"/>
      <c r="DD238" s="8"/>
      <c r="DE238" s="7"/>
      <c r="DF238" s="132"/>
      <c r="DG238" s="112"/>
      <c r="DH238" s="112"/>
      <c r="DI238" s="112"/>
      <c r="DJ238" s="7"/>
      <c r="DK238" s="8"/>
      <c r="DL238" s="8"/>
      <c r="DM238" s="8"/>
      <c r="DN238" s="8"/>
      <c r="DO238" s="7"/>
      <c r="DP238" s="132"/>
      <c r="DQ238" s="112"/>
      <c r="DR238" s="112"/>
      <c r="DS238" s="112"/>
      <c r="DT238" s="7"/>
      <c r="DU238" s="8"/>
      <c r="DV238" s="8"/>
      <c r="DW238" s="8"/>
      <c r="DX238" s="8"/>
      <c r="DY238" s="7"/>
      <c r="DZ238" s="132"/>
      <c r="EA238" s="112"/>
      <c r="EB238" s="112"/>
      <c r="EC238" s="112"/>
      <c r="ED238" s="7"/>
      <c r="EE238" s="8"/>
      <c r="EF238" s="8"/>
      <c r="EG238" s="8"/>
      <c r="EH238" s="8"/>
      <c r="EI238" s="7"/>
      <c r="EJ238" s="132"/>
      <c r="EK238" s="112"/>
      <c r="EL238" s="112"/>
      <c r="EM238" s="112"/>
      <c r="EN238" s="7"/>
      <c r="EO238" s="8"/>
      <c r="EP238" s="8"/>
      <c r="EQ238" s="8"/>
      <c r="ER238" s="8"/>
      <c r="ES238" s="7"/>
      <c r="ET238" s="132"/>
      <c r="EU238" s="13"/>
    </row>
    <row r="239" spans="1:151" ht="12.75" customHeight="1" x14ac:dyDescent="0.2">
      <c r="A239" s="13"/>
      <c r="B239" s="13"/>
      <c r="C239" s="13"/>
      <c r="D239" s="13"/>
      <c r="E239" s="13"/>
      <c r="F239" s="13"/>
      <c r="G239" s="13"/>
      <c r="H239" s="112"/>
      <c r="I239" s="14"/>
      <c r="J239" s="112"/>
      <c r="K239" s="112"/>
      <c r="L239" s="112"/>
      <c r="M239" s="112"/>
      <c r="N239" s="7"/>
      <c r="O239" s="8"/>
      <c r="P239" s="8"/>
      <c r="Q239" s="8"/>
      <c r="R239" s="8"/>
      <c r="S239" s="7"/>
      <c r="T239" s="132"/>
      <c r="U239" s="112"/>
      <c r="V239" s="112"/>
      <c r="W239" s="112"/>
      <c r="X239" s="7"/>
      <c r="Y239" s="8"/>
      <c r="Z239" s="8"/>
      <c r="AA239" s="8"/>
      <c r="AB239" s="8"/>
      <c r="AC239" s="7"/>
      <c r="AD239" s="132"/>
      <c r="AE239" s="112"/>
      <c r="AF239" s="112"/>
      <c r="AG239" s="112"/>
      <c r="AH239" s="7"/>
      <c r="AI239" s="8"/>
      <c r="AJ239" s="8"/>
      <c r="AK239" s="8"/>
      <c r="AL239" s="8"/>
      <c r="AM239" s="7"/>
      <c r="AN239" s="132"/>
      <c r="AO239" s="112"/>
      <c r="AP239" s="112"/>
      <c r="AQ239" s="112"/>
      <c r="AR239" s="7"/>
      <c r="AS239" s="8"/>
      <c r="AT239" s="8"/>
      <c r="AU239" s="8"/>
      <c r="AV239" s="8"/>
      <c r="AW239" s="7"/>
      <c r="AX239" s="132"/>
      <c r="AY239" s="112"/>
      <c r="AZ239" s="112"/>
      <c r="BA239" s="112"/>
      <c r="BB239" s="7"/>
      <c r="BC239" s="8"/>
      <c r="BD239" s="8"/>
      <c r="BE239" s="8"/>
      <c r="BF239" s="8"/>
      <c r="BG239" s="7"/>
      <c r="BH239" s="132"/>
      <c r="BI239" s="112"/>
      <c r="BJ239" s="112"/>
      <c r="BK239" s="112"/>
      <c r="BL239" s="7"/>
      <c r="BM239" s="8"/>
      <c r="BN239" s="8"/>
      <c r="BO239" s="8"/>
      <c r="BP239" s="8"/>
      <c r="BQ239" s="7"/>
      <c r="BR239" s="132"/>
      <c r="BS239" s="112"/>
      <c r="BT239" s="112"/>
      <c r="BU239" s="112"/>
      <c r="BV239" s="7"/>
      <c r="BW239" s="8"/>
      <c r="BX239" s="8"/>
      <c r="BY239" s="8"/>
      <c r="BZ239" s="8"/>
      <c r="CA239" s="7"/>
      <c r="CB239" s="132"/>
      <c r="CC239" s="112"/>
      <c r="CD239" s="112"/>
      <c r="CE239" s="112"/>
      <c r="CF239" s="7"/>
      <c r="CG239" s="8"/>
      <c r="CH239" s="8"/>
      <c r="CI239" s="8"/>
      <c r="CJ239" s="8"/>
      <c r="CK239" s="7"/>
      <c r="CL239" s="132"/>
      <c r="CM239" s="112"/>
      <c r="CN239" s="112"/>
      <c r="CO239" s="112"/>
      <c r="CP239" s="7"/>
      <c r="CQ239" s="8"/>
      <c r="CR239" s="8"/>
      <c r="CS239" s="8"/>
      <c r="CT239" s="8"/>
      <c r="CU239" s="7"/>
      <c r="CV239" s="132"/>
      <c r="CW239" s="112"/>
      <c r="CX239" s="112"/>
      <c r="CY239" s="112"/>
      <c r="CZ239" s="7"/>
      <c r="DA239" s="8"/>
      <c r="DB239" s="8"/>
      <c r="DC239" s="8"/>
      <c r="DD239" s="8"/>
      <c r="DE239" s="7"/>
      <c r="DF239" s="132"/>
      <c r="DG239" s="112"/>
      <c r="DH239" s="112"/>
      <c r="DI239" s="112"/>
      <c r="DJ239" s="7"/>
      <c r="DK239" s="8"/>
      <c r="DL239" s="8"/>
      <c r="DM239" s="8"/>
      <c r="DN239" s="8"/>
      <c r="DO239" s="7"/>
      <c r="DP239" s="132"/>
      <c r="DQ239" s="112"/>
      <c r="DR239" s="112"/>
      <c r="DS239" s="112"/>
      <c r="DT239" s="7"/>
      <c r="DU239" s="8"/>
      <c r="DV239" s="8"/>
      <c r="DW239" s="8"/>
      <c r="DX239" s="8"/>
      <c r="DY239" s="7"/>
      <c r="DZ239" s="132"/>
      <c r="EA239" s="112"/>
      <c r="EB239" s="112"/>
      <c r="EC239" s="112"/>
      <c r="ED239" s="7"/>
      <c r="EE239" s="8"/>
      <c r="EF239" s="8"/>
      <c r="EG239" s="8"/>
      <c r="EH239" s="8"/>
      <c r="EI239" s="7"/>
      <c r="EJ239" s="132"/>
      <c r="EK239" s="112"/>
      <c r="EL239" s="112"/>
      <c r="EM239" s="112"/>
      <c r="EN239" s="7"/>
      <c r="EO239" s="8"/>
      <c r="EP239" s="8"/>
      <c r="EQ239" s="8"/>
      <c r="ER239" s="8"/>
      <c r="ES239" s="7"/>
      <c r="ET239" s="132"/>
      <c r="EU239" s="13"/>
    </row>
    <row r="240" spans="1:151" ht="12.75" customHeight="1" x14ac:dyDescent="0.2">
      <c r="A240" s="13"/>
      <c r="B240" s="13"/>
      <c r="C240" s="13"/>
      <c r="D240" s="13"/>
      <c r="E240" s="13"/>
      <c r="F240" s="13"/>
      <c r="G240" s="13"/>
      <c r="H240" s="112"/>
      <c r="I240" s="14"/>
      <c r="J240" s="112"/>
      <c r="K240" s="112"/>
      <c r="L240" s="112"/>
      <c r="M240" s="112"/>
      <c r="N240" s="7"/>
      <c r="O240" s="8"/>
      <c r="P240" s="8"/>
      <c r="Q240" s="8"/>
      <c r="R240" s="8"/>
      <c r="S240" s="7"/>
      <c r="T240" s="132"/>
      <c r="U240" s="112"/>
      <c r="V240" s="112"/>
      <c r="W240" s="112"/>
      <c r="X240" s="7"/>
      <c r="Y240" s="8"/>
      <c r="Z240" s="8"/>
      <c r="AA240" s="8"/>
      <c r="AB240" s="8"/>
      <c r="AC240" s="7"/>
      <c r="AD240" s="132"/>
      <c r="AE240" s="112"/>
      <c r="AF240" s="112"/>
      <c r="AG240" s="112"/>
      <c r="AH240" s="7"/>
      <c r="AI240" s="8"/>
      <c r="AJ240" s="8"/>
      <c r="AK240" s="8"/>
      <c r="AL240" s="8"/>
      <c r="AM240" s="7"/>
      <c r="AN240" s="132"/>
      <c r="AO240" s="112"/>
      <c r="AP240" s="112"/>
      <c r="AQ240" s="112"/>
      <c r="AR240" s="7"/>
      <c r="AS240" s="8"/>
      <c r="AT240" s="8"/>
      <c r="AU240" s="8"/>
      <c r="AV240" s="8"/>
      <c r="AW240" s="7"/>
      <c r="AX240" s="132"/>
      <c r="AY240" s="112"/>
      <c r="AZ240" s="112"/>
      <c r="BA240" s="112"/>
      <c r="BB240" s="7"/>
      <c r="BC240" s="8"/>
      <c r="BD240" s="8"/>
      <c r="BE240" s="8"/>
      <c r="BF240" s="8"/>
      <c r="BG240" s="7"/>
      <c r="BH240" s="132"/>
      <c r="BI240" s="112"/>
      <c r="BJ240" s="112"/>
      <c r="BK240" s="112"/>
      <c r="BL240" s="7"/>
      <c r="BM240" s="8"/>
      <c r="BN240" s="8"/>
      <c r="BO240" s="8"/>
      <c r="BP240" s="8"/>
      <c r="BQ240" s="7"/>
      <c r="BR240" s="132"/>
      <c r="BS240" s="112"/>
      <c r="BT240" s="112"/>
      <c r="BU240" s="112"/>
      <c r="BV240" s="7"/>
      <c r="BW240" s="8"/>
      <c r="BX240" s="8"/>
      <c r="BY240" s="8"/>
      <c r="BZ240" s="8"/>
      <c r="CA240" s="7"/>
      <c r="CB240" s="132"/>
      <c r="CC240" s="112"/>
      <c r="CD240" s="112"/>
      <c r="CE240" s="112"/>
      <c r="CF240" s="7"/>
      <c r="CG240" s="8"/>
      <c r="CH240" s="8"/>
      <c r="CI240" s="8"/>
      <c r="CJ240" s="8"/>
      <c r="CK240" s="7"/>
      <c r="CL240" s="132"/>
      <c r="CM240" s="112"/>
      <c r="CN240" s="112"/>
      <c r="CO240" s="112"/>
      <c r="CP240" s="7"/>
      <c r="CQ240" s="8"/>
      <c r="CR240" s="8"/>
      <c r="CS240" s="8"/>
      <c r="CT240" s="8"/>
      <c r="CU240" s="7"/>
      <c r="CV240" s="132"/>
      <c r="CW240" s="112"/>
      <c r="CX240" s="112"/>
      <c r="CY240" s="112"/>
      <c r="CZ240" s="7"/>
      <c r="DA240" s="8"/>
      <c r="DB240" s="8"/>
      <c r="DC240" s="8"/>
      <c r="DD240" s="8"/>
      <c r="DE240" s="7"/>
      <c r="DF240" s="132"/>
      <c r="DG240" s="112"/>
      <c r="DH240" s="112"/>
      <c r="DI240" s="112"/>
      <c r="DJ240" s="7"/>
      <c r="DK240" s="8"/>
      <c r="DL240" s="8"/>
      <c r="DM240" s="8"/>
      <c r="DN240" s="8"/>
      <c r="DO240" s="7"/>
      <c r="DP240" s="132"/>
      <c r="DQ240" s="112"/>
      <c r="DR240" s="112"/>
      <c r="DS240" s="112"/>
      <c r="DT240" s="7"/>
      <c r="DU240" s="8"/>
      <c r="DV240" s="8"/>
      <c r="DW240" s="8"/>
      <c r="DX240" s="8"/>
      <c r="DY240" s="7"/>
      <c r="DZ240" s="132"/>
      <c r="EA240" s="112"/>
      <c r="EB240" s="112"/>
      <c r="EC240" s="112"/>
      <c r="ED240" s="7"/>
      <c r="EE240" s="8"/>
      <c r="EF240" s="8"/>
      <c r="EG240" s="8"/>
      <c r="EH240" s="8"/>
      <c r="EI240" s="7"/>
      <c r="EJ240" s="132"/>
      <c r="EK240" s="112"/>
      <c r="EL240" s="112"/>
      <c r="EM240" s="112"/>
      <c r="EN240" s="7"/>
      <c r="EO240" s="8"/>
      <c r="EP240" s="8"/>
      <c r="EQ240" s="8"/>
      <c r="ER240" s="8"/>
      <c r="ES240" s="7"/>
      <c r="ET240" s="132"/>
      <c r="EU240" s="13"/>
    </row>
    <row r="241" spans="1:151" ht="12.75" customHeight="1" x14ac:dyDescent="0.2">
      <c r="A241" s="13"/>
      <c r="B241" s="13"/>
      <c r="C241" s="13"/>
      <c r="D241" s="13"/>
      <c r="E241" s="13"/>
      <c r="F241" s="13"/>
      <c r="G241" s="13"/>
      <c r="H241" s="112"/>
      <c r="I241" s="14"/>
      <c r="J241" s="112"/>
      <c r="K241" s="112"/>
      <c r="L241" s="112"/>
      <c r="M241" s="112"/>
      <c r="N241" s="7"/>
      <c r="O241" s="8"/>
      <c r="P241" s="8"/>
      <c r="Q241" s="8"/>
      <c r="R241" s="8"/>
      <c r="S241" s="7"/>
      <c r="T241" s="132"/>
      <c r="U241" s="112"/>
      <c r="V241" s="112"/>
      <c r="W241" s="112"/>
      <c r="X241" s="7"/>
      <c r="Y241" s="8"/>
      <c r="Z241" s="8"/>
      <c r="AA241" s="8"/>
      <c r="AB241" s="8"/>
      <c r="AC241" s="7"/>
      <c r="AD241" s="132"/>
      <c r="AE241" s="112"/>
      <c r="AF241" s="112"/>
      <c r="AG241" s="112"/>
      <c r="AH241" s="7"/>
      <c r="AI241" s="8"/>
      <c r="AJ241" s="8"/>
      <c r="AK241" s="8"/>
      <c r="AL241" s="8"/>
      <c r="AM241" s="7"/>
      <c r="AN241" s="132"/>
      <c r="AO241" s="112"/>
      <c r="AP241" s="112"/>
      <c r="AQ241" s="112"/>
      <c r="AR241" s="7"/>
      <c r="AS241" s="8"/>
      <c r="AT241" s="8"/>
      <c r="AU241" s="8"/>
      <c r="AV241" s="8"/>
      <c r="AW241" s="7"/>
      <c r="AX241" s="132"/>
      <c r="AY241" s="112"/>
      <c r="AZ241" s="112"/>
      <c r="BA241" s="112"/>
      <c r="BB241" s="7"/>
      <c r="BC241" s="8"/>
      <c r="BD241" s="8"/>
      <c r="BE241" s="8"/>
      <c r="BF241" s="8"/>
      <c r="BG241" s="7"/>
      <c r="BH241" s="132"/>
      <c r="BI241" s="112"/>
      <c r="BJ241" s="112"/>
      <c r="BK241" s="112"/>
      <c r="BL241" s="7"/>
      <c r="BM241" s="8"/>
      <c r="BN241" s="8"/>
      <c r="BO241" s="8"/>
      <c r="BP241" s="8"/>
      <c r="BQ241" s="7"/>
      <c r="BR241" s="132"/>
      <c r="BS241" s="112"/>
      <c r="BT241" s="112"/>
      <c r="BU241" s="112"/>
      <c r="BV241" s="7"/>
      <c r="BW241" s="8"/>
      <c r="BX241" s="8"/>
      <c r="BY241" s="8"/>
      <c r="BZ241" s="8"/>
      <c r="CA241" s="7"/>
      <c r="CB241" s="132"/>
      <c r="CC241" s="112"/>
      <c r="CD241" s="112"/>
      <c r="CE241" s="112"/>
      <c r="CF241" s="7"/>
      <c r="CG241" s="8"/>
      <c r="CH241" s="8"/>
      <c r="CI241" s="8"/>
      <c r="CJ241" s="8"/>
      <c r="CK241" s="7"/>
      <c r="CL241" s="132"/>
      <c r="CM241" s="112"/>
      <c r="CN241" s="112"/>
      <c r="CO241" s="112"/>
      <c r="CP241" s="7"/>
      <c r="CQ241" s="8"/>
      <c r="CR241" s="8"/>
      <c r="CS241" s="8"/>
      <c r="CT241" s="8"/>
      <c r="CU241" s="7"/>
      <c r="CV241" s="132"/>
      <c r="CW241" s="112"/>
      <c r="CX241" s="112"/>
      <c r="CY241" s="112"/>
      <c r="CZ241" s="7"/>
      <c r="DA241" s="8"/>
      <c r="DB241" s="8"/>
      <c r="DC241" s="8"/>
      <c r="DD241" s="8"/>
      <c r="DE241" s="7"/>
      <c r="DF241" s="132"/>
      <c r="DG241" s="112"/>
      <c r="DH241" s="112"/>
      <c r="DI241" s="112"/>
      <c r="DJ241" s="7"/>
      <c r="DK241" s="8"/>
      <c r="DL241" s="8"/>
      <c r="DM241" s="8"/>
      <c r="DN241" s="8"/>
      <c r="DO241" s="7"/>
      <c r="DP241" s="132"/>
      <c r="DQ241" s="112"/>
      <c r="DR241" s="112"/>
      <c r="DS241" s="112"/>
      <c r="DT241" s="7"/>
      <c r="DU241" s="8"/>
      <c r="DV241" s="8"/>
      <c r="DW241" s="8"/>
      <c r="DX241" s="8"/>
      <c r="DY241" s="7"/>
      <c r="DZ241" s="132"/>
      <c r="EA241" s="112"/>
      <c r="EB241" s="112"/>
      <c r="EC241" s="112"/>
      <c r="ED241" s="7"/>
      <c r="EE241" s="8"/>
      <c r="EF241" s="8"/>
      <c r="EG241" s="8"/>
      <c r="EH241" s="8"/>
      <c r="EI241" s="7"/>
      <c r="EJ241" s="132"/>
      <c r="EK241" s="112"/>
      <c r="EL241" s="112"/>
      <c r="EM241" s="112"/>
      <c r="EN241" s="7"/>
      <c r="EO241" s="8"/>
      <c r="EP241" s="8"/>
      <c r="EQ241" s="8"/>
      <c r="ER241" s="8"/>
      <c r="ES241" s="7"/>
      <c r="ET241" s="132"/>
      <c r="EU241" s="13"/>
    </row>
    <row r="242" spans="1:151" ht="12.75" customHeight="1" x14ac:dyDescent="0.2">
      <c r="A242" s="13"/>
      <c r="B242" s="13"/>
      <c r="C242" s="13"/>
      <c r="D242" s="13"/>
      <c r="E242" s="13"/>
      <c r="F242" s="13"/>
      <c r="G242" s="13"/>
      <c r="H242" s="112"/>
      <c r="I242" s="14"/>
      <c r="J242" s="112"/>
      <c r="K242" s="112"/>
      <c r="L242" s="112"/>
      <c r="M242" s="112"/>
      <c r="N242" s="7"/>
      <c r="O242" s="8"/>
      <c r="P242" s="8"/>
      <c r="Q242" s="8"/>
      <c r="R242" s="8"/>
      <c r="S242" s="7"/>
      <c r="T242" s="132"/>
      <c r="U242" s="112"/>
      <c r="V242" s="112"/>
      <c r="W242" s="112"/>
      <c r="X242" s="7"/>
      <c r="Y242" s="8"/>
      <c r="Z242" s="8"/>
      <c r="AA242" s="8"/>
      <c r="AB242" s="8"/>
      <c r="AC242" s="7"/>
      <c r="AD242" s="132"/>
      <c r="AE242" s="112"/>
      <c r="AF242" s="112"/>
      <c r="AG242" s="112"/>
      <c r="AH242" s="7"/>
      <c r="AI242" s="8"/>
      <c r="AJ242" s="8"/>
      <c r="AK242" s="8"/>
      <c r="AL242" s="8"/>
      <c r="AM242" s="7"/>
      <c r="AN242" s="132"/>
      <c r="AO242" s="112"/>
      <c r="AP242" s="112"/>
      <c r="AQ242" s="112"/>
      <c r="AR242" s="7"/>
      <c r="AS242" s="8"/>
      <c r="AT242" s="8"/>
      <c r="AU242" s="8"/>
      <c r="AV242" s="8"/>
      <c r="AW242" s="7"/>
      <c r="AX242" s="132"/>
      <c r="AY242" s="112"/>
      <c r="AZ242" s="112"/>
      <c r="BA242" s="112"/>
      <c r="BB242" s="7"/>
      <c r="BC242" s="8"/>
      <c r="BD242" s="8"/>
      <c r="BE242" s="8"/>
      <c r="BF242" s="8"/>
      <c r="BG242" s="7"/>
      <c r="BH242" s="132"/>
      <c r="BI242" s="112"/>
      <c r="BJ242" s="112"/>
      <c r="BK242" s="112"/>
      <c r="BL242" s="7"/>
      <c r="BM242" s="8"/>
      <c r="BN242" s="8"/>
      <c r="BO242" s="8"/>
      <c r="BP242" s="8"/>
      <c r="BQ242" s="7"/>
      <c r="BR242" s="132"/>
      <c r="BS242" s="112"/>
      <c r="BT242" s="112"/>
      <c r="BU242" s="112"/>
      <c r="BV242" s="7"/>
      <c r="BW242" s="8"/>
      <c r="BX242" s="8"/>
      <c r="BY242" s="8"/>
      <c r="BZ242" s="8"/>
      <c r="CA242" s="7"/>
      <c r="CB242" s="132"/>
      <c r="CC242" s="112"/>
      <c r="CD242" s="112"/>
      <c r="CE242" s="112"/>
      <c r="CF242" s="7"/>
      <c r="CG242" s="8"/>
      <c r="CH242" s="8"/>
      <c r="CI242" s="8"/>
      <c r="CJ242" s="8"/>
      <c r="CK242" s="7"/>
      <c r="CL242" s="132"/>
      <c r="CM242" s="112"/>
      <c r="CN242" s="112"/>
      <c r="CO242" s="112"/>
      <c r="CP242" s="7"/>
      <c r="CQ242" s="8"/>
      <c r="CR242" s="8"/>
      <c r="CS242" s="8"/>
      <c r="CT242" s="8"/>
      <c r="CU242" s="7"/>
      <c r="CV242" s="132"/>
      <c r="CW242" s="112"/>
      <c r="CX242" s="112"/>
      <c r="CY242" s="112"/>
      <c r="CZ242" s="7"/>
      <c r="DA242" s="8"/>
      <c r="DB242" s="8"/>
      <c r="DC242" s="8"/>
      <c r="DD242" s="8"/>
      <c r="DE242" s="7"/>
      <c r="DF242" s="132"/>
      <c r="DG242" s="112"/>
      <c r="DH242" s="112"/>
      <c r="DI242" s="112"/>
      <c r="DJ242" s="7"/>
      <c r="DK242" s="8"/>
      <c r="DL242" s="8"/>
      <c r="DM242" s="8"/>
      <c r="DN242" s="8"/>
      <c r="DO242" s="7"/>
      <c r="DP242" s="132"/>
      <c r="DQ242" s="112"/>
      <c r="DR242" s="112"/>
      <c r="DS242" s="112"/>
      <c r="DT242" s="7"/>
      <c r="DU242" s="8"/>
      <c r="DV242" s="8"/>
      <c r="DW242" s="8"/>
      <c r="DX242" s="8"/>
      <c r="DY242" s="7"/>
      <c r="DZ242" s="132"/>
      <c r="EA242" s="112"/>
      <c r="EB242" s="112"/>
      <c r="EC242" s="112"/>
      <c r="ED242" s="7"/>
      <c r="EE242" s="8"/>
      <c r="EF242" s="8"/>
      <c r="EG242" s="8"/>
      <c r="EH242" s="8"/>
      <c r="EI242" s="7"/>
      <c r="EJ242" s="132"/>
      <c r="EK242" s="112"/>
      <c r="EL242" s="112"/>
      <c r="EM242" s="112"/>
      <c r="EN242" s="7"/>
      <c r="EO242" s="8"/>
      <c r="EP242" s="8"/>
      <c r="EQ242" s="8"/>
      <c r="ER242" s="8"/>
      <c r="ES242" s="7"/>
      <c r="ET242" s="132"/>
      <c r="EU242" s="13"/>
    </row>
    <row r="243" spans="1:151" ht="12.75" customHeight="1" x14ac:dyDescent="0.2">
      <c r="A243" s="13"/>
      <c r="B243" s="13"/>
      <c r="C243" s="13"/>
      <c r="D243" s="13"/>
      <c r="E243" s="13"/>
      <c r="F243" s="13"/>
      <c r="G243" s="13"/>
      <c r="H243" s="112"/>
      <c r="I243" s="14"/>
      <c r="J243" s="112"/>
      <c r="K243" s="112"/>
      <c r="L243" s="112"/>
      <c r="M243" s="112"/>
      <c r="N243" s="7"/>
      <c r="O243" s="8"/>
      <c r="P243" s="8"/>
      <c r="Q243" s="8"/>
      <c r="R243" s="8"/>
      <c r="S243" s="7"/>
      <c r="T243" s="132"/>
      <c r="U243" s="112"/>
      <c r="V243" s="112"/>
      <c r="W243" s="112"/>
      <c r="X243" s="7"/>
      <c r="Y243" s="8"/>
      <c r="Z243" s="8"/>
      <c r="AA243" s="8"/>
      <c r="AB243" s="8"/>
      <c r="AC243" s="7"/>
      <c r="AD243" s="132"/>
      <c r="AE243" s="112"/>
      <c r="AF243" s="112"/>
      <c r="AG243" s="112"/>
      <c r="AH243" s="7"/>
      <c r="AI243" s="8"/>
      <c r="AJ243" s="8"/>
      <c r="AK243" s="8"/>
      <c r="AL243" s="8"/>
      <c r="AM243" s="7"/>
      <c r="AN243" s="132"/>
      <c r="AO243" s="112"/>
      <c r="AP243" s="112"/>
      <c r="AQ243" s="112"/>
      <c r="AR243" s="7"/>
      <c r="AS243" s="8"/>
      <c r="AT243" s="8"/>
      <c r="AU243" s="8"/>
      <c r="AV243" s="8"/>
      <c r="AW243" s="7"/>
      <c r="AX243" s="132"/>
      <c r="AY243" s="112"/>
      <c r="AZ243" s="112"/>
      <c r="BA243" s="112"/>
      <c r="BB243" s="7"/>
      <c r="BC243" s="8"/>
      <c r="BD243" s="8"/>
      <c r="BE243" s="8"/>
      <c r="BF243" s="8"/>
      <c r="BG243" s="7"/>
      <c r="BH243" s="132"/>
      <c r="BI243" s="112"/>
      <c r="BJ243" s="112"/>
      <c r="BK243" s="112"/>
      <c r="BL243" s="7"/>
      <c r="BM243" s="8"/>
      <c r="BN243" s="8"/>
      <c r="BO243" s="8"/>
      <c r="BP243" s="8"/>
      <c r="BQ243" s="7"/>
      <c r="BR243" s="132"/>
      <c r="BS243" s="112"/>
      <c r="BT243" s="112"/>
      <c r="BU243" s="112"/>
      <c r="BV243" s="7"/>
      <c r="BW243" s="8"/>
      <c r="BX243" s="8"/>
      <c r="BY243" s="8"/>
      <c r="BZ243" s="8"/>
      <c r="CA243" s="7"/>
      <c r="CB243" s="132"/>
      <c r="CC243" s="112"/>
      <c r="CD243" s="112"/>
      <c r="CE243" s="112"/>
      <c r="CF243" s="7"/>
      <c r="CG243" s="8"/>
      <c r="CH243" s="8"/>
      <c r="CI243" s="8"/>
      <c r="CJ243" s="8"/>
      <c r="CK243" s="7"/>
      <c r="CL243" s="132"/>
      <c r="CM243" s="112"/>
      <c r="CN243" s="112"/>
      <c r="CO243" s="112"/>
      <c r="CP243" s="7"/>
      <c r="CQ243" s="8"/>
      <c r="CR243" s="8"/>
      <c r="CS243" s="8"/>
      <c r="CT243" s="8"/>
      <c r="CU243" s="7"/>
      <c r="CV243" s="132"/>
      <c r="CW243" s="112"/>
      <c r="CX243" s="112"/>
      <c r="CY243" s="112"/>
      <c r="CZ243" s="7"/>
      <c r="DA243" s="8"/>
      <c r="DB243" s="8"/>
      <c r="DC243" s="8"/>
      <c r="DD243" s="8"/>
      <c r="DE243" s="7"/>
      <c r="DF243" s="132"/>
      <c r="DG243" s="112"/>
      <c r="DH243" s="112"/>
      <c r="DI243" s="112"/>
      <c r="DJ243" s="7"/>
      <c r="DK243" s="8"/>
      <c r="DL243" s="8"/>
      <c r="DM243" s="8"/>
      <c r="DN243" s="8"/>
      <c r="DO243" s="7"/>
      <c r="DP243" s="132"/>
      <c r="DQ243" s="112"/>
      <c r="DR243" s="112"/>
      <c r="DS243" s="112"/>
      <c r="DT243" s="7"/>
      <c r="DU243" s="8"/>
      <c r="DV243" s="8"/>
      <c r="DW243" s="8"/>
      <c r="DX243" s="8"/>
      <c r="DY243" s="7"/>
      <c r="DZ243" s="132"/>
      <c r="EA243" s="112"/>
      <c r="EB243" s="112"/>
      <c r="EC243" s="112"/>
      <c r="ED243" s="7"/>
      <c r="EE243" s="8"/>
      <c r="EF243" s="8"/>
      <c r="EG243" s="8"/>
      <c r="EH243" s="8"/>
      <c r="EI243" s="7"/>
      <c r="EJ243" s="132"/>
      <c r="EK243" s="112"/>
      <c r="EL243" s="112"/>
      <c r="EM243" s="112"/>
      <c r="EN243" s="7"/>
      <c r="EO243" s="8"/>
      <c r="EP243" s="8"/>
      <c r="EQ243" s="8"/>
      <c r="ER243" s="8"/>
      <c r="ES243" s="7"/>
      <c r="ET243" s="132"/>
      <c r="EU243" s="13"/>
    </row>
    <row r="244" spans="1:151" ht="12.75" customHeight="1" x14ac:dyDescent="0.2">
      <c r="A244" s="13"/>
      <c r="B244" s="13"/>
      <c r="C244" s="13"/>
      <c r="D244" s="13"/>
      <c r="E244" s="13"/>
      <c r="F244" s="13"/>
      <c r="G244" s="13"/>
      <c r="H244" s="112"/>
      <c r="I244" s="14"/>
      <c r="J244" s="112"/>
      <c r="K244" s="112"/>
      <c r="L244" s="112"/>
      <c r="M244" s="112"/>
      <c r="N244" s="7"/>
      <c r="O244" s="8"/>
      <c r="P244" s="8"/>
      <c r="Q244" s="8"/>
      <c r="R244" s="8"/>
      <c r="S244" s="7"/>
      <c r="T244" s="132"/>
      <c r="U244" s="112"/>
      <c r="V244" s="112"/>
      <c r="W244" s="112"/>
      <c r="X244" s="7"/>
      <c r="Y244" s="8"/>
      <c r="Z244" s="8"/>
      <c r="AA244" s="8"/>
      <c r="AB244" s="8"/>
      <c r="AC244" s="7"/>
      <c r="AD244" s="132"/>
      <c r="AE244" s="112"/>
      <c r="AF244" s="112"/>
      <c r="AG244" s="112"/>
      <c r="AH244" s="7"/>
      <c r="AI244" s="8"/>
      <c r="AJ244" s="8"/>
      <c r="AK244" s="8"/>
      <c r="AL244" s="8"/>
      <c r="AM244" s="7"/>
      <c r="AN244" s="132"/>
      <c r="AO244" s="112"/>
      <c r="AP244" s="112"/>
      <c r="AQ244" s="112"/>
      <c r="AR244" s="7"/>
      <c r="AS244" s="8"/>
      <c r="AT244" s="8"/>
      <c r="AU244" s="8"/>
      <c r="AV244" s="8"/>
      <c r="AW244" s="7"/>
      <c r="AX244" s="132"/>
      <c r="AY244" s="112"/>
      <c r="AZ244" s="112"/>
      <c r="BA244" s="112"/>
      <c r="BB244" s="7"/>
      <c r="BC244" s="8"/>
      <c r="BD244" s="8"/>
      <c r="BE244" s="8"/>
      <c r="BF244" s="8"/>
      <c r="BG244" s="7"/>
      <c r="BH244" s="132"/>
      <c r="BI244" s="112"/>
      <c r="BJ244" s="112"/>
      <c r="BK244" s="112"/>
      <c r="BL244" s="7"/>
      <c r="BM244" s="8"/>
      <c r="BN244" s="8"/>
      <c r="BO244" s="8"/>
      <c r="BP244" s="8"/>
      <c r="BQ244" s="7"/>
      <c r="BR244" s="132"/>
      <c r="BS244" s="112"/>
      <c r="BT244" s="112"/>
      <c r="BU244" s="112"/>
      <c r="BV244" s="7"/>
      <c r="BW244" s="8"/>
      <c r="BX244" s="8"/>
      <c r="BY244" s="8"/>
      <c r="BZ244" s="8"/>
      <c r="CA244" s="7"/>
      <c r="CB244" s="132"/>
      <c r="CC244" s="112"/>
      <c r="CD244" s="112"/>
      <c r="CE244" s="112"/>
      <c r="CF244" s="7"/>
      <c r="CG244" s="8"/>
      <c r="CH244" s="8"/>
      <c r="CI244" s="8"/>
      <c r="CJ244" s="8"/>
      <c r="CK244" s="7"/>
      <c r="CL244" s="132"/>
      <c r="CM244" s="112"/>
      <c r="CN244" s="112"/>
      <c r="CO244" s="112"/>
      <c r="CP244" s="7"/>
      <c r="CQ244" s="8"/>
      <c r="CR244" s="8"/>
      <c r="CS244" s="8"/>
      <c r="CT244" s="8"/>
      <c r="CU244" s="7"/>
      <c r="CV244" s="132"/>
      <c r="CW244" s="112"/>
      <c r="CX244" s="112"/>
      <c r="CY244" s="112"/>
      <c r="CZ244" s="7"/>
      <c r="DA244" s="8"/>
      <c r="DB244" s="8"/>
      <c r="DC244" s="8"/>
      <c r="DD244" s="8"/>
      <c r="DE244" s="7"/>
      <c r="DF244" s="132"/>
      <c r="DG244" s="112"/>
      <c r="DH244" s="112"/>
      <c r="DI244" s="112"/>
      <c r="DJ244" s="7"/>
      <c r="DK244" s="8"/>
      <c r="DL244" s="8"/>
      <c r="DM244" s="8"/>
      <c r="DN244" s="8"/>
      <c r="DO244" s="7"/>
      <c r="DP244" s="132"/>
      <c r="DQ244" s="112"/>
      <c r="DR244" s="112"/>
      <c r="DS244" s="112"/>
      <c r="DT244" s="7"/>
      <c r="DU244" s="8"/>
      <c r="DV244" s="8"/>
      <c r="DW244" s="8"/>
      <c r="DX244" s="8"/>
      <c r="DY244" s="7"/>
      <c r="DZ244" s="132"/>
      <c r="EA244" s="112"/>
      <c r="EB244" s="112"/>
      <c r="EC244" s="112"/>
      <c r="ED244" s="7"/>
      <c r="EE244" s="8"/>
      <c r="EF244" s="8"/>
      <c r="EG244" s="8"/>
      <c r="EH244" s="8"/>
      <c r="EI244" s="7"/>
      <c r="EJ244" s="132"/>
      <c r="EK244" s="112"/>
      <c r="EL244" s="112"/>
      <c r="EM244" s="112"/>
      <c r="EN244" s="7"/>
      <c r="EO244" s="8"/>
      <c r="EP244" s="8"/>
      <c r="EQ244" s="8"/>
      <c r="ER244" s="8"/>
      <c r="ES244" s="7"/>
      <c r="ET244" s="132"/>
      <c r="EU244" s="13"/>
    </row>
    <row r="245" spans="1:151" ht="12.75" customHeight="1" x14ac:dyDescent="0.2">
      <c r="A245" s="13"/>
      <c r="B245" s="13"/>
      <c r="C245" s="13"/>
      <c r="D245" s="13"/>
      <c r="E245" s="13"/>
      <c r="F245" s="13"/>
      <c r="G245" s="13"/>
      <c r="H245" s="112"/>
      <c r="I245" s="14"/>
      <c r="J245" s="112"/>
      <c r="K245" s="112"/>
      <c r="L245" s="112"/>
      <c r="M245" s="112"/>
      <c r="N245" s="7"/>
      <c r="O245" s="8"/>
      <c r="P245" s="8"/>
      <c r="Q245" s="8"/>
      <c r="R245" s="8"/>
      <c r="S245" s="7"/>
      <c r="T245" s="132"/>
      <c r="U245" s="112"/>
      <c r="V245" s="112"/>
      <c r="W245" s="112"/>
      <c r="X245" s="7"/>
      <c r="Y245" s="8"/>
      <c r="Z245" s="8"/>
      <c r="AA245" s="8"/>
      <c r="AB245" s="8"/>
      <c r="AC245" s="7"/>
      <c r="AD245" s="132"/>
      <c r="AE245" s="112"/>
      <c r="AF245" s="112"/>
      <c r="AG245" s="112"/>
      <c r="AH245" s="7"/>
      <c r="AI245" s="8"/>
      <c r="AJ245" s="8"/>
      <c r="AK245" s="8"/>
      <c r="AL245" s="8"/>
      <c r="AM245" s="7"/>
      <c r="AN245" s="132"/>
      <c r="AO245" s="112"/>
      <c r="AP245" s="112"/>
      <c r="AQ245" s="112"/>
      <c r="AR245" s="7"/>
      <c r="AS245" s="8"/>
      <c r="AT245" s="8"/>
      <c r="AU245" s="8"/>
      <c r="AV245" s="8"/>
      <c r="AW245" s="7"/>
      <c r="AX245" s="132"/>
      <c r="AY245" s="112"/>
      <c r="AZ245" s="112"/>
      <c r="BA245" s="112"/>
      <c r="BB245" s="7"/>
      <c r="BC245" s="8"/>
      <c r="BD245" s="8"/>
      <c r="BE245" s="8"/>
      <c r="BF245" s="8"/>
      <c r="BG245" s="7"/>
      <c r="BH245" s="132"/>
      <c r="BI245" s="112"/>
      <c r="BJ245" s="112"/>
      <c r="BK245" s="112"/>
      <c r="BL245" s="7"/>
      <c r="BM245" s="8"/>
      <c r="BN245" s="8"/>
      <c r="BO245" s="8"/>
      <c r="BP245" s="8"/>
      <c r="BQ245" s="7"/>
      <c r="BR245" s="132"/>
      <c r="BS245" s="112"/>
      <c r="BT245" s="112"/>
      <c r="BU245" s="112"/>
      <c r="BV245" s="7"/>
      <c r="BW245" s="8"/>
      <c r="BX245" s="8"/>
      <c r="BY245" s="8"/>
      <c r="BZ245" s="8"/>
      <c r="CA245" s="7"/>
      <c r="CB245" s="132"/>
      <c r="CC245" s="112"/>
      <c r="CD245" s="112"/>
      <c r="CE245" s="112"/>
      <c r="CF245" s="7"/>
      <c r="CG245" s="8"/>
      <c r="CH245" s="8"/>
      <c r="CI245" s="8"/>
      <c r="CJ245" s="8"/>
      <c r="CK245" s="7"/>
      <c r="CL245" s="132"/>
      <c r="CM245" s="112"/>
      <c r="CN245" s="112"/>
      <c r="CO245" s="112"/>
      <c r="CP245" s="7"/>
      <c r="CQ245" s="8"/>
      <c r="CR245" s="8"/>
      <c r="CS245" s="8"/>
      <c r="CT245" s="8"/>
      <c r="CU245" s="7"/>
      <c r="CV245" s="132"/>
      <c r="CW245" s="112"/>
      <c r="CX245" s="112"/>
      <c r="CY245" s="112"/>
      <c r="CZ245" s="7"/>
      <c r="DA245" s="8"/>
      <c r="DB245" s="8"/>
      <c r="DC245" s="8"/>
      <c r="DD245" s="8"/>
      <c r="DE245" s="7"/>
      <c r="DF245" s="132"/>
      <c r="DG245" s="112"/>
      <c r="DH245" s="112"/>
      <c r="DI245" s="112"/>
      <c r="DJ245" s="7"/>
      <c r="DK245" s="8"/>
      <c r="DL245" s="8"/>
      <c r="DM245" s="8"/>
      <c r="DN245" s="8"/>
      <c r="DO245" s="7"/>
      <c r="DP245" s="132"/>
      <c r="DQ245" s="112"/>
      <c r="DR245" s="112"/>
      <c r="DS245" s="112"/>
      <c r="DT245" s="7"/>
      <c r="DU245" s="8"/>
      <c r="DV245" s="8"/>
      <c r="DW245" s="8"/>
      <c r="DX245" s="8"/>
      <c r="DY245" s="7"/>
      <c r="DZ245" s="132"/>
      <c r="EA245" s="112"/>
      <c r="EB245" s="112"/>
      <c r="EC245" s="112"/>
      <c r="ED245" s="7"/>
      <c r="EE245" s="8"/>
      <c r="EF245" s="8"/>
      <c r="EG245" s="8"/>
      <c r="EH245" s="8"/>
      <c r="EI245" s="7"/>
      <c r="EJ245" s="132"/>
      <c r="EK245" s="112"/>
      <c r="EL245" s="112"/>
      <c r="EM245" s="112"/>
      <c r="EN245" s="7"/>
      <c r="EO245" s="8"/>
      <c r="EP245" s="8"/>
      <c r="EQ245" s="8"/>
      <c r="ER245" s="8"/>
      <c r="ES245" s="7"/>
      <c r="ET245" s="132"/>
      <c r="EU245" s="13"/>
    </row>
    <row r="246" spans="1:151" ht="12.75" customHeight="1" x14ac:dyDescent="0.2">
      <c r="A246" s="13"/>
      <c r="B246" s="13"/>
      <c r="C246" s="13"/>
      <c r="D246" s="13"/>
      <c r="E246" s="13"/>
      <c r="F246" s="13"/>
      <c r="G246" s="13"/>
      <c r="H246" s="112"/>
      <c r="I246" s="14"/>
      <c r="J246" s="112"/>
      <c r="K246" s="112"/>
      <c r="L246" s="112"/>
      <c r="M246" s="112"/>
      <c r="N246" s="7"/>
      <c r="O246" s="8"/>
      <c r="P246" s="8"/>
      <c r="Q246" s="8"/>
      <c r="R246" s="8"/>
      <c r="S246" s="7"/>
      <c r="T246" s="132"/>
      <c r="U246" s="112"/>
      <c r="V246" s="112"/>
      <c r="W246" s="112"/>
      <c r="X246" s="7"/>
      <c r="Y246" s="8"/>
      <c r="Z246" s="8"/>
      <c r="AA246" s="8"/>
      <c r="AB246" s="8"/>
      <c r="AC246" s="7"/>
      <c r="AD246" s="132"/>
      <c r="AE246" s="112"/>
      <c r="AF246" s="112"/>
      <c r="AG246" s="112"/>
      <c r="AH246" s="7"/>
      <c r="AI246" s="8"/>
      <c r="AJ246" s="8"/>
      <c r="AK246" s="8"/>
      <c r="AL246" s="8"/>
      <c r="AM246" s="7"/>
      <c r="AN246" s="132"/>
      <c r="AO246" s="112"/>
      <c r="AP246" s="112"/>
      <c r="AQ246" s="112"/>
      <c r="AR246" s="7"/>
      <c r="AS246" s="8"/>
      <c r="AT246" s="8"/>
      <c r="AU246" s="8"/>
      <c r="AV246" s="8"/>
      <c r="AW246" s="7"/>
      <c r="AX246" s="132"/>
      <c r="AY246" s="112"/>
      <c r="AZ246" s="112"/>
      <c r="BA246" s="112"/>
      <c r="BB246" s="7"/>
      <c r="BC246" s="8"/>
      <c r="BD246" s="8"/>
      <c r="BE246" s="8"/>
      <c r="BF246" s="8"/>
      <c r="BG246" s="7"/>
      <c r="BH246" s="132"/>
      <c r="BI246" s="112"/>
      <c r="BJ246" s="112"/>
      <c r="BK246" s="112"/>
      <c r="BL246" s="7"/>
      <c r="BM246" s="8"/>
      <c r="BN246" s="8"/>
      <c r="BO246" s="8"/>
      <c r="BP246" s="8"/>
      <c r="BQ246" s="7"/>
      <c r="BR246" s="132"/>
      <c r="BS246" s="112"/>
      <c r="BT246" s="112"/>
      <c r="BU246" s="112"/>
      <c r="BV246" s="7"/>
      <c r="BW246" s="8"/>
      <c r="BX246" s="8"/>
      <c r="BY246" s="8"/>
      <c r="BZ246" s="8"/>
      <c r="CA246" s="7"/>
      <c r="CB246" s="132"/>
      <c r="CC246" s="112"/>
      <c r="CD246" s="112"/>
      <c r="CE246" s="112"/>
      <c r="CF246" s="7"/>
      <c r="CG246" s="8"/>
      <c r="CH246" s="8"/>
      <c r="CI246" s="8"/>
      <c r="CJ246" s="8"/>
      <c r="CK246" s="7"/>
      <c r="CL246" s="132"/>
      <c r="CM246" s="112"/>
      <c r="CN246" s="112"/>
      <c r="CO246" s="112"/>
      <c r="CP246" s="7"/>
      <c r="CQ246" s="8"/>
      <c r="CR246" s="8"/>
      <c r="CS246" s="8"/>
      <c r="CT246" s="8"/>
      <c r="CU246" s="7"/>
      <c r="CV246" s="132"/>
      <c r="CW246" s="112"/>
      <c r="CX246" s="112"/>
      <c r="CY246" s="112"/>
      <c r="CZ246" s="7"/>
      <c r="DA246" s="8"/>
      <c r="DB246" s="8"/>
      <c r="DC246" s="8"/>
      <c r="DD246" s="8"/>
      <c r="DE246" s="7"/>
      <c r="DF246" s="132"/>
      <c r="DG246" s="112"/>
      <c r="DH246" s="112"/>
      <c r="DI246" s="112"/>
      <c r="DJ246" s="7"/>
      <c r="DK246" s="8"/>
      <c r="DL246" s="8"/>
      <c r="DM246" s="8"/>
      <c r="DN246" s="8"/>
      <c r="DO246" s="7"/>
      <c r="DP246" s="132"/>
      <c r="DQ246" s="112"/>
      <c r="DR246" s="112"/>
      <c r="DS246" s="112"/>
      <c r="DT246" s="7"/>
      <c r="DU246" s="8"/>
      <c r="DV246" s="8"/>
      <c r="DW246" s="8"/>
      <c r="DX246" s="8"/>
      <c r="DY246" s="7"/>
      <c r="DZ246" s="132"/>
      <c r="EA246" s="112"/>
      <c r="EB246" s="112"/>
      <c r="EC246" s="112"/>
      <c r="ED246" s="7"/>
      <c r="EE246" s="8"/>
      <c r="EF246" s="8"/>
      <c r="EG246" s="8"/>
      <c r="EH246" s="8"/>
      <c r="EI246" s="7"/>
      <c r="EJ246" s="132"/>
      <c r="EK246" s="112"/>
      <c r="EL246" s="112"/>
      <c r="EM246" s="112"/>
      <c r="EN246" s="7"/>
      <c r="EO246" s="8"/>
      <c r="EP246" s="8"/>
      <c r="EQ246" s="8"/>
      <c r="ER246" s="8"/>
      <c r="ES246" s="7"/>
      <c r="ET246" s="132"/>
      <c r="EU246" s="13"/>
    </row>
    <row r="247" spans="1:151" ht="12.75" customHeight="1" x14ac:dyDescent="0.2">
      <c r="A247" s="13"/>
      <c r="B247" s="13"/>
      <c r="C247" s="13"/>
      <c r="D247" s="13"/>
      <c r="E247" s="13"/>
      <c r="F247" s="13"/>
      <c r="G247" s="13"/>
      <c r="H247" s="112"/>
      <c r="I247" s="14"/>
      <c r="J247" s="112"/>
      <c r="K247" s="112"/>
      <c r="L247" s="112"/>
      <c r="M247" s="112"/>
      <c r="N247" s="7"/>
      <c r="O247" s="8"/>
      <c r="P247" s="8"/>
      <c r="Q247" s="8"/>
      <c r="R247" s="8"/>
      <c r="S247" s="7"/>
      <c r="T247" s="132"/>
      <c r="U247" s="112"/>
      <c r="V247" s="112"/>
      <c r="W247" s="112"/>
      <c r="X247" s="7"/>
      <c r="Y247" s="8"/>
      <c r="Z247" s="8"/>
      <c r="AA247" s="8"/>
      <c r="AB247" s="8"/>
      <c r="AC247" s="7"/>
      <c r="AD247" s="132"/>
      <c r="AE247" s="112"/>
      <c r="AF247" s="112"/>
      <c r="AG247" s="112"/>
      <c r="AH247" s="7"/>
      <c r="AI247" s="8"/>
      <c r="AJ247" s="8"/>
      <c r="AK247" s="8"/>
      <c r="AL247" s="8"/>
      <c r="AM247" s="7"/>
      <c r="AN247" s="132"/>
      <c r="AO247" s="112"/>
      <c r="AP247" s="112"/>
      <c r="AQ247" s="112"/>
      <c r="AR247" s="7"/>
      <c r="AS247" s="8"/>
      <c r="AT247" s="8"/>
      <c r="AU247" s="8"/>
      <c r="AV247" s="8"/>
      <c r="AW247" s="7"/>
      <c r="AX247" s="132"/>
      <c r="AY247" s="112"/>
      <c r="AZ247" s="112"/>
      <c r="BA247" s="112"/>
      <c r="BB247" s="7"/>
      <c r="BC247" s="8"/>
      <c r="BD247" s="8"/>
      <c r="BE247" s="8"/>
      <c r="BF247" s="8"/>
      <c r="BG247" s="7"/>
      <c r="BH247" s="132"/>
      <c r="BI247" s="112"/>
      <c r="BJ247" s="112"/>
      <c r="BK247" s="112"/>
      <c r="BL247" s="7"/>
      <c r="BM247" s="8"/>
      <c r="BN247" s="8"/>
      <c r="BO247" s="8"/>
      <c r="BP247" s="8"/>
      <c r="BQ247" s="7"/>
      <c r="BR247" s="132"/>
      <c r="BS247" s="112"/>
      <c r="BT247" s="112"/>
      <c r="BU247" s="112"/>
      <c r="BV247" s="7"/>
      <c r="BW247" s="8"/>
      <c r="BX247" s="8"/>
      <c r="BY247" s="8"/>
      <c r="BZ247" s="8"/>
      <c r="CA247" s="7"/>
      <c r="CB247" s="132"/>
      <c r="CC247" s="112"/>
      <c r="CD247" s="112"/>
      <c r="CE247" s="112"/>
      <c r="CF247" s="7"/>
      <c r="CG247" s="8"/>
      <c r="CH247" s="8"/>
      <c r="CI247" s="8"/>
      <c r="CJ247" s="8"/>
      <c r="CK247" s="7"/>
      <c r="CL247" s="132"/>
      <c r="CM247" s="112"/>
      <c r="CN247" s="112"/>
      <c r="CO247" s="112"/>
      <c r="CP247" s="7"/>
      <c r="CQ247" s="8"/>
      <c r="CR247" s="8"/>
      <c r="CS247" s="8"/>
      <c r="CT247" s="8"/>
      <c r="CU247" s="7"/>
      <c r="CV247" s="132"/>
      <c r="CW247" s="112"/>
      <c r="CX247" s="112"/>
      <c r="CY247" s="112"/>
      <c r="CZ247" s="7"/>
      <c r="DA247" s="8"/>
      <c r="DB247" s="8"/>
      <c r="DC247" s="8"/>
      <c r="DD247" s="8"/>
      <c r="DE247" s="7"/>
      <c r="DF247" s="132"/>
      <c r="DG247" s="112"/>
      <c r="DH247" s="112"/>
      <c r="DI247" s="112"/>
      <c r="DJ247" s="7"/>
      <c r="DK247" s="8"/>
      <c r="DL247" s="8"/>
      <c r="DM247" s="8"/>
      <c r="DN247" s="8"/>
      <c r="DO247" s="7"/>
      <c r="DP247" s="132"/>
      <c r="DQ247" s="112"/>
      <c r="DR247" s="112"/>
      <c r="DS247" s="112"/>
      <c r="DT247" s="7"/>
      <c r="DU247" s="8"/>
      <c r="DV247" s="8"/>
      <c r="DW247" s="8"/>
      <c r="DX247" s="8"/>
      <c r="DY247" s="7"/>
      <c r="DZ247" s="132"/>
      <c r="EA247" s="112"/>
      <c r="EB247" s="112"/>
      <c r="EC247" s="112"/>
      <c r="ED247" s="7"/>
      <c r="EE247" s="8"/>
      <c r="EF247" s="8"/>
      <c r="EG247" s="8"/>
      <c r="EH247" s="8"/>
      <c r="EI247" s="7"/>
      <c r="EJ247" s="132"/>
      <c r="EK247" s="112"/>
      <c r="EL247" s="112"/>
      <c r="EM247" s="112"/>
      <c r="EN247" s="7"/>
      <c r="EO247" s="8"/>
      <c r="EP247" s="8"/>
      <c r="EQ247" s="8"/>
      <c r="ER247" s="8"/>
      <c r="ES247" s="7"/>
      <c r="ET247" s="132"/>
      <c r="EU247" s="13"/>
    </row>
    <row r="248" spans="1:151" ht="12.75" customHeight="1" x14ac:dyDescent="0.2">
      <c r="A248" s="13"/>
      <c r="B248" s="13"/>
      <c r="C248" s="13"/>
      <c r="D248" s="13"/>
      <c r="E248" s="13"/>
      <c r="F248" s="13"/>
      <c r="G248" s="13"/>
      <c r="H248" s="112"/>
      <c r="I248" s="14"/>
      <c r="J248" s="112"/>
      <c r="K248" s="112"/>
      <c r="L248" s="112"/>
      <c r="M248" s="112"/>
      <c r="N248" s="7"/>
      <c r="O248" s="8"/>
      <c r="P248" s="8"/>
      <c r="Q248" s="8"/>
      <c r="R248" s="8"/>
      <c r="S248" s="7"/>
      <c r="T248" s="132"/>
      <c r="U248" s="112"/>
      <c r="V248" s="112"/>
      <c r="W248" s="112"/>
      <c r="X248" s="7"/>
      <c r="Y248" s="8"/>
      <c r="Z248" s="8"/>
      <c r="AA248" s="8"/>
      <c r="AB248" s="8"/>
      <c r="AC248" s="7"/>
      <c r="AD248" s="132"/>
      <c r="AE248" s="112"/>
      <c r="AF248" s="112"/>
      <c r="AG248" s="112"/>
      <c r="AH248" s="7"/>
      <c r="AI248" s="8"/>
      <c r="AJ248" s="8"/>
      <c r="AK248" s="8"/>
      <c r="AL248" s="8"/>
      <c r="AM248" s="7"/>
      <c r="AN248" s="132"/>
      <c r="AO248" s="112"/>
      <c r="AP248" s="112"/>
      <c r="AQ248" s="112"/>
      <c r="AR248" s="7"/>
      <c r="AS248" s="8"/>
      <c r="AT248" s="8"/>
      <c r="AU248" s="8"/>
      <c r="AV248" s="8"/>
      <c r="AW248" s="7"/>
      <c r="AX248" s="132"/>
      <c r="AY248" s="112"/>
      <c r="AZ248" s="112"/>
      <c r="BA248" s="112"/>
      <c r="BB248" s="7"/>
      <c r="BC248" s="8"/>
      <c r="BD248" s="8"/>
      <c r="BE248" s="8"/>
      <c r="BF248" s="8"/>
      <c r="BG248" s="7"/>
      <c r="BH248" s="132"/>
      <c r="BI248" s="112"/>
      <c r="BJ248" s="112"/>
      <c r="BK248" s="112"/>
      <c r="BL248" s="7"/>
      <c r="BM248" s="8"/>
      <c r="BN248" s="8"/>
      <c r="BO248" s="8"/>
      <c r="BP248" s="8"/>
      <c r="BQ248" s="7"/>
      <c r="BR248" s="132"/>
      <c r="BS248" s="112"/>
      <c r="BT248" s="112"/>
      <c r="BU248" s="112"/>
      <c r="BV248" s="7"/>
      <c r="BW248" s="8"/>
      <c r="BX248" s="8"/>
      <c r="BY248" s="8"/>
      <c r="BZ248" s="8"/>
      <c r="CA248" s="7"/>
      <c r="CB248" s="132"/>
      <c r="CC248" s="112"/>
      <c r="CD248" s="112"/>
      <c r="CE248" s="112"/>
      <c r="CF248" s="7"/>
      <c r="CG248" s="8"/>
      <c r="CH248" s="8"/>
      <c r="CI248" s="8"/>
      <c r="CJ248" s="8"/>
      <c r="CK248" s="7"/>
      <c r="CL248" s="132"/>
      <c r="CM248" s="112"/>
      <c r="CN248" s="112"/>
      <c r="CO248" s="112"/>
      <c r="CP248" s="7"/>
      <c r="CQ248" s="8"/>
      <c r="CR248" s="8"/>
      <c r="CS248" s="8"/>
      <c r="CT248" s="8"/>
      <c r="CU248" s="7"/>
      <c r="CV248" s="132"/>
      <c r="CW248" s="112"/>
      <c r="CX248" s="112"/>
      <c r="CY248" s="112"/>
      <c r="CZ248" s="7"/>
      <c r="DA248" s="8"/>
      <c r="DB248" s="8"/>
      <c r="DC248" s="8"/>
      <c r="DD248" s="8"/>
      <c r="DE248" s="7"/>
      <c r="DF248" s="132"/>
      <c r="DG248" s="112"/>
      <c r="DH248" s="112"/>
      <c r="DI248" s="112"/>
      <c r="DJ248" s="7"/>
      <c r="DK248" s="8"/>
      <c r="DL248" s="8"/>
      <c r="DM248" s="8"/>
      <c r="DN248" s="8"/>
      <c r="DO248" s="7"/>
      <c r="DP248" s="132"/>
      <c r="DQ248" s="112"/>
      <c r="DR248" s="112"/>
      <c r="DS248" s="112"/>
      <c r="DT248" s="7"/>
      <c r="DU248" s="8"/>
      <c r="DV248" s="8"/>
      <c r="DW248" s="8"/>
      <c r="DX248" s="8"/>
      <c r="DY248" s="7"/>
      <c r="DZ248" s="132"/>
      <c r="EA248" s="112"/>
      <c r="EB248" s="112"/>
      <c r="EC248" s="112"/>
      <c r="ED248" s="7"/>
      <c r="EE248" s="8"/>
      <c r="EF248" s="8"/>
      <c r="EG248" s="8"/>
      <c r="EH248" s="8"/>
      <c r="EI248" s="7"/>
      <c r="EJ248" s="132"/>
      <c r="EK248" s="112"/>
      <c r="EL248" s="112"/>
      <c r="EM248" s="112"/>
      <c r="EN248" s="7"/>
      <c r="EO248" s="8"/>
      <c r="EP248" s="8"/>
      <c r="EQ248" s="8"/>
      <c r="ER248" s="8"/>
      <c r="ES248" s="7"/>
      <c r="ET248" s="132"/>
      <c r="EU248" s="13"/>
    </row>
    <row r="249" spans="1:151" ht="12.75" customHeight="1" x14ac:dyDescent="0.2">
      <c r="A249" s="13"/>
      <c r="B249" s="13"/>
      <c r="C249" s="13"/>
      <c r="D249" s="13"/>
      <c r="E249" s="13"/>
      <c r="F249" s="13"/>
      <c r="G249" s="13"/>
      <c r="H249" s="112"/>
      <c r="I249" s="14"/>
      <c r="J249" s="112"/>
      <c r="K249" s="112"/>
      <c r="L249" s="112"/>
      <c r="M249" s="112"/>
      <c r="N249" s="7"/>
      <c r="O249" s="8"/>
      <c r="P249" s="8"/>
      <c r="Q249" s="8"/>
      <c r="R249" s="8"/>
      <c r="S249" s="7"/>
      <c r="T249" s="132"/>
      <c r="U249" s="112"/>
      <c r="V249" s="112"/>
      <c r="W249" s="112"/>
      <c r="X249" s="7"/>
      <c r="Y249" s="8"/>
      <c r="Z249" s="8"/>
      <c r="AA249" s="8"/>
      <c r="AB249" s="8"/>
      <c r="AC249" s="7"/>
      <c r="AD249" s="132"/>
      <c r="AE249" s="112"/>
      <c r="AF249" s="112"/>
      <c r="AG249" s="112"/>
      <c r="AH249" s="7"/>
      <c r="AI249" s="8"/>
      <c r="AJ249" s="8"/>
      <c r="AK249" s="8"/>
      <c r="AL249" s="8"/>
      <c r="AM249" s="7"/>
      <c r="AN249" s="132"/>
      <c r="AO249" s="112"/>
      <c r="AP249" s="112"/>
      <c r="AQ249" s="112"/>
      <c r="AR249" s="7"/>
      <c r="AS249" s="8"/>
      <c r="AT249" s="8"/>
      <c r="AU249" s="8"/>
      <c r="AV249" s="8"/>
      <c r="AW249" s="7"/>
      <c r="AX249" s="132"/>
      <c r="AY249" s="112"/>
      <c r="AZ249" s="112"/>
      <c r="BA249" s="112"/>
      <c r="BB249" s="7"/>
      <c r="BC249" s="8"/>
      <c r="BD249" s="8"/>
      <c r="BE249" s="8"/>
      <c r="BF249" s="8"/>
      <c r="BG249" s="7"/>
      <c r="BH249" s="132"/>
      <c r="BI249" s="112"/>
      <c r="BJ249" s="112"/>
      <c r="BK249" s="112"/>
      <c r="BL249" s="7"/>
      <c r="BM249" s="8"/>
      <c r="BN249" s="8"/>
      <c r="BO249" s="8"/>
      <c r="BP249" s="8"/>
      <c r="BQ249" s="7"/>
      <c r="BR249" s="132"/>
      <c r="BS249" s="112"/>
      <c r="BT249" s="112"/>
      <c r="BU249" s="112"/>
      <c r="BV249" s="7"/>
      <c r="BW249" s="8"/>
      <c r="BX249" s="8"/>
      <c r="BY249" s="8"/>
      <c r="BZ249" s="8"/>
      <c r="CA249" s="7"/>
      <c r="CB249" s="132"/>
      <c r="CC249" s="112"/>
      <c r="CD249" s="112"/>
      <c r="CE249" s="112"/>
      <c r="CF249" s="7"/>
      <c r="CG249" s="8"/>
      <c r="CH249" s="8"/>
      <c r="CI249" s="8"/>
      <c r="CJ249" s="8"/>
      <c r="CK249" s="7"/>
      <c r="CL249" s="132"/>
      <c r="CM249" s="112"/>
      <c r="CN249" s="112"/>
      <c r="CO249" s="112"/>
      <c r="CP249" s="7"/>
      <c r="CQ249" s="8"/>
      <c r="CR249" s="8"/>
      <c r="CS249" s="8"/>
      <c r="CT249" s="8"/>
      <c r="CU249" s="7"/>
      <c r="CV249" s="132"/>
      <c r="CW249" s="112"/>
      <c r="CX249" s="112"/>
      <c r="CY249" s="112"/>
      <c r="CZ249" s="7"/>
      <c r="DA249" s="8"/>
      <c r="DB249" s="8"/>
      <c r="DC249" s="8"/>
      <c r="DD249" s="8"/>
      <c r="DE249" s="7"/>
      <c r="DF249" s="132"/>
      <c r="DG249" s="112"/>
      <c r="DH249" s="112"/>
      <c r="DI249" s="112"/>
      <c r="DJ249" s="7"/>
      <c r="DK249" s="8"/>
      <c r="DL249" s="8"/>
      <c r="DM249" s="8"/>
      <c r="DN249" s="8"/>
      <c r="DO249" s="7"/>
      <c r="DP249" s="132"/>
      <c r="DQ249" s="112"/>
      <c r="DR249" s="112"/>
      <c r="DS249" s="112"/>
      <c r="DT249" s="7"/>
      <c r="DU249" s="8"/>
      <c r="DV249" s="8"/>
      <c r="DW249" s="8"/>
      <c r="DX249" s="8"/>
      <c r="DY249" s="7"/>
      <c r="DZ249" s="132"/>
      <c r="EA249" s="112"/>
      <c r="EB249" s="112"/>
      <c r="EC249" s="112"/>
      <c r="ED249" s="7"/>
      <c r="EE249" s="8"/>
      <c r="EF249" s="8"/>
      <c r="EG249" s="8"/>
      <c r="EH249" s="8"/>
      <c r="EI249" s="7"/>
      <c r="EJ249" s="132"/>
      <c r="EK249" s="112"/>
      <c r="EL249" s="112"/>
      <c r="EM249" s="112"/>
      <c r="EN249" s="7"/>
      <c r="EO249" s="8"/>
      <c r="EP249" s="8"/>
      <c r="EQ249" s="8"/>
      <c r="ER249" s="8"/>
      <c r="ES249" s="7"/>
      <c r="ET249" s="132"/>
      <c r="EU249" s="13"/>
    </row>
    <row r="250" spans="1:151" ht="12.75" customHeight="1" x14ac:dyDescent="0.2">
      <c r="A250" s="13"/>
      <c r="B250" s="13"/>
      <c r="C250" s="13"/>
      <c r="D250" s="13"/>
      <c r="E250" s="13"/>
      <c r="F250" s="13"/>
      <c r="G250" s="13"/>
      <c r="H250" s="112"/>
      <c r="I250" s="14"/>
      <c r="J250" s="112"/>
      <c r="K250" s="112"/>
      <c r="L250" s="112"/>
      <c r="M250" s="112"/>
      <c r="N250" s="7"/>
      <c r="O250" s="8"/>
      <c r="P250" s="8"/>
      <c r="Q250" s="8"/>
      <c r="R250" s="8"/>
      <c r="S250" s="7"/>
      <c r="T250" s="132"/>
      <c r="U250" s="112"/>
      <c r="V250" s="112"/>
      <c r="W250" s="112"/>
      <c r="X250" s="7"/>
      <c r="Y250" s="8"/>
      <c r="Z250" s="8"/>
      <c r="AA250" s="8"/>
      <c r="AB250" s="8"/>
      <c r="AC250" s="7"/>
      <c r="AD250" s="132"/>
      <c r="AE250" s="112"/>
      <c r="AF250" s="112"/>
      <c r="AG250" s="112"/>
      <c r="AH250" s="7"/>
      <c r="AI250" s="8"/>
      <c r="AJ250" s="8"/>
      <c r="AK250" s="8"/>
      <c r="AL250" s="8"/>
      <c r="AM250" s="7"/>
      <c r="AN250" s="132"/>
      <c r="AO250" s="112"/>
      <c r="AP250" s="112"/>
      <c r="AQ250" s="112"/>
      <c r="AR250" s="7"/>
      <c r="AS250" s="8"/>
      <c r="AT250" s="8"/>
      <c r="AU250" s="8"/>
      <c r="AV250" s="8"/>
      <c r="AW250" s="7"/>
      <c r="AX250" s="132"/>
      <c r="AY250" s="112"/>
      <c r="AZ250" s="112"/>
      <c r="BA250" s="112"/>
      <c r="BB250" s="7"/>
      <c r="BC250" s="8"/>
      <c r="BD250" s="8"/>
      <c r="BE250" s="8"/>
      <c r="BF250" s="8"/>
      <c r="BG250" s="7"/>
      <c r="BH250" s="132"/>
      <c r="BI250" s="112"/>
      <c r="BJ250" s="112"/>
      <c r="BK250" s="112"/>
      <c r="BL250" s="7"/>
      <c r="BM250" s="8"/>
      <c r="BN250" s="8"/>
      <c r="BO250" s="8"/>
      <c r="BP250" s="8"/>
      <c r="BQ250" s="7"/>
      <c r="BR250" s="132"/>
      <c r="BS250" s="112"/>
      <c r="BT250" s="112"/>
      <c r="BU250" s="112"/>
      <c r="BV250" s="7"/>
      <c r="BW250" s="8"/>
      <c r="BX250" s="8"/>
      <c r="BY250" s="8"/>
      <c r="BZ250" s="8"/>
      <c r="CA250" s="7"/>
      <c r="CB250" s="132"/>
      <c r="CC250" s="112"/>
      <c r="CD250" s="112"/>
      <c r="CE250" s="112"/>
      <c r="CF250" s="7"/>
      <c r="CG250" s="8"/>
      <c r="CH250" s="8"/>
      <c r="CI250" s="8"/>
      <c r="CJ250" s="8"/>
      <c r="CK250" s="7"/>
      <c r="CL250" s="132"/>
      <c r="CM250" s="112"/>
      <c r="CN250" s="112"/>
      <c r="CO250" s="112"/>
      <c r="CP250" s="7"/>
      <c r="CQ250" s="8"/>
      <c r="CR250" s="8"/>
      <c r="CS250" s="8"/>
      <c r="CT250" s="8"/>
      <c r="CU250" s="7"/>
      <c r="CV250" s="132"/>
      <c r="CW250" s="112"/>
      <c r="CX250" s="112"/>
      <c r="CY250" s="112"/>
      <c r="CZ250" s="7"/>
      <c r="DA250" s="8"/>
      <c r="DB250" s="8"/>
      <c r="DC250" s="8"/>
      <c r="DD250" s="8"/>
      <c r="DE250" s="7"/>
      <c r="DF250" s="132"/>
      <c r="DG250" s="112"/>
      <c r="DH250" s="112"/>
      <c r="DI250" s="112"/>
      <c r="DJ250" s="7"/>
      <c r="DK250" s="8"/>
      <c r="DL250" s="8"/>
      <c r="DM250" s="8"/>
      <c r="DN250" s="8"/>
      <c r="DO250" s="7"/>
      <c r="DP250" s="132"/>
      <c r="DQ250" s="112"/>
      <c r="DR250" s="112"/>
      <c r="DS250" s="112"/>
      <c r="DT250" s="7"/>
      <c r="DU250" s="8"/>
      <c r="DV250" s="8"/>
      <c r="DW250" s="8"/>
      <c r="DX250" s="8"/>
      <c r="DY250" s="7"/>
      <c r="DZ250" s="132"/>
      <c r="EA250" s="112"/>
      <c r="EB250" s="112"/>
      <c r="EC250" s="112"/>
      <c r="ED250" s="7"/>
      <c r="EE250" s="8"/>
      <c r="EF250" s="8"/>
      <c r="EG250" s="8"/>
      <c r="EH250" s="8"/>
      <c r="EI250" s="7"/>
      <c r="EJ250" s="132"/>
      <c r="EK250" s="112"/>
      <c r="EL250" s="112"/>
      <c r="EM250" s="112"/>
      <c r="EN250" s="7"/>
      <c r="EO250" s="8"/>
      <c r="EP250" s="8"/>
      <c r="EQ250" s="8"/>
      <c r="ER250" s="8"/>
      <c r="ES250" s="7"/>
      <c r="ET250" s="132"/>
      <c r="EU250" s="13"/>
    </row>
    <row r="251" spans="1:151" ht="12.75" customHeight="1" x14ac:dyDescent="0.2">
      <c r="A251" s="13"/>
      <c r="B251" s="13"/>
      <c r="C251" s="13"/>
      <c r="D251" s="13"/>
      <c r="E251" s="13"/>
      <c r="F251" s="13"/>
      <c r="G251" s="13"/>
      <c r="H251" s="112"/>
      <c r="I251" s="14"/>
      <c r="J251" s="112"/>
      <c r="K251" s="112"/>
      <c r="L251" s="112"/>
      <c r="M251" s="112"/>
      <c r="N251" s="7"/>
      <c r="O251" s="8"/>
      <c r="P251" s="8"/>
      <c r="Q251" s="8"/>
      <c r="R251" s="8"/>
      <c r="S251" s="7"/>
      <c r="T251" s="132"/>
      <c r="U251" s="112"/>
      <c r="V251" s="112"/>
      <c r="W251" s="112"/>
      <c r="X251" s="7"/>
      <c r="Y251" s="8"/>
      <c r="Z251" s="8"/>
      <c r="AA251" s="8"/>
      <c r="AB251" s="8"/>
      <c r="AC251" s="7"/>
      <c r="AD251" s="132"/>
      <c r="AE251" s="112"/>
      <c r="AF251" s="112"/>
      <c r="AG251" s="112"/>
      <c r="AH251" s="7"/>
      <c r="AI251" s="8"/>
      <c r="AJ251" s="8"/>
      <c r="AK251" s="8"/>
      <c r="AL251" s="8"/>
      <c r="AM251" s="7"/>
      <c r="AN251" s="132"/>
      <c r="AO251" s="112"/>
      <c r="AP251" s="112"/>
      <c r="AQ251" s="112"/>
      <c r="AR251" s="7"/>
      <c r="AS251" s="8"/>
      <c r="AT251" s="8"/>
      <c r="AU251" s="8"/>
      <c r="AV251" s="8"/>
      <c r="AW251" s="7"/>
      <c r="AX251" s="132"/>
      <c r="AY251" s="112"/>
      <c r="AZ251" s="112"/>
      <c r="BA251" s="112"/>
      <c r="BB251" s="7"/>
      <c r="BC251" s="8"/>
      <c r="BD251" s="8"/>
      <c r="BE251" s="8"/>
      <c r="BF251" s="8"/>
      <c r="BG251" s="7"/>
      <c r="BH251" s="132"/>
      <c r="BI251" s="112"/>
      <c r="BJ251" s="112"/>
      <c r="BK251" s="112"/>
      <c r="BL251" s="7"/>
      <c r="BM251" s="8"/>
      <c r="BN251" s="8"/>
      <c r="BO251" s="8"/>
      <c r="BP251" s="8"/>
      <c r="BQ251" s="7"/>
      <c r="BR251" s="132"/>
      <c r="BS251" s="112"/>
      <c r="BT251" s="112"/>
      <c r="BU251" s="112"/>
      <c r="BV251" s="7"/>
      <c r="BW251" s="8"/>
      <c r="BX251" s="8"/>
      <c r="BY251" s="8"/>
      <c r="BZ251" s="8"/>
      <c r="CA251" s="7"/>
      <c r="CB251" s="132"/>
      <c r="CC251" s="112"/>
      <c r="CD251" s="112"/>
      <c r="CE251" s="112"/>
      <c r="CF251" s="7"/>
      <c r="CG251" s="8"/>
      <c r="CH251" s="8"/>
      <c r="CI251" s="8"/>
      <c r="CJ251" s="8"/>
      <c r="CK251" s="7"/>
      <c r="CL251" s="132"/>
      <c r="CM251" s="112"/>
      <c r="CN251" s="112"/>
      <c r="CO251" s="112"/>
      <c r="CP251" s="7"/>
      <c r="CQ251" s="8"/>
      <c r="CR251" s="8"/>
      <c r="CS251" s="8"/>
      <c r="CT251" s="8"/>
      <c r="CU251" s="7"/>
      <c r="CV251" s="132"/>
      <c r="CW251" s="112"/>
      <c r="CX251" s="112"/>
      <c r="CY251" s="112"/>
      <c r="CZ251" s="7"/>
      <c r="DA251" s="8"/>
      <c r="DB251" s="8"/>
      <c r="DC251" s="8"/>
      <c r="DD251" s="8"/>
      <c r="DE251" s="7"/>
      <c r="DF251" s="132"/>
      <c r="DG251" s="112"/>
      <c r="DH251" s="112"/>
      <c r="DI251" s="112"/>
      <c r="DJ251" s="7"/>
      <c r="DK251" s="8"/>
      <c r="DL251" s="8"/>
      <c r="DM251" s="8"/>
      <c r="DN251" s="8"/>
      <c r="DO251" s="7"/>
      <c r="DP251" s="132"/>
      <c r="DQ251" s="112"/>
      <c r="DR251" s="112"/>
      <c r="DS251" s="112"/>
      <c r="DT251" s="7"/>
      <c r="DU251" s="8"/>
      <c r="DV251" s="8"/>
      <c r="DW251" s="8"/>
      <c r="DX251" s="8"/>
      <c r="DY251" s="7"/>
      <c r="DZ251" s="132"/>
      <c r="EA251" s="112"/>
      <c r="EB251" s="112"/>
      <c r="EC251" s="112"/>
      <c r="ED251" s="7"/>
      <c r="EE251" s="8"/>
      <c r="EF251" s="8"/>
      <c r="EG251" s="8"/>
      <c r="EH251" s="8"/>
      <c r="EI251" s="7"/>
      <c r="EJ251" s="132"/>
      <c r="EK251" s="112"/>
      <c r="EL251" s="112"/>
      <c r="EM251" s="112"/>
      <c r="EN251" s="7"/>
      <c r="EO251" s="8"/>
      <c r="EP251" s="8"/>
      <c r="EQ251" s="8"/>
      <c r="ER251" s="8"/>
      <c r="ES251" s="7"/>
      <c r="ET251" s="132"/>
      <c r="EU251" s="13"/>
    </row>
    <row r="252" spans="1:151" ht="12.75" customHeight="1" x14ac:dyDescent="0.2">
      <c r="A252" s="13"/>
      <c r="B252" s="13"/>
      <c r="C252" s="13"/>
      <c r="D252" s="13"/>
      <c r="E252" s="13"/>
      <c r="F252" s="13"/>
      <c r="G252" s="13"/>
      <c r="H252" s="112"/>
      <c r="I252" s="14"/>
      <c r="J252" s="112"/>
      <c r="K252" s="112"/>
      <c r="L252" s="112"/>
      <c r="M252" s="112"/>
      <c r="N252" s="7"/>
      <c r="O252" s="8"/>
      <c r="P252" s="8"/>
      <c r="Q252" s="8"/>
      <c r="R252" s="8"/>
      <c r="S252" s="7"/>
      <c r="T252" s="132"/>
      <c r="U252" s="112"/>
      <c r="V252" s="112"/>
      <c r="W252" s="112"/>
      <c r="X252" s="7"/>
      <c r="Y252" s="8"/>
      <c r="Z252" s="8"/>
      <c r="AA252" s="8"/>
      <c r="AB252" s="8"/>
      <c r="AC252" s="7"/>
      <c r="AD252" s="132"/>
      <c r="AE252" s="112"/>
      <c r="AF252" s="112"/>
      <c r="AG252" s="112"/>
      <c r="AH252" s="7"/>
      <c r="AI252" s="8"/>
      <c r="AJ252" s="8"/>
      <c r="AK252" s="8"/>
      <c r="AL252" s="8"/>
      <c r="AM252" s="7"/>
      <c r="AN252" s="132"/>
      <c r="AO252" s="112"/>
      <c r="AP252" s="112"/>
      <c r="AQ252" s="112"/>
      <c r="AR252" s="7"/>
      <c r="AS252" s="8"/>
      <c r="AT252" s="8"/>
      <c r="AU252" s="8"/>
      <c r="AV252" s="8"/>
      <c r="AW252" s="7"/>
      <c r="AX252" s="132"/>
      <c r="AY252" s="112"/>
      <c r="AZ252" s="112"/>
      <c r="BA252" s="112"/>
      <c r="BB252" s="7"/>
      <c r="BC252" s="8"/>
      <c r="BD252" s="8"/>
      <c r="BE252" s="8"/>
      <c r="BF252" s="8"/>
      <c r="BG252" s="7"/>
      <c r="BH252" s="132"/>
      <c r="BI252" s="112"/>
      <c r="BJ252" s="112"/>
      <c r="BK252" s="112"/>
      <c r="BL252" s="7"/>
      <c r="BM252" s="8"/>
      <c r="BN252" s="8"/>
      <c r="BO252" s="8"/>
      <c r="BP252" s="8"/>
      <c r="BQ252" s="7"/>
      <c r="BR252" s="132"/>
      <c r="BS252" s="112"/>
      <c r="BT252" s="112"/>
      <c r="BU252" s="112"/>
      <c r="BV252" s="7"/>
      <c r="BW252" s="8"/>
      <c r="BX252" s="8"/>
      <c r="BY252" s="8"/>
      <c r="BZ252" s="8"/>
      <c r="CA252" s="7"/>
      <c r="CB252" s="132"/>
      <c r="CC252" s="112"/>
      <c r="CD252" s="112"/>
      <c r="CE252" s="112"/>
      <c r="CF252" s="7"/>
      <c r="CG252" s="8"/>
      <c r="CH252" s="8"/>
      <c r="CI252" s="8"/>
      <c r="CJ252" s="8"/>
      <c r="CK252" s="7"/>
      <c r="CL252" s="132"/>
      <c r="CM252" s="112"/>
      <c r="CN252" s="112"/>
      <c r="CO252" s="112"/>
      <c r="CP252" s="7"/>
      <c r="CQ252" s="8"/>
      <c r="CR252" s="8"/>
      <c r="CS252" s="8"/>
      <c r="CT252" s="8"/>
      <c r="CU252" s="7"/>
      <c r="CV252" s="132"/>
      <c r="CW252" s="112"/>
      <c r="CX252" s="112"/>
      <c r="CY252" s="112"/>
      <c r="CZ252" s="7"/>
      <c r="DA252" s="8"/>
      <c r="DB252" s="8"/>
      <c r="DC252" s="8"/>
      <c r="DD252" s="8"/>
      <c r="DE252" s="7"/>
      <c r="DF252" s="132"/>
      <c r="DG252" s="112"/>
      <c r="DH252" s="112"/>
      <c r="DI252" s="112"/>
      <c r="DJ252" s="7"/>
      <c r="DK252" s="8"/>
      <c r="DL252" s="8"/>
      <c r="DM252" s="8"/>
      <c r="DN252" s="8"/>
      <c r="DO252" s="7"/>
      <c r="DP252" s="132"/>
      <c r="DQ252" s="112"/>
      <c r="DR252" s="112"/>
      <c r="DS252" s="112"/>
      <c r="DT252" s="7"/>
      <c r="DU252" s="8"/>
      <c r="DV252" s="8"/>
      <c r="DW252" s="8"/>
      <c r="DX252" s="8"/>
      <c r="DY252" s="7"/>
      <c r="DZ252" s="132"/>
      <c r="EA252" s="112"/>
      <c r="EB252" s="112"/>
      <c r="EC252" s="112"/>
      <c r="ED252" s="7"/>
      <c r="EE252" s="8"/>
      <c r="EF252" s="8"/>
      <c r="EG252" s="8"/>
      <c r="EH252" s="8"/>
      <c r="EI252" s="7"/>
      <c r="EJ252" s="132"/>
      <c r="EK252" s="112"/>
      <c r="EL252" s="112"/>
      <c r="EM252" s="112"/>
      <c r="EN252" s="7"/>
      <c r="EO252" s="8"/>
      <c r="EP252" s="8"/>
      <c r="EQ252" s="8"/>
      <c r="ER252" s="8"/>
      <c r="ES252" s="7"/>
      <c r="ET252" s="132"/>
      <c r="EU252" s="13"/>
    </row>
    <row r="253" spans="1:151" ht="12.75" customHeight="1" x14ac:dyDescent="0.2">
      <c r="A253" s="13"/>
      <c r="B253" s="13"/>
      <c r="C253" s="13"/>
      <c r="D253" s="13"/>
      <c r="E253" s="13"/>
      <c r="F253" s="13"/>
      <c r="G253" s="13"/>
      <c r="H253" s="112"/>
      <c r="I253" s="14"/>
      <c r="J253" s="112"/>
      <c r="K253" s="112"/>
      <c r="L253" s="112"/>
      <c r="M253" s="112"/>
      <c r="N253" s="7"/>
      <c r="O253" s="8"/>
      <c r="P253" s="8"/>
      <c r="Q253" s="8"/>
      <c r="R253" s="8"/>
      <c r="S253" s="7"/>
      <c r="T253" s="132"/>
      <c r="U253" s="112"/>
      <c r="V253" s="112"/>
      <c r="W253" s="112"/>
      <c r="X253" s="7"/>
      <c r="Y253" s="8"/>
      <c r="Z253" s="8"/>
      <c r="AA253" s="8"/>
      <c r="AB253" s="8"/>
      <c r="AC253" s="7"/>
      <c r="AD253" s="132"/>
      <c r="AE253" s="112"/>
      <c r="AF253" s="112"/>
      <c r="AG253" s="112"/>
      <c r="AH253" s="7"/>
      <c r="AI253" s="8"/>
      <c r="AJ253" s="8"/>
      <c r="AK253" s="8"/>
      <c r="AL253" s="8"/>
      <c r="AM253" s="7"/>
      <c r="AN253" s="132"/>
      <c r="AO253" s="112"/>
      <c r="AP253" s="112"/>
      <c r="AQ253" s="112"/>
      <c r="AR253" s="7"/>
      <c r="AS253" s="8"/>
      <c r="AT253" s="8"/>
      <c r="AU253" s="8"/>
      <c r="AV253" s="8"/>
      <c r="AW253" s="7"/>
      <c r="AX253" s="132"/>
      <c r="AY253" s="112"/>
      <c r="AZ253" s="112"/>
      <c r="BA253" s="112"/>
      <c r="BB253" s="7"/>
      <c r="BC253" s="8"/>
      <c r="BD253" s="8"/>
      <c r="BE253" s="8"/>
      <c r="BF253" s="8"/>
      <c r="BG253" s="7"/>
      <c r="BH253" s="132"/>
      <c r="BI253" s="112"/>
      <c r="BJ253" s="112"/>
      <c r="BK253" s="112"/>
      <c r="BL253" s="7"/>
      <c r="BM253" s="8"/>
      <c r="BN253" s="8"/>
      <c r="BO253" s="8"/>
      <c r="BP253" s="8"/>
      <c r="BQ253" s="7"/>
      <c r="BR253" s="132"/>
      <c r="BS253" s="112"/>
      <c r="BT253" s="112"/>
      <c r="BU253" s="112"/>
      <c r="BV253" s="7"/>
      <c r="BW253" s="8"/>
      <c r="BX253" s="8"/>
      <c r="BY253" s="8"/>
      <c r="BZ253" s="8"/>
      <c r="CA253" s="7"/>
      <c r="CB253" s="132"/>
      <c r="CC253" s="112"/>
      <c r="CD253" s="112"/>
      <c r="CE253" s="112"/>
      <c r="CF253" s="7"/>
      <c r="CG253" s="8"/>
      <c r="CH253" s="8"/>
      <c r="CI253" s="8"/>
      <c r="CJ253" s="8"/>
      <c r="CK253" s="7"/>
      <c r="CL253" s="132"/>
      <c r="CM253" s="112"/>
      <c r="CN253" s="112"/>
      <c r="CO253" s="112"/>
      <c r="CP253" s="7"/>
      <c r="CQ253" s="8"/>
      <c r="CR253" s="8"/>
      <c r="CS253" s="8"/>
      <c r="CT253" s="8"/>
      <c r="CU253" s="7"/>
      <c r="CV253" s="132"/>
      <c r="CW253" s="112"/>
      <c r="CX253" s="112"/>
      <c r="CY253" s="112"/>
      <c r="CZ253" s="7"/>
      <c r="DA253" s="8"/>
      <c r="DB253" s="8"/>
      <c r="DC253" s="8"/>
      <c r="DD253" s="8"/>
      <c r="DE253" s="7"/>
      <c r="DF253" s="132"/>
      <c r="DG253" s="112"/>
      <c r="DH253" s="112"/>
      <c r="DI253" s="112"/>
      <c r="DJ253" s="7"/>
      <c r="DK253" s="8"/>
      <c r="DL253" s="8"/>
      <c r="DM253" s="8"/>
      <c r="DN253" s="8"/>
      <c r="DO253" s="7"/>
      <c r="DP253" s="132"/>
      <c r="DQ253" s="112"/>
      <c r="DR253" s="112"/>
      <c r="DS253" s="112"/>
      <c r="DT253" s="7"/>
      <c r="DU253" s="8"/>
      <c r="DV253" s="8"/>
      <c r="DW253" s="8"/>
      <c r="DX253" s="8"/>
      <c r="DY253" s="7"/>
      <c r="DZ253" s="132"/>
      <c r="EA253" s="112"/>
      <c r="EB253" s="112"/>
      <c r="EC253" s="112"/>
      <c r="ED253" s="7"/>
      <c r="EE253" s="8"/>
      <c r="EF253" s="8"/>
      <c r="EG253" s="8"/>
      <c r="EH253" s="8"/>
      <c r="EI253" s="7"/>
      <c r="EJ253" s="132"/>
      <c r="EK253" s="112"/>
      <c r="EL253" s="112"/>
      <c r="EM253" s="112"/>
      <c r="EN253" s="7"/>
      <c r="EO253" s="8"/>
      <c r="EP253" s="8"/>
      <c r="EQ253" s="8"/>
      <c r="ER253" s="8"/>
      <c r="ES253" s="7"/>
      <c r="ET253" s="132"/>
      <c r="EU253" s="13"/>
    </row>
    <row r="254" spans="1:151" ht="12.75" customHeight="1" x14ac:dyDescent="0.2">
      <c r="A254" s="13"/>
      <c r="B254" s="13"/>
      <c r="C254" s="13"/>
      <c r="D254" s="13"/>
      <c r="E254" s="13"/>
      <c r="F254" s="13"/>
      <c r="G254" s="13"/>
      <c r="H254" s="112"/>
      <c r="I254" s="14"/>
      <c r="J254" s="112"/>
      <c r="K254" s="112"/>
      <c r="L254" s="112"/>
      <c r="M254" s="112"/>
      <c r="N254" s="7"/>
      <c r="O254" s="8"/>
      <c r="P254" s="8"/>
      <c r="Q254" s="8"/>
      <c r="R254" s="8"/>
      <c r="S254" s="7"/>
      <c r="T254" s="132"/>
      <c r="U254" s="112"/>
      <c r="V254" s="112"/>
      <c r="W254" s="112"/>
      <c r="X254" s="7"/>
      <c r="Y254" s="8"/>
      <c r="Z254" s="8"/>
      <c r="AA254" s="8"/>
      <c r="AB254" s="8"/>
      <c r="AC254" s="7"/>
      <c r="AD254" s="132"/>
      <c r="AE254" s="112"/>
      <c r="AF254" s="112"/>
      <c r="AG254" s="112"/>
      <c r="AH254" s="7"/>
      <c r="AI254" s="8"/>
      <c r="AJ254" s="8"/>
      <c r="AK254" s="8"/>
      <c r="AL254" s="8"/>
      <c r="AM254" s="7"/>
      <c r="AN254" s="132"/>
      <c r="AO254" s="112"/>
      <c r="AP254" s="112"/>
      <c r="AQ254" s="112"/>
      <c r="AR254" s="7"/>
      <c r="AS254" s="8"/>
      <c r="AT254" s="8"/>
      <c r="AU254" s="8"/>
      <c r="AV254" s="8"/>
      <c r="AW254" s="7"/>
      <c r="AX254" s="132"/>
      <c r="AY254" s="112"/>
      <c r="AZ254" s="112"/>
      <c r="BA254" s="112"/>
      <c r="BB254" s="7"/>
      <c r="BC254" s="8"/>
      <c r="BD254" s="8"/>
      <c r="BE254" s="8"/>
      <c r="BF254" s="8"/>
      <c r="BG254" s="7"/>
      <c r="BH254" s="132"/>
      <c r="BI254" s="112"/>
      <c r="BJ254" s="112"/>
      <c r="BK254" s="112"/>
      <c r="BL254" s="7"/>
      <c r="BM254" s="8"/>
      <c r="BN254" s="8"/>
      <c r="BO254" s="8"/>
      <c r="BP254" s="8"/>
      <c r="BQ254" s="7"/>
      <c r="BR254" s="132"/>
      <c r="BS254" s="112"/>
      <c r="BT254" s="112"/>
      <c r="BU254" s="112"/>
      <c r="BV254" s="7"/>
      <c r="BW254" s="8"/>
      <c r="BX254" s="8"/>
      <c r="BY254" s="8"/>
      <c r="BZ254" s="8"/>
      <c r="CA254" s="7"/>
      <c r="CB254" s="132"/>
      <c r="CC254" s="112"/>
      <c r="CD254" s="112"/>
      <c r="CE254" s="112"/>
      <c r="CF254" s="7"/>
      <c r="CG254" s="8"/>
      <c r="CH254" s="8"/>
      <c r="CI254" s="8"/>
      <c r="CJ254" s="8"/>
      <c r="CK254" s="7"/>
      <c r="CL254" s="132"/>
      <c r="CM254" s="112"/>
      <c r="CN254" s="112"/>
      <c r="CO254" s="112"/>
      <c r="CP254" s="7"/>
      <c r="CQ254" s="8"/>
      <c r="CR254" s="8"/>
      <c r="CS254" s="8"/>
      <c r="CT254" s="8"/>
      <c r="CU254" s="7"/>
      <c r="CV254" s="132"/>
      <c r="CW254" s="112"/>
      <c r="CX254" s="112"/>
      <c r="CY254" s="112"/>
      <c r="CZ254" s="7"/>
      <c r="DA254" s="8"/>
      <c r="DB254" s="8"/>
      <c r="DC254" s="8"/>
      <c r="DD254" s="8"/>
      <c r="DE254" s="7"/>
      <c r="DF254" s="132"/>
      <c r="DG254" s="112"/>
      <c r="DH254" s="112"/>
      <c r="DI254" s="112"/>
      <c r="DJ254" s="7"/>
      <c r="DK254" s="8"/>
      <c r="DL254" s="8"/>
      <c r="DM254" s="8"/>
      <c r="DN254" s="8"/>
      <c r="DO254" s="7"/>
      <c r="DP254" s="132"/>
      <c r="DQ254" s="112"/>
      <c r="DR254" s="112"/>
      <c r="DS254" s="112"/>
      <c r="DT254" s="7"/>
      <c r="DU254" s="8"/>
      <c r="DV254" s="8"/>
      <c r="DW254" s="8"/>
      <c r="DX254" s="8"/>
      <c r="DY254" s="7"/>
      <c r="DZ254" s="132"/>
      <c r="EA254" s="112"/>
      <c r="EB254" s="112"/>
      <c r="EC254" s="112"/>
      <c r="ED254" s="7"/>
      <c r="EE254" s="8"/>
      <c r="EF254" s="8"/>
      <c r="EG254" s="8"/>
      <c r="EH254" s="8"/>
      <c r="EI254" s="7"/>
      <c r="EJ254" s="132"/>
      <c r="EK254" s="112"/>
      <c r="EL254" s="112"/>
      <c r="EM254" s="112"/>
      <c r="EN254" s="7"/>
      <c r="EO254" s="8"/>
      <c r="EP254" s="8"/>
      <c r="EQ254" s="8"/>
      <c r="ER254" s="8"/>
      <c r="ES254" s="7"/>
      <c r="ET254" s="132"/>
      <c r="EU254" s="13"/>
    </row>
    <row r="255" spans="1:151" ht="12.75" customHeight="1" x14ac:dyDescent="0.2">
      <c r="A255" s="13"/>
      <c r="B255" s="13"/>
      <c r="C255" s="13"/>
      <c r="D255" s="13"/>
      <c r="E255" s="13"/>
      <c r="F255" s="13"/>
      <c r="G255" s="13"/>
      <c r="H255" s="112"/>
      <c r="I255" s="14"/>
      <c r="J255" s="112"/>
      <c r="K255" s="112"/>
      <c r="L255" s="112"/>
      <c r="M255" s="112"/>
      <c r="N255" s="7"/>
      <c r="O255" s="8"/>
      <c r="P255" s="8"/>
      <c r="Q255" s="8"/>
      <c r="R255" s="8"/>
      <c r="S255" s="7"/>
      <c r="T255" s="132"/>
      <c r="U255" s="112"/>
      <c r="V255" s="112"/>
      <c r="W255" s="112"/>
      <c r="X255" s="7"/>
      <c r="Y255" s="8"/>
      <c r="Z255" s="8"/>
      <c r="AA255" s="8"/>
      <c r="AB255" s="8"/>
      <c r="AC255" s="7"/>
      <c r="AD255" s="132"/>
      <c r="AE255" s="112"/>
      <c r="AF255" s="112"/>
      <c r="AG255" s="112"/>
      <c r="AH255" s="7"/>
      <c r="AI255" s="8"/>
      <c r="AJ255" s="8"/>
      <c r="AK255" s="8"/>
      <c r="AL255" s="8"/>
      <c r="AM255" s="7"/>
      <c r="AN255" s="132"/>
      <c r="AO255" s="112"/>
      <c r="AP255" s="112"/>
      <c r="AQ255" s="112"/>
      <c r="AR255" s="7"/>
      <c r="AS255" s="8"/>
      <c r="AT255" s="8"/>
      <c r="AU255" s="8"/>
      <c r="AV255" s="8"/>
      <c r="AW255" s="7"/>
      <c r="AX255" s="132"/>
      <c r="AY255" s="112"/>
      <c r="AZ255" s="112"/>
      <c r="BA255" s="112"/>
      <c r="BB255" s="7"/>
      <c r="BC255" s="8"/>
      <c r="BD255" s="8"/>
      <c r="BE255" s="8"/>
      <c r="BF255" s="8"/>
      <c r="BG255" s="7"/>
      <c r="BH255" s="132"/>
      <c r="BI255" s="112"/>
      <c r="BJ255" s="112"/>
      <c r="BK255" s="112"/>
      <c r="BL255" s="7"/>
      <c r="BM255" s="8"/>
      <c r="BN255" s="8"/>
      <c r="BO255" s="8"/>
      <c r="BP255" s="8"/>
      <c r="BQ255" s="7"/>
      <c r="BR255" s="132"/>
      <c r="BS255" s="112"/>
      <c r="BT255" s="112"/>
      <c r="BU255" s="112"/>
      <c r="BV255" s="7"/>
      <c r="BW255" s="8"/>
      <c r="BX255" s="8"/>
      <c r="BY255" s="8"/>
      <c r="BZ255" s="8"/>
      <c r="CA255" s="7"/>
      <c r="CB255" s="132"/>
      <c r="CC255" s="112"/>
      <c r="CD255" s="112"/>
      <c r="CE255" s="112"/>
      <c r="CF255" s="7"/>
      <c r="CG255" s="8"/>
      <c r="CH255" s="8"/>
      <c r="CI255" s="8"/>
      <c r="CJ255" s="8"/>
      <c r="CK255" s="7"/>
      <c r="CL255" s="132"/>
      <c r="CM255" s="112"/>
      <c r="CN255" s="112"/>
      <c r="CO255" s="112"/>
      <c r="CP255" s="7"/>
      <c r="CQ255" s="8"/>
      <c r="CR255" s="8"/>
      <c r="CS255" s="8"/>
      <c r="CT255" s="8"/>
      <c r="CU255" s="7"/>
      <c r="CV255" s="132"/>
      <c r="CW255" s="112"/>
      <c r="CX255" s="112"/>
      <c r="CY255" s="112"/>
      <c r="CZ255" s="7"/>
      <c r="DA255" s="8"/>
      <c r="DB255" s="8"/>
      <c r="DC255" s="8"/>
      <c r="DD255" s="8"/>
      <c r="DE255" s="7"/>
      <c r="DF255" s="132"/>
      <c r="DG255" s="112"/>
      <c r="DH255" s="112"/>
      <c r="DI255" s="112"/>
      <c r="DJ255" s="7"/>
      <c r="DK255" s="8"/>
      <c r="DL255" s="8"/>
      <c r="DM255" s="8"/>
      <c r="DN255" s="8"/>
      <c r="DO255" s="7"/>
      <c r="DP255" s="132"/>
      <c r="DQ255" s="112"/>
      <c r="DR255" s="112"/>
      <c r="DS255" s="112"/>
      <c r="DT255" s="7"/>
      <c r="DU255" s="8"/>
      <c r="DV255" s="8"/>
      <c r="DW255" s="8"/>
      <c r="DX255" s="8"/>
      <c r="DY255" s="7"/>
      <c r="DZ255" s="132"/>
      <c r="EA255" s="112"/>
      <c r="EB255" s="112"/>
      <c r="EC255" s="112"/>
      <c r="ED255" s="7"/>
      <c r="EE255" s="8"/>
      <c r="EF255" s="8"/>
      <c r="EG255" s="8"/>
      <c r="EH255" s="8"/>
      <c r="EI255" s="7"/>
      <c r="EJ255" s="132"/>
      <c r="EK255" s="112"/>
      <c r="EL255" s="112"/>
      <c r="EM255" s="112"/>
      <c r="EN255" s="7"/>
      <c r="EO255" s="8"/>
      <c r="EP255" s="8"/>
      <c r="EQ255" s="8"/>
      <c r="ER255" s="8"/>
      <c r="ES255" s="7"/>
      <c r="ET255" s="132"/>
      <c r="EU255" s="13"/>
    </row>
    <row r="256" spans="1:151" ht="12.75" customHeight="1" x14ac:dyDescent="0.2">
      <c r="A256" s="13"/>
      <c r="B256" s="13"/>
      <c r="C256" s="13"/>
      <c r="D256" s="13"/>
      <c r="E256" s="13"/>
      <c r="F256" s="13"/>
      <c r="G256" s="13"/>
      <c r="H256" s="112"/>
      <c r="I256" s="14"/>
      <c r="J256" s="112"/>
      <c r="K256" s="112"/>
      <c r="L256" s="112"/>
      <c r="M256" s="112"/>
      <c r="N256" s="7"/>
      <c r="O256" s="8"/>
      <c r="P256" s="8"/>
      <c r="Q256" s="8"/>
      <c r="R256" s="8"/>
      <c r="S256" s="7"/>
      <c r="T256" s="132"/>
      <c r="U256" s="112"/>
      <c r="V256" s="112"/>
      <c r="W256" s="112"/>
      <c r="X256" s="7"/>
      <c r="Y256" s="8"/>
      <c r="Z256" s="8"/>
      <c r="AA256" s="8"/>
      <c r="AB256" s="8"/>
      <c r="AC256" s="7"/>
      <c r="AD256" s="132"/>
      <c r="AE256" s="112"/>
      <c r="AF256" s="112"/>
      <c r="AG256" s="112"/>
      <c r="AH256" s="7"/>
      <c r="AI256" s="8"/>
      <c r="AJ256" s="8"/>
      <c r="AK256" s="8"/>
      <c r="AL256" s="8"/>
      <c r="AM256" s="7"/>
      <c r="AN256" s="132"/>
      <c r="AO256" s="112"/>
      <c r="AP256" s="112"/>
      <c r="AQ256" s="112"/>
      <c r="AR256" s="7"/>
      <c r="AS256" s="8"/>
      <c r="AT256" s="8"/>
      <c r="AU256" s="8"/>
      <c r="AV256" s="8"/>
      <c r="AW256" s="7"/>
      <c r="AX256" s="132"/>
      <c r="AY256" s="112"/>
      <c r="AZ256" s="112"/>
      <c r="BA256" s="112"/>
      <c r="BB256" s="7"/>
      <c r="BC256" s="8"/>
      <c r="BD256" s="8"/>
      <c r="BE256" s="8"/>
      <c r="BF256" s="8"/>
      <c r="BG256" s="7"/>
      <c r="BH256" s="132"/>
      <c r="BI256" s="112"/>
      <c r="BJ256" s="112"/>
      <c r="BK256" s="112"/>
      <c r="BL256" s="7"/>
      <c r="BM256" s="8"/>
      <c r="BN256" s="8"/>
      <c r="BO256" s="8"/>
      <c r="BP256" s="8"/>
      <c r="BQ256" s="7"/>
      <c r="BR256" s="132"/>
      <c r="BS256" s="112"/>
      <c r="BT256" s="112"/>
      <c r="BU256" s="112"/>
      <c r="BV256" s="7"/>
      <c r="BW256" s="8"/>
      <c r="BX256" s="8"/>
      <c r="BY256" s="8"/>
      <c r="BZ256" s="8"/>
      <c r="CA256" s="7"/>
      <c r="CB256" s="132"/>
      <c r="CC256" s="112"/>
      <c r="CD256" s="112"/>
      <c r="CE256" s="112"/>
      <c r="CF256" s="7"/>
      <c r="CG256" s="8"/>
      <c r="CH256" s="8"/>
      <c r="CI256" s="8"/>
      <c r="CJ256" s="8"/>
      <c r="CK256" s="7"/>
      <c r="CL256" s="132"/>
      <c r="CM256" s="112"/>
      <c r="CN256" s="112"/>
      <c r="CO256" s="112"/>
      <c r="CP256" s="7"/>
      <c r="CQ256" s="8"/>
      <c r="CR256" s="8"/>
      <c r="CS256" s="8"/>
      <c r="CT256" s="8"/>
      <c r="CU256" s="7"/>
      <c r="CV256" s="132"/>
      <c r="CW256" s="112"/>
      <c r="CX256" s="112"/>
      <c r="CY256" s="112"/>
      <c r="CZ256" s="7"/>
      <c r="DA256" s="8"/>
      <c r="DB256" s="8"/>
      <c r="DC256" s="8"/>
      <c r="DD256" s="8"/>
      <c r="DE256" s="7"/>
      <c r="DF256" s="132"/>
      <c r="DG256" s="112"/>
      <c r="DH256" s="112"/>
      <c r="DI256" s="112"/>
      <c r="DJ256" s="7"/>
      <c r="DK256" s="8"/>
      <c r="DL256" s="8"/>
      <c r="DM256" s="8"/>
      <c r="DN256" s="8"/>
      <c r="DO256" s="7"/>
      <c r="DP256" s="132"/>
      <c r="DQ256" s="112"/>
      <c r="DR256" s="112"/>
      <c r="DS256" s="112"/>
      <c r="DT256" s="7"/>
      <c r="DU256" s="8"/>
      <c r="DV256" s="8"/>
      <c r="DW256" s="8"/>
      <c r="DX256" s="8"/>
      <c r="DY256" s="7"/>
      <c r="DZ256" s="132"/>
      <c r="EA256" s="112"/>
      <c r="EB256" s="112"/>
      <c r="EC256" s="112"/>
      <c r="ED256" s="7"/>
      <c r="EE256" s="8"/>
      <c r="EF256" s="8"/>
      <c r="EG256" s="8"/>
      <c r="EH256" s="8"/>
      <c r="EI256" s="7"/>
      <c r="EJ256" s="132"/>
      <c r="EK256" s="112"/>
      <c r="EL256" s="112"/>
      <c r="EM256" s="112"/>
      <c r="EN256" s="7"/>
      <c r="EO256" s="8"/>
      <c r="EP256" s="8"/>
      <c r="EQ256" s="8"/>
      <c r="ER256" s="8"/>
      <c r="ES256" s="7"/>
      <c r="ET256" s="132"/>
      <c r="EU256" s="13"/>
    </row>
    <row r="257" spans="1:151" ht="12.75" customHeight="1" x14ac:dyDescent="0.2">
      <c r="A257" s="13"/>
      <c r="B257" s="13"/>
      <c r="C257" s="13"/>
      <c r="D257" s="13"/>
      <c r="E257" s="13"/>
      <c r="F257" s="13"/>
      <c r="G257" s="13"/>
      <c r="H257" s="112"/>
      <c r="I257" s="14"/>
      <c r="J257" s="112"/>
      <c r="K257" s="112"/>
      <c r="L257" s="112"/>
      <c r="M257" s="112"/>
      <c r="N257" s="7"/>
      <c r="O257" s="8"/>
      <c r="P257" s="8"/>
      <c r="Q257" s="8"/>
      <c r="R257" s="8"/>
      <c r="S257" s="7"/>
      <c r="T257" s="132"/>
      <c r="U257" s="112"/>
      <c r="V257" s="112"/>
      <c r="W257" s="112"/>
      <c r="X257" s="7"/>
      <c r="Y257" s="8"/>
      <c r="Z257" s="8"/>
      <c r="AA257" s="8"/>
      <c r="AB257" s="8"/>
      <c r="AC257" s="7"/>
      <c r="AD257" s="132"/>
      <c r="AE257" s="112"/>
      <c r="AF257" s="112"/>
      <c r="AG257" s="112"/>
      <c r="AH257" s="7"/>
      <c r="AI257" s="8"/>
      <c r="AJ257" s="8"/>
      <c r="AK257" s="8"/>
      <c r="AL257" s="8"/>
      <c r="AM257" s="7"/>
      <c r="AN257" s="132"/>
      <c r="AO257" s="112"/>
      <c r="AP257" s="112"/>
      <c r="AQ257" s="112"/>
      <c r="AR257" s="7"/>
      <c r="AS257" s="8"/>
      <c r="AT257" s="8"/>
      <c r="AU257" s="8"/>
      <c r="AV257" s="8"/>
      <c r="AW257" s="7"/>
      <c r="AX257" s="132"/>
      <c r="AY257" s="112"/>
      <c r="AZ257" s="112"/>
      <c r="BA257" s="112"/>
      <c r="BB257" s="7"/>
      <c r="BC257" s="8"/>
      <c r="BD257" s="8"/>
      <c r="BE257" s="8"/>
      <c r="BF257" s="8"/>
      <c r="BG257" s="7"/>
      <c r="BH257" s="132"/>
      <c r="BI257" s="112"/>
      <c r="BJ257" s="112"/>
      <c r="BK257" s="112"/>
      <c r="BL257" s="7"/>
      <c r="BM257" s="8"/>
      <c r="BN257" s="8"/>
      <c r="BO257" s="8"/>
      <c r="BP257" s="8"/>
      <c r="BQ257" s="7"/>
      <c r="BR257" s="132"/>
      <c r="BS257" s="112"/>
      <c r="BT257" s="112"/>
      <c r="BU257" s="112"/>
      <c r="BV257" s="7"/>
      <c r="BW257" s="8"/>
      <c r="BX257" s="8"/>
      <c r="BY257" s="8"/>
      <c r="BZ257" s="8"/>
      <c r="CA257" s="7"/>
      <c r="CB257" s="132"/>
      <c r="CC257" s="112"/>
      <c r="CD257" s="112"/>
      <c r="CE257" s="112"/>
      <c r="CF257" s="7"/>
      <c r="CG257" s="8"/>
      <c r="CH257" s="8"/>
      <c r="CI257" s="8"/>
      <c r="CJ257" s="8"/>
      <c r="CK257" s="7"/>
      <c r="CL257" s="132"/>
      <c r="CM257" s="112"/>
      <c r="CN257" s="112"/>
      <c r="CO257" s="112"/>
      <c r="CP257" s="7"/>
      <c r="CQ257" s="8"/>
      <c r="CR257" s="8"/>
      <c r="CS257" s="8"/>
      <c r="CT257" s="8"/>
      <c r="CU257" s="7"/>
      <c r="CV257" s="132"/>
      <c r="CW257" s="112"/>
      <c r="CX257" s="112"/>
      <c r="CY257" s="112"/>
      <c r="CZ257" s="7"/>
      <c r="DA257" s="8"/>
      <c r="DB257" s="8"/>
      <c r="DC257" s="8"/>
      <c r="DD257" s="8"/>
      <c r="DE257" s="7"/>
      <c r="DF257" s="132"/>
      <c r="DG257" s="112"/>
      <c r="DH257" s="112"/>
      <c r="DI257" s="112"/>
      <c r="DJ257" s="7"/>
      <c r="DK257" s="8"/>
      <c r="DL257" s="8"/>
      <c r="DM257" s="8"/>
      <c r="DN257" s="8"/>
      <c r="DO257" s="7"/>
      <c r="DP257" s="132"/>
      <c r="DQ257" s="112"/>
      <c r="DR257" s="112"/>
      <c r="DS257" s="112"/>
      <c r="DT257" s="7"/>
      <c r="DU257" s="8"/>
      <c r="DV257" s="8"/>
      <c r="DW257" s="8"/>
      <c r="DX257" s="8"/>
      <c r="DY257" s="7"/>
      <c r="DZ257" s="132"/>
      <c r="EA257" s="112"/>
      <c r="EB257" s="112"/>
      <c r="EC257" s="112"/>
      <c r="ED257" s="7"/>
      <c r="EE257" s="8"/>
      <c r="EF257" s="8"/>
      <c r="EG257" s="8"/>
      <c r="EH257" s="8"/>
      <c r="EI257" s="7"/>
      <c r="EJ257" s="132"/>
      <c r="EK257" s="112"/>
      <c r="EL257" s="112"/>
      <c r="EM257" s="112"/>
      <c r="EN257" s="7"/>
      <c r="EO257" s="8"/>
      <c r="EP257" s="8"/>
      <c r="EQ257" s="8"/>
      <c r="ER257" s="8"/>
      <c r="ES257" s="7"/>
      <c r="ET257" s="132"/>
      <c r="EU257" s="13"/>
    </row>
    <row r="258" spans="1:151" ht="12.75" customHeight="1" x14ac:dyDescent="0.2">
      <c r="A258" s="13"/>
      <c r="B258" s="13"/>
      <c r="C258" s="13"/>
      <c r="D258" s="13"/>
      <c r="E258" s="13"/>
      <c r="F258" s="13"/>
      <c r="G258" s="13"/>
      <c r="H258" s="112"/>
      <c r="I258" s="14"/>
      <c r="J258" s="112"/>
      <c r="K258" s="112"/>
      <c r="L258" s="112"/>
      <c r="M258" s="112"/>
      <c r="N258" s="7"/>
      <c r="O258" s="8"/>
      <c r="P258" s="8"/>
      <c r="Q258" s="8"/>
      <c r="R258" s="8"/>
      <c r="S258" s="7"/>
      <c r="T258" s="132"/>
      <c r="U258" s="112"/>
      <c r="V258" s="112"/>
      <c r="W258" s="112"/>
      <c r="X258" s="7"/>
      <c r="Y258" s="8"/>
      <c r="Z258" s="8"/>
      <c r="AA258" s="8"/>
      <c r="AB258" s="8"/>
      <c r="AC258" s="7"/>
      <c r="AD258" s="132"/>
      <c r="AE258" s="112"/>
      <c r="AF258" s="112"/>
      <c r="AG258" s="112"/>
      <c r="AH258" s="7"/>
      <c r="AI258" s="8"/>
      <c r="AJ258" s="8"/>
      <c r="AK258" s="8"/>
      <c r="AL258" s="8"/>
      <c r="AM258" s="7"/>
      <c r="AN258" s="132"/>
      <c r="AO258" s="112"/>
      <c r="AP258" s="112"/>
      <c r="AQ258" s="112"/>
      <c r="AR258" s="7"/>
      <c r="AS258" s="8"/>
      <c r="AT258" s="8"/>
      <c r="AU258" s="8"/>
      <c r="AV258" s="8"/>
      <c r="AW258" s="7"/>
      <c r="AX258" s="132"/>
      <c r="AY258" s="112"/>
      <c r="AZ258" s="112"/>
      <c r="BA258" s="112"/>
      <c r="BB258" s="7"/>
      <c r="BC258" s="8"/>
      <c r="BD258" s="8"/>
      <c r="BE258" s="8"/>
      <c r="BF258" s="8"/>
      <c r="BG258" s="7"/>
      <c r="BH258" s="132"/>
      <c r="BI258" s="112"/>
      <c r="BJ258" s="112"/>
      <c r="BK258" s="112"/>
      <c r="BL258" s="7"/>
      <c r="BM258" s="8"/>
      <c r="BN258" s="8"/>
      <c r="BO258" s="8"/>
      <c r="BP258" s="8"/>
      <c r="BQ258" s="7"/>
      <c r="BR258" s="132"/>
      <c r="BS258" s="112"/>
      <c r="BT258" s="112"/>
      <c r="BU258" s="112"/>
      <c r="BV258" s="7"/>
      <c r="BW258" s="8"/>
      <c r="BX258" s="8"/>
      <c r="BY258" s="8"/>
      <c r="BZ258" s="8"/>
      <c r="CA258" s="7"/>
      <c r="CB258" s="132"/>
      <c r="CC258" s="112"/>
      <c r="CD258" s="112"/>
      <c r="CE258" s="112"/>
      <c r="CF258" s="7"/>
      <c r="CG258" s="8"/>
      <c r="CH258" s="8"/>
      <c r="CI258" s="8"/>
      <c r="CJ258" s="8"/>
      <c r="CK258" s="7"/>
      <c r="CL258" s="132"/>
      <c r="CM258" s="112"/>
      <c r="CN258" s="112"/>
      <c r="CO258" s="112"/>
      <c r="CP258" s="7"/>
      <c r="CQ258" s="8"/>
      <c r="CR258" s="8"/>
      <c r="CS258" s="8"/>
      <c r="CT258" s="8"/>
      <c r="CU258" s="7"/>
      <c r="CV258" s="132"/>
      <c r="CW258" s="112"/>
      <c r="CX258" s="112"/>
      <c r="CY258" s="112"/>
      <c r="CZ258" s="7"/>
      <c r="DA258" s="8"/>
      <c r="DB258" s="8"/>
      <c r="DC258" s="8"/>
      <c r="DD258" s="8"/>
      <c r="DE258" s="7"/>
      <c r="DF258" s="132"/>
      <c r="DG258" s="112"/>
      <c r="DH258" s="112"/>
      <c r="DI258" s="112"/>
      <c r="DJ258" s="7"/>
      <c r="DK258" s="8"/>
      <c r="DL258" s="8"/>
      <c r="DM258" s="8"/>
      <c r="DN258" s="8"/>
      <c r="DO258" s="7"/>
      <c r="DP258" s="132"/>
      <c r="DQ258" s="112"/>
      <c r="DR258" s="112"/>
      <c r="DS258" s="112"/>
      <c r="DT258" s="7"/>
      <c r="DU258" s="8"/>
      <c r="DV258" s="8"/>
      <c r="DW258" s="8"/>
      <c r="DX258" s="8"/>
      <c r="DY258" s="7"/>
      <c r="DZ258" s="132"/>
      <c r="EA258" s="112"/>
      <c r="EB258" s="112"/>
      <c r="EC258" s="112"/>
      <c r="ED258" s="7"/>
      <c r="EE258" s="8"/>
      <c r="EF258" s="8"/>
      <c r="EG258" s="8"/>
      <c r="EH258" s="8"/>
      <c r="EI258" s="7"/>
      <c r="EJ258" s="132"/>
      <c r="EK258" s="112"/>
      <c r="EL258" s="112"/>
      <c r="EM258" s="112"/>
      <c r="EN258" s="7"/>
      <c r="EO258" s="8"/>
      <c r="EP258" s="8"/>
      <c r="EQ258" s="8"/>
      <c r="ER258" s="8"/>
      <c r="ES258" s="7"/>
      <c r="ET258" s="132"/>
      <c r="EU258" s="13"/>
    </row>
    <row r="259" spans="1:151" ht="12.75" customHeight="1" x14ac:dyDescent="0.2">
      <c r="A259" s="13"/>
      <c r="B259" s="13"/>
      <c r="C259" s="13"/>
      <c r="D259" s="13"/>
      <c r="E259" s="13"/>
      <c r="F259" s="13"/>
      <c r="G259" s="13"/>
      <c r="H259" s="112"/>
      <c r="I259" s="14"/>
      <c r="J259" s="112"/>
      <c r="K259" s="112"/>
      <c r="L259" s="112"/>
      <c r="M259" s="112"/>
      <c r="N259" s="7"/>
      <c r="O259" s="8"/>
      <c r="P259" s="8"/>
      <c r="Q259" s="8"/>
      <c r="R259" s="8"/>
      <c r="S259" s="7"/>
      <c r="T259" s="132"/>
      <c r="U259" s="112"/>
      <c r="V259" s="112"/>
      <c r="W259" s="112"/>
      <c r="X259" s="7"/>
      <c r="Y259" s="8"/>
      <c r="Z259" s="8"/>
      <c r="AA259" s="8"/>
      <c r="AB259" s="8"/>
      <c r="AC259" s="7"/>
      <c r="AD259" s="132"/>
      <c r="AE259" s="112"/>
      <c r="AF259" s="112"/>
      <c r="AG259" s="112"/>
      <c r="AH259" s="7"/>
      <c r="AI259" s="8"/>
      <c r="AJ259" s="8"/>
      <c r="AK259" s="8"/>
      <c r="AL259" s="8"/>
      <c r="AM259" s="7"/>
      <c r="AN259" s="132"/>
      <c r="AO259" s="112"/>
      <c r="AP259" s="112"/>
      <c r="AQ259" s="112"/>
      <c r="AR259" s="7"/>
      <c r="AS259" s="8"/>
      <c r="AT259" s="8"/>
      <c r="AU259" s="8"/>
      <c r="AV259" s="8"/>
      <c r="AW259" s="7"/>
      <c r="AX259" s="132"/>
      <c r="AY259" s="112"/>
      <c r="AZ259" s="112"/>
      <c r="BA259" s="112"/>
      <c r="BB259" s="7"/>
      <c r="BC259" s="8"/>
      <c r="BD259" s="8"/>
      <c r="BE259" s="8"/>
      <c r="BF259" s="8"/>
      <c r="BG259" s="7"/>
      <c r="BH259" s="132"/>
      <c r="BI259" s="112"/>
      <c r="BJ259" s="112"/>
      <c r="BK259" s="112"/>
      <c r="BL259" s="7"/>
      <c r="BM259" s="8"/>
      <c r="BN259" s="8"/>
      <c r="BO259" s="8"/>
      <c r="BP259" s="8"/>
      <c r="BQ259" s="7"/>
      <c r="BR259" s="132"/>
      <c r="BS259" s="112"/>
      <c r="BT259" s="112"/>
      <c r="BU259" s="112"/>
      <c r="BV259" s="7"/>
      <c r="BW259" s="8"/>
      <c r="BX259" s="8"/>
      <c r="BY259" s="8"/>
      <c r="BZ259" s="8"/>
      <c r="CA259" s="7"/>
      <c r="CB259" s="132"/>
      <c r="CC259" s="112"/>
      <c r="CD259" s="112"/>
      <c r="CE259" s="112"/>
      <c r="CF259" s="7"/>
      <c r="CG259" s="8"/>
      <c r="CH259" s="8"/>
      <c r="CI259" s="8"/>
      <c r="CJ259" s="8"/>
      <c r="CK259" s="7"/>
      <c r="CL259" s="132"/>
      <c r="CM259" s="112"/>
      <c r="CN259" s="112"/>
      <c r="CO259" s="112"/>
      <c r="CP259" s="7"/>
      <c r="CQ259" s="8"/>
      <c r="CR259" s="8"/>
      <c r="CS259" s="8"/>
      <c r="CT259" s="8"/>
      <c r="CU259" s="7"/>
      <c r="CV259" s="132"/>
      <c r="CW259" s="112"/>
      <c r="CX259" s="112"/>
      <c r="CY259" s="112"/>
      <c r="CZ259" s="7"/>
      <c r="DA259" s="8"/>
      <c r="DB259" s="8"/>
      <c r="DC259" s="8"/>
      <c r="DD259" s="8"/>
      <c r="DE259" s="7"/>
      <c r="DF259" s="132"/>
      <c r="DG259" s="112"/>
      <c r="DH259" s="112"/>
      <c r="DI259" s="112"/>
      <c r="DJ259" s="7"/>
      <c r="DK259" s="8"/>
      <c r="DL259" s="8"/>
      <c r="DM259" s="8"/>
      <c r="DN259" s="8"/>
      <c r="DO259" s="7"/>
      <c r="DP259" s="132"/>
      <c r="DQ259" s="112"/>
      <c r="DR259" s="112"/>
      <c r="DS259" s="112"/>
      <c r="DT259" s="7"/>
      <c r="DU259" s="8"/>
      <c r="DV259" s="8"/>
      <c r="DW259" s="8"/>
      <c r="DX259" s="8"/>
      <c r="DY259" s="7"/>
      <c r="DZ259" s="132"/>
      <c r="EA259" s="112"/>
      <c r="EB259" s="112"/>
      <c r="EC259" s="112"/>
      <c r="ED259" s="7"/>
      <c r="EE259" s="8"/>
      <c r="EF259" s="8"/>
      <c r="EG259" s="8"/>
      <c r="EH259" s="8"/>
      <c r="EI259" s="7"/>
      <c r="EJ259" s="132"/>
      <c r="EK259" s="112"/>
      <c r="EL259" s="112"/>
      <c r="EM259" s="112"/>
      <c r="EN259" s="7"/>
      <c r="EO259" s="8"/>
      <c r="EP259" s="8"/>
      <c r="EQ259" s="8"/>
      <c r="ER259" s="8"/>
      <c r="ES259" s="7"/>
      <c r="ET259" s="132"/>
      <c r="EU259" s="13"/>
    </row>
    <row r="260" spans="1:151" ht="12.75" customHeight="1" x14ac:dyDescent="0.2">
      <c r="A260" s="13"/>
      <c r="B260" s="13"/>
      <c r="C260" s="13"/>
      <c r="D260" s="13"/>
      <c r="E260" s="13"/>
      <c r="F260" s="13"/>
      <c r="G260" s="13"/>
      <c r="H260" s="112"/>
      <c r="I260" s="14"/>
      <c r="J260" s="112"/>
      <c r="K260" s="112"/>
      <c r="L260" s="112"/>
      <c r="M260" s="112"/>
      <c r="N260" s="7"/>
      <c r="O260" s="8"/>
      <c r="P260" s="8"/>
      <c r="Q260" s="8"/>
      <c r="R260" s="8"/>
      <c r="S260" s="7"/>
      <c r="T260" s="132"/>
      <c r="U260" s="112"/>
      <c r="V260" s="112"/>
      <c r="W260" s="112"/>
      <c r="X260" s="7"/>
      <c r="Y260" s="8"/>
      <c r="Z260" s="8"/>
      <c r="AA260" s="8"/>
      <c r="AB260" s="8"/>
      <c r="AC260" s="7"/>
      <c r="AD260" s="132"/>
      <c r="AE260" s="112"/>
      <c r="AF260" s="112"/>
      <c r="AG260" s="112"/>
      <c r="AH260" s="7"/>
      <c r="AI260" s="8"/>
      <c r="AJ260" s="8"/>
      <c r="AK260" s="8"/>
      <c r="AL260" s="8"/>
      <c r="AM260" s="7"/>
      <c r="AN260" s="132"/>
      <c r="AO260" s="112"/>
      <c r="AP260" s="112"/>
      <c r="AQ260" s="112"/>
      <c r="AR260" s="7"/>
      <c r="AS260" s="8"/>
      <c r="AT260" s="8"/>
      <c r="AU260" s="8"/>
      <c r="AV260" s="8"/>
      <c r="AW260" s="7"/>
      <c r="AX260" s="132"/>
      <c r="AY260" s="112"/>
      <c r="AZ260" s="112"/>
      <c r="BA260" s="112"/>
      <c r="BB260" s="7"/>
      <c r="BC260" s="8"/>
      <c r="BD260" s="8"/>
      <c r="BE260" s="8"/>
      <c r="BF260" s="8"/>
      <c r="BG260" s="7"/>
      <c r="BH260" s="132"/>
      <c r="BI260" s="112"/>
      <c r="BJ260" s="112"/>
      <c r="BK260" s="112"/>
      <c r="BL260" s="7"/>
      <c r="BM260" s="8"/>
      <c r="BN260" s="8"/>
      <c r="BO260" s="8"/>
      <c r="BP260" s="8"/>
      <c r="BQ260" s="7"/>
      <c r="BR260" s="132"/>
      <c r="BS260" s="112"/>
      <c r="BT260" s="112"/>
      <c r="BU260" s="112"/>
      <c r="BV260" s="7"/>
      <c r="BW260" s="8"/>
      <c r="BX260" s="8"/>
      <c r="BY260" s="8"/>
      <c r="BZ260" s="8"/>
      <c r="CA260" s="7"/>
      <c r="CB260" s="132"/>
      <c r="CC260" s="112"/>
      <c r="CD260" s="112"/>
      <c r="CE260" s="112"/>
      <c r="CF260" s="7"/>
      <c r="CG260" s="8"/>
      <c r="CH260" s="8"/>
      <c r="CI260" s="8"/>
      <c r="CJ260" s="8"/>
      <c r="CK260" s="7"/>
      <c r="CL260" s="132"/>
      <c r="CM260" s="112"/>
      <c r="CN260" s="112"/>
      <c r="CO260" s="112"/>
      <c r="CP260" s="7"/>
      <c r="CQ260" s="8"/>
      <c r="CR260" s="8"/>
      <c r="CS260" s="8"/>
      <c r="CT260" s="8"/>
      <c r="CU260" s="7"/>
      <c r="CV260" s="132"/>
      <c r="CW260" s="112"/>
      <c r="CX260" s="112"/>
      <c r="CY260" s="112"/>
      <c r="CZ260" s="7"/>
      <c r="DA260" s="8"/>
      <c r="DB260" s="8"/>
      <c r="DC260" s="8"/>
      <c r="DD260" s="8"/>
      <c r="DE260" s="7"/>
      <c r="DF260" s="132"/>
      <c r="DG260" s="112"/>
      <c r="DH260" s="112"/>
      <c r="DI260" s="112"/>
      <c r="DJ260" s="7"/>
      <c r="DK260" s="8"/>
      <c r="DL260" s="8"/>
      <c r="DM260" s="8"/>
      <c r="DN260" s="8"/>
      <c r="DO260" s="7"/>
      <c r="DP260" s="132"/>
      <c r="DQ260" s="112"/>
      <c r="DR260" s="112"/>
      <c r="DS260" s="112"/>
      <c r="DT260" s="7"/>
      <c r="DU260" s="8"/>
      <c r="DV260" s="8"/>
      <c r="DW260" s="8"/>
      <c r="DX260" s="8"/>
      <c r="DY260" s="7"/>
      <c r="DZ260" s="132"/>
      <c r="EA260" s="112"/>
      <c r="EB260" s="112"/>
      <c r="EC260" s="112"/>
      <c r="ED260" s="7"/>
      <c r="EE260" s="8"/>
      <c r="EF260" s="8"/>
      <c r="EG260" s="8"/>
      <c r="EH260" s="8"/>
      <c r="EI260" s="7"/>
      <c r="EJ260" s="132"/>
      <c r="EK260" s="112"/>
      <c r="EL260" s="112"/>
      <c r="EM260" s="112"/>
      <c r="EN260" s="7"/>
      <c r="EO260" s="8"/>
      <c r="EP260" s="8"/>
      <c r="EQ260" s="8"/>
      <c r="ER260" s="8"/>
      <c r="ES260" s="7"/>
      <c r="ET260" s="132"/>
      <c r="EU260" s="13"/>
    </row>
    <row r="261" spans="1:151" ht="12.75" customHeight="1" x14ac:dyDescent="0.2">
      <c r="A261" s="13"/>
      <c r="B261" s="13"/>
      <c r="C261" s="13"/>
      <c r="D261" s="13"/>
      <c r="E261" s="13"/>
      <c r="F261" s="13"/>
      <c r="G261" s="13"/>
      <c r="H261" s="112"/>
      <c r="I261" s="14"/>
      <c r="J261" s="112"/>
      <c r="K261" s="112"/>
      <c r="L261" s="112"/>
      <c r="M261" s="112"/>
      <c r="N261" s="7"/>
      <c r="O261" s="8"/>
      <c r="P261" s="8"/>
      <c r="Q261" s="8"/>
      <c r="R261" s="8"/>
      <c r="S261" s="7"/>
      <c r="T261" s="132"/>
      <c r="U261" s="112"/>
      <c r="V261" s="112"/>
      <c r="W261" s="112"/>
      <c r="X261" s="7"/>
      <c r="Y261" s="8"/>
      <c r="Z261" s="8"/>
      <c r="AA261" s="8"/>
      <c r="AB261" s="8"/>
      <c r="AC261" s="7"/>
      <c r="AD261" s="132"/>
      <c r="AE261" s="112"/>
      <c r="AF261" s="112"/>
      <c r="AG261" s="112"/>
      <c r="AH261" s="7"/>
      <c r="AI261" s="8"/>
      <c r="AJ261" s="8"/>
      <c r="AK261" s="8"/>
      <c r="AL261" s="8"/>
      <c r="AM261" s="7"/>
      <c r="AN261" s="132"/>
      <c r="AO261" s="112"/>
      <c r="AP261" s="112"/>
      <c r="AQ261" s="112"/>
      <c r="AR261" s="7"/>
      <c r="AS261" s="8"/>
      <c r="AT261" s="8"/>
      <c r="AU261" s="8"/>
      <c r="AV261" s="8"/>
      <c r="AW261" s="7"/>
      <c r="AX261" s="132"/>
      <c r="AY261" s="112"/>
      <c r="AZ261" s="112"/>
      <c r="BA261" s="112"/>
      <c r="BB261" s="7"/>
      <c r="BC261" s="8"/>
      <c r="BD261" s="8"/>
      <c r="BE261" s="8"/>
      <c r="BF261" s="8"/>
      <c r="BG261" s="7"/>
      <c r="BH261" s="132"/>
      <c r="BI261" s="112"/>
      <c r="BJ261" s="112"/>
      <c r="BK261" s="112"/>
      <c r="BL261" s="7"/>
      <c r="BM261" s="8"/>
      <c r="BN261" s="8"/>
      <c r="BO261" s="8"/>
      <c r="BP261" s="8"/>
      <c r="BQ261" s="7"/>
      <c r="BR261" s="132"/>
      <c r="BS261" s="112"/>
      <c r="BT261" s="112"/>
      <c r="BU261" s="112"/>
      <c r="BV261" s="7"/>
      <c r="BW261" s="8"/>
      <c r="BX261" s="8"/>
      <c r="BY261" s="8"/>
      <c r="BZ261" s="8"/>
      <c r="CA261" s="7"/>
      <c r="CB261" s="132"/>
      <c r="CC261" s="112"/>
      <c r="CD261" s="112"/>
      <c r="CE261" s="112"/>
      <c r="CF261" s="7"/>
      <c r="CG261" s="8"/>
      <c r="CH261" s="8"/>
      <c r="CI261" s="8"/>
      <c r="CJ261" s="8"/>
      <c r="CK261" s="7"/>
      <c r="CL261" s="132"/>
      <c r="CM261" s="112"/>
      <c r="CN261" s="112"/>
      <c r="CO261" s="112"/>
      <c r="CP261" s="7"/>
      <c r="CQ261" s="8"/>
      <c r="CR261" s="8"/>
      <c r="CS261" s="8"/>
      <c r="CT261" s="8"/>
      <c r="CU261" s="7"/>
      <c r="CV261" s="132"/>
      <c r="CW261" s="112"/>
      <c r="CX261" s="112"/>
      <c r="CY261" s="112"/>
      <c r="CZ261" s="7"/>
      <c r="DA261" s="8"/>
      <c r="DB261" s="8"/>
      <c r="DC261" s="8"/>
      <c r="DD261" s="8"/>
      <c r="DE261" s="7"/>
      <c r="DF261" s="132"/>
      <c r="DG261" s="112"/>
      <c r="DH261" s="112"/>
      <c r="DI261" s="112"/>
      <c r="DJ261" s="7"/>
      <c r="DK261" s="8"/>
      <c r="DL261" s="8"/>
      <c r="DM261" s="8"/>
      <c r="DN261" s="8"/>
      <c r="DO261" s="7"/>
      <c r="DP261" s="132"/>
      <c r="DQ261" s="112"/>
      <c r="DR261" s="112"/>
      <c r="DS261" s="112"/>
      <c r="DT261" s="7"/>
      <c r="DU261" s="8"/>
      <c r="DV261" s="8"/>
      <c r="DW261" s="8"/>
      <c r="DX261" s="8"/>
      <c r="DY261" s="7"/>
      <c r="DZ261" s="132"/>
      <c r="EA261" s="112"/>
      <c r="EB261" s="112"/>
      <c r="EC261" s="112"/>
      <c r="ED261" s="7"/>
      <c r="EE261" s="8"/>
      <c r="EF261" s="8"/>
      <c r="EG261" s="8"/>
      <c r="EH261" s="8"/>
      <c r="EI261" s="7"/>
      <c r="EJ261" s="132"/>
      <c r="EK261" s="112"/>
      <c r="EL261" s="112"/>
      <c r="EM261" s="112"/>
      <c r="EN261" s="7"/>
      <c r="EO261" s="8"/>
      <c r="EP261" s="8"/>
      <c r="EQ261" s="8"/>
      <c r="ER261" s="8"/>
      <c r="ES261" s="7"/>
      <c r="ET261" s="132"/>
      <c r="EU261" s="13"/>
    </row>
    <row r="262" spans="1:151" ht="12.75" customHeight="1" x14ac:dyDescent="0.2">
      <c r="A262" s="13"/>
      <c r="B262" s="13"/>
      <c r="C262" s="13"/>
      <c r="D262" s="13"/>
      <c r="E262" s="13"/>
      <c r="F262" s="13"/>
      <c r="G262" s="13"/>
      <c r="H262" s="112"/>
      <c r="I262" s="14"/>
      <c r="J262" s="112"/>
      <c r="K262" s="112"/>
      <c r="L262" s="112"/>
      <c r="M262" s="112"/>
      <c r="N262" s="7"/>
      <c r="O262" s="8"/>
      <c r="P262" s="8"/>
      <c r="Q262" s="8"/>
      <c r="R262" s="8"/>
      <c r="S262" s="7"/>
      <c r="T262" s="132"/>
      <c r="U262" s="112"/>
      <c r="V262" s="112"/>
      <c r="W262" s="112"/>
      <c r="X262" s="7"/>
      <c r="Y262" s="8"/>
      <c r="Z262" s="8"/>
      <c r="AA262" s="8"/>
      <c r="AB262" s="8"/>
      <c r="AC262" s="7"/>
      <c r="AD262" s="132"/>
      <c r="AE262" s="112"/>
      <c r="AF262" s="112"/>
      <c r="AG262" s="112"/>
      <c r="AH262" s="7"/>
      <c r="AI262" s="8"/>
      <c r="AJ262" s="8"/>
      <c r="AK262" s="8"/>
      <c r="AL262" s="8"/>
      <c r="AM262" s="7"/>
      <c r="AN262" s="132"/>
      <c r="AO262" s="112"/>
      <c r="AP262" s="112"/>
      <c r="AQ262" s="112"/>
      <c r="AR262" s="7"/>
      <c r="AS262" s="8"/>
      <c r="AT262" s="8"/>
      <c r="AU262" s="8"/>
      <c r="AV262" s="8"/>
      <c r="AW262" s="7"/>
      <c r="AX262" s="132"/>
      <c r="AY262" s="112"/>
      <c r="AZ262" s="112"/>
      <c r="BA262" s="112"/>
      <c r="BB262" s="7"/>
      <c r="BC262" s="8"/>
      <c r="BD262" s="8"/>
      <c r="BE262" s="8"/>
      <c r="BF262" s="8"/>
      <c r="BG262" s="7"/>
      <c r="BH262" s="132"/>
      <c r="BI262" s="112"/>
      <c r="BJ262" s="112"/>
      <c r="BK262" s="112"/>
      <c r="BL262" s="7"/>
      <c r="BM262" s="8"/>
      <c r="BN262" s="8"/>
      <c r="BO262" s="8"/>
      <c r="BP262" s="8"/>
      <c r="BQ262" s="7"/>
      <c r="BR262" s="132"/>
      <c r="BS262" s="112"/>
      <c r="BT262" s="112"/>
      <c r="BU262" s="112"/>
      <c r="BV262" s="7"/>
      <c r="BW262" s="8"/>
      <c r="BX262" s="8"/>
      <c r="BY262" s="8"/>
      <c r="BZ262" s="8"/>
      <c r="CA262" s="7"/>
      <c r="CB262" s="132"/>
      <c r="CC262" s="112"/>
      <c r="CD262" s="112"/>
      <c r="CE262" s="112"/>
      <c r="CF262" s="7"/>
      <c r="CG262" s="8"/>
      <c r="CH262" s="8"/>
      <c r="CI262" s="8"/>
      <c r="CJ262" s="8"/>
      <c r="CK262" s="7"/>
      <c r="CL262" s="132"/>
      <c r="CM262" s="112"/>
      <c r="CN262" s="112"/>
      <c r="CO262" s="112"/>
      <c r="CP262" s="7"/>
      <c r="CQ262" s="8"/>
      <c r="CR262" s="8"/>
      <c r="CS262" s="8"/>
      <c r="CT262" s="8"/>
      <c r="CU262" s="7"/>
      <c r="CV262" s="132"/>
      <c r="CW262" s="112"/>
      <c r="CX262" s="112"/>
      <c r="CY262" s="112"/>
      <c r="CZ262" s="7"/>
      <c r="DA262" s="8"/>
      <c r="DB262" s="8"/>
      <c r="DC262" s="8"/>
      <c r="DD262" s="8"/>
      <c r="DE262" s="7"/>
      <c r="DF262" s="132"/>
      <c r="DG262" s="112"/>
      <c r="DH262" s="112"/>
      <c r="DI262" s="112"/>
      <c r="DJ262" s="7"/>
      <c r="DK262" s="8"/>
      <c r="DL262" s="8"/>
      <c r="DM262" s="8"/>
      <c r="DN262" s="8"/>
      <c r="DO262" s="7"/>
      <c r="DP262" s="132"/>
      <c r="DQ262" s="112"/>
      <c r="DR262" s="112"/>
      <c r="DS262" s="112"/>
      <c r="DT262" s="7"/>
      <c r="DU262" s="8"/>
      <c r="DV262" s="8"/>
      <c r="DW262" s="8"/>
      <c r="DX262" s="8"/>
      <c r="DY262" s="7"/>
      <c r="DZ262" s="132"/>
      <c r="EA262" s="112"/>
      <c r="EB262" s="112"/>
      <c r="EC262" s="112"/>
      <c r="ED262" s="7"/>
      <c r="EE262" s="8"/>
      <c r="EF262" s="8"/>
      <c r="EG262" s="8"/>
      <c r="EH262" s="8"/>
      <c r="EI262" s="7"/>
      <c r="EJ262" s="132"/>
      <c r="EK262" s="112"/>
      <c r="EL262" s="112"/>
      <c r="EM262" s="112"/>
      <c r="EN262" s="7"/>
      <c r="EO262" s="8"/>
      <c r="EP262" s="8"/>
      <c r="EQ262" s="8"/>
      <c r="ER262" s="8"/>
      <c r="ES262" s="7"/>
      <c r="ET262" s="132"/>
      <c r="EU262" s="13"/>
    </row>
    <row r="263" spans="1:151" ht="12.75" customHeight="1" x14ac:dyDescent="0.2">
      <c r="A263" s="13"/>
      <c r="B263" s="13"/>
      <c r="C263" s="13"/>
      <c r="D263" s="13"/>
      <c r="E263" s="13"/>
      <c r="F263" s="13"/>
      <c r="G263" s="13"/>
      <c r="H263" s="112"/>
      <c r="I263" s="14"/>
      <c r="J263" s="112"/>
      <c r="K263" s="112"/>
      <c r="L263" s="112"/>
      <c r="M263" s="112"/>
      <c r="N263" s="7"/>
      <c r="O263" s="8"/>
      <c r="P263" s="8"/>
      <c r="Q263" s="8"/>
      <c r="R263" s="8"/>
      <c r="S263" s="7"/>
      <c r="T263" s="132"/>
      <c r="U263" s="112"/>
      <c r="V263" s="112"/>
      <c r="W263" s="112"/>
      <c r="X263" s="7"/>
      <c r="Y263" s="8"/>
      <c r="Z263" s="8"/>
      <c r="AA263" s="8"/>
      <c r="AB263" s="8"/>
      <c r="AC263" s="7"/>
      <c r="AD263" s="132"/>
      <c r="AE263" s="112"/>
      <c r="AF263" s="112"/>
      <c r="AG263" s="112"/>
      <c r="AH263" s="7"/>
      <c r="AI263" s="8"/>
      <c r="AJ263" s="8"/>
      <c r="AK263" s="8"/>
      <c r="AL263" s="8"/>
      <c r="AM263" s="7"/>
      <c r="AN263" s="132"/>
      <c r="AO263" s="112"/>
      <c r="AP263" s="112"/>
      <c r="AQ263" s="112"/>
      <c r="AR263" s="7"/>
      <c r="AS263" s="8"/>
      <c r="AT263" s="8"/>
      <c r="AU263" s="8"/>
      <c r="AV263" s="8"/>
      <c r="AW263" s="7"/>
      <c r="AX263" s="132"/>
      <c r="AY263" s="112"/>
      <c r="AZ263" s="112"/>
      <c r="BA263" s="112"/>
      <c r="BB263" s="7"/>
      <c r="BC263" s="8"/>
      <c r="BD263" s="8"/>
      <c r="BE263" s="8"/>
      <c r="BF263" s="8"/>
      <c r="BG263" s="7"/>
      <c r="BH263" s="132"/>
      <c r="BI263" s="112"/>
      <c r="BJ263" s="112"/>
      <c r="BK263" s="112"/>
      <c r="BL263" s="7"/>
      <c r="BM263" s="8"/>
      <c r="BN263" s="8"/>
      <c r="BO263" s="8"/>
      <c r="BP263" s="8"/>
      <c r="BQ263" s="7"/>
      <c r="BR263" s="132"/>
      <c r="BS263" s="112"/>
      <c r="BT263" s="112"/>
      <c r="BU263" s="112"/>
      <c r="BV263" s="7"/>
      <c r="BW263" s="8"/>
      <c r="BX263" s="8"/>
      <c r="BY263" s="8"/>
      <c r="BZ263" s="8"/>
      <c r="CA263" s="7"/>
      <c r="CB263" s="132"/>
      <c r="CC263" s="112"/>
      <c r="CD263" s="112"/>
      <c r="CE263" s="112"/>
      <c r="CF263" s="7"/>
      <c r="CG263" s="8"/>
      <c r="CH263" s="8"/>
      <c r="CI263" s="8"/>
      <c r="CJ263" s="8"/>
      <c r="CK263" s="7"/>
      <c r="CL263" s="132"/>
      <c r="CM263" s="112"/>
      <c r="CN263" s="112"/>
      <c r="CO263" s="112"/>
      <c r="CP263" s="7"/>
      <c r="CQ263" s="8"/>
      <c r="CR263" s="8"/>
      <c r="CS263" s="8"/>
      <c r="CT263" s="8"/>
      <c r="CU263" s="7"/>
      <c r="CV263" s="132"/>
      <c r="CW263" s="112"/>
      <c r="CX263" s="112"/>
      <c r="CY263" s="112"/>
      <c r="CZ263" s="7"/>
      <c r="DA263" s="8"/>
      <c r="DB263" s="8"/>
      <c r="DC263" s="8"/>
      <c r="DD263" s="8"/>
      <c r="DE263" s="7"/>
      <c r="DF263" s="132"/>
      <c r="DG263" s="112"/>
      <c r="DH263" s="112"/>
      <c r="DI263" s="112"/>
      <c r="DJ263" s="7"/>
      <c r="DK263" s="8"/>
      <c r="DL263" s="8"/>
      <c r="DM263" s="8"/>
      <c r="DN263" s="8"/>
      <c r="DO263" s="7"/>
      <c r="DP263" s="132"/>
      <c r="DQ263" s="112"/>
      <c r="DR263" s="112"/>
      <c r="DS263" s="112"/>
      <c r="DT263" s="7"/>
      <c r="DU263" s="8"/>
      <c r="DV263" s="8"/>
      <c r="DW263" s="8"/>
      <c r="DX263" s="8"/>
      <c r="DY263" s="7"/>
      <c r="DZ263" s="132"/>
      <c r="EA263" s="112"/>
      <c r="EB263" s="112"/>
      <c r="EC263" s="112"/>
      <c r="ED263" s="7"/>
      <c r="EE263" s="8"/>
      <c r="EF263" s="8"/>
      <c r="EG263" s="8"/>
      <c r="EH263" s="8"/>
      <c r="EI263" s="7"/>
      <c r="EJ263" s="132"/>
      <c r="EK263" s="112"/>
      <c r="EL263" s="112"/>
      <c r="EM263" s="112"/>
      <c r="EN263" s="7"/>
      <c r="EO263" s="8"/>
      <c r="EP263" s="8"/>
      <c r="EQ263" s="8"/>
      <c r="ER263" s="8"/>
      <c r="ES263" s="7"/>
      <c r="ET263" s="132"/>
      <c r="EU263" s="13"/>
    </row>
    <row r="264" spans="1:151" ht="12.75" customHeight="1" x14ac:dyDescent="0.2">
      <c r="A264" s="13"/>
      <c r="B264" s="13"/>
      <c r="C264" s="13"/>
      <c r="D264" s="13"/>
      <c r="E264" s="13"/>
      <c r="F264" s="13"/>
      <c r="G264" s="13"/>
      <c r="H264" s="112"/>
      <c r="I264" s="14"/>
      <c r="J264" s="112"/>
      <c r="K264" s="112"/>
      <c r="L264" s="112"/>
      <c r="M264" s="112"/>
      <c r="N264" s="7"/>
      <c r="O264" s="8"/>
      <c r="P264" s="8"/>
      <c r="Q264" s="8"/>
      <c r="R264" s="8"/>
      <c r="S264" s="7"/>
      <c r="T264" s="132"/>
      <c r="U264" s="112"/>
      <c r="V264" s="112"/>
      <c r="W264" s="112"/>
      <c r="X264" s="7"/>
      <c r="Y264" s="8"/>
      <c r="Z264" s="8"/>
      <c r="AA264" s="8"/>
      <c r="AB264" s="8"/>
      <c r="AC264" s="7"/>
      <c r="AD264" s="132"/>
      <c r="AE264" s="112"/>
      <c r="AF264" s="112"/>
      <c r="AG264" s="112"/>
      <c r="AH264" s="7"/>
      <c r="AI264" s="8"/>
      <c r="AJ264" s="8"/>
      <c r="AK264" s="8"/>
      <c r="AL264" s="8"/>
      <c r="AM264" s="7"/>
      <c r="AN264" s="132"/>
      <c r="AO264" s="112"/>
      <c r="AP264" s="112"/>
      <c r="AQ264" s="112"/>
      <c r="AR264" s="7"/>
      <c r="AS264" s="8"/>
      <c r="AT264" s="8"/>
      <c r="AU264" s="8"/>
      <c r="AV264" s="8"/>
      <c r="AW264" s="7"/>
      <c r="AX264" s="132"/>
      <c r="AY264" s="112"/>
      <c r="AZ264" s="112"/>
      <c r="BA264" s="112"/>
      <c r="BB264" s="7"/>
      <c r="BC264" s="8"/>
      <c r="BD264" s="8"/>
      <c r="BE264" s="8"/>
      <c r="BF264" s="8"/>
      <c r="BG264" s="7"/>
      <c r="BH264" s="132"/>
      <c r="BI264" s="112"/>
      <c r="BJ264" s="112"/>
      <c r="BK264" s="112"/>
      <c r="BL264" s="7"/>
      <c r="BM264" s="8"/>
      <c r="BN264" s="8"/>
      <c r="BO264" s="8"/>
      <c r="BP264" s="8"/>
      <c r="BQ264" s="7"/>
      <c r="BR264" s="132"/>
      <c r="BS264" s="112"/>
      <c r="BT264" s="112"/>
      <c r="BU264" s="112"/>
      <c r="BV264" s="7"/>
      <c r="BW264" s="8"/>
      <c r="BX264" s="8"/>
      <c r="BY264" s="8"/>
      <c r="BZ264" s="8"/>
      <c r="CA264" s="7"/>
      <c r="CB264" s="132"/>
      <c r="CC264" s="112"/>
      <c r="CD264" s="112"/>
      <c r="CE264" s="112"/>
      <c r="CF264" s="7"/>
      <c r="CG264" s="8"/>
      <c r="CH264" s="8"/>
      <c r="CI264" s="8"/>
      <c r="CJ264" s="8"/>
      <c r="CK264" s="7"/>
      <c r="CL264" s="132"/>
      <c r="CM264" s="112"/>
      <c r="CN264" s="112"/>
      <c r="CO264" s="112"/>
      <c r="CP264" s="7"/>
      <c r="CQ264" s="8"/>
      <c r="CR264" s="8"/>
      <c r="CS264" s="8"/>
      <c r="CT264" s="8"/>
      <c r="CU264" s="7"/>
      <c r="CV264" s="132"/>
      <c r="CW264" s="112"/>
      <c r="CX264" s="112"/>
      <c r="CY264" s="112"/>
      <c r="CZ264" s="7"/>
      <c r="DA264" s="8"/>
      <c r="DB264" s="8"/>
      <c r="DC264" s="8"/>
      <c r="DD264" s="8"/>
      <c r="DE264" s="7"/>
      <c r="DF264" s="132"/>
      <c r="DG264" s="112"/>
      <c r="DH264" s="112"/>
      <c r="DI264" s="112"/>
      <c r="DJ264" s="7"/>
      <c r="DK264" s="8"/>
      <c r="DL264" s="8"/>
      <c r="DM264" s="8"/>
      <c r="DN264" s="8"/>
      <c r="DO264" s="7"/>
      <c r="DP264" s="132"/>
      <c r="DQ264" s="112"/>
      <c r="DR264" s="112"/>
      <c r="DS264" s="112"/>
      <c r="DT264" s="7"/>
      <c r="DU264" s="8"/>
      <c r="DV264" s="8"/>
      <c r="DW264" s="8"/>
      <c r="DX264" s="8"/>
      <c r="DY264" s="7"/>
      <c r="DZ264" s="132"/>
      <c r="EA264" s="112"/>
      <c r="EB264" s="112"/>
      <c r="EC264" s="112"/>
      <c r="ED264" s="7"/>
      <c r="EE264" s="8"/>
      <c r="EF264" s="8"/>
      <c r="EG264" s="8"/>
      <c r="EH264" s="8"/>
      <c r="EI264" s="7"/>
      <c r="EJ264" s="132"/>
      <c r="EK264" s="112"/>
      <c r="EL264" s="112"/>
      <c r="EM264" s="112"/>
      <c r="EN264" s="7"/>
      <c r="EO264" s="8"/>
      <c r="EP264" s="8"/>
      <c r="EQ264" s="8"/>
      <c r="ER264" s="8"/>
      <c r="ES264" s="7"/>
      <c r="ET264" s="132"/>
      <c r="EU264" s="13"/>
    </row>
    <row r="265" spans="1:151" ht="12.75" customHeight="1" x14ac:dyDescent="0.2">
      <c r="A265" s="13"/>
      <c r="B265" s="13"/>
      <c r="C265" s="13"/>
      <c r="D265" s="13"/>
      <c r="E265" s="13"/>
      <c r="F265" s="13"/>
      <c r="G265" s="13"/>
      <c r="H265" s="112"/>
      <c r="I265" s="14"/>
      <c r="J265" s="112"/>
      <c r="K265" s="112"/>
      <c r="L265" s="112"/>
      <c r="M265" s="112"/>
      <c r="N265" s="7"/>
      <c r="O265" s="8"/>
      <c r="P265" s="8"/>
      <c r="Q265" s="8"/>
      <c r="R265" s="8"/>
      <c r="S265" s="7"/>
      <c r="T265" s="132"/>
      <c r="U265" s="112"/>
      <c r="V265" s="112"/>
      <c r="W265" s="112"/>
      <c r="X265" s="7"/>
      <c r="Y265" s="8"/>
      <c r="Z265" s="8"/>
      <c r="AA265" s="8"/>
      <c r="AB265" s="8"/>
      <c r="AC265" s="7"/>
      <c r="AD265" s="132"/>
      <c r="AE265" s="112"/>
      <c r="AF265" s="112"/>
      <c r="AG265" s="112"/>
      <c r="AH265" s="7"/>
      <c r="AI265" s="8"/>
      <c r="AJ265" s="8"/>
      <c r="AK265" s="8"/>
      <c r="AL265" s="8"/>
      <c r="AM265" s="7"/>
      <c r="AN265" s="132"/>
      <c r="AO265" s="112"/>
      <c r="AP265" s="112"/>
      <c r="AQ265" s="112"/>
      <c r="AR265" s="7"/>
      <c r="AS265" s="8"/>
      <c r="AT265" s="8"/>
      <c r="AU265" s="8"/>
      <c r="AV265" s="8"/>
      <c r="AW265" s="7"/>
      <c r="AX265" s="132"/>
      <c r="AY265" s="112"/>
      <c r="AZ265" s="112"/>
      <c r="BA265" s="112"/>
      <c r="BB265" s="7"/>
      <c r="BC265" s="8"/>
      <c r="BD265" s="8"/>
      <c r="BE265" s="8"/>
      <c r="BF265" s="8"/>
      <c r="BG265" s="7"/>
      <c r="BH265" s="132"/>
      <c r="BI265" s="112"/>
      <c r="BJ265" s="112"/>
      <c r="BK265" s="112"/>
      <c r="BL265" s="7"/>
      <c r="BM265" s="8"/>
      <c r="BN265" s="8"/>
      <c r="BO265" s="8"/>
      <c r="BP265" s="8"/>
      <c r="BQ265" s="7"/>
      <c r="BR265" s="132"/>
      <c r="BS265" s="112"/>
      <c r="BT265" s="112"/>
      <c r="BU265" s="112"/>
      <c r="BV265" s="7"/>
      <c r="BW265" s="8"/>
      <c r="BX265" s="8"/>
      <c r="BY265" s="8"/>
      <c r="BZ265" s="8"/>
      <c r="CA265" s="7"/>
      <c r="CB265" s="132"/>
      <c r="CC265" s="112"/>
      <c r="CD265" s="112"/>
      <c r="CE265" s="112"/>
      <c r="CF265" s="7"/>
      <c r="CG265" s="8"/>
      <c r="CH265" s="8"/>
      <c r="CI265" s="8"/>
      <c r="CJ265" s="8"/>
      <c r="CK265" s="7"/>
      <c r="CL265" s="132"/>
      <c r="CM265" s="112"/>
      <c r="CN265" s="112"/>
      <c r="CO265" s="112"/>
      <c r="CP265" s="7"/>
      <c r="CQ265" s="8"/>
      <c r="CR265" s="8"/>
      <c r="CS265" s="8"/>
      <c r="CT265" s="8"/>
      <c r="CU265" s="7"/>
      <c r="CV265" s="132"/>
      <c r="CW265" s="112"/>
      <c r="CX265" s="112"/>
      <c r="CY265" s="112"/>
      <c r="CZ265" s="7"/>
      <c r="DA265" s="8"/>
      <c r="DB265" s="8"/>
      <c r="DC265" s="8"/>
      <c r="DD265" s="8"/>
      <c r="DE265" s="7"/>
      <c r="DF265" s="132"/>
      <c r="DG265" s="112"/>
      <c r="DH265" s="112"/>
      <c r="DI265" s="112"/>
      <c r="DJ265" s="7"/>
      <c r="DK265" s="8"/>
      <c r="DL265" s="8"/>
      <c r="DM265" s="8"/>
      <c r="DN265" s="8"/>
      <c r="DO265" s="7"/>
      <c r="DP265" s="132"/>
      <c r="DQ265" s="112"/>
      <c r="DR265" s="112"/>
      <c r="DS265" s="112"/>
      <c r="DT265" s="7"/>
      <c r="DU265" s="8"/>
      <c r="DV265" s="8"/>
      <c r="DW265" s="8"/>
      <c r="DX265" s="8"/>
      <c r="DY265" s="7"/>
      <c r="DZ265" s="132"/>
      <c r="EA265" s="112"/>
      <c r="EB265" s="112"/>
      <c r="EC265" s="112"/>
      <c r="ED265" s="7"/>
      <c r="EE265" s="8"/>
      <c r="EF265" s="8"/>
      <c r="EG265" s="8"/>
      <c r="EH265" s="8"/>
      <c r="EI265" s="7"/>
      <c r="EJ265" s="132"/>
      <c r="EK265" s="112"/>
      <c r="EL265" s="112"/>
      <c r="EM265" s="112"/>
      <c r="EN265" s="7"/>
      <c r="EO265" s="8"/>
      <c r="EP265" s="8"/>
      <c r="EQ265" s="8"/>
      <c r="ER265" s="8"/>
      <c r="ES265" s="7"/>
      <c r="ET265" s="132"/>
      <c r="EU265" s="13"/>
    </row>
    <row r="266" spans="1:151" ht="12.75" customHeight="1" x14ac:dyDescent="0.2">
      <c r="A266" s="13"/>
      <c r="B266" s="13"/>
      <c r="C266" s="13"/>
      <c r="D266" s="13"/>
      <c r="E266" s="13"/>
      <c r="F266" s="13"/>
      <c r="G266" s="13"/>
      <c r="H266" s="112"/>
      <c r="I266" s="14"/>
      <c r="J266" s="112"/>
      <c r="K266" s="112"/>
      <c r="L266" s="112"/>
      <c r="M266" s="112"/>
      <c r="N266" s="7"/>
      <c r="O266" s="8"/>
      <c r="P266" s="8"/>
      <c r="Q266" s="8"/>
      <c r="R266" s="8"/>
      <c r="S266" s="7"/>
      <c r="T266" s="132"/>
      <c r="U266" s="112"/>
      <c r="V266" s="112"/>
      <c r="W266" s="112"/>
      <c r="X266" s="7"/>
      <c r="Y266" s="8"/>
      <c r="Z266" s="8"/>
      <c r="AA266" s="8"/>
      <c r="AB266" s="8"/>
      <c r="AC266" s="7"/>
      <c r="AD266" s="132"/>
      <c r="AE266" s="112"/>
      <c r="AF266" s="112"/>
      <c r="AG266" s="112"/>
      <c r="AH266" s="7"/>
      <c r="AI266" s="8"/>
      <c r="AJ266" s="8"/>
      <c r="AK266" s="8"/>
      <c r="AL266" s="8"/>
      <c r="AM266" s="7"/>
      <c r="AN266" s="132"/>
      <c r="AO266" s="112"/>
      <c r="AP266" s="112"/>
      <c r="AQ266" s="112"/>
      <c r="AR266" s="7"/>
      <c r="AS266" s="8"/>
      <c r="AT266" s="8"/>
      <c r="AU266" s="8"/>
      <c r="AV266" s="8"/>
      <c r="AW266" s="7"/>
      <c r="AX266" s="132"/>
      <c r="AY266" s="112"/>
      <c r="AZ266" s="112"/>
      <c r="BA266" s="112"/>
      <c r="BB266" s="7"/>
      <c r="BC266" s="8"/>
      <c r="BD266" s="8"/>
      <c r="BE266" s="8"/>
      <c r="BF266" s="8"/>
      <c r="BG266" s="7"/>
      <c r="BH266" s="132"/>
      <c r="BI266" s="112"/>
      <c r="BJ266" s="112"/>
      <c r="BK266" s="112"/>
      <c r="BL266" s="7"/>
      <c r="BM266" s="8"/>
      <c r="BN266" s="8"/>
      <c r="BO266" s="8"/>
      <c r="BP266" s="8"/>
      <c r="BQ266" s="7"/>
      <c r="BR266" s="132"/>
      <c r="BS266" s="112"/>
      <c r="BT266" s="112"/>
      <c r="BU266" s="112"/>
      <c r="BV266" s="7"/>
      <c r="BW266" s="8"/>
      <c r="BX266" s="8"/>
      <c r="BY266" s="8"/>
      <c r="BZ266" s="8"/>
      <c r="CA266" s="7"/>
      <c r="CB266" s="132"/>
      <c r="CC266" s="112"/>
      <c r="CD266" s="112"/>
      <c r="CE266" s="112"/>
      <c r="CF266" s="7"/>
      <c r="CG266" s="8"/>
      <c r="CH266" s="8"/>
      <c r="CI266" s="8"/>
      <c r="CJ266" s="8"/>
      <c r="CK266" s="7"/>
      <c r="CL266" s="132"/>
      <c r="CM266" s="112"/>
      <c r="CN266" s="112"/>
      <c r="CO266" s="112"/>
      <c r="CP266" s="7"/>
      <c r="CQ266" s="8"/>
      <c r="CR266" s="8"/>
      <c r="CS266" s="8"/>
      <c r="CT266" s="8"/>
      <c r="CU266" s="7"/>
      <c r="CV266" s="132"/>
      <c r="CW266" s="112"/>
      <c r="CX266" s="112"/>
      <c r="CY266" s="112"/>
      <c r="CZ266" s="7"/>
      <c r="DA266" s="8"/>
      <c r="DB266" s="8"/>
      <c r="DC266" s="8"/>
      <c r="DD266" s="8"/>
      <c r="DE266" s="7"/>
      <c r="DF266" s="132"/>
      <c r="DG266" s="112"/>
      <c r="DH266" s="112"/>
      <c r="DI266" s="112"/>
      <c r="DJ266" s="7"/>
      <c r="DK266" s="8"/>
      <c r="DL266" s="8"/>
      <c r="DM266" s="8"/>
      <c r="DN266" s="8"/>
      <c r="DO266" s="7"/>
      <c r="DP266" s="132"/>
      <c r="DQ266" s="112"/>
      <c r="DR266" s="112"/>
      <c r="DS266" s="112"/>
      <c r="DT266" s="7"/>
      <c r="DU266" s="8"/>
      <c r="DV266" s="8"/>
      <c r="DW266" s="8"/>
      <c r="DX266" s="8"/>
      <c r="DY266" s="7"/>
      <c r="DZ266" s="132"/>
      <c r="EA266" s="112"/>
      <c r="EB266" s="112"/>
      <c r="EC266" s="112"/>
      <c r="ED266" s="7"/>
      <c r="EE266" s="8"/>
      <c r="EF266" s="8"/>
      <c r="EG266" s="8"/>
      <c r="EH266" s="8"/>
      <c r="EI266" s="7"/>
      <c r="EJ266" s="132"/>
      <c r="EK266" s="112"/>
      <c r="EL266" s="112"/>
      <c r="EM266" s="112"/>
      <c r="EN266" s="7"/>
      <c r="EO266" s="8"/>
      <c r="EP266" s="8"/>
      <c r="EQ266" s="8"/>
      <c r="ER266" s="8"/>
      <c r="ES266" s="7"/>
      <c r="ET266" s="132"/>
      <c r="EU266" s="13"/>
    </row>
    <row r="267" spans="1:151" ht="12.75" customHeight="1" x14ac:dyDescent="0.2">
      <c r="A267" s="13"/>
      <c r="B267" s="13"/>
      <c r="C267" s="13"/>
      <c r="D267" s="13"/>
      <c r="E267" s="13"/>
      <c r="F267" s="13"/>
      <c r="G267" s="13"/>
      <c r="H267" s="112"/>
      <c r="I267" s="14"/>
      <c r="J267" s="112"/>
      <c r="K267" s="112"/>
      <c r="L267" s="112"/>
      <c r="M267" s="112"/>
      <c r="N267" s="7"/>
      <c r="O267" s="8"/>
      <c r="P267" s="8"/>
      <c r="Q267" s="8"/>
      <c r="R267" s="8"/>
      <c r="S267" s="7"/>
      <c r="T267" s="132"/>
      <c r="U267" s="112"/>
      <c r="V267" s="112"/>
      <c r="W267" s="112"/>
      <c r="X267" s="7"/>
      <c r="Y267" s="8"/>
      <c r="Z267" s="8"/>
      <c r="AA267" s="8"/>
      <c r="AB267" s="8"/>
      <c r="AC267" s="7"/>
      <c r="AD267" s="132"/>
      <c r="AE267" s="112"/>
      <c r="AF267" s="112"/>
      <c r="AG267" s="112"/>
      <c r="AH267" s="7"/>
      <c r="AI267" s="8"/>
      <c r="AJ267" s="8"/>
      <c r="AK267" s="8"/>
      <c r="AL267" s="8"/>
      <c r="AM267" s="7"/>
      <c r="AN267" s="132"/>
      <c r="AO267" s="112"/>
      <c r="AP267" s="112"/>
      <c r="AQ267" s="112"/>
      <c r="AR267" s="7"/>
      <c r="AS267" s="8"/>
      <c r="AT267" s="8"/>
      <c r="AU267" s="8"/>
      <c r="AV267" s="8"/>
      <c r="AW267" s="7"/>
      <c r="AX267" s="132"/>
      <c r="AY267" s="112"/>
      <c r="AZ267" s="112"/>
      <c r="BA267" s="112"/>
      <c r="BB267" s="7"/>
      <c r="BC267" s="8"/>
      <c r="BD267" s="8"/>
      <c r="BE267" s="8"/>
      <c r="BF267" s="8"/>
      <c r="BG267" s="7"/>
      <c r="BH267" s="132"/>
      <c r="BI267" s="112"/>
      <c r="BJ267" s="112"/>
      <c r="BK267" s="112"/>
      <c r="BL267" s="7"/>
      <c r="BM267" s="8"/>
      <c r="BN267" s="8"/>
      <c r="BO267" s="8"/>
      <c r="BP267" s="8"/>
      <c r="BQ267" s="7"/>
      <c r="BR267" s="132"/>
      <c r="BS267" s="112"/>
      <c r="BT267" s="112"/>
      <c r="BU267" s="112"/>
      <c r="BV267" s="7"/>
      <c r="BW267" s="8"/>
      <c r="BX267" s="8"/>
      <c r="BY267" s="8"/>
      <c r="BZ267" s="8"/>
      <c r="CA267" s="7"/>
      <c r="CB267" s="132"/>
      <c r="CC267" s="112"/>
      <c r="CD267" s="112"/>
      <c r="CE267" s="112"/>
      <c r="CF267" s="7"/>
      <c r="CG267" s="8"/>
      <c r="CH267" s="8"/>
      <c r="CI267" s="8"/>
      <c r="CJ267" s="8"/>
      <c r="CK267" s="7"/>
      <c r="CL267" s="132"/>
      <c r="CM267" s="112"/>
      <c r="CN267" s="112"/>
      <c r="CO267" s="112"/>
      <c r="CP267" s="7"/>
      <c r="CQ267" s="8"/>
      <c r="CR267" s="8"/>
      <c r="CS267" s="8"/>
      <c r="CT267" s="8"/>
      <c r="CU267" s="7"/>
      <c r="CV267" s="132"/>
      <c r="CW267" s="112"/>
      <c r="CX267" s="112"/>
      <c r="CY267" s="112"/>
      <c r="CZ267" s="7"/>
      <c r="DA267" s="8"/>
      <c r="DB267" s="8"/>
      <c r="DC267" s="8"/>
      <c r="DD267" s="8"/>
      <c r="DE267" s="7"/>
      <c r="DF267" s="132"/>
      <c r="DG267" s="112"/>
      <c r="DH267" s="112"/>
      <c r="DI267" s="112"/>
      <c r="DJ267" s="7"/>
      <c r="DK267" s="8"/>
      <c r="DL267" s="8"/>
      <c r="DM267" s="8"/>
      <c r="DN267" s="8"/>
      <c r="DO267" s="7"/>
      <c r="DP267" s="132"/>
      <c r="DQ267" s="112"/>
      <c r="DR267" s="112"/>
      <c r="DS267" s="112"/>
      <c r="DT267" s="7"/>
      <c r="DU267" s="8"/>
      <c r="DV267" s="8"/>
      <c r="DW267" s="8"/>
      <c r="DX267" s="8"/>
      <c r="DY267" s="7"/>
      <c r="DZ267" s="132"/>
      <c r="EA267" s="112"/>
      <c r="EB267" s="112"/>
      <c r="EC267" s="112"/>
      <c r="ED267" s="7"/>
      <c r="EE267" s="8"/>
      <c r="EF267" s="8"/>
      <c r="EG267" s="8"/>
      <c r="EH267" s="8"/>
      <c r="EI267" s="7"/>
      <c r="EJ267" s="132"/>
      <c r="EK267" s="112"/>
      <c r="EL267" s="112"/>
      <c r="EM267" s="112"/>
      <c r="EN267" s="7"/>
      <c r="EO267" s="8"/>
      <c r="EP267" s="8"/>
      <c r="EQ267" s="8"/>
      <c r="ER267" s="8"/>
      <c r="ES267" s="7"/>
      <c r="ET267" s="132"/>
      <c r="EU267" s="13"/>
    </row>
    <row r="268" spans="1:151" ht="12.75" customHeight="1" x14ac:dyDescent="0.2">
      <c r="A268" s="13"/>
      <c r="B268" s="13"/>
      <c r="C268" s="13"/>
      <c r="D268" s="13"/>
      <c r="E268" s="13"/>
      <c r="F268" s="13"/>
      <c r="G268" s="13"/>
      <c r="H268" s="112"/>
      <c r="I268" s="14"/>
      <c r="J268" s="112"/>
      <c r="K268" s="112"/>
      <c r="L268" s="112"/>
      <c r="M268" s="112"/>
      <c r="N268" s="7"/>
      <c r="O268" s="8"/>
      <c r="P268" s="8"/>
      <c r="Q268" s="8"/>
      <c r="R268" s="8"/>
      <c r="S268" s="7"/>
      <c r="T268" s="132"/>
      <c r="U268" s="112"/>
      <c r="V268" s="112"/>
      <c r="W268" s="112"/>
      <c r="X268" s="7"/>
      <c r="Y268" s="8"/>
      <c r="Z268" s="8"/>
      <c r="AA268" s="8"/>
      <c r="AB268" s="8"/>
      <c r="AC268" s="7"/>
      <c r="AD268" s="132"/>
      <c r="AE268" s="112"/>
      <c r="AF268" s="112"/>
      <c r="AG268" s="112"/>
      <c r="AH268" s="7"/>
      <c r="AI268" s="8"/>
      <c r="AJ268" s="8"/>
      <c r="AK268" s="8"/>
      <c r="AL268" s="8"/>
      <c r="AM268" s="7"/>
      <c r="AN268" s="132"/>
      <c r="AO268" s="112"/>
      <c r="AP268" s="112"/>
      <c r="AQ268" s="112"/>
      <c r="AR268" s="7"/>
      <c r="AS268" s="8"/>
      <c r="AT268" s="8"/>
      <c r="AU268" s="8"/>
      <c r="AV268" s="8"/>
      <c r="AW268" s="7"/>
      <c r="AX268" s="132"/>
      <c r="AY268" s="112"/>
      <c r="AZ268" s="112"/>
      <c r="BA268" s="112"/>
      <c r="BB268" s="7"/>
      <c r="BC268" s="8"/>
      <c r="BD268" s="8"/>
      <c r="BE268" s="8"/>
      <c r="BF268" s="8"/>
      <c r="BG268" s="7"/>
      <c r="BH268" s="132"/>
      <c r="BI268" s="112"/>
      <c r="BJ268" s="112"/>
      <c r="BK268" s="112"/>
      <c r="BL268" s="7"/>
      <c r="BM268" s="8"/>
      <c r="BN268" s="8"/>
      <c r="BO268" s="8"/>
      <c r="BP268" s="8"/>
      <c r="BQ268" s="7"/>
      <c r="BR268" s="132"/>
      <c r="BS268" s="112"/>
      <c r="BT268" s="112"/>
      <c r="BU268" s="112"/>
      <c r="BV268" s="7"/>
      <c r="BW268" s="8"/>
      <c r="BX268" s="8"/>
      <c r="BY268" s="8"/>
      <c r="BZ268" s="8"/>
      <c r="CA268" s="7"/>
      <c r="CB268" s="132"/>
      <c r="CC268" s="112"/>
      <c r="CD268" s="112"/>
      <c r="CE268" s="112"/>
      <c r="CF268" s="7"/>
      <c r="CG268" s="8"/>
      <c r="CH268" s="8"/>
      <c r="CI268" s="8"/>
      <c r="CJ268" s="8"/>
      <c r="CK268" s="7"/>
      <c r="CL268" s="132"/>
      <c r="CM268" s="112"/>
      <c r="CN268" s="112"/>
      <c r="CO268" s="112"/>
      <c r="CP268" s="7"/>
      <c r="CQ268" s="8"/>
      <c r="CR268" s="8"/>
      <c r="CS268" s="8"/>
      <c r="CT268" s="8"/>
      <c r="CU268" s="7"/>
      <c r="CV268" s="132"/>
      <c r="CW268" s="112"/>
      <c r="CX268" s="112"/>
      <c r="CY268" s="112"/>
      <c r="CZ268" s="7"/>
      <c r="DA268" s="8"/>
      <c r="DB268" s="8"/>
      <c r="DC268" s="8"/>
      <c r="DD268" s="8"/>
      <c r="DE268" s="7"/>
      <c r="DF268" s="132"/>
      <c r="DG268" s="112"/>
      <c r="DH268" s="112"/>
      <c r="DI268" s="112"/>
      <c r="DJ268" s="7"/>
      <c r="DK268" s="8"/>
      <c r="DL268" s="8"/>
      <c r="DM268" s="8"/>
      <c r="DN268" s="8"/>
      <c r="DO268" s="7"/>
      <c r="DP268" s="132"/>
      <c r="DQ268" s="112"/>
      <c r="DR268" s="112"/>
      <c r="DS268" s="112"/>
      <c r="DT268" s="7"/>
      <c r="DU268" s="8"/>
      <c r="DV268" s="8"/>
      <c r="DW268" s="8"/>
      <c r="DX268" s="8"/>
      <c r="DY268" s="7"/>
      <c r="DZ268" s="132"/>
      <c r="EA268" s="112"/>
      <c r="EB268" s="112"/>
      <c r="EC268" s="112"/>
      <c r="ED268" s="7"/>
      <c r="EE268" s="8"/>
      <c r="EF268" s="8"/>
      <c r="EG268" s="8"/>
      <c r="EH268" s="8"/>
      <c r="EI268" s="7"/>
      <c r="EJ268" s="132"/>
      <c r="EK268" s="112"/>
      <c r="EL268" s="112"/>
      <c r="EM268" s="112"/>
      <c r="EN268" s="7"/>
      <c r="EO268" s="8"/>
      <c r="EP268" s="8"/>
      <c r="EQ268" s="8"/>
      <c r="ER268" s="8"/>
      <c r="ES268" s="7"/>
      <c r="ET268" s="132"/>
      <c r="EU268" s="13"/>
    </row>
    <row r="269" spans="1:151" ht="12.75" customHeight="1" x14ac:dyDescent="0.2">
      <c r="A269" s="13"/>
      <c r="B269" s="13"/>
      <c r="C269" s="13"/>
      <c r="D269" s="13"/>
      <c r="E269" s="13"/>
      <c r="F269" s="13"/>
      <c r="G269" s="13"/>
      <c r="H269" s="112"/>
      <c r="I269" s="14"/>
      <c r="J269" s="112"/>
      <c r="K269" s="112"/>
      <c r="L269" s="112"/>
      <c r="M269" s="112"/>
      <c r="N269" s="7"/>
      <c r="O269" s="8"/>
      <c r="P269" s="8"/>
      <c r="Q269" s="8"/>
      <c r="R269" s="8"/>
      <c r="S269" s="7"/>
      <c r="T269" s="132"/>
      <c r="U269" s="112"/>
      <c r="V269" s="112"/>
      <c r="W269" s="112"/>
      <c r="X269" s="7"/>
      <c r="Y269" s="8"/>
      <c r="Z269" s="8"/>
      <c r="AA269" s="8"/>
      <c r="AB269" s="8"/>
      <c r="AC269" s="7"/>
      <c r="AD269" s="132"/>
      <c r="AE269" s="112"/>
      <c r="AF269" s="112"/>
      <c r="AG269" s="112"/>
      <c r="AH269" s="7"/>
      <c r="AI269" s="8"/>
      <c r="AJ269" s="8"/>
      <c r="AK269" s="8"/>
      <c r="AL269" s="8"/>
      <c r="AM269" s="7"/>
      <c r="AN269" s="132"/>
      <c r="AO269" s="112"/>
      <c r="AP269" s="112"/>
      <c r="AQ269" s="112"/>
      <c r="AR269" s="7"/>
      <c r="AS269" s="8"/>
      <c r="AT269" s="8"/>
      <c r="AU269" s="8"/>
      <c r="AV269" s="8"/>
      <c r="AW269" s="7"/>
      <c r="AX269" s="132"/>
      <c r="AY269" s="112"/>
      <c r="AZ269" s="112"/>
      <c r="BA269" s="112"/>
      <c r="BB269" s="7"/>
      <c r="BC269" s="8"/>
      <c r="BD269" s="8"/>
      <c r="BE269" s="8"/>
      <c r="BF269" s="8"/>
      <c r="BG269" s="7"/>
      <c r="BH269" s="132"/>
      <c r="BI269" s="112"/>
      <c r="BJ269" s="112"/>
      <c r="BK269" s="112"/>
      <c r="BL269" s="7"/>
      <c r="BM269" s="8"/>
      <c r="BN269" s="8"/>
      <c r="BO269" s="8"/>
      <c r="BP269" s="8"/>
      <c r="BQ269" s="7"/>
      <c r="BR269" s="132"/>
      <c r="BS269" s="112"/>
      <c r="BT269" s="112"/>
      <c r="BU269" s="112"/>
      <c r="BV269" s="7"/>
      <c r="BW269" s="8"/>
      <c r="BX269" s="8"/>
      <c r="BY269" s="8"/>
      <c r="BZ269" s="8"/>
      <c r="CA269" s="7"/>
      <c r="CB269" s="132"/>
      <c r="CC269" s="112"/>
      <c r="CD269" s="112"/>
      <c r="CE269" s="112"/>
      <c r="CF269" s="7"/>
      <c r="CG269" s="8"/>
      <c r="CH269" s="8"/>
      <c r="CI269" s="8"/>
      <c r="CJ269" s="8"/>
      <c r="CK269" s="7"/>
      <c r="CL269" s="132"/>
      <c r="CM269" s="112"/>
      <c r="CN269" s="112"/>
      <c r="CO269" s="112"/>
      <c r="CP269" s="7"/>
      <c r="CQ269" s="8"/>
      <c r="CR269" s="8"/>
      <c r="CS269" s="8"/>
      <c r="CT269" s="8"/>
      <c r="CU269" s="7"/>
      <c r="CV269" s="132"/>
      <c r="CW269" s="112"/>
      <c r="CX269" s="112"/>
      <c r="CY269" s="112"/>
      <c r="CZ269" s="7"/>
      <c r="DA269" s="8"/>
      <c r="DB269" s="8"/>
      <c r="DC269" s="8"/>
      <c r="DD269" s="8"/>
      <c r="DE269" s="7"/>
      <c r="DF269" s="132"/>
      <c r="DG269" s="112"/>
      <c r="DH269" s="112"/>
      <c r="DI269" s="112"/>
      <c r="DJ269" s="7"/>
      <c r="DK269" s="8"/>
      <c r="DL269" s="8"/>
      <c r="DM269" s="8"/>
      <c r="DN269" s="8"/>
      <c r="DO269" s="7"/>
      <c r="DP269" s="132"/>
      <c r="DQ269" s="112"/>
      <c r="DR269" s="112"/>
      <c r="DS269" s="112"/>
      <c r="DT269" s="7"/>
      <c r="DU269" s="8"/>
      <c r="DV269" s="8"/>
      <c r="DW269" s="8"/>
      <c r="DX269" s="8"/>
      <c r="DY269" s="7"/>
      <c r="DZ269" s="132"/>
      <c r="EA269" s="112"/>
      <c r="EB269" s="112"/>
      <c r="EC269" s="112"/>
      <c r="ED269" s="7"/>
      <c r="EE269" s="8"/>
      <c r="EF269" s="8"/>
      <c r="EG269" s="8"/>
      <c r="EH269" s="8"/>
      <c r="EI269" s="7"/>
      <c r="EJ269" s="132"/>
      <c r="EK269" s="112"/>
      <c r="EL269" s="112"/>
      <c r="EM269" s="112"/>
      <c r="EN269" s="7"/>
      <c r="EO269" s="8"/>
      <c r="EP269" s="8"/>
      <c r="EQ269" s="8"/>
      <c r="ER269" s="8"/>
      <c r="ES269" s="7"/>
      <c r="ET269" s="132"/>
      <c r="EU269" s="13"/>
    </row>
    <row r="270" spans="1:151" ht="12.75" customHeight="1" x14ac:dyDescent="0.2">
      <c r="A270" s="13"/>
      <c r="B270" s="13"/>
      <c r="C270" s="13"/>
      <c r="D270" s="13"/>
      <c r="E270" s="13"/>
      <c r="F270" s="13"/>
      <c r="G270" s="13"/>
      <c r="H270" s="112"/>
      <c r="I270" s="14"/>
      <c r="J270" s="112"/>
      <c r="K270" s="112"/>
      <c r="L270" s="112"/>
      <c r="M270" s="112"/>
      <c r="N270" s="7"/>
      <c r="O270" s="8"/>
      <c r="P270" s="8"/>
      <c r="Q270" s="8"/>
      <c r="R270" s="8"/>
      <c r="S270" s="7"/>
      <c r="T270" s="132"/>
      <c r="U270" s="112"/>
      <c r="V270" s="112"/>
      <c r="W270" s="112"/>
      <c r="X270" s="7"/>
      <c r="Y270" s="8"/>
      <c r="Z270" s="8"/>
      <c r="AA270" s="8"/>
      <c r="AB270" s="8"/>
      <c r="AC270" s="7"/>
      <c r="AD270" s="132"/>
      <c r="AE270" s="112"/>
      <c r="AF270" s="112"/>
      <c r="AG270" s="112"/>
      <c r="AH270" s="7"/>
      <c r="AI270" s="8"/>
      <c r="AJ270" s="8"/>
      <c r="AK270" s="8"/>
      <c r="AL270" s="8"/>
      <c r="AM270" s="7"/>
      <c r="AN270" s="132"/>
      <c r="AO270" s="112"/>
      <c r="AP270" s="112"/>
      <c r="AQ270" s="112"/>
      <c r="AR270" s="7"/>
      <c r="AS270" s="8"/>
      <c r="AT270" s="8"/>
      <c r="AU270" s="8"/>
      <c r="AV270" s="8"/>
      <c r="AW270" s="7"/>
      <c r="AX270" s="132"/>
      <c r="AY270" s="112"/>
      <c r="AZ270" s="112"/>
      <c r="BA270" s="112"/>
      <c r="BB270" s="7"/>
      <c r="BC270" s="8"/>
      <c r="BD270" s="8"/>
      <c r="BE270" s="8"/>
      <c r="BF270" s="8"/>
      <c r="BG270" s="7"/>
      <c r="BH270" s="132"/>
      <c r="BI270" s="112"/>
      <c r="BJ270" s="112"/>
      <c r="BK270" s="112"/>
      <c r="BL270" s="7"/>
      <c r="BM270" s="8"/>
      <c r="BN270" s="8"/>
      <c r="BO270" s="8"/>
      <c r="BP270" s="8"/>
      <c r="BQ270" s="7"/>
      <c r="BR270" s="132"/>
      <c r="BS270" s="112"/>
      <c r="BT270" s="112"/>
      <c r="BU270" s="112"/>
      <c r="BV270" s="7"/>
      <c r="BW270" s="8"/>
      <c r="BX270" s="8"/>
      <c r="BY270" s="8"/>
      <c r="BZ270" s="8"/>
      <c r="CA270" s="7"/>
      <c r="CB270" s="132"/>
      <c r="CC270" s="112"/>
      <c r="CD270" s="112"/>
      <c r="CE270" s="112"/>
      <c r="CF270" s="7"/>
      <c r="CG270" s="8"/>
      <c r="CH270" s="8"/>
      <c r="CI270" s="8"/>
      <c r="CJ270" s="8"/>
      <c r="CK270" s="7"/>
      <c r="CL270" s="132"/>
      <c r="CM270" s="112"/>
      <c r="CN270" s="112"/>
      <c r="CO270" s="112"/>
      <c r="CP270" s="7"/>
      <c r="CQ270" s="8"/>
      <c r="CR270" s="8"/>
      <c r="CS270" s="8"/>
      <c r="CT270" s="8"/>
      <c r="CU270" s="7"/>
      <c r="CV270" s="132"/>
      <c r="CW270" s="112"/>
      <c r="CX270" s="112"/>
      <c r="CY270" s="112"/>
      <c r="CZ270" s="7"/>
      <c r="DA270" s="8"/>
      <c r="DB270" s="8"/>
      <c r="DC270" s="8"/>
      <c r="DD270" s="8"/>
      <c r="DE270" s="7"/>
      <c r="DF270" s="132"/>
      <c r="DG270" s="112"/>
      <c r="DH270" s="112"/>
      <c r="DI270" s="112"/>
      <c r="DJ270" s="7"/>
      <c r="DK270" s="8"/>
      <c r="DL270" s="8"/>
      <c r="DM270" s="8"/>
      <c r="DN270" s="8"/>
      <c r="DO270" s="7"/>
      <c r="DP270" s="132"/>
      <c r="DQ270" s="112"/>
      <c r="DR270" s="112"/>
      <c r="DS270" s="112"/>
      <c r="DT270" s="7"/>
      <c r="DU270" s="8"/>
      <c r="DV270" s="8"/>
      <c r="DW270" s="8"/>
      <c r="DX270" s="8"/>
      <c r="DY270" s="7"/>
      <c r="DZ270" s="132"/>
      <c r="EA270" s="112"/>
      <c r="EB270" s="112"/>
      <c r="EC270" s="112"/>
      <c r="ED270" s="7"/>
      <c r="EE270" s="8"/>
      <c r="EF270" s="8"/>
      <c r="EG270" s="8"/>
      <c r="EH270" s="8"/>
      <c r="EI270" s="7"/>
      <c r="EJ270" s="132"/>
      <c r="EK270" s="112"/>
      <c r="EL270" s="112"/>
      <c r="EM270" s="112"/>
      <c r="EN270" s="7"/>
      <c r="EO270" s="8"/>
      <c r="EP270" s="8"/>
      <c r="EQ270" s="8"/>
      <c r="ER270" s="8"/>
      <c r="ES270" s="7"/>
      <c r="ET270" s="132"/>
      <c r="EU270" s="13"/>
    </row>
    <row r="271" spans="1:151" ht="12.75" customHeight="1" x14ac:dyDescent="0.2">
      <c r="A271" s="13"/>
      <c r="B271" s="13"/>
      <c r="C271" s="13"/>
      <c r="D271" s="13"/>
      <c r="E271" s="13"/>
      <c r="F271" s="13"/>
      <c r="G271" s="13"/>
      <c r="H271" s="112"/>
      <c r="I271" s="14"/>
      <c r="J271" s="112"/>
      <c r="K271" s="112"/>
      <c r="L271" s="112"/>
      <c r="M271" s="112"/>
      <c r="N271" s="7"/>
      <c r="O271" s="8"/>
      <c r="P271" s="8"/>
      <c r="Q271" s="8"/>
      <c r="R271" s="8"/>
      <c r="S271" s="7"/>
      <c r="T271" s="132"/>
      <c r="U271" s="112"/>
      <c r="V271" s="112"/>
      <c r="W271" s="112"/>
      <c r="X271" s="7"/>
      <c r="Y271" s="8"/>
      <c r="Z271" s="8"/>
      <c r="AA271" s="8"/>
      <c r="AB271" s="8"/>
      <c r="AC271" s="7"/>
      <c r="AD271" s="132"/>
      <c r="AE271" s="112"/>
      <c r="AF271" s="112"/>
      <c r="AG271" s="112"/>
      <c r="AH271" s="7"/>
      <c r="AI271" s="8"/>
      <c r="AJ271" s="8"/>
      <c r="AK271" s="8"/>
      <c r="AL271" s="8"/>
      <c r="AM271" s="7"/>
      <c r="AN271" s="132"/>
      <c r="AO271" s="112"/>
      <c r="AP271" s="112"/>
      <c r="AQ271" s="112"/>
      <c r="AR271" s="7"/>
      <c r="AS271" s="8"/>
      <c r="AT271" s="8"/>
      <c r="AU271" s="8"/>
      <c r="AV271" s="8"/>
      <c r="AW271" s="7"/>
      <c r="AX271" s="132"/>
      <c r="AY271" s="112"/>
      <c r="AZ271" s="112"/>
      <c r="BA271" s="112"/>
      <c r="BB271" s="7"/>
      <c r="BC271" s="8"/>
      <c r="BD271" s="8"/>
      <c r="BE271" s="8"/>
      <c r="BF271" s="8"/>
      <c r="BG271" s="7"/>
      <c r="BH271" s="132"/>
      <c r="BI271" s="112"/>
      <c r="BJ271" s="112"/>
      <c r="BK271" s="112"/>
      <c r="BL271" s="7"/>
      <c r="BM271" s="8"/>
      <c r="BN271" s="8"/>
      <c r="BO271" s="8"/>
      <c r="BP271" s="8"/>
      <c r="BQ271" s="7"/>
      <c r="BR271" s="132"/>
      <c r="BS271" s="112"/>
      <c r="BT271" s="112"/>
      <c r="BU271" s="112"/>
      <c r="BV271" s="7"/>
      <c r="BW271" s="8"/>
      <c r="BX271" s="8"/>
      <c r="BY271" s="8"/>
      <c r="BZ271" s="8"/>
      <c r="CA271" s="7"/>
      <c r="CB271" s="132"/>
      <c r="CC271" s="112"/>
      <c r="CD271" s="112"/>
      <c r="CE271" s="112"/>
      <c r="CF271" s="7"/>
      <c r="CG271" s="8"/>
      <c r="CH271" s="8"/>
      <c r="CI271" s="8"/>
      <c r="CJ271" s="8"/>
      <c r="CK271" s="7"/>
      <c r="CL271" s="132"/>
      <c r="CM271" s="112"/>
      <c r="CN271" s="112"/>
      <c r="CO271" s="112"/>
      <c r="CP271" s="7"/>
      <c r="CQ271" s="8"/>
      <c r="CR271" s="8"/>
      <c r="CS271" s="8"/>
      <c r="CT271" s="8"/>
      <c r="CU271" s="7"/>
      <c r="CV271" s="132"/>
      <c r="CW271" s="112"/>
      <c r="CX271" s="112"/>
      <c r="CY271" s="112"/>
      <c r="CZ271" s="7"/>
      <c r="DA271" s="8"/>
      <c r="DB271" s="8"/>
      <c r="DC271" s="8"/>
      <c r="DD271" s="8"/>
      <c r="DE271" s="7"/>
      <c r="DF271" s="132"/>
      <c r="DG271" s="112"/>
      <c r="DH271" s="112"/>
      <c r="DI271" s="112"/>
      <c r="DJ271" s="7"/>
      <c r="DK271" s="8"/>
      <c r="DL271" s="8"/>
      <c r="DM271" s="8"/>
      <c r="DN271" s="8"/>
      <c r="DO271" s="7"/>
      <c r="DP271" s="132"/>
      <c r="DQ271" s="112"/>
      <c r="DR271" s="112"/>
      <c r="DS271" s="112"/>
      <c r="DT271" s="7"/>
      <c r="DU271" s="8"/>
      <c r="DV271" s="8"/>
      <c r="DW271" s="8"/>
      <c r="DX271" s="8"/>
      <c r="DY271" s="7"/>
      <c r="DZ271" s="132"/>
      <c r="EA271" s="112"/>
      <c r="EB271" s="112"/>
      <c r="EC271" s="112"/>
      <c r="ED271" s="7"/>
      <c r="EE271" s="8"/>
      <c r="EF271" s="8"/>
      <c r="EG271" s="8"/>
      <c r="EH271" s="8"/>
      <c r="EI271" s="7"/>
      <c r="EJ271" s="132"/>
      <c r="EK271" s="112"/>
      <c r="EL271" s="112"/>
      <c r="EM271" s="112"/>
      <c r="EN271" s="7"/>
      <c r="EO271" s="8"/>
      <c r="EP271" s="8"/>
      <c r="EQ271" s="8"/>
      <c r="ER271" s="8"/>
      <c r="ES271" s="7"/>
      <c r="ET271" s="132"/>
      <c r="EU271" s="13"/>
    </row>
    <row r="272" spans="1:151" ht="12.75" customHeight="1" x14ac:dyDescent="0.2">
      <c r="A272" s="13"/>
      <c r="B272" s="13"/>
      <c r="C272" s="13"/>
      <c r="D272" s="13"/>
      <c r="E272" s="13"/>
      <c r="F272" s="13"/>
      <c r="G272" s="13"/>
      <c r="H272" s="112"/>
      <c r="I272" s="14"/>
      <c r="J272" s="112"/>
      <c r="K272" s="112"/>
      <c r="L272" s="112"/>
      <c r="M272" s="112"/>
      <c r="N272" s="7"/>
      <c r="O272" s="8"/>
      <c r="P272" s="8"/>
      <c r="Q272" s="8"/>
      <c r="R272" s="8"/>
      <c r="S272" s="7"/>
      <c r="T272" s="132"/>
      <c r="U272" s="112"/>
      <c r="V272" s="112"/>
      <c r="W272" s="112"/>
      <c r="X272" s="7"/>
      <c r="Y272" s="8"/>
      <c r="Z272" s="8"/>
      <c r="AA272" s="8"/>
      <c r="AB272" s="8"/>
      <c r="AC272" s="7"/>
      <c r="AD272" s="132"/>
      <c r="AE272" s="112"/>
      <c r="AF272" s="112"/>
      <c r="AG272" s="112"/>
      <c r="AH272" s="7"/>
      <c r="AI272" s="8"/>
      <c r="AJ272" s="8"/>
      <c r="AK272" s="8"/>
      <c r="AL272" s="8"/>
      <c r="AM272" s="7"/>
      <c r="AN272" s="132"/>
      <c r="AO272" s="112"/>
      <c r="AP272" s="112"/>
      <c r="AQ272" s="112"/>
      <c r="AR272" s="7"/>
      <c r="AS272" s="8"/>
      <c r="AT272" s="8"/>
      <c r="AU272" s="8"/>
      <c r="AV272" s="8"/>
      <c r="AW272" s="7"/>
      <c r="AX272" s="132"/>
      <c r="AY272" s="112"/>
      <c r="AZ272" s="112"/>
      <c r="BA272" s="112"/>
      <c r="BB272" s="7"/>
      <c r="BC272" s="8"/>
      <c r="BD272" s="8"/>
      <c r="BE272" s="8"/>
      <c r="BF272" s="8"/>
      <c r="BG272" s="7"/>
      <c r="BH272" s="132"/>
      <c r="BI272" s="112"/>
      <c r="BJ272" s="112"/>
      <c r="BK272" s="112"/>
      <c r="BL272" s="7"/>
      <c r="BM272" s="8"/>
      <c r="BN272" s="8"/>
      <c r="BO272" s="8"/>
      <c r="BP272" s="8"/>
      <c r="BQ272" s="7"/>
      <c r="BR272" s="132"/>
      <c r="BS272" s="112"/>
      <c r="BT272" s="112"/>
      <c r="BU272" s="112"/>
      <c r="BV272" s="7"/>
      <c r="BW272" s="8"/>
      <c r="BX272" s="8"/>
      <c r="BY272" s="8"/>
      <c r="BZ272" s="8"/>
      <c r="CA272" s="7"/>
      <c r="CB272" s="132"/>
      <c r="CC272" s="112"/>
      <c r="CD272" s="112"/>
      <c r="CE272" s="112"/>
      <c r="CF272" s="7"/>
      <c r="CG272" s="8"/>
      <c r="CH272" s="8"/>
      <c r="CI272" s="8"/>
      <c r="CJ272" s="8"/>
      <c r="CK272" s="7"/>
      <c r="CL272" s="132"/>
      <c r="CM272" s="112"/>
      <c r="CN272" s="112"/>
      <c r="CO272" s="112"/>
      <c r="CP272" s="7"/>
      <c r="CQ272" s="8"/>
      <c r="CR272" s="8"/>
      <c r="CS272" s="8"/>
      <c r="CT272" s="8"/>
      <c r="CU272" s="7"/>
      <c r="CV272" s="132"/>
      <c r="CW272" s="112"/>
      <c r="CX272" s="112"/>
      <c r="CY272" s="112"/>
      <c r="CZ272" s="7"/>
      <c r="DA272" s="8"/>
      <c r="DB272" s="8"/>
      <c r="DC272" s="8"/>
      <c r="DD272" s="8"/>
      <c r="DE272" s="7"/>
      <c r="DF272" s="132"/>
      <c r="DG272" s="112"/>
      <c r="DH272" s="112"/>
      <c r="DI272" s="112"/>
      <c r="DJ272" s="7"/>
      <c r="DK272" s="8"/>
      <c r="DL272" s="8"/>
      <c r="DM272" s="8"/>
      <c r="DN272" s="8"/>
      <c r="DO272" s="7"/>
      <c r="DP272" s="132"/>
      <c r="DQ272" s="112"/>
      <c r="DR272" s="112"/>
      <c r="DS272" s="112"/>
      <c r="DT272" s="7"/>
      <c r="DU272" s="8"/>
      <c r="DV272" s="8"/>
      <c r="DW272" s="8"/>
      <c r="DX272" s="8"/>
      <c r="DY272" s="7"/>
      <c r="DZ272" s="132"/>
      <c r="EA272" s="112"/>
      <c r="EB272" s="112"/>
      <c r="EC272" s="112"/>
      <c r="ED272" s="7"/>
      <c r="EE272" s="8"/>
      <c r="EF272" s="8"/>
      <c r="EG272" s="8"/>
      <c r="EH272" s="8"/>
      <c r="EI272" s="7"/>
      <c r="EJ272" s="132"/>
      <c r="EK272" s="112"/>
      <c r="EL272" s="112"/>
      <c r="EM272" s="112"/>
      <c r="EN272" s="7"/>
      <c r="EO272" s="8"/>
      <c r="EP272" s="8"/>
      <c r="EQ272" s="8"/>
      <c r="ER272" s="8"/>
      <c r="ES272" s="7"/>
      <c r="ET272" s="132"/>
      <c r="EU272" s="13"/>
    </row>
    <row r="273" spans="1:151" ht="12.75" customHeight="1" x14ac:dyDescent="0.2">
      <c r="A273" s="13"/>
      <c r="B273" s="13"/>
      <c r="C273" s="13"/>
      <c r="D273" s="13"/>
      <c r="E273" s="13"/>
      <c r="F273" s="13"/>
      <c r="G273" s="13"/>
      <c r="H273" s="112"/>
      <c r="I273" s="14"/>
      <c r="J273" s="112"/>
      <c r="K273" s="112"/>
      <c r="L273" s="112"/>
      <c r="M273" s="112"/>
      <c r="N273" s="7"/>
      <c r="O273" s="8"/>
      <c r="P273" s="8"/>
      <c r="Q273" s="8"/>
      <c r="R273" s="8"/>
      <c r="S273" s="7"/>
      <c r="T273" s="132"/>
      <c r="U273" s="112"/>
      <c r="V273" s="112"/>
      <c r="W273" s="112"/>
      <c r="X273" s="7"/>
      <c r="Y273" s="8"/>
      <c r="Z273" s="8"/>
      <c r="AA273" s="8"/>
      <c r="AB273" s="8"/>
      <c r="AC273" s="7"/>
      <c r="AD273" s="132"/>
      <c r="AE273" s="112"/>
      <c r="AF273" s="112"/>
      <c r="AG273" s="112"/>
      <c r="AH273" s="7"/>
      <c r="AI273" s="8"/>
      <c r="AJ273" s="8"/>
      <c r="AK273" s="8"/>
      <c r="AL273" s="8"/>
      <c r="AM273" s="7"/>
      <c r="AN273" s="132"/>
      <c r="AO273" s="112"/>
      <c r="AP273" s="112"/>
      <c r="AQ273" s="112"/>
      <c r="AR273" s="7"/>
      <c r="AS273" s="8"/>
      <c r="AT273" s="8"/>
      <c r="AU273" s="8"/>
      <c r="AV273" s="8"/>
      <c r="AW273" s="7"/>
      <c r="AX273" s="132"/>
      <c r="AY273" s="112"/>
      <c r="AZ273" s="112"/>
      <c r="BA273" s="112"/>
      <c r="BB273" s="7"/>
      <c r="BC273" s="8"/>
      <c r="BD273" s="8"/>
      <c r="BE273" s="8"/>
      <c r="BF273" s="8"/>
      <c r="BG273" s="7"/>
      <c r="BH273" s="132"/>
      <c r="BI273" s="112"/>
      <c r="BJ273" s="112"/>
      <c r="BK273" s="112"/>
      <c r="BL273" s="7"/>
      <c r="BM273" s="8"/>
      <c r="BN273" s="8"/>
      <c r="BO273" s="8"/>
      <c r="BP273" s="8"/>
      <c r="BQ273" s="7"/>
      <c r="BR273" s="132"/>
      <c r="BS273" s="112"/>
      <c r="BT273" s="112"/>
      <c r="BU273" s="112"/>
      <c r="BV273" s="7"/>
      <c r="BW273" s="8"/>
      <c r="BX273" s="8"/>
      <c r="BY273" s="8"/>
      <c r="BZ273" s="8"/>
      <c r="CA273" s="7"/>
      <c r="CB273" s="132"/>
      <c r="CC273" s="112"/>
      <c r="CD273" s="112"/>
      <c r="CE273" s="112"/>
      <c r="CF273" s="7"/>
      <c r="CG273" s="8"/>
      <c r="CH273" s="8"/>
      <c r="CI273" s="8"/>
      <c r="CJ273" s="8"/>
      <c r="CK273" s="7"/>
      <c r="CL273" s="132"/>
      <c r="CM273" s="112"/>
      <c r="CN273" s="112"/>
      <c r="CO273" s="112"/>
      <c r="CP273" s="7"/>
      <c r="CQ273" s="8"/>
      <c r="CR273" s="8"/>
      <c r="CS273" s="8"/>
      <c r="CT273" s="8"/>
      <c r="CU273" s="7"/>
      <c r="CV273" s="132"/>
      <c r="CW273" s="112"/>
      <c r="CX273" s="112"/>
      <c r="CY273" s="112"/>
      <c r="CZ273" s="7"/>
      <c r="DA273" s="8"/>
      <c r="DB273" s="8"/>
      <c r="DC273" s="8"/>
      <c r="DD273" s="8"/>
      <c r="DE273" s="7"/>
      <c r="DF273" s="132"/>
      <c r="DG273" s="112"/>
      <c r="DH273" s="112"/>
      <c r="DI273" s="112"/>
      <c r="DJ273" s="7"/>
      <c r="DK273" s="8"/>
      <c r="DL273" s="8"/>
      <c r="DM273" s="8"/>
      <c r="DN273" s="8"/>
      <c r="DO273" s="7"/>
      <c r="DP273" s="132"/>
      <c r="DQ273" s="112"/>
      <c r="DR273" s="112"/>
      <c r="DS273" s="112"/>
      <c r="DT273" s="7"/>
      <c r="DU273" s="8"/>
      <c r="DV273" s="8"/>
      <c r="DW273" s="8"/>
      <c r="DX273" s="8"/>
      <c r="DY273" s="7"/>
      <c r="DZ273" s="132"/>
      <c r="EA273" s="112"/>
      <c r="EB273" s="112"/>
      <c r="EC273" s="112"/>
      <c r="ED273" s="7"/>
      <c r="EE273" s="8"/>
      <c r="EF273" s="8"/>
      <c r="EG273" s="8"/>
      <c r="EH273" s="8"/>
      <c r="EI273" s="7"/>
      <c r="EJ273" s="132"/>
      <c r="EK273" s="112"/>
      <c r="EL273" s="112"/>
      <c r="EM273" s="112"/>
      <c r="EN273" s="7"/>
      <c r="EO273" s="8"/>
      <c r="EP273" s="8"/>
      <c r="EQ273" s="8"/>
      <c r="ER273" s="8"/>
      <c r="ES273" s="7"/>
      <c r="ET273" s="132"/>
      <c r="EU273" s="13"/>
    </row>
    <row r="274" spans="1:151" ht="12.75" customHeight="1" x14ac:dyDescent="0.2">
      <c r="A274" s="13"/>
      <c r="B274" s="13"/>
      <c r="C274" s="13"/>
      <c r="D274" s="13"/>
      <c r="E274" s="13"/>
      <c r="F274" s="13"/>
      <c r="G274" s="13"/>
      <c r="H274" s="112"/>
      <c r="I274" s="14"/>
      <c r="J274" s="112"/>
      <c r="K274" s="112"/>
      <c r="L274" s="112"/>
      <c r="M274" s="112"/>
      <c r="N274" s="7"/>
      <c r="O274" s="8"/>
      <c r="P274" s="8"/>
      <c r="Q274" s="8"/>
      <c r="R274" s="8"/>
      <c r="S274" s="7"/>
      <c r="T274" s="132"/>
      <c r="U274" s="112"/>
      <c r="V274" s="112"/>
      <c r="W274" s="112"/>
      <c r="X274" s="7"/>
      <c r="Y274" s="8"/>
      <c r="Z274" s="8"/>
      <c r="AA274" s="8"/>
      <c r="AB274" s="8"/>
      <c r="AC274" s="7"/>
      <c r="AD274" s="132"/>
      <c r="AE274" s="112"/>
      <c r="AF274" s="112"/>
      <c r="AG274" s="112"/>
      <c r="AH274" s="7"/>
      <c r="AI274" s="8"/>
      <c r="AJ274" s="8"/>
      <c r="AK274" s="8"/>
      <c r="AL274" s="8"/>
      <c r="AM274" s="7"/>
      <c r="AN274" s="132"/>
      <c r="AO274" s="112"/>
      <c r="AP274" s="112"/>
      <c r="AQ274" s="112"/>
      <c r="AR274" s="7"/>
      <c r="AS274" s="8"/>
      <c r="AT274" s="8"/>
      <c r="AU274" s="8"/>
      <c r="AV274" s="8"/>
      <c r="AW274" s="7"/>
      <c r="AX274" s="132"/>
      <c r="AY274" s="112"/>
      <c r="AZ274" s="112"/>
      <c r="BA274" s="112"/>
      <c r="BB274" s="7"/>
      <c r="BC274" s="8"/>
      <c r="BD274" s="8"/>
      <c r="BE274" s="8"/>
      <c r="BF274" s="8"/>
      <c r="BG274" s="7"/>
      <c r="BH274" s="132"/>
      <c r="BI274" s="112"/>
      <c r="BJ274" s="112"/>
      <c r="BK274" s="112"/>
      <c r="BL274" s="7"/>
      <c r="BM274" s="8"/>
      <c r="BN274" s="8"/>
      <c r="BO274" s="8"/>
      <c r="BP274" s="8"/>
      <c r="BQ274" s="7"/>
      <c r="BR274" s="132"/>
      <c r="BS274" s="112"/>
      <c r="BT274" s="112"/>
      <c r="BU274" s="112"/>
      <c r="BV274" s="7"/>
      <c r="BW274" s="8"/>
      <c r="BX274" s="8"/>
      <c r="BY274" s="8"/>
      <c r="BZ274" s="8"/>
      <c r="CA274" s="7"/>
      <c r="CB274" s="132"/>
      <c r="CC274" s="112"/>
      <c r="CD274" s="112"/>
      <c r="CE274" s="112"/>
      <c r="CF274" s="7"/>
      <c r="CG274" s="8"/>
      <c r="CH274" s="8"/>
      <c r="CI274" s="8"/>
      <c r="CJ274" s="8"/>
      <c r="CK274" s="7"/>
      <c r="CL274" s="132"/>
      <c r="CM274" s="112"/>
      <c r="CN274" s="112"/>
      <c r="CO274" s="112"/>
      <c r="CP274" s="7"/>
      <c r="CQ274" s="8"/>
      <c r="CR274" s="8"/>
      <c r="CS274" s="8"/>
      <c r="CT274" s="8"/>
      <c r="CU274" s="7"/>
      <c r="CV274" s="132"/>
      <c r="CW274" s="112"/>
      <c r="CX274" s="112"/>
      <c r="CY274" s="112"/>
      <c r="CZ274" s="7"/>
      <c r="DA274" s="8"/>
      <c r="DB274" s="8"/>
      <c r="DC274" s="8"/>
      <c r="DD274" s="8"/>
      <c r="DE274" s="7"/>
      <c r="DF274" s="132"/>
      <c r="DG274" s="112"/>
      <c r="DH274" s="112"/>
      <c r="DI274" s="112"/>
      <c r="DJ274" s="7"/>
      <c r="DK274" s="8"/>
      <c r="DL274" s="8"/>
      <c r="DM274" s="8"/>
      <c r="DN274" s="8"/>
      <c r="DO274" s="7"/>
      <c r="DP274" s="132"/>
      <c r="DQ274" s="112"/>
      <c r="DR274" s="112"/>
      <c r="DS274" s="112"/>
      <c r="DT274" s="7"/>
      <c r="DU274" s="8"/>
      <c r="DV274" s="8"/>
      <c r="DW274" s="8"/>
      <c r="DX274" s="8"/>
      <c r="DY274" s="7"/>
      <c r="DZ274" s="132"/>
      <c r="EA274" s="112"/>
      <c r="EB274" s="112"/>
      <c r="EC274" s="112"/>
      <c r="ED274" s="7"/>
      <c r="EE274" s="8"/>
      <c r="EF274" s="8"/>
      <c r="EG274" s="8"/>
      <c r="EH274" s="8"/>
      <c r="EI274" s="7"/>
      <c r="EJ274" s="132"/>
      <c r="EK274" s="112"/>
      <c r="EL274" s="112"/>
      <c r="EM274" s="112"/>
      <c r="EN274" s="7"/>
      <c r="EO274" s="8"/>
      <c r="EP274" s="8"/>
      <c r="EQ274" s="8"/>
      <c r="ER274" s="8"/>
      <c r="ES274" s="7"/>
      <c r="ET274" s="132"/>
      <c r="EU274" s="13"/>
    </row>
    <row r="275" spans="1:151" ht="12.75" customHeight="1" x14ac:dyDescent="0.2">
      <c r="A275" s="13"/>
      <c r="B275" s="13"/>
      <c r="C275" s="13"/>
      <c r="D275" s="13"/>
      <c r="E275" s="13"/>
      <c r="F275" s="13"/>
      <c r="G275" s="13"/>
      <c r="H275" s="112"/>
      <c r="I275" s="14"/>
      <c r="J275" s="112"/>
      <c r="K275" s="112"/>
      <c r="L275" s="112"/>
      <c r="M275" s="112"/>
      <c r="N275" s="7"/>
      <c r="O275" s="8"/>
      <c r="P275" s="8"/>
      <c r="Q275" s="8"/>
      <c r="R275" s="8"/>
      <c r="S275" s="7"/>
      <c r="T275" s="132"/>
      <c r="U275" s="112"/>
      <c r="V275" s="112"/>
      <c r="W275" s="112"/>
      <c r="X275" s="7"/>
      <c r="Y275" s="8"/>
      <c r="Z275" s="8"/>
      <c r="AA275" s="8"/>
      <c r="AB275" s="8"/>
      <c r="AC275" s="7"/>
      <c r="AD275" s="132"/>
      <c r="AE275" s="112"/>
      <c r="AF275" s="112"/>
      <c r="AG275" s="112"/>
      <c r="AH275" s="7"/>
      <c r="AI275" s="8"/>
      <c r="AJ275" s="8"/>
      <c r="AK275" s="8"/>
      <c r="AL275" s="8"/>
      <c r="AM275" s="7"/>
      <c r="AN275" s="132"/>
      <c r="AO275" s="112"/>
      <c r="AP275" s="112"/>
      <c r="AQ275" s="112"/>
      <c r="AR275" s="7"/>
      <c r="AS275" s="8"/>
      <c r="AT275" s="8"/>
      <c r="AU275" s="8"/>
      <c r="AV275" s="8"/>
      <c r="AW275" s="7"/>
      <c r="AX275" s="132"/>
      <c r="AY275" s="112"/>
      <c r="AZ275" s="112"/>
      <c r="BA275" s="112"/>
      <c r="BB275" s="7"/>
      <c r="BC275" s="8"/>
      <c r="BD275" s="8"/>
      <c r="BE275" s="8"/>
      <c r="BF275" s="8"/>
      <c r="BG275" s="7"/>
      <c r="BH275" s="132"/>
      <c r="BI275" s="112"/>
      <c r="BJ275" s="112"/>
      <c r="BK275" s="112"/>
      <c r="BL275" s="7"/>
      <c r="BM275" s="8"/>
      <c r="BN275" s="8"/>
      <c r="BO275" s="8"/>
      <c r="BP275" s="8"/>
      <c r="BQ275" s="7"/>
      <c r="BR275" s="132"/>
      <c r="BS275" s="112"/>
      <c r="BT275" s="112"/>
      <c r="BU275" s="112"/>
      <c r="BV275" s="7"/>
      <c r="BW275" s="8"/>
      <c r="BX275" s="8"/>
      <c r="BY275" s="8"/>
      <c r="BZ275" s="8"/>
      <c r="CA275" s="7"/>
      <c r="CB275" s="132"/>
      <c r="CC275" s="112"/>
      <c r="CD275" s="112"/>
      <c r="CE275" s="112"/>
      <c r="CF275" s="7"/>
      <c r="CG275" s="8"/>
      <c r="CH275" s="8"/>
      <c r="CI275" s="8"/>
      <c r="CJ275" s="8"/>
      <c r="CK275" s="7"/>
      <c r="CL275" s="132"/>
      <c r="CM275" s="112"/>
      <c r="CN275" s="112"/>
      <c r="CO275" s="112"/>
      <c r="CP275" s="7"/>
      <c r="CQ275" s="8"/>
      <c r="CR275" s="8"/>
      <c r="CS275" s="8"/>
      <c r="CT275" s="8"/>
      <c r="CU275" s="7"/>
      <c r="CV275" s="132"/>
      <c r="CW275" s="112"/>
      <c r="CX275" s="112"/>
      <c r="CY275" s="112"/>
      <c r="CZ275" s="7"/>
      <c r="DA275" s="8"/>
      <c r="DB275" s="8"/>
      <c r="DC275" s="8"/>
      <c r="DD275" s="8"/>
      <c r="DE275" s="7"/>
      <c r="DF275" s="132"/>
      <c r="DG275" s="112"/>
      <c r="DH275" s="112"/>
      <c r="DI275" s="112"/>
      <c r="DJ275" s="7"/>
      <c r="DK275" s="8"/>
      <c r="DL275" s="8"/>
      <c r="DM275" s="8"/>
      <c r="DN275" s="8"/>
      <c r="DO275" s="7"/>
      <c r="DP275" s="132"/>
      <c r="DQ275" s="112"/>
      <c r="DR275" s="112"/>
      <c r="DS275" s="112"/>
      <c r="DT275" s="7"/>
      <c r="DU275" s="8"/>
      <c r="DV275" s="8"/>
      <c r="DW275" s="8"/>
      <c r="DX275" s="8"/>
      <c r="DY275" s="7"/>
      <c r="DZ275" s="132"/>
      <c r="EA275" s="112"/>
      <c r="EB275" s="112"/>
      <c r="EC275" s="112"/>
      <c r="ED275" s="7"/>
      <c r="EE275" s="8"/>
      <c r="EF275" s="8"/>
      <c r="EG275" s="8"/>
      <c r="EH275" s="8"/>
      <c r="EI275" s="7"/>
      <c r="EJ275" s="132"/>
      <c r="EK275" s="112"/>
      <c r="EL275" s="112"/>
      <c r="EM275" s="112"/>
      <c r="EN275" s="7"/>
      <c r="EO275" s="8"/>
      <c r="EP275" s="8"/>
      <c r="EQ275" s="8"/>
      <c r="ER275" s="8"/>
      <c r="ES275" s="7"/>
      <c r="ET275" s="132"/>
      <c r="EU275" s="13"/>
    </row>
    <row r="276" spans="1:151" ht="12.75" customHeight="1" x14ac:dyDescent="0.2">
      <c r="A276" s="13"/>
      <c r="B276" s="13"/>
      <c r="C276" s="13"/>
      <c r="D276" s="13"/>
      <c r="E276" s="13"/>
      <c r="F276" s="13"/>
      <c r="G276" s="13"/>
      <c r="H276" s="112"/>
      <c r="I276" s="14"/>
      <c r="J276" s="112"/>
      <c r="K276" s="112"/>
      <c r="L276" s="112"/>
      <c r="M276" s="112"/>
      <c r="N276" s="7"/>
      <c r="O276" s="8"/>
      <c r="P276" s="8"/>
      <c r="Q276" s="8"/>
      <c r="R276" s="8"/>
      <c r="S276" s="7"/>
      <c r="T276" s="132"/>
      <c r="U276" s="112"/>
      <c r="V276" s="112"/>
      <c r="W276" s="112"/>
      <c r="X276" s="7"/>
      <c r="Y276" s="8"/>
      <c r="Z276" s="8"/>
      <c r="AA276" s="8"/>
      <c r="AB276" s="8"/>
      <c r="AC276" s="7"/>
      <c r="AD276" s="132"/>
      <c r="AE276" s="112"/>
      <c r="AF276" s="112"/>
      <c r="AG276" s="112"/>
      <c r="AH276" s="7"/>
      <c r="AI276" s="8"/>
      <c r="AJ276" s="8"/>
      <c r="AK276" s="8"/>
      <c r="AL276" s="8"/>
      <c r="AM276" s="7"/>
      <c r="AN276" s="132"/>
      <c r="AO276" s="112"/>
      <c r="AP276" s="112"/>
      <c r="AQ276" s="112"/>
      <c r="AR276" s="7"/>
      <c r="AS276" s="8"/>
      <c r="AT276" s="8"/>
      <c r="AU276" s="8"/>
      <c r="AV276" s="8"/>
      <c r="AW276" s="7"/>
      <c r="AX276" s="132"/>
      <c r="AY276" s="112"/>
      <c r="AZ276" s="112"/>
      <c r="BA276" s="112"/>
      <c r="BB276" s="7"/>
      <c r="BC276" s="8"/>
      <c r="BD276" s="8"/>
      <c r="BE276" s="8"/>
      <c r="BF276" s="8"/>
      <c r="BG276" s="7"/>
      <c r="BH276" s="132"/>
      <c r="BI276" s="112"/>
      <c r="BJ276" s="112"/>
      <c r="BK276" s="112"/>
      <c r="BL276" s="7"/>
      <c r="BM276" s="8"/>
      <c r="BN276" s="8"/>
      <c r="BO276" s="8"/>
      <c r="BP276" s="8"/>
      <c r="BQ276" s="7"/>
      <c r="BR276" s="132"/>
      <c r="BS276" s="112"/>
      <c r="BT276" s="112"/>
      <c r="BU276" s="112"/>
      <c r="BV276" s="7"/>
      <c r="BW276" s="8"/>
      <c r="BX276" s="8"/>
      <c r="BY276" s="8"/>
      <c r="BZ276" s="8"/>
      <c r="CA276" s="7"/>
      <c r="CB276" s="132"/>
      <c r="CC276" s="112"/>
      <c r="CD276" s="112"/>
      <c r="CE276" s="112"/>
      <c r="CF276" s="7"/>
      <c r="CG276" s="8"/>
      <c r="CH276" s="8"/>
      <c r="CI276" s="8"/>
      <c r="CJ276" s="8"/>
      <c r="CK276" s="7"/>
      <c r="CL276" s="132"/>
      <c r="CM276" s="112"/>
      <c r="CN276" s="112"/>
      <c r="CO276" s="112"/>
      <c r="CP276" s="7"/>
      <c r="CQ276" s="8"/>
      <c r="CR276" s="8"/>
      <c r="CS276" s="8"/>
      <c r="CT276" s="8"/>
      <c r="CU276" s="7"/>
      <c r="CV276" s="132"/>
      <c r="CW276" s="112"/>
      <c r="CX276" s="112"/>
      <c r="CY276" s="112"/>
      <c r="CZ276" s="7"/>
      <c r="DA276" s="8"/>
      <c r="DB276" s="8"/>
      <c r="DC276" s="8"/>
      <c r="DD276" s="8"/>
      <c r="DE276" s="7"/>
      <c r="DF276" s="132"/>
      <c r="DG276" s="112"/>
      <c r="DH276" s="112"/>
      <c r="DI276" s="112"/>
      <c r="DJ276" s="7"/>
      <c r="DK276" s="8"/>
      <c r="DL276" s="8"/>
      <c r="DM276" s="8"/>
      <c r="DN276" s="8"/>
      <c r="DO276" s="7"/>
      <c r="DP276" s="132"/>
      <c r="DQ276" s="112"/>
      <c r="DR276" s="112"/>
      <c r="DS276" s="112"/>
      <c r="DT276" s="7"/>
      <c r="DU276" s="8"/>
      <c r="DV276" s="8"/>
      <c r="DW276" s="8"/>
      <c r="DX276" s="8"/>
      <c r="DY276" s="7"/>
      <c r="DZ276" s="132"/>
      <c r="EA276" s="112"/>
      <c r="EB276" s="112"/>
      <c r="EC276" s="112"/>
      <c r="ED276" s="7"/>
      <c r="EE276" s="8"/>
      <c r="EF276" s="8"/>
      <c r="EG276" s="8"/>
      <c r="EH276" s="8"/>
      <c r="EI276" s="7"/>
      <c r="EJ276" s="132"/>
      <c r="EK276" s="112"/>
      <c r="EL276" s="112"/>
      <c r="EM276" s="112"/>
      <c r="EN276" s="7"/>
      <c r="EO276" s="8"/>
      <c r="EP276" s="8"/>
      <c r="EQ276" s="8"/>
      <c r="ER276" s="8"/>
      <c r="ES276" s="7"/>
      <c r="ET276" s="132"/>
      <c r="EU276" s="13"/>
    </row>
    <row r="277" spans="1:151" ht="12.75" customHeight="1" x14ac:dyDescent="0.2">
      <c r="A277" s="13"/>
      <c r="B277" s="13"/>
      <c r="C277" s="13"/>
      <c r="D277" s="13"/>
      <c r="E277" s="13"/>
      <c r="F277" s="13"/>
      <c r="G277" s="13"/>
      <c r="H277" s="112"/>
      <c r="I277" s="14"/>
      <c r="J277" s="112"/>
      <c r="K277" s="112"/>
      <c r="L277" s="112"/>
      <c r="M277" s="112"/>
      <c r="N277" s="7"/>
      <c r="O277" s="8"/>
      <c r="P277" s="8"/>
      <c r="Q277" s="8"/>
      <c r="R277" s="8"/>
      <c r="S277" s="7"/>
      <c r="T277" s="132"/>
      <c r="U277" s="112"/>
      <c r="V277" s="112"/>
      <c r="W277" s="112"/>
      <c r="X277" s="7"/>
      <c r="Y277" s="8"/>
      <c r="Z277" s="8"/>
      <c r="AA277" s="8"/>
      <c r="AB277" s="8"/>
      <c r="AC277" s="7"/>
      <c r="AD277" s="132"/>
      <c r="AE277" s="112"/>
      <c r="AF277" s="112"/>
      <c r="AG277" s="112"/>
      <c r="AH277" s="7"/>
      <c r="AI277" s="8"/>
      <c r="AJ277" s="8"/>
      <c r="AK277" s="8"/>
      <c r="AL277" s="8"/>
      <c r="AM277" s="7"/>
      <c r="AN277" s="132"/>
      <c r="AO277" s="112"/>
      <c r="AP277" s="112"/>
      <c r="AQ277" s="112"/>
      <c r="AR277" s="7"/>
      <c r="AS277" s="8"/>
      <c r="AT277" s="8"/>
      <c r="AU277" s="8"/>
      <c r="AV277" s="8"/>
      <c r="AW277" s="7"/>
      <c r="AX277" s="132"/>
      <c r="AY277" s="112"/>
      <c r="AZ277" s="112"/>
      <c r="BA277" s="112"/>
      <c r="BB277" s="7"/>
      <c r="BC277" s="8"/>
      <c r="BD277" s="8"/>
      <c r="BE277" s="8"/>
      <c r="BF277" s="8"/>
      <c r="BG277" s="7"/>
      <c r="BH277" s="132"/>
      <c r="BI277" s="112"/>
      <c r="BJ277" s="112"/>
      <c r="BK277" s="112"/>
      <c r="BL277" s="7"/>
      <c r="BM277" s="8"/>
      <c r="BN277" s="8"/>
      <c r="BO277" s="8"/>
      <c r="BP277" s="8"/>
      <c r="BQ277" s="7"/>
      <c r="BR277" s="132"/>
      <c r="BS277" s="112"/>
      <c r="BT277" s="112"/>
      <c r="BU277" s="112"/>
      <c r="BV277" s="7"/>
      <c r="BW277" s="8"/>
      <c r="BX277" s="8"/>
      <c r="BY277" s="8"/>
      <c r="BZ277" s="8"/>
      <c r="CA277" s="7"/>
      <c r="CB277" s="132"/>
      <c r="CC277" s="112"/>
      <c r="CD277" s="112"/>
      <c r="CE277" s="112"/>
      <c r="CF277" s="7"/>
      <c r="CG277" s="8"/>
      <c r="CH277" s="8"/>
      <c r="CI277" s="8"/>
      <c r="CJ277" s="8"/>
      <c r="CK277" s="7"/>
      <c r="CL277" s="132"/>
      <c r="CM277" s="112"/>
      <c r="CN277" s="112"/>
      <c r="CO277" s="112"/>
      <c r="CP277" s="7"/>
      <c r="CQ277" s="8"/>
      <c r="CR277" s="8"/>
      <c r="CS277" s="8"/>
      <c r="CT277" s="8"/>
      <c r="CU277" s="7"/>
      <c r="CV277" s="132"/>
      <c r="CW277" s="112"/>
      <c r="CX277" s="112"/>
      <c r="CY277" s="112"/>
      <c r="CZ277" s="7"/>
      <c r="DA277" s="8"/>
      <c r="DB277" s="8"/>
      <c r="DC277" s="8"/>
      <c r="DD277" s="8"/>
      <c r="DE277" s="7"/>
      <c r="DF277" s="132"/>
      <c r="DG277" s="112"/>
      <c r="DH277" s="112"/>
      <c r="DI277" s="112"/>
      <c r="DJ277" s="7"/>
      <c r="DK277" s="8"/>
      <c r="DL277" s="8"/>
      <c r="DM277" s="8"/>
      <c r="DN277" s="8"/>
      <c r="DO277" s="7"/>
      <c r="DP277" s="132"/>
      <c r="DQ277" s="112"/>
      <c r="DR277" s="112"/>
      <c r="DS277" s="112"/>
      <c r="DT277" s="7"/>
      <c r="DU277" s="8"/>
      <c r="DV277" s="8"/>
      <c r="DW277" s="8"/>
      <c r="DX277" s="8"/>
      <c r="DY277" s="7"/>
      <c r="DZ277" s="132"/>
      <c r="EA277" s="112"/>
      <c r="EB277" s="112"/>
      <c r="EC277" s="112"/>
      <c r="ED277" s="7"/>
      <c r="EE277" s="8"/>
      <c r="EF277" s="8"/>
      <c r="EG277" s="8"/>
      <c r="EH277" s="8"/>
      <c r="EI277" s="7"/>
      <c r="EJ277" s="132"/>
      <c r="EK277" s="112"/>
      <c r="EL277" s="112"/>
      <c r="EM277" s="112"/>
      <c r="EN277" s="7"/>
      <c r="EO277" s="8"/>
      <c r="EP277" s="8"/>
      <c r="EQ277" s="8"/>
      <c r="ER277" s="8"/>
      <c r="ES277" s="7"/>
      <c r="ET277" s="132"/>
      <c r="EU277" s="13"/>
    </row>
    <row r="278" spans="1:151" ht="12.75" customHeight="1" x14ac:dyDescent="0.2">
      <c r="A278" s="13"/>
      <c r="B278" s="13"/>
      <c r="C278" s="13"/>
      <c r="D278" s="13"/>
      <c r="E278" s="13"/>
      <c r="F278" s="13"/>
      <c r="G278" s="13"/>
      <c r="H278" s="112"/>
      <c r="I278" s="14"/>
      <c r="J278" s="112"/>
      <c r="K278" s="112"/>
      <c r="L278" s="112"/>
      <c r="M278" s="112"/>
      <c r="N278" s="7"/>
      <c r="O278" s="8"/>
      <c r="P278" s="8"/>
      <c r="Q278" s="8"/>
      <c r="R278" s="8"/>
      <c r="S278" s="7"/>
      <c r="T278" s="132"/>
      <c r="U278" s="112"/>
      <c r="V278" s="112"/>
      <c r="W278" s="112"/>
      <c r="X278" s="7"/>
      <c r="Y278" s="8"/>
      <c r="Z278" s="8"/>
      <c r="AA278" s="8"/>
      <c r="AB278" s="8"/>
      <c r="AC278" s="7"/>
      <c r="AD278" s="132"/>
      <c r="AE278" s="112"/>
      <c r="AF278" s="112"/>
      <c r="AG278" s="112"/>
      <c r="AH278" s="7"/>
      <c r="AI278" s="8"/>
      <c r="AJ278" s="8"/>
      <c r="AK278" s="8"/>
      <c r="AL278" s="8"/>
      <c r="AM278" s="7"/>
      <c r="AN278" s="132"/>
      <c r="AO278" s="112"/>
      <c r="AP278" s="112"/>
      <c r="AQ278" s="112"/>
      <c r="AR278" s="7"/>
      <c r="AS278" s="8"/>
      <c r="AT278" s="8"/>
      <c r="AU278" s="8"/>
      <c r="AV278" s="8"/>
      <c r="AW278" s="7"/>
      <c r="AX278" s="132"/>
      <c r="AY278" s="112"/>
      <c r="AZ278" s="112"/>
      <c r="BA278" s="112"/>
      <c r="BB278" s="7"/>
      <c r="BC278" s="8"/>
      <c r="BD278" s="8"/>
      <c r="BE278" s="8"/>
      <c r="BF278" s="8"/>
      <c r="BG278" s="7"/>
      <c r="BH278" s="132"/>
      <c r="BI278" s="112"/>
      <c r="BJ278" s="112"/>
      <c r="BK278" s="112"/>
      <c r="BL278" s="7"/>
      <c r="BM278" s="8"/>
      <c r="BN278" s="8"/>
      <c r="BO278" s="8"/>
      <c r="BP278" s="8"/>
      <c r="BQ278" s="7"/>
      <c r="BR278" s="132"/>
      <c r="BS278" s="112"/>
      <c r="BT278" s="112"/>
      <c r="BU278" s="112"/>
      <c r="BV278" s="7"/>
      <c r="BW278" s="8"/>
      <c r="BX278" s="8"/>
      <c r="BY278" s="8"/>
      <c r="BZ278" s="8"/>
      <c r="CA278" s="7"/>
      <c r="CB278" s="132"/>
      <c r="CC278" s="112"/>
      <c r="CD278" s="112"/>
      <c r="CE278" s="112"/>
      <c r="CF278" s="7"/>
      <c r="CG278" s="8"/>
      <c r="CH278" s="8"/>
      <c r="CI278" s="8"/>
      <c r="CJ278" s="8"/>
      <c r="CK278" s="7"/>
      <c r="CL278" s="132"/>
      <c r="CM278" s="112"/>
      <c r="CN278" s="112"/>
      <c r="CO278" s="112"/>
      <c r="CP278" s="7"/>
      <c r="CQ278" s="8"/>
      <c r="CR278" s="8"/>
      <c r="CS278" s="8"/>
      <c r="CT278" s="8"/>
      <c r="CU278" s="7"/>
      <c r="CV278" s="132"/>
      <c r="CW278" s="112"/>
      <c r="CX278" s="112"/>
      <c r="CY278" s="112"/>
      <c r="CZ278" s="7"/>
      <c r="DA278" s="8"/>
      <c r="DB278" s="8"/>
      <c r="DC278" s="8"/>
      <c r="DD278" s="8"/>
      <c r="DE278" s="7"/>
      <c r="DF278" s="132"/>
      <c r="DG278" s="112"/>
      <c r="DH278" s="112"/>
      <c r="DI278" s="112"/>
      <c r="DJ278" s="7"/>
      <c r="DK278" s="8"/>
      <c r="DL278" s="8"/>
      <c r="DM278" s="8"/>
      <c r="DN278" s="8"/>
      <c r="DO278" s="7"/>
      <c r="DP278" s="132"/>
      <c r="DQ278" s="112"/>
      <c r="DR278" s="112"/>
      <c r="DS278" s="112"/>
      <c r="DT278" s="7"/>
      <c r="DU278" s="8"/>
      <c r="DV278" s="8"/>
      <c r="DW278" s="8"/>
      <c r="DX278" s="8"/>
      <c r="DY278" s="7"/>
      <c r="DZ278" s="132"/>
      <c r="EA278" s="112"/>
      <c r="EB278" s="112"/>
      <c r="EC278" s="112"/>
      <c r="ED278" s="7"/>
      <c r="EE278" s="8"/>
      <c r="EF278" s="8"/>
      <c r="EG278" s="8"/>
      <c r="EH278" s="8"/>
      <c r="EI278" s="7"/>
      <c r="EJ278" s="132"/>
      <c r="EK278" s="112"/>
      <c r="EL278" s="112"/>
      <c r="EM278" s="112"/>
      <c r="EN278" s="7"/>
      <c r="EO278" s="8"/>
      <c r="EP278" s="8"/>
      <c r="EQ278" s="8"/>
      <c r="ER278" s="8"/>
      <c r="ES278" s="7"/>
      <c r="ET278" s="132"/>
      <c r="EU278" s="13"/>
    </row>
    <row r="279" spans="1:151" ht="12.75" customHeight="1" x14ac:dyDescent="0.2">
      <c r="A279" s="13"/>
      <c r="B279" s="13"/>
      <c r="C279" s="13"/>
      <c r="D279" s="13"/>
      <c r="E279" s="13"/>
      <c r="F279" s="13"/>
      <c r="G279" s="13"/>
      <c r="H279" s="112"/>
      <c r="I279" s="14"/>
      <c r="J279" s="112"/>
      <c r="K279" s="112"/>
      <c r="L279" s="112"/>
      <c r="M279" s="112"/>
      <c r="N279" s="7"/>
      <c r="O279" s="8"/>
      <c r="P279" s="8"/>
      <c r="Q279" s="8"/>
      <c r="R279" s="8"/>
      <c r="S279" s="7"/>
      <c r="T279" s="132"/>
      <c r="U279" s="112"/>
      <c r="V279" s="112"/>
      <c r="W279" s="112"/>
      <c r="X279" s="7"/>
      <c r="Y279" s="8"/>
      <c r="Z279" s="8"/>
      <c r="AA279" s="8"/>
      <c r="AB279" s="8"/>
      <c r="AC279" s="7"/>
      <c r="AD279" s="132"/>
      <c r="AE279" s="112"/>
      <c r="AF279" s="112"/>
      <c r="AG279" s="112"/>
      <c r="AH279" s="7"/>
      <c r="AI279" s="8"/>
      <c r="AJ279" s="8"/>
      <c r="AK279" s="8"/>
      <c r="AL279" s="8"/>
      <c r="AM279" s="7"/>
      <c r="AN279" s="132"/>
      <c r="AO279" s="112"/>
      <c r="AP279" s="112"/>
      <c r="AQ279" s="112"/>
      <c r="AR279" s="7"/>
      <c r="AS279" s="8"/>
      <c r="AT279" s="8"/>
      <c r="AU279" s="8"/>
      <c r="AV279" s="8"/>
      <c r="AW279" s="7"/>
      <c r="AX279" s="132"/>
      <c r="AY279" s="112"/>
      <c r="AZ279" s="112"/>
      <c r="BA279" s="112"/>
      <c r="BB279" s="7"/>
      <c r="BC279" s="8"/>
      <c r="BD279" s="8"/>
      <c r="BE279" s="8"/>
      <c r="BF279" s="8"/>
      <c r="BG279" s="7"/>
      <c r="BH279" s="132"/>
      <c r="BI279" s="112"/>
      <c r="BJ279" s="112"/>
      <c r="BK279" s="112"/>
      <c r="BL279" s="7"/>
      <c r="BM279" s="8"/>
      <c r="BN279" s="8"/>
      <c r="BO279" s="8"/>
      <c r="BP279" s="8"/>
      <c r="BQ279" s="7"/>
      <c r="BR279" s="132"/>
      <c r="BS279" s="112"/>
      <c r="BT279" s="112"/>
      <c r="BU279" s="112"/>
      <c r="BV279" s="7"/>
      <c r="BW279" s="8"/>
      <c r="BX279" s="8"/>
      <c r="BY279" s="8"/>
      <c r="BZ279" s="8"/>
      <c r="CA279" s="7"/>
      <c r="CB279" s="132"/>
      <c r="CC279" s="112"/>
      <c r="CD279" s="112"/>
      <c r="CE279" s="112"/>
      <c r="CF279" s="7"/>
      <c r="CG279" s="8"/>
      <c r="CH279" s="8"/>
      <c r="CI279" s="8"/>
      <c r="CJ279" s="8"/>
      <c r="CK279" s="7"/>
      <c r="CL279" s="132"/>
      <c r="CM279" s="112"/>
      <c r="CN279" s="112"/>
      <c r="CO279" s="112"/>
      <c r="CP279" s="7"/>
      <c r="CQ279" s="8"/>
      <c r="CR279" s="8"/>
      <c r="CS279" s="8"/>
      <c r="CT279" s="8"/>
      <c r="CU279" s="7"/>
      <c r="CV279" s="132"/>
      <c r="CW279" s="112"/>
      <c r="CX279" s="112"/>
      <c r="CY279" s="112"/>
      <c r="CZ279" s="7"/>
      <c r="DA279" s="8"/>
      <c r="DB279" s="8"/>
      <c r="DC279" s="8"/>
      <c r="DD279" s="8"/>
      <c r="DE279" s="7"/>
      <c r="DF279" s="132"/>
      <c r="DG279" s="112"/>
      <c r="DH279" s="112"/>
      <c r="DI279" s="112"/>
      <c r="DJ279" s="7"/>
      <c r="DK279" s="8"/>
      <c r="DL279" s="8"/>
      <c r="DM279" s="8"/>
      <c r="DN279" s="8"/>
      <c r="DO279" s="7"/>
      <c r="DP279" s="132"/>
      <c r="DQ279" s="112"/>
      <c r="DR279" s="112"/>
      <c r="DS279" s="112"/>
      <c r="DT279" s="7"/>
      <c r="DU279" s="8"/>
      <c r="DV279" s="8"/>
      <c r="DW279" s="8"/>
      <c r="DX279" s="8"/>
      <c r="DY279" s="7"/>
      <c r="DZ279" s="132"/>
      <c r="EA279" s="112"/>
      <c r="EB279" s="112"/>
      <c r="EC279" s="112"/>
      <c r="ED279" s="7"/>
      <c r="EE279" s="8"/>
      <c r="EF279" s="8"/>
      <c r="EG279" s="8"/>
      <c r="EH279" s="8"/>
      <c r="EI279" s="7"/>
      <c r="EJ279" s="132"/>
      <c r="EK279" s="112"/>
      <c r="EL279" s="112"/>
      <c r="EM279" s="112"/>
      <c r="EN279" s="7"/>
      <c r="EO279" s="8"/>
      <c r="EP279" s="8"/>
      <c r="EQ279" s="8"/>
      <c r="ER279" s="8"/>
      <c r="ES279" s="7"/>
      <c r="ET279" s="132"/>
      <c r="EU279" s="13"/>
    </row>
    <row r="280" spans="1:151" ht="12.75" customHeight="1" x14ac:dyDescent="0.2">
      <c r="A280" s="13"/>
      <c r="B280" s="13"/>
      <c r="C280" s="13"/>
      <c r="D280" s="13"/>
      <c r="E280" s="13"/>
      <c r="F280" s="13"/>
      <c r="G280" s="13"/>
      <c r="H280" s="112"/>
      <c r="I280" s="14"/>
      <c r="J280" s="112"/>
      <c r="K280" s="112"/>
      <c r="L280" s="112"/>
      <c r="M280" s="112"/>
      <c r="N280" s="7"/>
      <c r="O280" s="8"/>
      <c r="P280" s="8"/>
      <c r="Q280" s="8"/>
      <c r="R280" s="8"/>
      <c r="S280" s="7"/>
      <c r="T280" s="132"/>
      <c r="U280" s="112"/>
      <c r="V280" s="112"/>
      <c r="W280" s="112"/>
      <c r="X280" s="7"/>
      <c r="Y280" s="8"/>
      <c r="Z280" s="8"/>
      <c r="AA280" s="8"/>
      <c r="AB280" s="8"/>
      <c r="AC280" s="7"/>
      <c r="AD280" s="132"/>
      <c r="AE280" s="112"/>
      <c r="AF280" s="112"/>
      <c r="AG280" s="112"/>
      <c r="AH280" s="7"/>
      <c r="AI280" s="8"/>
      <c r="AJ280" s="8"/>
      <c r="AK280" s="8"/>
      <c r="AL280" s="8"/>
      <c r="AM280" s="7"/>
      <c r="AN280" s="132"/>
      <c r="AO280" s="112"/>
      <c r="AP280" s="112"/>
      <c r="AQ280" s="112"/>
      <c r="AR280" s="7"/>
      <c r="AS280" s="8"/>
      <c r="AT280" s="8"/>
      <c r="AU280" s="8"/>
      <c r="AV280" s="8"/>
      <c r="AW280" s="7"/>
      <c r="AX280" s="132"/>
      <c r="AY280" s="112"/>
      <c r="AZ280" s="112"/>
      <c r="BA280" s="112"/>
      <c r="BB280" s="7"/>
      <c r="BC280" s="8"/>
      <c r="BD280" s="8"/>
      <c r="BE280" s="8"/>
      <c r="BF280" s="8"/>
      <c r="BG280" s="7"/>
      <c r="BH280" s="132"/>
      <c r="BI280" s="112"/>
      <c r="BJ280" s="112"/>
      <c r="BK280" s="112"/>
      <c r="BL280" s="7"/>
      <c r="BM280" s="8"/>
      <c r="BN280" s="8"/>
      <c r="BO280" s="8"/>
      <c r="BP280" s="8"/>
      <c r="BQ280" s="7"/>
      <c r="BR280" s="132"/>
      <c r="BS280" s="112"/>
      <c r="BT280" s="112"/>
      <c r="BU280" s="112"/>
      <c r="BV280" s="7"/>
      <c r="BW280" s="8"/>
      <c r="BX280" s="8"/>
      <c r="BY280" s="8"/>
      <c r="BZ280" s="8"/>
      <c r="CA280" s="7"/>
      <c r="CB280" s="132"/>
      <c r="CC280" s="112"/>
      <c r="CD280" s="112"/>
      <c r="CE280" s="112"/>
      <c r="CF280" s="7"/>
      <c r="CG280" s="8"/>
      <c r="CH280" s="8"/>
      <c r="CI280" s="8"/>
      <c r="CJ280" s="8"/>
      <c r="CK280" s="7"/>
      <c r="CL280" s="132"/>
      <c r="CM280" s="112"/>
      <c r="CN280" s="112"/>
      <c r="CO280" s="112"/>
      <c r="CP280" s="7"/>
      <c r="CQ280" s="8"/>
      <c r="CR280" s="8"/>
      <c r="CS280" s="8"/>
      <c r="CT280" s="8"/>
      <c r="CU280" s="7"/>
      <c r="CV280" s="132"/>
      <c r="CW280" s="112"/>
      <c r="CX280" s="112"/>
      <c r="CY280" s="112"/>
      <c r="CZ280" s="7"/>
      <c r="DA280" s="8"/>
      <c r="DB280" s="8"/>
      <c r="DC280" s="8"/>
      <c r="DD280" s="8"/>
      <c r="DE280" s="7"/>
      <c r="DF280" s="132"/>
      <c r="DG280" s="112"/>
      <c r="DH280" s="112"/>
      <c r="DI280" s="112"/>
      <c r="DJ280" s="7"/>
      <c r="DK280" s="8"/>
      <c r="DL280" s="8"/>
      <c r="DM280" s="8"/>
      <c r="DN280" s="8"/>
      <c r="DO280" s="7"/>
      <c r="DP280" s="132"/>
      <c r="DQ280" s="112"/>
      <c r="DR280" s="112"/>
      <c r="DS280" s="112"/>
      <c r="DT280" s="7"/>
      <c r="DU280" s="8"/>
      <c r="DV280" s="8"/>
      <c r="DW280" s="8"/>
      <c r="DX280" s="8"/>
      <c r="DY280" s="7"/>
      <c r="DZ280" s="132"/>
      <c r="EA280" s="112"/>
      <c r="EB280" s="112"/>
      <c r="EC280" s="112"/>
      <c r="ED280" s="7"/>
      <c r="EE280" s="8"/>
      <c r="EF280" s="8"/>
      <c r="EG280" s="8"/>
      <c r="EH280" s="8"/>
      <c r="EI280" s="7"/>
      <c r="EJ280" s="132"/>
      <c r="EK280" s="112"/>
      <c r="EL280" s="112"/>
      <c r="EM280" s="112"/>
      <c r="EN280" s="7"/>
      <c r="EO280" s="8"/>
      <c r="EP280" s="8"/>
      <c r="EQ280" s="8"/>
      <c r="ER280" s="8"/>
      <c r="ES280" s="7"/>
      <c r="ET280" s="132"/>
      <c r="EU280" s="13"/>
    </row>
    <row r="281" spans="1:151" ht="12.75" customHeight="1" x14ac:dyDescent="0.2">
      <c r="A281" s="13"/>
      <c r="B281" s="13"/>
      <c r="C281" s="13"/>
      <c r="D281" s="13"/>
      <c r="E281" s="13"/>
      <c r="F281" s="13"/>
      <c r="G281" s="13"/>
      <c r="H281" s="112"/>
      <c r="I281" s="14"/>
      <c r="J281" s="112"/>
      <c r="K281" s="112"/>
      <c r="L281" s="112"/>
      <c r="M281" s="112"/>
      <c r="N281" s="7"/>
      <c r="O281" s="8"/>
      <c r="P281" s="8"/>
      <c r="Q281" s="8"/>
      <c r="R281" s="8"/>
      <c r="S281" s="7"/>
      <c r="T281" s="132"/>
      <c r="U281" s="112"/>
      <c r="V281" s="112"/>
      <c r="W281" s="112"/>
      <c r="X281" s="7"/>
      <c r="Y281" s="8"/>
      <c r="Z281" s="8"/>
      <c r="AA281" s="8"/>
      <c r="AB281" s="8"/>
      <c r="AC281" s="7"/>
      <c r="AD281" s="132"/>
      <c r="AE281" s="112"/>
      <c r="AF281" s="112"/>
      <c r="AG281" s="112"/>
      <c r="AH281" s="7"/>
      <c r="AI281" s="8"/>
      <c r="AJ281" s="8"/>
      <c r="AK281" s="8"/>
      <c r="AL281" s="8"/>
      <c r="AM281" s="7"/>
      <c r="AN281" s="132"/>
      <c r="AO281" s="112"/>
      <c r="AP281" s="112"/>
      <c r="AQ281" s="112"/>
      <c r="AR281" s="7"/>
      <c r="AS281" s="8"/>
      <c r="AT281" s="8"/>
      <c r="AU281" s="8"/>
      <c r="AV281" s="8"/>
      <c r="AW281" s="7"/>
      <c r="AX281" s="132"/>
      <c r="AY281" s="112"/>
      <c r="AZ281" s="112"/>
      <c r="BA281" s="112"/>
      <c r="BB281" s="7"/>
      <c r="BC281" s="8"/>
      <c r="BD281" s="8"/>
      <c r="BE281" s="8"/>
      <c r="BF281" s="8"/>
      <c r="BG281" s="7"/>
      <c r="BH281" s="132"/>
      <c r="BI281" s="112"/>
      <c r="BJ281" s="112"/>
      <c r="BK281" s="112"/>
      <c r="BL281" s="7"/>
      <c r="BM281" s="8"/>
      <c r="BN281" s="8"/>
      <c r="BO281" s="8"/>
      <c r="BP281" s="8"/>
      <c r="BQ281" s="7"/>
      <c r="BR281" s="132"/>
      <c r="BS281" s="112"/>
      <c r="BT281" s="112"/>
      <c r="BU281" s="112"/>
      <c r="BV281" s="7"/>
      <c r="BW281" s="8"/>
      <c r="BX281" s="8"/>
      <c r="BY281" s="8"/>
      <c r="BZ281" s="8"/>
      <c r="CA281" s="7"/>
      <c r="CB281" s="132"/>
      <c r="CC281" s="112"/>
      <c r="CD281" s="112"/>
      <c r="CE281" s="112"/>
      <c r="CF281" s="7"/>
      <c r="CG281" s="8"/>
      <c r="CH281" s="8"/>
      <c r="CI281" s="8"/>
      <c r="CJ281" s="8"/>
      <c r="CK281" s="7"/>
      <c r="CL281" s="132"/>
      <c r="CM281" s="112"/>
      <c r="CN281" s="112"/>
      <c r="CO281" s="112"/>
      <c r="CP281" s="7"/>
      <c r="CQ281" s="8"/>
      <c r="CR281" s="8"/>
      <c r="CS281" s="8"/>
      <c r="CT281" s="8"/>
      <c r="CU281" s="7"/>
      <c r="CV281" s="132"/>
      <c r="CW281" s="112"/>
      <c r="CX281" s="112"/>
      <c r="CY281" s="112"/>
      <c r="CZ281" s="7"/>
      <c r="DA281" s="8"/>
      <c r="DB281" s="8"/>
      <c r="DC281" s="8"/>
      <c r="DD281" s="8"/>
      <c r="DE281" s="7"/>
      <c r="DF281" s="132"/>
      <c r="DG281" s="112"/>
      <c r="DH281" s="112"/>
      <c r="DI281" s="112"/>
      <c r="DJ281" s="7"/>
      <c r="DK281" s="8"/>
      <c r="DL281" s="8"/>
      <c r="DM281" s="8"/>
      <c r="DN281" s="8"/>
      <c r="DO281" s="7"/>
      <c r="DP281" s="132"/>
      <c r="DQ281" s="112"/>
      <c r="DR281" s="112"/>
      <c r="DS281" s="112"/>
      <c r="DT281" s="7"/>
      <c r="DU281" s="8"/>
      <c r="DV281" s="8"/>
      <c r="DW281" s="8"/>
      <c r="DX281" s="8"/>
      <c r="DY281" s="7"/>
      <c r="DZ281" s="132"/>
      <c r="EA281" s="112"/>
      <c r="EB281" s="112"/>
      <c r="EC281" s="112"/>
      <c r="ED281" s="7"/>
      <c r="EE281" s="8"/>
      <c r="EF281" s="8"/>
      <c r="EG281" s="8"/>
      <c r="EH281" s="8"/>
      <c r="EI281" s="7"/>
      <c r="EJ281" s="132"/>
      <c r="EK281" s="112"/>
      <c r="EL281" s="112"/>
      <c r="EM281" s="112"/>
      <c r="EN281" s="7"/>
      <c r="EO281" s="8"/>
      <c r="EP281" s="8"/>
      <c r="EQ281" s="8"/>
      <c r="ER281" s="8"/>
      <c r="ES281" s="7"/>
      <c r="ET281" s="132"/>
      <c r="EU281" s="13"/>
    </row>
    <row r="282" spans="1:151" ht="12.75" customHeight="1" x14ac:dyDescent="0.2">
      <c r="A282" s="13"/>
      <c r="B282" s="13"/>
      <c r="C282" s="13"/>
      <c r="D282" s="13"/>
      <c r="E282" s="13"/>
      <c r="F282" s="13"/>
      <c r="G282" s="13"/>
      <c r="H282" s="112"/>
      <c r="I282" s="14"/>
      <c r="J282" s="112"/>
      <c r="K282" s="112"/>
      <c r="L282" s="112"/>
      <c r="M282" s="112"/>
      <c r="N282" s="7"/>
      <c r="O282" s="8"/>
      <c r="P282" s="8"/>
      <c r="Q282" s="8"/>
      <c r="R282" s="8"/>
      <c r="S282" s="7"/>
      <c r="T282" s="132"/>
      <c r="U282" s="112"/>
      <c r="V282" s="112"/>
      <c r="W282" s="112"/>
      <c r="X282" s="7"/>
      <c r="Y282" s="8"/>
      <c r="Z282" s="8"/>
      <c r="AA282" s="8"/>
      <c r="AB282" s="8"/>
      <c r="AC282" s="7"/>
      <c r="AD282" s="132"/>
      <c r="AE282" s="112"/>
      <c r="AF282" s="112"/>
      <c r="AG282" s="112"/>
      <c r="AH282" s="7"/>
      <c r="AI282" s="8"/>
      <c r="AJ282" s="8"/>
      <c r="AK282" s="8"/>
      <c r="AL282" s="8"/>
      <c r="AM282" s="7"/>
      <c r="AN282" s="132"/>
      <c r="AO282" s="112"/>
      <c r="AP282" s="112"/>
      <c r="AQ282" s="112"/>
      <c r="AR282" s="7"/>
      <c r="AS282" s="8"/>
      <c r="AT282" s="8"/>
      <c r="AU282" s="8"/>
      <c r="AV282" s="8"/>
      <c r="AW282" s="7"/>
      <c r="AX282" s="132"/>
      <c r="AY282" s="112"/>
      <c r="AZ282" s="112"/>
      <c r="BA282" s="112"/>
      <c r="BB282" s="7"/>
      <c r="BC282" s="8"/>
      <c r="BD282" s="8"/>
      <c r="BE282" s="8"/>
      <c r="BF282" s="8"/>
      <c r="BG282" s="7"/>
      <c r="BH282" s="132"/>
      <c r="BI282" s="112"/>
      <c r="BJ282" s="112"/>
      <c r="BK282" s="112"/>
      <c r="BL282" s="7"/>
      <c r="BM282" s="8"/>
      <c r="BN282" s="8"/>
      <c r="BO282" s="8"/>
      <c r="BP282" s="8"/>
      <c r="BQ282" s="7"/>
      <c r="BR282" s="132"/>
      <c r="BS282" s="112"/>
      <c r="BT282" s="112"/>
      <c r="BU282" s="112"/>
      <c r="BV282" s="7"/>
      <c r="BW282" s="8"/>
      <c r="BX282" s="8"/>
      <c r="BY282" s="8"/>
      <c r="BZ282" s="8"/>
      <c r="CA282" s="7"/>
      <c r="CB282" s="132"/>
      <c r="CC282" s="112"/>
      <c r="CD282" s="112"/>
      <c r="CE282" s="112"/>
      <c r="CF282" s="7"/>
      <c r="CG282" s="8"/>
      <c r="CH282" s="8"/>
      <c r="CI282" s="8"/>
      <c r="CJ282" s="8"/>
      <c r="CK282" s="7"/>
      <c r="CL282" s="132"/>
      <c r="CM282" s="112"/>
      <c r="CN282" s="112"/>
      <c r="CO282" s="112"/>
      <c r="CP282" s="7"/>
      <c r="CQ282" s="8"/>
      <c r="CR282" s="8"/>
      <c r="CS282" s="8"/>
      <c r="CT282" s="8"/>
      <c r="CU282" s="7"/>
      <c r="CV282" s="132"/>
      <c r="CW282" s="112"/>
      <c r="CX282" s="112"/>
      <c r="CY282" s="112"/>
      <c r="CZ282" s="7"/>
      <c r="DA282" s="8"/>
      <c r="DB282" s="8"/>
      <c r="DC282" s="8"/>
      <c r="DD282" s="8"/>
      <c r="DE282" s="7"/>
      <c r="DF282" s="132"/>
      <c r="DG282" s="112"/>
      <c r="DH282" s="112"/>
      <c r="DI282" s="112"/>
      <c r="DJ282" s="7"/>
      <c r="DK282" s="8"/>
      <c r="DL282" s="8"/>
      <c r="DM282" s="8"/>
      <c r="DN282" s="8"/>
      <c r="DO282" s="7"/>
      <c r="DP282" s="132"/>
      <c r="DQ282" s="112"/>
      <c r="DR282" s="112"/>
      <c r="DS282" s="112"/>
      <c r="DT282" s="7"/>
      <c r="DU282" s="8"/>
      <c r="DV282" s="8"/>
      <c r="DW282" s="8"/>
      <c r="DX282" s="8"/>
      <c r="DY282" s="7"/>
      <c r="DZ282" s="132"/>
      <c r="EA282" s="112"/>
      <c r="EB282" s="112"/>
      <c r="EC282" s="112"/>
      <c r="ED282" s="7"/>
      <c r="EE282" s="8"/>
      <c r="EF282" s="8"/>
      <c r="EG282" s="8"/>
      <c r="EH282" s="8"/>
      <c r="EI282" s="7"/>
      <c r="EJ282" s="132"/>
      <c r="EK282" s="112"/>
      <c r="EL282" s="112"/>
      <c r="EM282" s="112"/>
      <c r="EN282" s="7"/>
      <c r="EO282" s="8"/>
      <c r="EP282" s="8"/>
      <c r="EQ282" s="8"/>
      <c r="ER282" s="8"/>
      <c r="ES282" s="7"/>
      <c r="ET282" s="132"/>
      <c r="EU282" s="13"/>
    </row>
    <row r="283" spans="1:151" ht="12.75" customHeight="1" x14ac:dyDescent="0.2">
      <c r="A283" s="13"/>
      <c r="B283" s="13"/>
      <c r="C283" s="13"/>
      <c r="D283" s="13"/>
      <c r="E283" s="13"/>
      <c r="F283" s="13"/>
      <c r="G283" s="13"/>
      <c r="H283" s="112"/>
      <c r="I283" s="14"/>
      <c r="J283" s="112"/>
      <c r="K283" s="112"/>
      <c r="L283" s="112"/>
      <c r="M283" s="112"/>
      <c r="N283" s="7"/>
      <c r="O283" s="8"/>
      <c r="P283" s="8"/>
      <c r="Q283" s="8"/>
      <c r="R283" s="8"/>
      <c r="S283" s="7"/>
      <c r="T283" s="132"/>
      <c r="U283" s="112"/>
      <c r="V283" s="112"/>
      <c r="W283" s="112"/>
      <c r="X283" s="7"/>
      <c r="Y283" s="8"/>
      <c r="Z283" s="8"/>
      <c r="AA283" s="8"/>
      <c r="AB283" s="8"/>
      <c r="AC283" s="7"/>
      <c r="AD283" s="132"/>
      <c r="AE283" s="112"/>
      <c r="AF283" s="112"/>
      <c r="AG283" s="112"/>
      <c r="AH283" s="7"/>
      <c r="AI283" s="8"/>
      <c r="AJ283" s="8"/>
      <c r="AK283" s="8"/>
      <c r="AL283" s="8"/>
      <c r="AM283" s="7"/>
      <c r="AN283" s="132"/>
      <c r="AO283" s="112"/>
      <c r="AP283" s="112"/>
      <c r="AQ283" s="112"/>
      <c r="AR283" s="7"/>
      <c r="AS283" s="8"/>
      <c r="AT283" s="8"/>
      <c r="AU283" s="8"/>
      <c r="AV283" s="8"/>
      <c r="AW283" s="7"/>
      <c r="AX283" s="132"/>
      <c r="AY283" s="112"/>
      <c r="AZ283" s="112"/>
      <c r="BA283" s="112"/>
      <c r="BB283" s="7"/>
      <c r="BC283" s="8"/>
      <c r="BD283" s="8"/>
      <c r="BE283" s="8"/>
      <c r="BF283" s="8"/>
      <c r="BG283" s="7"/>
      <c r="BH283" s="132"/>
      <c r="BI283" s="112"/>
      <c r="BJ283" s="112"/>
      <c r="BK283" s="112"/>
      <c r="BL283" s="7"/>
      <c r="BM283" s="8"/>
      <c r="BN283" s="8"/>
      <c r="BO283" s="8"/>
      <c r="BP283" s="8"/>
      <c r="BQ283" s="7"/>
      <c r="BR283" s="132"/>
      <c r="BS283" s="112"/>
      <c r="BT283" s="112"/>
      <c r="BU283" s="112"/>
      <c r="BV283" s="7"/>
      <c r="BW283" s="8"/>
      <c r="BX283" s="8"/>
      <c r="BY283" s="8"/>
      <c r="BZ283" s="8"/>
      <c r="CA283" s="7"/>
      <c r="CB283" s="132"/>
      <c r="CC283" s="112"/>
      <c r="CD283" s="112"/>
      <c r="CE283" s="112"/>
      <c r="CF283" s="7"/>
      <c r="CG283" s="8"/>
      <c r="CH283" s="8"/>
      <c r="CI283" s="8"/>
      <c r="CJ283" s="8"/>
      <c r="CK283" s="7"/>
      <c r="CL283" s="132"/>
      <c r="CM283" s="112"/>
      <c r="CN283" s="112"/>
      <c r="CO283" s="112"/>
      <c r="CP283" s="7"/>
      <c r="CQ283" s="8"/>
      <c r="CR283" s="8"/>
      <c r="CS283" s="8"/>
      <c r="CT283" s="8"/>
      <c r="CU283" s="7"/>
      <c r="CV283" s="132"/>
      <c r="CW283" s="112"/>
      <c r="CX283" s="112"/>
      <c r="CY283" s="112"/>
      <c r="CZ283" s="7"/>
      <c r="DA283" s="8"/>
      <c r="DB283" s="8"/>
      <c r="DC283" s="8"/>
      <c r="DD283" s="8"/>
      <c r="DE283" s="7"/>
      <c r="DF283" s="132"/>
      <c r="DG283" s="112"/>
      <c r="DH283" s="112"/>
      <c r="DI283" s="112"/>
      <c r="DJ283" s="7"/>
      <c r="DK283" s="8"/>
      <c r="DL283" s="8"/>
      <c r="DM283" s="8"/>
      <c r="DN283" s="8"/>
      <c r="DO283" s="7"/>
      <c r="DP283" s="132"/>
      <c r="DQ283" s="112"/>
      <c r="DR283" s="112"/>
      <c r="DS283" s="112"/>
      <c r="DT283" s="7"/>
      <c r="DU283" s="8"/>
      <c r="DV283" s="8"/>
      <c r="DW283" s="8"/>
      <c r="DX283" s="8"/>
      <c r="DY283" s="7"/>
      <c r="DZ283" s="132"/>
      <c r="EA283" s="112"/>
      <c r="EB283" s="112"/>
      <c r="EC283" s="112"/>
      <c r="ED283" s="7"/>
      <c r="EE283" s="8"/>
      <c r="EF283" s="8"/>
      <c r="EG283" s="8"/>
      <c r="EH283" s="8"/>
      <c r="EI283" s="7"/>
      <c r="EJ283" s="132"/>
      <c r="EK283" s="112"/>
      <c r="EL283" s="112"/>
      <c r="EM283" s="112"/>
      <c r="EN283" s="7"/>
      <c r="EO283" s="8"/>
      <c r="EP283" s="8"/>
      <c r="EQ283" s="8"/>
      <c r="ER283" s="8"/>
      <c r="ES283" s="7"/>
      <c r="ET283" s="132"/>
      <c r="EU283" s="13"/>
    </row>
    <row r="284" spans="1:151" ht="12.75" customHeight="1" x14ac:dyDescent="0.2">
      <c r="A284" s="13"/>
      <c r="B284" s="13"/>
      <c r="C284" s="13"/>
      <c r="D284" s="13"/>
      <c r="E284" s="13"/>
      <c r="F284" s="13"/>
      <c r="G284" s="13"/>
      <c r="H284" s="112"/>
      <c r="I284" s="14"/>
      <c r="J284" s="112"/>
      <c r="K284" s="112"/>
      <c r="L284" s="112"/>
      <c r="M284" s="112"/>
      <c r="N284" s="7"/>
      <c r="O284" s="8"/>
      <c r="P284" s="8"/>
      <c r="Q284" s="8"/>
      <c r="R284" s="8"/>
      <c r="S284" s="7"/>
      <c r="T284" s="132"/>
      <c r="U284" s="112"/>
      <c r="V284" s="112"/>
      <c r="W284" s="112"/>
      <c r="X284" s="7"/>
      <c r="Y284" s="8"/>
      <c r="Z284" s="8"/>
      <c r="AA284" s="8"/>
      <c r="AB284" s="8"/>
      <c r="AC284" s="7"/>
      <c r="AD284" s="132"/>
      <c r="AE284" s="112"/>
      <c r="AF284" s="112"/>
      <c r="AG284" s="112"/>
      <c r="AH284" s="7"/>
      <c r="AI284" s="8"/>
      <c r="AJ284" s="8"/>
      <c r="AK284" s="8"/>
      <c r="AL284" s="8"/>
      <c r="AM284" s="7"/>
      <c r="AN284" s="132"/>
      <c r="AO284" s="112"/>
      <c r="AP284" s="112"/>
      <c r="AQ284" s="112"/>
      <c r="AR284" s="7"/>
      <c r="AS284" s="8"/>
      <c r="AT284" s="8"/>
      <c r="AU284" s="8"/>
      <c r="AV284" s="8"/>
      <c r="AW284" s="7"/>
      <c r="AX284" s="132"/>
      <c r="AY284" s="112"/>
      <c r="AZ284" s="112"/>
      <c r="BA284" s="112"/>
      <c r="BB284" s="7"/>
      <c r="BC284" s="8"/>
      <c r="BD284" s="8"/>
      <c r="BE284" s="8"/>
      <c r="BF284" s="8"/>
      <c r="BG284" s="7"/>
      <c r="BH284" s="132"/>
      <c r="BI284" s="112"/>
      <c r="BJ284" s="112"/>
      <c r="BK284" s="112"/>
      <c r="BL284" s="7"/>
      <c r="BM284" s="8"/>
      <c r="BN284" s="8"/>
      <c r="BO284" s="8"/>
      <c r="BP284" s="8"/>
      <c r="BQ284" s="7"/>
      <c r="BR284" s="132"/>
      <c r="BS284" s="112"/>
      <c r="BT284" s="112"/>
      <c r="BU284" s="112"/>
      <c r="BV284" s="7"/>
      <c r="BW284" s="8"/>
      <c r="BX284" s="8"/>
      <c r="BY284" s="8"/>
      <c r="BZ284" s="8"/>
      <c r="CA284" s="7"/>
      <c r="CB284" s="132"/>
      <c r="CC284" s="112"/>
      <c r="CD284" s="112"/>
      <c r="CE284" s="112"/>
      <c r="CF284" s="7"/>
      <c r="CG284" s="8"/>
      <c r="CH284" s="8"/>
      <c r="CI284" s="8"/>
      <c r="CJ284" s="8"/>
      <c r="CK284" s="7"/>
      <c r="CL284" s="132"/>
      <c r="CM284" s="112"/>
      <c r="CN284" s="112"/>
      <c r="CO284" s="112"/>
      <c r="CP284" s="7"/>
      <c r="CQ284" s="8"/>
      <c r="CR284" s="8"/>
      <c r="CS284" s="8"/>
      <c r="CT284" s="8"/>
      <c r="CU284" s="7"/>
      <c r="CV284" s="132"/>
      <c r="CW284" s="112"/>
      <c r="CX284" s="112"/>
      <c r="CY284" s="112"/>
      <c r="CZ284" s="7"/>
      <c r="DA284" s="8"/>
      <c r="DB284" s="8"/>
      <c r="DC284" s="8"/>
      <c r="DD284" s="8"/>
      <c r="DE284" s="7"/>
      <c r="DF284" s="132"/>
      <c r="DG284" s="112"/>
      <c r="DH284" s="112"/>
      <c r="DI284" s="112"/>
      <c r="DJ284" s="7"/>
      <c r="DK284" s="8"/>
      <c r="DL284" s="8"/>
      <c r="DM284" s="8"/>
      <c r="DN284" s="8"/>
      <c r="DO284" s="7"/>
      <c r="DP284" s="132"/>
      <c r="DQ284" s="112"/>
      <c r="DR284" s="112"/>
      <c r="DS284" s="112"/>
      <c r="DT284" s="7"/>
      <c r="DU284" s="8"/>
      <c r="DV284" s="8"/>
      <c r="DW284" s="8"/>
      <c r="DX284" s="8"/>
      <c r="DY284" s="7"/>
      <c r="DZ284" s="132"/>
      <c r="EA284" s="112"/>
      <c r="EB284" s="112"/>
      <c r="EC284" s="112"/>
      <c r="ED284" s="7"/>
      <c r="EE284" s="8"/>
      <c r="EF284" s="8"/>
      <c r="EG284" s="8"/>
      <c r="EH284" s="8"/>
      <c r="EI284" s="7"/>
      <c r="EJ284" s="132"/>
      <c r="EK284" s="112"/>
      <c r="EL284" s="112"/>
      <c r="EM284" s="112"/>
      <c r="EN284" s="7"/>
      <c r="EO284" s="8"/>
      <c r="EP284" s="8"/>
      <c r="EQ284" s="8"/>
      <c r="ER284" s="8"/>
      <c r="ES284" s="7"/>
      <c r="ET284" s="132"/>
      <c r="EU284" s="13"/>
    </row>
    <row r="285" spans="1:151" ht="12.75" customHeight="1" x14ac:dyDescent="0.2">
      <c r="A285" s="13"/>
      <c r="B285" s="13"/>
      <c r="C285" s="13"/>
      <c r="D285" s="13"/>
      <c r="E285" s="13"/>
      <c r="F285" s="13"/>
      <c r="G285" s="13"/>
      <c r="H285" s="112"/>
      <c r="I285" s="14"/>
      <c r="J285" s="112"/>
      <c r="K285" s="112"/>
      <c r="L285" s="112"/>
      <c r="M285" s="112"/>
      <c r="N285" s="7"/>
      <c r="O285" s="8"/>
      <c r="P285" s="8"/>
      <c r="Q285" s="8"/>
      <c r="R285" s="8"/>
      <c r="S285" s="7"/>
      <c r="T285" s="132"/>
      <c r="U285" s="112"/>
      <c r="V285" s="112"/>
      <c r="W285" s="112"/>
      <c r="X285" s="7"/>
      <c r="Y285" s="8"/>
      <c r="Z285" s="8"/>
      <c r="AA285" s="8"/>
      <c r="AB285" s="8"/>
      <c r="AC285" s="7"/>
      <c r="AD285" s="132"/>
      <c r="AE285" s="112"/>
      <c r="AF285" s="112"/>
      <c r="AG285" s="112"/>
      <c r="AH285" s="7"/>
      <c r="AI285" s="8"/>
      <c r="AJ285" s="8"/>
      <c r="AK285" s="8"/>
      <c r="AL285" s="8"/>
      <c r="AM285" s="7"/>
      <c r="AN285" s="132"/>
      <c r="AO285" s="112"/>
      <c r="AP285" s="112"/>
      <c r="AQ285" s="112"/>
      <c r="AR285" s="7"/>
      <c r="AS285" s="8"/>
      <c r="AT285" s="8"/>
      <c r="AU285" s="8"/>
      <c r="AV285" s="8"/>
      <c r="AW285" s="7"/>
      <c r="AX285" s="132"/>
      <c r="AY285" s="112"/>
      <c r="AZ285" s="112"/>
      <c r="BA285" s="112"/>
      <c r="BB285" s="7"/>
      <c r="BC285" s="8"/>
      <c r="BD285" s="8"/>
      <c r="BE285" s="8"/>
      <c r="BF285" s="8"/>
      <c r="BG285" s="7"/>
      <c r="BH285" s="132"/>
      <c r="BI285" s="112"/>
      <c r="BJ285" s="112"/>
      <c r="BK285" s="112"/>
      <c r="BL285" s="7"/>
      <c r="BM285" s="8"/>
      <c r="BN285" s="8"/>
      <c r="BO285" s="8"/>
      <c r="BP285" s="8"/>
      <c r="BQ285" s="7"/>
      <c r="BR285" s="132"/>
      <c r="BS285" s="112"/>
      <c r="BT285" s="112"/>
      <c r="BU285" s="112"/>
      <c r="BV285" s="7"/>
      <c r="BW285" s="8"/>
      <c r="BX285" s="8"/>
      <c r="BY285" s="8"/>
      <c r="BZ285" s="8"/>
      <c r="CA285" s="7"/>
      <c r="CB285" s="132"/>
      <c r="CC285" s="112"/>
      <c r="CD285" s="112"/>
      <c r="CE285" s="112"/>
      <c r="CF285" s="7"/>
      <c r="CG285" s="8"/>
      <c r="CH285" s="8"/>
      <c r="CI285" s="8"/>
      <c r="CJ285" s="8"/>
      <c r="CK285" s="7"/>
      <c r="CL285" s="132"/>
      <c r="CM285" s="112"/>
      <c r="CN285" s="112"/>
      <c r="CO285" s="112"/>
      <c r="CP285" s="7"/>
      <c r="CQ285" s="8"/>
      <c r="CR285" s="8"/>
      <c r="CS285" s="8"/>
      <c r="CT285" s="8"/>
      <c r="CU285" s="7"/>
      <c r="CV285" s="132"/>
      <c r="CW285" s="112"/>
      <c r="CX285" s="112"/>
      <c r="CY285" s="112"/>
      <c r="CZ285" s="7"/>
      <c r="DA285" s="8"/>
      <c r="DB285" s="8"/>
      <c r="DC285" s="8"/>
      <c r="DD285" s="8"/>
      <c r="DE285" s="7"/>
      <c r="DF285" s="132"/>
      <c r="DG285" s="112"/>
      <c r="DH285" s="112"/>
      <c r="DI285" s="112"/>
      <c r="DJ285" s="7"/>
      <c r="DK285" s="8"/>
      <c r="DL285" s="8"/>
      <c r="DM285" s="8"/>
      <c r="DN285" s="8"/>
      <c r="DO285" s="7"/>
      <c r="DP285" s="132"/>
      <c r="DQ285" s="112"/>
      <c r="DR285" s="112"/>
      <c r="DS285" s="112"/>
      <c r="DT285" s="7"/>
      <c r="DU285" s="8"/>
      <c r="DV285" s="8"/>
      <c r="DW285" s="8"/>
      <c r="DX285" s="8"/>
      <c r="DY285" s="7"/>
      <c r="DZ285" s="132"/>
      <c r="EA285" s="112"/>
      <c r="EB285" s="112"/>
      <c r="EC285" s="112"/>
      <c r="ED285" s="7"/>
      <c r="EE285" s="8"/>
      <c r="EF285" s="8"/>
      <c r="EG285" s="8"/>
      <c r="EH285" s="8"/>
      <c r="EI285" s="7"/>
      <c r="EJ285" s="132"/>
      <c r="EK285" s="112"/>
      <c r="EL285" s="112"/>
      <c r="EM285" s="112"/>
      <c r="EN285" s="7"/>
      <c r="EO285" s="8"/>
      <c r="EP285" s="8"/>
      <c r="EQ285" s="8"/>
      <c r="ER285" s="8"/>
      <c r="ES285" s="7"/>
      <c r="ET285" s="132"/>
      <c r="EU285" s="13"/>
    </row>
    <row r="286" spans="1:151" ht="12.75" customHeight="1" x14ac:dyDescent="0.2">
      <c r="A286" s="13"/>
      <c r="B286" s="13"/>
      <c r="C286" s="13"/>
      <c r="D286" s="13"/>
      <c r="E286" s="13"/>
      <c r="F286" s="13"/>
      <c r="G286" s="13"/>
      <c r="H286" s="112"/>
      <c r="I286" s="14"/>
      <c r="J286" s="112"/>
      <c r="K286" s="112"/>
      <c r="L286" s="112"/>
      <c r="M286" s="112"/>
      <c r="N286" s="7"/>
      <c r="O286" s="8"/>
      <c r="P286" s="8"/>
      <c r="Q286" s="8"/>
      <c r="R286" s="8"/>
      <c r="S286" s="7"/>
      <c r="T286" s="132"/>
      <c r="U286" s="112"/>
      <c r="V286" s="112"/>
      <c r="W286" s="112"/>
      <c r="X286" s="7"/>
      <c r="Y286" s="8"/>
      <c r="Z286" s="8"/>
      <c r="AA286" s="8"/>
      <c r="AB286" s="8"/>
      <c r="AC286" s="7"/>
      <c r="AD286" s="132"/>
      <c r="AE286" s="112"/>
      <c r="AF286" s="112"/>
      <c r="AG286" s="112"/>
      <c r="AH286" s="7"/>
      <c r="AI286" s="8"/>
      <c r="AJ286" s="8"/>
      <c r="AK286" s="8"/>
      <c r="AL286" s="8"/>
      <c r="AM286" s="7"/>
      <c r="AN286" s="132"/>
      <c r="AO286" s="112"/>
      <c r="AP286" s="112"/>
      <c r="AQ286" s="112"/>
      <c r="AR286" s="7"/>
      <c r="AS286" s="8"/>
      <c r="AT286" s="8"/>
      <c r="AU286" s="8"/>
      <c r="AV286" s="8"/>
      <c r="AW286" s="7"/>
      <c r="AX286" s="132"/>
      <c r="AY286" s="112"/>
      <c r="AZ286" s="112"/>
      <c r="BA286" s="112"/>
      <c r="BB286" s="7"/>
      <c r="BC286" s="8"/>
      <c r="BD286" s="8"/>
      <c r="BE286" s="8"/>
      <c r="BF286" s="8"/>
      <c r="BG286" s="7"/>
      <c r="BH286" s="132"/>
      <c r="BI286" s="112"/>
      <c r="BJ286" s="112"/>
      <c r="BK286" s="112"/>
      <c r="BL286" s="7"/>
      <c r="BM286" s="8"/>
      <c r="BN286" s="8"/>
      <c r="BO286" s="8"/>
      <c r="BP286" s="8"/>
      <c r="BQ286" s="7"/>
      <c r="BR286" s="132"/>
      <c r="BS286" s="112"/>
      <c r="BT286" s="112"/>
      <c r="BU286" s="112"/>
      <c r="BV286" s="7"/>
      <c r="BW286" s="8"/>
      <c r="BX286" s="8"/>
      <c r="BY286" s="8"/>
      <c r="BZ286" s="8"/>
      <c r="CA286" s="7"/>
      <c r="CB286" s="132"/>
      <c r="CC286" s="112"/>
      <c r="CD286" s="112"/>
      <c r="CE286" s="112"/>
      <c r="CF286" s="7"/>
      <c r="CG286" s="8"/>
      <c r="CH286" s="8"/>
      <c r="CI286" s="8"/>
      <c r="CJ286" s="8"/>
      <c r="CK286" s="7"/>
      <c r="CL286" s="132"/>
      <c r="CM286" s="112"/>
      <c r="CN286" s="112"/>
      <c r="CO286" s="112"/>
      <c r="CP286" s="7"/>
      <c r="CQ286" s="8"/>
      <c r="CR286" s="8"/>
      <c r="CS286" s="8"/>
      <c r="CT286" s="8"/>
      <c r="CU286" s="7"/>
      <c r="CV286" s="132"/>
      <c r="CW286" s="112"/>
      <c r="CX286" s="112"/>
      <c r="CY286" s="112"/>
      <c r="CZ286" s="7"/>
      <c r="DA286" s="8"/>
      <c r="DB286" s="8"/>
      <c r="DC286" s="8"/>
      <c r="DD286" s="8"/>
      <c r="DE286" s="7"/>
      <c r="DF286" s="132"/>
      <c r="DG286" s="112"/>
      <c r="DH286" s="112"/>
      <c r="DI286" s="112"/>
      <c r="DJ286" s="7"/>
      <c r="DK286" s="8"/>
      <c r="DL286" s="8"/>
      <c r="DM286" s="8"/>
      <c r="DN286" s="8"/>
      <c r="DO286" s="7"/>
      <c r="DP286" s="132"/>
      <c r="DQ286" s="112"/>
      <c r="DR286" s="112"/>
      <c r="DS286" s="112"/>
      <c r="DT286" s="7"/>
      <c r="DU286" s="8"/>
      <c r="DV286" s="8"/>
      <c r="DW286" s="8"/>
      <c r="DX286" s="8"/>
      <c r="DY286" s="7"/>
      <c r="DZ286" s="132"/>
      <c r="EA286" s="112"/>
      <c r="EB286" s="112"/>
      <c r="EC286" s="112"/>
      <c r="ED286" s="7"/>
      <c r="EE286" s="8"/>
      <c r="EF286" s="8"/>
      <c r="EG286" s="8"/>
      <c r="EH286" s="8"/>
      <c r="EI286" s="7"/>
      <c r="EJ286" s="132"/>
      <c r="EK286" s="112"/>
      <c r="EL286" s="112"/>
      <c r="EM286" s="112"/>
      <c r="EN286" s="7"/>
      <c r="EO286" s="8"/>
      <c r="EP286" s="8"/>
      <c r="EQ286" s="8"/>
      <c r="ER286" s="8"/>
      <c r="ES286" s="7"/>
      <c r="ET286" s="132"/>
      <c r="EU286" s="13"/>
    </row>
    <row r="287" spans="1:151" ht="12.75" customHeight="1" x14ac:dyDescent="0.2">
      <c r="A287" s="13"/>
      <c r="B287" s="13"/>
      <c r="C287" s="13"/>
      <c r="D287" s="13"/>
      <c r="E287" s="13"/>
      <c r="F287" s="13"/>
      <c r="G287" s="13"/>
      <c r="H287" s="112"/>
      <c r="I287" s="14"/>
      <c r="J287" s="112"/>
      <c r="K287" s="112"/>
      <c r="L287" s="112"/>
      <c r="M287" s="112"/>
      <c r="N287" s="7"/>
      <c r="O287" s="8"/>
      <c r="P287" s="8"/>
      <c r="Q287" s="8"/>
      <c r="R287" s="8"/>
      <c r="S287" s="7"/>
      <c r="T287" s="132"/>
      <c r="U287" s="112"/>
      <c r="V287" s="112"/>
      <c r="W287" s="112"/>
      <c r="X287" s="7"/>
      <c r="Y287" s="8"/>
      <c r="Z287" s="8"/>
      <c r="AA287" s="8"/>
      <c r="AB287" s="8"/>
      <c r="AC287" s="7"/>
      <c r="AD287" s="132"/>
      <c r="AE287" s="112"/>
      <c r="AF287" s="112"/>
      <c r="AG287" s="112"/>
      <c r="AH287" s="7"/>
      <c r="AI287" s="8"/>
      <c r="AJ287" s="8"/>
      <c r="AK287" s="8"/>
      <c r="AL287" s="8"/>
      <c r="AM287" s="7"/>
      <c r="AN287" s="132"/>
      <c r="AO287" s="112"/>
      <c r="AP287" s="112"/>
      <c r="AQ287" s="112"/>
      <c r="AR287" s="7"/>
      <c r="AS287" s="8"/>
      <c r="AT287" s="8"/>
      <c r="AU287" s="8"/>
      <c r="AV287" s="8"/>
      <c r="AW287" s="7"/>
      <c r="AX287" s="132"/>
      <c r="AY287" s="112"/>
      <c r="AZ287" s="112"/>
      <c r="BA287" s="112"/>
      <c r="BB287" s="7"/>
      <c r="BC287" s="8"/>
      <c r="BD287" s="8"/>
      <c r="BE287" s="8"/>
      <c r="BF287" s="8"/>
      <c r="BG287" s="7"/>
      <c r="BH287" s="132"/>
      <c r="BI287" s="112"/>
      <c r="BJ287" s="112"/>
      <c r="BK287" s="112"/>
      <c r="BL287" s="7"/>
      <c r="BM287" s="8"/>
      <c r="BN287" s="8"/>
      <c r="BO287" s="8"/>
      <c r="BP287" s="8"/>
      <c r="BQ287" s="7"/>
      <c r="BR287" s="132"/>
      <c r="BS287" s="112"/>
      <c r="BT287" s="112"/>
      <c r="BU287" s="112"/>
      <c r="BV287" s="7"/>
      <c r="BW287" s="8"/>
      <c r="BX287" s="8"/>
      <c r="BY287" s="8"/>
      <c r="BZ287" s="8"/>
      <c r="CA287" s="7"/>
      <c r="CB287" s="132"/>
      <c r="CC287" s="112"/>
      <c r="CD287" s="112"/>
      <c r="CE287" s="112"/>
      <c r="CF287" s="7"/>
      <c r="CG287" s="8"/>
      <c r="CH287" s="8"/>
      <c r="CI287" s="8"/>
      <c r="CJ287" s="8"/>
      <c r="CK287" s="7"/>
      <c r="CL287" s="132"/>
      <c r="CM287" s="112"/>
      <c r="CN287" s="112"/>
      <c r="CO287" s="112"/>
      <c r="CP287" s="7"/>
      <c r="CQ287" s="8"/>
      <c r="CR287" s="8"/>
      <c r="CS287" s="8"/>
      <c r="CT287" s="8"/>
      <c r="CU287" s="7"/>
      <c r="CV287" s="132"/>
      <c r="CW287" s="112"/>
      <c r="CX287" s="112"/>
      <c r="CY287" s="112"/>
      <c r="CZ287" s="7"/>
      <c r="DA287" s="8"/>
      <c r="DB287" s="8"/>
      <c r="DC287" s="8"/>
      <c r="DD287" s="8"/>
      <c r="DE287" s="7"/>
      <c r="DF287" s="132"/>
      <c r="DG287" s="112"/>
      <c r="DH287" s="112"/>
      <c r="DI287" s="112"/>
      <c r="DJ287" s="7"/>
      <c r="DK287" s="8"/>
      <c r="DL287" s="8"/>
      <c r="DM287" s="8"/>
      <c r="DN287" s="8"/>
      <c r="DO287" s="7"/>
      <c r="DP287" s="132"/>
      <c r="DQ287" s="112"/>
      <c r="DR287" s="112"/>
      <c r="DS287" s="112"/>
      <c r="DT287" s="7"/>
      <c r="DU287" s="8"/>
      <c r="DV287" s="8"/>
      <c r="DW287" s="8"/>
      <c r="DX287" s="8"/>
      <c r="DY287" s="7"/>
      <c r="DZ287" s="132"/>
      <c r="EA287" s="112"/>
      <c r="EB287" s="112"/>
      <c r="EC287" s="112"/>
      <c r="ED287" s="7"/>
      <c r="EE287" s="8"/>
      <c r="EF287" s="8"/>
      <c r="EG287" s="8"/>
      <c r="EH287" s="8"/>
      <c r="EI287" s="7"/>
      <c r="EJ287" s="132"/>
      <c r="EK287" s="112"/>
      <c r="EL287" s="112"/>
      <c r="EM287" s="112"/>
      <c r="EN287" s="7"/>
      <c r="EO287" s="8"/>
      <c r="EP287" s="8"/>
      <c r="EQ287" s="8"/>
      <c r="ER287" s="8"/>
      <c r="ES287" s="7"/>
      <c r="ET287" s="132"/>
      <c r="EU287" s="13"/>
    </row>
    <row r="288" spans="1:151" ht="12.75" customHeight="1" x14ac:dyDescent="0.2">
      <c r="A288" s="13"/>
      <c r="B288" s="13"/>
      <c r="C288" s="13"/>
      <c r="D288" s="13"/>
      <c r="E288" s="13"/>
      <c r="F288" s="13"/>
      <c r="G288" s="13"/>
      <c r="H288" s="112"/>
      <c r="I288" s="14"/>
      <c r="J288" s="112"/>
      <c r="K288" s="112"/>
      <c r="L288" s="112"/>
      <c r="M288" s="112"/>
      <c r="N288" s="7"/>
      <c r="O288" s="8"/>
      <c r="P288" s="8"/>
      <c r="Q288" s="8"/>
      <c r="R288" s="8"/>
      <c r="S288" s="7"/>
      <c r="T288" s="132"/>
      <c r="U288" s="112"/>
      <c r="V288" s="112"/>
      <c r="W288" s="112"/>
      <c r="X288" s="7"/>
      <c r="Y288" s="8"/>
      <c r="Z288" s="8"/>
      <c r="AA288" s="8"/>
      <c r="AB288" s="8"/>
      <c r="AC288" s="7"/>
      <c r="AD288" s="132"/>
      <c r="AE288" s="112"/>
      <c r="AF288" s="112"/>
      <c r="AG288" s="112"/>
      <c r="AH288" s="7"/>
      <c r="AI288" s="8"/>
      <c r="AJ288" s="8"/>
      <c r="AK288" s="8"/>
      <c r="AL288" s="8"/>
      <c r="AM288" s="7"/>
      <c r="AN288" s="132"/>
      <c r="AO288" s="112"/>
      <c r="AP288" s="112"/>
      <c r="AQ288" s="112"/>
      <c r="AR288" s="7"/>
      <c r="AS288" s="8"/>
      <c r="AT288" s="8"/>
      <c r="AU288" s="8"/>
      <c r="AV288" s="8"/>
      <c r="AW288" s="7"/>
      <c r="AX288" s="132"/>
      <c r="AY288" s="112"/>
      <c r="AZ288" s="112"/>
      <c r="BA288" s="112"/>
      <c r="BB288" s="7"/>
      <c r="BC288" s="8"/>
      <c r="BD288" s="8"/>
      <c r="BE288" s="8"/>
      <c r="BF288" s="8"/>
      <c r="BG288" s="7"/>
      <c r="BH288" s="132"/>
      <c r="BI288" s="112"/>
      <c r="BJ288" s="112"/>
      <c r="BK288" s="112"/>
      <c r="BL288" s="7"/>
      <c r="BM288" s="8"/>
      <c r="BN288" s="8"/>
      <c r="BO288" s="8"/>
      <c r="BP288" s="8"/>
      <c r="BQ288" s="7"/>
      <c r="BR288" s="132"/>
      <c r="BS288" s="112"/>
      <c r="BT288" s="112"/>
      <c r="BU288" s="112"/>
      <c r="BV288" s="7"/>
      <c r="BW288" s="8"/>
      <c r="BX288" s="8"/>
      <c r="BY288" s="8"/>
      <c r="BZ288" s="8"/>
      <c r="CA288" s="7"/>
      <c r="CB288" s="132"/>
      <c r="CC288" s="112"/>
      <c r="CD288" s="112"/>
      <c r="CE288" s="112"/>
      <c r="CF288" s="7"/>
      <c r="CG288" s="8"/>
      <c r="CH288" s="8"/>
      <c r="CI288" s="8"/>
      <c r="CJ288" s="8"/>
      <c r="CK288" s="7"/>
      <c r="CL288" s="132"/>
      <c r="CM288" s="112"/>
      <c r="CN288" s="112"/>
      <c r="CO288" s="112"/>
      <c r="CP288" s="7"/>
      <c r="CQ288" s="8"/>
      <c r="CR288" s="8"/>
      <c r="CS288" s="8"/>
      <c r="CT288" s="8"/>
      <c r="CU288" s="7"/>
      <c r="CV288" s="132"/>
      <c r="CW288" s="112"/>
      <c r="CX288" s="112"/>
      <c r="CY288" s="112"/>
      <c r="CZ288" s="7"/>
      <c r="DA288" s="8"/>
      <c r="DB288" s="8"/>
      <c r="DC288" s="8"/>
      <c r="DD288" s="8"/>
      <c r="DE288" s="7"/>
      <c r="DF288" s="132"/>
      <c r="DG288" s="112"/>
      <c r="DH288" s="112"/>
      <c r="DI288" s="112"/>
      <c r="DJ288" s="7"/>
      <c r="DK288" s="8"/>
      <c r="DL288" s="8"/>
      <c r="DM288" s="8"/>
      <c r="DN288" s="8"/>
      <c r="DO288" s="7"/>
      <c r="DP288" s="132"/>
      <c r="DQ288" s="112"/>
      <c r="DR288" s="112"/>
      <c r="DS288" s="112"/>
      <c r="DT288" s="7"/>
      <c r="DU288" s="8"/>
      <c r="DV288" s="8"/>
      <c r="DW288" s="8"/>
      <c r="DX288" s="8"/>
      <c r="DY288" s="7"/>
      <c r="DZ288" s="132"/>
      <c r="EA288" s="112"/>
      <c r="EB288" s="112"/>
      <c r="EC288" s="112"/>
      <c r="ED288" s="7"/>
      <c r="EE288" s="8"/>
      <c r="EF288" s="8"/>
      <c r="EG288" s="8"/>
      <c r="EH288" s="8"/>
      <c r="EI288" s="7"/>
      <c r="EJ288" s="132"/>
      <c r="EK288" s="112"/>
      <c r="EL288" s="112"/>
      <c r="EM288" s="112"/>
      <c r="EN288" s="7"/>
      <c r="EO288" s="8"/>
      <c r="EP288" s="8"/>
      <c r="EQ288" s="8"/>
      <c r="ER288" s="8"/>
      <c r="ES288" s="7"/>
      <c r="ET288" s="132"/>
      <c r="EU288" s="13"/>
    </row>
    <row r="289" spans="1:151" ht="12.75" customHeight="1" x14ac:dyDescent="0.2">
      <c r="A289" s="13"/>
      <c r="B289" s="13"/>
      <c r="C289" s="13"/>
      <c r="D289" s="13"/>
      <c r="E289" s="13"/>
      <c r="F289" s="13"/>
      <c r="G289" s="13"/>
      <c r="H289" s="112"/>
      <c r="I289" s="14"/>
      <c r="J289" s="112"/>
      <c r="K289" s="112"/>
      <c r="L289" s="112"/>
      <c r="M289" s="112"/>
      <c r="N289" s="7"/>
      <c r="O289" s="8"/>
      <c r="P289" s="8"/>
      <c r="Q289" s="8"/>
      <c r="R289" s="8"/>
      <c r="S289" s="7"/>
      <c r="T289" s="132"/>
      <c r="U289" s="112"/>
      <c r="V289" s="112"/>
      <c r="W289" s="112"/>
      <c r="X289" s="7"/>
      <c r="Y289" s="8"/>
      <c r="Z289" s="8"/>
      <c r="AA289" s="8"/>
      <c r="AB289" s="8"/>
      <c r="AC289" s="7"/>
      <c r="AD289" s="132"/>
      <c r="AE289" s="112"/>
      <c r="AF289" s="112"/>
      <c r="AG289" s="112"/>
      <c r="AH289" s="7"/>
      <c r="AI289" s="8"/>
      <c r="AJ289" s="8"/>
      <c r="AK289" s="8"/>
      <c r="AL289" s="8"/>
      <c r="AM289" s="7"/>
      <c r="AN289" s="132"/>
      <c r="AO289" s="112"/>
      <c r="AP289" s="112"/>
      <c r="AQ289" s="112"/>
      <c r="AR289" s="7"/>
      <c r="AS289" s="8"/>
      <c r="AT289" s="8"/>
      <c r="AU289" s="8"/>
      <c r="AV289" s="8"/>
      <c r="AW289" s="7"/>
      <c r="AX289" s="132"/>
      <c r="AY289" s="112"/>
      <c r="AZ289" s="112"/>
      <c r="BA289" s="112"/>
      <c r="BB289" s="7"/>
      <c r="BC289" s="8"/>
      <c r="BD289" s="8"/>
      <c r="BE289" s="8"/>
      <c r="BF289" s="8"/>
      <c r="BG289" s="7"/>
      <c r="BH289" s="132"/>
      <c r="BI289" s="112"/>
      <c r="BJ289" s="112"/>
      <c r="BK289" s="112"/>
      <c r="BL289" s="7"/>
      <c r="BM289" s="8"/>
      <c r="BN289" s="8"/>
      <c r="BO289" s="8"/>
      <c r="BP289" s="8"/>
      <c r="BQ289" s="7"/>
      <c r="BR289" s="132"/>
      <c r="BS289" s="112"/>
      <c r="BT289" s="112"/>
      <c r="BU289" s="112"/>
      <c r="BV289" s="7"/>
      <c r="BW289" s="8"/>
      <c r="BX289" s="8"/>
      <c r="BY289" s="8"/>
      <c r="BZ289" s="8"/>
      <c r="CA289" s="7"/>
      <c r="CB289" s="132"/>
      <c r="CC289" s="112"/>
      <c r="CD289" s="112"/>
      <c r="CE289" s="112"/>
      <c r="CF289" s="7"/>
      <c r="CG289" s="8"/>
      <c r="CH289" s="8"/>
      <c r="CI289" s="8"/>
      <c r="CJ289" s="8"/>
      <c r="CK289" s="7"/>
      <c r="CL289" s="132"/>
      <c r="CM289" s="112"/>
      <c r="CN289" s="112"/>
      <c r="CO289" s="112"/>
      <c r="CP289" s="7"/>
      <c r="CQ289" s="8"/>
      <c r="CR289" s="8"/>
      <c r="CS289" s="8"/>
      <c r="CT289" s="8"/>
      <c r="CU289" s="7"/>
      <c r="CV289" s="132"/>
      <c r="CW289" s="112"/>
      <c r="CX289" s="112"/>
      <c r="CY289" s="112"/>
      <c r="CZ289" s="7"/>
      <c r="DA289" s="8"/>
      <c r="DB289" s="8"/>
      <c r="DC289" s="8"/>
      <c r="DD289" s="8"/>
      <c r="DE289" s="7"/>
      <c r="DF289" s="132"/>
      <c r="DG289" s="112"/>
      <c r="DH289" s="112"/>
      <c r="DI289" s="112"/>
      <c r="DJ289" s="7"/>
      <c r="DK289" s="8"/>
      <c r="DL289" s="8"/>
      <c r="DM289" s="8"/>
      <c r="DN289" s="8"/>
      <c r="DO289" s="7"/>
      <c r="DP289" s="132"/>
      <c r="DQ289" s="112"/>
      <c r="DR289" s="112"/>
      <c r="DS289" s="112"/>
      <c r="DT289" s="7"/>
      <c r="DU289" s="8"/>
      <c r="DV289" s="8"/>
      <c r="DW289" s="8"/>
      <c r="DX289" s="8"/>
      <c r="DY289" s="7"/>
      <c r="DZ289" s="132"/>
      <c r="EA289" s="112"/>
      <c r="EB289" s="112"/>
      <c r="EC289" s="112"/>
      <c r="ED289" s="7"/>
      <c r="EE289" s="8"/>
      <c r="EF289" s="8"/>
      <c r="EG289" s="8"/>
      <c r="EH289" s="8"/>
      <c r="EI289" s="7"/>
      <c r="EJ289" s="132"/>
      <c r="EK289" s="112"/>
      <c r="EL289" s="112"/>
      <c r="EM289" s="112"/>
      <c r="EN289" s="7"/>
      <c r="EO289" s="8"/>
      <c r="EP289" s="8"/>
      <c r="EQ289" s="8"/>
      <c r="ER289" s="8"/>
      <c r="ES289" s="7"/>
      <c r="ET289" s="132"/>
      <c r="EU289" s="13"/>
    </row>
    <row r="290" spans="1:151" ht="12.75" customHeight="1" x14ac:dyDescent="0.2">
      <c r="A290" s="13"/>
      <c r="B290" s="13"/>
      <c r="C290" s="13"/>
      <c r="D290" s="13"/>
      <c r="E290" s="13"/>
      <c r="F290" s="13"/>
      <c r="G290" s="13"/>
      <c r="H290" s="112"/>
      <c r="I290" s="14"/>
      <c r="J290" s="112"/>
      <c r="K290" s="112"/>
      <c r="L290" s="112"/>
      <c r="M290" s="112"/>
      <c r="N290" s="7"/>
      <c r="O290" s="8"/>
      <c r="P290" s="8"/>
      <c r="Q290" s="8"/>
      <c r="R290" s="8"/>
      <c r="S290" s="7"/>
      <c r="T290" s="132"/>
      <c r="U290" s="112"/>
      <c r="V290" s="112"/>
      <c r="W290" s="112"/>
      <c r="X290" s="7"/>
      <c r="Y290" s="8"/>
      <c r="Z290" s="8"/>
      <c r="AA290" s="8"/>
      <c r="AB290" s="8"/>
      <c r="AC290" s="7"/>
      <c r="AD290" s="132"/>
      <c r="AE290" s="112"/>
      <c r="AF290" s="112"/>
      <c r="AG290" s="112"/>
      <c r="AH290" s="7"/>
      <c r="AI290" s="8"/>
      <c r="AJ290" s="8"/>
      <c r="AK290" s="8"/>
      <c r="AL290" s="8"/>
      <c r="AM290" s="7"/>
      <c r="AN290" s="132"/>
      <c r="AO290" s="112"/>
      <c r="AP290" s="112"/>
      <c r="AQ290" s="112"/>
      <c r="AR290" s="7"/>
      <c r="AS290" s="8"/>
      <c r="AT290" s="8"/>
      <c r="AU290" s="8"/>
      <c r="AV290" s="8"/>
      <c r="AW290" s="7"/>
      <c r="AX290" s="132"/>
      <c r="AY290" s="112"/>
      <c r="AZ290" s="112"/>
      <c r="BA290" s="112"/>
      <c r="BB290" s="7"/>
      <c r="BC290" s="8"/>
      <c r="BD290" s="8"/>
      <c r="BE290" s="8"/>
      <c r="BF290" s="8"/>
      <c r="BG290" s="7"/>
      <c r="BH290" s="132"/>
      <c r="BI290" s="112"/>
      <c r="BJ290" s="112"/>
      <c r="BK290" s="112"/>
      <c r="BL290" s="7"/>
      <c r="BM290" s="8"/>
      <c r="BN290" s="8"/>
      <c r="BO290" s="8"/>
      <c r="BP290" s="8"/>
      <c r="BQ290" s="7"/>
      <c r="BR290" s="132"/>
      <c r="BS290" s="112"/>
      <c r="BT290" s="112"/>
      <c r="BU290" s="112"/>
      <c r="BV290" s="7"/>
      <c r="BW290" s="8"/>
      <c r="BX290" s="8"/>
      <c r="BY290" s="8"/>
      <c r="BZ290" s="8"/>
      <c r="CA290" s="7"/>
      <c r="CB290" s="132"/>
      <c r="CC290" s="112"/>
      <c r="CD290" s="112"/>
      <c r="CE290" s="112"/>
      <c r="CF290" s="7"/>
      <c r="CG290" s="8"/>
      <c r="CH290" s="8"/>
      <c r="CI290" s="8"/>
      <c r="CJ290" s="8"/>
      <c r="CK290" s="7"/>
      <c r="CL290" s="132"/>
      <c r="CM290" s="112"/>
      <c r="CN290" s="112"/>
      <c r="CO290" s="112"/>
      <c r="CP290" s="7"/>
      <c r="CQ290" s="8"/>
      <c r="CR290" s="8"/>
      <c r="CS290" s="8"/>
      <c r="CT290" s="8"/>
      <c r="CU290" s="7"/>
      <c r="CV290" s="132"/>
      <c r="CW290" s="112"/>
      <c r="CX290" s="112"/>
      <c r="CY290" s="112"/>
      <c r="CZ290" s="7"/>
      <c r="DA290" s="8"/>
      <c r="DB290" s="8"/>
      <c r="DC290" s="8"/>
      <c r="DD290" s="8"/>
      <c r="DE290" s="7"/>
      <c r="DF290" s="132"/>
      <c r="DG290" s="112"/>
      <c r="DH290" s="112"/>
      <c r="DI290" s="112"/>
      <c r="DJ290" s="7"/>
      <c r="DK290" s="8"/>
      <c r="DL290" s="8"/>
      <c r="DM290" s="8"/>
      <c r="DN290" s="8"/>
      <c r="DO290" s="7"/>
      <c r="DP290" s="132"/>
      <c r="DQ290" s="112"/>
      <c r="DR290" s="112"/>
      <c r="DS290" s="112"/>
      <c r="DT290" s="7"/>
      <c r="DU290" s="8"/>
      <c r="DV290" s="8"/>
      <c r="DW290" s="8"/>
      <c r="DX290" s="8"/>
      <c r="DY290" s="7"/>
      <c r="DZ290" s="132"/>
      <c r="EA290" s="112"/>
      <c r="EB290" s="112"/>
      <c r="EC290" s="112"/>
      <c r="ED290" s="7"/>
      <c r="EE290" s="8"/>
      <c r="EF290" s="8"/>
      <c r="EG290" s="8"/>
      <c r="EH290" s="8"/>
      <c r="EI290" s="7"/>
      <c r="EJ290" s="132"/>
      <c r="EK290" s="112"/>
      <c r="EL290" s="112"/>
      <c r="EM290" s="112"/>
      <c r="EN290" s="7"/>
      <c r="EO290" s="8"/>
      <c r="EP290" s="8"/>
      <c r="EQ290" s="8"/>
      <c r="ER290" s="8"/>
      <c r="ES290" s="7"/>
      <c r="ET290" s="132"/>
      <c r="EU290" s="13"/>
    </row>
    <row r="291" spans="1:151" ht="12.75" customHeight="1" x14ac:dyDescent="0.2">
      <c r="A291" s="13"/>
      <c r="B291" s="13"/>
      <c r="C291" s="13"/>
      <c r="D291" s="13"/>
      <c r="E291" s="13"/>
      <c r="F291" s="13"/>
      <c r="G291" s="13"/>
      <c r="H291" s="112"/>
      <c r="I291" s="14"/>
      <c r="J291" s="112"/>
      <c r="K291" s="112"/>
      <c r="L291" s="112"/>
      <c r="M291" s="112"/>
      <c r="N291" s="7"/>
      <c r="O291" s="8"/>
      <c r="P291" s="8"/>
      <c r="Q291" s="8"/>
      <c r="R291" s="8"/>
      <c r="S291" s="7"/>
      <c r="T291" s="132"/>
      <c r="U291" s="112"/>
      <c r="V291" s="112"/>
      <c r="W291" s="112"/>
      <c r="X291" s="7"/>
      <c r="Y291" s="8"/>
      <c r="Z291" s="8"/>
      <c r="AA291" s="8"/>
      <c r="AB291" s="8"/>
      <c r="AC291" s="7"/>
      <c r="AD291" s="132"/>
      <c r="AE291" s="112"/>
      <c r="AF291" s="112"/>
      <c r="AG291" s="112"/>
      <c r="AH291" s="7"/>
      <c r="AI291" s="8"/>
      <c r="AJ291" s="8"/>
      <c r="AK291" s="8"/>
      <c r="AL291" s="8"/>
      <c r="AM291" s="7"/>
      <c r="AN291" s="132"/>
      <c r="AO291" s="112"/>
      <c r="AP291" s="112"/>
      <c r="AQ291" s="112"/>
      <c r="AR291" s="7"/>
      <c r="AS291" s="8"/>
      <c r="AT291" s="8"/>
      <c r="AU291" s="8"/>
      <c r="AV291" s="8"/>
      <c r="AW291" s="7"/>
      <c r="AX291" s="132"/>
      <c r="AY291" s="112"/>
      <c r="AZ291" s="112"/>
      <c r="BA291" s="112"/>
      <c r="BB291" s="7"/>
      <c r="BC291" s="8"/>
      <c r="BD291" s="8"/>
      <c r="BE291" s="8"/>
      <c r="BF291" s="8"/>
      <c r="BG291" s="7"/>
      <c r="BH291" s="132"/>
      <c r="BI291" s="112"/>
      <c r="BJ291" s="112"/>
      <c r="BK291" s="112"/>
      <c r="BL291" s="7"/>
      <c r="BM291" s="8"/>
      <c r="BN291" s="8"/>
      <c r="BO291" s="8"/>
      <c r="BP291" s="8"/>
      <c r="BQ291" s="7"/>
      <c r="BR291" s="132"/>
      <c r="BS291" s="112"/>
      <c r="BT291" s="112"/>
      <c r="BU291" s="112"/>
      <c r="BV291" s="7"/>
      <c r="BW291" s="8"/>
      <c r="BX291" s="8"/>
      <c r="BY291" s="8"/>
      <c r="BZ291" s="8"/>
      <c r="CA291" s="7"/>
      <c r="CB291" s="132"/>
      <c r="CC291" s="112"/>
      <c r="CD291" s="112"/>
      <c r="CE291" s="112"/>
      <c r="CF291" s="7"/>
      <c r="CG291" s="8"/>
      <c r="CH291" s="8"/>
      <c r="CI291" s="8"/>
      <c r="CJ291" s="8"/>
      <c r="CK291" s="7"/>
      <c r="CL291" s="132"/>
      <c r="CM291" s="112"/>
      <c r="CN291" s="112"/>
      <c r="CO291" s="112"/>
      <c r="CP291" s="7"/>
      <c r="CQ291" s="8"/>
      <c r="CR291" s="8"/>
      <c r="CS291" s="8"/>
      <c r="CT291" s="8"/>
      <c r="CU291" s="7"/>
      <c r="CV291" s="132"/>
      <c r="CW291" s="112"/>
      <c r="CX291" s="112"/>
      <c r="CY291" s="112"/>
      <c r="CZ291" s="7"/>
      <c r="DA291" s="8"/>
      <c r="DB291" s="8"/>
      <c r="DC291" s="8"/>
      <c r="DD291" s="8"/>
      <c r="DE291" s="7"/>
      <c r="DF291" s="132"/>
      <c r="DG291" s="112"/>
      <c r="DH291" s="112"/>
      <c r="DI291" s="112"/>
      <c r="DJ291" s="7"/>
      <c r="DK291" s="8"/>
      <c r="DL291" s="8"/>
      <c r="DM291" s="8"/>
      <c r="DN291" s="8"/>
      <c r="DO291" s="7"/>
      <c r="DP291" s="132"/>
      <c r="DQ291" s="112"/>
      <c r="DR291" s="112"/>
      <c r="DS291" s="112"/>
      <c r="DT291" s="7"/>
      <c r="DU291" s="8"/>
      <c r="DV291" s="8"/>
      <c r="DW291" s="8"/>
      <c r="DX291" s="8"/>
      <c r="DY291" s="7"/>
      <c r="DZ291" s="132"/>
      <c r="EA291" s="112"/>
      <c r="EB291" s="112"/>
      <c r="EC291" s="112"/>
      <c r="ED291" s="7"/>
      <c r="EE291" s="8"/>
      <c r="EF291" s="8"/>
      <c r="EG291" s="8"/>
      <c r="EH291" s="8"/>
      <c r="EI291" s="7"/>
      <c r="EJ291" s="132"/>
      <c r="EK291" s="112"/>
      <c r="EL291" s="112"/>
      <c r="EM291" s="112"/>
      <c r="EN291" s="7"/>
      <c r="EO291" s="8"/>
      <c r="EP291" s="8"/>
      <c r="EQ291" s="8"/>
      <c r="ER291" s="8"/>
      <c r="ES291" s="7"/>
      <c r="ET291" s="132"/>
      <c r="EU291" s="13"/>
    </row>
    <row r="292" spans="1:151" ht="12.75" customHeight="1" x14ac:dyDescent="0.2">
      <c r="A292" s="13"/>
      <c r="B292" s="13"/>
      <c r="C292" s="13"/>
      <c r="D292" s="13"/>
      <c r="E292" s="13"/>
      <c r="F292" s="13"/>
      <c r="G292" s="13"/>
      <c r="H292" s="112"/>
      <c r="I292" s="14"/>
      <c r="J292" s="112"/>
      <c r="K292" s="112"/>
      <c r="L292" s="112"/>
      <c r="M292" s="112"/>
      <c r="N292" s="7"/>
      <c r="O292" s="8"/>
      <c r="P292" s="8"/>
      <c r="Q292" s="8"/>
      <c r="R292" s="8"/>
      <c r="S292" s="7"/>
      <c r="T292" s="132"/>
      <c r="U292" s="112"/>
      <c r="V292" s="112"/>
      <c r="W292" s="112"/>
      <c r="X292" s="7"/>
      <c r="Y292" s="8"/>
      <c r="Z292" s="8"/>
      <c r="AA292" s="8"/>
      <c r="AB292" s="8"/>
      <c r="AC292" s="7"/>
      <c r="AD292" s="132"/>
      <c r="AE292" s="112"/>
      <c r="AF292" s="112"/>
      <c r="AG292" s="112"/>
      <c r="AH292" s="7"/>
      <c r="AI292" s="8"/>
      <c r="AJ292" s="8"/>
      <c r="AK292" s="8"/>
      <c r="AL292" s="8"/>
      <c r="AM292" s="7"/>
      <c r="AN292" s="132"/>
      <c r="AO292" s="112"/>
      <c r="AP292" s="112"/>
      <c r="AQ292" s="112"/>
      <c r="AR292" s="7"/>
      <c r="AS292" s="8"/>
      <c r="AT292" s="8"/>
      <c r="AU292" s="8"/>
      <c r="AV292" s="8"/>
      <c r="AW292" s="7"/>
      <c r="AX292" s="132"/>
      <c r="AY292" s="112"/>
      <c r="AZ292" s="112"/>
      <c r="BA292" s="112"/>
      <c r="BB292" s="7"/>
      <c r="BC292" s="8"/>
      <c r="BD292" s="8"/>
      <c r="BE292" s="8"/>
      <c r="BF292" s="8"/>
      <c r="BG292" s="7"/>
      <c r="BH292" s="132"/>
      <c r="BI292" s="112"/>
      <c r="BJ292" s="112"/>
      <c r="BK292" s="112"/>
      <c r="BL292" s="7"/>
      <c r="BM292" s="8"/>
      <c r="BN292" s="8"/>
      <c r="BO292" s="8"/>
      <c r="BP292" s="8"/>
      <c r="BQ292" s="7"/>
      <c r="BR292" s="132"/>
      <c r="BS292" s="112"/>
      <c r="BT292" s="112"/>
      <c r="BU292" s="112"/>
      <c r="BV292" s="7"/>
      <c r="BW292" s="8"/>
      <c r="BX292" s="8"/>
      <c r="BY292" s="8"/>
      <c r="BZ292" s="8"/>
      <c r="CA292" s="7"/>
      <c r="CB292" s="132"/>
      <c r="CC292" s="112"/>
      <c r="CD292" s="112"/>
      <c r="CE292" s="112"/>
      <c r="CF292" s="7"/>
      <c r="CG292" s="8"/>
      <c r="CH292" s="8"/>
      <c r="CI292" s="8"/>
      <c r="CJ292" s="8"/>
      <c r="CK292" s="7"/>
      <c r="CL292" s="132"/>
      <c r="CM292" s="112"/>
      <c r="CN292" s="112"/>
      <c r="CO292" s="112"/>
      <c r="CP292" s="7"/>
      <c r="CQ292" s="8"/>
      <c r="CR292" s="8"/>
      <c r="CS292" s="8"/>
      <c r="CT292" s="8"/>
      <c r="CU292" s="7"/>
      <c r="CV292" s="132"/>
      <c r="CW292" s="112"/>
      <c r="CX292" s="112"/>
      <c r="CY292" s="112"/>
      <c r="CZ292" s="7"/>
      <c r="DA292" s="8"/>
      <c r="DB292" s="8"/>
      <c r="DC292" s="8"/>
      <c r="DD292" s="8"/>
      <c r="DE292" s="7"/>
      <c r="DF292" s="132"/>
      <c r="DG292" s="112"/>
      <c r="DH292" s="112"/>
      <c r="DI292" s="112"/>
      <c r="DJ292" s="7"/>
      <c r="DK292" s="8"/>
      <c r="DL292" s="8"/>
      <c r="DM292" s="8"/>
      <c r="DN292" s="8"/>
      <c r="DO292" s="7"/>
      <c r="DP292" s="132"/>
      <c r="DQ292" s="112"/>
      <c r="DR292" s="112"/>
      <c r="DS292" s="112"/>
      <c r="DT292" s="7"/>
      <c r="DU292" s="8"/>
      <c r="DV292" s="8"/>
      <c r="DW292" s="8"/>
      <c r="DX292" s="8"/>
      <c r="DY292" s="7"/>
      <c r="DZ292" s="132"/>
      <c r="EA292" s="112"/>
      <c r="EB292" s="112"/>
      <c r="EC292" s="112"/>
      <c r="ED292" s="7"/>
      <c r="EE292" s="8"/>
      <c r="EF292" s="8"/>
      <c r="EG292" s="8"/>
      <c r="EH292" s="8"/>
      <c r="EI292" s="7"/>
      <c r="EJ292" s="132"/>
      <c r="EK292" s="112"/>
      <c r="EL292" s="112"/>
      <c r="EM292" s="112"/>
      <c r="EN292" s="7"/>
      <c r="EO292" s="8"/>
      <c r="EP292" s="8"/>
      <c r="EQ292" s="8"/>
      <c r="ER292" s="8"/>
      <c r="ES292" s="7"/>
      <c r="ET292" s="132"/>
      <c r="EU292" s="13"/>
    </row>
    <row r="293" spans="1:151" ht="12.75" customHeight="1" x14ac:dyDescent="0.2">
      <c r="A293" s="13"/>
      <c r="B293" s="13"/>
      <c r="C293" s="13"/>
      <c r="D293" s="13"/>
      <c r="E293" s="13"/>
      <c r="F293" s="13"/>
      <c r="G293" s="13"/>
      <c r="H293" s="112"/>
      <c r="I293" s="14"/>
      <c r="J293" s="112"/>
      <c r="K293" s="112"/>
      <c r="L293" s="112"/>
      <c r="M293" s="112"/>
      <c r="N293" s="7"/>
      <c r="O293" s="8"/>
      <c r="P293" s="8"/>
      <c r="Q293" s="8"/>
      <c r="R293" s="8"/>
      <c r="S293" s="7"/>
      <c r="T293" s="132"/>
      <c r="U293" s="112"/>
      <c r="V293" s="112"/>
      <c r="W293" s="112"/>
      <c r="X293" s="7"/>
      <c r="Y293" s="8"/>
      <c r="Z293" s="8"/>
      <c r="AA293" s="8"/>
      <c r="AB293" s="8"/>
      <c r="AC293" s="7"/>
      <c r="AD293" s="132"/>
      <c r="AE293" s="112"/>
      <c r="AF293" s="112"/>
      <c r="AG293" s="112"/>
      <c r="AH293" s="7"/>
      <c r="AI293" s="8"/>
      <c r="AJ293" s="8"/>
      <c r="AK293" s="8"/>
      <c r="AL293" s="8"/>
      <c r="AM293" s="7"/>
      <c r="AN293" s="132"/>
      <c r="AO293" s="112"/>
      <c r="AP293" s="112"/>
      <c r="AQ293" s="112"/>
      <c r="AR293" s="7"/>
      <c r="AS293" s="8"/>
      <c r="AT293" s="8"/>
      <c r="AU293" s="8"/>
      <c r="AV293" s="8"/>
      <c r="AW293" s="7"/>
      <c r="AX293" s="132"/>
      <c r="AY293" s="112"/>
      <c r="AZ293" s="112"/>
      <c r="BA293" s="112"/>
      <c r="BB293" s="7"/>
      <c r="BC293" s="8"/>
      <c r="BD293" s="8"/>
      <c r="BE293" s="8"/>
      <c r="BF293" s="8"/>
      <c r="BG293" s="7"/>
      <c r="BH293" s="132"/>
      <c r="BI293" s="112"/>
      <c r="BJ293" s="112"/>
      <c r="BK293" s="112"/>
      <c r="BL293" s="7"/>
      <c r="BM293" s="8"/>
      <c r="BN293" s="8"/>
      <c r="BO293" s="8"/>
      <c r="BP293" s="8"/>
      <c r="BQ293" s="7"/>
      <c r="BR293" s="132"/>
      <c r="BS293" s="112"/>
      <c r="BT293" s="112"/>
      <c r="BU293" s="112"/>
      <c r="BV293" s="7"/>
      <c r="BW293" s="8"/>
      <c r="BX293" s="8"/>
      <c r="BY293" s="8"/>
      <c r="BZ293" s="8"/>
      <c r="CA293" s="7"/>
      <c r="CB293" s="132"/>
      <c r="CC293" s="112"/>
      <c r="CD293" s="112"/>
      <c r="CE293" s="112"/>
      <c r="CF293" s="7"/>
      <c r="CG293" s="8"/>
      <c r="CH293" s="8"/>
      <c r="CI293" s="8"/>
      <c r="CJ293" s="8"/>
      <c r="CK293" s="7"/>
      <c r="CL293" s="132"/>
      <c r="CM293" s="112"/>
      <c r="CN293" s="112"/>
      <c r="CO293" s="112"/>
      <c r="CP293" s="7"/>
      <c r="CQ293" s="8"/>
      <c r="CR293" s="8"/>
      <c r="CS293" s="8"/>
      <c r="CT293" s="8"/>
      <c r="CU293" s="7"/>
      <c r="CV293" s="132"/>
      <c r="CW293" s="112"/>
      <c r="CX293" s="112"/>
      <c r="CY293" s="112"/>
      <c r="CZ293" s="7"/>
      <c r="DA293" s="8"/>
      <c r="DB293" s="8"/>
      <c r="DC293" s="8"/>
      <c r="DD293" s="8"/>
      <c r="DE293" s="7"/>
      <c r="DF293" s="132"/>
      <c r="DG293" s="112"/>
      <c r="DH293" s="112"/>
      <c r="DI293" s="112"/>
      <c r="DJ293" s="7"/>
      <c r="DK293" s="8"/>
      <c r="DL293" s="8"/>
      <c r="DM293" s="8"/>
      <c r="DN293" s="8"/>
      <c r="DO293" s="7"/>
      <c r="DP293" s="132"/>
      <c r="DQ293" s="112"/>
      <c r="DR293" s="112"/>
      <c r="DS293" s="112"/>
      <c r="DT293" s="7"/>
      <c r="DU293" s="8"/>
      <c r="DV293" s="8"/>
      <c r="DW293" s="8"/>
      <c r="DX293" s="8"/>
      <c r="DY293" s="7"/>
      <c r="DZ293" s="132"/>
      <c r="EA293" s="112"/>
      <c r="EB293" s="112"/>
      <c r="EC293" s="112"/>
      <c r="ED293" s="7"/>
      <c r="EE293" s="8"/>
      <c r="EF293" s="8"/>
      <c r="EG293" s="8"/>
      <c r="EH293" s="8"/>
      <c r="EI293" s="7"/>
      <c r="EJ293" s="132"/>
      <c r="EK293" s="112"/>
      <c r="EL293" s="112"/>
      <c r="EM293" s="112"/>
      <c r="EN293" s="7"/>
      <c r="EO293" s="8"/>
      <c r="EP293" s="8"/>
      <c r="EQ293" s="8"/>
      <c r="ER293" s="8"/>
      <c r="ES293" s="7"/>
      <c r="ET293" s="132"/>
      <c r="EU293" s="13"/>
    </row>
    <row r="294" spans="1:151" ht="12.75" customHeight="1" x14ac:dyDescent="0.2">
      <c r="A294" s="13"/>
      <c r="B294" s="13"/>
      <c r="C294" s="13"/>
      <c r="D294" s="13"/>
      <c r="E294" s="13"/>
      <c r="F294" s="13"/>
      <c r="G294" s="13"/>
      <c r="H294" s="112"/>
      <c r="I294" s="14"/>
      <c r="J294" s="112"/>
      <c r="K294" s="112"/>
      <c r="L294" s="112"/>
      <c r="M294" s="112"/>
      <c r="N294" s="7"/>
      <c r="O294" s="8"/>
      <c r="P294" s="8"/>
      <c r="Q294" s="8"/>
      <c r="R294" s="8"/>
      <c r="S294" s="7"/>
      <c r="T294" s="132"/>
      <c r="U294" s="112"/>
      <c r="V294" s="112"/>
      <c r="W294" s="112"/>
      <c r="X294" s="7"/>
      <c r="Y294" s="8"/>
      <c r="Z294" s="8"/>
      <c r="AA294" s="8"/>
      <c r="AB294" s="8"/>
      <c r="AC294" s="7"/>
      <c r="AD294" s="132"/>
      <c r="AE294" s="112"/>
      <c r="AF294" s="112"/>
      <c r="AG294" s="112"/>
      <c r="AH294" s="7"/>
      <c r="AI294" s="8"/>
      <c r="AJ294" s="8"/>
      <c r="AK294" s="8"/>
      <c r="AL294" s="8"/>
      <c r="AM294" s="7"/>
      <c r="AN294" s="132"/>
      <c r="AO294" s="112"/>
      <c r="AP294" s="112"/>
      <c r="AQ294" s="112"/>
      <c r="AR294" s="7"/>
      <c r="AS294" s="8"/>
      <c r="AT294" s="8"/>
      <c r="AU294" s="8"/>
      <c r="AV294" s="8"/>
      <c r="AW294" s="7"/>
      <c r="AX294" s="132"/>
      <c r="AY294" s="112"/>
      <c r="AZ294" s="112"/>
      <c r="BA294" s="112"/>
      <c r="BB294" s="7"/>
      <c r="BC294" s="8"/>
      <c r="BD294" s="8"/>
      <c r="BE294" s="8"/>
      <c r="BF294" s="8"/>
      <c r="BG294" s="7"/>
      <c r="BH294" s="132"/>
      <c r="BI294" s="112"/>
      <c r="BJ294" s="112"/>
      <c r="BK294" s="112"/>
      <c r="BL294" s="7"/>
      <c r="BM294" s="8"/>
      <c r="BN294" s="8"/>
      <c r="BO294" s="8"/>
      <c r="BP294" s="8"/>
      <c r="BQ294" s="7"/>
      <c r="BR294" s="132"/>
      <c r="BS294" s="112"/>
      <c r="BT294" s="112"/>
      <c r="BU294" s="112"/>
      <c r="BV294" s="7"/>
      <c r="BW294" s="8"/>
      <c r="BX294" s="8"/>
      <c r="BY294" s="8"/>
      <c r="BZ294" s="8"/>
      <c r="CA294" s="7"/>
      <c r="CB294" s="132"/>
      <c r="CC294" s="112"/>
      <c r="CD294" s="112"/>
      <c r="CE294" s="112"/>
      <c r="CF294" s="7"/>
      <c r="CG294" s="8"/>
      <c r="CH294" s="8"/>
      <c r="CI294" s="8"/>
      <c r="CJ294" s="8"/>
      <c r="CK294" s="7"/>
      <c r="CL294" s="132"/>
      <c r="CM294" s="112"/>
      <c r="CN294" s="112"/>
      <c r="CO294" s="112"/>
      <c r="CP294" s="7"/>
      <c r="CQ294" s="8"/>
      <c r="CR294" s="8"/>
      <c r="CS294" s="8"/>
      <c r="CT294" s="8"/>
      <c r="CU294" s="7"/>
      <c r="CV294" s="132"/>
      <c r="CW294" s="112"/>
      <c r="CX294" s="112"/>
      <c r="CY294" s="112"/>
      <c r="CZ294" s="7"/>
      <c r="DA294" s="8"/>
      <c r="DB294" s="8"/>
      <c r="DC294" s="8"/>
      <c r="DD294" s="8"/>
      <c r="DE294" s="7"/>
      <c r="DF294" s="132"/>
      <c r="DG294" s="112"/>
      <c r="DH294" s="112"/>
      <c r="DI294" s="112"/>
      <c r="DJ294" s="7"/>
      <c r="DK294" s="8"/>
      <c r="DL294" s="8"/>
      <c r="DM294" s="8"/>
      <c r="DN294" s="8"/>
      <c r="DO294" s="7"/>
      <c r="DP294" s="132"/>
      <c r="DQ294" s="112"/>
      <c r="DR294" s="112"/>
      <c r="DS294" s="112"/>
      <c r="DT294" s="7"/>
      <c r="DU294" s="8"/>
      <c r="DV294" s="8"/>
      <c r="DW294" s="8"/>
      <c r="DX294" s="8"/>
      <c r="DY294" s="7"/>
      <c r="DZ294" s="132"/>
      <c r="EA294" s="112"/>
      <c r="EB294" s="112"/>
      <c r="EC294" s="112"/>
      <c r="ED294" s="7"/>
      <c r="EE294" s="8"/>
      <c r="EF294" s="8"/>
      <c r="EG294" s="8"/>
      <c r="EH294" s="8"/>
      <c r="EI294" s="7"/>
      <c r="EJ294" s="132"/>
      <c r="EK294" s="112"/>
      <c r="EL294" s="112"/>
      <c r="EM294" s="112"/>
      <c r="EN294" s="7"/>
      <c r="EO294" s="8"/>
      <c r="EP294" s="8"/>
      <c r="EQ294" s="8"/>
      <c r="ER294" s="8"/>
      <c r="ES294" s="7"/>
      <c r="ET294" s="132"/>
      <c r="EU294" s="13"/>
    </row>
    <row r="295" spans="1:151" ht="12.75" customHeight="1" x14ac:dyDescent="0.2">
      <c r="A295" s="13"/>
      <c r="B295" s="13"/>
      <c r="C295" s="13"/>
      <c r="D295" s="13"/>
      <c r="E295" s="13"/>
      <c r="F295" s="13"/>
      <c r="G295" s="13"/>
      <c r="H295" s="112"/>
      <c r="I295" s="14"/>
      <c r="J295" s="112"/>
      <c r="K295" s="112"/>
      <c r="L295" s="112"/>
      <c r="M295" s="112"/>
      <c r="N295" s="7"/>
      <c r="O295" s="8"/>
      <c r="P295" s="8"/>
      <c r="Q295" s="8"/>
      <c r="R295" s="8"/>
      <c r="S295" s="7"/>
      <c r="T295" s="132"/>
      <c r="U295" s="112"/>
      <c r="V295" s="112"/>
      <c r="W295" s="112"/>
      <c r="X295" s="7"/>
      <c r="Y295" s="8"/>
      <c r="Z295" s="8"/>
      <c r="AA295" s="8"/>
      <c r="AB295" s="8"/>
      <c r="AC295" s="7"/>
      <c r="AD295" s="132"/>
      <c r="AE295" s="112"/>
      <c r="AF295" s="112"/>
      <c r="AG295" s="112"/>
      <c r="AH295" s="7"/>
      <c r="AI295" s="8"/>
      <c r="AJ295" s="8"/>
      <c r="AK295" s="8"/>
      <c r="AL295" s="8"/>
      <c r="AM295" s="7"/>
      <c r="AN295" s="132"/>
      <c r="AO295" s="112"/>
      <c r="AP295" s="112"/>
      <c r="AQ295" s="112"/>
      <c r="AR295" s="7"/>
      <c r="AS295" s="8"/>
      <c r="AT295" s="8"/>
      <c r="AU295" s="8"/>
      <c r="AV295" s="8"/>
      <c r="AW295" s="7"/>
      <c r="AX295" s="132"/>
      <c r="AY295" s="112"/>
      <c r="AZ295" s="112"/>
      <c r="BA295" s="112"/>
      <c r="BB295" s="7"/>
      <c r="BC295" s="8"/>
      <c r="BD295" s="8"/>
      <c r="BE295" s="8"/>
      <c r="BF295" s="8"/>
      <c r="BG295" s="7"/>
      <c r="BH295" s="132"/>
      <c r="BI295" s="112"/>
      <c r="BJ295" s="112"/>
      <c r="BK295" s="112"/>
      <c r="BL295" s="7"/>
      <c r="BM295" s="8"/>
      <c r="BN295" s="8"/>
      <c r="BO295" s="8"/>
      <c r="BP295" s="8"/>
      <c r="BQ295" s="7"/>
      <c r="BR295" s="132"/>
      <c r="BS295" s="112"/>
      <c r="BT295" s="112"/>
      <c r="BU295" s="112"/>
      <c r="BV295" s="7"/>
      <c r="BW295" s="8"/>
      <c r="BX295" s="8"/>
      <c r="BY295" s="8"/>
      <c r="BZ295" s="8"/>
      <c r="CA295" s="7"/>
      <c r="CB295" s="132"/>
      <c r="CC295" s="112"/>
      <c r="CD295" s="112"/>
      <c r="CE295" s="112"/>
      <c r="CF295" s="7"/>
      <c r="CG295" s="8"/>
      <c r="CH295" s="8"/>
      <c r="CI295" s="8"/>
      <c r="CJ295" s="8"/>
      <c r="CK295" s="7"/>
      <c r="CL295" s="132"/>
      <c r="CM295" s="112"/>
      <c r="CN295" s="112"/>
      <c r="CO295" s="112"/>
      <c r="CP295" s="7"/>
      <c r="CQ295" s="8"/>
      <c r="CR295" s="8"/>
      <c r="CS295" s="8"/>
      <c r="CT295" s="8"/>
      <c r="CU295" s="7"/>
      <c r="CV295" s="132"/>
      <c r="CW295" s="112"/>
      <c r="CX295" s="112"/>
      <c r="CY295" s="112"/>
      <c r="CZ295" s="7"/>
      <c r="DA295" s="8"/>
      <c r="DB295" s="8"/>
      <c r="DC295" s="8"/>
      <c r="DD295" s="8"/>
      <c r="DE295" s="7"/>
      <c r="DF295" s="132"/>
      <c r="DG295" s="112"/>
      <c r="DH295" s="112"/>
      <c r="DI295" s="112"/>
      <c r="DJ295" s="7"/>
      <c r="DK295" s="8"/>
      <c r="DL295" s="8"/>
      <c r="DM295" s="8"/>
      <c r="DN295" s="8"/>
      <c r="DO295" s="7"/>
      <c r="DP295" s="132"/>
      <c r="DQ295" s="112"/>
      <c r="DR295" s="112"/>
      <c r="DS295" s="112"/>
      <c r="DT295" s="7"/>
      <c r="DU295" s="8"/>
      <c r="DV295" s="8"/>
      <c r="DW295" s="8"/>
      <c r="DX295" s="8"/>
      <c r="DY295" s="7"/>
      <c r="DZ295" s="132"/>
      <c r="EA295" s="112"/>
      <c r="EB295" s="112"/>
      <c r="EC295" s="112"/>
      <c r="ED295" s="7"/>
      <c r="EE295" s="8"/>
      <c r="EF295" s="8"/>
      <c r="EG295" s="8"/>
      <c r="EH295" s="8"/>
      <c r="EI295" s="7"/>
      <c r="EJ295" s="132"/>
      <c r="EK295" s="112"/>
      <c r="EL295" s="112"/>
      <c r="EM295" s="112"/>
      <c r="EN295" s="7"/>
      <c r="EO295" s="8"/>
      <c r="EP295" s="8"/>
      <c r="EQ295" s="8"/>
      <c r="ER295" s="8"/>
      <c r="ES295" s="7"/>
      <c r="ET295" s="132"/>
      <c r="EU295" s="13"/>
    </row>
    <row r="296" spans="1:151" ht="12.75" customHeight="1" x14ac:dyDescent="0.2">
      <c r="A296" s="13"/>
      <c r="B296" s="13"/>
      <c r="C296" s="13"/>
      <c r="D296" s="13"/>
      <c r="E296" s="13"/>
      <c r="F296" s="13"/>
      <c r="G296" s="13"/>
      <c r="H296" s="112"/>
      <c r="I296" s="14"/>
      <c r="J296" s="112"/>
      <c r="K296" s="112"/>
      <c r="L296" s="112"/>
      <c r="M296" s="112"/>
      <c r="N296" s="7"/>
      <c r="O296" s="8"/>
      <c r="P296" s="8"/>
      <c r="Q296" s="8"/>
      <c r="R296" s="8"/>
      <c r="S296" s="7"/>
      <c r="T296" s="132"/>
      <c r="U296" s="112"/>
      <c r="V296" s="112"/>
      <c r="W296" s="112"/>
      <c r="X296" s="7"/>
      <c r="Y296" s="8"/>
      <c r="Z296" s="8"/>
      <c r="AA296" s="8"/>
      <c r="AB296" s="8"/>
      <c r="AC296" s="7"/>
      <c r="AD296" s="132"/>
      <c r="AE296" s="112"/>
      <c r="AF296" s="112"/>
      <c r="AG296" s="112"/>
      <c r="AH296" s="7"/>
      <c r="AI296" s="8"/>
      <c r="AJ296" s="8"/>
      <c r="AK296" s="8"/>
      <c r="AL296" s="8"/>
      <c r="AM296" s="7"/>
      <c r="AN296" s="132"/>
      <c r="AO296" s="112"/>
      <c r="AP296" s="112"/>
      <c r="AQ296" s="112"/>
      <c r="AR296" s="7"/>
      <c r="AS296" s="8"/>
      <c r="AT296" s="8"/>
      <c r="AU296" s="8"/>
      <c r="AV296" s="8"/>
      <c r="AW296" s="7"/>
      <c r="AX296" s="132"/>
      <c r="AY296" s="112"/>
      <c r="AZ296" s="112"/>
      <c r="BA296" s="112"/>
      <c r="BB296" s="7"/>
      <c r="BC296" s="8"/>
      <c r="BD296" s="8"/>
      <c r="BE296" s="8"/>
      <c r="BF296" s="8"/>
      <c r="BG296" s="7"/>
      <c r="BH296" s="132"/>
      <c r="BI296" s="112"/>
      <c r="BJ296" s="112"/>
      <c r="BK296" s="112"/>
      <c r="BL296" s="7"/>
      <c r="BM296" s="8"/>
      <c r="BN296" s="8"/>
      <c r="BO296" s="8"/>
      <c r="BP296" s="8"/>
      <c r="BQ296" s="7"/>
      <c r="BR296" s="132"/>
      <c r="BS296" s="112"/>
      <c r="BT296" s="112"/>
      <c r="BU296" s="112"/>
      <c r="BV296" s="7"/>
      <c r="BW296" s="8"/>
      <c r="BX296" s="8"/>
      <c r="BY296" s="8"/>
      <c r="BZ296" s="8"/>
      <c r="CA296" s="7"/>
      <c r="CB296" s="132"/>
      <c r="CC296" s="112"/>
      <c r="CD296" s="112"/>
      <c r="CE296" s="112"/>
      <c r="CF296" s="7"/>
      <c r="CG296" s="8"/>
      <c r="CH296" s="8"/>
      <c r="CI296" s="8"/>
      <c r="CJ296" s="8"/>
      <c r="CK296" s="7"/>
      <c r="CL296" s="132"/>
      <c r="CM296" s="112"/>
      <c r="CN296" s="112"/>
      <c r="CO296" s="112"/>
      <c r="CP296" s="7"/>
      <c r="CQ296" s="8"/>
      <c r="CR296" s="8"/>
      <c r="CS296" s="8"/>
      <c r="CT296" s="8"/>
      <c r="CU296" s="7"/>
      <c r="CV296" s="132"/>
      <c r="CW296" s="112"/>
      <c r="CX296" s="112"/>
      <c r="CY296" s="112"/>
      <c r="CZ296" s="7"/>
      <c r="DA296" s="8"/>
      <c r="DB296" s="8"/>
      <c r="DC296" s="8"/>
      <c r="DD296" s="8"/>
      <c r="DE296" s="7"/>
      <c r="DF296" s="132"/>
      <c r="DG296" s="112"/>
      <c r="DH296" s="112"/>
      <c r="DI296" s="112"/>
      <c r="DJ296" s="7"/>
      <c r="DK296" s="8"/>
      <c r="DL296" s="8"/>
      <c r="DM296" s="8"/>
      <c r="DN296" s="8"/>
      <c r="DO296" s="7"/>
      <c r="DP296" s="132"/>
      <c r="DQ296" s="112"/>
      <c r="DR296" s="112"/>
      <c r="DS296" s="112"/>
      <c r="DT296" s="7"/>
      <c r="DU296" s="8"/>
      <c r="DV296" s="8"/>
      <c r="DW296" s="8"/>
      <c r="DX296" s="8"/>
      <c r="DY296" s="7"/>
      <c r="DZ296" s="132"/>
      <c r="EA296" s="112"/>
      <c r="EB296" s="112"/>
      <c r="EC296" s="112"/>
      <c r="ED296" s="7"/>
      <c r="EE296" s="8"/>
      <c r="EF296" s="8"/>
      <c r="EG296" s="8"/>
      <c r="EH296" s="8"/>
      <c r="EI296" s="7"/>
      <c r="EJ296" s="132"/>
      <c r="EK296" s="112"/>
      <c r="EL296" s="112"/>
      <c r="EM296" s="112"/>
      <c r="EN296" s="7"/>
      <c r="EO296" s="8"/>
      <c r="EP296" s="8"/>
      <c r="EQ296" s="8"/>
      <c r="ER296" s="8"/>
      <c r="ES296" s="7"/>
      <c r="ET296" s="132"/>
      <c r="EU296" s="13"/>
    </row>
    <row r="297" spans="1:151" ht="12.75" customHeight="1" x14ac:dyDescent="0.2">
      <c r="A297" s="13"/>
      <c r="B297" s="13"/>
      <c r="C297" s="13"/>
      <c r="D297" s="13"/>
      <c r="E297" s="13"/>
      <c r="F297" s="13"/>
      <c r="G297" s="13"/>
      <c r="H297" s="112"/>
      <c r="I297" s="14"/>
      <c r="J297" s="112"/>
      <c r="K297" s="112"/>
      <c r="L297" s="112"/>
      <c r="M297" s="112"/>
      <c r="N297" s="7"/>
      <c r="O297" s="8"/>
      <c r="P297" s="8"/>
      <c r="Q297" s="8"/>
      <c r="R297" s="8"/>
      <c r="S297" s="7"/>
      <c r="T297" s="132"/>
      <c r="U297" s="112"/>
      <c r="V297" s="112"/>
      <c r="W297" s="112"/>
      <c r="X297" s="7"/>
      <c r="Y297" s="8"/>
      <c r="Z297" s="8"/>
      <c r="AA297" s="8"/>
      <c r="AB297" s="8"/>
      <c r="AC297" s="7"/>
      <c r="AD297" s="132"/>
      <c r="AE297" s="112"/>
      <c r="AF297" s="112"/>
      <c r="AG297" s="112"/>
      <c r="AH297" s="7"/>
      <c r="AI297" s="8"/>
      <c r="AJ297" s="8"/>
      <c r="AK297" s="8"/>
      <c r="AL297" s="8"/>
      <c r="AM297" s="7"/>
      <c r="AN297" s="132"/>
      <c r="AO297" s="112"/>
      <c r="AP297" s="112"/>
      <c r="AQ297" s="112"/>
      <c r="AR297" s="7"/>
      <c r="AS297" s="8"/>
      <c r="AT297" s="8"/>
      <c r="AU297" s="8"/>
      <c r="AV297" s="8"/>
      <c r="AW297" s="7"/>
      <c r="AX297" s="132"/>
      <c r="AY297" s="112"/>
      <c r="AZ297" s="112"/>
      <c r="BA297" s="112"/>
      <c r="BB297" s="7"/>
      <c r="BC297" s="8"/>
      <c r="BD297" s="8"/>
      <c r="BE297" s="8"/>
      <c r="BF297" s="8"/>
      <c r="BG297" s="7"/>
      <c r="BH297" s="132"/>
      <c r="BI297" s="112"/>
      <c r="BJ297" s="112"/>
      <c r="BK297" s="112"/>
      <c r="BL297" s="7"/>
      <c r="BM297" s="8"/>
      <c r="BN297" s="8"/>
      <c r="BO297" s="8"/>
      <c r="BP297" s="8"/>
      <c r="BQ297" s="7"/>
      <c r="BR297" s="132"/>
      <c r="BS297" s="112"/>
      <c r="BT297" s="112"/>
      <c r="BU297" s="112"/>
      <c r="BV297" s="7"/>
      <c r="BW297" s="8"/>
      <c r="BX297" s="8"/>
      <c r="BY297" s="8"/>
      <c r="BZ297" s="8"/>
      <c r="CA297" s="7"/>
      <c r="CB297" s="132"/>
      <c r="CC297" s="112"/>
      <c r="CD297" s="112"/>
      <c r="CE297" s="112"/>
      <c r="CF297" s="7"/>
      <c r="CG297" s="8"/>
      <c r="CH297" s="8"/>
      <c r="CI297" s="8"/>
      <c r="CJ297" s="8"/>
      <c r="CK297" s="7"/>
      <c r="CL297" s="132"/>
      <c r="CM297" s="112"/>
      <c r="CN297" s="112"/>
      <c r="CO297" s="112"/>
      <c r="CP297" s="7"/>
      <c r="CQ297" s="8"/>
      <c r="CR297" s="8"/>
      <c r="CS297" s="8"/>
      <c r="CT297" s="8"/>
      <c r="CU297" s="7"/>
      <c r="CV297" s="132"/>
      <c r="CW297" s="112"/>
      <c r="CX297" s="112"/>
      <c r="CY297" s="112"/>
      <c r="CZ297" s="7"/>
      <c r="DA297" s="8"/>
      <c r="DB297" s="8"/>
      <c r="DC297" s="8"/>
      <c r="DD297" s="8"/>
      <c r="DE297" s="7"/>
      <c r="DF297" s="132"/>
      <c r="DG297" s="112"/>
      <c r="DH297" s="112"/>
      <c r="DI297" s="112"/>
      <c r="DJ297" s="7"/>
      <c r="DK297" s="8"/>
      <c r="DL297" s="8"/>
      <c r="DM297" s="8"/>
      <c r="DN297" s="8"/>
      <c r="DO297" s="7"/>
      <c r="DP297" s="132"/>
      <c r="DQ297" s="112"/>
      <c r="DR297" s="112"/>
      <c r="DS297" s="112"/>
      <c r="DT297" s="7"/>
      <c r="DU297" s="8"/>
      <c r="DV297" s="8"/>
      <c r="DW297" s="8"/>
      <c r="DX297" s="8"/>
      <c r="DY297" s="7"/>
      <c r="DZ297" s="132"/>
      <c r="EA297" s="112"/>
      <c r="EB297" s="112"/>
      <c r="EC297" s="112"/>
      <c r="ED297" s="7"/>
      <c r="EE297" s="8"/>
      <c r="EF297" s="8"/>
      <c r="EG297" s="8"/>
      <c r="EH297" s="8"/>
      <c r="EI297" s="7"/>
      <c r="EJ297" s="132"/>
      <c r="EK297" s="112"/>
      <c r="EL297" s="112"/>
      <c r="EM297" s="112"/>
      <c r="EN297" s="7"/>
      <c r="EO297" s="8"/>
      <c r="EP297" s="8"/>
      <c r="EQ297" s="8"/>
      <c r="ER297" s="8"/>
      <c r="ES297" s="7"/>
      <c r="ET297" s="132"/>
      <c r="EU297" s="13"/>
    </row>
    <row r="298" spans="1:151" ht="12.75" customHeight="1" x14ac:dyDescent="0.2">
      <c r="A298" s="13"/>
      <c r="B298" s="13"/>
      <c r="C298" s="13"/>
      <c r="D298" s="13"/>
      <c r="E298" s="13"/>
      <c r="F298" s="13"/>
      <c r="G298" s="13"/>
      <c r="H298" s="112"/>
      <c r="I298" s="14"/>
      <c r="J298" s="112"/>
      <c r="K298" s="112"/>
      <c r="L298" s="112"/>
      <c r="M298" s="112"/>
      <c r="N298" s="7"/>
      <c r="O298" s="8"/>
      <c r="P298" s="8"/>
      <c r="Q298" s="8"/>
      <c r="R298" s="8"/>
      <c r="S298" s="7"/>
      <c r="T298" s="132"/>
      <c r="U298" s="112"/>
      <c r="V298" s="112"/>
      <c r="W298" s="112"/>
      <c r="X298" s="7"/>
      <c r="Y298" s="8"/>
      <c r="Z298" s="8"/>
      <c r="AA298" s="8"/>
      <c r="AB298" s="8"/>
      <c r="AC298" s="7"/>
      <c r="AD298" s="132"/>
      <c r="AE298" s="112"/>
      <c r="AF298" s="112"/>
      <c r="AG298" s="112"/>
      <c r="AH298" s="7"/>
      <c r="AI298" s="8"/>
      <c r="AJ298" s="8"/>
      <c r="AK298" s="8"/>
      <c r="AL298" s="8"/>
      <c r="AM298" s="7"/>
      <c r="AN298" s="132"/>
      <c r="AO298" s="112"/>
      <c r="AP298" s="112"/>
      <c r="AQ298" s="112"/>
      <c r="AR298" s="7"/>
      <c r="AS298" s="8"/>
      <c r="AT298" s="8"/>
      <c r="AU298" s="8"/>
      <c r="AV298" s="8"/>
      <c r="AW298" s="7"/>
      <c r="AX298" s="132"/>
      <c r="AY298" s="112"/>
      <c r="AZ298" s="112"/>
      <c r="BA298" s="112"/>
      <c r="BB298" s="7"/>
      <c r="BC298" s="8"/>
      <c r="BD298" s="8"/>
      <c r="BE298" s="8"/>
      <c r="BF298" s="8"/>
      <c r="BG298" s="7"/>
      <c r="BH298" s="132"/>
      <c r="BI298" s="112"/>
      <c r="BJ298" s="112"/>
      <c r="BK298" s="112"/>
      <c r="BL298" s="7"/>
      <c r="BM298" s="8"/>
      <c r="BN298" s="8"/>
      <c r="BO298" s="8"/>
      <c r="BP298" s="8"/>
      <c r="BQ298" s="7"/>
      <c r="BR298" s="132"/>
      <c r="BS298" s="112"/>
      <c r="BT298" s="112"/>
      <c r="BU298" s="112"/>
      <c r="BV298" s="7"/>
      <c r="BW298" s="8"/>
      <c r="BX298" s="8"/>
      <c r="BY298" s="8"/>
      <c r="BZ298" s="8"/>
      <c r="CA298" s="7"/>
      <c r="CB298" s="132"/>
      <c r="CC298" s="112"/>
      <c r="CD298" s="112"/>
      <c r="CE298" s="112"/>
      <c r="CF298" s="7"/>
      <c r="CG298" s="8"/>
      <c r="CH298" s="8"/>
      <c r="CI298" s="8"/>
      <c r="CJ298" s="8"/>
      <c r="CK298" s="7"/>
      <c r="CL298" s="132"/>
      <c r="CM298" s="112"/>
      <c r="CN298" s="112"/>
      <c r="CO298" s="112"/>
      <c r="CP298" s="7"/>
      <c r="CQ298" s="8"/>
      <c r="CR298" s="8"/>
      <c r="CS298" s="8"/>
      <c r="CT298" s="8"/>
      <c r="CU298" s="7"/>
      <c r="CV298" s="132"/>
      <c r="CW298" s="112"/>
      <c r="CX298" s="112"/>
      <c r="CY298" s="112"/>
      <c r="CZ298" s="7"/>
      <c r="DA298" s="8"/>
      <c r="DB298" s="8"/>
      <c r="DC298" s="8"/>
      <c r="DD298" s="8"/>
      <c r="DE298" s="7"/>
      <c r="DF298" s="132"/>
      <c r="DG298" s="112"/>
      <c r="DH298" s="112"/>
      <c r="DI298" s="112"/>
      <c r="DJ298" s="7"/>
      <c r="DK298" s="8"/>
      <c r="DL298" s="8"/>
      <c r="DM298" s="8"/>
      <c r="DN298" s="8"/>
      <c r="DO298" s="7"/>
      <c r="DP298" s="132"/>
      <c r="DQ298" s="112"/>
      <c r="DR298" s="112"/>
      <c r="DS298" s="112"/>
      <c r="DT298" s="7"/>
      <c r="DU298" s="8"/>
      <c r="DV298" s="8"/>
      <c r="DW298" s="8"/>
      <c r="DX298" s="8"/>
      <c r="DY298" s="7"/>
      <c r="DZ298" s="132"/>
      <c r="EA298" s="112"/>
      <c r="EB298" s="112"/>
      <c r="EC298" s="112"/>
      <c r="ED298" s="7"/>
      <c r="EE298" s="8"/>
      <c r="EF298" s="8"/>
      <c r="EG298" s="8"/>
      <c r="EH298" s="8"/>
      <c r="EI298" s="7"/>
      <c r="EJ298" s="132"/>
      <c r="EK298" s="112"/>
      <c r="EL298" s="112"/>
      <c r="EM298" s="112"/>
      <c r="EN298" s="7"/>
      <c r="EO298" s="8"/>
      <c r="EP298" s="8"/>
      <c r="EQ298" s="8"/>
      <c r="ER298" s="8"/>
      <c r="ES298" s="7"/>
      <c r="ET298" s="132"/>
      <c r="EU298" s="13"/>
    </row>
    <row r="299" spans="1:151" ht="12.75" customHeight="1" x14ac:dyDescent="0.2">
      <c r="A299" s="13"/>
      <c r="B299" s="13"/>
      <c r="C299" s="13"/>
      <c r="D299" s="13"/>
      <c r="E299" s="13"/>
      <c r="F299" s="13"/>
      <c r="G299" s="13"/>
      <c r="H299" s="112"/>
      <c r="I299" s="14"/>
      <c r="J299" s="112"/>
      <c r="K299" s="112"/>
      <c r="L299" s="112"/>
      <c r="M299" s="112"/>
      <c r="N299" s="7"/>
      <c r="O299" s="8"/>
      <c r="P299" s="8"/>
      <c r="Q299" s="8"/>
      <c r="R299" s="8"/>
      <c r="S299" s="7"/>
      <c r="T299" s="132"/>
      <c r="U299" s="112"/>
      <c r="V299" s="112"/>
      <c r="W299" s="112"/>
      <c r="X299" s="7"/>
      <c r="Y299" s="8"/>
      <c r="Z299" s="8"/>
      <c r="AA299" s="8"/>
      <c r="AB299" s="8"/>
      <c r="AC299" s="7"/>
      <c r="AD299" s="132"/>
      <c r="AE299" s="112"/>
      <c r="AF299" s="112"/>
      <c r="AG299" s="112"/>
      <c r="AH299" s="7"/>
      <c r="AI299" s="8"/>
      <c r="AJ299" s="8"/>
      <c r="AK299" s="8"/>
      <c r="AL299" s="8"/>
      <c r="AM299" s="7"/>
      <c r="AN299" s="132"/>
      <c r="AO299" s="112"/>
      <c r="AP299" s="112"/>
      <c r="AQ299" s="112"/>
      <c r="AR299" s="7"/>
      <c r="AS299" s="8"/>
      <c r="AT299" s="8"/>
      <c r="AU299" s="8"/>
      <c r="AV299" s="8"/>
      <c r="AW299" s="7"/>
      <c r="AX299" s="132"/>
      <c r="AY299" s="112"/>
      <c r="AZ299" s="112"/>
      <c r="BA299" s="112"/>
      <c r="BB299" s="7"/>
      <c r="BC299" s="8"/>
      <c r="BD299" s="8"/>
      <c r="BE299" s="8"/>
      <c r="BF299" s="8"/>
      <c r="BG299" s="7"/>
      <c r="BH299" s="132"/>
      <c r="BI299" s="112"/>
      <c r="BJ299" s="112"/>
      <c r="BK299" s="112"/>
      <c r="BL299" s="7"/>
      <c r="BM299" s="8"/>
      <c r="BN299" s="8"/>
      <c r="BO299" s="8"/>
      <c r="BP299" s="8"/>
      <c r="BQ299" s="7"/>
      <c r="BR299" s="132"/>
      <c r="BS299" s="112"/>
      <c r="BT299" s="112"/>
      <c r="BU299" s="112"/>
      <c r="BV299" s="7"/>
      <c r="BW299" s="8"/>
      <c r="BX299" s="8"/>
      <c r="BY299" s="8"/>
      <c r="BZ299" s="8"/>
      <c r="CA299" s="7"/>
      <c r="CB299" s="132"/>
      <c r="CC299" s="112"/>
      <c r="CD299" s="112"/>
      <c r="CE299" s="112"/>
      <c r="CF299" s="7"/>
      <c r="CG299" s="8"/>
      <c r="CH299" s="8"/>
      <c r="CI299" s="8"/>
      <c r="CJ299" s="8"/>
      <c r="CK299" s="7"/>
      <c r="CL299" s="132"/>
      <c r="CM299" s="112"/>
      <c r="CN299" s="112"/>
      <c r="CO299" s="112"/>
      <c r="CP299" s="7"/>
      <c r="CQ299" s="8"/>
      <c r="CR299" s="8"/>
      <c r="CS299" s="8"/>
      <c r="CT299" s="8"/>
      <c r="CU299" s="7"/>
      <c r="CV299" s="132"/>
      <c r="CW299" s="112"/>
      <c r="CX299" s="112"/>
      <c r="CY299" s="112"/>
      <c r="CZ299" s="7"/>
      <c r="DA299" s="8"/>
      <c r="DB299" s="8"/>
      <c r="DC299" s="8"/>
      <c r="DD299" s="8"/>
      <c r="DE299" s="7"/>
      <c r="DF299" s="132"/>
      <c r="DG299" s="112"/>
      <c r="DH299" s="112"/>
      <c r="DI299" s="112"/>
      <c r="DJ299" s="7"/>
      <c r="DK299" s="8"/>
      <c r="DL299" s="8"/>
      <c r="DM299" s="8"/>
      <c r="DN299" s="8"/>
      <c r="DO299" s="7"/>
      <c r="DP299" s="132"/>
      <c r="DQ299" s="112"/>
      <c r="DR299" s="112"/>
      <c r="DS299" s="112"/>
      <c r="DT299" s="7"/>
      <c r="DU299" s="8"/>
      <c r="DV299" s="8"/>
      <c r="DW299" s="8"/>
      <c r="DX299" s="8"/>
      <c r="DY299" s="7"/>
      <c r="DZ299" s="132"/>
      <c r="EA299" s="112"/>
      <c r="EB299" s="112"/>
      <c r="EC299" s="112"/>
      <c r="ED299" s="7"/>
      <c r="EE299" s="8"/>
      <c r="EF299" s="8"/>
      <c r="EG299" s="8"/>
      <c r="EH299" s="8"/>
      <c r="EI299" s="7"/>
      <c r="EJ299" s="132"/>
      <c r="EK299" s="112"/>
      <c r="EL299" s="112"/>
      <c r="EM299" s="112"/>
      <c r="EN299" s="7"/>
      <c r="EO299" s="8"/>
      <c r="EP299" s="8"/>
      <c r="EQ299" s="8"/>
      <c r="ER299" s="8"/>
      <c r="ES299" s="7"/>
      <c r="ET299" s="132"/>
      <c r="EU299" s="13"/>
    </row>
    <row r="300" spans="1:151" ht="12.75" customHeight="1" x14ac:dyDescent="0.2">
      <c r="A300" s="13"/>
      <c r="B300" s="13"/>
      <c r="C300" s="13"/>
      <c r="D300" s="13"/>
      <c r="E300" s="13"/>
      <c r="F300" s="13"/>
      <c r="G300" s="13"/>
      <c r="H300" s="112"/>
      <c r="I300" s="14"/>
      <c r="J300" s="112"/>
      <c r="K300" s="112"/>
      <c r="L300" s="112"/>
      <c r="M300" s="112"/>
      <c r="N300" s="7"/>
      <c r="O300" s="8"/>
      <c r="P300" s="8"/>
      <c r="Q300" s="8"/>
      <c r="R300" s="8"/>
      <c r="S300" s="7"/>
      <c r="T300" s="132"/>
      <c r="U300" s="112"/>
      <c r="V300" s="112"/>
      <c r="W300" s="112"/>
      <c r="X300" s="7"/>
      <c r="Y300" s="8"/>
      <c r="Z300" s="8"/>
      <c r="AA300" s="8"/>
      <c r="AB300" s="8"/>
      <c r="AC300" s="7"/>
      <c r="AD300" s="132"/>
      <c r="AE300" s="112"/>
      <c r="AF300" s="112"/>
      <c r="AG300" s="112"/>
      <c r="AH300" s="7"/>
      <c r="AI300" s="8"/>
      <c r="AJ300" s="8"/>
      <c r="AK300" s="8"/>
      <c r="AL300" s="8"/>
      <c r="AM300" s="7"/>
      <c r="AN300" s="132"/>
      <c r="AO300" s="112"/>
      <c r="AP300" s="112"/>
      <c r="AQ300" s="112"/>
      <c r="AR300" s="7"/>
      <c r="AS300" s="8"/>
      <c r="AT300" s="8"/>
      <c r="AU300" s="8"/>
      <c r="AV300" s="8"/>
      <c r="AW300" s="7"/>
      <c r="AX300" s="132"/>
      <c r="AY300" s="112"/>
      <c r="AZ300" s="112"/>
      <c r="BA300" s="112"/>
      <c r="BB300" s="7"/>
      <c r="BC300" s="8"/>
      <c r="BD300" s="8"/>
      <c r="BE300" s="8"/>
      <c r="BF300" s="8"/>
      <c r="BG300" s="7"/>
      <c r="BH300" s="132"/>
      <c r="BI300" s="112"/>
      <c r="BJ300" s="112"/>
      <c r="BK300" s="112"/>
      <c r="BL300" s="7"/>
      <c r="BM300" s="8"/>
      <c r="BN300" s="8"/>
      <c r="BO300" s="8"/>
      <c r="BP300" s="8"/>
      <c r="BQ300" s="7"/>
      <c r="BR300" s="132"/>
      <c r="BS300" s="112"/>
      <c r="BT300" s="112"/>
      <c r="BU300" s="112"/>
      <c r="BV300" s="7"/>
      <c r="BW300" s="8"/>
      <c r="BX300" s="8"/>
      <c r="BY300" s="8"/>
      <c r="BZ300" s="8"/>
      <c r="CA300" s="7"/>
      <c r="CB300" s="132"/>
      <c r="CC300" s="112"/>
      <c r="CD300" s="112"/>
      <c r="CE300" s="112"/>
      <c r="CF300" s="7"/>
      <c r="CG300" s="8"/>
      <c r="CH300" s="8"/>
      <c r="CI300" s="8"/>
      <c r="CJ300" s="8"/>
      <c r="CK300" s="7"/>
      <c r="CL300" s="132"/>
      <c r="CM300" s="112"/>
      <c r="CN300" s="112"/>
      <c r="CO300" s="112"/>
      <c r="CP300" s="7"/>
      <c r="CQ300" s="8"/>
      <c r="CR300" s="8"/>
      <c r="CS300" s="8"/>
      <c r="CT300" s="8"/>
      <c r="CU300" s="7"/>
      <c r="CV300" s="132"/>
      <c r="CW300" s="112"/>
      <c r="CX300" s="112"/>
      <c r="CY300" s="112"/>
      <c r="CZ300" s="7"/>
      <c r="DA300" s="8"/>
      <c r="DB300" s="8"/>
      <c r="DC300" s="8"/>
      <c r="DD300" s="8"/>
      <c r="DE300" s="7"/>
      <c r="DF300" s="132"/>
      <c r="DG300" s="112"/>
      <c r="DH300" s="112"/>
      <c r="DI300" s="112"/>
      <c r="DJ300" s="7"/>
      <c r="DK300" s="8"/>
      <c r="DL300" s="8"/>
      <c r="DM300" s="8"/>
      <c r="DN300" s="8"/>
      <c r="DO300" s="7"/>
      <c r="DP300" s="132"/>
      <c r="DQ300" s="112"/>
      <c r="DR300" s="112"/>
      <c r="DS300" s="112"/>
      <c r="DT300" s="7"/>
      <c r="DU300" s="8"/>
      <c r="DV300" s="8"/>
      <c r="DW300" s="8"/>
      <c r="DX300" s="8"/>
      <c r="DY300" s="7"/>
      <c r="DZ300" s="132"/>
      <c r="EA300" s="112"/>
      <c r="EB300" s="112"/>
      <c r="EC300" s="112"/>
      <c r="ED300" s="7"/>
      <c r="EE300" s="8"/>
      <c r="EF300" s="8"/>
      <c r="EG300" s="8"/>
      <c r="EH300" s="8"/>
      <c r="EI300" s="7"/>
      <c r="EJ300" s="132"/>
      <c r="EK300" s="112"/>
      <c r="EL300" s="112"/>
      <c r="EM300" s="112"/>
      <c r="EN300" s="7"/>
      <c r="EO300" s="8"/>
      <c r="EP300" s="8"/>
      <c r="EQ300" s="8"/>
      <c r="ER300" s="8"/>
      <c r="ES300" s="7"/>
      <c r="ET300" s="132"/>
      <c r="EU300" s="13"/>
    </row>
    <row r="301" spans="1:151" ht="12.75" customHeight="1" x14ac:dyDescent="0.2">
      <c r="A301" s="13"/>
      <c r="B301" s="13"/>
      <c r="C301" s="13"/>
      <c r="D301" s="13"/>
      <c r="E301" s="13"/>
      <c r="F301" s="13"/>
      <c r="G301" s="13"/>
      <c r="H301" s="112"/>
      <c r="I301" s="14"/>
      <c r="J301" s="112"/>
      <c r="K301" s="112"/>
      <c r="L301" s="112"/>
      <c r="M301" s="112"/>
      <c r="N301" s="7"/>
      <c r="O301" s="8"/>
      <c r="P301" s="8"/>
      <c r="Q301" s="8"/>
      <c r="R301" s="8"/>
      <c r="S301" s="7"/>
      <c r="T301" s="132"/>
      <c r="U301" s="112"/>
      <c r="V301" s="112"/>
      <c r="W301" s="112"/>
      <c r="X301" s="7"/>
      <c r="Y301" s="8"/>
      <c r="Z301" s="8"/>
      <c r="AA301" s="8"/>
      <c r="AB301" s="8"/>
      <c r="AC301" s="7"/>
      <c r="AD301" s="132"/>
      <c r="AE301" s="112"/>
      <c r="AF301" s="112"/>
      <c r="AG301" s="112"/>
      <c r="AH301" s="7"/>
      <c r="AI301" s="8"/>
      <c r="AJ301" s="8"/>
      <c r="AK301" s="8"/>
      <c r="AL301" s="8"/>
      <c r="AM301" s="7"/>
      <c r="AN301" s="132"/>
      <c r="AO301" s="112"/>
      <c r="AP301" s="112"/>
      <c r="AQ301" s="112"/>
      <c r="AR301" s="7"/>
      <c r="AS301" s="8"/>
      <c r="AT301" s="8"/>
      <c r="AU301" s="8"/>
      <c r="AV301" s="8"/>
      <c r="AW301" s="7"/>
      <c r="AX301" s="132"/>
      <c r="AY301" s="112"/>
      <c r="AZ301" s="112"/>
      <c r="BA301" s="112"/>
      <c r="BB301" s="7"/>
      <c r="BC301" s="8"/>
      <c r="BD301" s="8"/>
      <c r="BE301" s="8"/>
      <c r="BF301" s="8"/>
      <c r="BG301" s="7"/>
      <c r="BH301" s="132"/>
      <c r="BI301" s="112"/>
      <c r="BJ301" s="112"/>
      <c r="BK301" s="112"/>
      <c r="BL301" s="7"/>
      <c r="BM301" s="8"/>
      <c r="BN301" s="8"/>
      <c r="BO301" s="8"/>
      <c r="BP301" s="8"/>
      <c r="BQ301" s="7"/>
      <c r="BR301" s="132"/>
      <c r="BS301" s="112"/>
      <c r="BT301" s="112"/>
      <c r="BU301" s="112"/>
      <c r="BV301" s="7"/>
      <c r="BW301" s="8"/>
      <c r="BX301" s="8"/>
      <c r="BY301" s="8"/>
      <c r="BZ301" s="8"/>
      <c r="CA301" s="7"/>
      <c r="CB301" s="132"/>
      <c r="CC301" s="112"/>
      <c r="CD301" s="112"/>
      <c r="CE301" s="112"/>
      <c r="CF301" s="7"/>
      <c r="CG301" s="8"/>
      <c r="CH301" s="8"/>
      <c r="CI301" s="8"/>
      <c r="CJ301" s="8"/>
      <c r="CK301" s="7"/>
      <c r="CL301" s="132"/>
      <c r="CM301" s="112"/>
      <c r="CN301" s="112"/>
      <c r="CO301" s="112"/>
      <c r="CP301" s="7"/>
      <c r="CQ301" s="8"/>
      <c r="CR301" s="8"/>
      <c r="CS301" s="8"/>
      <c r="CT301" s="8"/>
      <c r="CU301" s="7"/>
      <c r="CV301" s="132"/>
      <c r="CW301" s="112"/>
      <c r="CX301" s="112"/>
      <c r="CY301" s="112"/>
      <c r="CZ301" s="7"/>
      <c r="DA301" s="8"/>
      <c r="DB301" s="8"/>
      <c r="DC301" s="8"/>
      <c r="DD301" s="8"/>
      <c r="DE301" s="7"/>
      <c r="DF301" s="132"/>
      <c r="DG301" s="112"/>
      <c r="DH301" s="112"/>
      <c r="DI301" s="112"/>
      <c r="DJ301" s="7"/>
      <c r="DK301" s="8"/>
      <c r="DL301" s="8"/>
      <c r="DM301" s="8"/>
      <c r="DN301" s="8"/>
      <c r="DO301" s="7"/>
      <c r="DP301" s="132"/>
      <c r="DQ301" s="112"/>
      <c r="DR301" s="112"/>
      <c r="DS301" s="112"/>
      <c r="DT301" s="7"/>
      <c r="DU301" s="8"/>
      <c r="DV301" s="8"/>
      <c r="DW301" s="8"/>
      <c r="DX301" s="8"/>
      <c r="DY301" s="7"/>
      <c r="DZ301" s="132"/>
      <c r="EA301" s="112"/>
      <c r="EB301" s="112"/>
      <c r="EC301" s="112"/>
      <c r="ED301" s="7"/>
      <c r="EE301" s="8"/>
      <c r="EF301" s="8"/>
      <c r="EG301" s="8"/>
      <c r="EH301" s="8"/>
      <c r="EI301" s="7"/>
      <c r="EJ301" s="132"/>
      <c r="EK301" s="112"/>
      <c r="EL301" s="112"/>
      <c r="EM301" s="112"/>
      <c r="EN301" s="7"/>
      <c r="EO301" s="8"/>
      <c r="EP301" s="8"/>
      <c r="EQ301" s="8"/>
      <c r="ER301" s="8"/>
      <c r="ES301" s="7"/>
      <c r="ET301" s="132"/>
      <c r="EU301" s="13"/>
    </row>
    <row r="302" spans="1:151" ht="12.75" customHeight="1" x14ac:dyDescent="0.2">
      <c r="A302" s="13"/>
      <c r="B302" s="13"/>
      <c r="C302" s="13"/>
      <c r="D302" s="13"/>
      <c r="E302" s="13"/>
      <c r="F302" s="13"/>
      <c r="G302" s="13"/>
      <c r="H302" s="112"/>
      <c r="I302" s="14"/>
      <c r="J302" s="112"/>
      <c r="K302" s="112"/>
      <c r="L302" s="112"/>
      <c r="M302" s="112"/>
      <c r="N302" s="7"/>
      <c r="O302" s="8"/>
      <c r="P302" s="8"/>
      <c r="Q302" s="8"/>
      <c r="R302" s="8"/>
      <c r="S302" s="7"/>
      <c r="T302" s="132"/>
      <c r="U302" s="112"/>
      <c r="V302" s="112"/>
      <c r="W302" s="112"/>
      <c r="X302" s="7"/>
      <c r="Y302" s="8"/>
      <c r="Z302" s="8"/>
      <c r="AA302" s="8"/>
      <c r="AB302" s="8"/>
      <c r="AC302" s="7"/>
      <c r="AD302" s="132"/>
      <c r="AE302" s="112"/>
      <c r="AF302" s="112"/>
      <c r="AG302" s="112"/>
      <c r="AH302" s="7"/>
      <c r="AI302" s="8"/>
      <c r="AJ302" s="8"/>
      <c r="AK302" s="8"/>
      <c r="AL302" s="8"/>
      <c r="AM302" s="7"/>
      <c r="AN302" s="132"/>
      <c r="AO302" s="112"/>
      <c r="AP302" s="112"/>
      <c r="AQ302" s="112"/>
      <c r="AR302" s="7"/>
      <c r="AS302" s="8"/>
      <c r="AT302" s="8"/>
      <c r="AU302" s="8"/>
      <c r="AV302" s="8"/>
      <c r="AW302" s="7"/>
      <c r="AX302" s="132"/>
      <c r="AY302" s="112"/>
      <c r="AZ302" s="112"/>
      <c r="BA302" s="112"/>
      <c r="BB302" s="7"/>
      <c r="BC302" s="8"/>
      <c r="BD302" s="8"/>
      <c r="BE302" s="8"/>
      <c r="BF302" s="8"/>
      <c r="BG302" s="7"/>
      <c r="BH302" s="132"/>
      <c r="BI302" s="112"/>
      <c r="BJ302" s="112"/>
      <c r="BK302" s="112"/>
      <c r="BL302" s="7"/>
      <c r="BM302" s="8"/>
      <c r="BN302" s="8"/>
      <c r="BO302" s="8"/>
      <c r="BP302" s="8"/>
      <c r="BQ302" s="7"/>
      <c r="BR302" s="132"/>
      <c r="BS302" s="112"/>
      <c r="BT302" s="112"/>
      <c r="BU302" s="112"/>
      <c r="BV302" s="7"/>
      <c r="BW302" s="8"/>
      <c r="BX302" s="8"/>
      <c r="BY302" s="8"/>
      <c r="BZ302" s="8"/>
      <c r="CA302" s="7"/>
      <c r="CB302" s="132"/>
      <c r="CC302" s="112"/>
      <c r="CD302" s="112"/>
      <c r="CE302" s="112"/>
      <c r="CF302" s="7"/>
      <c r="CG302" s="8"/>
      <c r="CH302" s="8"/>
      <c r="CI302" s="8"/>
      <c r="CJ302" s="8"/>
      <c r="CK302" s="7"/>
      <c r="CL302" s="132"/>
      <c r="CM302" s="112"/>
      <c r="CN302" s="112"/>
      <c r="CO302" s="112"/>
      <c r="CP302" s="7"/>
      <c r="CQ302" s="8"/>
      <c r="CR302" s="8"/>
      <c r="CS302" s="8"/>
      <c r="CT302" s="8"/>
      <c r="CU302" s="7"/>
      <c r="CV302" s="132"/>
      <c r="CW302" s="112"/>
      <c r="CX302" s="112"/>
      <c r="CY302" s="112"/>
      <c r="CZ302" s="7"/>
      <c r="DA302" s="8"/>
      <c r="DB302" s="8"/>
      <c r="DC302" s="8"/>
      <c r="DD302" s="8"/>
      <c r="DE302" s="7"/>
      <c r="DF302" s="132"/>
      <c r="DG302" s="112"/>
      <c r="DH302" s="112"/>
      <c r="DI302" s="112"/>
      <c r="DJ302" s="7"/>
      <c r="DK302" s="8"/>
      <c r="DL302" s="8"/>
      <c r="DM302" s="8"/>
      <c r="DN302" s="8"/>
      <c r="DO302" s="7"/>
      <c r="DP302" s="132"/>
      <c r="DQ302" s="112"/>
      <c r="DR302" s="112"/>
      <c r="DS302" s="112"/>
      <c r="DT302" s="7"/>
      <c r="DU302" s="8"/>
      <c r="DV302" s="8"/>
      <c r="DW302" s="8"/>
      <c r="DX302" s="8"/>
      <c r="DY302" s="7"/>
      <c r="DZ302" s="132"/>
      <c r="EA302" s="112"/>
      <c r="EB302" s="112"/>
      <c r="EC302" s="112"/>
      <c r="ED302" s="7"/>
      <c r="EE302" s="8"/>
      <c r="EF302" s="8"/>
      <c r="EG302" s="8"/>
      <c r="EH302" s="8"/>
      <c r="EI302" s="7"/>
      <c r="EJ302" s="132"/>
      <c r="EK302" s="112"/>
      <c r="EL302" s="112"/>
      <c r="EM302" s="112"/>
      <c r="EN302" s="7"/>
      <c r="EO302" s="8"/>
      <c r="EP302" s="8"/>
      <c r="EQ302" s="8"/>
      <c r="ER302" s="8"/>
      <c r="ES302" s="7"/>
      <c r="ET302" s="132"/>
      <c r="EU302" s="13"/>
    </row>
    <row r="303" spans="1:151" ht="12.75" customHeight="1" x14ac:dyDescent="0.2">
      <c r="A303" s="13"/>
      <c r="B303" s="13"/>
      <c r="C303" s="13"/>
      <c r="D303" s="13"/>
      <c r="E303" s="13"/>
      <c r="F303" s="13"/>
      <c r="G303" s="13"/>
      <c r="H303" s="112"/>
      <c r="I303" s="14"/>
      <c r="J303" s="112"/>
      <c r="K303" s="112"/>
      <c r="L303" s="112"/>
      <c r="M303" s="112"/>
      <c r="N303" s="7"/>
      <c r="O303" s="8"/>
      <c r="P303" s="8"/>
      <c r="Q303" s="8"/>
      <c r="R303" s="8"/>
      <c r="S303" s="7"/>
      <c r="T303" s="132"/>
      <c r="U303" s="112"/>
      <c r="V303" s="112"/>
      <c r="W303" s="112"/>
      <c r="X303" s="7"/>
      <c r="Y303" s="8"/>
      <c r="Z303" s="8"/>
      <c r="AA303" s="8"/>
      <c r="AB303" s="8"/>
      <c r="AC303" s="7"/>
      <c r="AD303" s="132"/>
      <c r="AE303" s="112"/>
      <c r="AF303" s="112"/>
      <c r="AG303" s="112"/>
      <c r="AH303" s="7"/>
      <c r="AI303" s="8"/>
      <c r="AJ303" s="8"/>
      <c r="AK303" s="8"/>
      <c r="AL303" s="8"/>
      <c r="AM303" s="7"/>
      <c r="AN303" s="132"/>
      <c r="AO303" s="112"/>
      <c r="AP303" s="112"/>
      <c r="AQ303" s="112"/>
      <c r="AR303" s="7"/>
      <c r="AS303" s="8"/>
      <c r="AT303" s="8"/>
      <c r="AU303" s="8"/>
      <c r="AV303" s="8"/>
      <c r="AW303" s="7"/>
      <c r="AX303" s="132"/>
      <c r="AY303" s="112"/>
      <c r="AZ303" s="112"/>
      <c r="BA303" s="112"/>
      <c r="BB303" s="7"/>
      <c r="BC303" s="8"/>
      <c r="BD303" s="8"/>
      <c r="BE303" s="8"/>
      <c r="BF303" s="8"/>
      <c r="BG303" s="7"/>
      <c r="BH303" s="132"/>
      <c r="BI303" s="112"/>
      <c r="BJ303" s="112"/>
      <c r="BK303" s="112"/>
      <c r="BL303" s="7"/>
      <c r="BM303" s="8"/>
      <c r="BN303" s="8"/>
      <c r="BO303" s="8"/>
      <c r="BP303" s="8"/>
      <c r="BQ303" s="7"/>
      <c r="BR303" s="132"/>
      <c r="BS303" s="112"/>
      <c r="BT303" s="112"/>
      <c r="BU303" s="112"/>
      <c r="BV303" s="7"/>
      <c r="BW303" s="8"/>
      <c r="BX303" s="8"/>
      <c r="BY303" s="8"/>
      <c r="BZ303" s="8"/>
      <c r="CA303" s="7"/>
      <c r="CB303" s="132"/>
      <c r="CC303" s="112"/>
      <c r="CD303" s="112"/>
      <c r="CE303" s="112"/>
      <c r="CF303" s="7"/>
      <c r="CG303" s="8"/>
      <c r="CH303" s="8"/>
      <c r="CI303" s="8"/>
      <c r="CJ303" s="8"/>
      <c r="CK303" s="7"/>
      <c r="CL303" s="132"/>
      <c r="CM303" s="112"/>
      <c r="CN303" s="112"/>
      <c r="CO303" s="112"/>
      <c r="CP303" s="7"/>
      <c r="CQ303" s="8"/>
      <c r="CR303" s="8"/>
      <c r="CS303" s="8"/>
      <c r="CT303" s="8"/>
      <c r="CU303" s="7"/>
      <c r="CV303" s="132"/>
      <c r="CW303" s="112"/>
      <c r="CX303" s="112"/>
      <c r="CY303" s="112"/>
      <c r="CZ303" s="7"/>
      <c r="DA303" s="8"/>
      <c r="DB303" s="8"/>
      <c r="DC303" s="8"/>
      <c r="DD303" s="8"/>
      <c r="DE303" s="7"/>
      <c r="DF303" s="132"/>
      <c r="DG303" s="112"/>
      <c r="DH303" s="112"/>
      <c r="DI303" s="112"/>
      <c r="DJ303" s="7"/>
      <c r="DK303" s="8"/>
      <c r="DL303" s="8"/>
      <c r="DM303" s="8"/>
      <c r="DN303" s="8"/>
      <c r="DO303" s="7"/>
      <c r="DP303" s="132"/>
      <c r="DQ303" s="112"/>
      <c r="DR303" s="112"/>
      <c r="DS303" s="112"/>
      <c r="DT303" s="7"/>
      <c r="DU303" s="8"/>
      <c r="DV303" s="8"/>
      <c r="DW303" s="8"/>
      <c r="DX303" s="8"/>
      <c r="DY303" s="7"/>
      <c r="DZ303" s="132"/>
      <c r="EA303" s="112"/>
      <c r="EB303" s="112"/>
      <c r="EC303" s="112"/>
      <c r="ED303" s="7"/>
      <c r="EE303" s="8"/>
      <c r="EF303" s="8"/>
      <c r="EG303" s="8"/>
      <c r="EH303" s="8"/>
      <c r="EI303" s="7"/>
      <c r="EJ303" s="132"/>
      <c r="EK303" s="112"/>
      <c r="EL303" s="112"/>
      <c r="EM303" s="112"/>
      <c r="EN303" s="7"/>
      <c r="EO303" s="8"/>
      <c r="EP303" s="8"/>
      <c r="EQ303" s="8"/>
      <c r="ER303" s="8"/>
      <c r="ES303" s="7"/>
      <c r="ET303" s="132"/>
      <c r="EU303" s="13"/>
    </row>
    <row r="304" spans="1:151" ht="12.75" customHeight="1" x14ac:dyDescent="0.2">
      <c r="A304" s="13"/>
      <c r="B304" s="13"/>
      <c r="C304" s="13"/>
      <c r="D304" s="13"/>
      <c r="E304" s="13"/>
      <c r="F304" s="13"/>
      <c r="G304" s="13"/>
      <c r="H304" s="112"/>
      <c r="I304" s="14"/>
      <c r="J304" s="112"/>
      <c r="K304" s="112"/>
      <c r="L304" s="112"/>
      <c r="M304" s="112"/>
      <c r="N304" s="7"/>
      <c r="O304" s="8"/>
      <c r="P304" s="8"/>
      <c r="Q304" s="8"/>
      <c r="R304" s="8"/>
      <c r="S304" s="7"/>
      <c r="T304" s="132"/>
      <c r="U304" s="112"/>
      <c r="V304" s="112"/>
      <c r="W304" s="112"/>
      <c r="X304" s="7"/>
      <c r="Y304" s="8"/>
      <c r="Z304" s="8"/>
      <c r="AA304" s="8"/>
      <c r="AB304" s="8"/>
      <c r="AC304" s="7"/>
      <c r="AD304" s="132"/>
      <c r="AE304" s="112"/>
      <c r="AF304" s="112"/>
      <c r="AG304" s="112"/>
      <c r="AH304" s="7"/>
      <c r="AI304" s="8"/>
      <c r="AJ304" s="8"/>
      <c r="AK304" s="8"/>
      <c r="AL304" s="8"/>
      <c r="AM304" s="7"/>
      <c r="AN304" s="132"/>
      <c r="AO304" s="112"/>
      <c r="AP304" s="112"/>
      <c r="AQ304" s="112"/>
      <c r="AR304" s="7"/>
      <c r="AS304" s="8"/>
      <c r="AT304" s="8"/>
      <c r="AU304" s="8"/>
      <c r="AV304" s="8"/>
      <c r="AW304" s="7"/>
      <c r="AX304" s="132"/>
      <c r="AY304" s="112"/>
      <c r="AZ304" s="112"/>
      <c r="BA304" s="112"/>
      <c r="BB304" s="7"/>
      <c r="BC304" s="8"/>
      <c r="BD304" s="8"/>
      <c r="BE304" s="8"/>
      <c r="BF304" s="8"/>
      <c r="BG304" s="7"/>
      <c r="BH304" s="132"/>
      <c r="BI304" s="112"/>
      <c r="BJ304" s="112"/>
      <c r="BK304" s="112"/>
      <c r="BL304" s="7"/>
      <c r="BM304" s="8"/>
      <c r="BN304" s="8"/>
      <c r="BO304" s="8"/>
      <c r="BP304" s="8"/>
      <c r="BQ304" s="7"/>
      <c r="BR304" s="132"/>
      <c r="BS304" s="112"/>
      <c r="BT304" s="112"/>
      <c r="BU304" s="112"/>
      <c r="BV304" s="7"/>
      <c r="BW304" s="8"/>
      <c r="BX304" s="8"/>
      <c r="BY304" s="8"/>
      <c r="BZ304" s="8"/>
      <c r="CA304" s="7"/>
      <c r="CB304" s="132"/>
      <c r="CC304" s="112"/>
      <c r="CD304" s="112"/>
      <c r="CE304" s="112"/>
      <c r="CF304" s="7"/>
      <c r="CG304" s="8"/>
      <c r="CH304" s="8"/>
      <c r="CI304" s="8"/>
      <c r="CJ304" s="8"/>
      <c r="CK304" s="7"/>
      <c r="CL304" s="132"/>
      <c r="CM304" s="112"/>
      <c r="CN304" s="112"/>
      <c r="CO304" s="112"/>
      <c r="CP304" s="7"/>
      <c r="CQ304" s="8"/>
      <c r="CR304" s="8"/>
      <c r="CS304" s="8"/>
      <c r="CT304" s="8"/>
      <c r="CU304" s="7"/>
      <c r="CV304" s="132"/>
      <c r="CW304" s="112"/>
      <c r="CX304" s="112"/>
      <c r="CY304" s="112"/>
      <c r="CZ304" s="7"/>
      <c r="DA304" s="8"/>
      <c r="DB304" s="8"/>
      <c r="DC304" s="8"/>
      <c r="DD304" s="8"/>
      <c r="DE304" s="7"/>
      <c r="DF304" s="132"/>
      <c r="DG304" s="112"/>
      <c r="DH304" s="112"/>
      <c r="DI304" s="112"/>
      <c r="DJ304" s="7"/>
      <c r="DK304" s="8"/>
      <c r="DL304" s="8"/>
      <c r="DM304" s="8"/>
      <c r="DN304" s="8"/>
      <c r="DO304" s="7"/>
      <c r="DP304" s="132"/>
      <c r="DQ304" s="112"/>
      <c r="DR304" s="112"/>
      <c r="DS304" s="112"/>
      <c r="DT304" s="7"/>
      <c r="DU304" s="8"/>
      <c r="DV304" s="8"/>
      <c r="DW304" s="8"/>
      <c r="DX304" s="8"/>
      <c r="DY304" s="7"/>
      <c r="DZ304" s="132"/>
      <c r="EA304" s="112"/>
      <c r="EB304" s="112"/>
      <c r="EC304" s="112"/>
      <c r="ED304" s="7"/>
      <c r="EE304" s="8"/>
      <c r="EF304" s="8"/>
      <c r="EG304" s="8"/>
      <c r="EH304" s="8"/>
      <c r="EI304" s="7"/>
      <c r="EJ304" s="132"/>
      <c r="EK304" s="112"/>
      <c r="EL304" s="112"/>
      <c r="EM304" s="112"/>
      <c r="EN304" s="7"/>
      <c r="EO304" s="8"/>
      <c r="EP304" s="8"/>
      <c r="EQ304" s="8"/>
      <c r="ER304" s="8"/>
      <c r="ES304" s="7"/>
      <c r="ET304" s="132"/>
      <c r="EU304" s="13"/>
    </row>
    <row r="305" spans="1:151" ht="12.75" customHeight="1" x14ac:dyDescent="0.2">
      <c r="A305" s="13"/>
      <c r="B305" s="13"/>
      <c r="C305" s="13"/>
      <c r="D305" s="13"/>
      <c r="E305" s="13"/>
      <c r="F305" s="13"/>
      <c r="G305" s="13"/>
      <c r="H305" s="112"/>
      <c r="I305" s="14"/>
      <c r="J305" s="112"/>
      <c r="K305" s="112"/>
      <c r="L305" s="112"/>
      <c r="M305" s="112"/>
      <c r="N305" s="7"/>
      <c r="O305" s="8"/>
      <c r="P305" s="8"/>
      <c r="Q305" s="8"/>
      <c r="R305" s="8"/>
      <c r="S305" s="7"/>
      <c r="T305" s="132"/>
      <c r="U305" s="112"/>
      <c r="V305" s="112"/>
      <c r="W305" s="112"/>
      <c r="X305" s="7"/>
      <c r="Y305" s="8"/>
      <c r="Z305" s="8"/>
      <c r="AA305" s="8"/>
      <c r="AB305" s="8"/>
      <c r="AC305" s="7"/>
      <c r="AD305" s="132"/>
      <c r="AE305" s="112"/>
      <c r="AF305" s="112"/>
      <c r="AG305" s="112"/>
      <c r="AH305" s="7"/>
      <c r="AI305" s="8"/>
      <c r="AJ305" s="8"/>
      <c r="AK305" s="8"/>
      <c r="AL305" s="8"/>
      <c r="AM305" s="7"/>
      <c r="AN305" s="132"/>
      <c r="AO305" s="112"/>
      <c r="AP305" s="112"/>
      <c r="AQ305" s="112"/>
      <c r="AR305" s="7"/>
      <c r="AS305" s="8"/>
      <c r="AT305" s="8"/>
      <c r="AU305" s="8"/>
      <c r="AV305" s="8"/>
      <c r="AW305" s="7"/>
      <c r="AX305" s="132"/>
      <c r="AY305" s="112"/>
      <c r="AZ305" s="112"/>
      <c r="BA305" s="112"/>
      <c r="BB305" s="7"/>
      <c r="BC305" s="8"/>
      <c r="BD305" s="8"/>
      <c r="BE305" s="8"/>
      <c r="BF305" s="8"/>
      <c r="BG305" s="7"/>
      <c r="BH305" s="132"/>
      <c r="BI305" s="112"/>
      <c r="BJ305" s="112"/>
      <c r="BK305" s="112"/>
      <c r="BL305" s="7"/>
      <c r="BM305" s="8"/>
      <c r="BN305" s="8"/>
      <c r="BO305" s="8"/>
      <c r="BP305" s="8"/>
      <c r="BQ305" s="7"/>
      <c r="BR305" s="132"/>
      <c r="BS305" s="112"/>
      <c r="BT305" s="112"/>
      <c r="BU305" s="112"/>
      <c r="BV305" s="7"/>
      <c r="BW305" s="8"/>
      <c r="BX305" s="8"/>
      <c r="BY305" s="8"/>
      <c r="BZ305" s="8"/>
      <c r="CA305" s="7"/>
      <c r="CB305" s="132"/>
      <c r="CC305" s="112"/>
      <c r="CD305" s="112"/>
      <c r="CE305" s="112"/>
      <c r="CF305" s="7"/>
      <c r="CG305" s="8"/>
      <c r="CH305" s="8"/>
      <c r="CI305" s="8"/>
      <c r="CJ305" s="8"/>
      <c r="CK305" s="7"/>
      <c r="CL305" s="132"/>
      <c r="CM305" s="112"/>
      <c r="CN305" s="112"/>
      <c r="CO305" s="112"/>
      <c r="CP305" s="7"/>
      <c r="CQ305" s="8"/>
      <c r="CR305" s="8"/>
      <c r="CS305" s="8"/>
      <c r="CT305" s="8"/>
      <c r="CU305" s="7"/>
      <c r="CV305" s="132"/>
      <c r="CW305" s="112"/>
      <c r="CX305" s="112"/>
      <c r="CY305" s="112"/>
      <c r="CZ305" s="7"/>
      <c r="DA305" s="8"/>
      <c r="DB305" s="8"/>
      <c r="DC305" s="8"/>
      <c r="DD305" s="8"/>
      <c r="DE305" s="7"/>
      <c r="DF305" s="132"/>
      <c r="DG305" s="112"/>
      <c r="DH305" s="112"/>
      <c r="DI305" s="112"/>
      <c r="DJ305" s="7"/>
      <c r="DK305" s="8"/>
      <c r="DL305" s="8"/>
      <c r="DM305" s="8"/>
      <c r="DN305" s="8"/>
      <c r="DO305" s="7"/>
      <c r="DP305" s="132"/>
      <c r="DQ305" s="112"/>
      <c r="DR305" s="112"/>
      <c r="DS305" s="112"/>
      <c r="DT305" s="7"/>
      <c r="DU305" s="8"/>
      <c r="DV305" s="8"/>
      <c r="DW305" s="8"/>
      <c r="DX305" s="8"/>
      <c r="DY305" s="7"/>
      <c r="DZ305" s="132"/>
      <c r="EA305" s="112"/>
      <c r="EB305" s="112"/>
      <c r="EC305" s="112"/>
      <c r="ED305" s="7"/>
      <c r="EE305" s="8"/>
      <c r="EF305" s="8"/>
      <c r="EG305" s="8"/>
      <c r="EH305" s="8"/>
      <c r="EI305" s="7"/>
      <c r="EJ305" s="132"/>
      <c r="EK305" s="112"/>
      <c r="EL305" s="112"/>
      <c r="EM305" s="112"/>
      <c r="EN305" s="7"/>
      <c r="EO305" s="8"/>
      <c r="EP305" s="8"/>
      <c r="EQ305" s="8"/>
      <c r="ER305" s="8"/>
      <c r="ES305" s="7"/>
      <c r="ET305" s="132"/>
      <c r="EU305" s="13"/>
    </row>
    <row r="306" spans="1:151" ht="12.75" customHeight="1" x14ac:dyDescent="0.2">
      <c r="A306" s="13"/>
      <c r="B306" s="13"/>
      <c r="C306" s="13"/>
      <c r="D306" s="13"/>
      <c r="E306" s="13"/>
      <c r="F306" s="13"/>
      <c r="G306" s="13"/>
      <c r="H306" s="112"/>
      <c r="I306" s="14"/>
      <c r="J306" s="112"/>
      <c r="K306" s="112"/>
      <c r="L306" s="112"/>
      <c r="M306" s="112"/>
      <c r="N306" s="7"/>
      <c r="O306" s="8"/>
      <c r="P306" s="8"/>
      <c r="Q306" s="8"/>
      <c r="R306" s="8"/>
      <c r="S306" s="7"/>
      <c r="T306" s="132"/>
      <c r="U306" s="112"/>
      <c r="V306" s="112"/>
      <c r="W306" s="112"/>
      <c r="X306" s="7"/>
      <c r="Y306" s="8"/>
      <c r="Z306" s="8"/>
      <c r="AA306" s="8"/>
      <c r="AB306" s="8"/>
      <c r="AC306" s="7"/>
      <c r="AD306" s="132"/>
      <c r="AE306" s="112"/>
      <c r="AF306" s="112"/>
      <c r="AG306" s="112"/>
      <c r="AH306" s="7"/>
      <c r="AI306" s="8"/>
      <c r="AJ306" s="8"/>
      <c r="AK306" s="8"/>
      <c r="AL306" s="8"/>
      <c r="AM306" s="7"/>
      <c r="AN306" s="132"/>
      <c r="AO306" s="112"/>
      <c r="AP306" s="112"/>
      <c r="AQ306" s="112"/>
      <c r="AR306" s="7"/>
      <c r="AS306" s="8"/>
      <c r="AT306" s="8"/>
      <c r="AU306" s="8"/>
      <c r="AV306" s="8"/>
      <c r="AW306" s="7"/>
      <c r="AX306" s="132"/>
      <c r="AY306" s="112"/>
      <c r="AZ306" s="112"/>
      <c r="BA306" s="112"/>
      <c r="BB306" s="7"/>
      <c r="BC306" s="8"/>
      <c r="BD306" s="8"/>
      <c r="BE306" s="8"/>
      <c r="BF306" s="8"/>
      <c r="BG306" s="7"/>
      <c r="BH306" s="132"/>
      <c r="BI306" s="112"/>
      <c r="BJ306" s="112"/>
      <c r="BK306" s="112"/>
      <c r="BL306" s="7"/>
      <c r="BM306" s="8"/>
      <c r="BN306" s="8"/>
      <c r="BO306" s="8"/>
      <c r="BP306" s="8"/>
      <c r="BQ306" s="7"/>
      <c r="BR306" s="132"/>
      <c r="BS306" s="112"/>
      <c r="BT306" s="112"/>
      <c r="BU306" s="112"/>
      <c r="BV306" s="7"/>
      <c r="BW306" s="8"/>
      <c r="BX306" s="8"/>
      <c r="BY306" s="8"/>
      <c r="BZ306" s="8"/>
      <c r="CA306" s="7"/>
      <c r="CB306" s="132"/>
      <c r="CC306" s="112"/>
      <c r="CD306" s="112"/>
      <c r="CE306" s="112"/>
      <c r="CF306" s="7"/>
      <c r="CG306" s="8"/>
      <c r="CH306" s="8"/>
      <c r="CI306" s="8"/>
      <c r="CJ306" s="8"/>
      <c r="CK306" s="7"/>
      <c r="CL306" s="132"/>
      <c r="CM306" s="112"/>
      <c r="CN306" s="112"/>
      <c r="CO306" s="112"/>
      <c r="CP306" s="7"/>
      <c r="CQ306" s="8"/>
      <c r="CR306" s="8"/>
      <c r="CS306" s="8"/>
      <c r="CT306" s="8"/>
      <c r="CU306" s="7"/>
      <c r="CV306" s="132"/>
      <c r="CW306" s="112"/>
      <c r="CX306" s="112"/>
      <c r="CY306" s="112"/>
      <c r="CZ306" s="7"/>
      <c r="DA306" s="8"/>
      <c r="DB306" s="8"/>
      <c r="DC306" s="8"/>
      <c r="DD306" s="8"/>
      <c r="DE306" s="7"/>
      <c r="DF306" s="132"/>
      <c r="DG306" s="112"/>
      <c r="DH306" s="112"/>
      <c r="DI306" s="112"/>
      <c r="DJ306" s="7"/>
      <c r="DK306" s="8"/>
      <c r="DL306" s="8"/>
      <c r="DM306" s="8"/>
      <c r="DN306" s="8"/>
      <c r="DO306" s="7"/>
      <c r="DP306" s="132"/>
      <c r="DQ306" s="112"/>
      <c r="DR306" s="112"/>
      <c r="DS306" s="112"/>
      <c r="DT306" s="7"/>
      <c r="DU306" s="8"/>
      <c r="DV306" s="8"/>
      <c r="DW306" s="8"/>
      <c r="DX306" s="8"/>
      <c r="DY306" s="7"/>
      <c r="DZ306" s="132"/>
      <c r="EA306" s="112"/>
      <c r="EB306" s="112"/>
      <c r="EC306" s="112"/>
      <c r="ED306" s="7"/>
      <c r="EE306" s="8"/>
      <c r="EF306" s="8"/>
      <c r="EG306" s="8"/>
      <c r="EH306" s="8"/>
      <c r="EI306" s="7"/>
      <c r="EJ306" s="132"/>
      <c r="EK306" s="112"/>
      <c r="EL306" s="112"/>
      <c r="EM306" s="112"/>
      <c r="EN306" s="7"/>
      <c r="EO306" s="8"/>
      <c r="EP306" s="8"/>
      <c r="EQ306" s="8"/>
      <c r="ER306" s="8"/>
      <c r="ES306" s="7"/>
      <c r="ET306" s="132"/>
      <c r="EU306" s="13"/>
    </row>
    <row r="307" spans="1:151" ht="12.75" customHeight="1" x14ac:dyDescent="0.2">
      <c r="A307" s="13"/>
      <c r="B307" s="13"/>
      <c r="C307" s="13"/>
      <c r="D307" s="13"/>
      <c r="E307" s="13"/>
      <c r="F307" s="13"/>
      <c r="G307" s="13"/>
      <c r="H307" s="112"/>
      <c r="I307" s="14"/>
      <c r="J307" s="112"/>
      <c r="K307" s="112"/>
      <c r="L307" s="112"/>
      <c r="M307" s="112"/>
      <c r="N307" s="7"/>
      <c r="O307" s="8"/>
      <c r="P307" s="8"/>
      <c r="Q307" s="8"/>
      <c r="R307" s="8"/>
      <c r="S307" s="7"/>
      <c r="T307" s="132"/>
      <c r="U307" s="112"/>
      <c r="V307" s="112"/>
      <c r="W307" s="112"/>
      <c r="X307" s="7"/>
      <c r="Y307" s="8"/>
      <c r="Z307" s="8"/>
      <c r="AA307" s="8"/>
      <c r="AB307" s="8"/>
      <c r="AC307" s="7"/>
      <c r="AD307" s="132"/>
      <c r="AE307" s="112"/>
      <c r="AF307" s="112"/>
      <c r="AG307" s="112"/>
      <c r="AH307" s="7"/>
      <c r="AI307" s="8"/>
      <c r="AJ307" s="8"/>
      <c r="AK307" s="8"/>
      <c r="AL307" s="8"/>
      <c r="AM307" s="7"/>
      <c r="AN307" s="132"/>
      <c r="AO307" s="112"/>
      <c r="AP307" s="112"/>
      <c r="AQ307" s="112"/>
      <c r="AR307" s="7"/>
      <c r="AS307" s="8"/>
      <c r="AT307" s="8"/>
      <c r="AU307" s="8"/>
      <c r="AV307" s="8"/>
      <c r="AW307" s="7"/>
      <c r="AX307" s="132"/>
      <c r="AY307" s="112"/>
      <c r="AZ307" s="112"/>
      <c r="BA307" s="112"/>
      <c r="BB307" s="7"/>
      <c r="BC307" s="8"/>
      <c r="BD307" s="8"/>
      <c r="BE307" s="8"/>
      <c r="BF307" s="8"/>
      <c r="BG307" s="7"/>
      <c r="BH307" s="132"/>
      <c r="BI307" s="112"/>
      <c r="BJ307" s="112"/>
      <c r="BK307" s="112"/>
      <c r="BL307" s="7"/>
      <c r="BM307" s="8"/>
      <c r="BN307" s="8"/>
      <c r="BO307" s="8"/>
      <c r="BP307" s="8"/>
      <c r="BQ307" s="7"/>
      <c r="BR307" s="132"/>
      <c r="BS307" s="112"/>
      <c r="BT307" s="112"/>
      <c r="BU307" s="112"/>
      <c r="BV307" s="7"/>
      <c r="BW307" s="8"/>
      <c r="BX307" s="8"/>
      <c r="BY307" s="8"/>
      <c r="BZ307" s="8"/>
      <c r="CA307" s="7"/>
      <c r="CB307" s="132"/>
      <c r="CC307" s="112"/>
      <c r="CD307" s="112"/>
      <c r="CE307" s="112"/>
      <c r="CF307" s="7"/>
      <c r="CG307" s="8"/>
      <c r="CH307" s="8"/>
      <c r="CI307" s="8"/>
      <c r="CJ307" s="8"/>
      <c r="CK307" s="7"/>
      <c r="CL307" s="132"/>
      <c r="CM307" s="112"/>
      <c r="CN307" s="112"/>
      <c r="CO307" s="112"/>
      <c r="CP307" s="7"/>
      <c r="CQ307" s="8"/>
      <c r="CR307" s="8"/>
      <c r="CS307" s="8"/>
      <c r="CT307" s="8"/>
      <c r="CU307" s="7"/>
      <c r="CV307" s="132"/>
      <c r="CW307" s="112"/>
      <c r="CX307" s="112"/>
      <c r="CY307" s="112"/>
      <c r="CZ307" s="7"/>
      <c r="DA307" s="8"/>
      <c r="DB307" s="8"/>
      <c r="DC307" s="8"/>
      <c r="DD307" s="8"/>
      <c r="DE307" s="7"/>
      <c r="DF307" s="132"/>
      <c r="DG307" s="112"/>
      <c r="DH307" s="112"/>
      <c r="DI307" s="112"/>
      <c r="DJ307" s="7"/>
      <c r="DK307" s="8"/>
      <c r="DL307" s="8"/>
      <c r="DM307" s="8"/>
      <c r="DN307" s="8"/>
      <c r="DO307" s="7"/>
      <c r="DP307" s="132"/>
      <c r="DQ307" s="112"/>
      <c r="DR307" s="112"/>
      <c r="DS307" s="112"/>
      <c r="DT307" s="7"/>
      <c r="DU307" s="8"/>
      <c r="DV307" s="8"/>
      <c r="DW307" s="8"/>
      <c r="DX307" s="8"/>
      <c r="DY307" s="7"/>
      <c r="DZ307" s="132"/>
      <c r="EA307" s="112"/>
      <c r="EB307" s="112"/>
      <c r="EC307" s="112"/>
      <c r="ED307" s="7"/>
      <c r="EE307" s="8"/>
      <c r="EF307" s="8"/>
      <c r="EG307" s="8"/>
      <c r="EH307" s="8"/>
      <c r="EI307" s="7"/>
      <c r="EJ307" s="132"/>
      <c r="EK307" s="112"/>
      <c r="EL307" s="112"/>
      <c r="EM307" s="112"/>
      <c r="EN307" s="7"/>
      <c r="EO307" s="8"/>
      <c r="EP307" s="8"/>
      <c r="EQ307" s="8"/>
      <c r="ER307" s="8"/>
      <c r="ES307" s="7"/>
      <c r="ET307" s="132"/>
      <c r="EU307" s="13"/>
    </row>
    <row r="308" spans="1:151" ht="12.75" customHeight="1" x14ac:dyDescent="0.2">
      <c r="A308" s="13"/>
      <c r="B308" s="13"/>
      <c r="C308" s="13"/>
      <c r="D308" s="13"/>
      <c r="E308" s="13"/>
      <c r="F308" s="13"/>
      <c r="G308" s="13"/>
      <c r="H308" s="112"/>
      <c r="I308" s="14"/>
      <c r="J308" s="112"/>
      <c r="K308" s="112"/>
      <c r="L308" s="112"/>
      <c r="M308" s="112"/>
      <c r="N308" s="7"/>
      <c r="O308" s="8"/>
      <c r="P308" s="8"/>
      <c r="Q308" s="8"/>
      <c r="R308" s="8"/>
      <c r="S308" s="7"/>
      <c r="T308" s="132"/>
      <c r="U308" s="112"/>
      <c r="V308" s="112"/>
      <c r="W308" s="112"/>
      <c r="X308" s="7"/>
      <c r="Y308" s="8"/>
      <c r="Z308" s="8"/>
      <c r="AA308" s="8"/>
      <c r="AB308" s="8"/>
      <c r="AC308" s="7"/>
      <c r="AD308" s="132"/>
      <c r="AE308" s="112"/>
      <c r="AF308" s="112"/>
      <c r="AG308" s="112"/>
      <c r="AH308" s="7"/>
      <c r="AI308" s="8"/>
      <c r="AJ308" s="8"/>
      <c r="AK308" s="8"/>
      <c r="AL308" s="8"/>
      <c r="AM308" s="7"/>
      <c r="AN308" s="132"/>
      <c r="AO308" s="112"/>
      <c r="AP308" s="112"/>
      <c r="AQ308" s="112"/>
      <c r="AR308" s="7"/>
      <c r="AS308" s="8"/>
      <c r="AT308" s="8"/>
      <c r="AU308" s="8"/>
      <c r="AV308" s="8"/>
      <c r="AW308" s="7"/>
      <c r="AX308" s="132"/>
      <c r="AY308" s="112"/>
      <c r="AZ308" s="112"/>
      <c r="BA308" s="112"/>
      <c r="BB308" s="7"/>
      <c r="BC308" s="8"/>
      <c r="BD308" s="8"/>
      <c r="BE308" s="8"/>
      <c r="BF308" s="8"/>
      <c r="BG308" s="7"/>
      <c r="BH308" s="132"/>
      <c r="BI308" s="112"/>
      <c r="BJ308" s="112"/>
      <c r="BK308" s="112"/>
      <c r="BL308" s="7"/>
      <c r="BM308" s="8"/>
      <c r="BN308" s="8"/>
      <c r="BO308" s="8"/>
      <c r="BP308" s="8"/>
      <c r="BQ308" s="7"/>
      <c r="BR308" s="132"/>
      <c r="BS308" s="112"/>
      <c r="BT308" s="112"/>
      <c r="BU308" s="112"/>
      <c r="BV308" s="7"/>
      <c r="BW308" s="8"/>
      <c r="BX308" s="8"/>
      <c r="BY308" s="8"/>
      <c r="BZ308" s="8"/>
      <c r="CA308" s="7"/>
      <c r="CB308" s="132"/>
      <c r="CC308" s="112"/>
      <c r="CD308" s="112"/>
      <c r="CE308" s="112"/>
      <c r="CF308" s="7"/>
      <c r="CG308" s="8"/>
      <c r="CH308" s="8"/>
      <c r="CI308" s="8"/>
      <c r="CJ308" s="8"/>
      <c r="CK308" s="7"/>
      <c r="CL308" s="132"/>
      <c r="CM308" s="112"/>
      <c r="CN308" s="112"/>
      <c r="CO308" s="112"/>
      <c r="CP308" s="7"/>
      <c r="CQ308" s="8"/>
      <c r="CR308" s="8"/>
      <c r="CS308" s="8"/>
      <c r="CT308" s="8"/>
      <c r="CU308" s="7"/>
      <c r="CV308" s="132"/>
      <c r="CW308" s="112"/>
      <c r="CX308" s="112"/>
      <c r="CY308" s="112"/>
      <c r="CZ308" s="7"/>
      <c r="DA308" s="8"/>
      <c r="DB308" s="8"/>
      <c r="DC308" s="8"/>
      <c r="DD308" s="8"/>
      <c r="DE308" s="7"/>
      <c r="DF308" s="132"/>
      <c r="DG308" s="112"/>
      <c r="DH308" s="112"/>
      <c r="DI308" s="112"/>
      <c r="DJ308" s="7"/>
      <c r="DK308" s="8"/>
      <c r="DL308" s="8"/>
      <c r="DM308" s="8"/>
      <c r="DN308" s="8"/>
      <c r="DO308" s="7"/>
      <c r="DP308" s="132"/>
      <c r="DQ308" s="112"/>
      <c r="DR308" s="112"/>
      <c r="DS308" s="112"/>
      <c r="DT308" s="7"/>
      <c r="DU308" s="8"/>
      <c r="DV308" s="8"/>
      <c r="DW308" s="8"/>
      <c r="DX308" s="8"/>
      <c r="DY308" s="7"/>
      <c r="DZ308" s="132"/>
      <c r="EA308" s="112"/>
      <c r="EB308" s="112"/>
      <c r="EC308" s="112"/>
      <c r="ED308" s="7"/>
      <c r="EE308" s="8"/>
      <c r="EF308" s="8"/>
      <c r="EG308" s="8"/>
      <c r="EH308" s="8"/>
      <c r="EI308" s="7"/>
      <c r="EJ308" s="132"/>
      <c r="EK308" s="112"/>
      <c r="EL308" s="112"/>
      <c r="EM308" s="112"/>
      <c r="EN308" s="7"/>
      <c r="EO308" s="8"/>
      <c r="EP308" s="8"/>
      <c r="EQ308" s="8"/>
      <c r="ER308" s="8"/>
      <c r="ES308" s="7"/>
      <c r="ET308" s="132"/>
      <c r="EU308" s="13"/>
    </row>
    <row r="309" spans="1:151" ht="12.75" customHeight="1" x14ac:dyDescent="0.2">
      <c r="A309" s="13"/>
      <c r="B309" s="13"/>
      <c r="C309" s="13"/>
      <c r="D309" s="13"/>
      <c r="E309" s="13"/>
      <c r="F309" s="13"/>
      <c r="G309" s="13"/>
      <c r="H309" s="112"/>
      <c r="I309" s="14"/>
      <c r="J309" s="112"/>
      <c r="K309" s="112"/>
      <c r="L309" s="112"/>
      <c r="M309" s="112"/>
      <c r="N309" s="7"/>
      <c r="O309" s="8"/>
      <c r="P309" s="8"/>
      <c r="Q309" s="8"/>
      <c r="R309" s="8"/>
      <c r="S309" s="7"/>
      <c r="T309" s="132"/>
      <c r="U309" s="112"/>
      <c r="V309" s="112"/>
      <c r="W309" s="112"/>
      <c r="X309" s="7"/>
      <c r="Y309" s="8"/>
      <c r="Z309" s="8"/>
      <c r="AA309" s="8"/>
      <c r="AB309" s="8"/>
      <c r="AC309" s="7"/>
      <c r="AD309" s="132"/>
      <c r="AE309" s="112"/>
      <c r="AF309" s="112"/>
      <c r="AG309" s="112"/>
      <c r="AH309" s="7"/>
      <c r="AI309" s="8"/>
      <c r="AJ309" s="8"/>
      <c r="AK309" s="8"/>
      <c r="AL309" s="8"/>
      <c r="AM309" s="7"/>
      <c r="AN309" s="132"/>
      <c r="AO309" s="112"/>
      <c r="AP309" s="112"/>
      <c r="AQ309" s="112"/>
      <c r="AR309" s="7"/>
      <c r="AS309" s="8"/>
      <c r="AT309" s="8"/>
      <c r="AU309" s="8"/>
      <c r="AV309" s="8"/>
      <c r="AW309" s="7"/>
      <c r="AX309" s="132"/>
      <c r="AY309" s="112"/>
      <c r="AZ309" s="112"/>
      <c r="BA309" s="112"/>
      <c r="BB309" s="7"/>
      <c r="BC309" s="8"/>
      <c r="BD309" s="8"/>
      <c r="BE309" s="8"/>
      <c r="BF309" s="8"/>
      <c r="BG309" s="7"/>
      <c r="BH309" s="132"/>
      <c r="BI309" s="112"/>
      <c r="BJ309" s="112"/>
      <c r="BK309" s="112"/>
      <c r="BL309" s="7"/>
      <c r="BM309" s="8"/>
      <c r="BN309" s="8"/>
      <c r="BO309" s="8"/>
      <c r="BP309" s="8"/>
      <c r="BQ309" s="7"/>
      <c r="BR309" s="132"/>
      <c r="BS309" s="112"/>
      <c r="BT309" s="112"/>
      <c r="BU309" s="112"/>
      <c r="BV309" s="7"/>
      <c r="BW309" s="8"/>
      <c r="BX309" s="8"/>
      <c r="BY309" s="8"/>
      <c r="BZ309" s="8"/>
      <c r="CA309" s="7"/>
      <c r="CB309" s="132"/>
      <c r="CC309" s="112"/>
      <c r="CD309" s="112"/>
      <c r="CE309" s="112"/>
      <c r="CF309" s="7"/>
      <c r="CG309" s="8"/>
      <c r="CH309" s="8"/>
      <c r="CI309" s="8"/>
      <c r="CJ309" s="8"/>
      <c r="CK309" s="7"/>
      <c r="CL309" s="132"/>
      <c r="CM309" s="112"/>
      <c r="CN309" s="112"/>
      <c r="CO309" s="112"/>
      <c r="CP309" s="7"/>
      <c r="CQ309" s="8"/>
      <c r="CR309" s="8"/>
      <c r="CS309" s="8"/>
      <c r="CT309" s="8"/>
      <c r="CU309" s="7"/>
      <c r="CV309" s="132"/>
      <c r="CW309" s="112"/>
      <c r="CX309" s="112"/>
      <c r="CY309" s="112"/>
      <c r="CZ309" s="7"/>
      <c r="DA309" s="8"/>
      <c r="DB309" s="8"/>
      <c r="DC309" s="8"/>
      <c r="DD309" s="8"/>
      <c r="DE309" s="7"/>
      <c r="DF309" s="132"/>
      <c r="DG309" s="112"/>
      <c r="DH309" s="112"/>
      <c r="DI309" s="112"/>
      <c r="DJ309" s="7"/>
      <c r="DK309" s="8"/>
      <c r="DL309" s="8"/>
      <c r="DM309" s="8"/>
      <c r="DN309" s="8"/>
      <c r="DO309" s="7"/>
      <c r="DP309" s="132"/>
      <c r="DQ309" s="112"/>
      <c r="DR309" s="112"/>
      <c r="DS309" s="112"/>
      <c r="DT309" s="7"/>
      <c r="DU309" s="8"/>
      <c r="DV309" s="8"/>
      <c r="DW309" s="8"/>
      <c r="DX309" s="8"/>
      <c r="DY309" s="7"/>
      <c r="DZ309" s="132"/>
      <c r="EA309" s="112"/>
      <c r="EB309" s="112"/>
      <c r="EC309" s="112"/>
      <c r="ED309" s="7"/>
      <c r="EE309" s="8"/>
      <c r="EF309" s="8"/>
      <c r="EG309" s="8"/>
      <c r="EH309" s="8"/>
      <c r="EI309" s="7"/>
      <c r="EJ309" s="132"/>
      <c r="EK309" s="112"/>
      <c r="EL309" s="112"/>
      <c r="EM309" s="112"/>
      <c r="EN309" s="7"/>
      <c r="EO309" s="8"/>
      <c r="EP309" s="8"/>
      <c r="EQ309" s="8"/>
      <c r="ER309" s="8"/>
      <c r="ES309" s="7"/>
      <c r="ET309" s="132"/>
      <c r="EU309" s="13"/>
    </row>
    <row r="310" spans="1:151" ht="12.75" customHeight="1" x14ac:dyDescent="0.2">
      <c r="A310" s="13"/>
      <c r="B310" s="13"/>
      <c r="C310" s="13"/>
      <c r="D310" s="13"/>
      <c r="E310" s="13"/>
      <c r="F310" s="13"/>
      <c r="G310" s="13"/>
      <c r="H310" s="112"/>
      <c r="I310" s="14"/>
      <c r="J310" s="112"/>
      <c r="K310" s="112"/>
      <c r="L310" s="112"/>
      <c r="M310" s="112"/>
      <c r="N310" s="7"/>
      <c r="O310" s="8"/>
      <c r="P310" s="8"/>
      <c r="Q310" s="8"/>
      <c r="R310" s="8"/>
      <c r="S310" s="7"/>
      <c r="T310" s="132"/>
      <c r="U310" s="112"/>
      <c r="V310" s="112"/>
      <c r="W310" s="112"/>
      <c r="X310" s="7"/>
      <c r="Y310" s="8"/>
      <c r="Z310" s="8"/>
      <c r="AA310" s="8"/>
      <c r="AB310" s="8"/>
      <c r="AC310" s="7"/>
      <c r="AD310" s="132"/>
      <c r="AE310" s="112"/>
      <c r="AF310" s="112"/>
      <c r="AG310" s="112"/>
      <c r="AH310" s="7"/>
      <c r="AI310" s="8"/>
      <c r="AJ310" s="8"/>
      <c r="AK310" s="8"/>
      <c r="AL310" s="8"/>
      <c r="AM310" s="7"/>
      <c r="AN310" s="132"/>
      <c r="AO310" s="112"/>
      <c r="AP310" s="112"/>
      <c r="AQ310" s="112"/>
      <c r="AR310" s="7"/>
      <c r="AS310" s="8"/>
      <c r="AT310" s="8"/>
      <c r="AU310" s="8"/>
      <c r="AV310" s="8"/>
      <c r="AW310" s="7"/>
      <c r="AX310" s="132"/>
      <c r="AY310" s="112"/>
      <c r="AZ310" s="112"/>
      <c r="BA310" s="112"/>
      <c r="BB310" s="7"/>
      <c r="BC310" s="8"/>
      <c r="BD310" s="8"/>
      <c r="BE310" s="8"/>
      <c r="BF310" s="8"/>
      <c r="BG310" s="7"/>
      <c r="BH310" s="132"/>
      <c r="BI310" s="112"/>
      <c r="BJ310" s="112"/>
      <c r="BK310" s="112"/>
      <c r="BL310" s="7"/>
      <c r="BM310" s="8"/>
      <c r="BN310" s="8"/>
      <c r="BO310" s="8"/>
      <c r="BP310" s="8"/>
      <c r="BQ310" s="7"/>
      <c r="BR310" s="132"/>
      <c r="BS310" s="112"/>
      <c r="BT310" s="112"/>
      <c r="BU310" s="112"/>
      <c r="BV310" s="7"/>
      <c r="BW310" s="8"/>
      <c r="BX310" s="8"/>
      <c r="BY310" s="8"/>
      <c r="BZ310" s="8"/>
      <c r="CA310" s="7"/>
      <c r="CB310" s="132"/>
      <c r="CC310" s="112"/>
      <c r="CD310" s="112"/>
      <c r="CE310" s="112"/>
      <c r="CF310" s="7"/>
      <c r="CG310" s="8"/>
      <c r="CH310" s="8"/>
      <c r="CI310" s="8"/>
      <c r="CJ310" s="8"/>
      <c r="CK310" s="7"/>
      <c r="CL310" s="132"/>
      <c r="CM310" s="112"/>
      <c r="CN310" s="112"/>
      <c r="CO310" s="112"/>
      <c r="CP310" s="7"/>
      <c r="CQ310" s="8"/>
      <c r="CR310" s="8"/>
      <c r="CS310" s="8"/>
      <c r="CT310" s="8"/>
      <c r="CU310" s="7"/>
      <c r="CV310" s="132"/>
      <c r="CW310" s="112"/>
      <c r="CX310" s="112"/>
      <c r="CY310" s="112"/>
      <c r="CZ310" s="7"/>
      <c r="DA310" s="8"/>
      <c r="DB310" s="8"/>
      <c r="DC310" s="8"/>
      <c r="DD310" s="8"/>
      <c r="DE310" s="7"/>
      <c r="DF310" s="132"/>
      <c r="DG310" s="112"/>
      <c r="DH310" s="112"/>
      <c r="DI310" s="112"/>
      <c r="DJ310" s="7"/>
      <c r="DK310" s="8"/>
      <c r="DL310" s="8"/>
      <c r="DM310" s="8"/>
      <c r="DN310" s="8"/>
      <c r="DO310" s="7"/>
      <c r="DP310" s="132"/>
      <c r="DQ310" s="112"/>
      <c r="DR310" s="112"/>
      <c r="DS310" s="112"/>
      <c r="DT310" s="7"/>
      <c r="DU310" s="8"/>
      <c r="DV310" s="8"/>
      <c r="DW310" s="8"/>
      <c r="DX310" s="8"/>
      <c r="DY310" s="7"/>
      <c r="DZ310" s="132"/>
      <c r="EA310" s="112"/>
      <c r="EB310" s="112"/>
      <c r="EC310" s="112"/>
      <c r="ED310" s="7"/>
      <c r="EE310" s="8"/>
      <c r="EF310" s="8"/>
      <c r="EG310" s="8"/>
      <c r="EH310" s="8"/>
      <c r="EI310" s="7"/>
      <c r="EJ310" s="132"/>
      <c r="EK310" s="112"/>
      <c r="EL310" s="112"/>
      <c r="EM310" s="112"/>
      <c r="EN310" s="7"/>
      <c r="EO310" s="8"/>
      <c r="EP310" s="8"/>
      <c r="EQ310" s="8"/>
      <c r="ER310" s="8"/>
      <c r="ES310" s="7"/>
      <c r="ET310" s="132"/>
      <c r="EU310" s="13"/>
    </row>
    <row r="311" spans="1:151" ht="12.75" customHeight="1" x14ac:dyDescent="0.2">
      <c r="A311" s="13"/>
      <c r="B311" s="13"/>
      <c r="C311" s="13"/>
      <c r="D311" s="13"/>
      <c r="E311" s="13"/>
      <c r="F311" s="13"/>
      <c r="G311" s="13"/>
      <c r="H311" s="112"/>
      <c r="I311" s="14"/>
      <c r="J311" s="112"/>
      <c r="K311" s="112"/>
      <c r="L311" s="112"/>
      <c r="M311" s="112"/>
      <c r="N311" s="7"/>
      <c r="O311" s="8"/>
      <c r="P311" s="8"/>
      <c r="Q311" s="8"/>
      <c r="R311" s="8"/>
      <c r="S311" s="7"/>
      <c r="T311" s="132"/>
      <c r="U311" s="112"/>
      <c r="V311" s="112"/>
      <c r="W311" s="112"/>
      <c r="X311" s="7"/>
      <c r="Y311" s="8"/>
      <c r="Z311" s="8"/>
      <c r="AA311" s="8"/>
      <c r="AB311" s="8"/>
      <c r="AC311" s="7"/>
      <c r="AD311" s="132"/>
      <c r="AE311" s="112"/>
      <c r="AF311" s="112"/>
      <c r="AG311" s="112"/>
      <c r="AH311" s="7"/>
      <c r="AI311" s="8"/>
      <c r="AJ311" s="8"/>
      <c r="AK311" s="8"/>
      <c r="AL311" s="8"/>
      <c r="AM311" s="7"/>
      <c r="AN311" s="132"/>
      <c r="AO311" s="112"/>
      <c r="AP311" s="112"/>
      <c r="AQ311" s="112"/>
      <c r="AR311" s="7"/>
      <c r="AS311" s="8"/>
      <c r="AT311" s="8"/>
      <c r="AU311" s="8"/>
      <c r="AV311" s="8"/>
      <c r="AW311" s="7"/>
      <c r="AX311" s="132"/>
      <c r="AY311" s="112"/>
      <c r="AZ311" s="112"/>
      <c r="BA311" s="112"/>
      <c r="BB311" s="7"/>
      <c r="BC311" s="8"/>
      <c r="BD311" s="8"/>
      <c r="BE311" s="8"/>
      <c r="BF311" s="8"/>
      <c r="BG311" s="7"/>
      <c r="BH311" s="132"/>
      <c r="BI311" s="112"/>
      <c r="BJ311" s="112"/>
      <c r="BK311" s="112"/>
      <c r="BL311" s="7"/>
      <c r="BM311" s="8"/>
      <c r="BN311" s="8"/>
      <c r="BO311" s="8"/>
      <c r="BP311" s="8"/>
      <c r="BQ311" s="7"/>
      <c r="BR311" s="132"/>
      <c r="BS311" s="112"/>
      <c r="BT311" s="112"/>
      <c r="BU311" s="112"/>
      <c r="BV311" s="7"/>
      <c r="BW311" s="8"/>
      <c r="BX311" s="8"/>
      <c r="BY311" s="8"/>
      <c r="BZ311" s="8"/>
      <c r="CA311" s="7"/>
      <c r="CB311" s="132"/>
      <c r="CC311" s="112"/>
      <c r="CD311" s="112"/>
      <c r="CE311" s="112"/>
      <c r="CF311" s="7"/>
      <c r="CG311" s="8"/>
      <c r="CH311" s="8"/>
      <c r="CI311" s="8"/>
      <c r="CJ311" s="8"/>
      <c r="CK311" s="7"/>
      <c r="CL311" s="132"/>
      <c r="CM311" s="112"/>
      <c r="CN311" s="112"/>
      <c r="CO311" s="112"/>
      <c r="CP311" s="7"/>
      <c r="CQ311" s="8"/>
      <c r="CR311" s="8"/>
      <c r="CS311" s="8"/>
      <c r="CT311" s="8"/>
      <c r="CU311" s="7"/>
      <c r="CV311" s="132"/>
      <c r="CW311" s="112"/>
      <c r="CX311" s="112"/>
      <c r="CY311" s="112"/>
      <c r="CZ311" s="7"/>
      <c r="DA311" s="8"/>
      <c r="DB311" s="8"/>
      <c r="DC311" s="8"/>
      <c r="DD311" s="8"/>
      <c r="DE311" s="7"/>
      <c r="DF311" s="132"/>
      <c r="DG311" s="112"/>
      <c r="DH311" s="112"/>
      <c r="DI311" s="112"/>
      <c r="DJ311" s="7"/>
      <c r="DK311" s="8"/>
      <c r="DL311" s="8"/>
      <c r="DM311" s="8"/>
      <c r="DN311" s="8"/>
      <c r="DO311" s="7"/>
      <c r="DP311" s="132"/>
      <c r="DQ311" s="112"/>
      <c r="DR311" s="112"/>
      <c r="DS311" s="112"/>
      <c r="DT311" s="7"/>
      <c r="DU311" s="8"/>
      <c r="DV311" s="8"/>
      <c r="DW311" s="8"/>
      <c r="DX311" s="8"/>
      <c r="DY311" s="7"/>
      <c r="DZ311" s="132"/>
      <c r="EA311" s="112"/>
      <c r="EB311" s="112"/>
      <c r="EC311" s="112"/>
      <c r="ED311" s="7"/>
      <c r="EE311" s="8"/>
      <c r="EF311" s="8"/>
      <c r="EG311" s="8"/>
      <c r="EH311" s="8"/>
      <c r="EI311" s="7"/>
      <c r="EJ311" s="132"/>
      <c r="EK311" s="112"/>
      <c r="EL311" s="112"/>
      <c r="EM311" s="112"/>
      <c r="EN311" s="7"/>
      <c r="EO311" s="8"/>
      <c r="EP311" s="8"/>
      <c r="EQ311" s="8"/>
      <c r="ER311" s="8"/>
      <c r="ES311" s="7"/>
      <c r="ET311" s="132"/>
      <c r="EU311" s="13"/>
    </row>
    <row r="312" spans="1:151" ht="12.75" customHeight="1" x14ac:dyDescent="0.2">
      <c r="A312" s="13"/>
      <c r="B312" s="13"/>
      <c r="C312" s="13"/>
      <c r="D312" s="13"/>
      <c r="E312" s="13"/>
      <c r="F312" s="13"/>
      <c r="G312" s="13"/>
      <c r="H312" s="112"/>
      <c r="I312" s="14"/>
      <c r="J312" s="112"/>
      <c r="K312" s="112"/>
      <c r="L312" s="112"/>
      <c r="M312" s="112"/>
      <c r="N312" s="7"/>
      <c r="O312" s="8"/>
      <c r="P312" s="8"/>
      <c r="Q312" s="8"/>
      <c r="R312" s="8"/>
      <c r="S312" s="7"/>
      <c r="T312" s="132"/>
      <c r="U312" s="112"/>
      <c r="V312" s="112"/>
      <c r="W312" s="112"/>
      <c r="X312" s="7"/>
      <c r="Y312" s="8"/>
      <c r="Z312" s="8"/>
      <c r="AA312" s="8"/>
      <c r="AB312" s="8"/>
      <c r="AC312" s="7"/>
      <c r="AD312" s="132"/>
      <c r="AE312" s="112"/>
      <c r="AF312" s="112"/>
      <c r="AG312" s="112"/>
      <c r="AH312" s="7"/>
      <c r="AI312" s="8"/>
      <c r="AJ312" s="8"/>
      <c r="AK312" s="8"/>
      <c r="AL312" s="8"/>
      <c r="AM312" s="7"/>
      <c r="AN312" s="132"/>
      <c r="AO312" s="112"/>
      <c r="AP312" s="112"/>
      <c r="AQ312" s="112"/>
      <c r="AR312" s="7"/>
      <c r="AS312" s="8"/>
      <c r="AT312" s="8"/>
      <c r="AU312" s="8"/>
      <c r="AV312" s="8"/>
      <c r="AW312" s="7"/>
      <c r="AX312" s="132"/>
      <c r="AY312" s="112"/>
      <c r="AZ312" s="112"/>
      <c r="BA312" s="112"/>
      <c r="BB312" s="7"/>
      <c r="BC312" s="8"/>
      <c r="BD312" s="8"/>
      <c r="BE312" s="8"/>
      <c r="BF312" s="8"/>
      <c r="BG312" s="7"/>
      <c r="BH312" s="132"/>
      <c r="BI312" s="112"/>
      <c r="BJ312" s="112"/>
      <c r="BK312" s="112"/>
      <c r="BL312" s="7"/>
      <c r="BM312" s="8"/>
      <c r="BN312" s="8"/>
      <c r="BO312" s="8"/>
      <c r="BP312" s="8"/>
      <c r="BQ312" s="7"/>
      <c r="BR312" s="132"/>
      <c r="BS312" s="112"/>
      <c r="BT312" s="112"/>
      <c r="BU312" s="112"/>
      <c r="BV312" s="7"/>
      <c r="BW312" s="8"/>
      <c r="BX312" s="8"/>
      <c r="BY312" s="8"/>
      <c r="BZ312" s="8"/>
      <c r="CA312" s="7"/>
      <c r="CB312" s="132"/>
      <c r="CC312" s="112"/>
      <c r="CD312" s="112"/>
      <c r="CE312" s="112"/>
      <c r="CF312" s="7"/>
      <c r="CG312" s="8"/>
      <c r="CH312" s="8"/>
      <c r="CI312" s="8"/>
      <c r="CJ312" s="8"/>
      <c r="CK312" s="7"/>
      <c r="CL312" s="132"/>
      <c r="CM312" s="112"/>
      <c r="CN312" s="112"/>
      <c r="CO312" s="112"/>
      <c r="CP312" s="7"/>
      <c r="CQ312" s="8"/>
      <c r="CR312" s="8"/>
      <c r="CS312" s="8"/>
      <c r="CT312" s="8"/>
      <c r="CU312" s="7"/>
      <c r="CV312" s="132"/>
      <c r="CW312" s="112"/>
      <c r="CX312" s="112"/>
      <c r="CY312" s="112"/>
      <c r="CZ312" s="7"/>
      <c r="DA312" s="8"/>
      <c r="DB312" s="8"/>
      <c r="DC312" s="8"/>
      <c r="DD312" s="8"/>
      <c r="DE312" s="7"/>
      <c r="DF312" s="132"/>
      <c r="DG312" s="112"/>
      <c r="DH312" s="112"/>
      <c r="DI312" s="112"/>
      <c r="DJ312" s="7"/>
      <c r="DK312" s="8"/>
      <c r="DL312" s="8"/>
      <c r="DM312" s="8"/>
      <c r="DN312" s="8"/>
      <c r="DO312" s="7"/>
      <c r="DP312" s="132"/>
      <c r="DQ312" s="112"/>
      <c r="DR312" s="112"/>
      <c r="DS312" s="112"/>
      <c r="DT312" s="7"/>
      <c r="DU312" s="8"/>
      <c r="DV312" s="8"/>
      <c r="DW312" s="8"/>
      <c r="DX312" s="8"/>
      <c r="DY312" s="7"/>
      <c r="DZ312" s="132"/>
      <c r="EA312" s="112"/>
      <c r="EB312" s="112"/>
      <c r="EC312" s="112"/>
      <c r="ED312" s="7"/>
      <c r="EE312" s="8"/>
      <c r="EF312" s="8"/>
      <c r="EG312" s="8"/>
      <c r="EH312" s="8"/>
      <c r="EI312" s="7"/>
      <c r="EJ312" s="132"/>
      <c r="EK312" s="112"/>
      <c r="EL312" s="112"/>
      <c r="EM312" s="112"/>
      <c r="EN312" s="7"/>
      <c r="EO312" s="8"/>
      <c r="EP312" s="8"/>
      <c r="EQ312" s="8"/>
      <c r="ER312" s="8"/>
      <c r="ES312" s="7"/>
      <c r="ET312" s="132"/>
      <c r="EU312" s="13"/>
    </row>
    <row r="313" spans="1:151" ht="12.75" customHeight="1" x14ac:dyDescent="0.2">
      <c r="A313" s="13"/>
      <c r="B313" s="13"/>
      <c r="C313" s="13"/>
      <c r="D313" s="13"/>
      <c r="E313" s="13"/>
      <c r="F313" s="13"/>
      <c r="G313" s="13"/>
      <c r="H313" s="112"/>
      <c r="I313" s="14"/>
      <c r="J313" s="112"/>
      <c r="K313" s="112"/>
      <c r="L313" s="112"/>
      <c r="M313" s="112"/>
      <c r="N313" s="7"/>
      <c r="O313" s="8"/>
      <c r="P313" s="8"/>
      <c r="Q313" s="8"/>
      <c r="R313" s="8"/>
      <c r="S313" s="7"/>
      <c r="T313" s="132"/>
      <c r="U313" s="112"/>
      <c r="V313" s="112"/>
      <c r="W313" s="112"/>
      <c r="X313" s="7"/>
      <c r="Y313" s="8"/>
      <c r="Z313" s="8"/>
      <c r="AA313" s="8"/>
      <c r="AB313" s="8"/>
      <c r="AC313" s="7"/>
      <c r="AD313" s="132"/>
      <c r="AE313" s="112"/>
      <c r="AF313" s="112"/>
      <c r="AG313" s="112"/>
      <c r="AH313" s="7"/>
      <c r="AI313" s="8"/>
      <c r="AJ313" s="8"/>
      <c r="AK313" s="8"/>
      <c r="AL313" s="8"/>
      <c r="AM313" s="7"/>
      <c r="AN313" s="132"/>
      <c r="AO313" s="112"/>
      <c r="AP313" s="112"/>
      <c r="AQ313" s="112"/>
      <c r="AR313" s="7"/>
      <c r="AS313" s="8"/>
      <c r="AT313" s="8"/>
      <c r="AU313" s="8"/>
      <c r="AV313" s="8"/>
      <c r="AW313" s="7"/>
      <c r="AX313" s="132"/>
      <c r="AY313" s="112"/>
      <c r="AZ313" s="112"/>
      <c r="BA313" s="112"/>
      <c r="BB313" s="7"/>
      <c r="BC313" s="8"/>
      <c r="BD313" s="8"/>
      <c r="BE313" s="8"/>
      <c r="BF313" s="8"/>
      <c r="BG313" s="7"/>
      <c r="BH313" s="132"/>
      <c r="BI313" s="112"/>
      <c r="BJ313" s="112"/>
      <c r="BK313" s="112"/>
      <c r="BL313" s="7"/>
      <c r="BM313" s="8"/>
      <c r="BN313" s="8"/>
      <c r="BO313" s="8"/>
      <c r="BP313" s="8"/>
      <c r="BQ313" s="7"/>
      <c r="BR313" s="132"/>
      <c r="BS313" s="112"/>
      <c r="BT313" s="112"/>
      <c r="BU313" s="112"/>
      <c r="BV313" s="7"/>
      <c r="BW313" s="8"/>
      <c r="BX313" s="8"/>
      <c r="BY313" s="8"/>
      <c r="BZ313" s="8"/>
      <c r="CA313" s="7"/>
      <c r="CB313" s="132"/>
      <c r="CC313" s="112"/>
      <c r="CD313" s="112"/>
      <c r="CE313" s="112"/>
      <c r="CF313" s="7"/>
      <c r="CG313" s="8"/>
      <c r="CH313" s="8"/>
      <c r="CI313" s="8"/>
      <c r="CJ313" s="8"/>
      <c r="CK313" s="7"/>
      <c r="CL313" s="132"/>
      <c r="CM313" s="112"/>
      <c r="CN313" s="112"/>
      <c r="CO313" s="112"/>
      <c r="CP313" s="7"/>
      <c r="CQ313" s="8"/>
      <c r="CR313" s="8"/>
      <c r="CS313" s="8"/>
      <c r="CT313" s="8"/>
      <c r="CU313" s="7"/>
      <c r="CV313" s="132"/>
      <c r="CW313" s="112"/>
      <c r="CX313" s="112"/>
      <c r="CY313" s="112"/>
      <c r="CZ313" s="7"/>
      <c r="DA313" s="8"/>
      <c r="DB313" s="8"/>
      <c r="DC313" s="8"/>
      <c r="DD313" s="8"/>
      <c r="DE313" s="7"/>
      <c r="DF313" s="132"/>
      <c r="DG313" s="112"/>
      <c r="DH313" s="112"/>
      <c r="DI313" s="112"/>
      <c r="DJ313" s="7"/>
      <c r="DK313" s="8"/>
      <c r="DL313" s="8"/>
      <c r="DM313" s="8"/>
      <c r="DN313" s="8"/>
      <c r="DO313" s="7"/>
      <c r="DP313" s="132"/>
      <c r="DQ313" s="112"/>
      <c r="DR313" s="112"/>
      <c r="DS313" s="112"/>
      <c r="DT313" s="7"/>
      <c r="DU313" s="8"/>
      <c r="DV313" s="8"/>
      <c r="DW313" s="8"/>
      <c r="DX313" s="8"/>
      <c r="DY313" s="7"/>
      <c r="DZ313" s="132"/>
      <c r="EA313" s="112"/>
      <c r="EB313" s="112"/>
      <c r="EC313" s="112"/>
      <c r="ED313" s="7"/>
      <c r="EE313" s="8"/>
      <c r="EF313" s="8"/>
      <c r="EG313" s="8"/>
      <c r="EH313" s="8"/>
      <c r="EI313" s="7"/>
      <c r="EJ313" s="132"/>
      <c r="EK313" s="112"/>
      <c r="EL313" s="112"/>
      <c r="EM313" s="112"/>
      <c r="EN313" s="7"/>
      <c r="EO313" s="8"/>
      <c r="EP313" s="8"/>
      <c r="EQ313" s="8"/>
      <c r="ER313" s="8"/>
      <c r="ES313" s="7"/>
      <c r="ET313" s="132"/>
      <c r="EU313" s="13"/>
    </row>
    <row r="314" spans="1:151" ht="12.75" customHeight="1" x14ac:dyDescent="0.2">
      <c r="A314" s="13"/>
      <c r="B314" s="13"/>
      <c r="C314" s="13"/>
      <c r="D314" s="13"/>
      <c r="E314" s="13"/>
      <c r="F314" s="13"/>
      <c r="G314" s="13"/>
      <c r="H314" s="112"/>
      <c r="I314" s="14"/>
      <c r="J314" s="112"/>
      <c r="K314" s="112"/>
      <c r="L314" s="112"/>
      <c r="M314" s="112"/>
      <c r="N314" s="7"/>
      <c r="O314" s="8"/>
      <c r="P314" s="8"/>
      <c r="Q314" s="8"/>
      <c r="R314" s="8"/>
      <c r="S314" s="7"/>
      <c r="T314" s="132"/>
      <c r="U314" s="112"/>
      <c r="V314" s="112"/>
      <c r="W314" s="112"/>
      <c r="X314" s="7"/>
      <c r="Y314" s="8"/>
      <c r="Z314" s="8"/>
      <c r="AA314" s="8"/>
      <c r="AB314" s="8"/>
      <c r="AC314" s="7"/>
      <c r="AD314" s="132"/>
      <c r="AE314" s="112"/>
      <c r="AF314" s="112"/>
      <c r="AG314" s="112"/>
      <c r="AH314" s="7"/>
      <c r="AI314" s="8"/>
      <c r="AJ314" s="8"/>
      <c r="AK314" s="8"/>
      <c r="AL314" s="8"/>
      <c r="AM314" s="7"/>
      <c r="AN314" s="132"/>
      <c r="AO314" s="112"/>
      <c r="AP314" s="112"/>
      <c r="AQ314" s="112"/>
      <c r="AR314" s="7"/>
      <c r="AS314" s="8"/>
      <c r="AT314" s="8"/>
      <c r="AU314" s="8"/>
      <c r="AV314" s="8"/>
      <c r="AW314" s="7"/>
      <c r="AX314" s="132"/>
      <c r="AY314" s="112"/>
      <c r="AZ314" s="112"/>
      <c r="BA314" s="112"/>
      <c r="BB314" s="7"/>
      <c r="BC314" s="8"/>
      <c r="BD314" s="8"/>
      <c r="BE314" s="8"/>
      <c r="BF314" s="8"/>
      <c r="BG314" s="7"/>
      <c r="BH314" s="132"/>
      <c r="BI314" s="112"/>
      <c r="BJ314" s="112"/>
      <c r="BK314" s="112"/>
      <c r="BL314" s="7"/>
      <c r="BM314" s="8"/>
      <c r="BN314" s="8"/>
      <c r="BO314" s="8"/>
      <c r="BP314" s="8"/>
      <c r="BQ314" s="7"/>
      <c r="BR314" s="132"/>
      <c r="BS314" s="112"/>
      <c r="BT314" s="112"/>
      <c r="BU314" s="112"/>
      <c r="BV314" s="7"/>
      <c r="BW314" s="8"/>
      <c r="BX314" s="8"/>
      <c r="BY314" s="8"/>
      <c r="BZ314" s="8"/>
      <c r="CA314" s="7"/>
      <c r="CB314" s="132"/>
      <c r="CC314" s="112"/>
      <c r="CD314" s="112"/>
      <c r="CE314" s="112"/>
      <c r="CF314" s="7"/>
      <c r="CG314" s="8"/>
      <c r="CH314" s="8"/>
      <c r="CI314" s="8"/>
      <c r="CJ314" s="8"/>
      <c r="CK314" s="7"/>
      <c r="CL314" s="132"/>
      <c r="CM314" s="112"/>
      <c r="CN314" s="112"/>
      <c r="CO314" s="112"/>
      <c r="CP314" s="7"/>
      <c r="CQ314" s="8"/>
      <c r="CR314" s="8"/>
      <c r="CS314" s="8"/>
      <c r="CT314" s="8"/>
      <c r="CU314" s="7"/>
      <c r="CV314" s="132"/>
      <c r="CW314" s="112"/>
      <c r="CX314" s="112"/>
      <c r="CY314" s="112"/>
      <c r="CZ314" s="7"/>
      <c r="DA314" s="8"/>
      <c r="DB314" s="8"/>
      <c r="DC314" s="8"/>
      <c r="DD314" s="8"/>
      <c r="DE314" s="7"/>
      <c r="DF314" s="132"/>
      <c r="DG314" s="112"/>
      <c r="DH314" s="112"/>
      <c r="DI314" s="112"/>
      <c r="DJ314" s="7"/>
      <c r="DK314" s="8"/>
      <c r="DL314" s="8"/>
      <c r="DM314" s="8"/>
      <c r="DN314" s="8"/>
      <c r="DO314" s="7"/>
      <c r="DP314" s="132"/>
      <c r="DQ314" s="112"/>
      <c r="DR314" s="112"/>
      <c r="DS314" s="112"/>
      <c r="DT314" s="7"/>
      <c r="DU314" s="8"/>
      <c r="DV314" s="8"/>
      <c r="DW314" s="8"/>
      <c r="DX314" s="8"/>
      <c r="DY314" s="7"/>
      <c r="DZ314" s="132"/>
      <c r="EA314" s="112"/>
      <c r="EB314" s="112"/>
      <c r="EC314" s="112"/>
      <c r="ED314" s="7"/>
      <c r="EE314" s="8"/>
      <c r="EF314" s="8"/>
      <c r="EG314" s="8"/>
      <c r="EH314" s="8"/>
      <c r="EI314" s="7"/>
      <c r="EJ314" s="132"/>
      <c r="EK314" s="112"/>
      <c r="EL314" s="112"/>
      <c r="EM314" s="112"/>
      <c r="EN314" s="7"/>
      <c r="EO314" s="8"/>
      <c r="EP314" s="8"/>
      <c r="EQ314" s="8"/>
      <c r="ER314" s="8"/>
      <c r="ES314" s="7"/>
      <c r="ET314" s="132"/>
      <c r="EU314" s="13"/>
    </row>
    <row r="315" spans="1:151" ht="12.75" customHeight="1" x14ac:dyDescent="0.2">
      <c r="A315" s="13"/>
      <c r="B315" s="13"/>
      <c r="C315" s="13"/>
      <c r="D315" s="13"/>
      <c r="E315" s="13"/>
      <c r="F315" s="13"/>
      <c r="G315" s="13"/>
      <c r="H315" s="112"/>
      <c r="I315" s="14"/>
      <c r="J315" s="112"/>
      <c r="K315" s="112"/>
      <c r="L315" s="112"/>
      <c r="M315" s="112"/>
      <c r="N315" s="7"/>
      <c r="O315" s="8"/>
      <c r="P315" s="8"/>
      <c r="Q315" s="8"/>
      <c r="R315" s="8"/>
      <c r="S315" s="7"/>
      <c r="T315" s="132"/>
      <c r="U315" s="112"/>
      <c r="V315" s="112"/>
      <c r="W315" s="112"/>
      <c r="X315" s="7"/>
      <c r="Y315" s="8"/>
      <c r="Z315" s="8"/>
      <c r="AA315" s="8"/>
      <c r="AB315" s="8"/>
      <c r="AC315" s="7"/>
      <c r="AD315" s="132"/>
      <c r="AE315" s="112"/>
      <c r="AF315" s="112"/>
      <c r="AG315" s="112"/>
      <c r="AH315" s="7"/>
      <c r="AI315" s="8"/>
      <c r="AJ315" s="8"/>
      <c r="AK315" s="8"/>
      <c r="AL315" s="8"/>
      <c r="AM315" s="7"/>
      <c r="AN315" s="132"/>
      <c r="AO315" s="112"/>
      <c r="AP315" s="112"/>
      <c r="AQ315" s="112"/>
      <c r="AR315" s="7"/>
      <c r="AS315" s="8"/>
      <c r="AT315" s="8"/>
      <c r="AU315" s="8"/>
      <c r="AV315" s="8"/>
      <c r="AW315" s="7"/>
      <c r="AX315" s="132"/>
      <c r="AY315" s="112"/>
      <c r="AZ315" s="112"/>
      <c r="BA315" s="112"/>
      <c r="BB315" s="7"/>
      <c r="BC315" s="8"/>
      <c r="BD315" s="8"/>
      <c r="BE315" s="8"/>
      <c r="BF315" s="8"/>
      <c r="BG315" s="7"/>
      <c r="BH315" s="132"/>
      <c r="BI315" s="112"/>
      <c r="BJ315" s="112"/>
      <c r="BK315" s="112"/>
      <c r="BL315" s="7"/>
      <c r="BM315" s="8"/>
      <c r="BN315" s="8"/>
      <c r="BO315" s="8"/>
      <c r="BP315" s="8"/>
      <c r="BQ315" s="7"/>
      <c r="BR315" s="132"/>
      <c r="BS315" s="112"/>
      <c r="BT315" s="112"/>
      <c r="BU315" s="112"/>
      <c r="BV315" s="7"/>
      <c r="BW315" s="8"/>
      <c r="BX315" s="8"/>
      <c r="BY315" s="8"/>
      <c r="BZ315" s="8"/>
      <c r="CA315" s="7"/>
      <c r="CB315" s="132"/>
      <c r="CC315" s="112"/>
      <c r="CD315" s="112"/>
      <c r="CE315" s="112"/>
      <c r="CF315" s="7"/>
      <c r="CG315" s="8"/>
      <c r="CH315" s="8"/>
      <c r="CI315" s="8"/>
      <c r="CJ315" s="8"/>
      <c r="CK315" s="7"/>
      <c r="CL315" s="132"/>
      <c r="CM315" s="112"/>
      <c r="CN315" s="112"/>
      <c r="CO315" s="112"/>
      <c r="CP315" s="7"/>
      <c r="CQ315" s="8"/>
      <c r="CR315" s="8"/>
      <c r="CS315" s="8"/>
      <c r="CT315" s="8"/>
      <c r="CU315" s="7"/>
      <c r="CV315" s="132"/>
      <c r="CW315" s="112"/>
      <c r="CX315" s="112"/>
      <c r="CY315" s="112"/>
      <c r="CZ315" s="7"/>
      <c r="DA315" s="8"/>
      <c r="DB315" s="8"/>
      <c r="DC315" s="8"/>
      <c r="DD315" s="8"/>
      <c r="DE315" s="7"/>
      <c r="DF315" s="132"/>
      <c r="DG315" s="112"/>
      <c r="DH315" s="112"/>
      <c r="DI315" s="112"/>
      <c r="DJ315" s="7"/>
      <c r="DK315" s="8"/>
      <c r="DL315" s="8"/>
      <c r="DM315" s="8"/>
      <c r="DN315" s="8"/>
      <c r="DO315" s="7"/>
      <c r="DP315" s="132"/>
      <c r="DQ315" s="112"/>
      <c r="DR315" s="112"/>
      <c r="DS315" s="112"/>
      <c r="DT315" s="7"/>
      <c r="DU315" s="8"/>
      <c r="DV315" s="8"/>
      <c r="DW315" s="8"/>
      <c r="DX315" s="8"/>
      <c r="DY315" s="7"/>
      <c r="DZ315" s="132"/>
      <c r="EA315" s="112"/>
      <c r="EB315" s="112"/>
      <c r="EC315" s="112"/>
      <c r="ED315" s="7"/>
      <c r="EE315" s="8"/>
      <c r="EF315" s="8"/>
      <c r="EG315" s="8"/>
      <c r="EH315" s="8"/>
      <c r="EI315" s="7"/>
      <c r="EJ315" s="132"/>
      <c r="EK315" s="112"/>
      <c r="EL315" s="112"/>
      <c r="EM315" s="112"/>
      <c r="EN315" s="7"/>
      <c r="EO315" s="8"/>
      <c r="EP315" s="8"/>
      <c r="EQ315" s="8"/>
      <c r="ER315" s="8"/>
      <c r="ES315" s="7"/>
      <c r="ET315" s="132"/>
      <c r="EU315" s="13"/>
    </row>
    <row r="316" spans="1:151" ht="12.75" customHeight="1" x14ac:dyDescent="0.2">
      <c r="A316" s="13"/>
      <c r="B316" s="13"/>
      <c r="C316" s="13"/>
      <c r="D316" s="13"/>
      <c r="E316" s="13"/>
      <c r="F316" s="13"/>
      <c r="G316" s="13"/>
      <c r="H316" s="112"/>
      <c r="I316" s="14"/>
      <c r="J316" s="112"/>
      <c r="K316" s="112"/>
      <c r="L316" s="112"/>
      <c r="M316" s="112"/>
      <c r="N316" s="7"/>
      <c r="O316" s="8"/>
      <c r="P316" s="8"/>
      <c r="Q316" s="8"/>
      <c r="R316" s="8"/>
      <c r="S316" s="7"/>
      <c r="T316" s="132"/>
      <c r="U316" s="112"/>
      <c r="V316" s="112"/>
      <c r="W316" s="112"/>
      <c r="X316" s="7"/>
      <c r="Y316" s="8"/>
      <c r="Z316" s="8"/>
      <c r="AA316" s="8"/>
      <c r="AB316" s="8"/>
      <c r="AC316" s="7"/>
      <c r="AD316" s="132"/>
      <c r="AE316" s="112"/>
      <c r="AF316" s="112"/>
      <c r="AG316" s="112"/>
      <c r="AH316" s="7"/>
      <c r="AI316" s="8"/>
      <c r="AJ316" s="8"/>
      <c r="AK316" s="8"/>
      <c r="AL316" s="8"/>
      <c r="AM316" s="7"/>
      <c r="AN316" s="132"/>
      <c r="AO316" s="112"/>
      <c r="AP316" s="112"/>
      <c r="AQ316" s="112"/>
      <c r="AR316" s="7"/>
      <c r="AS316" s="8"/>
      <c r="AT316" s="8"/>
      <c r="AU316" s="8"/>
      <c r="AV316" s="8"/>
      <c r="AW316" s="7"/>
      <c r="AX316" s="132"/>
      <c r="AY316" s="112"/>
      <c r="AZ316" s="112"/>
      <c r="BA316" s="112"/>
      <c r="BB316" s="7"/>
      <c r="BC316" s="8"/>
      <c r="BD316" s="8"/>
      <c r="BE316" s="8"/>
      <c r="BF316" s="8"/>
      <c r="BG316" s="7"/>
      <c r="BH316" s="132"/>
      <c r="BI316" s="112"/>
      <c r="BJ316" s="112"/>
      <c r="BK316" s="112"/>
      <c r="BL316" s="7"/>
      <c r="BM316" s="8"/>
      <c r="BN316" s="8"/>
      <c r="BO316" s="8"/>
      <c r="BP316" s="8"/>
      <c r="BQ316" s="7"/>
      <c r="BR316" s="132"/>
      <c r="BS316" s="112"/>
      <c r="BT316" s="112"/>
      <c r="BU316" s="112"/>
      <c r="BV316" s="7"/>
      <c r="BW316" s="8"/>
      <c r="BX316" s="8"/>
      <c r="BY316" s="8"/>
      <c r="BZ316" s="8"/>
      <c r="CA316" s="7"/>
      <c r="CB316" s="132"/>
      <c r="CC316" s="112"/>
      <c r="CD316" s="112"/>
      <c r="CE316" s="112"/>
      <c r="CF316" s="7"/>
      <c r="CG316" s="8"/>
      <c r="CH316" s="8"/>
      <c r="CI316" s="8"/>
      <c r="CJ316" s="8"/>
      <c r="CK316" s="7"/>
      <c r="CL316" s="132"/>
      <c r="CM316" s="112"/>
      <c r="CN316" s="112"/>
      <c r="CO316" s="112"/>
      <c r="CP316" s="7"/>
      <c r="CQ316" s="8"/>
      <c r="CR316" s="8"/>
      <c r="CS316" s="8"/>
      <c r="CT316" s="8"/>
      <c r="CU316" s="7"/>
      <c r="CV316" s="132"/>
      <c r="CW316" s="112"/>
      <c r="CX316" s="112"/>
      <c r="CY316" s="112"/>
      <c r="CZ316" s="7"/>
      <c r="DA316" s="8"/>
      <c r="DB316" s="8"/>
      <c r="DC316" s="8"/>
      <c r="DD316" s="8"/>
      <c r="DE316" s="7"/>
      <c r="DF316" s="132"/>
      <c r="DG316" s="112"/>
      <c r="DH316" s="112"/>
      <c r="DI316" s="112"/>
      <c r="DJ316" s="7"/>
      <c r="DK316" s="8"/>
      <c r="DL316" s="8"/>
      <c r="DM316" s="8"/>
      <c r="DN316" s="8"/>
      <c r="DO316" s="7"/>
      <c r="DP316" s="132"/>
      <c r="DQ316" s="112"/>
      <c r="DR316" s="112"/>
      <c r="DS316" s="112"/>
      <c r="DT316" s="7"/>
      <c r="DU316" s="8"/>
      <c r="DV316" s="8"/>
      <c r="DW316" s="8"/>
      <c r="DX316" s="8"/>
      <c r="DY316" s="7"/>
      <c r="DZ316" s="132"/>
      <c r="EA316" s="112"/>
      <c r="EB316" s="112"/>
      <c r="EC316" s="112"/>
      <c r="ED316" s="7"/>
      <c r="EE316" s="8"/>
      <c r="EF316" s="8"/>
      <c r="EG316" s="8"/>
      <c r="EH316" s="8"/>
      <c r="EI316" s="7"/>
      <c r="EJ316" s="132"/>
      <c r="EK316" s="112"/>
      <c r="EL316" s="112"/>
      <c r="EM316" s="112"/>
      <c r="EN316" s="7"/>
      <c r="EO316" s="8"/>
      <c r="EP316" s="8"/>
      <c r="EQ316" s="8"/>
      <c r="ER316" s="8"/>
      <c r="ES316" s="7"/>
      <c r="ET316" s="132"/>
      <c r="EU316" s="13"/>
    </row>
    <row r="317" spans="1:151" ht="12.75" customHeight="1" x14ac:dyDescent="0.2">
      <c r="A317" s="13"/>
      <c r="B317" s="13"/>
      <c r="C317" s="13"/>
      <c r="D317" s="13"/>
      <c r="E317" s="13"/>
      <c r="F317" s="13"/>
      <c r="G317" s="13"/>
      <c r="H317" s="112"/>
      <c r="I317" s="14"/>
      <c r="J317" s="112"/>
      <c r="K317" s="112"/>
      <c r="L317" s="112"/>
      <c r="M317" s="112"/>
      <c r="N317" s="7"/>
      <c r="O317" s="8"/>
      <c r="P317" s="8"/>
      <c r="Q317" s="8"/>
      <c r="R317" s="8"/>
      <c r="S317" s="7"/>
      <c r="T317" s="132"/>
      <c r="U317" s="112"/>
      <c r="V317" s="112"/>
      <c r="W317" s="112"/>
      <c r="X317" s="7"/>
      <c r="Y317" s="8"/>
      <c r="Z317" s="8"/>
      <c r="AA317" s="8"/>
      <c r="AB317" s="8"/>
      <c r="AC317" s="7"/>
      <c r="AD317" s="132"/>
      <c r="AE317" s="112"/>
      <c r="AF317" s="112"/>
      <c r="AG317" s="112"/>
      <c r="AH317" s="7"/>
      <c r="AI317" s="8"/>
      <c r="AJ317" s="8"/>
      <c r="AK317" s="8"/>
      <c r="AL317" s="8"/>
      <c r="AM317" s="7"/>
      <c r="AN317" s="132"/>
      <c r="AO317" s="112"/>
      <c r="AP317" s="112"/>
      <c r="AQ317" s="112"/>
      <c r="AR317" s="7"/>
      <c r="AS317" s="8"/>
      <c r="AT317" s="8"/>
      <c r="AU317" s="8"/>
      <c r="AV317" s="8"/>
      <c r="AW317" s="7"/>
      <c r="AX317" s="132"/>
      <c r="AY317" s="112"/>
      <c r="AZ317" s="112"/>
      <c r="BA317" s="112"/>
      <c r="BB317" s="7"/>
      <c r="BC317" s="8"/>
      <c r="BD317" s="8"/>
      <c r="BE317" s="8"/>
      <c r="BF317" s="8"/>
      <c r="BG317" s="7"/>
      <c r="BH317" s="132"/>
      <c r="BI317" s="112"/>
      <c r="BJ317" s="112"/>
      <c r="BK317" s="112"/>
      <c r="BL317" s="7"/>
      <c r="BM317" s="8"/>
      <c r="BN317" s="8"/>
      <c r="BO317" s="8"/>
      <c r="BP317" s="8"/>
      <c r="BQ317" s="7"/>
      <c r="BR317" s="132"/>
      <c r="BS317" s="112"/>
      <c r="BT317" s="112"/>
      <c r="BU317" s="112"/>
      <c r="BV317" s="7"/>
      <c r="BW317" s="8"/>
      <c r="BX317" s="8"/>
      <c r="BY317" s="8"/>
      <c r="BZ317" s="8"/>
      <c r="CA317" s="7"/>
      <c r="CB317" s="132"/>
      <c r="CC317" s="112"/>
      <c r="CD317" s="112"/>
      <c r="CE317" s="112"/>
      <c r="CF317" s="7"/>
      <c r="CG317" s="8"/>
      <c r="CH317" s="8"/>
      <c r="CI317" s="8"/>
      <c r="CJ317" s="8"/>
      <c r="CK317" s="7"/>
      <c r="CL317" s="132"/>
      <c r="CM317" s="112"/>
      <c r="CN317" s="112"/>
      <c r="CO317" s="112"/>
      <c r="CP317" s="7"/>
      <c r="CQ317" s="8"/>
      <c r="CR317" s="8"/>
      <c r="CS317" s="8"/>
      <c r="CT317" s="8"/>
      <c r="CU317" s="7"/>
      <c r="CV317" s="132"/>
      <c r="CW317" s="112"/>
      <c r="CX317" s="112"/>
      <c r="CY317" s="112"/>
      <c r="CZ317" s="7"/>
      <c r="DA317" s="8"/>
      <c r="DB317" s="8"/>
      <c r="DC317" s="8"/>
      <c r="DD317" s="8"/>
      <c r="DE317" s="7"/>
      <c r="DF317" s="132"/>
      <c r="DG317" s="112"/>
      <c r="DH317" s="112"/>
      <c r="DI317" s="112"/>
      <c r="DJ317" s="7"/>
      <c r="DK317" s="8"/>
      <c r="DL317" s="8"/>
      <c r="DM317" s="8"/>
      <c r="DN317" s="8"/>
      <c r="DO317" s="7"/>
      <c r="DP317" s="132"/>
      <c r="DQ317" s="112"/>
      <c r="DR317" s="112"/>
      <c r="DS317" s="112"/>
      <c r="DT317" s="7"/>
      <c r="DU317" s="8"/>
      <c r="DV317" s="8"/>
      <c r="DW317" s="8"/>
      <c r="DX317" s="8"/>
      <c r="DY317" s="7"/>
      <c r="DZ317" s="132"/>
      <c r="EA317" s="112"/>
      <c r="EB317" s="112"/>
      <c r="EC317" s="112"/>
      <c r="ED317" s="7"/>
      <c r="EE317" s="8"/>
      <c r="EF317" s="8"/>
      <c r="EG317" s="8"/>
      <c r="EH317" s="8"/>
      <c r="EI317" s="7"/>
      <c r="EJ317" s="132"/>
      <c r="EK317" s="112"/>
      <c r="EL317" s="112"/>
      <c r="EM317" s="112"/>
      <c r="EN317" s="7"/>
      <c r="EO317" s="8"/>
      <c r="EP317" s="8"/>
      <c r="EQ317" s="8"/>
      <c r="ER317" s="8"/>
      <c r="ES317" s="7"/>
      <c r="ET317" s="132"/>
      <c r="EU317" s="13"/>
    </row>
    <row r="318" spans="1:151" ht="12.75" customHeight="1" x14ac:dyDescent="0.2">
      <c r="A318" s="13"/>
      <c r="B318" s="13"/>
      <c r="C318" s="13"/>
      <c r="D318" s="13"/>
      <c r="E318" s="13"/>
      <c r="F318" s="13"/>
      <c r="G318" s="13"/>
      <c r="H318" s="112"/>
      <c r="I318" s="14"/>
      <c r="J318" s="112"/>
      <c r="K318" s="112"/>
      <c r="L318" s="112"/>
      <c r="M318" s="112"/>
      <c r="N318" s="7"/>
      <c r="O318" s="8"/>
      <c r="P318" s="8"/>
      <c r="Q318" s="8"/>
      <c r="R318" s="8"/>
      <c r="S318" s="7"/>
      <c r="T318" s="132"/>
      <c r="U318" s="112"/>
      <c r="V318" s="112"/>
      <c r="W318" s="112"/>
      <c r="X318" s="7"/>
      <c r="Y318" s="8"/>
      <c r="Z318" s="8"/>
      <c r="AA318" s="8"/>
      <c r="AB318" s="8"/>
      <c r="AC318" s="7"/>
      <c r="AD318" s="132"/>
      <c r="AE318" s="112"/>
      <c r="AF318" s="112"/>
      <c r="AG318" s="112"/>
      <c r="AH318" s="7"/>
      <c r="AI318" s="8"/>
      <c r="AJ318" s="8"/>
      <c r="AK318" s="8"/>
      <c r="AL318" s="8"/>
      <c r="AM318" s="7"/>
      <c r="AN318" s="132"/>
      <c r="AO318" s="112"/>
      <c r="AP318" s="112"/>
      <c r="AQ318" s="112"/>
      <c r="AR318" s="7"/>
      <c r="AS318" s="8"/>
      <c r="AT318" s="8"/>
      <c r="AU318" s="8"/>
      <c r="AV318" s="8"/>
      <c r="AW318" s="7"/>
      <c r="AX318" s="132"/>
      <c r="AY318" s="112"/>
      <c r="AZ318" s="112"/>
      <c r="BA318" s="112"/>
      <c r="BB318" s="7"/>
      <c r="BC318" s="8"/>
      <c r="BD318" s="8"/>
      <c r="BE318" s="8"/>
      <c r="BF318" s="8"/>
      <c r="BG318" s="7"/>
      <c r="BH318" s="132"/>
      <c r="BI318" s="112"/>
      <c r="BJ318" s="112"/>
      <c r="BK318" s="112"/>
      <c r="BL318" s="7"/>
      <c r="BM318" s="8"/>
      <c r="BN318" s="8"/>
      <c r="BO318" s="8"/>
      <c r="BP318" s="8"/>
      <c r="BQ318" s="7"/>
      <c r="BR318" s="132"/>
      <c r="BS318" s="112"/>
      <c r="BT318" s="112"/>
      <c r="BU318" s="112"/>
      <c r="BV318" s="7"/>
      <c r="BW318" s="8"/>
      <c r="BX318" s="8"/>
      <c r="BY318" s="8"/>
      <c r="BZ318" s="8"/>
      <c r="CA318" s="7"/>
      <c r="CB318" s="132"/>
      <c r="CC318" s="112"/>
      <c r="CD318" s="112"/>
      <c r="CE318" s="112"/>
      <c r="CF318" s="7"/>
      <c r="CG318" s="8"/>
      <c r="CH318" s="8"/>
      <c r="CI318" s="8"/>
      <c r="CJ318" s="8"/>
      <c r="CK318" s="7"/>
      <c r="CL318" s="132"/>
      <c r="CM318" s="112"/>
      <c r="CN318" s="112"/>
      <c r="CO318" s="112"/>
      <c r="CP318" s="7"/>
      <c r="CQ318" s="8"/>
      <c r="CR318" s="8"/>
      <c r="CS318" s="8"/>
      <c r="CT318" s="8"/>
      <c r="CU318" s="7"/>
      <c r="CV318" s="132"/>
      <c r="CW318" s="112"/>
      <c r="CX318" s="112"/>
      <c r="CY318" s="112"/>
      <c r="CZ318" s="7"/>
      <c r="DA318" s="8"/>
      <c r="DB318" s="8"/>
      <c r="DC318" s="8"/>
      <c r="DD318" s="8"/>
      <c r="DE318" s="7"/>
      <c r="DF318" s="132"/>
      <c r="DG318" s="112"/>
      <c r="DH318" s="112"/>
      <c r="DI318" s="112"/>
      <c r="DJ318" s="7"/>
      <c r="DK318" s="8"/>
      <c r="DL318" s="8"/>
      <c r="DM318" s="8"/>
      <c r="DN318" s="8"/>
      <c r="DO318" s="7"/>
      <c r="DP318" s="132"/>
      <c r="DQ318" s="112"/>
      <c r="DR318" s="112"/>
      <c r="DS318" s="112"/>
      <c r="DT318" s="7"/>
      <c r="DU318" s="8"/>
      <c r="DV318" s="8"/>
      <c r="DW318" s="8"/>
      <c r="DX318" s="8"/>
      <c r="DY318" s="7"/>
      <c r="DZ318" s="132"/>
      <c r="EA318" s="112"/>
      <c r="EB318" s="112"/>
      <c r="EC318" s="112"/>
      <c r="ED318" s="7"/>
      <c r="EE318" s="8"/>
      <c r="EF318" s="8"/>
      <c r="EG318" s="8"/>
      <c r="EH318" s="8"/>
      <c r="EI318" s="7"/>
      <c r="EJ318" s="132"/>
      <c r="EK318" s="112"/>
      <c r="EL318" s="112"/>
      <c r="EM318" s="112"/>
      <c r="EN318" s="7"/>
      <c r="EO318" s="8"/>
      <c r="EP318" s="8"/>
      <c r="EQ318" s="8"/>
      <c r="ER318" s="8"/>
      <c r="ES318" s="7"/>
      <c r="ET318" s="132"/>
      <c r="EU318" s="13"/>
    </row>
    <row r="319" spans="1:151" ht="12.75" customHeight="1" x14ac:dyDescent="0.2">
      <c r="A319" s="13"/>
      <c r="B319" s="13"/>
      <c r="C319" s="13"/>
      <c r="D319" s="13"/>
      <c r="E319" s="13"/>
      <c r="F319" s="13"/>
      <c r="G319" s="13"/>
      <c r="H319" s="112"/>
      <c r="I319" s="14"/>
      <c r="J319" s="112"/>
      <c r="K319" s="112"/>
      <c r="L319" s="112"/>
      <c r="M319" s="112"/>
      <c r="N319" s="7"/>
      <c r="O319" s="8"/>
      <c r="P319" s="8"/>
      <c r="Q319" s="8"/>
      <c r="R319" s="8"/>
      <c r="S319" s="7"/>
      <c r="T319" s="132"/>
      <c r="U319" s="112"/>
      <c r="V319" s="112"/>
      <c r="W319" s="112"/>
      <c r="X319" s="7"/>
      <c r="Y319" s="8"/>
      <c r="Z319" s="8"/>
      <c r="AA319" s="8"/>
      <c r="AB319" s="8"/>
      <c r="AC319" s="7"/>
      <c r="AD319" s="132"/>
      <c r="AE319" s="112"/>
      <c r="AF319" s="112"/>
      <c r="AG319" s="112"/>
      <c r="AH319" s="7"/>
      <c r="AI319" s="8"/>
      <c r="AJ319" s="8"/>
      <c r="AK319" s="8"/>
      <c r="AL319" s="8"/>
      <c r="AM319" s="7"/>
      <c r="AN319" s="132"/>
      <c r="AO319" s="112"/>
      <c r="AP319" s="112"/>
      <c r="AQ319" s="112"/>
      <c r="AR319" s="7"/>
      <c r="AS319" s="8"/>
      <c r="AT319" s="8"/>
      <c r="AU319" s="8"/>
      <c r="AV319" s="8"/>
      <c r="AW319" s="7"/>
      <c r="AX319" s="132"/>
      <c r="AY319" s="112"/>
      <c r="AZ319" s="112"/>
      <c r="BA319" s="112"/>
      <c r="BB319" s="7"/>
      <c r="BC319" s="8"/>
      <c r="BD319" s="8"/>
      <c r="BE319" s="8"/>
      <c r="BF319" s="8"/>
      <c r="BG319" s="7"/>
      <c r="BH319" s="132"/>
      <c r="BI319" s="112"/>
      <c r="BJ319" s="112"/>
      <c r="BK319" s="112"/>
      <c r="BL319" s="7"/>
      <c r="BM319" s="8"/>
      <c r="BN319" s="8"/>
      <c r="BO319" s="8"/>
      <c r="BP319" s="8"/>
      <c r="BQ319" s="7"/>
      <c r="BR319" s="132"/>
      <c r="BS319" s="112"/>
      <c r="BT319" s="112"/>
      <c r="BU319" s="112"/>
      <c r="BV319" s="7"/>
      <c r="BW319" s="8"/>
      <c r="BX319" s="8"/>
      <c r="BY319" s="8"/>
      <c r="BZ319" s="8"/>
      <c r="CA319" s="7"/>
      <c r="CB319" s="132"/>
      <c r="CC319" s="112"/>
      <c r="CD319" s="112"/>
      <c r="CE319" s="112"/>
      <c r="CF319" s="7"/>
      <c r="CG319" s="8"/>
      <c r="CH319" s="8"/>
      <c r="CI319" s="8"/>
      <c r="CJ319" s="8"/>
      <c r="CK319" s="7"/>
      <c r="CL319" s="132"/>
      <c r="CM319" s="112"/>
      <c r="CN319" s="112"/>
      <c r="CO319" s="112"/>
      <c r="CP319" s="7"/>
      <c r="CQ319" s="8"/>
      <c r="CR319" s="8"/>
      <c r="CS319" s="8"/>
      <c r="CT319" s="8"/>
      <c r="CU319" s="7"/>
      <c r="CV319" s="132"/>
      <c r="CW319" s="112"/>
      <c r="CX319" s="112"/>
      <c r="CY319" s="112"/>
      <c r="CZ319" s="7"/>
      <c r="DA319" s="8"/>
      <c r="DB319" s="8"/>
      <c r="DC319" s="8"/>
      <c r="DD319" s="8"/>
      <c r="DE319" s="7"/>
      <c r="DF319" s="132"/>
      <c r="DG319" s="112"/>
      <c r="DH319" s="112"/>
      <c r="DI319" s="112"/>
      <c r="DJ319" s="7"/>
      <c r="DK319" s="8"/>
      <c r="DL319" s="8"/>
      <c r="DM319" s="8"/>
      <c r="DN319" s="8"/>
      <c r="DO319" s="7"/>
      <c r="DP319" s="132"/>
      <c r="DQ319" s="112"/>
      <c r="DR319" s="112"/>
      <c r="DS319" s="112"/>
      <c r="DT319" s="7"/>
      <c r="DU319" s="8"/>
      <c r="DV319" s="8"/>
      <c r="DW319" s="8"/>
      <c r="DX319" s="8"/>
      <c r="DY319" s="7"/>
      <c r="DZ319" s="132"/>
      <c r="EA319" s="112"/>
      <c r="EB319" s="112"/>
      <c r="EC319" s="112"/>
      <c r="ED319" s="7"/>
      <c r="EE319" s="8"/>
      <c r="EF319" s="8"/>
      <c r="EG319" s="8"/>
      <c r="EH319" s="8"/>
      <c r="EI319" s="7"/>
      <c r="EJ319" s="132"/>
      <c r="EK319" s="112"/>
      <c r="EL319" s="112"/>
      <c r="EM319" s="112"/>
      <c r="EN319" s="7"/>
      <c r="EO319" s="8"/>
      <c r="EP319" s="8"/>
      <c r="EQ319" s="8"/>
      <c r="ER319" s="8"/>
      <c r="ES319" s="7"/>
      <c r="ET319" s="132"/>
      <c r="EU319" s="13"/>
    </row>
    <row r="320" spans="1:151" ht="12.75" customHeight="1" x14ac:dyDescent="0.2">
      <c r="A320" s="13"/>
      <c r="B320" s="13"/>
      <c r="C320" s="13"/>
      <c r="D320" s="13"/>
      <c r="E320" s="13"/>
      <c r="F320" s="13"/>
      <c r="G320" s="13"/>
      <c r="H320" s="112"/>
      <c r="I320" s="14"/>
      <c r="J320" s="112"/>
      <c r="K320" s="112"/>
      <c r="L320" s="112"/>
      <c r="M320" s="112"/>
      <c r="N320" s="7"/>
      <c r="O320" s="8"/>
      <c r="P320" s="8"/>
      <c r="Q320" s="8"/>
      <c r="R320" s="8"/>
      <c r="S320" s="7"/>
      <c r="T320" s="132"/>
      <c r="U320" s="112"/>
      <c r="V320" s="112"/>
      <c r="W320" s="112"/>
      <c r="X320" s="7"/>
      <c r="Y320" s="8"/>
      <c r="Z320" s="8"/>
      <c r="AA320" s="8"/>
      <c r="AB320" s="8"/>
      <c r="AC320" s="7"/>
      <c r="AD320" s="132"/>
      <c r="AE320" s="112"/>
      <c r="AF320" s="112"/>
      <c r="AG320" s="112"/>
      <c r="AH320" s="7"/>
      <c r="AI320" s="8"/>
      <c r="AJ320" s="8"/>
      <c r="AK320" s="8"/>
      <c r="AL320" s="8"/>
      <c r="AM320" s="7"/>
      <c r="AN320" s="132"/>
      <c r="AO320" s="112"/>
      <c r="AP320" s="112"/>
      <c r="AQ320" s="112"/>
      <c r="AR320" s="7"/>
      <c r="AS320" s="8"/>
      <c r="AT320" s="8"/>
      <c r="AU320" s="8"/>
      <c r="AV320" s="8"/>
      <c r="AW320" s="7"/>
      <c r="AX320" s="132"/>
      <c r="AY320" s="112"/>
      <c r="AZ320" s="112"/>
      <c r="BA320" s="112"/>
      <c r="BB320" s="7"/>
      <c r="BC320" s="8"/>
      <c r="BD320" s="8"/>
      <c r="BE320" s="8"/>
      <c r="BF320" s="8"/>
      <c r="BG320" s="7"/>
      <c r="BH320" s="132"/>
      <c r="BI320" s="112"/>
      <c r="BJ320" s="112"/>
      <c r="BK320" s="112"/>
      <c r="BL320" s="7"/>
      <c r="BM320" s="8"/>
      <c r="BN320" s="8"/>
      <c r="BO320" s="8"/>
      <c r="BP320" s="8"/>
      <c r="BQ320" s="7"/>
      <c r="BR320" s="132"/>
      <c r="BS320" s="112"/>
      <c r="BT320" s="112"/>
      <c r="BU320" s="112"/>
      <c r="BV320" s="7"/>
      <c r="BW320" s="8"/>
      <c r="BX320" s="8"/>
      <c r="BY320" s="8"/>
      <c r="BZ320" s="8"/>
      <c r="CA320" s="7"/>
      <c r="CB320" s="132"/>
      <c r="CC320" s="112"/>
      <c r="CD320" s="112"/>
      <c r="CE320" s="112"/>
      <c r="CF320" s="7"/>
      <c r="CG320" s="8"/>
      <c r="CH320" s="8"/>
      <c r="CI320" s="8"/>
      <c r="CJ320" s="8"/>
      <c r="CK320" s="7"/>
      <c r="CL320" s="132"/>
      <c r="CM320" s="112"/>
      <c r="CN320" s="112"/>
      <c r="CO320" s="112"/>
      <c r="CP320" s="7"/>
      <c r="CQ320" s="8"/>
      <c r="CR320" s="8"/>
      <c r="CS320" s="8"/>
      <c r="CT320" s="8"/>
      <c r="CU320" s="7"/>
      <c r="CV320" s="132"/>
      <c r="CW320" s="112"/>
      <c r="CX320" s="112"/>
      <c r="CY320" s="112"/>
      <c r="CZ320" s="7"/>
      <c r="DA320" s="8"/>
      <c r="DB320" s="8"/>
      <c r="DC320" s="8"/>
      <c r="DD320" s="8"/>
      <c r="DE320" s="7"/>
      <c r="DF320" s="132"/>
      <c r="DG320" s="112"/>
      <c r="DH320" s="112"/>
      <c r="DI320" s="112"/>
      <c r="DJ320" s="7"/>
      <c r="DK320" s="8"/>
      <c r="DL320" s="8"/>
      <c r="DM320" s="8"/>
      <c r="DN320" s="8"/>
      <c r="DO320" s="7"/>
      <c r="DP320" s="132"/>
      <c r="DQ320" s="112"/>
      <c r="DR320" s="112"/>
      <c r="DS320" s="112"/>
      <c r="DT320" s="7"/>
      <c r="DU320" s="8"/>
      <c r="DV320" s="8"/>
      <c r="DW320" s="8"/>
      <c r="DX320" s="8"/>
      <c r="DY320" s="7"/>
      <c r="DZ320" s="132"/>
      <c r="EA320" s="112"/>
      <c r="EB320" s="112"/>
      <c r="EC320" s="112"/>
      <c r="ED320" s="7"/>
      <c r="EE320" s="8"/>
      <c r="EF320" s="8"/>
      <c r="EG320" s="8"/>
      <c r="EH320" s="8"/>
      <c r="EI320" s="7"/>
      <c r="EJ320" s="132"/>
      <c r="EK320" s="112"/>
      <c r="EL320" s="112"/>
      <c r="EM320" s="112"/>
      <c r="EN320" s="7"/>
      <c r="EO320" s="8"/>
      <c r="EP320" s="8"/>
      <c r="EQ320" s="8"/>
      <c r="ER320" s="8"/>
      <c r="ES320" s="7"/>
      <c r="ET320" s="132"/>
      <c r="EU320" s="13"/>
    </row>
    <row r="321" spans="1:151" ht="12.75" customHeight="1" x14ac:dyDescent="0.2">
      <c r="A321" s="13"/>
      <c r="B321" s="13"/>
      <c r="C321" s="13"/>
      <c r="D321" s="13"/>
      <c r="E321" s="13"/>
      <c r="F321" s="13"/>
      <c r="G321" s="13"/>
      <c r="H321" s="112"/>
      <c r="I321" s="14"/>
      <c r="J321" s="112"/>
      <c r="K321" s="112"/>
      <c r="L321" s="112"/>
      <c r="M321" s="112"/>
      <c r="N321" s="7"/>
      <c r="O321" s="8"/>
      <c r="P321" s="8"/>
      <c r="Q321" s="8"/>
      <c r="R321" s="8"/>
      <c r="S321" s="7"/>
      <c r="T321" s="132"/>
      <c r="U321" s="112"/>
      <c r="V321" s="112"/>
      <c r="W321" s="112"/>
      <c r="X321" s="7"/>
      <c r="Y321" s="8"/>
      <c r="Z321" s="8"/>
      <c r="AA321" s="8"/>
      <c r="AB321" s="8"/>
      <c r="AC321" s="7"/>
      <c r="AD321" s="132"/>
      <c r="AE321" s="112"/>
      <c r="AF321" s="112"/>
      <c r="AG321" s="112"/>
      <c r="AH321" s="7"/>
      <c r="AI321" s="8"/>
      <c r="AJ321" s="8"/>
      <c r="AK321" s="8"/>
      <c r="AL321" s="8"/>
      <c r="AM321" s="7"/>
      <c r="AN321" s="132"/>
      <c r="AO321" s="112"/>
      <c r="AP321" s="112"/>
      <c r="AQ321" s="112"/>
      <c r="AR321" s="7"/>
      <c r="AS321" s="8"/>
      <c r="AT321" s="8"/>
      <c r="AU321" s="8"/>
      <c r="AV321" s="8"/>
      <c r="AW321" s="7"/>
      <c r="AX321" s="132"/>
      <c r="AY321" s="112"/>
      <c r="AZ321" s="112"/>
      <c r="BA321" s="112"/>
      <c r="BB321" s="7"/>
      <c r="BC321" s="8"/>
      <c r="BD321" s="8"/>
      <c r="BE321" s="8"/>
      <c r="BF321" s="8"/>
      <c r="BG321" s="7"/>
      <c r="BH321" s="132"/>
      <c r="BI321" s="112"/>
      <c r="BJ321" s="112"/>
      <c r="BK321" s="112"/>
      <c r="BL321" s="7"/>
      <c r="BM321" s="8"/>
      <c r="BN321" s="8"/>
      <c r="BO321" s="8"/>
      <c r="BP321" s="8"/>
      <c r="BQ321" s="7"/>
      <c r="BR321" s="132"/>
      <c r="BS321" s="112"/>
      <c r="BT321" s="112"/>
      <c r="BU321" s="112"/>
      <c r="BV321" s="7"/>
      <c r="BW321" s="8"/>
      <c r="BX321" s="8"/>
      <c r="BY321" s="8"/>
      <c r="BZ321" s="8"/>
      <c r="CA321" s="7"/>
      <c r="CB321" s="132"/>
      <c r="CC321" s="112"/>
      <c r="CD321" s="112"/>
      <c r="CE321" s="112"/>
      <c r="CF321" s="7"/>
      <c r="CG321" s="8"/>
      <c r="CH321" s="8"/>
      <c r="CI321" s="8"/>
      <c r="CJ321" s="8"/>
      <c r="CK321" s="7"/>
      <c r="CL321" s="132"/>
      <c r="CM321" s="112"/>
      <c r="CN321" s="112"/>
      <c r="CO321" s="112"/>
      <c r="CP321" s="7"/>
      <c r="CQ321" s="8"/>
      <c r="CR321" s="8"/>
      <c r="CS321" s="8"/>
      <c r="CT321" s="8"/>
      <c r="CU321" s="7"/>
      <c r="CV321" s="132"/>
      <c r="CW321" s="112"/>
      <c r="CX321" s="112"/>
      <c r="CY321" s="112"/>
      <c r="CZ321" s="7"/>
      <c r="DA321" s="8"/>
      <c r="DB321" s="8"/>
      <c r="DC321" s="8"/>
      <c r="DD321" s="8"/>
      <c r="DE321" s="7"/>
      <c r="DF321" s="132"/>
      <c r="DG321" s="112"/>
      <c r="DH321" s="112"/>
      <c r="DI321" s="112"/>
      <c r="DJ321" s="7"/>
      <c r="DK321" s="8"/>
      <c r="DL321" s="8"/>
      <c r="DM321" s="8"/>
      <c r="DN321" s="8"/>
      <c r="DO321" s="7"/>
      <c r="DP321" s="132"/>
      <c r="DQ321" s="112"/>
      <c r="DR321" s="112"/>
      <c r="DS321" s="112"/>
      <c r="DT321" s="7"/>
      <c r="DU321" s="8"/>
      <c r="DV321" s="8"/>
      <c r="DW321" s="8"/>
      <c r="DX321" s="8"/>
      <c r="DY321" s="7"/>
      <c r="DZ321" s="132"/>
      <c r="EA321" s="112"/>
      <c r="EB321" s="112"/>
      <c r="EC321" s="112"/>
      <c r="ED321" s="7"/>
      <c r="EE321" s="8"/>
      <c r="EF321" s="8"/>
      <c r="EG321" s="8"/>
      <c r="EH321" s="8"/>
      <c r="EI321" s="7"/>
      <c r="EJ321" s="132"/>
      <c r="EK321" s="112"/>
      <c r="EL321" s="112"/>
      <c r="EM321" s="112"/>
      <c r="EN321" s="7"/>
      <c r="EO321" s="8"/>
      <c r="EP321" s="8"/>
      <c r="EQ321" s="8"/>
      <c r="ER321" s="8"/>
      <c r="ES321" s="7"/>
      <c r="ET321" s="132"/>
      <c r="EU321" s="13"/>
    </row>
    <row r="322" spans="1:151" ht="12.75" customHeight="1" x14ac:dyDescent="0.2">
      <c r="A322" s="13"/>
      <c r="B322" s="13"/>
      <c r="C322" s="13"/>
      <c r="D322" s="13"/>
      <c r="E322" s="13"/>
      <c r="F322" s="13"/>
      <c r="G322" s="13"/>
      <c r="H322" s="112"/>
      <c r="I322" s="14"/>
      <c r="J322" s="112"/>
      <c r="K322" s="112"/>
      <c r="L322" s="112"/>
      <c r="M322" s="112"/>
      <c r="N322" s="7"/>
      <c r="O322" s="8"/>
      <c r="P322" s="8"/>
      <c r="Q322" s="8"/>
      <c r="R322" s="8"/>
      <c r="S322" s="7"/>
      <c r="T322" s="132"/>
      <c r="U322" s="112"/>
      <c r="V322" s="112"/>
      <c r="W322" s="112"/>
      <c r="X322" s="7"/>
      <c r="Y322" s="8"/>
      <c r="Z322" s="8"/>
      <c r="AA322" s="8"/>
      <c r="AB322" s="8"/>
      <c r="AC322" s="7"/>
      <c r="AD322" s="132"/>
      <c r="AE322" s="112"/>
      <c r="AF322" s="112"/>
      <c r="AG322" s="112"/>
      <c r="AH322" s="7"/>
      <c r="AI322" s="8"/>
      <c r="AJ322" s="8"/>
      <c r="AK322" s="8"/>
      <c r="AL322" s="8"/>
      <c r="AM322" s="7"/>
      <c r="AN322" s="132"/>
      <c r="AO322" s="112"/>
      <c r="AP322" s="112"/>
      <c r="AQ322" s="112"/>
      <c r="AR322" s="7"/>
      <c r="AS322" s="8"/>
      <c r="AT322" s="8"/>
      <c r="AU322" s="8"/>
      <c r="AV322" s="8"/>
      <c r="AW322" s="7"/>
      <c r="AX322" s="132"/>
      <c r="AY322" s="112"/>
      <c r="AZ322" s="112"/>
      <c r="BA322" s="112"/>
      <c r="BB322" s="7"/>
      <c r="BC322" s="8"/>
      <c r="BD322" s="8"/>
      <c r="BE322" s="8"/>
      <c r="BF322" s="8"/>
      <c r="BG322" s="7"/>
      <c r="BH322" s="132"/>
      <c r="BI322" s="112"/>
      <c r="BJ322" s="112"/>
      <c r="BK322" s="112"/>
      <c r="BL322" s="7"/>
      <c r="BM322" s="8"/>
      <c r="BN322" s="8"/>
      <c r="BO322" s="8"/>
      <c r="BP322" s="8"/>
      <c r="BQ322" s="7"/>
      <c r="BR322" s="132"/>
      <c r="BS322" s="112"/>
      <c r="BT322" s="112"/>
      <c r="BU322" s="112"/>
      <c r="BV322" s="7"/>
      <c r="BW322" s="8"/>
      <c r="BX322" s="8"/>
      <c r="BY322" s="8"/>
      <c r="BZ322" s="8"/>
      <c r="CA322" s="7"/>
      <c r="CB322" s="132"/>
      <c r="CC322" s="112"/>
      <c r="CD322" s="112"/>
      <c r="CE322" s="112"/>
      <c r="CF322" s="7"/>
      <c r="CG322" s="8"/>
      <c r="CH322" s="8"/>
      <c r="CI322" s="8"/>
      <c r="CJ322" s="8"/>
      <c r="CK322" s="7"/>
      <c r="CL322" s="132"/>
      <c r="CM322" s="112"/>
      <c r="CN322" s="112"/>
      <c r="CO322" s="112"/>
      <c r="CP322" s="7"/>
      <c r="CQ322" s="8"/>
      <c r="CR322" s="8"/>
      <c r="CS322" s="8"/>
      <c r="CT322" s="8"/>
      <c r="CU322" s="7"/>
      <c r="CV322" s="132"/>
      <c r="CW322" s="112"/>
      <c r="CX322" s="112"/>
      <c r="CY322" s="112"/>
      <c r="CZ322" s="7"/>
      <c r="DA322" s="8"/>
      <c r="DB322" s="8"/>
      <c r="DC322" s="8"/>
      <c r="DD322" s="8"/>
      <c r="DE322" s="7"/>
      <c r="DF322" s="132"/>
      <c r="DG322" s="112"/>
      <c r="DH322" s="112"/>
      <c r="DI322" s="112"/>
      <c r="DJ322" s="7"/>
      <c r="DK322" s="8"/>
      <c r="DL322" s="8"/>
      <c r="DM322" s="8"/>
      <c r="DN322" s="8"/>
      <c r="DO322" s="7"/>
      <c r="DP322" s="132"/>
      <c r="DQ322" s="112"/>
      <c r="DR322" s="112"/>
      <c r="DS322" s="112"/>
      <c r="DT322" s="7"/>
      <c r="DU322" s="8"/>
      <c r="DV322" s="8"/>
      <c r="DW322" s="8"/>
      <c r="DX322" s="8"/>
      <c r="DY322" s="7"/>
      <c r="DZ322" s="132"/>
      <c r="EA322" s="112"/>
      <c r="EB322" s="112"/>
      <c r="EC322" s="112"/>
      <c r="ED322" s="7"/>
      <c r="EE322" s="8"/>
      <c r="EF322" s="8"/>
      <c r="EG322" s="8"/>
      <c r="EH322" s="8"/>
      <c r="EI322" s="7"/>
      <c r="EJ322" s="132"/>
      <c r="EK322" s="112"/>
      <c r="EL322" s="112"/>
      <c r="EM322" s="112"/>
      <c r="EN322" s="7"/>
      <c r="EO322" s="8"/>
      <c r="EP322" s="8"/>
      <c r="EQ322" s="8"/>
      <c r="ER322" s="8"/>
      <c r="ES322" s="7"/>
      <c r="ET322" s="132"/>
      <c r="EU322" s="13"/>
    </row>
    <row r="323" spans="1:151" ht="12.75" customHeight="1" x14ac:dyDescent="0.2">
      <c r="A323" s="13"/>
      <c r="B323" s="13"/>
      <c r="C323" s="13"/>
      <c r="D323" s="13"/>
      <c r="E323" s="13"/>
      <c r="F323" s="13"/>
      <c r="G323" s="13"/>
      <c r="H323" s="112"/>
      <c r="I323" s="14"/>
      <c r="J323" s="112"/>
      <c r="K323" s="112"/>
      <c r="L323" s="112"/>
      <c r="M323" s="112"/>
      <c r="N323" s="7"/>
      <c r="O323" s="8"/>
      <c r="P323" s="8"/>
      <c r="Q323" s="8"/>
      <c r="R323" s="8"/>
      <c r="S323" s="7"/>
      <c r="T323" s="132"/>
      <c r="U323" s="112"/>
      <c r="V323" s="112"/>
      <c r="W323" s="112"/>
      <c r="X323" s="7"/>
      <c r="Y323" s="8"/>
      <c r="Z323" s="8"/>
      <c r="AA323" s="8"/>
      <c r="AB323" s="8"/>
      <c r="AC323" s="7"/>
      <c r="AD323" s="132"/>
      <c r="AE323" s="112"/>
      <c r="AF323" s="112"/>
      <c r="AG323" s="112"/>
      <c r="AH323" s="7"/>
      <c r="AI323" s="8"/>
      <c r="AJ323" s="8"/>
      <c r="AK323" s="8"/>
      <c r="AL323" s="8"/>
      <c r="AM323" s="7"/>
      <c r="AN323" s="132"/>
      <c r="AO323" s="112"/>
      <c r="AP323" s="112"/>
      <c r="AQ323" s="112"/>
      <c r="AR323" s="7"/>
      <c r="AS323" s="8"/>
      <c r="AT323" s="8"/>
      <c r="AU323" s="8"/>
      <c r="AV323" s="8"/>
      <c r="AW323" s="7"/>
      <c r="AX323" s="132"/>
      <c r="AY323" s="112"/>
      <c r="AZ323" s="112"/>
      <c r="BA323" s="112"/>
      <c r="BB323" s="7"/>
      <c r="BC323" s="8"/>
      <c r="BD323" s="8"/>
      <c r="BE323" s="8"/>
      <c r="BF323" s="8"/>
      <c r="BG323" s="7"/>
      <c r="BH323" s="132"/>
      <c r="BI323" s="112"/>
      <c r="BJ323" s="112"/>
      <c r="BK323" s="112"/>
      <c r="BL323" s="7"/>
      <c r="BM323" s="8"/>
      <c r="BN323" s="8"/>
      <c r="BO323" s="8"/>
      <c r="BP323" s="8"/>
      <c r="BQ323" s="7"/>
      <c r="BR323" s="132"/>
      <c r="BS323" s="112"/>
      <c r="BT323" s="112"/>
      <c r="BU323" s="112"/>
      <c r="BV323" s="7"/>
      <c r="BW323" s="8"/>
      <c r="BX323" s="8"/>
      <c r="BY323" s="8"/>
      <c r="BZ323" s="8"/>
      <c r="CA323" s="7"/>
      <c r="CB323" s="132"/>
      <c r="CC323" s="112"/>
      <c r="CD323" s="112"/>
      <c r="CE323" s="112"/>
      <c r="CF323" s="7"/>
      <c r="CG323" s="8"/>
      <c r="CH323" s="8"/>
      <c r="CI323" s="8"/>
      <c r="CJ323" s="8"/>
      <c r="CK323" s="7"/>
      <c r="CL323" s="132"/>
      <c r="CM323" s="112"/>
      <c r="CN323" s="112"/>
      <c r="CO323" s="112"/>
      <c r="CP323" s="7"/>
      <c r="CQ323" s="8"/>
      <c r="CR323" s="8"/>
      <c r="CS323" s="8"/>
      <c r="CT323" s="8"/>
      <c r="CU323" s="7"/>
      <c r="CV323" s="132"/>
      <c r="CW323" s="112"/>
      <c r="CX323" s="112"/>
      <c r="CY323" s="112"/>
      <c r="CZ323" s="7"/>
      <c r="DA323" s="8"/>
      <c r="DB323" s="8"/>
      <c r="DC323" s="8"/>
      <c r="DD323" s="8"/>
      <c r="DE323" s="7"/>
      <c r="DF323" s="132"/>
      <c r="DG323" s="112"/>
      <c r="DH323" s="112"/>
      <c r="DI323" s="112"/>
      <c r="DJ323" s="7"/>
      <c r="DK323" s="8"/>
      <c r="DL323" s="8"/>
      <c r="DM323" s="8"/>
      <c r="DN323" s="8"/>
      <c r="DO323" s="7"/>
      <c r="DP323" s="132"/>
      <c r="DQ323" s="112"/>
      <c r="DR323" s="112"/>
      <c r="DS323" s="112"/>
      <c r="DT323" s="7"/>
      <c r="DU323" s="8"/>
      <c r="DV323" s="8"/>
      <c r="DW323" s="8"/>
      <c r="DX323" s="8"/>
      <c r="DY323" s="7"/>
      <c r="DZ323" s="132"/>
      <c r="EA323" s="112"/>
      <c r="EB323" s="112"/>
      <c r="EC323" s="112"/>
      <c r="ED323" s="7"/>
      <c r="EE323" s="8"/>
      <c r="EF323" s="8"/>
      <c r="EG323" s="8"/>
      <c r="EH323" s="8"/>
      <c r="EI323" s="7"/>
      <c r="EJ323" s="132"/>
      <c r="EK323" s="112"/>
      <c r="EL323" s="112"/>
      <c r="EM323" s="112"/>
      <c r="EN323" s="7"/>
      <c r="EO323" s="8"/>
      <c r="EP323" s="8"/>
      <c r="EQ323" s="8"/>
      <c r="ER323" s="8"/>
      <c r="ES323" s="7"/>
      <c r="ET323" s="132"/>
      <c r="EU323" s="13"/>
    </row>
  </sheetData>
  <mergeCells count="1649">
    <mergeCell ref="V19:V24"/>
    <mergeCell ref="W19:W24"/>
    <mergeCell ref="X19:X24"/>
    <mergeCell ref="Y19:Y24"/>
    <mergeCell ref="Z19:Z24"/>
    <mergeCell ref="BA19:BA24"/>
    <mergeCell ref="BB19:BB24"/>
    <mergeCell ref="BC19:BC24"/>
    <mergeCell ref="BD19:BD24"/>
    <mergeCell ref="BE19:BE24"/>
    <mergeCell ref="BF19:BF24"/>
    <mergeCell ref="AP25:AP26"/>
    <mergeCell ref="AQ25:AQ26"/>
    <mergeCell ref="AR25:AR26"/>
    <mergeCell ref="BG19:BG24"/>
    <mergeCell ref="BG25:BG26"/>
    <mergeCell ref="L25:L26"/>
    <mergeCell ref="M25:M26"/>
    <mergeCell ref="N25:N26"/>
    <mergeCell ref="O25:O26"/>
    <mergeCell ref="P25:P26"/>
    <mergeCell ref="Q25:Q26"/>
    <mergeCell ref="R25:R26"/>
    <mergeCell ref="AA19:AA24"/>
    <mergeCell ref="AB19:AB24"/>
    <mergeCell ref="AC19:AC24"/>
    <mergeCell ref="AD19:AD24"/>
    <mergeCell ref="AF19:AF24"/>
    <mergeCell ref="AH19:AH24"/>
    <mergeCell ref="AI19:AI24"/>
    <mergeCell ref="AJ19:AJ24"/>
    <mergeCell ref="AK19:AK24"/>
    <mergeCell ref="AL19:AL24"/>
    <mergeCell ref="AM19:AM24"/>
    <mergeCell ref="AN19:AN24"/>
    <mergeCell ref="AP19:AP24"/>
    <mergeCell ref="AR19:AR24"/>
    <mergeCell ref="AS19:AS24"/>
    <mergeCell ref="AT19:AT24"/>
    <mergeCell ref="AU19:AU24"/>
    <mergeCell ref="AV19:AV24"/>
    <mergeCell ref="AW19:AW24"/>
    <mergeCell ref="AX19:AX24"/>
    <mergeCell ref="AZ19:AZ24"/>
    <mergeCell ref="AM25:AM26"/>
    <mergeCell ref="AN25:AN26"/>
    <mergeCell ref="EN27:EN29"/>
    <mergeCell ref="EO27:EO29"/>
    <mergeCell ref="EP27:EP29"/>
    <mergeCell ref="EQ27:EQ29"/>
    <mergeCell ref="ER27:ER29"/>
    <mergeCell ref="ES27:ES29"/>
    <mergeCell ref="ET27:ET29"/>
    <mergeCell ref="EE27:EE29"/>
    <mergeCell ref="EF27:EF29"/>
    <mergeCell ref="EG27:EG29"/>
    <mergeCell ref="EH27:EH29"/>
    <mergeCell ref="EI27:EI29"/>
    <mergeCell ref="EJ27:EJ29"/>
    <mergeCell ref="EM27:EM29"/>
    <mergeCell ref="DC27:DC29"/>
    <mergeCell ref="DD27:DD29"/>
    <mergeCell ref="DE27:DE29"/>
    <mergeCell ref="DF27:DF29"/>
    <mergeCell ref="DI27:DI29"/>
    <mergeCell ref="DJ27:DJ29"/>
    <mergeCell ref="DK27:DK29"/>
    <mergeCell ref="DL27:DL29"/>
    <mergeCell ref="DM27:DM29"/>
    <mergeCell ref="DN27:DN29"/>
    <mergeCell ref="DO27:DO29"/>
    <mergeCell ref="DP27:DP29"/>
    <mergeCell ref="DS27:DS29"/>
    <mergeCell ref="DT27:DT29"/>
    <mergeCell ref="DU27:DU29"/>
    <mergeCell ref="DV27:DV29"/>
    <mergeCell ref="DW27:DW29"/>
    <mergeCell ref="AX27:AX29"/>
    <mergeCell ref="BA27:BA29"/>
    <mergeCell ref="BB27:BB29"/>
    <mergeCell ref="BC27:BC29"/>
    <mergeCell ref="BD27:BD29"/>
    <mergeCell ref="BE27:BE29"/>
    <mergeCell ref="BF27:BF29"/>
    <mergeCell ref="BG27:BG29"/>
    <mergeCell ref="BH27:BH29"/>
    <mergeCell ref="BK27:BK29"/>
    <mergeCell ref="BL27:BL29"/>
    <mergeCell ref="BM27:BM29"/>
    <mergeCell ref="BN27:BN29"/>
    <mergeCell ref="DX27:DX29"/>
    <mergeCell ref="DY27:DY29"/>
    <mergeCell ref="DZ27:DZ29"/>
    <mergeCell ref="ED27:ED29"/>
    <mergeCell ref="CR27:CR29"/>
    <mergeCell ref="CS27:CS29"/>
    <mergeCell ref="CT27:CT29"/>
    <mergeCell ref="CU27:CU29"/>
    <mergeCell ref="CV27:CV29"/>
    <mergeCell ref="CY27:CY29"/>
    <mergeCell ref="CZ27:CZ29"/>
    <mergeCell ref="DA27:DA29"/>
    <mergeCell ref="DB27:DB29"/>
    <mergeCell ref="AU25:AU26"/>
    <mergeCell ref="AV25:AV26"/>
    <mergeCell ref="BW25:BW26"/>
    <mergeCell ref="BX25:BX26"/>
    <mergeCell ref="BY25:BY26"/>
    <mergeCell ref="BZ25:BZ26"/>
    <mergeCell ref="CA25:CA26"/>
    <mergeCell ref="CB25:CB26"/>
    <mergeCell ref="CD25:CD26"/>
    <mergeCell ref="CE25:CE26"/>
    <mergeCell ref="CF25:CF26"/>
    <mergeCell ref="CG25:CG26"/>
    <mergeCell ref="CH25:CH26"/>
    <mergeCell ref="CI25:CI26"/>
    <mergeCell ref="CJ25:CJ26"/>
    <mergeCell ref="CK25:CK26"/>
    <mergeCell ref="CL25:CL26"/>
    <mergeCell ref="BO27:BO29"/>
    <mergeCell ref="BP27:BP29"/>
    <mergeCell ref="BQ27:BQ29"/>
    <mergeCell ref="BR27:BR29"/>
    <mergeCell ref="BU27:BU29"/>
    <mergeCell ref="BV27:BV29"/>
    <mergeCell ref="AI27:AI29"/>
    <mergeCell ref="AJ27:AJ29"/>
    <mergeCell ref="AK27:AK29"/>
    <mergeCell ref="AL27:AL29"/>
    <mergeCell ref="AM27:AM29"/>
    <mergeCell ref="AN27:AN29"/>
    <mergeCell ref="AQ27:AQ29"/>
    <mergeCell ref="AR27:AR29"/>
    <mergeCell ref="AS27:AS29"/>
    <mergeCell ref="AC25:AC26"/>
    <mergeCell ref="AD25:AD26"/>
    <mergeCell ref="CJ27:CJ29"/>
    <mergeCell ref="CK27:CK29"/>
    <mergeCell ref="CL27:CL29"/>
    <mergeCell ref="CO27:CO29"/>
    <mergeCell ref="CP27:CP29"/>
    <mergeCell ref="CQ27:CQ29"/>
    <mergeCell ref="BW27:BW29"/>
    <mergeCell ref="BX27:BX29"/>
    <mergeCell ref="BY27:BY29"/>
    <mergeCell ref="BZ27:BZ29"/>
    <mergeCell ref="CA27:CA29"/>
    <mergeCell ref="CB27:CB29"/>
    <mergeCell ref="CE27:CE29"/>
    <mergeCell ref="CF27:CF29"/>
    <mergeCell ref="CG27:CG29"/>
    <mergeCell ref="CH27:CH29"/>
    <mergeCell ref="CI27:CI29"/>
    <mergeCell ref="AT27:AT29"/>
    <mergeCell ref="AU27:AU29"/>
    <mergeCell ref="AV27:AV29"/>
    <mergeCell ref="AW27:AW29"/>
    <mergeCell ref="N27:N29"/>
    <mergeCell ref="O27:O29"/>
    <mergeCell ref="P27:P29"/>
    <mergeCell ref="Q27:Q29"/>
    <mergeCell ref="R27:R29"/>
    <mergeCell ref="S27:S29"/>
    <mergeCell ref="T27:T29"/>
    <mergeCell ref="W27:W29"/>
    <mergeCell ref="X27:X29"/>
    <mergeCell ref="Y27:Y29"/>
    <mergeCell ref="Z27:Z29"/>
    <mergeCell ref="AA27:AA29"/>
    <mergeCell ref="AB27:AB29"/>
    <mergeCell ref="AC27:AC29"/>
    <mergeCell ref="AD27:AD29"/>
    <mergeCell ref="AG27:AG29"/>
    <mergeCell ref="AH27:AH29"/>
    <mergeCell ref="A27:A29"/>
    <mergeCell ref="B27:B29"/>
    <mergeCell ref="C27:C29"/>
    <mergeCell ref="D27:D29"/>
    <mergeCell ref="E27:E29"/>
    <mergeCell ref="F27:F29"/>
    <mergeCell ref="G27:G29"/>
    <mergeCell ref="A36:A37"/>
    <mergeCell ref="B36:B37"/>
    <mergeCell ref="C36:C37"/>
    <mergeCell ref="D36:D37"/>
    <mergeCell ref="E36:E37"/>
    <mergeCell ref="F36:F37"/>
    <mergeCell ref="G36:G37"/>
    <mergeCell ref="H36:H37"/>
    <mergeCell ref="L36:L37"/>
    <mergeCell ref="M36:M37"/>
    <mergeCell ref="H27:H29"/>
    <mergeCell ref="M27:M29"/>
    <mergeCell ref="N36:N37"/>
    <mergeCell ref="O36:O37"/>
    <mergeCell ref="P36:P37"/>
    <mergeCell ref="Q36:Q37"/>
    <mergeCell ref="R36:R37"/>
    <mergeCell ref="S36:S37"/>
    <mergeCell ref="T36:T37"/>
    <mergeCell ref="V36:V37"/>
    <mergeCell ref="W36:W37"/>
    <mergeCell ref="X36:X37"/>
    <mergeCell ref="Y36:Y37"/>
    <mergeCell ref="Z36:Z37"/>
    <mergeCell ref="AA36:AA37"/>
    <mergeCell ref="AB36:AB37"/>
    <mergeCell ref="AC36:AC37"/>
    <mergeCell ref="AD36:AD37"/>
    <mergeCell ref="AF36:AF37"/>
    <mergeCell ref="AG36:AG37"/>
    <mergeCell ref="AH36:AH37"/>
    <mergeCell ref="AI36:AI37"/>
    <mergeCell ref="AJ36:AJ37"/>
    <mergeCell ref="AK36:AK37"/>
    <mergeCell ref="AL36:AL37"/>
    <mergeCell ref="AM36:AM37"/>
    <mergeCell ref="AN36:AN37"/>
    <mergeCell ref="AP36:AP37"/>
    <mergeCell ref="AQ36:AQ37"/>
    <mergeCell ref="AR36:AR37"/>
    <mergeCell ref="AS36:AS37"/>
    <mergeCell ref="AT36:AT37"/>
    <mergeCell ref="AU36:AU37"/>
    <mergeCell ref="AV36:AV37"/>
    <mergeCell ref="AW36:AW37"/>
    <mergeCell ref="AX36:AX37"/>
    <mergeCell ref="AZ36:AZ37"/>
    <mergeCell ref="BA36:BA37"/>
    <mergeCell ref="BB36:BB37"/>
    <mergeCell ref="BC36:BC37"/>
    <mergeCell ref="BD36:BD37"/>
    <mergeCell ref="EQ36:EQ37"/>
    <mergeCell ref="ER36:ER37"/>
    <mergeCell ref="EI36:EI37"/>
    <mergeCell ref="EJ36:EJ37"/>
    <mergeCell ref="EL36:EL37"/>
    <mergeCell ref="EM36:EM37"/>
    <mergeCell ref="EN36:EN37"/>
    <mergeCell ref="EO36:EO37"/>
    <mergeCell ref="EP36:EP37"/>
    <mergeCell ref="DH30:DH31"/>
    <mergeCell ref="DI30:DI31"/>
    <mergeCell ref="DJ30:DJ31"/>
    <mergeCell ref="DK30:DK31"/>
    <mergeCell ref="DL30:DL31"/>
    <mergeCell ref="DM30:DM31"/>
    <mergeCell ref="DN30:DN31"/>
    <mergeCell ref="CZ34:CZ35"/>
    <mergeCell ref="DW30:DW31"/>
    <mergeCell ref="DX30:DX31"/>
    <mergeCell ref="DY30:DY31"/>
    <mergeCell ref="DZ30:DZ31"/>
    <mergeCell ref="EB30:EB31"/>
    <mergeCell ref="EC30:EC31"/>
    <mergeCell ref="ED30:ED31"/>
    <mergeCell ref="EM30:EM31"/>
    <mergeCell ref="EN30:EN31"/>
    <mergeCell ref="EO30:EO31"/>
    <mergeCell ref="EP30:EP31"/>
    <mergeCell ref="EQ30:EQ31"/>
    <mergeCell ref="ER30:ER31"/>
    <mergeCell ref="ES30:ES31"/>
    <mergeCell ref="ET30:ET31"/>
    <mergeCell ref="EE30:EE31"/>
    <mergeCell ref="EF30:EF31"/>
    <mergeCell ref="EG30:EG31"/>
    <mergeCell ref="EH30:EH31"/>
    <mergeCell ref="EI30:EI31"/>
    <mergeCell ref="EJ30:EJ31"/>
    <mergeCell ref="EL30:EL31"/>
    <mergeCell ref="DO30:DO31"/>
    <mergeCell ref="DP30:DP31"/>
    <mergeCell ref="DR30:DR31"/>
    <mergeCell ref="DS30:DS31"/>
    <mergeCell ref="DT30:DT31"/>
    <mergeCell ref="DU30:DU31"/>
    <mergeCell ref="DV30:DV31"/>
    <mergeCell ref="DT36:DT37"/>
    <mergeCell ref="DU36:DU37"/>
    <mergeCell ref="DV36:DV37"/>
    <mergeCell ref="DW36:DW37"/>
    <mergeCell ref="DX36:DX37"/>
    <mergeCell ref="DY36:DY37"/>
    <mergeCell ref="DZ36:DZ37"/>
    <mergeCell ref="ES36:ES37"/>
    <mergeCell ref="ET36:ET37"/>
    <mergeCell ref="EB36:EB37"/>
    <mergeCell ref="EC36:EC37"/>
    <mergeCell ref="ED36:ED37"/>
    <mergeCell ref="EE36:EE37"/>
    <mergeCell ref="EF36:EF37"/>
    <mergeCell ref="EG36:EG37"/>
    <mergeCell ref="EH36:EH37"/>
    <mergeCell ref="DB36:DB37"/>
    <mergeCell ref="DC36:DC37"/>
    <mergeCell ref="DD36:DD37"/>
    <mergeCell ref="DE36:DE37"/>
    <mergeCell ref="DF36:DF37"/>
    <mergeCell ref="DH36:DH37"/>
    <mergeCell ref="DI36:DI37"/>
    <mergeCell ref="DJ36:DJ37"/>
    <mergeCell ref="DK36:DK37"/>
    <mergeCell ref="DL36:DL37"/>
    <mergeCell ref="DM36:DM37"/>
    <mergeCell ref="DN36:DN37"/>
    <mergeCell ref="DO36:DO37"/>
    <mergeCell ref="DP36:DP37"/>
    <mergeCell ref="BO36:BO37"/>
    <mergeCell ref="BP36:BP37"/>
    <mergeCell ref="BQ36:BQ37"/>
    <mergeCell ref="BR36:BR37"/>
    <mergeCell ref="BT36:BT37"/>
    <mergeCell ref="BU36:BU37"/>
    <mergeCell ref="BV36:BV37"/>
    <mergeCell ref="BW36:BW37"/>
    <mergeCell ref="BX36:BX37"/>
    <mergeCell ref="BY36:BY37"/>
    <mergeCell ref="BZ36:BZ37"/>
    <mergeCell ref="CA36:CA37"/>
    <mergeCell ref="CB36:CB37"/>
    <mergeCell ref="CD36:CD37"/>
    <mergeCell ref="CE36:CE37"/>
    <mergeCell ref="CF36:CF37"/>
    <mergeCell ref="CG36:CG37"/>
    <mergeCell ref="CH36:CH37"/>
    <mergeCell ref="CI36:CI37"/>
    <mergeCell ref="CJ36:CJ37"/>
    <mergeCell ref="CK36:CK37"/>
    <mergeCell ref="CL36:CL37"/>
    <mergeCell ref="CN36:CN37"/>
    <mergeCell ref="CO36:CO37"/>
    <mergeCell ref="CP36:CP37"/>
    <mergeCell ref="CQ36:CQ37"/>
    <mergeCell ref="CR36:CR37"/>
    <mergeCell ref="CS36:CS37"/>
    <mergeCell ref="CT36:CT37"/>
    <mergeCell ref="CU36:CU37"/>
    <mergeCell ref="CV36:CV37"/>
    <mergeCell ref="CX36:CX37"/>
    <mergeCell ref="CY36:CY37"/>
    <mergeCell ref="CZ36:CZ37"/>
    <mergeCell ref="DA36:DA37"/>
    <mergeCell ref="DR36:DR37"/>
    <mergeCell ref="DS36:DS37"/>
    <mergeCell ref="BE36:BE37"/>
    <mergeCell ref="BF36:BF37"/>
    <mergeCell ref="BG36:BG37"/>
    <mergeCell ref="BH36:BH37"/>
    <mergeCell ref="BJ36:BJ37"/>
    <mergeCell ref="BM36:BM37"/>
    <mergeCell ref="BN36:BN37"/>
    <mergeCell ref="DO41:DO42"/>
    <mergeCell ref="DP41:DP42"/>
    <mergeCell ref="DR41:DR42"/>
    <mergeCell ref="DS41:DS42"/>
    <mergeCell ref="DT41:DT42"/>
    <mergeCell ref="DU41:DU42"/>
    <mergeCell ref="DV41:DV42"/>
    <mergeCell ref="BF41:BF42"/>
    <mergeCell ref="BG41:BG42"/>
    <mergeCell ref="BH41:BH42"/>
    <mergeCell ref="BM41:BM42"/>
    <mergeCell ref="BN41:BN42"/>
    <mergeCell ref="BO41:BO42"/>
    <mergeCell ref="BP41:BP42"/>
    <mergeCell ref="BQ41:BQ42"/>
    <mergeCell ref="BR41:BR42"/>
    <mergeCell ref="BW41:BW42"/>
    <mergeCell ref="BX41:BX42"/>
    <mergeCell ref="BY41:BY42"/>
    <mergeCell ref="BZ41:BZ42"/>
    <mergeCell ref="CA41:CA42"/>
    <mergeCell ref="CB41:CB42"/>
    <mergeCell ref="DW41:DW42"/>
    <mergeCell ref="DX41:DX42"/>
    <mergeCell ref="DY41:DY42"/>
    <mergeCell ref="DZ41:DZ42"/>
    <mergeCell ref="EA41:EA42"/>
    <mergeCell ref="EB41:EB42"/>
    <mergeCell ref="EC41:EC42"/>
    <mergeCell ref="ED41:ED42"/>
    <mergeCell ref="EE41:EE42"/>
    <mergeCell ref="EF41:EF42"/>
    <mergeCell ref="EG41:EG42"/>
    <mergeCell ref="EH41:EH42"/>
    <mergeCell ref="EI41:EI42"/>
    <mergeCell ref="EJ41:EJ42"/>
    <mergeCell ref="ES41:ES42"/>
    <mergeCell ref="ET41:ET42"/>
    <mergeCell ref="EL41:EL42"/>
    <mergeCell ref="EM41:EM42"/>
    <mergeCell ref="EN41:EN42"/>
    <mergeCell ref="EO41:EO42"/>
    <mergeCell ref="EP41:EP42"/>
    <mergeCell ref="EQ41:EQ42"/>
    <mergeCell ref="ER41:ER42"/>
    <mergeCell ref="CD41:CD42"/>
    <mergeCell ref="CE41:CE42"/>
    <mergeCell ref="CF41:CF42"/>
    <mergeCell ref="CG41:CG42"/>
    <mergeCell ref="CH41:CH42"/>
    <mergeCell ref="CI41:CI42"/>
    <mergeCell ref="CJ41:CJ42"/>
    <mergeCell ref="CK41:CK42"/>
    <mergeCell ref="CL41:CL42"/>
    <mergeCell ref="CN41:CN42"/>
    <mergeCell ref="CO41:CO42"/>
    <mergeCell ref="CP41:CP42"/>
    <mergeCell ref="CQ41:CQ42"/>
    <mergeCell ref="CR41:CR42"/>
    <mergeCell ref="CS41:CS42"/>
    <mergeCell ref="CT41:CT42"/>
    <mergeCell ref="CU41:CU42"/>
    <mergeCell ref="CV41:CV42"/>
    <mergeCell ref="CX41:CX42"/>
    <mergeCell ref="CY41:CY42"/>
    <mergeCell ref="CZ41:CZ42"/>
    <mergeCell ref="DA41:DA42"/>
    <mergeCell ref="DB41:DB42"/>
    <mergeCell ref="DC41:DC42"/>
    <mergeCell ref="DD41:DD42"/>
    <mergeCell ref="DE41:DE42"/>
    <mergeCell ref="DF41:DF42"/>
    <mergeCell ref="DH41:DH42"/>
    <mergeCell ref="DI41:DI42"/>
    <mergeCell ref="DJ41:DJ42"/>
    <mergeCell ref="DK41:DK42"/>
    <mergeCell ref="DL41:DL42"/>
    <mergeCell ref="DM41:DM42"/>
    <mergeCell ref="DN41:DN42"/>
    <mergeCell ref="L41:L42"/>
    <mergeCell ref="M41:M42"/>
    <mergeCell ref="N41:N42"/>
    <mergeCell ref="O41:O42"/>
    <mergeCell ref="P41:P42"/>
    <mergeCell ref="Q41:Q42"/>
    <mergeCell ref="R41:R42"/>
    <mergeCell ref="S41:S42"/>
    <mergeCell ref="T41:T42"/>
    <mergeCell ref="V41:V42"/>
    <mergeCell ref="W41:W42"/>
    <mergeCell ref="X41:X42"/>
    <mergeCell ref="Y41:Y42"/>
    <mergeCell ref="Z41:Z42"/>
    <mergeCell ref="AA41:AA42"/>
    <mergeCell ref="AB41:AB42"/>
    <mergeCell ref="AC41:AC42"/>
    <mergeCell ref="AD41:AD42"/>
    <mergeCell ref="AF41:AF42"/>
    <mergeCell ref="AG41:AG42"/>
    <mergeCell ref="AH41:AH42"/>
    <mergeCell ref="AI41:AI42"/>
    <mergeCell ref="AJ41:AJ42"/>
    <mergeCell ref="AK41:AK42"/>
    <mergeCell ref="AL41:AL42"/>
    <mergeCell ref="AM41:AM42"/>
    <mergeCell ref="AN41:AN42"/>
    <mergeCell ref="AP41:AP42"/>
    <mergeCell ref="AQ41:AQ42"/>
    <mergeCell ref="AR41:AR42"/>
    <mergeCell ref="AS41:AS42"/>
    <mergeCell ref="AT41:AT42"/>
    <mergeCell ref="AU41:AU42"/>
    <mergeCell ref="AV41:AV42"/>
    <mergeCell ref="AW41:AW42"/>
    <mergeCell ref="AX41:AX42"/>
    <mergeCell ref="AZ41:AZ42"/>
    <mergeCell ref="BA41:BA42"/>
    <mergeCell ref="BB41:BB42"/>
    <mergeCell ref="BC41:BC42"/>
    <mergeCell ref="BD41:BD42"/>
    <mergeCell ref="BE41:BE42"/>
    <mergeCell ref="A41:A42"/>
    <mergeCell ref="C41:C42"/>
    <mergeCell ref="D41:D42"/>
    <mergeCell ref="E41:E42"/>
    <mergeCell ref="F41:F42"/>
    <mergeCell ref="G41:G42"/>
    <mergeCell ref="H41:H42"/>
    <mergeCell ref="DL43:DL44"/>
    <mergeCell ref="DM43:DM44"/>
    <mergeCell ref="BG43:BG44"/>
    <mergeCell ref="BH43:BH44"/>
    <mergeCell ref="BJ43:BJ44"/>
    <mergeCell ref="BM43:BM44"/>
    <mergeCell ref="BN43:BN44"/>
    <mergeCell ref="BO43:BO44"/>
    <mergeCell ref="BP43:BP44"/>
    <mergeCell ref="BQ43:BQ44"/>
    <mergeCell ref="BR43:BR44"/>
    <mergeCell ref="BT43:BT44"/>
    <mergeCell ref="BW43:BW44"/>
    <mergeCell ref="BX43:BX44"/>
    <mergeCell ref="BY43:BY44"/>
    <mergeCell ref="BZ43:BZ44"/>
    <mergeCell ref="CA43:CA44"/>
    <mergeCell ref="DN43:DN44"/>
    <mergeCell ref="DO43:DO44"/>
    <mergeCell ref="DP43:DP44"/>
    <mergeCell ref="DR43:DR44"/>
    <mergeCell ref="DS43:DS44"/>
    <mergeCell ref="DT43:DT44"/>
    <mergeCell ref="DU43:DU44"/>
    <mergeCell ref="DV43:DV44"/>
    <mergeCell ref="DW43:DW44"/>
    <mergeCell ref="DX43:DX44"/>
    <mergeCell ref="DY43:DY44"/>
    <mergeCell ref="DZ43:DZ44"/>
    <mergeCell ref="EB43:EB44"/>
    <mergeCell ref="EC43:EC44"/>
    <mergeCell ref="ED43:ED44"/>
    <mergeCell ref="EE43:EE44"/>
    <mergeCell ref="EF43:EF44"/>
    <mergeCell ref="EG43:EG44"/>
    <mergeCell ref="EH43:EH44"/>
    <mergeCell ref="EQ43:EQ44"/>
    <mergeCell ref="ER43:ER44"/>
    <mergeCell ref="ES43:ES44"/>
    <mergeCell ref="ET43:ET44"/>
    <mergeCell ref="EI43:EI44"/>
    <mergeCell ref="EJ43:EJ44"/>
    <mergeCell ref="EL43:EL44"/>
    <mergeCell ref="EM43:EM44"/>
    <mergeCell ref="EN43:EN44"/>
    <mergeCell ref="EO43:EO44"/>
    <mergeCell ref="EP43:EP44"/>
    <mergeCell ref="DW53:DW54"/>
    <mergeCell ref="DX53:DX54"/>
    <mergeCell ref="DY53:DY54"/>
    <mergeCell ref="DZ53:DZ54"/>
    <mergeCell ref="EB53:EB54"/>
    <mergeCell ref="EC53:EC54"/>
    <mergeCell ref="ED53:ED54"/>
    <mergeCell ref="EM53:EM54"/>
    <mergeCell ref="EN53:EN54"/>
    <mergeCell ref="EO53:EO54"/>
    <mergeCell ref="EP53:EP54"/>
    <mergeCell ref="EQ53:EQ54"/>
    <mergeCell ref="ER53:ER54"/>
    <mergeCell ref="ES53:ES54"/>
    <mergeCell ref="ET53:ET54"/>
    <mergeCell ref="EE53:EE54"/>
    <mergeCell ref="EF53:EF54"/>
    <mergeCell ref="EG53:EG54"/>
    <mergeCell ref="EH53:EH54"/>
    <mergeCell ref="EI53:EI54"/>
    <mergeCell ref="EJ53:EJ54"/>
    <mergeCell ref="EL53:EL54"/>
    <mergeCell ref="A53:A54"/>
    <mergeCell ref="C53:C54"/>
    <mergeCell ref="D53:D54"/>
    <mergeCell ref="E53:E54"/>
    <mergeCell ref="F53:F54"/>
    <mergeCell ref="G53:G54"/>
    <mergeCell ref="H53:H54"/>
    <mergeCell ref="L53:L54"/>
    <mergeCell ref="M53:M54"/>
    <mergeCell ref="N53:N54"/>
    <mergeCell ref="O53:O54"/>
    <mergeCell ref="P53:P54"/>
    <mergeCell ref="Q53:Q54"/>
    <mergeCell ref="R53:R54"/>
    <mergeCell ref="S53:S54"/>
    <mergeCell ref="T53:T54"/>
    <mergeCell ref="V53:V54"/>
    <mergeCell ref="W53:W54"/>
    <mergeCell ref="X53:X54"/>
    <mergeCell ref="Y53:Y54"/>
    <mergeCell ref="Z53:Z54"/>
    <mergeCell ref="AA53:AA54"/>
    <mergeCell ref="AB53:AB54"/>
    <mergeCell ref="AC53:AC54"/>
    <mergeCell ref="AD53:AD54"/>
    <mergeCell ref="AF53:AF54"/>
    <mergeCell ref="AG53:AG54"/>
    <mergeCell ref="AH53:AH54"/>
    <mergeCell ref="AI53:AI54"/>
    <mergeCell ref="AJ53:AJ54"/>
    <mergeCell ref="AK53:AK54"/>
    <mergeCell ref="AL53:AL54"/>
    <mergeCell ref="AM53:AM54"/>
    <mergeCell ref="AN53:AN54"/>
    <mergeCell ref="AP53:AP54"/>
    <mergeCell ref="AQ53:AQ54"/>
    <mergeCell ref="AR53:AR54"/>
    <mergeCell ref="AS53:AS54"/>
    <mergeCell ref="AT53:AT54"/>
    <mergeCell ref="AU53:AU54"/>
    <mergeCell ref="AV53:AV54"/>
    <mergeCell ref="AW53:AW54"/>
    <mergeCell ref="AX53:AX54"/>
    <mergeCell ref="AZ53:AZ54"/>
    <mergeCell ref="BA53:BA54"/>
    <mergeCell ref="BB53:BB54"/>
    <mergeCell ref="BC53:BC54"/>
    <mergeCell ref="BD53:BD54"/>
    <mergeCell ref="BE53:BE54"/>
    <mergeCell ref="BG7:BG8"/>
    <mergeCell ref="BH7:BH8"/>
    <mergeCell ref="AW7:AW8"/>
    <mergeCell ref="AX7:AX8"/>
    <mergeCell ref="AY7:AY8"/>
    <mergeCell ref="AZ7:AZ8"/>
    <mergeCell ref="BA7:BA8"/>
    <mergeCell ref="BB7:BB8"/>
    <mergeCell ref="BC7:BF7"/>
    <mergeCell ref="BS7:BS8"/>
    <mergeCell ref="BT7:BT8"/>
    <mergeCell ref="BI7:BI8"/>
    <mergeCell ref="BJ7:BJ8"/>
    <mergeCell ref="BK7:BK8"/>
    <mergeCell ref="BL7:BL8"/>
    <mergeCell ref="BM7:BP7"/>
    <mergeCell ref="BQ7:BQ8"/>
    <mergeCell ref="BR7:BR8"/>
    <mergeCell ref="BF14:BF16"/>
    <mergeCell ref="BG14:BG16"/>
    <mergeCell ref="BH14:BH16"/>
    <mergeCell ref="BL14:BL16"/>
    <mergeCell ref="BM14:BM16"/>
    <mergeCell ref="BN14:BN16"/>
    <mergeCell ref="BO14:BO16"/>
    <mergeCell ref="BP14:BP16"/>
    <mergeCell ref="BQ14:BQ16"/>
    <mergeCell ref="BG10:BG12"/>
    <mergeCell ref="BH10:BH12"/>
    <mergeCell ref="CE7:CE8"/>
    <mergeCell ref="CF7:CF8"/>
    <mergeCell ref="BU7:BU8"/>
    <mergeCell ref="BV7:BV8"/>
    <mergeCell ref="BW7:BZ7"/>
    <mergeCell ref="CA7:CA8"/>
    <mergeCell ref="CB7:CB8"/>
    <mergeCell ref="CC7:CC8"/>
    <mergeCell ref="CD7:CD8"/>
    <mergeCell ref="CQ7:CT7"/>
    <mergeCell ref="CU7:CU8"/>
    <mergeCell ref="CG7:CJ7"/>
    <mergeCell ref="CK7:CK8"/>
    <mergeCell ref="CL7:CL8"/>
    <mergeCell ref="CM7:CM8"/>
    <mergeCell ref="CN7:CN8"/>
    <mergeCell ref="CO7:CO8"/>
    <mergeCell ref="CP7:CP8"/>
    <mergeCell ref="DF7:DF8"/>
    <mergeCell ref="DG7:DG8"/>
    <mergeCell ref="CV7:CV8"/>
    <mergeCell ref="CW7:CW8"/>
    <mergeCell ref="CX7:CX8"/>
    <mergeCell ref="CY7:CY8"/>
    <mergeCell ref="CZ7:CZ8"/>
    <mergeCell ref="DA7:DD7"/>
    <mergeCell ref="DE7:DE8"/>
    <mergeCell ref="DR7:DR8"/>
    <mergeCell ref="DS7:DS8"/>
    <mergeCell ref="DH7:DH8"/>
    <mergeCell ref="DI7:DI8"/>
    <mergeCell ref="DJ7:DJ8"/>
    <mergeCell ref="DK7:DN7"/>
    <mergeCell ref="DO7:DO8"/>
    <mergeCell ref="DP7:DP8"/>
    <mergeCell ref="DQ7:DQ8"/>
    <mergeCell ref="ES7:ES8"/>
    <mergeCell ref="ET7:ET8"/>
    <mergeCell ref="EI7:EI8"/>
    <mergeCell ref="EJ7:EJ8"/>
    <mergeCell ref="EK7:EK8"/>
    <mergeCell ref="EL7:EL8"/>
    <mergeCell ref="EM7:EM8"/>
    <mergeCell ref="EN7:EN8"/>
    <mergeCell ref="EO7:ER7"/>
    <mergeCell ref="BR14:BR16"/>
    <mergeCell ref="BV14:BV16"/>
    <mergeCell ref="BW14:BW16"/>
    <mergeCell ref="BX14:BX16"/>
    <mergeCell ref="BY14:BY16"/>
    <mergeCell ref="BZ14:BZ16"/>
    <mergeCell ref="CA14:CA16"/>
    <mergeCell ref="CB14:CB16"/>
    <mergeCell ref="CF14:CF16"/>
    <mergeCell ref="CG14:CG16"/>
    <mergeCell ref="CH14:CH16"/>
    <mergeCell ref="CI14:CI16"/>
    <mergeCell ref="CJ14:CJ16"/>
    <mergeCell ref="CK14:CK16"/>
    <mergeCell ref="CL14:CL16"/>
    <mergeCell ref="CP14:CP16"/>
    <mergeCell ref="CQ14:CQ16"/>
    <mergeCell ref="CR14:CR16"/>
    <mergeCell ref="CS14:CS16"/>
    <mergeCell ref="CT14:CT16"/>
    <mergeCell ref="CU14:CU16"/>
    <mergeCell ref="CV14:CV16"/>
    <mergeCell ref="CZ14:CZ16"/>
    <mergeCell ref="DA14:DA16"/>
    <mergeCell ref="DB14:DB16"/>
    <mergeCell ref="DC14:DC16"/>
    <mergeCell ref="DD14:DD16"/>
    <mergeCell ref="DE14:DE16"/>
    <mergeCell ref="DF14:DF16"/>
    <mergeCell ref="DJ14:DJ16"/>
    <mergeCell ref="DK14:DK16"/>
    <mergeCell ref="DL14:DL16"/>
    <mergeCell ref="DM14:DM16"/>
    <mergeCell ref="DN14:DN16"/>
    <mergeCell ref="DO14:DO16"/>
    <mergeCell ref="DP14:DP16"/>
    <mergeCell ref="DT14:DT16"/>
    <mergeCell ref="DU14:DU16"/>
    <mergeCell ref="DV14:DV16"/>
    <mergeCell ref="DW14:DW16"/>
    <mergeCell ref="DX14:DX16"/>
    <mergeCell ref="DY14:DY16"/>
    <mergeCell ref="EN14:EN16"/>
    <mergeCell ref="EO14:EO16"/>
    <mergeCell ref="EP14:EP16"/>
    <mergeCell ref="EQ14:EQ16"/>
    <mergeCell ref="ER14:ER16"/>
    <mergeCell ref="ES14:ES16"/>
    <mergeCell ref="ET14:ET16"/>
    <mergeCell ref="DZ14:DZ16"/>
    <mergeCell ref="EE14:EE16"/>
    <mergeCell ref="EF14:EF16"/>
    <mergeCell ref="EG14:EG16"/>
    <mergeCell ref="EH14:EH16"/>
    <mergeCell ref="EI14:EI16"/>
    <mergeCell ref="EJ14:EJ16"/>
    <mergeCell ref="H14:H16"/>
    <mergeCell ref="N14:N16"/>
    <mergeCell ref="O14:O16"/>
    <mergeCell ref="P14:P16"/>
    <mergeCell ref="Q14:Q16"/>
    <mergeCell ref="R14:R16"/>
    <mergeCell ref="S14:S16"/>
    <mergeCell ref="T14:T16"/>
    <mergeCell ref="X14:X16"/>
    <mergeCell ref="Y14:Y16"/>
    <mergeCell ref="Z14:Z16"/>
    <mergeCell ref="AA14:AA16"/>
    <mergeCell ref="AB14:AB16"/>
    <mergeCell ref="AC14:AC16"/>
    <mergeCell ref="AD14:AD16"/>
    <mergeCell ref="AH14:AH16"/>
    <mergeCell ref="AI14:AI16"/>
    <mergeCell ref="AJ14:AJ16"/>
    <mergeCell ref="AK14:AK16"/>
    <mergeCell ref="AL14:AL16"/>
    <mergeCell ref="AM14:AM16"/>
    <mergeCell ref="AN14:AN16"/>
    <mergeCell ref="AR14:AR16"/>
    <mergeCell ref="AS14:AS16"/>
    <mergeCell ref="AT14:AT16"/>
    <mergeCell ref="AU14:AU16"/>
    <mergeCell ref="AV14:AV16"/>
    <mergeCell ref="AW14:AW16"/>
    <mergeCell ref="AX14:AX16"/>
    <mergeCell ref="BB14:BB16"/>
    <mergeCell ref="BC14:BC16"/>
    <mergeCell ref="BD14:BD16"/>
    <mergeCell ref="BE14:BE16"/>
    <mergeCell ref="A14:A16"/>
    <mergeCell ref="B14:B16"/>
    <mergeCell ref="C14:C16"/>
    <mergeCell ref="D14:D16"/>
    <mergeCell ref="E14:E16"/>
    <mergeCell ref="F14:F16"/>
    <mergeCell ref="G14:G16"/>
    <mergeCell ref="ED7:ED8"/>
    <mergeCell ref="EE7:EH7"/>
    <mergeCell ref="DT7:DT8"/>
    <mergeCell ref="DU7:DX7"/>
    <mergeCell ref="DY7:DY8"/>
    <mergeCell ref="DZ7:DZ8"/>
    <mergeCell ref="EA7:EA8"/>
    <mergeCell ref="EB7:EB8"/>
    <mergeCell ref="EC7:EC8"/>
    <mergeCell ref="K6:T6"/>
    <mergeCell ref="U6:AD6"/>
    <mergeCell ref="AE6:AN6"/>
    <mergeCell ref="AO6:AX6"/>
    <mergeCell ref="AY6:BH6"/>
    <mergeCell ref="BI6:BR6"/>
    <mergeCell ref="BS6:CB6"/>
    <mergeCell ref="I7:I8"/>
    <mergeCell ref="J7:J8"/>
    <mergeCell ref="K7:K8"/>
    <mergeCell ref="L7:L8"/>
    <mergeCell ref="M7:M8"/>
    <mergeCell ref="N7:N8"/>
    <mergeCell ref="O7:R7"/>
    <mergeCell ref="S7:S8"/>
    <mergeCell ref="T7:T8"/>
    <mergeCell ref="U7:U8"/>
    <mergeCell ref="V7:V8"/>
    <mergeCell ref="W7:W8"/>
    <mergeCell ref="X7:X8"/>
    <mergeCell ref="Y7:AB7"/>
    <mergeCell ref="AC7:AC8"/>
    <mergeCell ref="AD7:AD8"/>
    <mergeCell ref="AE7:AE8"/>
    <mergeCell ref="AF7:AF8"/>
    <mergeCell ref="AG7:AG8"/>
    <mergeCell ref="AH7:AH8"/>
    <mergeCell ref="AI7:AL7"/>
    <mergeCell ref="AM7:AM8"/>
    <mergeCell ref="AN7:AN8"/>
    <mergeCell ref="AO7:AO8"/>
    <mergeCell ref="AP7:AP8"/>
    <mergeCell ref="AQ7:AQ8"/>
    <mergeCell ref="AR7:AR8"/>
    <mergeCell ref="AS7:AV7"/>
    <mergeCell ref="CC6:CL6"/>
    <mergeCell ref="CM6:CV6"/>
    <mergeCell ref="CW6:DF6"/>
    <mergeCell ref="DG6:DP6"/>
    <mergeCell ref="DQ6:DZ6"/>
    <mergeCell ref="EA6:EJ6"/>
    <mergeCell ref="EK6:ET6"/>
    <mergeCell ref="A7:A8"/>
    <mergeCell ref="B7:B8"/>
    <mergeCell ref="C7:C8"/>
    <mergeCell ref="D7:D8"/>
    <mergeCell ref="E7:E8"/>
    <mergeCell ref="F7:F8"/>
    <mergeCell ref="G7:G8"/>
    <mergeCell ref="DB10:DB12"/>
    <mergeCell ref="DC10:DC12"/>
    <mergeCell ref="DD10:DD12"/>
    <mergeCell ref="DE10:DE12"/>
    <mergeCell ref="DF10:DF12"/>
    <mergeCell ref="DH10:DH12"/>
    <mergeCell ref="DI10:DI12"/>
    <mergeCell ref="DJ10:DJ12"/>
    <mergeCell ref="DK10:DK12"/>
    <mergeCell ref="DL10:DL12"/>
    <mergeCell ref="DM10:DM12"/>
    <mergeCell ref="DN10:DN12"/>
    <mergeCell ref="DO10:DO12"/>
    <mergeCell ref="DP10:DP12"/>
    <mergeCell ref="BE10:BE12"/>
    <mergeCell ref="BF10:BF12"/>
    <mergeCell ref="DT17:DT18"/>
    <mergeCell ref="DU17:DU18"/>
    <mergeCell ref="DV17:DV18"/>
    <mergeCell ref="DW17:DW18"/>
    <mergeCell ref="DX17:DX18"/>
    <mergeCell ref="DY17:DY18"/>
    <mergeCell ref="DZ17:DZ18"/>
    <mergeCell ref="EB17:EB18"/>
    <mergeCell ref="EC17:EC18"/>
    <mergeCell ref="ED17:ED18"/>
    <mergeCell ref="EE17:EE18"/>
    <mergeCell ref="EF17:EF18"/>
    <mergeCell ref="EG17:EG18"/>
    <mergeCell ref="EH17:EH18"/>
    <mergeCell ref="EQ17:EQ18"/>
    <mergeCell ref="ER17:ER18"/>
    <mergeCell ref="ES17:ES18"/>
    <mergeCell ref="ET17:ET18"/>
    <mergeCell ref="EI17:EI18"/>
    <mergeCell ref="EJ17:EJ18"/>
    <mergeCell ref="EL17:EL18"/>
    <mergeCell ref="EM17:EM18"/>
    <mergeCell ref="EN17:EN18"/>
    <mergeCell ref="EO17:EO18"/>
    <mergeCell ref="EP17:EP18"/>
    <mergeCell ref="DY10:DY12"/>
    <mergeCell ref="DZ10:DZ12"/>
    <mergeCell ref="EB10:EB12"/>
    <mergeCell ref="EC10:EC12"/>
    <mergeCell ref="ED10:ED12"/>
    <mergeCell ref="EE10:EE12"/>
    <mergeCell ref="EF10:EF12"/>
    <mergeCell ref="EO10:EO12"/>
    <mergeCell ref="EP10:EP12"/>
    <mergeCell ref="EQ10:EQ12"/>
    <mergeCell ref="ER10:ER12"/>
    <mergeCell ref="ES10:ES12"/>
    <mergeCell ref="ET10:ET12"/>
    <mergeCell ref="EG10:EG12"/>
    <mergeCell ref="EH10:EH12"/>
    <mergeCell ref="EI10:EI12"/>
    <mergeCell ref="EJ10:EJ12"/>
    <mergeCell ref="EL10:EL12"/>
    <mergeCell ref="EM10:EM12"/>
    <mergeCell ref="EN10:EN12"/>
    <mergeCell ref="BJ10:BJ12"/>
    <mergeCell ref="BM10:BM12"/>
    <mergeCell ref="BN10:BN12"/>
    <mergeCell ref="BO10:BO12"/>
    <mergeCell ref="BP10:BP12"/>
    <mergeCell ref="BQ10:BQ12"/>
    <mergeCell ref="BR10:BR12"/>
    <mergeCell ref="BT10:BT12"/>
    <mergeCell ref="BU10:BU12"/>
    <mergeCell ref="BV10:BV12"/>
    <mergeCell ref="BW10:BW12"/>
    <mergeCell ref="BX10:BX12"/>
    <mergeCell ref="BY10:BY12"/>
    <mergeCell ref="BZ10:BZ12"/>
    <mergeCell ref="CA10:CA12"/>
    <mergeCell ref="CB10:CB12"/>
    <mergeCell ref="CD10:CD12"/>
    <mergeCell ref="CE10:CE12"/>
    <mergeCell ref="CF10:CF12"/>
    <mergeCell ref="CG10:CG12"/>
    <mergeCell ref="CH10:CH12"/>
    <mergeCell ref="CI10:CI12"/>
    <mergeCell ref="CJ10:CJ12"/>
    <mergeCell ref="CK10:CK12"/>
    <mergeCell ref="CL10:CL12"/>
    <mergeCell ref="CN10:CN12"/>
    <mergeCell ref="CO10:CO12"/>
    <mergeCell ref="CP10:CP12"/>
    <mergeCell ref="CQ10:CQ12"/>
    <mergeCell ref="CR10:CR12"/>
    <mergeCell ref="CS10:CS12"/>
    <mergeCell ref="CT10:CT12"/>
    <mergeCell ref="CU10:CU12"/>
    <mergeCell ref="CV10:CV12"/>
    <mergeCell ref="CX10:CX12"/>
    <mergeCell ref="CY10:CY12"/>
    <mergeCell ref="CZ10:CZ12"/>
    <mergeCell ref="DA10:DA12"/>
    <mergeCell ref="DR10:DR12"/>
    <mergeCell ref="DS10:DS12"/>
    <mergeCell ref="DT10:DT12"/>
    <mergeCell ref="DU10:DU12"/>
    <mergeCell ref="DV10:DV12"/>
    <mergeCell ref="DW10:DW12"/>
    <mergeCell ref="DX10:DX12"/>
    <mergeCell ref="H10:H12"/>
    <mergeCell ref="L10:L12"/>
    <mergeCell ref="M10:M12"/>
    <mergeCell ref="N10:N12"/>
    <mergeCell ref="O10:O12"/>
    <mergeCell ref="P10:P12"/>
    <mergeCell ref="Q10:Q12"/>
    <mergeCell ref="R10:R12"/>
    <mergeCell ref="S10:S12"/>
    <mergeCell ref="T10:T12"/>
    <mergeCell ref="V10:V12"/>
    <mergeCell ref="W10:W12"/>
    <mergeCell ref="X10:X12"/>
    <mergeCell ref="Y10:Y12"/>
    <mergeCell ref="Z10:Z12"/>
    <mergeCell ref="AA10:AA12"/>
    <mergeCell ref="AB10:AB12"/>
    <mergeCell ref="AC10:AC12"/>
    <mergeCell ref="AD10:AD12"/>
    <mergeCell ref="AF10:AF12"/>
    <mergeCell ref="AG10:AG12"/>
    <mergeCell ref="AH10:AH12"/>
    <mergeCell ref="AI10:AI12"/>
    <mergeCell ref="AJ10:AJ12"/>
    <mergeCell ref="AK10:AK12"/>
    <mergeCell ref="AL10:AL12"/>
    <mergeCell ref="AM10:AM12"/>
    <mergeCell ref="AN10:AN12"/>
    <mergeCell ref="AP10:AP12"/>
    <mergeCell ref="AQ10:AQ12"/>
    <mergeCell ref="AR10:AR12"/>
    <mergeCell ref="AS10:AS12"/>
    <mergeCell ref="AT10:AT12"/>
    <mergeCell ref="AU10:AU12"/>
    <mergeCell ref="AV10:AV12"/>
    <mergeCell ref="AW10:AW12"/>
    <mergeCell ref="AX10:AX12"/>
    <mergeCell ref="AZ10:AZ12"/>
    <mergeCell ref="BA10:BA12"/>
    <mergeCell ref="BB10:BB12"/>
    <mergeCell ref="BC10:BC12"/>
    <mergeCell ref="BD10:BD12"/>
    <mergeCell ref="A10:A12"/>
    <mergeCell ref="B10:B12"/>
    <mergeCell ref="C10:C12"/>
    <mergeCell ref="D10:D12"/>
    <mergeCell ref="E10:E12"/>
    <mergeCell ref="F10:F12"/>
    <mergeCell ref="G10:G12"/>
    <mergeCell ref="A17:A18"/>
    <mergeCell ref="B17:B18"/>
    <mergeCell ref="C17:C18"/>
    <mergeCell ref="D17:D18"/>
    <mergeCell ref="E17:E18"/>
    <mergeCell ref="F17:F18"/>
    <mergeCell ref="G17:G18"/>
    <mergeCell ref="H17:H18"/>
    <mergeCell ref="L17:L18"/>
    <mergeCell ref="M17:M18"/>
    <mergeCell ref="N17:N18"/>
    <mergeCell ref="O17:O18"/>
    <mergeCell ref="P17:P18"/>
    <mergeCell ref="Q17:Q18"/>
    <mergeCell ref="R17:R18"/>
    <mergeCell ref="S17:S18"/>
    <mergeCell ref="T17:T18"/>
    <mergeCell ref="V17:V18"/>
    <mergeCell ref="W17:W18"/>
    <mergeCell ref="X17:X18"/>
    <mergeCell ref="Y17:Y18"/>
    <mergeCell ref="Z17:Z18"/>
    <mergeCell ref="AA17:AA18"/>
    <mergeCell ref="AB17:AB18"/>
    <mergeCell ref="AC17:AC18"/>
    <mergeCell ref="AD17:AD18"/>
    <mergeCell ref="AF17:AF18"/>
    <mergeCell ref="AH17:AH18"/>
    <mergeCell ref="AI17:AI18"/>
    <mergeCell ref="AJ17:AJ18"/>
    <mergeCell ref="AK17:AK18"/>
    <mergeCell ref="AL17:AL18"/>
    <mergeCell ref="AM17:AM18"/>
    <mergeCell ref="AN17:AN18"/>
    <mergeCell ref="AP17:AP18"/>
    <mergeCell ref="AQ17:AQ18"/>
    <mergeCell ref="AR17:AR18"/>
    <mergeCell ref="AS17:AS18"/>
    <mergeCell ref="AT17:AT18"/>
    <mergeCell ref="AU17:AU18"/>
    <mergeCell ref="AV17:AV18"/>
    <mergeCell ref="AW17:AW18"/>
    <mergeCell ref="AX17:AX18"/>
    <mergeCell ref="AZ17:AZ18"/>
    <mergeCell ref="BA17:BA18"/>
    <mergeCell ref="BB17:BB18"/>
    <mergeCell ref="BC17:BC18"/>
    <mergeCell ref="BD17:BD18"/>
    <mergeCell ref="BE17:BE18"/>
    <mergeCell ref="DB17:DB18"/>
    <mergeCell ref="DC17:DC18"/>
    <mergeCell ref="DD17:DD18"/>
    <mergeCell ref="DE17:DE18"/>
    <mergeCell ref="DF17:DF18"/>
    <mergeCell ref="DH17:DH18"/>
    <mergeCell ref="CP17:CP18"/>
    <mergeCell ref="CQ17:CQ18"/>
    <mergeCell ref="CR17:CR18"/>
    <mergeCell ref="CS17:CS18"/>
    <mergeCell ref="CT17:CT18"/>
    <mergeCell ref="CU17:CU18"/>
    <mergeCell ref="CV17:CV18"/>
    <mergeCell ref="CX17:CX18"/>
    <mergeCell ref="CY17:CY18"/>
    <mergeCell ref="CZ17:CZ18"/>
    <mergeCell ref="DA17:DA18"/>
    <mergeCell ref="DI17:DI18"/>
    <mergeCell ref="DJ17:DJ18"/>
    <mergeCell ref="DK17:DK18"/>
    <mergeCell ref="DL17:DL18"/>
    <mergeCell ref="DM17:DM18"/>
    <mergeCell ref="DN17:DN18"/>
    <mergeCell ref="DO17:DO18"/>
    <mergeCell ref="DP17:DP18"/>
    <mergeCell ref="BO17:BO18"/>
    <mergeCell ref="BP17:BP18"/>
    <mergeCell ref="BQ17:BQ18"/>
    <mergeCell ref="BR17:BR18"/>
    <mergeCell ref="BT17:BT18"/>
    <mergeCell ref="BU17:BU18"/>
    <mergeCell ref="BV17:BV18"/>
    <mergeCell ref="BW17:BW18"/>
    <mergeCell ref="BX17:BX18"/>
    <mergeCell ref="BY17:BY18"/>
    <mergeCell ref="BZ17:BZ18"/>
    <mergeCell ref="CA17:CA18"/>
    <mergeCell ref="CB17:CB18"/>
    <mergeCell ref="CD17:CD18"/>
    <mergeCell ref="CE17:CE18"/>
    <mergeCell ref="CF17:CF18"/>
    <mergeCell ref="CG17:CG18"/>
    <mergeCell ref="CH17:CH18"/>
    <mergeCell ref="CI17:CI18"/>
    <mergeCell ref="CJ17:CJ18"/>
    <mergeCell ref="CK17:CK18"/>
    <mergeCell ref="CL17:CL18"/>
    <mergeCell ref="CN17:CN18"/>
    <mergeCell ref="CO17:CO18"/>
    <mergeCell ref="DR17:DR18"/>
    <mergeCell ref="DS17:DS18"/>
    <mergeCell ref="BF17:BF18"/>
    <mergeCell ref="BG17:BG18"/>
    <mergeCell ref="BH17:BH18"/>
    <mergeCell ref="BJ17:BJ18"/>
    <mergeCell ref="BL17:BL18"/>
    <mergeCell ref="BM17:BM18"/>
    <mergeCell ref="BN17:BN18"/>
    <mergeCell ref="DM19:DM24"/>
    <mergeCell ref="DN19:DN24"/>
    <mergeCell ref="DO19:DO24"/>
    <mergeCell ref="DP19:DP24"/>
    <mergeCell ref="DR19:DR24"/>
    <mergeCell ref="DS19:DS24"/>
    <mergeCell ref="DT19:DT24"/>
    <mergeCell ref="DU19:DU24"/>
    <mergeCell ref="BH19:BH24"/>
    <mergeCell ref="BJ19:BJ24"/>
    <mergeCell ref="BK19:BK24"/>
    <mergeCell ref="BL19:BL24"/>
    <mergeCell ref="BM19:BM24"/>
    <mergeCell ref="BN19:BN24"/>
    <mergeCell ref="BO19:BO24"/>
    <mergeCell ref="BP19:BP24"/>
    <mergeCell ref="BQ19:BQ24"/>
    <mergeCell ref="BR19:BR24"/>
    <mergeCell ref="BT19:BT24"/>
    <mergeCell ref="BV19:BV24"/>
    <mergeCell ref="BW19:BW24"/>
    <mergeCell ref="BX19:BX24"/>
    <mergeCell ref="BY19:BY24"/>
    <mergeCell ref="DV19:DV24"/>
    <mergeCell ref="DW19:DW24"/>
    <mergeCell ref="DX19:DX24"/>
    <mergeCell ref="DY19:DY24"/>
    <mergeCell ref="DZ19:DZ24"/>
    <mergeCell ref="EB19:EB24"/>
    <mergeCell ref="EC19:EC24"/>
    <mergeCell ref="ED19:ED24"/>
    <mergeCell ref="EE19:EE24"/>
    <mergeCell ref="EF19:EF24"/>
    <mergeCell ref="EG19:EG24"/>
    <mergeCell ref="EH19:EH24"/>
    <mergeCell ref="EI19:EI24"/>
    <mergeCell ref="ES19:ES24"/>
    <mergeCell ref="ET19:ET24"/>
    <mergeCell ref="EJ19:EJ24"/>
    <mergeCell ref="EL19:EL24"/>
    <mergeCell ref="EN19:EN24"/>
    <mergeCell ref="EO19:EO24"/>
    <mergeCell ref="EP19:EP24"/>
    <mergeCell ref="EQ19:EQ24"/>
    <mergeCell ref="ER19:ER24"/>
    <mergeCell ref="BZ19:BZ24"/>
    <mergeCell ref="CA19:CA24"/>
    <mergeCell ref="CB19:CB24"/>
    <mergeCell ref="CD19:CD24"/>
    <mergeCell ref="CE19:CE24"/>
    <mergeCell ref="CF19:CF24"/>
    <mergeCell ref="CG19:CG24"/>
    <mergeCell ref="CH19:CH24"/>
    <mergeCell ref="CI19:CI24"/>
    <mergeCell ref="CJ19:CJ24"/>
    <mergeCell ref="CK19:CK24"/>
    <mergeCell ref="CL19:CL24"/>
    <mergeCell ref="CN19:CN24"/>
    <mergeCell ref="CO19:CO24"/>
    <mergeCell ref="CP19:CP24"/>
    <mergeCell ref="CQ19:CQ24"/>
    <mergeCell ref="CR19:CR24"/>
    <mergeCell ref="CS19:CS24"/>
    <mergeCell ref="CT19:CT24"/>
    <mergeCell ref="CU19:CU24"/>
    <mergeCell ref="CV19:CV24"/>
    <mergeCell ref="CX19:CX24"/>
    <mergeCell ref="CZ19:CZ24"/>
    <mergeCell ref="DA19:DA24"/>
    <mergeCell ref="DB19:DB24"/>
    <mergeCell ref="DC19:DC24"/>
    <mergeCell ref="DD19:DD24"/>
    <mergeCell ref="DE19:DE24"/>
    <mergeCell ref="DF19:DF24"/>
    <mergeCell ref="DH19:DH24"/>
    <mergeCell ref="DI19:DI24"/>
    <mergeCell ref="DJ19:DJ24"/>
    <mergeCell ref="DK19:DK24"/>
    <mergeCell ref="DL19:DL24"/>
    <mergeCell ref="A19:A24"/>
    <mergeCell ref="C19:C24"/>
    <mergeCell ref="D19:D24"/>
    <mergeCell ref="E19:E24"/>
    <mergeCell ref="F19:F24"/>
    <mergeCell ref="G19:G24"/>
    <mergeCell ref="H19:H24"/>
    <mergeCell ref="A25:A26"/>
    <mergeCell ref="B25:B26"/>
    <mergeCell ref="C25:C26"/>
    <mergeCell ref="D25:D26"/>
    <mergeCell ref="E25:E26"/>
    <mergeCell ref="F25:F26"/>
    <mergeCell ref="H25:H26"/>
    <mergeCell ref="AA25:AA26"/>
    <mergeCell ref="AB25:AB26"/>
    <mergeCell ref="S25:S26"/>
    <mergeCell ref="T25:T26"/>
    <mergeCell ref="V25:V26"/>
    <mergeCell ref="W25:W26"/>
    <mergeCell ref="X25:X26"/>
    <mergeCell ref="Y25:Y26"/>
    <mergeCell ref="Z25:Z26"/>
    <mergeCell ref="L19:L24"/>
    <mergeCell ref="M19:M24"/>
    <mergeCell ref="N19:N24"/>
    <mergeCell ref="O19:O24"/>
    <mergeCell ref="P19:P24"/>
    <mergeCell ref="Q19:Q24"/>
    <mergeCell ref="R19:R24"/>
    <mergeCell ref="S19:S24"/>
    <mergeCell ref="T19:T24"/>
    <mergeCell ref="DD25:DD26"/>
    <mergeCell ref="DE25:DE26"/>
    <mergeCell ref="DF25:DF26"/>
    <mergeCell ref="DH25:DH26"/>
    <mergeCell ref="DI25:DI26"/>
    <mergeCell ref="DJ25:DJ26"/>
    <mergeCell ref="DK25:DK26"/>
    <mergeCell ref="DL25:DL26"/>
    <mergeCell ref="DM25:DM26"/>
    <mergeCell ref="DN25:DN26"/>
    <mergeCell ref="DO25:DO26"/>
    <mergeCell ref="DP25:DP26"/>
    <mergeCell ref="DR25:DR26"/>
    <mergeCell ref="DS25:DS26"/>
    <mergeCell ref="DT25:DT26"/>
    <mergeCell ref="DU25:DU26"/>
    <mergeCell ref="DV25:DV26"/>
    <mergeCell ref="DW25:DW26"/>
    <mergeCell ref="DX25:DX26"/>
    <mergeCell ref="DY25:DY26"/>
    <mergeCell ref="DZ25:DZ26"/>
    <mergeCell ref="EB25:EB26"/>
    <mergeCell ref="EC25:EC26"/>
    <mergeCell ref="ED25:ED26"/>
    <mergeCell ref="EE25:EE26"/>
    <mergeCell ref="EF25:EF26"/>
    <mergeCell ref="EG25:EG26"/>
    <mergeCell ref="EH25:EH26"/>
    <mergeCell ref="EQ25:EQ26"/>
    <mergeCell ref="ER25:ER26"/>
    <mergeCell ref="ES25:ES26"/>
    <mergeCell ref="ET25:ET26"/>
    <mergeCell ref="EI25:EI26"/>
    <mergeCell ref="EJ25:EJ26"/>
    <mergeCell ref="EL25:EL26"/>
    <mergeCell ref="EM25:EM26"/>
    <mergeCell ref="EN25:EN26"/>
    <mergeCell ref="EO25:EO26"/>
    <mergeCell ref="EP25:EP26"/>
    <mergeCell ref="AF25:AF26"/>
    <mergeCell ref="AG25:AG26"/>
    <mergeCell ref="AH25:AH26"/>
    <mergeCell ref="AI25:AI26"/>
    <mergeCell ref="AJ25:AJ26"/>
    <mergeCell ref="AK25:AK26"/>
    <mergeCell ref="AL25:AL26"/>
    <mergeCell ref="BH25:BH26"/>
    <mergeCell ref="BM25:BM26"/>
    <mergeCell ref="BN25:BN26"/>
    <mergeCell ref="BO25:BO26"/>
    <mergeCell ref="BP25:BP26"/>
    <mergeCell ref="BQ25:BQ26"/>
    <mergeCell ref="BR25:BR26"/>
    <mergeCell ref="BT25:BT26"/>
    <mergeCell ref="BU25:BU26"/>
    <mergeCell ref="BV25:BV26"/>
    <mergeCell ref="AS25:AS26"/>
    <mergeCell ref="AT25:AT26"/>
    <mergeCell ref="BE25:BE26"/>
    <mergeCell ref="BF25:BF26"/>
    <mergeCell ref="AW25:AW26"/>
    <mergeCell ref="AX25:AX26"/>
    <mergeCell ref="AZ25:AZ26"/>
    <mergeCell ref="BA25:BA26"/>
    <mergeCell ref="BB25:BB26"/>
    <mergeCell ref="BC25:BC26"/>
    <mergeCell ref="BD25:BD26"/>
    <mergeCell ref="CN25:CN26"/>
    <mergeCell ref="CO25:CO26"/>
    <mergeCell ref="CP25:CP26"/>
    <mergeCell ref="CQ25:CQ26"/>
    <mergeCell ref="CR25:CR26"/>
    <mergeCell ref="CS25:CS26"/>
    <mergeCell ref="CT25:CT26"/>
    <mergeCell ref="CU25:CU26"/>
    <mergeCell ref="CV25:CV26"/>
    <mergeCell ref="CX25:CX26"/>
    <mergeCell ref="CY25:CY26"/>
    <mergeCell ref="CZ25:CZ26"/>
    <mergeCell ref="DA25:DA26"/>
    <mergeCell ref="DB25:DB26"/>
    <mergeCell ref="DC25:DC26"/>
    <mergeCell ref="BE30:BE31"/>
    <mergeCell ref="BF30:BF31"/>
    <mergeCell ref="BG30:BG31"/>
    <mergeCell ref="BH30:BH31"/>
    <mergeCell ref="BJ30:BJ31"/>
    <mergeCell ref="BK30:BK31"/>
    <mergeCell ref="BL30:BL31"/>
    <mergeCell ref="BM30:BM31"/>
    <mergeCell ref="BN30:BN31"/>
    <mergeCell ref="BO30:BO31"/>
    <mergeCell ref="BP30:BP31"/>
    <mergeCell ref="BQ30:BQ31"/>
    <mergeCell ref="BR30:BR31"/>
    <mergeCell ref="BT30:BT31"/>
    <mergeCell ref="BU30:BU31"/>
    <mergeCell ref="BV30:BV31"/>
    <mergeCell ref="BW30:BW31"/>
    <mergeCell ref="BX30:BX31"/>
    <mergeCell ref="BY30:BY31"/>
    <mergeCell ref="BZ30:BZ31"/>
    <mergeCell ref="CA30:CA31"/>
    <mergeCell ref="CB30:CB31"/>
    <mergeCell ref="CD30:CD31"/>
    <mergeCell ref="CE30:CE31"/>
    <mergeCell ref="CF30:CF31"/>
    <mergeCell ref="CG30:CG31"/>
    <mergeCell ref="CH30:CH31"/>
    <mergeCell ref="CI30:CI31"/>
    <mergeCell ref="CJ30:CJ31"/>
    <mergeCell ref="CK30:CK31"/>
    <mergeCell ref="CL30:CL31"/>
    <mergeCell ref="CN30:CN31"/>
    <mergeCell ref="CO30:CO31"/>
    <mergeCell ref="CP30:CP31"/>
    <mergeCell ref="CQ30:CQ31"/>
    <mergeCell ref="CR30:CR31"/>
    <mergeCell ref="CS30:CS31"/>
    <mergeCell ref="CT30:CT31"/>
    <mergeCell ref="CU30:CU31"/>
    <mergeCell ref="CV30:CV31"/>
    <mergeCell ref="CX30:CX31"/>
    <mergeCell ref="CY30:CY31"/>
    <mergeCell ref="CZ30:CZ31"/>
    <mergeCell ref="DA30:DA31"/>
    <mergeCell ref="DB30:DB31"/>
    <mergeCell ref="DC30:DC31"/>
    <mergeCell ref="DD30:DD31"/>
    <mergeCell ref="DE30:DE31"/>
    <mergeCell ref="DF30:DF31"/>
    <mergeCell ref="H30:H31"/>
    <mergeCell ref="L30:L31"/>
    <mergeCell ref="M30:M31"/>
    <mergeCell ref="N30:N31"/>
    <mergeCell ref="O30:O31"/>
    <mergeCell ref="P30:P31"/>
    <mergeCell ref="Q30:Q31"/>
    <mergeCell ref="R30:R31"/>
    <mergeCell ref="S30:S31"/>
    <mergeCell ref="T30:T31"/>
    <mergeCell ref="V30:V31"/>
    <mergeCell ref="W30:W31"/>
    <mergeCell ref="X30:X31"/>
    <mergeCell ref="Y30:Y31"/>
    <mergeCell ref="Z30:Z31"/>
    <mergeCell ref="AA30:AA31"/>
    <mergeCell ref="AB30:AB31"/>
    <mergeCell ref="AC30:AC31"/>
    <mergeCell ref="AD30:AD31"/>
    <mergeCell ref="AF30:AF31"/>
    <mergeCell ref="AG30:AG31"/>
    <mergeCell ref="AH30:AH31"/>
    <mergeCell ref="AI30:AI31"/>
    <mergeCell ref="AJ30:AJ31"/>
    <mergeCell ref="AK30:AK31"/>
    <mergeCell ref="AL30:AL31"/>
    <mergeCell ref="AM30:AM31"/>
    <mergeCell ref="AN30:AN31"/>
    <mergeCell ref="AP30:AP31"/>
    <mergeCell ref="AQ30:AQ31"/>
    <mergeCell ref="AR30:AR31"/>
    <mergeCell ref="AS30:AS31"/>
    <mergeCell ref="AT30:AT31"/>
    <mergeCell ref="AU30:AU31"/>
    <mergeCell ref="AV30:AV31"/>
    <mergeCell ref="AW30:AW31"/>
    <mergeCell ref="AX30:AX31"/>
    <mergeCell ref="AZ30:AZ31"/>
    <mergeCell ref="BA30:BA31"/>
    <mergeCell ref="BB30:BB31"/>
    <mergeCell ref="BC30:BC31"/>
    <mergeCell ref="BD30:BD31"/>
    <mergeCell ref="A30:A31"/>
    <mergeCell ref="B30:B31"/>
    <mergeCell ref="C30:C31"/>
    <mergeCell ref="D30:D31"/>
    <mergeCell ref="E30:E31"/>
    <mergeCell ref="F30:F31"/>
    <mergeCell ref="G30:G31"/>
    <mergeCell ref="BE43:BE44"/>
    <mergeCell ref="BF43:BF44"/>
    <mergeCell ref="AC43:AC44"/>
    <mergeCell ref="AD43:AD44"/>
    <mergeCell ref="AF43:AF44"/>
    <mergeCell ref="AG43:AG44"/>
    <mergeCell ref="AH43:AH44"/>
    <mergeCell ref="AI43:AI44"/>
    <mergeCell ref="AJ43:AJ44"/>
    <mergeCell ref="AK43:AK44"/>
    <mergeCell ref="AL43:AL44"/>
    <mergeCell ref="AM43:AM44"/>
    <mergeCell ref="AN43:AN44"/>
    <mergeCell ref="AP43:AP44"/>
    <mergeCell ref="AQ43:AQ44"/>
    <mergeCell ref="AR43:AR44"/>
    <mergeCell ref="AS43:AS44"/>
    <mergeCell ref="CB43:CB44"/>
    <mergeCell ref="CD43:CD44"/>
    <mergeCell ref="CE43:CE44"/>
    <mergeCell ref="CF43:CF44"/>
    <mergeCell ref="CG43:CG44"/>
    <mergeCell ref="CH43:CH44"/>
    <mergeCell ref="CI43:CI44"/>
    <mergeCell ref="CJ43:CJ44"/>
    <mergeCell ref="CK43:CK44"/>
    <mergeCell ref="CL43:CL44"/>
    <mergeCell ref="CN43:CN44"/>
    <mergeCell ref="CO43:CO44"/>
    <mergeCell ref="CP43:CP44"/>
    <mergeCell ref="CQ43:CQ44"/>
    <mergeCell ref="CR43:CR44"/>
    <mergeCell ref="CS43:CS44"/>
    <mergeCell ref="CT43:CT44"/>
    <mergeCell ref="CU43:CU44"/>
    <mergeCell ref="CV43:CV44"/>
    <mergeCell ref="CX43:CX44"/>
    <mergeCell ref="CY43:CY44"/>
    <mergeCell ref="CZ43:CZ44"/>
    <mergeCell ref="DA43:DA44"/>
    <mergeCell ref="DB43:DB44"/>
    <mergeCell ref="DC43:DC44"/>
    <mergeCell ref="DD43:DD44"/>
    <mergeCell ref="DE43:DE44"/>
    <mergeCell ref="DF43:DF44"/>
    <mergeCell ref="DH43:DH44"/>
    <mergeCell ref="DI43:DI44"/>
    <mergeCell ref="DJ43:DJ44"/>
    <mergeCell ref="DK43:DK44"/>
    <mergeCell ref="H43:H44"/>
    <mergeCell ref="L43:L44"/>
    <mergeCell ref="M43:M44"/>
    <mergeCell ref="N43:N44"/>
    <mergeCell ref="O43:O44"/>
    <mergeCell ref="P43:P44"/>
    <mergeCell ref="Q43:Q44"/>
    <mergeCell ref="R43:R44"/>
    <mergeCell ref="S43:S44"/>
    <mergeCell ref="T43:T44"/>
    <mergeCell ref="V43:V44"/>
    <mergeCell ref="W43:W44"/>
    <mergeCell ref="X43:X44"/>
    <mergeCell ref="Y43:Y44"/>
    <mergeCell ref="Z43:Z44"/>
    <mergeCell ref="AA43:AA44"/>
    <mergeCell ref="AB43:AB44"/>
    <mergeCell ref="AT43:AT44"/>
    <mergeCell ref="AU43:AU44"/>
    <mergeCell ref="AV43:AV44"/>
    <mergeCell ref="AW43:AW44"/>
    <mergeCell ref="AX43:AX44"/>
    <mergeCell ref="AZ43:AZ44"/>
    <mergeCell ref="BA43:BA44"/>
    <mergeCell ref="BB43:BB44"/>
    <mergeCell ref="BC43:BC44"/>
    <mergeCell ref="BD43:BD44"/>
    <mergeCell ref="A43:A44"/>
    <mergeCell ref="B43:B44"/>
    <mergeCell ref="C43:C44"/>
    <mergeCell ref="D43:D44"/>
    <mergeCell ref="E43:E44"/>
    <mergeCell ref="F43:F44"/>
    <mergeCell ref="G43:G44"/>
    <mergeCell ref="DU53:DU54"/>
    <mergeCell ref="DV53:DV54"/>
    <mergeCell ref="DM53:DM54"/>
    <mergeCell ref="DN53:DN54"/>
    <mergeCell ref="DO53:DO54"/>
    <mergeCell ref="DP53:DP54"/>
    <mergeCell ref="DR53:DR54"/>
    <mergeCell ref="DS53:DS54"/>
    <mergeCell ref="DT53:DT54"/>
    <mergeCell ref="BP53:BP54"/>
    <mergeCell ref="BQ53:BQ54"/>
    <mergeCell ref="BR53:BR54"/>
    <mergeCell ref="BT53:BT54"/>
    <mergeCell ref="BW53:BW54"/>
    <mergeCell ref="BX53:BX54"/>
    <mergeCell ref="BY53:BY54"/>
    <mergeCell ref="BZ53:BZ54"/>
    <mergeCell ref="CA53:CA54"/>
    <mergeCell ref="CB53:CB54"/>
    <mergeCell ref="CD53:CD54"/>
    <mergeCell ref="CE53:CE54"/>
    <mergeCell ref="CF53:CF54"/>
    <mergeCell ref="CG53:CG54"/>
    <mergeCell ref="CH53:CH54"/>
    <mergeCell ref="CI53:CI54"/>
    <mergeCell ref="CJ53:CJ54"/>
    <mergeCell ref="CK53:CK54"/>
    <mergeCell ref="CL53:CL54"/>
    <mergeCell ref="CN53:CN54"/>
    <mergeCell ref="CO53:CO54"/>
    <mergeCell ref="CP53:CP54"/>
    <mergeCell ref="CQ53:CQ54"/>
    <mergeCell ref="CR53:CR54"/>
    <mergeCell ref="CS53:CS54"/>
    <mergeCell ref="CT53:CT54"/>
    <mergeCell ref="CU53:CU54"/>
    <mergeCell ref="CV53:CV54"/>
    <mergeCell ref="CX53:CX54"/>
    <mergeCell ref="CY53:CY54"/>
    <mergeCell ref="CZ53:CZ54"/>
    <mergeCell ref="DA53:DA54"/>
    <mergeCell ref="DB53:DB54"/>
    <mergeCell ref="DC53:DC54"/>
    <mergeCell ref="DD53:DD54"/>
    <mergeCell ref="DE53:DE54"/>
    <mergeCell ref="DF53:DF54"/>
    <mergeCell ref="DH53:DH54"/>
    <mergeCell ref="DI53:DI54"/>
    <mergeCell ref="DJ53:DJ54"/>
    <mergeCell ref="DK53:DK54"/>
    <mergeCell ref="DL53:DL54"/>
    <mergeCell ref="BF53:BF54"/>
    <mergeCell ref="BG53:BG54"/>
    <mergeCell ref="BH53:BH54"/>
    <mergeCell ref="BJ53:BJ54"/>
    <mergeCell ref="BM53:BM54"/>
    <mergeCell ref="BN53:BN54"/>
    <mergeCell ref="BO53:BO54"/>
    <mergeCell ref="A72:A73"/>
    <mergeCell ref="C72:C73"/>
    <mergeCell ref="D72:D73"/>
    <mergeCell ref="E72:E73"/>
    <mergeCell ref="F72:F73"/>
    <mergeCell ref="G72:G73"/>
    <mergeCell ref="H72:H73"/>
    <mergeCell ref="L72:L73"/>
    <mergeCell ref="M72:M73"/>
    <mergeCell ref="N72:N73"/>
    <mergeCell ref="O72:O73"/>
    <mergeCell ref="P72:P73"/>
    <mergeCell ref="Q72:Q73"/>
    <mergeCell ref="R72:R73"/>
    <mergeCell ref="S72:S73"/>
    <mergeCell ref="T72:T73"/>
    <mergeCell ref="V72:V73"/>
    <mergeCell ref="W72:W73"/>
    <mergeCell ref="X72:X73"/>
    <mergeCell ref="Y72:Y73"/>
    <mergeCell ref="Z72:Z73"/>
    <mergeCell ref="AA72:AA73"/>
    <mergeCell ref="AB72:AB73"/>
    <mergeCell ref="AC72:AC73"/>
    <mergeCell ref="AD72:AD73"/>
    <mergeCell ref="AF72:AF73"/>
    <mergeCell ref="AG72:AG73"/>
    <mergeCell ref="AH72:AH73"/>
    <mergeCell ref="AI72:AI73"/>
    <mergeCell ref="AJ72:AJ73"/>
    <mergeCell ref="AK72:AK73"/>
    <mergeCell ref="AL72:AL73"/>
    <mergeCell ref="AM72:AM73"/>
    <mergeCell ref="AN72:AN73"/>
    <mergeCell ref="AP72:AP73"/>
    <mergeCell ref="AQ72:AQ73"/>
    <mergeCell ref="AR72:AR73"/>
    <mergeCell ref="AS72:AS73"/>
    <mergeCell ref="AT72:AT73"/>
    <mergeCell ref="AU72:AU73"/>
    <mergeCell ref="AV72:AV73"/>
    <mergeCell ref="AW72:AW73"/>
    <mergeCell ref="AX72:AX73"/>
    <mergeCell ref="AZ72:AZ73"/>
    <mergeCell ref="BA72:BA73"/>
    <mergeCell ref="BB72:BB73"/>
    <mergeCell ref="BC72:BC73"/>
    <mergeCell ref="BD72:BD73"/>
    <mergeCell ref="BE72:BE73"/>
    <mergeCell ref="DM72:DM73"/>
    <mergeCell ref="DN72:DN73"/>
    <mergeCell ref="DO72:DO73"/>
    <mergeCell ref="DP72:DP73"/>
    <mergeCell ref="DR72:DR73"/>
    <mergeCell ref="DS72:DS73"/>
    <mergeCell ref="DT72:DT73"/>
    <mergeCell ref="DU72:DU73"/>
    <mergeCell ref="BF72:BF73"/>
    <mergeCell ref="BG72:BG73"/>
    <mergeCell ref="BH72:BH73"/>
    <mergeCell ref="BL72:BL73"/>
    <mergeCell ref="BM72:BM73"/>
    <mergeCell ref="BN72:BN73"/>
    <mergeCell ref="BO72:BO73"/>
    <mergeCell ref="BP72:BP73"/>
    <mergeCell ref="BQ72:BQ73"/>
    <mergeCell ref="BR72:BR73"/>
    <mergeCell ref="BV72:BV73"/>
    <mergeCell ref="BW72:BW73"/>
    <mergeCell ref="BX72:BX73"/>
    <mergeCell ref="BY72:BY73"/>
    <mergeCell ref="BZ72:BZ73"/>
    <mergeCell ref="DV72:DV73"/>
    <mergeCell ref="DW72:DW73"/>
    <mergeCell ref="DX72:DX73"/>
    <mergeCell ref="DY72:DY73"/>
    <mergeCell ref="DZ72:DZ73"/>
    <mergeCell ref="EC72:EC73"/>
    <mergeCell ref="ED72:ED73"/>
    <mergeCell ref="EE72:EE73"/>
    <mergeCell ref="EF72:EF73"/>
    <mergeCell ref="EG72:EG73"/>
    <mergeCell ref="EH72:EH73"/>
    <mergeCell ref="EI72:EI73"/>
    <mergeCell ref="EJ72:EJ73"/>
    <mergeCell ref="ES72:ES73"/>
    <mergeCell ref="ET72:ET73"/>
    <mergeCell ref="EL72:EL73"/>
    <mergeCell ref="EM72:EM73"/>
    <mergeCell ref="EN72:EN73"/>
    <mergeCell ref="EO72:EO73"/>
    <mergeCell ref="EP72:EP73"/>
    <mergeCell ref="EQ72:EQ73"/>
    <mergeCell ref="ER72:ER73"/>
    <mergeCell ref="CA72:CA73"/>
    <mergeCell ref="CB72:CB73"/>
    <mergeCell ref="CD72:CD73"/>
    <mergeCell ref="CE72:CE73"/>
    <mergeCell ref="CF72:CF73"/>
    <mergeCell ref="CG72:CG73"/>
    <mergeCell ref="CH72:CH73"/>
    <mergeCell ref="CI72:CI73"/>
    <mergeCell ref="CJ72:CJ73"/>
    <mergeCell ref="CK72:CK73"/>
    <mergeCell ref="CL72:CL73"/>
    <mergeCell ref="CN72:CN73"/>
    <mergeCell ref="CO72:CO73"/>
    <mergeCell ref="CP72:CP73"/>
    <mergeCell ref="CQ72:CQ73"/>
    <mergeCell ref="CR72:CR73"/>
    <mergeCell ref="CS72:CS73"/>
    <mergeCell ref="CT72:CT73"/>
    <mergeCell ref="CU72:CU73"/>
    <mergeCell ref="CV72:CV73"/>
    <mergeCell ref="CX72:CX73"/>
    <mergeCell ref="CY72:CY73"/>
    <mergeCell ref="CZ72:CZ73"/>
    <mergeCell ref="DA72:DA73"/>
    <mergeCell ref="DB72:DB73"/>
    <mergeCell ref="DC72:DC73"/>
    <mergeCell ref="DD72:DD73"/>
    <mergeCell ref="DE72:DE73"/>
    <mergeCell ref="DF72:DF73"/>
    <mergeCell ref="DH72:DH73"/>
    <mergeCell ref="DI72:DI73"/>
    <mergeCell ref="DJ72:DJ73"/>
    <mergeCell ref="DK72:DK73"/>
    <mergeCell ref="DL72:DL73"/>
  </mergeCells>
  <hyperlinks>
    <hyperlink ref="BK10" r:id="rId1" location="gid=1245482252" xr:uid="{00000000-0004-0000-0200-000000000000}"/>
    <hyperlink ref="BK14" r:id="rId2" location="gid=1245482252" xr:uid="{00000000-0004-0000-0200-000001000000}"/>
    <hyperlink ref="BK15" r:id="rId3" location="gid=1245482252" xr:uid="{00000000-0004-0000-0200-000002000000}"/>
    <hyperlink ref="BK17" r:id="rId4" location="gid=1245482252" xr:uid="{00000000-0004-0000-0200-000003000000}"/>
    <hyperlink ref="CY19" r:id="rId5" xr:uid="{00000000-0004-0000-0200-000004000000}"/>
    <hyperlink ref="CY22" r:id="rId6" xr:uid="{00000000-0004-0000-0200-000005000000}"/>
    <hyperlink ref="BK26" r:id="rId7" location="gid=1245482252" xr:uid="{00000000-0004-0000-0200-000006000000}"/>
    <hyperlink ref="BK27" r:id="rId8" location="gid=1245482252" xr:uid="{00000000-0004-0000-0200-000007000000}"/>
    <hyperlink ref="CX41" r:id="rId9" xr:uid="{00000000-0004-0000-0200-000008000000}"/>
    <hyperlink ref="CX61" r:id="rId10" xr:uid="{00000000-0004-0000-0200-000009000000}"/>
  </hyperlinks>
  <pageMargins left="0.7" right="0.7" top="0.75" bottom="0.75" header="0" footer="0"/>
  <pageSetup orientation="portrait"/>
  <legacy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E440"/>
  <sheetViews>
    <sheetView workbookViewId="0"/>
  </sheetViews>
  <sheetFormatPr baseColWidth="10" defaultColWidth="14.5" defaultRowHeight="15" customHeight="1" x14ac:dyDescent="0.2"/>
  <cols>
    <col min="1" max="1" width="6.6640625" customWidth="1"/>
    <col min="2" max="2" width="4.6640625" customWidth="1"/>
    <col min="3" max="3" width="17.6640625" customWidth="1"/>
    <col min="4" max="4" width="11.33203125" customWidth="1"/>
    <col min="5" max="5" width="11.5" customWidth="1"/>
    <col min="6" max="6" width="41.6640625" customWidth="1"/>
    <col min="7" max="7" width="20.1640625" customWidth="1"/>
    <col min="8" max="8" width="26.6640625" customWidth="1"/>
    <col min="9" max="9" width="6.1640625" customWidth="1"/>
    <col min="10" max="10" width="33.6640625" customWidth="1"/>
    <col min="11" max="11" width="4.6640625" customWidth="1"/>
    <col min="12" max="13" width="20.6640625" customWidth="1"/>
    <col min="14" max="15" width="25.6640625" customWidth="1"/>
    <col min="16" max="16" width="10" customWidth="1"/>
    <col min="17" max="17" width="11.6640625" customWidth="1"/>
    <col min="18" max="18" width="10" customWidth="1"/>
    <col min="19" max="19" width="12" customWidth="1"/>
    <col min="20" max="20" width="35.6640625" customWidth="1"/>
    <col min="21" max="21" width="10.33203125" customWidth="1"/>
    <col min="22" max="23" width="20.6640625" customWidth="1"/>
    <col min="24" max="25" width="25.6640625" customWidth="1"/>
    <col min="26" max="26" width="10" customWidth="1"/>
    <col min="27" max="27" width="8.1640625" customWidth="1"/>
    <col min="28" max="28" width="10" customWidth="1"/>
    <col min="29" max="29" width="12" customWidth="1"/>
    <col min="30" max="30" width="35.6640625" customWidth="1"/>
    <col min="31" max="31" width="10.33203125" customWidth="1"/>
    <col min="32" max="33" width="20.6640625" customWidth="1"/>
    <col min="34" max="35" width="25.6640625" customWidth="1"/>
    <col min="36" max="36" width="10" customWidth="1"/>
    <col min="37" max="37" width="8.1640625" customWidth="1"/>
    <col min="38" max="38" width="10" customWidth="1"/>
    <col min="39" max="39" width="12" customWidth="1"/>
    <col min="40" max="40" width="35.6640625" customWidth="1"/>
    <col min="41" max="41" width="10.33203125" customWidth="1"/>
    <col min="42" max="43" width="20.6640625" customWidth="1"/>
    <col min="44" max="45" width="25.6640625" customWidth="1"/>
    <col min="46" max="46" width="10" customWidth="1"/>
    <col min="47" max="47" width="11.6640625" customWidth="1"/>
    <col min="48" max="48" width="10" customWidth="1"/>
    <col min="49" max="49" width="12" customWidth="1"/>
    <col min="50" max="50" width="35.6640625" customWidth="1"/>
    <col min="51" max="51" width="10.33203125" customWidth="1"/>
    <col min="52" max="53" width="20.6640625" customWidth="1"/>
    <col min="54" max="55" width="25.6640625" customWidth="1"/>
    <col min="56" max="56" width="10" customWidth="1"/>
    <col min="57" max="57" width="11.6640625" customWidth="1"/>
    <col min="58" max="58" width="10" customWidth="1"/>
    <col min="59" max="59" width="12" customWidth="1"/>
    <col min="60" max="60" width="35.6640625" customWidth="1"/>
    <col min="61" max="61" width="10.33203125" customWidth="1"/>
    <col min="62" max="63" width="20.6640625" customWidth="1"/>
    <col min="64" max="65" width="25.6640625" customWidth="1"/>
    <col min="66" max="66" width="10" customWidth="1"/>
    <col min="67" max="67" width="11.6640625" customWidth="1"/>
    <col min="68" max="68" width="10" customWidth="1"/>
    <col min="69" max="69" width="12" customWidth="1"/>
    <col min="70" max="70" width="35.6640625" customWidth="1"/>
    <col min="71" max="71" width="10.33203125" customWidth="1"/>
    <col min="72" max="72" width="20.6640625" customWidth="1"/>
    <col min="73" max="73" width="21" customWidth="1"/>
    <col min="74" max="75" width="25.6640625" customWidth="1"/>
    <col min="76" max="76" width="10" customWidth="1"/>
    <col min="77" max="77" width="11.6640625" customWidth="1"/>
    <col min="78" max="78" width="10" customWidth="1"/>
    <col min="79" max="79" width="12" customWidth="1"/>
    <col min="80" max="80" width="35.6640625" customWidth="1"/>
    <col min="81" max="81" width="10.33203125" customWidth="1"/>
    <col min="82" max="83" width="20.6640625" customWidth="1"/>
    <col min="84" max="85" width="25.6640625" customWidth="1"/>
    <col min="86" max="86" width="10" customWidth="1"/>
    <col min="87" max="87" width="11.6640625" customWidth="1"/>
    <col min="88" max="88" width="10" customWidth="1"/>
    <col min="89" max="89" width="12" customWidth="1"/>
    <col min="90" max="90" width="35.6640625" customWidth="1"/>
    <col min="91" max="91" width="10.33203125" customWidth="1"/>
    <col min="92" max="93" width="20.6640625" customWidth="1"/>
    <col min="94" max="95" width="25.6640625" customWidth="1"/>
    <col min="96" max="96" width="10" customWidth="1"/>
    <col min="97" max="97" width="11.6640625" customWidth="1"/>
    <col min="98" max="98" width="10" customWidth="1"/>
    <col min="99" max="99" width="12" customWidth="1"/>
    <col min="100" max="100" width="35.6640625" customWidth="1"/>
    <col min="101" max="101" width="10.33203125" customWidth="1"/>
    <col min="102" max="103" width="20.6640625" customWidth="1"/>
    <col min="104" max="105" width="25.6640625" customWidth="1"/>
    <col min="106" max="106" width="10" customWidth="1"/>
    <col min="107" max="107" width="11.6640625" customWidth="1"/>
    <col min="108" max="108" width="10" customWidth="1"/>
    <col min="109" max="109" width="12" customWidth="1"/>
    <col min="110" max="110" width="35.6640625" customWidth="1"/>
    <col min="111" max="111" width="10.33203125" customWidth="1"/>
    <col min="112" max="113" width="20.6640625" customWidth="1"/>
    <col min="114" max="115" width="25.6640625" customWidth="1"/>
    <col min="116" max="116" width="10" customWidth="1"/>
    <col min="117" max="117" width="11.6640625" customWidth="1"/>
    <col min="118" max="118" width="10" customWidth="1"/>
    <col min="119" max="119" width="12" customWidth="1"/>
    <col min="120" max="120" width="35.6640625" customWidth="1"/>
    <col min="121" max="121" width="10.33203125" customWidth="1"/>
    <col min="122" max="123" width="20.6640625" customWidth="1"/>
    <col min="124" max="125" width="25.6640625" customWidth="1"/>
    <col min="126" max="126" width="10" customWidth="1"/>
    <col min="127" max="127" width="11.6640625" customWidth="1"/>
    <col min="128" max="128" width="10" customWidth="1"/>
    <col min="129" max="129" width="12" customWidth="1"/>
    <col min="130" max="130" width="35.6640625" customWidth="1"/>
    <col min="131" max="131" width="10.33203125" customWidth="1"/>
    <col min="132" max="133" width="20.6640625" customWidth="1"/>
    <col min="134" max="135" width="25.6640625" customWidth="1"/>
    <col min="136" max="136" width="10" customWidth="1"/>
    <col min="137" max="137" width="11.6640625" customWidth="1"/>
    <col min="138" max="138" width="10" customWidth="1"/>
    <col min="139" max="139" width="12" customWidth="1"/>
    <col min="140" max="140" width="35.6640625" customWidth="1"/>
    <col min="141" max="141" width="10.33203125" customWidth="1"/>
    <col min="142" max="143" width="20.6640625" customWidth="1"/>
    <col min="144" max="145" width="25.6640625" customWidth="1"/>
    <col min="146" max="146" width="10" customWidth="1"/>
    <col min="147" max="147" width="11.6640625" customWidth="1"/>
    <col min="148" max="148" width="10" customWidth="1"/>
    <col min="149" max="149" width="12" customWidth="1"/>
    <col min="150" max="150" width="35.6640625" customWidth="1"/>
    <col min="151" max="151" width="10.33203125" customWidth="1"/>
  </cols>
  <sheetData>
    <row r="1" spans="1:161" ht="12.75" customHeight="1" x14ac:dyDescent="0.2">
      <c r="A1" s="4" t="s">
        <v>1462</v>
      </c>
      <c r="B1" s="5"/>
      <c r="C1" s="4"/>
      <c r="D1" s="4"/>
      <c r="E1" s="5"/>
      <c r="F1" s="4"/>
      <c r="G1" s="4"/>
      <c r="H1" s="5"/>
      <c r="I1" s="5"/>
      <c r="J1" s="5"/>
      <c r="K1" s="6"/>
      <c r="L1" s="5"/>
      <c r="M1" s="5"/>
      <c r="N1" s="5"/>
      <c r="O1" s="7"/>
      <c r="P1" s="132"/>
      <c r="Q1" s="132"/>
      <c r="R1" s="132"/>
      <c r="S1" s="132"/>
      <c r="T1" s="7"/>
      <c r="U1" s="132"/>
      <c r="V1" s="5"/>
      <c r="W1" s="5"/>
      <c r="X1" s="5"/>
      <c r="Y1" s="7"/>
      <c r="Z1" s="132"/>
      <c r="AA1" s="132"/>
      <c r="AB1" s="132"/>
      <c r="AC1" s="132"/>
      <c r="AD1" s="7"/>
      <c r="AE1" s="132"/>
      <c r="AF1" s="5"/>
      <c r="AG1" s="5"/>
      <c r="AH1" s="5"/>
      <c r="AI1" s="7"/>
      <c r="AJ1" s="132"/>
      <c r="AK1" s="132"/>
      <c r="AL1" s="132"/>
      <c r="AM1" s="132"/>
      <c r="AN1" s="7"/>
      <c r="AO1" s="132"/>
      <c r="AP1" s="5"/>
      <c r="AQ1" s="5"/>
      <c r="AR1" s="5"/>
      <c r="AS1" s="7"/>
      <c r="AT1" s="132"/>
      <c r="AU1" s="132"/>
      <c r="AV1" s="132"/>
      <c r="AW1" s="132"/>
      <c r="AX1" s="7"/>
      <c r="AY1" s="132"/>
      <c r="AZ1" s="5"/>
      <c r="BA1" s="5"/>
      <c r="BB1" s="5"/>
      <c r="BC1" s="7"/>
      <c r="BD1" s="132"/>
      <c r="BE1" s="132"/>
      <c r="BF1" s="132"/>
      <c r="BG1" s="132"/>
      <c r="BH1" s="7"/>
      <c r="BI1" s="132"/>
      <c r="BJ1" s="5"/>
      <c r="BK1" s="5"/>
      <c r="BL1" s="5"/>
      <c r="BM1" s="7"/>
      <c r="BN1" s="132"/>
      <c r="BO1" s="132"/>
      <c r="BP1" s="132"/>
      <c r="BQ1" s="132"/>
      <c r="BR1" s="7"/>
      <c r="BS1" s="132"/>
      <c r="BT1" s="5"/>
      <c r="BU1" s="5"/>
      <c r="BV1" s="5"/>
      <c r="BW1" s="7"/>
      <c r="BX1" s="132"/>
      <c r="BY1" s="132"/>
      <c r="BZ1" s="132"/>
      <c r="CA1" s="132"/>
      <c r="CB1" s="7"/>
      <c r="CC1" s="132"/>
      <c r="CD1" s="5"/>
      <c r="CE1" s="5"/>
      <c r="CF1" s="5"/>
      <c r="CG1" s="7"/>
      <c r="CH1" s="132"/>
      <c r="CI1" s="132"/>
      <c r="CJ1" s="132"/>
      <c r="CK1" s="132"/>
      <c r="CL1" s="7"/>
      <c r="CM1" s="132"/>
      <c r="CN1" s="5"/>
      <c r="CO1" s="5"/>
      <c r="CP1" s="5"/>
      <c r="CQ1" s="7"/>
      <c r="CR1" s="132"/>
      <c r="CS1" s="132"/>
      <c r="CT1" s="132"/>
      <c r="CU1" s="132"/>
      <c r="CV1" s="7"/>
      <c r="CW1" s="132"/>
      <c r="CX1" s="5"/>
      <c r="CY1" s="5"/>
      <c r="CZ1" s="5"/>
      <c r="DA1" s="7"/>
      <c r="DB1" s="132"/>
      <c r="DC1" s="132"/>
      <c r="DD1" s="132"/>
      <c r="DE1" s="132"/>
      <c r="DF1" s="7"/>
      <c r="DG1" s="132"/>
      <c r="DH1" s="5"/>
      <c r="DI1" s="5"/>
      <c r="DJ1" s="5"/>
      <c r="DK1" s="7"/>
      <c r="DL1" s="132"/>
      <c r="DM1" s="132"/>
      <c r="DN1" s="132"/>
      <c r="DO1" s="132"/>
      <c r="DP1" s="7"/>
      <c r="DQ1" s="132"/>
      <c r="DR1" s="5"/>
      <c r="DS1" s="5"/>
      <c r="DT1" s="5"/>
      <c r="DU1" s="7"/>
      <c r="DV1" s="132"/>
      <c r="DW1" s="132"/>
      <c r="DX1" s="132"/>
      <c r="DY1" s="132"/>
      <c r="DZ1" s="7"/>
      <c r="EA1" s="132"/>
      <c r="EB1" s="5"/>
      <c r="EC1" s="5"/>
      <c r="ED1" s="5"/>
      <c r="EE1" s="7"/>
      <c r="EF1" s="132"/>
      <c r="EG1" s="132"/>
      <c r="EH1" s="132"/>
      <c r="EI1" s="132"/>
      <c r="EJ1" s="7"/>
      <c r="EK1" s="132"/>
      <c r="EL1" s="5"/>
      <c r="EM1" s="5"/>
      <c r="EN1" s="5"/>
      <c r="EO1" s="7"/>
      <c r="EP1" s="132"/>
      <c r="EQ1" s="132"/>
      <c r="ER1" s="132"/>
      <c r="ES1" s="132"/>
      <c r="ET1" s="7"/>
      <c r="EU1" s="132"/>
    </row>
    <row r="2" spans="1:161" ht="12.75" customHeight="1" x14ac:dyDescent="0.2">
      <c r="A2" s="4"/>
      <c r="B2" s="5"/>
      <c r="C2" s="4"/>
      <c r="D2" s="4"/>
      <c r="E2" s="5"/>
      <c r="F2" s="4"/>
      <c r="G2" s="4"/>
      <c r="H2" s="5"/>
      <c r="I2" s="5"/>
      <c r="J2" s="5"/>
      <c r="K2" s="6"/>
      <c r="L2" s="5"/>
      <c r="M2" s="5"/>
      <c r="N2" s="5"/>
      <c r="O2" s="7"/>
      <c r="P2" s="132"/>
      <c r="Q2" s="132"/>
      <c r="R2" s="132"/>
      <c r="S2" s="132"/>
      <c r="T2" s="7"/>
      <c r="U2" s="132"/>
      <c r="V2" s="5"/>
      <c r="W2" s="5"/>
      <c r="X2" s="5"/>
      <c r="Y2" s="7"/>
      <c r="Z2" s="132"/>
      <c r="AA2" s="132"/>
      <c r="AB2" s="132"/>
      <c r="AC2" s="132"/>
      <c r="AD2" s="7"/>
      <c r="AE2" s="132"/>
      <c r="AF2" s="5"/>
      <c r="AG2" s="5"/>
      <c r="AH2" s="5"/>
      <c r="AI2" s="7"/>
      <c r="AJ2" s="132"/>
      <c r="AK2" s="132"/>
      <c r="AL2" s="132"/>
      <c r="AM2" s="132"/>
      <c r="AN2" s="7"/>
      <c r="AO2" s="132"/>
      <c r="AP2" s="5"/>
      <c r="AQ2" s="5"/>
      <c r="AR2" s="5"/>
      <c r="AS2" s="7"/>
      <c r="AT2" s="132"/>
      <c r="AU2" s="132"/>
      <c r="AV2" s="132"/>
      <c r="AW2" s="132"/>
      <c r="AX2" s="7"/>
      <c r="AY2" s="132"/>
      <c r="AZ2" s="5"/>
      <c r="BA2" s="5"/>
      <c r="BB2" s="5"/>
      <c r="BC2" s="7"/>
      <c r="BD2" s="132"/>
      <c r="BE2" s="132"/>
      <c r="BF2" s="132"/>
      <c r="BG2" s="132"/>
      <c r="BH2" s="7"/>
      <c r="BI2" s="132"/>
      <c r="BJ2" s="5"/>
      <c r="BK2" s="5"/>
      <c r="BL2" s="5"/>
      <c r="BM2" s="7"/>
      <c r="BN2" s="132"/>
      <c r="BO2" s="132"/>
      <c r="BP2" s="132"/>
      <c r="BQ2" s="132"/>
      <c r="BR2" s="7"/>
      <c r="BS2" s="132"/>
      <c r="BT2" s="5"/>
      <c r="BU2" s="5"/>
      <c r="BV2" s="5"/>
      <c r="BW2" s="7"/>
      <c r="BX2" s="132"/>
      <c r="BY2" s="132"/>
      <c r="BZ2" s="132"/>
      <c r="CA2" s="132"/>
      <c r="CB2" s="7"/>
      <c r="CC2" s="132"/>
      <c r="CD2" s="5"/>
      <c r="CE2" s="5"/>
      <c r="CF2" s="5"/>
      <c r="CG2" s="7"/>
      <c r="CH2" s="132"/>
      <c r="CI2" s="132"/>
      <c r="CJ2" s="132"/>
      <c r="CK2" s="132"/>
      <c r="CL2" s="7"/>
      <c r="CM2" s="132"/>
      <c r="CN2" s="5"/>
      <c r="CO2" s="5"/>
      <c r="CP2" s="5"/>
      <c r="CQ2" s="7"/>
      <c r="CR2" s="132"/>
      <c r="CS2" s="132"/>
      <c r="CT2" s="132"/>
      <c r="CU2" s="132"/>
      <c r="CV2" s="7"/>
      <c r="CW2" s="132"/>
      <c r="CX2" s="5"/>
      <c r="CY2" s="5"/>
      <c r="CZ2" s="5"/>
      <c r="DA2" s="7"/>
      <c r="DB2" s="132"/>
      <c r="DC2" s="132"/>
      <c r="DD2" s="132"/>
      <c r="DE2" s="132"/>
      <c r="DF2" s="7"/>
      <c r="DG2" s="132"/>
      <c r="DH2" s="5"/>
      <c r="DI2" s="5"/>
      <c r="DJ2" s="5"/>
      <c r="DK2" s="7"/>
      <c r="DL2" s="132"/>
      <c r="DM2" s="132"/>
      <c r="DN2" s="132"/>
      <c r="DO2" s="132"/>
      <c r="DP2" s="7"/>
      <c r="DQ2" s="132"/>
      <c r="DR2" s="5"/>
      <c r="DS2" s="5"/>
      <c r="DT2" s="5"/>
      <c r="DU2" s="7"/>
      <c r="DV2" s="132"/>
      <c r="DW2" s="132"/>
      <c r="DX2" s="132"/>
      <c r="DY2" s="132"/>
      <c r="DZ2" s="7"/>
      <c r="EA2" s="132"/>
      <c r="EB2" s="5"/>
      <c r="EC2" s="5"/>
      <c r="ED2" s="5"/>
      <c r="EE2" s="7"/>
      <c r="EF2" s="132"/>
      <c r="EG2" s="132"/>
      <c r="EH2" s="132"/>
      <c r="EI2" s="132"/>
      <c r="EJ2" s="7"/>
      <c r="EK2" s="132"/>
      <c r="EL2" s="5"/>
      <c r="EM2" s="5"/>
      <c r="EN2" s="5"/>
      <c r="EO2" s="7"/>
      <c r="EP2" s="132"/>
      <c r="EQ2" s="132"/>
      <c r="ER2" s="132"/>
      <c r="ES2" s="132"/>
      <c r="ET2" s="7"/>
      <c r="EU2" s="132"/>
    </row>
    <row r="3" spans="1:161" ht="21" customHeight="1" x14ac:dyDescent="0.2">
      <c r="A3" s="4" t="s">
        <v>18</v>
      </c>
      <c r="B3" s="5"/>
      <c r="C3" s="4"/>
      <c r="D3" s="9"/>
      <c r="E3" s="10"/>
      <c r="F3" s="9"/>
      <c r="G3" s="4"/>
      <c r="H3" s="5"/>
      <c r="I3" s="5"/>
      <c r="J3" s="5"/>
      <c r="K3" s="6"/>
      <c r="L3" s="5"/>
      <c r="M3" s="5"/>
      <c r="N3" s="5"/>
      <c r="O3" s="7"/>
      <c r="P3" s="132"/>
      <c r="Q3" s="132"/>
      <c r="R3" s="132"/>
      <c r="S3" s="132"/>
      <c r="T3" s="7"/>
      <c r="U3" s="132"/>
      <c r="V3" s="5"/>
      <c r="W3" s="5"/>
      <c r="X3" s="5"/>
      <c r="Y3" s="7"/>
      <c r="Z3" s="132"/>
      <c r="AA3" s="132"/>
      <c r="AB3" s="132"/>
      <c r="AC3" s="132"/>
      <c r="AD3" s="7"/>
      <c r="AE3" s="132"/>
      <c r="AF3" s="5"/>
      <c r="AG3" s="5"/>
      <c r="AH3" s="5"/>
      <c r="AI3" s="7"/>
      <c r="AJ3" s="132"/>
      <c r="AK3" s="132"/>
      <c r="AL3" s="132"/>
      <c r="AM3" s="132"/>
      <c r="AN3" s="7"/>
      <c r="AO3" s="132"/>
      <c r="AP3" s="5"/>
      <c r="AQ3" s="5"/>
      <c r="AR3" s="5"/>
      <c r="AS3" s="7"/>
      <c r="AT3" s="132"/>
      <c r="AU3" s="132"/>
      <c r="AV3" s="132"/>
      <c r="AW3" s="132"/>
      <c r="AX3" s="7"/>
      <c r="AY3" s="132"/>
      <c r="AZ3" s="5"/>
      <c r="BA3" s="5"/>
      <c r="BB3" s="5"/>
      <c r="BC3" s="7"/>
      <c r="BD3" s="132"/>
      <c r="BE3" s="132"/>
      <c r="BF3" s="132"/>
      <c r="BG3" s="132"/>
      <c r="BH3" s="7"/>
      <c r="BI3" s="132"/>
      <c r="BJ3" s="5"/>
      <c r="BK3" s="5"/>
      <c r="BL3" s="5"/>
      <c r="BM3" s="7"/>
      <c r="BN3" s="132"/>
      <c r="BO3" s="132"/>
      <c r="BP3" s="132"/>
      <c r="BQ3" s="132"/>
      <c r="BR3" s="7"/>
      <c r="BS3" s="132"/>
      <c r="BT3" s="5"/>
      <c r="BU3" s="5"/>
      <c r="BV3" s="5"/>
      <c r="BW3" s="7"/>
      <c r="BX3" s="132"/>
      <c r="BY3" s="132"/>
      <c r="BZ3" s="132"/>
      <c r="CA3" s="132"/>
      <c r="CB3" s="7"/>
      <c r="CC3" s="132"/>
      <c r="CD3" s="5"/>
      <c r="CE3" s="5"/>
      <c r="CF3" s="5"/>
      <c r="CG3" s="7"/>
      <c r="CH3" s="132"/>
      <c r="CI3" s="132"/>
      <c r="CJ3" s="132"/>
      <c r="CK3" s="132"/>
      <c r="CL3" s="7"/>
      <c r="CM3" s="132"/>
      <c r="CN3" s="5"/>
      <c r="CO3" s="5"/>
      <c r="CP3" s="5"/>
      <c r="CQ3" s="7"/>
      <c r="CR3" s="132"/>
      <c r="CS3" s="132"/>
      <c r="CT3" s="132"/>
      <c r="CU3" s="132"/>
      <c r="CV3" s="7"/>
      <c r="CW3" s="132"/>
      <c r="CX3" s="5"/>
      <c r="CY3" s="5"/>
      <c r="CZ3" s="5"/>
      <c r="DA3" s="7"/>
      <c r="DB3" s="132"/>
      <c r="DC3" s="132"/>
      <c r="DD3" s="132"/>
      <c r="DE3" s="132"/>
      <c r="DF3" s="7"/>
      <c r="DG3" s="132"/>
      <c r="DH3" s="5"/>
      <c r="DI3" s="5"/>
      <c r="DJ3" s="5"/>
      <c r="DK3" s="7"/>
      <c r="DL3" s="132"/>
      <c r="DM3" s="132"/>
      <c r="DN3" s="132"/>
      <c r="DO3" s="132"/>
      <c r="DP3" s="7"/>
      <c r="DQ3" s="132"/>
      <c r="DR3" s="5"/>
      <c r="DS3" s="5"/>
      <c r="DT3" s="5"/>
      <c r="DU3" s="7"/>
      <c r="DV3" s="132"/>
      <c r="DW3" s="132"/>
      <c r="DX3" s="132"/>
      <c r="DY3" s="132"/>
      <c r="DZ3" s="7"/>
      <c r="EA3" s="132"/>
      <c r="EB3" s="5"/>
      <c r="EC3" s="5"/>
      <c r="ED3" s="5"/>
      <c r="EE3" s="7"/>
      <c r="EF3" s="132"/>
      <c r="EG3" s="132"/>
      <c r="EH3" s="132"/>
      <c r="EI3" s="132"/>
      <c r="EJ3" s="7"/>
      <c r="EK3" s="132"/>
      <c r="EL3" s="5"/>
      <c r="EM3" s="5"/>
      <c r="EN3" s="5"/>
      <c r="EO3" s="7"/>
      <c r="EP3" s="132"/>
      <c r="EQ3" s="132"/>
      <c r="ER3" s="132"/>
      <c r="ES3" s="132"/>
      <c r="ET3" s="7"/>
      <c r="EU3" s="132"/>
    </row>
    <row r="4" spans="1:161" ht="21" customHeight="1" x14ac:dyDescent="0.2">
      <c r="A4" s="4" t="s">
        <v>19</v>
      </c>
      <c r="B4" s="5"/>
      <c r="C4" s="4"/>
      <c r="D4" s="11"/>
      <c r="E4" s="12"/>
      <c r="F4" s="11"/>
      <c r="G4" s="4"/>
      <c r="H4" s="5"/>
      <c r="I4" s="5"/>
      <c r="J4" s="5"/>
      <c r="K4" s="6"/>
      <c r="L4" s="5"/>
      <c r="M4" s="5"/>
      <c r="N4" s="5"/>
      <c r="O4" s="7"/>
      <c r="P4" s="132"/>
      <c r="Q4" s="132"/>
      <c r="R4" s="132"/>
      <c r="S4" s="132"/>
      <c r="T4" s="7"/>
      <c r="U4" s="132"/>
      <c r="V4" s="5"/>
      <c r="W4" s="5"/>
      <c r="X4" s="5"/>
      <c r="Y4" s="7"/>
      <c r="Z4" s="132"/>
      <c r="AA4" s="132"/>
      <c r="AB4" s="132"/>
      <c r="AC4" s="132"/>
      <c r="AD4" s="7"/>
      <c r="AE4" s="132"/>
      <c r="AF4" s="5"/>
      <c r="AG4" s="5"/>
      <c r="AH4" s="5"/>
      <c r="AI4" s="7"/>
      <c r="AJ4" s="132"/>
      <c r="AK4" s="132"/>
      <c r="AL4" s="132"/>
      <c r="AM4" s="132"/>
      <c r="AN4" s="7"/>
      <c r="AO4" s="132"/>
      <c r="AP4" s="5"/>
      <c r="AQ4" s="5"/>
      <c r="AR4" s="5"/>
      <c r="AS4" s="7"/>
      <c r="AT4" s="132"/>
      <c r="AU4" s="132"/>
      <c r="AV4" s="132"/>
      <c r="AW4" s="132"/>
      <c r="AX4" s="7"/>
      <c r="AY4" s="132"/>
      <c r="AZ4" s="5"/>
      <c r="BA4" s="5"/>
      <c r="BB4" s="5"/>
      <c r="BC4" s="7"/>
      <c r="BD4" s="132"/>
      <c r="BE4" s="132"/>
      <c r="BF4" s="132"/>
      <c r="BG4" s="132"/>
      <c r="BH4" s="7"/>
      <c r="BI4" s="132"/>
      <c r="BJ4" s="5"/>
      <c r="BK4" s="5"/>
      <c r="BL4" s="5"/>
      <c r="BM4" s="7"/>
      <c r="BN4" s="132"/>
      <c r="BO4" s="132"/>
      <c r="BP4" s="132"/>
      <c r="BQ4" s="132"/>
      <c r="BR4" s="7"/>
      <c r="BS4" s="132"/>
      <c r="BT4" s="5"/>
      <c r="BU4" s="5"/>
      <c r="BV4" s="5"/>
      <c r="BW4" s="7"/>
      <c r="BX4" s="132"/>
      <c r="BY4" s="132"/>
      <c r="BZ4" s="132"/>
      <c r="CA4" s="132"/>
      <c r="CB4" s="7"/>
      <c r="CC4" s="132"/>
      <c r="CD4" s="5"/>
      <c r="CE4" s="5"/>
      <c r="CF4" s="5"/>
      <c r="CG4" s="7"/>
      <c r="CH4" s="132"/>
      <c r="CI4" s="132"/>
      <c r="CJ4" s="132"/>
      <c r="CK4" s="132"/>
      <c r="CL4" s="7"/>
      <c r="CM4" s="132"/>
      <c r="CN4" s="5"/>
      <c r="CO4" s="5"/>
      <c r="CP4" s="5"/>
      <c r="CQ4" s="7"/>
      <c r="CR4" s="132"/>
      <c r="CS4" s="132"/>
      <c r="CT4" s="132"/>
      <c r="CU4" s="132"/>
      <c r="CV4" s="7"/>
      <c r="CW4" s="132"/>
      <c r="CX4" s="5"/>
      <c r="CY4" s="5"/>
      <c r="CZ4" s="5"/>
      <c r="DA4" s="7"/>
      <c r="DB4" s="132"/>
      <c r="DC4" s="132"/>
      <c r="DD4" s="132"/>
      <c r="DE4" s="132"/>
      <c r="DF4" s="7"/>
      <c r="DG4" s="132"/>
      <c r="DH4" s="5"/>
      <c r="DI4" s="5"/>
      <c r="DJ4" s="5"/>
      <c r="DK4" s="7"/>
      <c r="DL4" s="132"/>
      <c r="DM4" s="132"/>
      <c r="DN4" s="132"/>
      <c r="DO4" s="132"/>
      <c r="DP4" s="7"/>
      <c r="DQ4" s="132"/>
      <c r="DR4" s="5"/>
      <c r="DS4" s="5"/>
      <c r="DT4" s="5"/>
      <c r="DU4" s="7"/>
      <c r="DV4" s="132"/>
      <c r="DW4" s="132"/>
      <c r="DX4" s="132"/>
      <c r="DY4" s="132"/>
      <c r="DZ4" s="7"/>
      <c r="EA4" s="132"/>
      <c r="EB4" s="5"/>
      <c r="EC4" s="5"/>
      <c r="ED4" s="5"/>
      <c r="EE4" s="7"/>
      <c r="EF4" s="132"/>
      <c r="EG4" s="132"/>
      <c r="EH4" s="132"/>
      <c r="EI4" s="132"/>
      <c r="EJ4" s="7"/>
      <c r="EK4" s="132"/>
      <c r="EL4" s="5"/>
      <c r="EM4" s="5"/>
      <c r="EN4" s="5"/>
      <c r="EO4" s="7"/>
      <c r="EP4" s="132"/>
      <c r="EQ4" s="132"/>
      <c r="ER4" s="132"/>
      <c r="ES4" s="132"/>
      <c r="ET4" s="7"/>
      <c r="EU4" s="132"/>
    </row>
    <row r="5" spans="1:161" ht="12.75" customHeight="1" x14ac:dyDescent="0.2">
      <c r="A5" s="4"/>
      <c r="B5" s="5"/>
      <c r="C5" s="4"/>
      <c r="D5" s="4"/>
      <c r="E5" s="5"/>
      <c r="F5" s="4"/>
      <c r="G5" s="4"/>
      <c r="H5" s="5"/>
      <c r="I5" s="5"/>
      <c r="J5" s="5"/>
      <c r="K5" s="6"/>
      <c r="L5" s="5"/>
      <c r="M5" s="5"/>
      <c r="N5" s="5"/>
      <c r="O5" s="7"/>
      <c r="P5" s="132"/>
      <c r="Q5" s="132"/>
      <c r="R5" s="132"/>
      <c r="S5" s="132"/>
      <c r="T5" s="7"/>
      <c r="U5" s="132"/>
      <c r="V5" s="5"/>
      <c r="W5" s="5"/>
      <c r="X5" s="5"/>
      <c r="Y5" s="7"/>
      <c r="Z5" s="132"/>
      <c r="AA5" s="132"/>
      <c r="AB5" s="132"/>
      <c r="AC5" s="132"/>
      <c r="AD5" s="7"/>
      <c r="AE5" s="132"/>
      <c r="AF5" s="5"/>
      <c r="AG5" s="5"/>
      <c r="AH5" s="5"/>
      <c r="AI5" s="7"/>
      <c r="AJ5" s="132"/>
      <c r="AK5" s="132"/>
      <c r="AL5" s="132"/>
      <c r="AM5" s="132"/>
      <c r="AN5" s="7"/>
      <c r="AO5" s="132"/>
      <c r="AP5" s="5"/>
      <c r="AQ5" s="5"/>
      <c r="AR5" s="5"/>
      <c r="AS5" s="7"/>
      <c r="AT5" s="132"/>
      <c r="AU5" s="132"/>
      <c r="AV5" s="132"/>
      <c r="AW5" s="132"/>
      <c r="AX5" s="7"/>
      <c r="AY5" s="132"/>
      <c r="AZ5" s="5"/>
      <c r="BA5" s="5"/>
      <c r="BB5" s="5"/>
      <c r="BC5" s="7"/>
      <c r="BD5" s="132"/>
      <c r="BE5" s="132"/>
      <c r="BF5" s="132"/>
      <c r="BG5" s="132"/>
      <c r="BH5" s="7"/>
      <c r="BI5" s="132"/>
      <c r="BJ5" s="5"/>
      <c r="BK5" s="5"/>
      <c r="BL5" s="5"/>
      <c r="BM5" s="7"/>
      <c r="BN5" s="132"/>
      <c r="BO5" s="132"/>
      <c r="BP5" s="132"/>
      <c r="BQ5" s="132"/>
      <c r="BR5" s="7"/>
      <c r="BS5" s="132"/>
      <c r="BT5" s="5"/>
      <c r="BU5" s="5"/>
      <c r="BV5" s="5"/>
      <c r="BW5" s="7"/>
      <c r="BX5" s="132"/>
      <c r="BY5" s="132"/>
      <c r="BZ5" s="132"/>
      <c r="CA5" s="132"/>
      <c r="CB5" s="7"/>
      <c r="CC5" s="132"/>
      <c r="CD5" s="5"/>
      <c r="CE5" s="5"/>
      <c r="CF5" s="5"/>
      <c r="CG5" s="7"/>
      <c r="CH5" s="132"/>
      <c r="CI5" s="132"/>
      <c r="CJ5" s="132"/>
      <c r="CK5" s="132"/>
      <c r="CL5" s="7"/>
      <c r="CM5" s="132"/>
      <c r="CN5" s="5"/>
      <c r="CO5" s="5"/>
      <c r="CP5" s="5"/>
      <c r="CQ5" s="7"/>
      <c r="CR5" s="132"/>
      <c r="CS5" s="132"/>
      <c r="CT5" s="132"/>
      <c r="CU5" s="132"/>
      <c r="CV5" s="7"/>
      <c r="CW5" s="132"/>
      <c r="CX5" s="5"/>
      <c r="CY5" s="5"/>
      <c r="CZ5" s="5"/>
      <c r="DA5" s="7"/>
      <c r="DB5" s="132"/>
      <c r="DC5" s="132"/>
      <c r="DD5" s="132"/>
      <c r="DE5" s="132"/>
      <c r="DF5" s="7"/>
      <c r="DG5" s="132"/>
      <c r="DH5" s="5"/>
      <c r="DI5" s="5"/>
      <c r="DJ5" s="5"/>
      <c r="DK5" s="7"/>
      <c r="DL5" s="132"/>
      <c r="DM5" s="132"/>
      <c r="DN5" s="132"/>
      <c r="DO5" s="132"/>
      <c r="DP5" s="7"/>
      <c r="DQ5" s="132"/>
      <c r="DR5" s="5"/>
      <c r="DS5" s="5"/>
      <c r="DT5" s="5"/>
      <c r="DU5" s="7"/>
      <c r="DV5" s="132"/>
      <c r="DW5" s="132"/>
      <c r="DX5" s="132"/>
      <c r="DY5" s="132"/>
      <c r="DZ5" s="7"/>
      <c r="EA5" s="132"/>
      <c r="EB5" s="5"/>
      <c r="EC5" s="5"/>
      <c r="ED5" s="5"/>
      <c r="EE5" s="7"/>
      <c r="EF5" s="132"/>
      <c r="EG5" s="132"/>
      <c r="EH5" s="132"/>
      <c r="EI5" s="132"/>
      <c r="EJ5" s="7"/>
      <c r="EK5" s="132"/>
      <c r="EL5" s="5"/>
      <c r="EM5" s="5"/>
      <c r="EN5" s="5"/>
      <c r="EO5" s="7"/>
      <c r="EP5" s="132"/>
      <c r="EQ5" s="132"/>
      <c r="ER5" s="132"/>
      <c r="ES5" s="132"/>
      <c r="ET5" s="7"/>
      <c r="EU5" s="132"/>
    </row>
    <row r="6" spans="1:161" ht="12.75" customHeight="1" x14ac:dyDescent="0.2">
      <c r="A6" s="4" t="s">
        <v>1463</v>
      </c>
      <c r="B6" s="4"/>
      <c r="C6" s="4"/>
      <c r="D6" s="4"/>
      <c r="E6" s="4"/>
      <c r="F6" s="4"/>
      <c r="G6" s="4"/>
      <c r="H6" s="4"/>
      <c r="I6" s="4"/>
      <c r="J6" s="4"/>
      <c r="K6" s="215"/>
      <c r="L6" s="568" t="s">
        <v>22</v>
      </c>
      <c r="M6" s="569"/>
      <c r="N6" s="569"/>
      <c r="O6" s="569"/>
      <c r="P6" s="569"/>
      <c r="Q6" s="569"/>
      <c r="R6" s="569"/>
      <c r="S6" s="569"/>
      <c r="T6" s="569"/>
      <c r="U6" s="570"/>
      <c r="V6" s="15" t="s">
        <v>23</v>
      </c>
      <c r="W6" s="216"/>
      <c r="X6" s="216"/>
      <c r="Y6" s="216"/>
      <c r="Z6" s="216"/>
      <c r="AA6" s="216"/>
      <c r="AB6" s="216"/>
      <c r="AC6" s="216"/>
      <c r="AD6" s="216"/>
      <c r="AE6" s="217"/>
      <c r="AF6" s="568" t="s">
        <v>24</v>
      </c>
      <c r="AG6" s="569"/>
      <c r="AH6" s="569"/>
      <c r="AI6" s="569"/>
      <c r="AJ6" s="569"/>
      <c r="AK6" s="569"/>
      <c r="AL6" s="569"/>
      <c r="AM6" s="569"/>
      <c r="AN6" s="569"/>
      <c r="AO6" s="570"/>
      <c r="AP6" s="568" t="s">
        <v>25</v>
      </c>
      <c r="AQ6" s="569"/>
      <c r="AR6" s="569"/>
      <c r="AS6" s="569"/>
      <c r="AT6" s="569"/>
      <c r="AU6" s="569"/>
      <c r="AV6" s="569"/>
      <c r="AW6" s="569"/>
      <c r="AX6" s="569"/>
      <c r="AY6" s="570"/>
      <c r="AZ6" s="568" t="s">
        <v>26</v>
      </c>
      <c r="BA6" s="569"/>
      <c r="BB6" s="569"/>
      <c r="BC6" s="569"/>
      <c r="BD6" s="569"/>
      <c r="BE6" s="569"/>
      <c r="BF6" s="569"/>
      <c r="BG6" s="569"/>
      <c r="BH6" s="569"/>
      <c r="BI6" s="570"/>
      <c r="BJ6" s="568" t="s">
        <v>1464</v>
      </c>
      <c r="BK6" s="569"/>
      <c r="BL6" s="569"/>
      <c r="BM6" s="569"/>
      <c r="BN6" s="569"/>
      <c r="BO6" s="569"/>
      <c r="BP6" s="569"/>
      <c r="BQ6" s="569"/>
      <c r="BR6" s="569"/>
      <c r="BS6" s="570"/>
      <c r="BT6" s="568" t="s">
        <v>28</v>
      </c>
      <c r="BU6" s="569"/>
      <c r="BV6" s="569"/>
      <c r="BW6" s="569"/>
      <c r="BX6" s="569"/>
      <c r="BY6" s="569"/>
      <c r="BZ6" s="569"/>
      <c r="CA6" s="569"/>
      <c r="CB6" s="569"/>
      <c r="CC6" s="570"/>
      <c r="CD6" s="568" t="s">
        <v>29</v>
      </c>
      <c r="CE6" s="569"/>
      <c r="CF6" s="569"/>
      <c r="CG6" s="569"/>
      <c r="CH6" s="569"/>
      <c r="CI6" s="569"/>
      <c r="CJ6" s="569"/>
      <c r="CK6" s="569"/>
      <c r="CL6" s="569"/>
      <c r="CM6" s="570"/>
      <c r="CN6" s="568" t="s">
        <v>30</v>
      </c>
      <c r="CO6" s="569"/>
      <c r="CP6" s="569"/>
      <c r="CQ6" s="569"/>
      <c r="CR6" s="569"/>
      <c r="CS6" s="569"/>
      <c r="CT6" s="569"/>
      <c r="CU6" s="569"/>
      <c r="CV6" s="569"/>
      <c r="CW6" s="570"/>
      <c r="CX6" s="568" t="s">
        <v>31</v>
      </c>
      <c r="CY6" s="569"/>
      <c r="CZ6" s="569"/>
      <c r="DA6" s="569"/>
      <c r="DB6" s="569"/>
      <c r="DC6" s="569"/>
      <c r="DD6" s="569"/>
      <c r="DE6" s="569"/>
      <c r="DF6" s="569"/>
      <c r="DG6" s="570"/>
      <c r="DH6" s="568" t="s">
        <v>32</v>
      </c>
      <c r="DI6" s="569"/>
      <c r="DJ6" s="569"/>
      <c r="DK6" s="569"/>
      <c r="DL6" s="569"/>
      <c r="DM6" s="569"/>
      <c r="DN6" s="569"/>
      <c r="DO6" s="569"/>
      <c r="DP6" s="569"/>
      <c r="DQ6" s="570"/>
      <c r="DR6" s="568" t="s">
        <v>33</v>
      </c>
      <c r="DS6" s="569"/>
      <c r="DT6" s="569"/>
      <c r="DU6" s="569"/>
      <c r="DV6" s="569"/>
      <c r="DW6" s="569"/>
      <c r="DX6" s="569"/>
      <c r="DY6" s="569"/>
      <c r="DZ6" s="569"/>
      <c r="EA6" s="570"/>
      <c r="EB6" s="568" t="s">
        <v>34</v>
      </c>
      <c r="EC6" s="569"/>
      <c r="ED6" s="569"/>
      <c r="EE6" s="569"/>
      <c r="EF6" s="569"/>
      <c r="EG6" s="569"/>
      <c r="EH6" s="569"/>
      <c r="EI6" s="569"/>
      <c r="EJ6" s="569"/>
      <c r="EK6" s="570"/>
      <c r="EL6" s="568" t="s">
        <v>35</v>
      </c>
      <c r="EM6" s="569"/>
      <c r="EN6" s="569"/>
      <c r="EO6" s="569"/>
      <c r="EP6" s="569"/>
      <c r="EQ6" s="569"/>
      <c r="ER6" s="569"/>
      <c r="ES6" s="569"/>
      <c r="ET6" s="569"/>
      <c r="EU6" s="570"/>
      <c r="EV6" s="4"/>
      <c r="EW6" s="4"/>
      <c r="EX6" s="4"/>
      <c r="EY6" s="4"/>
      <c r="EZ6" s="4"/>
      <c r="FA6" s="4"/>
      <c r="FB6" s="4"/>
      <c r="FC6" s="4"/>
      <c r="FD6" s="4"/>
      <c r="FE6" s="4"/>
    </row>
    <row r="7" spans="1:161" ht="12.75" customHeight="1" x14ac:dyDescent="0.2">
      <c r="A7" s="16" t="s">
        <v>36</v>
      </c>
      <c r="B7" s="19" t="s">
        <v>0</v>
      </c>
      <c r="C7" s="17" t="s">
        <v>37</v>
      </c>
      <c r="D7" s="16" t="s">
        <v>38</v>
      </c>
      <c r="E7" s="16" t="s">
        <v>39</v>
      </c>
      <c r="F7" s="16" t="s">
        <v>40</v>
      </c>
      <c r="G7" s="19" t="s">
        <v>41</v>
      </c>
      <c r="H7" s="16" t="s">
        <v>1465</v>
      </c>
      <c r="I7" s="218" t="s">
        <v>0</v>
      </c>
      <c r="J7" s="17" t="s">
        <v>43</v>
      </c>
      <c r="K7" s="17" t="s">
        <v>0</v>
      </c>
      <c r="L7" s="16" t="s">
        <v>44</v>
      </c>
      <c r="M7" s="16" t="s">
        <v>45</v>
      </c>
      <c r="N7" s="16" t="s">
        <v>46</v>
      </c>
      <c r="O7" s="16" t="s">
        <v>47</v>
      </c>
      <c r="P7" s="572" t="s">
        <v>48</v>
      </c>
      <c r="Q7" s="573"/>
      <c r="R7" s="573"/>
      <c r="S7" s="574"/>
      <c r="T7" s="16" t="s">
        <v>49</v>
      </c>
      <c r="U7" s="16" t="s">
        <v>50</v>
      </c>
      <c r="V7" s="16" t="s">
        <v>44</v>
      </c>
      <c r="W7" s="562" t="s">
        <v>45</v>
      </c>
      <c r="X7" s="562" t="s">
        <v>46</v>
      </c>
      <c r="Y7" s="562" t="s">
        <v>47</v>
      </c>
      <c r="Z7" s="572" t="s">
        <v>48</v>
      </c>
      <c r="AA7" s="573"/>
      <c r="AB7" s="573"/>
      <c r="AC7" s="574"/>
      <c r="AD7" s="562" t="s">
        <v>49</v>
      </c>
      <c r="AE7" s="562" t="s">
        <v>50</v>
      </c>
      <c r="AF7" s="562" t="s">
        <v>44</v>
      </c>
      <c r="AG7" s="562" t="s">
        <v>45</v>
      </c>
      <c r="AH7" s="562" t="s">
        <v>46</v>
      </c>
      <c r="AI7" s="562" t="s">
        <v>47</v>
      </c>
      <c r="AJ7" s="572" t="s">
        <v>48</v>
      </c>
      <c r="AK7" s="573"/>
      <c r="AL7" s="573"/>
      <c r="AM7" s="574"/>
      <c r="AN7" s="562" t="s">
        <v>49</v>
      </c>
      <c r="AO7" s="562" t="s">
        <v>50</v>
      </c>
      <c r="AP7" s="562" t="s">
        <v>44</v>
      </c>
      <c r="AQ7" s="562" t="s">
        <v>45</v>
      </c>
      <c r="AR7" s="562" t="s">
        <v>46</v>
      </c>
      <c r="AS7" s="562" t="s">
        <v>47</v>
      </c>
      <c r="AT7" s="572" t="s">
        <v>48</v>
      </c>
      <c r="AU7" s="573"/>
      <c r="AV7" s="573"/>
      <c r="AW7" s="574"/>
      <c r="AX7" s="562" t="s">
        <v>49</v>
      </c>
      <c r="AY7" s="562" t="s">
        <v>50</v>
      </c>
      <c r="AZ7" s="562" t="s">
        <v>44</v>
      </c>
      <c r="BA7" s="562" t="s">
        <v>45</v>
      </c>
      <c r="BB7" s="562" t="s">
        <v>46</v>
      </c>
      <c r="BC7" s="562" t="s">
        <v>47</v>
      </c>
      <c r="BD7" s="572" t="s">
        <v>48</v>
      </c>
      <c r="BE7" s="573"/>
      <c r="BF7" s="573"/>
      <c r="BG7" s="574"/>
      <c r="BH7" s="562" t="s">
        <v>49</v>
      </c>
      <c r="BI7" s="562" t="s">
        <v>50</v>
      </c>
      <c r="BJ7" s="562" t="s">
        <v>44</v>
      </c>
      <c r="BK7" s="562" t="s">
        <v>45</v>
      </c>
      <c r="BL7" s="562" t="s">
        <v>46</v>
      </c>
      <c r="BM7" s="562" t="s">
        <v>47</v>
      </c>
      <c r="BN7" s="572" t="s">
        <v>48</v>
      </c>
      <c r="BO7" s="573"/>
      <c r="BP7" s="573"/>
      <c r="BQ7" s="574"/>
      <c r="BR7" s="562" t="s">
        <v>49</v>
      </c>
      <c r="BS7" s="562" t="s">
        <v>50</v>
      </c>
      <c r="BT7" s="562" t="s">
        <v>44</v>
      </c>
      <c r="BU7" s="562" t="s">
        <v>45</v>
      </c>
      <c r="BV7" s="562" t="s">
        <v>46</v>
      </c>
      <c r="BW7" s="562" t="s">
        <v>47</v>
      </c>
      <c r="BX7" s="572" t="s">
        <v>48</v>
      </c>
      <c r="BY7" s="573"/>
      <c r="BZ7" s="573"/>
      <c r="CA7" s="574"/>
      <c r="CB7" s="562" t="s">
        <v>49</v>
      </c>
      <c r="CC7" s="562" t="s">
        <v>50</v>
      </c>
      <c r="CD7" s="562" t="s">
        <v>44</v>
      </c>
      <c r="CE7" s="562" t="s">
        <v>45</v>
      </c>
      <c r="CF7" s="562" t="s">
        <v>46</v>
      </c>
      <c r="CG7" s="562" t="s">
        <v>47</v>
      </c>
      <c r="CH7" s="572" t="s">
        <v>48</v>
      </c>
      <c r="CI7" s="573"/>
      <c r="CJ7" s="573"/>
      <c r="CK7" s="574"/>
      <c r="CL7" s="562" t="s">
        <v>49</v>
      </c>
      <c r="CM7" s="562" t="s">
        <v>50</v>
      </c>
      <c r="CN7" s="562" t="s">
        <v>44</v>
      </c>
      <c r="CO7" s="562" t="s">
        <v>45</v>
      </c>
      <c r="CP7" s="562" t="s">
        <v>46</v>
      </c>
      <c r="CQ7" s="562" t="s">
        <v>47</v>
      </c>
      <c r="CR7" s="572" t="s">
        <v>48</v>
      </c>
      <c r="CS7" s="573"/>
      <c r="CT7" s="573"/>
      <c r="CU7" s="574"/>
      <c r="CV7" s="562" t="s">
        <v>49</v>
      </c>
      <c r="CW7" s="562" t="s">
        <v>50</v>
      </c>
      <c r="CX7" s="562" t="s">
        <v>44</v>
      </c>
      <c r="CY7" s="562" t="s">
        <v>45</v>
      </c>
      <c r="CZ7" s="562" t="s">
        <v>46</v>
      </c>
      <c r="DA7" s="562" t="s">
        <v>47</v>
      </c>
      <c r="DB7" s="572" t="s">
        <v>48</v>
      </c>
      <c r="DC7" s="573"/>
      <c r="DD7" s="573"/>
      <c r="DE7" s="574"/>
      <c r="DF7" s="562" t="s">
        <v>49</v>
      </c>
      <c r="DG7" s="562" t="s">
        <v>50</v>
      </c>
      <c r="DH7" s="562" t="s">
        <v>44</v>
      </c>
      <c r="DI7" s="562" t="s">
        <v>45</v>
      </c>
      <c r="DJ7" s="562" t="s">
        <v>46</v>
      </c>
      <c r="DK7" s="562" t="s">
        <v>47</v>
      </c>
      <c r="DL7" s="572" t="s">
        <v>48</v>
      </c>
      <c r="DM7" s="573"/>
      <c r="DN7" s="573"/>
      <c r="DO7" s="574"/>
      <c r="DP7" s="562" t="s">
        <v>49</v>
      </c>
      <c r="DQ7" s="562" t="s">
        <v>50</v>
      </c>
      <c r="DR7" s="562" t="s">
        <v>44</v>
      </c>
      <c r="DS7" s="562" t="s">
        <v>45</v>
      </c>
      <c r="DT7" s="562" t="s">
        <v>46</v>
      </c>
      <c r="DU7" s="562" t="s">
        <v>47</v>
      </c>
      <c r="DV7" s="572" t="s">
        <v>48</v>
      </c>
      <c r="DW7" s="573"/>
      <c r="DX7" s="573"/>
      <c r="DY7" s="574"/>
      <c r="DZ7" s="562" t="s">
        <v>49</v>
      </c>
      <c r="EA7" s="562" t="s">
        <v>50</v>
      </c>
      <c r="EB7" s="562" t="s">
        <v>44</v>
      </c>
      <c r="EC7" s="562" t="s">
        <v>45</v>
      </c>
      <c r="ED7" s="562" t="s">
        <v>46</v>
      </c>
      <c r="EE7" s="562" t="s">
        <v>47</v>
      </c>
      <c r="EF7" s="572" t="s">
        <v>48</v>
      </c>
      <c r="EG7" s="573"/>
      <c r="EH7" s="573"/>
      <c r="EI7" s="574"/>
      <c r="EJ7" s="562" t="s">
        <v>49</v>
      </c>
      <c r="EK7" s="562" t="s">
        <v>50</v>
      </c>
      <c r="EL7" s="562" t="s">
        <v>44</v>
      </c>
      <c r="EM7" s="562" t="s">
        <v>45</v>
      </c>
      <c r="EN7" s="562" t="s">
        <v>46</v>
      </c>
      <c r="EO7" s="562" t="s">
        <v>47</v>
      </c>
      <c r="EP7" s="572" t="s">
        <v>48</v>
      </c>
      <c r="EQ7" s="573"/>
      <c r="ER7" s="573"/>
      <c r="ES7" s="574"/>
      <c r="ET7" s="562" t="s">
        <v>49</v>
      </c>
      <c r="EU7" s="562" t="s">
        <v>50</v>
      </c>
    </row>
    <row r="8" spans="1:161" ht="28" x14ac:dyDescent="0.2">
      <c r="A8" s="219"/>
      <c r="B8" s="19"/>
      <c r="C8" s="220"/>
      <c r="D8" s="219"/>
      <c r="E8" s="219"/>
      <c r="F8" s="219"/>
      <c r="G8" s="19"/>
      <c r="H8" s="219"/>
      <c r="I8" s="221"/>
      <c r="J8" s="220"/>
      <c r="K8" s="220"/>
      <c r="L8" s="219"/>
      <c r="M8" s="219"/>
      <c r="N8" s="219"/>
      <c r="O8" s="219"/>
      <c r="P8" s="19" t="s">
        <v>52</v>
      </c>
      <c r="Q8" s="19" t="s">
        <v>53</v>
      </c>
      <c r="R8" s="19" t="s">
        <v>54</v>
      </c>
      <c r="S8" s="19" t="s">
        <v>55</v>
      </c>
      <c r="T8" s="219"/>
      <c r="U8" s="219"/>
      <c r="V8" s="219"/>
      <c r="W8" s="532"/>
      <c r="X8" s="532"/>
      <c r="Y8" s="532"/>
      <c r="Z8" s="19" t="s">
        <v>52</v>
      </c>
      <c r="AA8" s="19" t="s">
        <v>53</v>
      </c>
      <c r="AB8" s="19" t="s">
        <v>54</v>
      </c>
      <c r="AC8" s="19" t="s">
        <v>55</v>
      </c>
      <c r="AD8" s="532"/>
      <c r="AE8" s="532"/>
      <c r="AF8" s="532"/>
      <c r="AG8" s="532"/>
      <c r="AH8" s="532"/>
      <c r="AI8" s="532"/>
      <c r="AJ8" s="19" t="s">
        <v>52</v>
      </c>
      <c r="AK8" s="19" t="s">
        <v>53</v>
      </c>
      <c r="AL8" s="19" t="s">
        <v>54</v>
      </c>
      <c r="AM8" s="19" t="s">
        <v>55</v>
      </c>
      <c r="AN8" s="532"/>
      <c r="AO8" s="532"/>
      <c r="AP8" s="532"/>
      <c r="AQ8" s="532"/>
      <c r="AR8" s="532"/>
      <c r="AS8" s="532"/>
      <c r="AT8" s="19" t="s">
        <v>52</v>
      </c>
      <c r="AU8" s="19" t="s">
        <v>53</v>
      </c>
      <c r="AV8" s="19" t="s">
        <v>54</v>
      </c>
      <c r="AW8" s="19" t="s">
        <v>55</v>
      </c>
      <c r="AX8" s="532"/>
      <c r="AY8" s="532"/>
      <c r="AZ8" s="532"/>
      <c r="BA8" s="532"/>
      <c r="BB8" s="532"/>
      <c r="BC8" s="532"/>
      <c r="BD8" s="19" t="s">
        <v>52</v>
      </c>
      <c r="BE8" s="19" t="s">
        <v>53</v>
      </c>
      <c r="BF8" s="19" t="s">
        <v>54</v>
      </c>
      <c r="BG8" s="19" t="s">
        <v>55</v>
      </c>
      <c r="BH8" s="532"/>
      <c r="BI8" s="532"/>
      <c r="BJ8" s="532"/>
      <c r="BK8" s="532"/>
      <c r="BL8" s="532"/>
      <c r="BM8" s="532"/>
      <c r="BN8" s="19" t="s">
        <v>52</v>
      </c>
      <c r="BO8" s="19" t="s">
        <v>53</v>
      </c>
      <c r="BP8" s="19" t="s">
        <v>54</v>
      </c>
      <c r="BQ8" s="19" t="s">
        <v>55</v>
      </c>
      <c r="BR8" s="532"/>
      <c r="BS8" s="532"/>
      <c r="BT8" s="532"/>
      <c r="BU8" s="532"/>
      <c r="BV8" s="532"/>
      <c r="BW8" s="532"/>
      <c r="BX8" s="19" t="s">
        <v>52</v>
      </c>
      <c r="BY8" s="19" t="s">
        <v>53</v>
      </c>
      <c r="BZ8" s="19" t="s">
        <v>54</v>
      </c>
      <c r="CA8" s="19" t="s">
        <v>55</v>
      </c>
      <c r="CB8" s="532"/>
      <c r="CC8" s="532"/>
      <c r="CD8" s="532"/>
      <c r="CE8" s="532"/>
      <c r="CF8" s="532"/>
      <c r="CG8" s="532"/>
      <c r="CH8" s="19" t="s">
        <v>52</v>
      </c>
      <c r="CI8" s="19" t="s">
        <v>53</v>
      </c>
      <c r="CJ8" s="19" t="s">
        <v>54</v>
      </c>
      <c r="CK8" s="19" t="s">
        <v>55</v>
      </c>
      <c r="CL8" s="532"/>
      <c r="CM8" s="532"/>
      <c r="CN8" s="532"/>
      <c r="CO8" s="532"/>
      <c r="CP8" s="532"/>
      <c r="CQ8" s="532"/>
      <c r="CR8" s="19" t="s">
        <v>52</v>
      </c>
      <c r="CS8" s="19" t="s">
        <v>53</v>
      </c>
      <c r="CT8" s="19" t="s">
        <v>54</v>
      </c>
      <c r="CU8" s="19" t="s">
        <v>55</v>
      </c>
      <c r="CV8" s="532"/>
      <c r="CW8" s="532"/>
      <c r="CX8" s="532"/>
      <c r="CY8" s="532"/>
      <c r="CZ8" s="532"/>
      <c r="DA8" s="532"/>
      <c r="DB8" s="19" t="s">
        <v>52</v>
      </c>
      <c r="DC8" s="19" t="s">
        <v>53</v>
      </c>
      <c r="DD8" s="19" t="s">
        <v>54</v>
      </c>
      <c r="DE8" s="19" t="s">
        <v>55</v>
      </c>
      <c r="DF8" s="532"/>
      <c r="DG8" s="532"/>
      <c r="DH8" s="532"/>
      <c r="DI8" s="532"/>
      <c r="DJ8" s="532"/>
      <c r="DK8" s="532"/>
      <c r="DL8" s="19" t="s">
        <v>52</v>
      </c>
      <c r="DM8" s="19" t="s">
        <v>53</v>
      </c>
      <c r="DN8" s="19" t="s">
        <v>54</v>
      </c>
      <c r="DO8" s="19" t="s">
        <v>55</v>
      </c>
      <c r="DP8" s="532"/>
      <c r="DQ8" s="532"/>
      <c r="DR8" s="532"/>
      <c r="DS8" s="532"/>
      <c r="DT8" s="532"/>
      <c r="DU8" s="532"/>
      <c r="DV8" s="19" t="s">
        <v>52</v>
      </c>
      <c r="DW8" s="19" t="s">
        <v>53</v>
      </c>
      <c r="DX8" s="19" t="s">
        <v>54</v>
      </c>
      <c r="DY8" s="19" t="s">
        <v>55</v>
      </c>
      <c r="DZ8" s="532"/>
      <c r="EA8" s="532"/>
      <c r="EB8" s="532"/>
      <c r="EC8" s="532"/>
      <c r="ED8" s="532"/>
      <c r="EE8" s="532"/>
      <c r="EF8" s="19" t="s">
        <v>52</v>
      </c>
      <c r="EG8" s="19" t="s">
        <v>53</v>
      </c>
      <c r="EH8" s="19" t="s">
        <v>54</v>
      </c>
      <c r="EI8" s="19" t="s">
        <v>55</v>
      </c>
      <c r="EJ8" s="532"/>
      <c r="EK8" s="532"/>
      <c r="EL8" s="532"/>
      <c r="EM8" s="532"/>
      <c r="EN8" s="532"/>
      <c r="EO8" s="532"/>
      <c r="EP8" s="19" t="s">
        <v>52</v>
      </c>
      <c r="EQ8" s="19" t="s">
        <v>53</v>
      </c>
      <c r="ER8" s="19" t="s">
        <v>54</v>
      </c>
      <c r="ES8" s="19" t="s">
        <v>55</v>
      </c>
      <c r="ET8" s="532"/>
      <c r="EU8" s="532"/>
    </row>
    <row r="9" spans="1:161" ht="84" x14ac:dyDescent="0.2">
      <c r="A9" s="202">
        <v>1</v>
      </c>
      <c r="B9" s="202">
        <v>1</v>
      </c>
      <c r="C9" s="31" t="s">
        <v>1466</v>
      </c>
      <c r="D9" s="31">
        <v>9</v>
      </c>
      <c r="E9" s="31" t="s">
        <v>1151</v>
      </c>
      <c r="F9" s="31" t="s">
        <v>1467</v>
      </c>
      <c r="G9" s="31" t="s">
        <v>1468</v>
      </c>
      <c r="H9" s="31" t="s">
        <v>1469</v>
      </c>
      <c r="I9" s="185">
        <v>1</v>
      </c>
      <c r="J9" s="52" t="s">
        <v>1470</v>
      </c>
      <c r="K9" s="23"/>
      <c r="L9" s="185">
        <v>3.58</v>
      </c>
      <c r="M9" s="222"/>
      <c r="N9" s="223"/>
      <c r="O9" s="224"/>
      <c r="P9" s="23" t="s">
        <v>63</v>
      </c>
      <c r="Q9" s="23"/>
      <c r="R9" s="23"/>
      <c r="S9" s="23"/>
      <c r="T9" s="24"/>
      <c r="U9" s="23">
        <v>1</v>
      </c>
      <c r="V9" s="31">
        <v>3.51</v>
      </c>
      <c r="W9" s="31"/>
      <c r="X9" s="35"/>
      <c r="Y9" s="116"/>
      <c r="Z9" s="225" t="s">
        <v>63</v>
      </c>
      <c r="AA9" s="225"/>
      <c r="AB9" s="23"/>
      <c r="AC9" s="23"/>
      <c r="AD9" s="24"/>
      <c r="AE9" s="23">
        <v>1</v>
      </c>
      <c r="AF9" s="226"/>
      <c r="AG9" s="226"/>
      <c r="AH9" s="226"/>
      <c r="AI9" s="226"/>
      <c r="AJ9" s="226"/>
      <c r="AK9" s="226"/>
      <c r="AL9" s="226"/>
      <c r="AM9" s="226"/>
      <c r="AN9" s="227"/>
      <c r="AO9" s="226"/>
      <c r="AP9" s="41"/>
      <c r="AQ9" s="228"/>
      <c r="AR9" s="229"/>
      <c r="AS9" s="230"/>
      <c r="AT9" s="228"/>
      <c r="AU9" s="228"/>
      <c r="AV9" s="228"/>
      <c r="AW9" s="228"/>
      <c r="AX9" s="228"/>
      <c r="AY9" s="66"/>
      <c r="AZ9" s="66" t="s">
        <v>1471</v>
      </c>
      <c r="BA9" s="228"/>
      <c r="BB9" s="229"/>
      <c r="BC9" s="230"/>
      <c r="BD9" s="66"/>
      <c r="BE9" s="66"/>
      <c r="BF9" s="66"/>
      <c r="BG9" s="66"/>
      <c r="BH9" s="41"/>
      <c r="BI9" s="66"/>
      <c r="BJ9" s="41" t="s">
        <v>1472</v>
      </c>
      <c r="BK9" s="228"/>
      <c r="BL9" s="229"/>
      <c r="BM9" s="230"/>
      <c r="BN9" s="230"/>
      <c r="BO9" s="230"/>
      <c r="BP9" s="230"/>
      <c r="BQ9" s="230"/>
      <c r="BR9" s="230"/>
      <c r="BS9" s="230"/>
      <c r="BT9" s="231">
        <v>3.43</v>
      </c>
      <c r="BU9" s="222"/>
      <c r="BV9" s="231" t="s">
        <v>1473</v>
      </c>
      <c r="BW9" s="224"/>
      <c r="BX9" s="23"/>
      <c r="BY9" s="225" t="s">
        <v>63</v>
      </c>
      <c r="BZ9" s="23"/>
      <c r="CA9" s="23"/>
      <c r="CB9" s="24"/>
      <c r="CC9" s="23">
        <v>1</v>
      </c>
      <c r="CD9" s="24">
        <v>3.29</v>
      </c>
      <c r="CE9" s="222"/>
      <c r="CF9" s="223"/>
      <c r="CG9" s="224"/>
      <c r="CH9" s="23"/>
      <c r="CI9" s="225" t="s">
        <v>63</v>
      </c>
      <c r="CJ9" s="23"/>
      <c r="CK9" s="23"/>
      <c r="CL9" s="24"/>
      <c r="CM9" s="23">
        <v>1</v>
      </c>
      <c r="CN9" s="24">
        <v>3.65</v>
      </c>
      <c r="CO9" s="222"/>
      <c r="CP9" s="223"/>
      <c r="CQ9" s="224"/>
      <c r="CR9" s="225" t="s">
        <v>63</v>
      </c>
      <c r="CS9" s="23"/>
      <c r="CT9" s="23"/>
      <c r="CU9" s="23"/>
      <c r="CV9" s="24"/>
      <c r="CW9" s="23">
        <v>1</v>
      </c>
      <c r="CX9" s="31">
        <v>3.37</v>
      </c>
      <c r="CY9" s="31"/>
      <c r="CZ9" s="35"/>
      <c r="DA9" s="116"/>
      <c r="DB9" s="23"/>
      <c r="DC9" s="225" t="s">
        <v>63</v>
      </c>
      <c r="DD9" s="23"/>
      <c r="DE9" s="23"/>
      <c r="DF9" s="24"/>
      <c r="DG9" s="23">
        <v>1</v>
      </c>
      <c r="DH9" s="24">
        <v>3.42</v>
      </c>
      <c r="DI9" s="222"/>
      <c r="DJ9" s="223"/>
      <c r="DK9" s="224"/>
      <c r="DL9" s="23"/>
      <c r="DM9" s="225" t="s">
        <v>63</v>
      </c>
      <c r="DN9" s="23"/>
      <c r="DO9" s="23"/>
      <c r="DP9" s="24"/>
      <c r="DQ9" s="23">
        <v>1</v>
      </c>
      <c r="DR9" s="24">
        <v>3.62</v>
      </c>
      <c r="DS9" s="222"/>
      <c r="DT9" s="223"/>
      <c r="DU9" s="224"/>
      <c r="DV9" s="225" t="s">
        <v>63</v>
      </c>
      <c r="DW9" s="23"/>
      <c r="DX9" s="23"/>
      <c r="DY9" s="23"/>
      <c r="DZ9" s="24"/>
      <c r="EA9" s="23">
        <v>1</v>
      </c>
      <c r="EB9" s="24">
        <v>3.61</v>
      </c>
      <c r="EC9" s="222"/>
      <c r="ED9" s="223"/>
      <c r="EE9" s="224"/>
      <c r="EF9" s="225" t="s">
        <v>63</v>
      </c>
      <c r="EG9" s="23"/>
      <c r="EH9" s="23"/>
      <c r="EI9" s="23"/>
      <c r="EJ9" s="24"/>
      <c r="EK9" s="23">
        <v>1</v>
      </c>
      <c r="EL9" s="24">
        <v>3.3</v>
      </c>
      <c r="EM9" s="222"/>
      <c r="EN9" s="223"/>
      <c r="EO9" s="224"/>
      <c r="EP9" s="23"/>
      <c r="EQ9" s="225" t="s">
        <v>63</v>
      </c>
      <c r="ER9" s="23"/>
      <c r="ES9" s="23"/>
      <c r="ET9" s="24"/>
      <c r="EU9" s="23">
        <v>1</v>
      </c>
    </row>
    <row r="10" spans="1:161" ht="85.5" customHeight="1" x14ac:dyDescent="0.2">
      <c r="A10" s="202">
        <v>2</v>
      </c>
      <c r="B10" s="202">
        <v>4</v>
      </c>
      <c r="C10" s="31" t="s">
        <v>1466</v>
      </c>
      <c r="D10" s="31">
        <v>9</v>
      </c>
      <c r="E10" s="31" t="s">
        <v>90</v>
      </c>
      <c r="F10" s="31" t="s">
        <v>1474</v>
      </c>
      <c r="G10" s="31" t="s">
        <v>1468</v>
      </c>
      <c r="H10" s="31" t="s">
        <v>1475</v>
      </c>
      <c r="I10" s="185">
        <v>2</v>
      </c>
      <c r="J10" s="52" t="s">
        <v>1476</v>
      </c>
      <c r="K10" s="23"/>
      <c r="L10" s="185">
        <v>3.73</v>
      </c>
      <c r="M10" s="24" t="s">
        <v>1477</v>
      </c>
      <c r="N10" s="223"/>
      <c r="O10" s="224"/>
      <c r="P10" s="23"/>
      <c r="Q10" s="23" t="s">
        <v>63</v>
      </c>
      <c r="R10" s="23"/>
      <c r="S10" s="23"/>
      <c r="T10" s="24"/>
      <c r="U10" s="23">
        <v>1</v>
      </c>
      <c r="V10" s="31">
        <v>3.6</v>
      </c>
      <c r="W10" s="31"/>
      <c r="X10" s="35"/>
      <c r="Y10" s="116"/>
      <c r="Z10" s="23"/>
      <c r="AA10" s="23" t="s">
        <v>63</v>
      </c>
      <c r="AB10" s="23"/>
      <c r="AC10" s="23"/>
      <c r="AD10" s="24"/>
      <c r="AE10" s="23">
        <v>1</v>
      </c>
      <c r="AF10" s="226"/>
      <c r="AG10" s="226"/>
      <c r="AH10" s="226"/>
      <c r="AI10" s="226"/>
      <c r="AJ10" s="226"/>
      <c r="AK10" s="226"/>
      <c r="AL10" s="226"/>
      <c r="AM10" s="226"/>
      <c r="AN10" s="227"/>
      <c r="AO10" s="226"/>
      <c r="AP10" s="41"/>
      <c r="AQ10" s="228"/>
      <c r="AR10" s="229"/>
      <c r="AS10" s="230"/>
      <c r="AT10" s="228"/>
      <c r="AU10" s="228"/>
      <c r="AV10" s="228"/>
      <c r="AW10" s="228"/>
      <c r="AX10" s="228"/>
      <c r="AY10" s="66"/>
      <c r="AZ10" s="66" t="s">
        <v>1478</v>
      </c>
      <c r="BA10" s="228"/>
      <c r="BB10" s="229"/>
      <c r="BC10" s="230"/>
      <c r="BD10" s="66"/>
      <c r="BE10" s="66"/>
      <c r="BF10" s="66"/>
      <c r="BG10" s="66"/>
      <c r="BH10" s="41"/>
      <c r="BI10" s="66"/>
      <c r="BJ10" s="41" t="s">
        <v>1479</v>
      </c>
      <c r="BK10" s="228"/>
      <c r="BL10" s="229"/>
      <c r="BM10" s="230"/>
      <c r="BN10" s="230"/>
      <c r="BO10" s="230"/>
      <c r="BP10" s="230"/>
      <c r="BQ10" s="230"/>
      <c r="BR10" s="230"/>
      <c r="BS10" s="230"/>
      <c r="BT10" s="231">
        <v>4.6399999999999997</v>
      </c>
      <c r="BU10" s="222"/>
      <c r="BV10" s="231" t="s">
        <v>1480</v>
      </c>
      <c r="BW10" s="224"/>
      <c r="BX10" s="23"/>
      <c r="BY10" s="23"/>
      <c r="BZ10" s="225" t="s">
        <v>63</v>
      </c>
      <c r="CA10" s="23"/>
      <c r="CB10" s="24" t="s">
        <v>1481</v>
      </c>
      <c r="CC10" s="23">
        <v>1</v>
      </c>
      <c r="CD10" s="56">
        <v>4.54</v>
      </c>
      <c r="CE10" s="222"/>
      <c r="CF10" s="223"/>
      <c r="CG10" s="116" t="s">
        <v>1482</v>
      </c>
      <c r="CH10" s="23"/>
      <c r="CI10" s="225" t="s">
        <v>63</v>
      </c>
      <c r="CJ10" s="23"/>
      <c r="CK10" s="23"/>
      <c r="CL10" s="24"/>
      <c r="CM10" s="23">
        <v>1</v>
      </c>
      <c r="CN10" s="24">
        <v>4.5</v>
      </c>
      <c r="CO10" s="222"/>
      <c r="CP10" s="223"/>
      <c r="CQ10" s="224"/>
      <c r="CR10" s="23"/>
      <c r="CS10" s="225" t="s">
        <v>63</v>
      </c>
      <c r="CT10" s="23"/>
      <c r="CU10" s="23"/>
      <c r="CV10" s="24"/>
      <c r="CW10" s="23">
        <v>1</v>
      </c>
      <c r="CX10" s="31">
        <v>4.71</v>
      </c>
      <c r="CY10" s="31"/>
      <c r="CZ10" s="35"/>
      <c r="DA10" s="116"/>
      <c r="DB10" s="23"/>
      <c r="DC10" s="23"/>
      <c r="DD10" s="225" t="s">
        <v>63</v>
      </c>
      <c r="DE10" s="23"/>
      <c r="DF10" s="24" t="s">
        <v>1483</v>
      </c>
      <c r="DG10" s="23">
        <v>1</v>
      </c>
      <c r="DH10" s="24">
        <v>4.79</v>
      </c>
      <c r="DI10" s="222"/>
      <c r="DJ10" s="35" t="s">
        <v>1484</v>
      </c>
      <c r="DK10" s="24" t="s">
        <v>1485</v>
      </c>
      <c r="DL10" s="23"/>
      <c r="DM10" s="23"/>
      <c r="DN10" s="225" t="s">
        <v>63</v>
      </c>
      <c r="DO10" s="23"/>
      <c r="DP10" s="24" t="s">
        <v>1486</v>
      </c>
      <c r="DQ10" s="23">
        <v>1</v>
      </c>
      <c r="DR10" s="24">
        <v>4.25</v>
      </c>
      <c r="DS10" s="222"/>
      <c r="DT10" s="223"/>
      <c r="DU10" s="224"/>
      <c r="DV10" s="23"/>
      <c r="DW10" s="225" t="s">
        <v>63</v>
      </c>
      <c r="DX10" s="23"/>
      <c r="DY10" s="23"/>
      <c r="DZ10" s="24"/>
      <c r="EA10" s="23">
        <v>1</v>
      </c>
      <c r="EB10" s="24">
        <v>3.97</v>
      </c>
      <c r="EC10" s="222"/>
      <c r="ED10" s="223"/>
      <c r="EE10" s="224"/>
      <c r="EF10" s="23"/>
      <c r="EG10" s="225" t="s">
        <v>63</v>
      </c>
      <c r="EH10" s="23"/>
      <c r="EI10" s="23"/>
      <c r="EJ10" s="24"/>
      <c r="EK10" s="23">
        <v>1</v>
      </c>
      <c r="EL10" s="24">
        <v>4.68</v>
      </c>
      <c r="EM10" s="222"/>
      <c r="EN10" s="223"/>
      <c r="EO10" s="224"/>
      <c r="EP10" s="23"/>
      <c r="EQ10" s="23"/>
      <c r="ER10" s="225" t="s">
        <v>63</v>
      </c>
      <c r="ES10" s="23"/>
      <c r="ET10" s="24" t="s">
        <v>1487</v>
      </c>
      <c r="EU10" s="23">
        <v>1</v>
      </c>
    </row>
    <row r="11" spans="1:161" ht="83.25" customHeight="1" x14ac:dyDescent="0.2">
      <c r="A11" s="202">
        <v>3</v>
      </c>
      <c r="B11" s="202">
        <v>7</v>
      </c>
      <c r="C11" s="31" t="s">
        <v>1466</v>
      </c>
      <c r="D11" s="31">
        <v>9</v>
      </c>
      <c r="E11" s="31" t="s">
        <v>90</v>
      </c>
      <c r="F11" s="31" t="s">
        <v>1488</v>
      </c>
      <c r="G11" s="31" t="s">
        <v>1468</v>
      </c>
      <c r="H11" s="31" t="s">
        <v>1489</v>
      </c>
      <c r="I11" s="185">
        <v>3</v>
      </c>
      <c r="J11" s="52" t="s">
        <v>1490</v>
      </c>
      <c r="K11" s="23"/>
      <c r="L11" s="232">
        <v>0.70779999999999998</v>
      </c>
      <c r="M11" s="222"/>
      <c r="N11" s="222"/>
      <c r="O11" s="224"/>
      <c r="P11" s="23"/>
      <c r="Q11" s="23"/>
      <c r="R11" s="225" t="s">
        <v>63</v>
      </c>
      <c r="S11" s="23"/>
      <c r="T11" s="24" t="s">
        <v>1491</v>
      </c>
      <c r="U11" s="23">
        <v>1</v>
      </c>
      <c r="V11" s="58">
        <v>0.73450000000000004</v>
      </c>
      <c r="W11" s="233"/>
      <c r="X11" s="31"/>
      <c r="Y11" s="116"/>
      <c r="Z11" s="23"/>
      <c r="AA11" s="23"/>
      <c r="AB11" s="23" t="s">
        <v>63</v>
      </c>
      <c r="AC11" s="23"/>
      <c r="AD11" s="24" t="s">
        <v>1492</v>
      </c>
      <c r="AE11" s="23">
        <v>1</v>
      </c>
      <c r="AF11" s="226"/>
      <c r="AG11" s="226"/>
      <c r="AH11" s="226"/>
      <c r="AI11" s="226"/>
      <c r="AJ11" s="226"/>
      <c r="AK11" s="226"/>
      <c r="AL11" s="226"/>
      <c r="AM11" s="226"/>
      <c r="AN11" s="227"/>
      <c r="AO11" s="226"/>
      <c r="AP11" s="41"/>
      <c r="AQ11" s="228"/>
      <c r="AR11" s="228"/>
      <c r="AS11" s="230"/>
      <c r="AT11" s="228"/>
      <c r="AU11" s="228"/>
      <c r="AV11" s="228"/>
      <c r="AW11" s="228"/>
      <c r="AX11" s="228"/>
      <c r="AY11" s="66"/>
      <c r="AZ11" s="66" t="s">
        <v>1478</v>
      </c>
      <c r="BA11" s="228"/>
      <c r="BB11" s="228"/>
      <c r="BC11" s="230"/>
      <c r="BD11" s="66"/>
      <c r="BE11" s="66"/>
      <c r="BF11" s="66"/>
      <c r="BG11" s="66"/>
      <c r="BH11" s="41"/>
      <c r="BI11" s="66"/>
      <c r="BJ11" s="41"/>
      <c r="BK11" s="228"/>
      <c r="BL11" s="228"/>
      <c r="BM11" s="230"/>
      <c r="BN11" s="230"/>
      <c r="BO11" s="230"/>
      <c r="BP11" s="230"/>
      <c r="BQ11" s="230"/>
      <c r="BR11" s="230"/>
      <c r="BS11" s="230"/>
      <c r="BT11" s="231">
        <v>70.47</v>
      </c>
      <c r="BU11" s="222"/>
      <c r="BV11" s="231" t="s">
        <v>1493</v>
      </c>
      <c r="BW11" s="224"/>
      <c r="BX11" s="23"/>
      <c r="BY11" s="23"/>
      <c r="BZ11" s="225" t="s">
        <v>63</v>
      </c>
      <c r="CA11" s="23"/>
      <c r="CB11" s="24" t="s">
        <v>1494</v>
      </c>
      <c r="CC11" s="23">
        <v>1</v>
      </c>
      <c r="CD11" s="107">
        <v>0.31080000000000002</v>
      </c>
      <c r="CE11" s="222"/>
      <c r="CF11" s="222"/>
      <c r="CG11" s="116" t="s">
        <v>1495</v>
      </c>
      <c r="CH11" s="23"/>
      <c r="CI11" s="23"/>
      <c r="CJ11" s="225" t="s">
        <v>63</v>
      </c>
      <c r="CK11" s="23"/>
      <c r="CL11" s="24" t="s">
        <v>1496</v>
      </c>
      <c r="CM11" s="23">
        <v>1</v>
      </c>
      <c r="CN11" s="61">
        <v>0.21429999999999999</v>
      </c>
      <c r="CO11" s="222"/>
      <c r="CP11" s="222"/>
      <c r="CQ11" s="224"/>
      <c r="CR11" s="23"/>
      <c r="CS11" s="23"/>
      <c r="CT11" s="225" t="s">
        <v>63</v>
      </c>
      <c r="CU11" s="23"/>
      <c r="CV11" s="24" t="s">
        <v>1497</v>
      </c>
      <c r="CW11" s="23">
        <v>1</v>
      </c>
      <c r="CX11" s="233">
        <v>0.25</v>
      </c>
      <c r="CY11" s="233"/>
      <c r="CZ11" s="31"/>
      <c r="DA11" s="116"/>
      <c r="DB11" s="23"/>
      <c r="DC11" s="23"/>
      <c r="DD11" s="225" t="s">
        <v>63</v>
      </c>
      <c r="DE11" s="23"/>
      <c r="DF11" s="24" t="s">
        <v>1498</v>
      </c>
      <c r="DG11" s="23">
        <v>1</v>
      </c>
      <c r="DH11" s="61">
        <v>0.21740000000000001</v>
      </c>
      <c r="DI11" s="222"/>
      <c r="DJ11" s="222"/>
      <c r="DK11" s="224"/>
      <c r="DL11" s="23"/>
      <c r="DM11" s="23"/>
      <c r="DN11" s="225" t="s">
        <v>63</v>
      </c>
      <c r="DO11" s="23"/>
      <c r="DP11" s="24" t="s">
        <v>1499</v>
      </c>
      <c r="DQ11" s="23">
        <v>1</v>
      </c>
      <c r="DR11" s="61">
        <v>0.16669999999999999</v>
      </c>
      <c r="DS11" s="222"/>
      <c r="DT11" s="222"/>
      <c r="DU11" s="224"/>
      <c r="DV11" s="23"/>
      <c r="DW11" s="23"/>
      <c r="DX11" s="225" t="s">
        <v>63</v>
      </c>
      <c r="DY11" s="23"/>
      <c r="DZ11" s="24" t="s">
        <v>1500</v>
      </c>
      <c r="EA11" s="23">
        <v>1</v>
      </c>
      <c r="EB11" s="61">
        <v>0.72729999999999995</v>
      </c>
      <c r="EC11" s="222"/>
      <c r="ED11" s="222"/>
      <c r="EE11" s="224"/>
      <c r="EF11" s="23"/>
      <c r="EG11" s="225"/>
      <c r="EH11" s="225" t="s">
        <v>63</v>
      </c>
      <c r="EI11" s="23"/>
      <c r="EJ11" s="24" t="s">
        <v>1501</v>
      </c>
      <c r="EK11" s="23">
        <v>1</v>
      </c>
      <c r="EL11" s="61">
        <v>0.1923</v>
      </c>
      <c r="EM11" s="222"/>
      <c r="EN11" s="222"/>
      <c r="EO11" s="224"/>
      <c r="EP11" s="23"/>
      <c r="EQ11" s="23"/>
      <c r="ER11" s="225" t="s">
        <v>63</v>
      </c>
      <c r="ES11" s="23"/>
      <c r="ET11" s="24" t="s">
        <v>1502</v>
      </c>
      <c r="EU11" s="23">
        <v>1</v>
      </c>
    </row>
    <row r="12" spans="1:161" ht="98" x14ac:dyDescent="0.2">
      <c r="A12" s="202">
        <v>4</v>
      </c>
      <c r="B12" s="202">
        <v>8</v>
      </c>
      <c r="C12" s="31" t="s">
        <v>1466</v>
      </c>
      <c r="D12" s="31">
        <v>9</v>
      </c>
      <c r="E12" s="31" t="s">
        <v>167</v>
      </c>
      <c r="F12" s="31" t="s">
        <v>1503</v>
      </c>
      <c r="G12" s="31" t="s">
        <v>1468</v>
      </c>
      <c r="H12" s="31" t="s">
        <v>1504</v>
      </c>
      <c r="I12" s="185">
        <v>4</v>
      </c>
      <c r="J12" s="52" t="s">
        <v>1505</v>
      </c>
      <c r="K12" s="23"/>
      <c r="L12" s="232">
        <v>0.75509999999999999</v>
      </c>
      <c r="M12" s="222"/>
      <c r="N12" s="222"/>
      <c r="O12" s="224"/>
      <c r="P12" s="23"/>
      <c r="Q12" s="23"/>
      <c r="R12" s="23" t="s">
        <v>63</v>
      </c>
      <c r="S12" s="23"/>
      <c r="T12" s="56" t="s">
        <v>1506</v>
      </c>
      <c r="U12" s="23">
        <v>1</v>
      </c>
      <c r="V12" s="58">
        <v>0.88680000000000003</v>
      </c>
      <c r="W12" s="117"/>
      <c r="X12" s="31"/>
      <c r="Y12" s="116"/>
      <c r="Z12" s="23"/>
      <c r="AA12" s="23" t="s">
        <v>63</v>
      </c>
      <c r="AB12" s="23"/>
      <c r="AC12" s="23"/>
      <c r="AD12" s="24"/>
      <c r="AE12" s="23">
        <v>1</v>
      </c>
      <c r="AF12" s="226"/>
      <c r="AG12" s="226"/>
      <c r="AH12" s="226"/>
      <c r="AI12" s="226"/>
      <c r="AJ12" s="226"/>
      <c r="AK12" s="226"/>
      <c r="AL12" s="226"/>
      <c r="AM12" s="226"/>
      <c r="AN12" s="227"/>
      <c r="AO12" s="226"/>
      <c r="AP12" s="41"/>
      <c r="AQ12" s="228"/>
      <c r="AR12" s="228"/>
      <c r="AS12" s="230"/>
      <c r="AT12" s="228"/>
      <c r="AU12" s="228"/>
      <c r="AV12" s="228"/>
      <c r="AW12" s="228"/>
      <c r="AX12" s="228"/>
      <c r="AY12" s="66"/>
      <c r="AZ12" s="66" t="s">
        <v>1478</v>
      </c>
      <c r="BA12" s="228"/>
      <c r="BB12" s="228"/>
      <c r="BC12" s="230"/>
      <c r="BD12" s="66"/>
      <c r="BE12" s="66"/>
      <c r="BF12" s="66"/>
      <c r="BG12" s="66"/>
      <c r="BH12" s="41"/>
      <c r="BI12" s="66"/>
      <c r="BJ12" s="41" t="s">
        <v>1507</v>
      </c>
      <c r="BK12" s="228"/>
      <c r="BL12" s="41" t="s">
        <v>1508</v>
      </c>
      <c r="BM12" s="230"/>
      <c r="BN12" s="230"/>
      <c r="BO12" s="230"/>
      <c r="BP12" s="230"/>
      <c r="BQ12" s="230"/>
      <c r="BR12" s="230"/>
      <c r="BS12" s="230"/>
      <c r="BT12" s="231">
        <v>94.85</v>
      </c>
      <c r="BU12" s="222"/>
      <c r="BV12" s="231" t="s">
        <v>1509</v>
      </c>
      <c r="BW12" s="224"/>
      <c r="BX12" s="23"/>
      <c r="BY12" s="225" t="s">
        <v>63</v>
      </c>
      <c r="BZ12" s="23"/>
      <c r="CA12" s="23"/>
      <c r="CB12" s="24"/>
      <c r="CC12" s="23">
        <v>1</v>
      </c>
      <c r="CD12" s="61">
        <v>0.68420000000000003</v>
      </c>
      <c r="CE12" s="222"/>
      <c r="CF12" s="222"/>
      <c r="CG12" s="224"/>
      <c r="CH12" s="23"/>
      <c r="CI12" s="23"/>
      <c r="CJ12" s="225" t="s">
        <v>63</v>
      </c>
      <c r="CK12" s="23"/>
      <c r="CL12" s="24" t="s">
        <v>1510</v>
      </c>
      <c r="CM12" s="23">
        <v>1</v>
      </c>
      <c r="CN12" s="60" t="s">
        <v>1511</v>
      </c>
      <c r="CO12" s="222"/>
      <c r="CP12" s="222"/>
      <c r="CQ12" s="224"/>
      <c r="CR12" s="23"/>
      <c r="CS12" s="23"/>
      <c r="CT12" s="225" t="s">
        <v>63</v>
      </c>
      <c r="CU12" s="23"/>
      <c r="CV12" s="24" t="s">
        <v>1512</v>
      </c>
      <c r="CW12" s="23">
        <v>1</v>
      </c>
      <c r="CX12" s="58">
        <v>0.53849999999999998</v>
      </c>
      <c r="CY12" s="31"/>
      <c r="CZ12" s="31"/>
      <c r="DA12" s="116"/>
      <c r="DB12" s="23"/>
      <c r="DC12" s="23"/>
      <c r="DD12" s="225" t="s">
        <v>63</v>
      </c>
      <c r="DE12" s="23"/>
      <c r="DF12" s="24" t="s">
        <v>1513</v>
      </c>
      <c r="DG12" s="23">
        <v>1</v>
      </c>
      <c r="DH12" s="61">
        <v>0.71430000000000005</v>
      </c>
      <c r="DI12" s="222"/>
      <c r="DJ12" s="222"/>
      <c r="DK12" s="224"/>
      <c r="DL12" s="23"/>
      <c r="DM12" s="23"/>
      <c r="DN12" s="225" t="s">
        <v>63</v>
      </c>
      <c r="DO12" s="23"/>
      <c r="DP12" s="24" t="s">
        <v>1514</v>
      </c>
      <c r="DQ12" s="23">
        <v>1</v>
      </c>
      <c r="DR12" s="61">
        <v>0.71430000000000005</v>
      </c>
      <c r="DS12" s="222"/>
      <c r="DT12" s="222"/>
      <c r="DU12" s="224"/>
      <c r="DV12" s="23"/>
      <c r="DW12" s="23"/>
      <c r="DX12" s="225" t="s">
        <v>63</v>
      </c>
      <c r="DY12" s="23"/>
      <c r="DZ12" s="24" t="s">
        <v>1515</v>
      </c>
      <c r="EA12" s="23">
        <v>1</v>
      </c>
      <c r="EB12" s="60">
        <v>0.8</v>
      </c>
      <c r="EC12" s="222"/>
      <c r="ED12" s="222"/>
      <c r="EE12" s="224"/>
      <c r="EF12" s="23"/>
      <c r="EG12" s="225"/>
      <c r="EH12" s="225" t="s">
        <v>63</v>
      </c>
      <c r="EI12" s="23"/>
      <c r="EJ12" s="24" t="s">
        <v>1516</v>
      </c>
      <c r="EK12" s="23">
        <v>1</v>
      </c>
      <c r="EL12" s="61">
        <v>0.52380000000000004</v>
      </c>
      <c r="EM12" s="222"/>
      <c r="EN12" s="222"/>
      <c r="EO12" s="224"/>
      <c r="EP12" s="23"/>
      <c r="EQ12" s="23"/>
      <c r="ER12" s="225" t="s">
        <v>63</v>
      </c>
      <c r="ES12" s="23"/>
      <c r="ET12" s="24" t="s">
        <v>1517</v>
      </c>
      <c r="EU12" s="23">
        <v>1</v>
      </c>
    </row>
    <row r="13" spans="1:161" ht="76.5" customHeight="1" x14ac:dyDescent="0.2">
      <c r="A13" s="202">
        <v>1</v>
      </c>
      <c r="B13" s="202">
        <v>2</v>
      </c>
      <c r="C13" s="31" t="s">
        <v>1518</v>
      </c>
      <c r="D13" s="31">
        <v>9</v>
      </c>
      <c r="E13" s="24" t="s">
        <v>57</v>
      </c>
      <c r="F13" s="24" t="s">
        <v>1519</v>
      </c>
      <c r="G13" s="31" t="s">
        <v>1468</v>
      </c>
      <c r="H13" s="24" t="s">
        <v>1469</v>
      </c>
      <c r="I13" s="24">
        <v>5</v>
      </c>
      <c r="J13" s="52" t="s">
        <v>1470</v>
      </c>
      <c r="K13" s="35"/>
      <c r="L13" s="226"/>
      <c r="M13" s="226"/>
      <c r="N13" s="226"/>
      <c r="O13" s="226"/>
      <c r="P13" s="226"/>
      <c r="Q13" s="226"/>
      <c r="R13" s="226"/>
      <c r="S13" s="226"/>
      <c r="T13" s="227"/>
      <c r="U13" s="226"/>
      <c r="V13" s="234"/>
      <c r="W13" s="234"/>
      <c r="X13" s="235"/>
      <c r="Y13" s="236"/>
      <c r="Z13" s="226"/>
      <c r="AA13" s="226"/>
      <c r="AB13" s="226"/>
      <c r="AC13" s="226"/>
      <c r="AD13" s="227"/>
      <c r="AE13" s="226"/>
      <c r="AF13" s="24">
        <v>3.86</v>
      </c>
      <c r="AG13" s="222"/>
      <c r="AH13" s="224"/>
      <c r="AI13" s="224"/>
      <c r="AJ13" s="23" t="s">
        <v>63</v>
      </c>
      <c r="AK13" s="225"/>
      <c r="AL13" s="23"/>
      <c r="AM13" s="23"/>
      <c r="AN13" s="24"/>
      <c r="AO13" s="23">
        <v>1</v>
      </c>
      <c r="AP13" s="32"/>
      <c r="AQ13" s="228"/>
      <c r="AR13" s="230"/>
      <c r="AS13" s="230"/>
      <c r="AT13" s="228"/>
      <c r="AU13" s="228"/>
      <c r="AV13" s="228"/>
      <c r="AW13" s="228"/>
      <c r="AX13" s="228"/>
      <c r="AY13" s="66"/>
      <c r="AZ13" s="66"/>
      <c r="BA13" s="228"/>
      <c r="BB13" s="230"/>
      <c r="BC13" s="230"/>
      <c r="BD13" s="230"/>
      <c r="BE13" s="230"/>
      <c r="BF13" s="230"/>
      <c r="BG13" s="230"/>
      <c r="BH13" s="230"/>
      <c r="BI13" s="230"/>
      <c r="BJ13" s="27">
        <v>3.42</v>
      </c>
      <c r="BK13" s="222"/>
      <c r="BL13" s="224"/>
      <c r="BM13" s="224"/>
      <c r="BN13" s="23"/>
      <c r="BO13" s="225" t="s">
        <v>63</v>
      </c>
      <c r="BP13" s="23"/>
      <c r="BQ13" s="23"/>
      <c r="BR13" s="24"/>
      <c r="BS13" s="23">
        <v>1</v>
      </c>
      <c r="BT13" s="228"/>
      <c r="BU13" s="228"/>
      <c r="BV13" s="230"/>
      <c r="BW13" s="230"/>
      <c r="BX13" s="66"/>
      <c r="BY13" s="66"/>
      <c r="BZ13" s="66"/>
      <c r="CA13" s="66"/>
      <c r="CB13" s="41"/>
      <c r="CC13" s="66"/>
      <c r="CD13" s="228"/>
      <c r="CE13" s="228"/>
      <c r="CF13" s="230"/>
      <c r="CG13" s="230"/>
      <c r="CH13" s="66"/>
      <c r="CI13" s="66"/>
      <c r="CJ13" s="66"/>
      <c r="CK13" s="66"/>
      <c r="CL13" s="41"/>
      <c r="CM13" s="66"/>
      <c r="CN13" s="228"/>
      <c r="CO13" s="228"/>
      <c r="CP13" s="228"/>
      <c r="CQ13" s="228"/>
      <c r="CR13" s="228"/>
      <c r="CS13" s="228"/>
      <c r="CT13" s="228"/>
      <c r="CU13" s="228"/>
      <c r="CV13" s="228"/>
      <c r="CW13" s="228"/>
      <c r="CX13" s="165"/>
      <c r="CY13" s="165"/>
      <c r="CZ13" s="237"/>
      <c r="DA13" s="162"/>
      <c r="DB13" s="66"/>
      <c r="DC13" s="66"/>
      <c r="DD13" s="66"/>
      <c r="DE13" s="66"/>
      <c r="DF13" s="41"/>
      <c r="DG13" s="66"/>
      <c r="DH13" s="228"/>
      <c r="DI13" s="228"/>
      <c r="DJ13" s="230"/>
      <c r="DK13" s="230"/>
      <c r="DL13" s="66"/>
      <c r="DM13" s="66"/>
      <c r="DN13" s="66"/>
      <c r="DO13" s="66"/>
      <c r="DP13" s="41"/>
      <c r="DQ13" s="66"/>
      <c r="DR13" s="228"/>
      <c r="DS13" s="228"/>
      <c r="DT13" s="230"/>
      <c r="DU13" s="230"/>
      <c r="DV13" s="66"/>
      <c r="DW13" s="66"/>
      <c r="DX13" s="66"/>
      <c r="DY13" s="66"/>
      <c r="DZ13" s="41"/>
      <c r="EA13" s="66"/>
      <c r="EB13" s="228"/>
      <c r="EC13" s="228"/>
      <c r="ED13" s="230"/>
      <c r="EE13" s="230"/>
      <c r="EF13" s="66"/>
      <c r="EG13" s="66"/>
      <c r="EH13" s="66"/>
      <c r="EI13" s="66"/>
      <c r="EJ13" s="41"/>
      <c r="EK13" s="66"/>
      <c r="EL13" s="228"/>
      <c r="EM13" s="228"/>
      <c r="EN13" s="230"/>
      <c r="EO13" s="230"/>
      <c r="EP13" s="66"/>
      <c r="EQ13" s="66"/>
      <c r="ER13" s="66"/>
      <c r="ES13" s="66"/>
      <c r="ET13" s="41"/>
      <c r="EU13" s="66"/>
    </row>
    <row r="14" spans="1:161" ht="51" customHeight="1" x14ac:dyDescent="0.2">
      <c r="A14" s="202">
        <v>2</v>
      </c>
      <c r="B14" s="202">
        <v>6</v>
      </c>
      <c r="C14" s="31" t="s">
        <v>1518</v>
      </c>
      <c r="D14" s="31">
        <v>9</v>
      </c>
      <c r="E14" s="24" t="s">
        <v>90</v>
      </c>
      <c r="F14" s="24" t="s">
        <v>1520</v>
      </c>
      <c r="G14" s="31" t="s">
        <v>1468</v>
      </c>
      <c r="H14" s="24" t="s">
        <v>1521</v>
      </c>
      <c r="I14" s="24">
        <v>6</v>
      </c>
      <c r="J14" s="52" t="s">
        <v>1476</v>
      </c>
      <c r="K14" s="35"/>
      <c r="L14" s="226"/>
      <c r="M14" s="226"/>
      <c r="N14" s="226"/>
      <c r="O14" s="226"/>
      <c r="P14" s="226"/>
      <c r="Q14" s="226"/>
      <c r="R14" s="226"/>
      <c r="S14" s="226"/>
      <c r="T14" s="227"/>
      <c r="U14" s="226"/>
      <c r="V14" s="234"/>
      <c r="W14" s="234"/>
      <c r="X14" s="235"/>
      <c r="Y14" s="236"/>
      <c r="Z14" s="226"/>
      <c r="AA14" s="226"/>
      <c r="AB14" s="226"/>
      <c r="AC14" s="226"/>
      <c r="AD14" s="227"/>
      <c r="AE14" s="226"/>
      <c r="AF14" s="24">
        <v>2.61</v>
      </c>
      <c r="AG14" s="222"/>
      <c r="AH14" s="224"/>
      <c r="AI14" s="224"/>
      <c r="AJ14" s="23"/>
      <c r="AK14" s="23"/>
      <c r="AL14" s="225" t="s">
        <v>63</v>
      </c>
      <c r="AM14" s="23"/>
      <c r="AN14" s="24" t="s">
        <v>1522</v>
      </c>
      <c r="AO14" s="23">
        <v>1</v>
      </c>
      <c r="AP14" s="32"/>
      <c r="AQ14" s="228"/>
      <c r="AR14" s="230"/>
      <c r="AS14" s="230"/>
      <c r="AT14" s="228"/>
      <c r="AU14" s="228"/>
      <c r="AV14" s="228"/>
      <c r="AW14" s="228"/>
      <c r="AX14" s="228"/>
      <c r="AY14" s="66"/>
      <c r="AZ14" s="66"/>
      <c r="BA14" s="228"/>
      <c r="BB14" s="230"/>
      <c r="BC14" s="230"/>
      <c r="BD14" s="230"/>
      <c r="BE14" s="230"/>
      <c r="BF14" s="230"/>
      <c r="BG14" s="230"/>
      <c r="BH14" s="230"/>
      <c r="BI14" s="230"/>
      <c r="BJ14" s="27">
        <v>3.61</v>
      </c>
      <c r="BK14" s="222"/>
      <c r="BL14" s="116" t="s">
        <v>1523</v>
      </c>
      <c r="BM14" s="224"/>
      <c r="BN14" s="23"/>
      <c r="BO14" s="23"/>
      <c r="BP14" s="225" t="s">
        <v>63</v>
      </c>
      <c r="BQ14" s="23"/>
      <c r="BR14" s="24" t="s">
        <v>1524</v>
      </c>
      <c r="BS14" s="23">
        <v>1</v>
      </c>
      <c r="BT14" s="228"/>
      <c r="BU14" s="228"/>
      <c r="BV14" s="230"/>
      <c r="BW14" s="230"/>
      <c r="BX14" s="66"/>
      <c r="BY14" s="66"/>
      <c r="BZ14" s="66"/>
      <c r="CA14" s="66"/>
      <c r="CB14" s="41"/>
      <c r="CC14" s="66"/>
      <c r="CD14" s="228"/>
      <c r="CE14" s="228"/>
      <c r="CF14" s="230"/>
      <c r="CG14" s="230"/>
      <c r="CH14" s="66"/>
      <c r="CI14" s="66"/>
      <c r="CJ14" s="66"/>
      <c r="CK14" s="66"/>
      <c r="CL14" s="41"/>
      <c r="CM14" s="66"/>
      <c r="CN14" s="228"/>
      <c r="CO14" s="228"/>
      <c r="CP14" s="228"/>
      <c r="CQ14" s="228"/>
      <c r="CR14" s="228"/>
      <c r="CS14" s="228"/>
      <c r="CT14" s="228"/>
      <c r="CU14" s="228"/>
      <c r="CV14" s="228"/>
      <c r="CW14" s="228"/>
      <c r="CX14" s="165"/>
      <c r="CY14" s="165"/>
      <c r="CZ14" s="237"/>
      <c r="DA14" s="162"/>
      <c r="DB14" s="66"/>
      <c r="DC14" s="66"/>
      <c r="DD14" s="66"/>
      <c r="DE14" s="66"/>
      <c r="DF14" s="41"/>
      <c r="DG14" s="66"/>
      <c r="DH14" s="228"/>
      <c r="DI14" s="228"/>
      <c r="DJ14" s="230"/>
      <c r="DK14" s="230"/>
      <c r="DL14" s="66"/>
      <c r="DM14" s="66"/>
      <c r="DN14" s="66"/>
      <c r="DO14" s="66"/>
      <c r="DP14" s="41"/>
      <c r="DQ14" s="66"/>
      <c r="DR14" s="228"/>
      <c r="DS14" s="228"/>
      <c r="DT14" s="230"/>
      <c r="DU14" s="230"/>
      <c r="DV14" s="66"/>
      <c r="DW14" s="66"/>
      <c r="DX14" s="66"/>
      <c r="DY14" s="66"/>
      <c r="DZ14" s="41"/>
      <c r="EA14" s="66"/>
      <c r="EB14" s="228"/>
      <c r="EC14" s="228"/>
      <c r="ED14" s="230"/>
      <c r="EE14" s="230"/>
      <c r="EF14" s="66"/>
      <c r="EG14" s="66"/>
      <c r="EH14" s="66"/>
      <c r="EI14" s="66"/>
      <c r="EJ14" s="41"/>
      <c r="EK14" s="66"/>
      <c r="EL14" s="228"/>
      <c r="EM14" s="228"/>
      <c r="EN14" s="230"/>
      <c r="EO14" s="230"/>
      <c r="EP14" s="66"/>
      <c r="EQ14" s="66"/>
      <c r="ER14" s="66"/>
      <c r="ES14" s="66"/>
      <c r="ET14" s="41"/>
      <c r="EU14" s="66"/>
    </row>
    <row r="15" spans="1:161" ht="78" customHeight="1" x14ac:dyDescent="0.2">
      <c r="A15" s="202">
        <v>3</v>
      </c>
      <c r="B15" s="202">
        <v>7</v>
      </c>
      <c r="C15" s="31" t="s">
        <v>1518</v>
      </c>
      <c r="D15" s="31">
        <v>9</v>
      </c>
      <c r="E15" s="24" t="s">
        <v>90</v>
      </c>
      <c r="F15" s="24" t="s">
        <v>1488</v>
      </c>
      <c r="G15" s="31" t="s">
        <v>1468</v>
      </c>
      <c r="H15" s="24" t="s">
        <v>1489</v>
      </c>
      <c r="I15" s="24">
        <v>7</v>
      </c>
      <c r="J15" s="52" t="s">
        <v>1490</v>
      </c>
      <c r="K15" s="35"/>
      <c r="L15" s="226"/>
      <c r="M15" s="226"/>
      <c r="N15" s="226"/>
      <c r="O15" s="226"/>
      <c r="P15" s="226"/>
      <c r="Q15" s="226"/>
      <c r="R15" s="226"/>
      <c r="S15" s="226"/>
      <c r="T15" s="227"/>
      <c r="U15" s="226"/>
      <c r="V15" s="234"/>
      <c r="W15" s="234"/>
      <c r="X15" s="235"/>
      <c r="Y15" s="236"/>
      <c r="Z15" s="226"/>
      <c r="AA15" s="226"/>
      <c r="AB15" s="226"/>
      <c r="AC15" s="226"/>
      <c r="AD15" s="227"/>
      <c r="AE15" s="226"/>
      <c r="AF15" s="61">
        <v>0.35</v>
      </c>
      <c r="AG15" s="222"/>
      <c r="AH15" s="224"/>
      <c r="AI15" s="224"/>
      <c r="AJ15" s="23"/>
      <c r="AK15" s="23"/>
      <c r="AL15" s="225" t="s">
        <v>63</v>
      </c>
      <c r="AM15" s="23"/>
      <c r="AN15" s="24" t="s">
        <v>1525</v>
      </c>
      <c r="AO15" s="23">
        <v>1</v>
      </c>
      <c r="AP15" s="228"/>
      <c r="AQ15" s="228"/>
      <c r="AR15" s="230"/>
      <c r="AS15" s="230"/>
      <c r="AT15" s="228"/>
      <c r="AU15" s="228"/>
      <c r="AV15" s="228"/>
      <c r="AW15" s="228"/>
      <c r="AX15" s="228"/>
      <c r="AY15" s="66"/>
      <c r="AZ15" s="66"/>
      <c r="BA15" s="228"/>
      <c r="BB15" s="230"/>
      <c r="BC15" s="230"/>
      <c r="BD15" s="230"/>
      <c r="BE15" s="230"/>
      <c r="BF15" s="230"/>
      <c r="BG15" s="230"/>
      <c r="BH15" s="230"/>
      <c r="BI15" s="230"/>
      <c r="BJ15" s="45">
        <v>0</v>
      </c>
      <c r="BK15" s="222"/>
      <c r="BL15" s="62" t="s">
        <v>1526</v>
      </c>
      <c r="BM15" s="224"/>
      <c r="BN15" s="23"/>
      <c r="BO15" s="23"/>
      <c r="BP15" s="225" t="s">
        <v>63</v>
      </c>
      <c r="BQ15" s="23"/>
      <c r="BR15" s="24" t="s">
        <v>1527</v>
      </c>
      <c r="BS15" s="23">
        <v>1</v>
      </c>
      <c r="BT15" s="228"/>
      <c r="BU15" s="228"/>
      <c r="BV15" s="230"/>
      <c r="BW15" s="230"/>
      <c r="BX15" s="66"/>
      <c r="BY15" s="66"/>
      <c r="BZ15" s="66"/>
      <c r="CA15" s="66"/>
      <c r="CB15" s="41"/>
      <c r="CC15" s="66"/>
      <c r="CD15" s="228"/>
      <c r="CE15" s="228"/>
      <c r="CF15" s="230"/>
      <c r="CG15" s="230"/>
      <c r="CH15" s="66"/>
      <c r="CI15" s="66"/>
      <c r="CJ15" s="66"/>
      <c r="CK15" s="66"/>
      <c r="CL15" s="41"/>
      <c r="CM15" s="66"/>
      <c r="CN15" s="228"/>
      <c r="CO15" s="228"/>
      <c r="CP15" s="228"/>
      <c r="CQ15" s="228"/>
      <c r="CR15" s="228"/>
      <c r="CS15" s="228"/>
      <c r="CT15" s="228"/>
      <c r="CU15" s="228"/>
      <c r="CV15" s="228"/>
      <c r="CW15" s="228"/>
      <c r="CX15" s="165"/>
      <c r="CY15" s="165"/>
      <c r="CZ15" s="237"/>
      <c r="DA15" s="162"/>
      <c r="DB15" s="66"/>
      <c r="DC15" s="66"/>
      <c r="DD15" s="66"/>
      <c r="DE15" s="66"/>
      <c r="DF15" s="41"/>
      <c r="DG15" s="66"/>
      <c r="DH15" s="228"/>
      <c r="DI15" s="228"/>
      <c r="DJ15" s="230"/>
      <c r="DK15" s="230"/>
      <c r="DL15" s="66"/>
      <c r="DM15" s="66"/>
      <c r="DN15" s="66"/>
      <c r="DO15" s="66"/>
      <c r="DP15" s="41"/>
      <c r="DQ15" s="66"/>
      <c r="DR15" s="228"/>
      <c r="DS15" s="228"/>
      <c r="DT15" s="230"/>
      <c r="DU15" s="230"/>
      <c r="DV15" s="66"/>
      <c r="DW15" s="66"/>
      <c r="DX15" s="66"/>
      <c r="DY15" s="66"/>
      <c r="DZ15" s="41"/>
      <c r="EA15" s="66"/>
      <c r="EB15" s="228"/>
      <c r="EC15" s="228"/>
      <c r="ED15" s="230"/>
      <c r="EE15" s="230"/>
      <c r="EF15" s="66"/>
      <c r="EG15" s="66"/>
      <c r="EH15" s="66"/>
      <c r="EI15" s="66"/>
      <c r="EJ15" s="41"/>
      <c r="EK15" s="66"/>
      <c r="EL15" s="228"/>
      <c r="EM15" s="228"/>
      <c r="EN15" s="230"/>
      <c r="EO15" s="230"/>
      <c r="EP15" s="66"/>
      <c r="EQ15" s="66"/>
      <c r="ER15" s="66"/>
      <c r="ES15" s="66"/>
      <c r="ET15" s="41"/>
      <c r="EU15" s="66"/>
    </row>
    <row r="16" spans="1:161" ht="84" customHeight="1" x14ac:dyDescent="0.2">
      <c r="A16" s="202">
        <v>4</v>
      </c>
      <c r="B16" s="202">
        <v>8</v>
      </c>
      <c r="C16" s="31" t="s">
        <v>1518</v>
      </c>
      <c r="D16" s="31">
        <v>9</v>
      </c>
      <c r="E16" s="24" t="s">
        <v>167</v>
      </c>
      <c r="F16" s="24" t="s">
        <v>1503</v>
      </c>
      <c r="G16" s="31" t="s">
        <v>1468</v>
      </c>
      <c r="H16" s="24" t="s">
        <v>1504</v>
      </c>
      <c r="I16" s="24">
        <v>8</v>
      </c>
      <c r="J16" s="52" t="s">
        <v>1505</v>
      </c>
      <c r="K16" s="35"/>
      <c r="L16" s="226"/>
      <c r="M16" s="226"/>
      <c r="N16" s="226"/>
      <c r="O16" s="226"/>
      <c r="P16" s="226"/>
      <c r="Q16" s="226"/>
      <c r="R16" s="226"/>
      <c r="S16" s="226"/>
      <c r="T16" s="227"/>
      <c r="U16" s="226"/>
      <c r="V16" s="234"/>
      <c r="W16" s="234"/>
      <c r="X16" s="235"/>
      <c r="Y16" s="236"/>
      <c r="Z16" s="226"/>
      <c r="AA16" s="226"/>
      <c r="AB16" s="226"/>
      <c r="AC16" s="226"/>
      <c r="AD16" s="227"/>
      <c r="AE16" s="226"/>
      <c r="AF16" s="61">
        <v>0.82289999999999996</v>
      </c>
      <c r="AG16" s="222"/>
      <c r="AH16" s="224"/>
      <c r="AI16" s="224"/>
      <c r="AJ16" s="23"/>
      <c r="AK16" s="23"/>
      <c r="AL16" s="225" t="s">
        <v>63</v>
      </c>
      <c r="AM16" s="23"/>
      <c r="AN16" s="24" t="s">
        <v>1528</v>
      </c>
      <c r="AO16" s="23">
        <v>1</v>
      </c>
      <c r="AP16" s="228"/>
      <c r="AQ16" s="228"/>
      <c r="AR16" s="230"/>
      <c r="AS16" s="230"/>
      <c r="AT16" s="228"/>
      <c r="AU16" s="228"/>
      <c r="AV16" s="228"/>
      <c r="AW16" s="228"/>
      <c r="AX16" s="228"/>
      <c r="AY16" s="66"/>
      <c r="AZ16" s="66"/>
      <c r="BA16" s="228"/>
      <c r="BB16" s="230"/>
      <c r="BC16" s="230"/>
      <c r="BD16" s="230"/>
      <c r="BE16" s="230"/>
      <c r="BF16" s="230"/>
      <c r="BG16" s="230"/>
      <c r="BH16" s="230"/>
      <c r="BI16" s="230"/>
      <c r="BJ16" s="44">
        <v>0.14130000000000001</v>
      </c>
      <c r="BK16" s="222"/>
      <c r="BL16" s="116" t="s">
        <v>1529</v>
      </c>
      <c r="BM16" s="224"/>
      <c r="BN16" s="23"/>
      <c r="BO16" s="23"/>
      <c r="BP16" s="225" t="s">
        <v>63</v>
      </c>
      <c r="BQ16" s="23"/>
      <c r="BR16" s="24" t="s">
        <v>1530</v>
      </c>
      <c r="BS16" s="23">
        <v>1</v>
      </c>
      <c r="BT16" s="228"/>
      <c r="BU16" s="228"/>
      <c r="BV16" s="230"/>
      <c r="BW16" s="230"/>
      <c r="BX16" s="66"/>
      <c r="BY16" s="66"/>
      <c r="BZ16" s="66"/>
      <c r="CA16" s="66"/>
      <c r="CB16" s="41"/>
      <c r="CC16" s="66"/>
      <c r="CD16" s="228"/>
      <c r="CE16" s="228"/>
      <c r="CF16" s="230"/>
      <c r="CG16" s="230"/>
      <c r="CH16" s="66"/>
      <c r="CI16" s="66"/>
      <c r="CJ16" s="66"/>
      <c r="CK16" s="66"/>
      <c r="CL16" s="41"/>
      <c r="CM16" s="66"/>
      <c r="CN16" s="228"/>
      <c r="CO16" s="228"/>
      <c r="CP16" s="228"/>
      <c r="CQ16" s="228"/>
      <c r="CR16" s="228"/>
      <c r="CS16" s="228"/>
      <c r="CT16" s="228"/>
      <c r="CU16" s="228"/>
      <c r="CV16" s="228"/>
      <c r="CW16" s="228"/>
      <c r="CX16" s="165"/>
      <c r="CY16" s="165"/>
      <c r="CZ16" s="237"/>
      <c r="DA16" s="162"/>
      <c r="DB16" s="66"/>
      <c r="DC16" s="66"/>
      <c r="DD16" s="66"/>
      <c r="DE16" s="66"/>
      <c r="DF16" s="41"/>
      <c r="DG16" s="66"/>
      <c r="DH16" s="228"/>
      <c r="DI16" s="228"/>
      <c r="DJ16" s="230"/>
      <c r="DK16" s="230"/>
      <c r="DL16" s="66"/>
      <c r="DM16" s="66"/>
      <c r="DN16" s="66"/>
      <c r="DO16" s="66"/>
      <c r="DP16" s="41"/>
      <c r="DQ16" s="66"/>
      <c r="DR16" s="228"/>
      <c r="DS16" s="228"/>
      <c r="DT16" s="230"/>
      <c r="DU16" s="230"/>
      <c r="DV16" s="66"/>
      <c r="DW16" s="66"/>
      <c r="DX16" s="66"/>
      <c r="DY16" s="66"/>
      <c r="DZ16" s="41"/>
      <c r="EA16" s="66"/>
      <c r="EB16" s="228"/>
      <c r="EC16" s="228"/>
      <c r="ED16" s="230"/>
      <c r="EE16" s="230"/>
      <c r="EF16" s="66"/>
      <c r="EG16" s="66"/>
      <c r="EH16" s="66"/>
      <c r="EI16" s="66"/>
      <c r="EJ16" s="41"/>
      <c r="EK16" s="66"/>
      <c r="EL16" s="228"/>
      <c r="EM16" s="228"/>
      <c r="EN16" s="230"/>
      <c r="EO16" s="230"/>
      <c r="EP16" s="66"/>
      <c r="EQ16" s="66"/>
      <c r="ER16" s="66"/>
      <c r="ES16" s="66"/>
      <c r="ET16" s="41"/>
      <c r="EU16" s="66"/>
    </row>
    <row r="17" spans="1:151" ht="89.25" customHeight="1" x14ac:dyDescent="0.2">
      <c r="A17" s="238">
        <v>1</v>
      </c>
      <c r="B17" s="238">
        <v>1</v>
      </c>
      <c r="C17" s="239" t="s">
        <v>1531</v>
      </c>
      <c r="D17" s="240">
        <v>9</v>
      </c>
      <c r="E17" s="241" t="s">
        <v>1151</v>
      </c>
      <c r="F17" s="242" t="s">
        <v>1467</v>
      </c>
      <c r="G17" s="240" t="s">
        <v>1468</v>
      </c>
      <c r="H17" s="242" t="s">
        <v>1469</v>
      </c>
      <c r="I17" s="243">
        <v>9</v>
      </c>
      <c r="J17" s="244" t="s">
        <v>1470</v>
      </c>
      <c r="K17" s="245"/>
      <c r="L17" s="246"/>
      <c r="M17" s="246"/>
      <c r="N17" s="246"/>
      <c r="O17" s="246"/>
      <c r="P17" s="246"/>
      <c r="Q17" s="246"/>
      <c r="R17" s="246"/>
      <c r="S17" s="246"/>
      <c r="T17" s="247"/>
      <c r="U17" s="246"/>
      <c r="V17" s="248"/>
      <c r="W17" s="248"/>
      <c r="X17" s="249"/>
      <c r="Y17" s="250"/>
      <c r="Z17" s="246"/>
      <c r="AA17" s="246"/>
      <c r="AB17" s="246"/>
      <c r="AC17" s="246"/>
      <c r="AD17" s="247"/>
      <c r="AE17" s="246"/>
      <c r="AF17" s="228"/>
      <c r="AG17" s="228"/>
      <c r="AH17" s="228"/>
      <c r="AI17" s="228"/>
      <c r="AJ17" s="228"/>
      <c r="AK17" s="228"/>
      <c r="AL17" s="228"/>
      <c r="AM17" s="228"/>
      <c r="AN17" s="228"/>
      <c r="AO17" s="228"/>
      <c r="AP17" s="27">
        <v>3.4</v>
      </c>
      <c r="AQ17" s="222"/>
      <c r="AR17" s="224"/>
      <c r="AS17" s="224"/>
      <c r="AT17" s="222"/>
      <c r="AU17" s="225" t="s">
        <v>63</v>
      </c>
      <c r="AV17" s="222"/>
      <c r="AW17" s="222"/>
      <c r="AX17" s="222"/>
      <c r="AY17" s="23">
        <v>1</v>
      </c>
      <c r="AZ17" s="251"/>
      <c r="BA17" s="252"/>
      <c r="BB17" s="253"/>
      <c r="BC17" s="253"/>
      <c r="BD17" s="253"/>
      <c r="BE17" s="253"/>
      <c r="BF17" s="253"/>
      <c r="BG17" s="253"/>
      <c r="BH17" s="253"/>
      <c r="BI17" s="254"/>
      <c r="BJ17" s="251"/>
      <c r="BK17" s="251"/>
      <c r="BL17" s="251"/>
      <c r="BM17" s="251"/>
      <c r="BN17" s="251"/>
      <c r="BO17" s="251"/>
      <c r="BP17" s="251"/>
      <c r="BQ17" s="251"/>
      <c r="BR17" s="255"/>
      <c r="BS17" s="251"/>
      <c r="BT17" s="252"/>
      <c r="BU17" s="252"/>
      <c r="BV17" s="253"/>
      <c r="BW17" s="253"/>
      <c r="BX17" s="251"/>
      <c r="BY17" s="251"/>
      <c r="BZ17" s="251"/>
      <c r="CA17" s="251"/>
      <c r="CB17" s="255"/>
      <c r="CC17" s="251"/>
      <c r="CD17" s="252"/>
      <c r="CE17" s="252"/>
      <c r="CF17" s="253"/>
      <c r="CG17" s="253"/>
      <c r="CH17" s="251"/>
      <c r="CI17" s="251"/>
      <c r="CJ17" s="251"/>
      <c r="CK17" s="251"/>
      <c r="CL17" s="255"/>
      <c r="CM17" s="251"/>
      <c r="CN17" s="228"/>
      <c r="CO17" s="228"/>
      <c r="CP17" s="228"/>
      <c r="CQ17" s="228"/>
      <c r="CR17" s="228"/>
      <c r="CS17" s="228"/>
      <c r="CT17" s="228"/>
      <c r="CU17" s="228"/>
      <c r="CV17" s="228"/>
      <c r="CW17" s="228"/>
      <c r="CX17" s="256"/>
      <c r="CY17" s="256"/>
      <c r="CZ17" s="257"/>
      <c r="DA17" s="258"/>
      <c r="DB17" s="251"/>
      <c r="DC17" s="251"/>
      <c r="DD17" s="251"/>
      <c r="DE17" s="251"/>
      <c r="DF17" s="255"/>
      <c r="DG17" s="251"/>
      <c r="DH17" s="252"/>
      <c r="DI17" s="252"/>
      <c r="DJ17" s="253"/>
      <c r="DK17" s="253"/>
      <c r="DL17" s="251"/>
      <c r="DM17" s="251"/>
      <c r="DN17" s="251"/>
      <c r="DO17" s="251"/>
      <c r="DP17" s="255"/>
      <c r="DQ17" s="251"/>
      <c r="DR17" s="252"/>
      <c r="DS17" s="252"/>
      <c r="DT17" s="253"/>
      <c r="DU17" s="253"/>
      <c r="DV17" s="251"/>
      <c r="DW17" s="251"/>
      <c r="DX17" s="251"/>
      <c r="DY17" s="251"/>
      <c r="DZ17" s="255"/>
      <c r="EA17" s="251"/>
      <c r="EB17" s="252"/>
      <c r="EC17" s="252"/>
      <c r="ED17" s="253"/>
      <c r="EE17" s="253"/>
      <c r="EF17" s="251"/>
      <c r="EG17" s="251"/>
      <c r="EH17" s="251"/>
      <c r="EI17" s="251"/>
      <c r="EJ17" s="255"/>
      <c r="EK17" s="251"/>
      <c r="EL17" s="252"/>
      <c r="EM17" s="252"/>
      <c r="EN17" s="253"/>
      <c r="EO17" s="253"/>
      <c r="EP17" s="251"/>
      <c r="EQ17" s="251"/>
      <c r="ER17" s="251"/>
      <c r="ES17" s="251"/>
      <c r="ET17" s="255"/>
      <c r="EU17" s="251"/>
    </row>
    <row r="18" spans="1:151" ht="51" customHeight="1" x14ac:dyDescent="0.2">
      <c r="A18" s="202">
        <v>2</v>
      </c>
      <c r="B18" s="202">
        <v>3</v>
      </c>
      <c r="C18" s="31" t="s">
        <v>1531</v>
      </c>
      <c r="D18" s="21">
        <v>9</v>
      </c>
      <c r="E18" s="62" t="s">
        <v>90</v>
      </c>
      <c r="F18" s="24" t="s">
        <v>1532</v>
      </c>
      <c r="G18" s="21" t="s">
        <v>1468</v>
      </c>
      <c r="H18" s="24" t="s">
        <v>1533</v>
      </c>
      <c r="I18" s="22">
        <v>10</v>
      </c>
      <c r="J18" s="259" t="s">
        <v>1476</v>
      </c>
      <c r="K18" s="117"/>
      <c r="L18" s="226"/>
      <c r="M18" s="226"/>
      <c r="N18" s="226"/>
      <c r="O18" s="226"/>
      <c r="P18" s="226"/>
      <c r="Q18" s="226"/>
      <c r="R18" s="226"/>
      <c r="S18" s="226"/>
      <c r="T18" s="260"/>
      <c r="U18" s="261"/>
      <c r="V18" s="262"/>
      <c r="W18" s="262"/>
      <c r="X18" s="235"/>
      <c r="Y18" s="236"/>
      <c r="Z18" s="226"/>
      <c r="AA18" s="226"/>
      <c r="AB18" s="226"/>
      <c r="AC18" s="226"/>
      <c r="AD18" s="260"/>
      <c r="AE18" s="261"/>
      <c r="AF18" s="228"/>
      <c r="AG18" s="228"/>
      <c r="AH18" s="228"/>
      <c r="AI18" s="228"/>
      <c r="AJ18" s="228"/>
      <c r="AK18" s="228"/>
      <c r="AL18" s="228"/>
      <c r="AM18" s="228"/>
      <c r="AN18" s="228"/>
      <c r="AO18" s="228"/>
      <c r="AP18" s="27">
        <v>3</v>
      </c>
      <c r="AQ18" s="222"/>
      <c r="AR18" s="224"/>
      <c r="AS18" s="222"/>
      <c r="AT18" s="222"/>
      <c r="AU18" s="225" t="s">
        <v>63</v>
      </c>
      <c r="AV18" s="225"/>
      <c r="AW18" s="222"/>
      <c r="AX18" s="222"/>
      <c r="AY18" s="23">
        <v>1</v>
      </c>
      <c r="AZ18" s="66"/>
      <c r="BA18" s="228"/>
      <c r="BB18" s="230"/>
      <c r="BC18" s="230"/>
      <c r="BD18" s="230"/>
      <c r="BE18" s="230"/>
      <c r="BF18" s="230"/>
      <c r="BG18" s="230"/>
      <c r="BH18" s="230"/>
      <c r="BI18" s="263"/>
      <c r="BJ18" s="66"/>
      <c r="BK18" s="66"/>
      <c r="BL18" s="66"/>
      <c r="BM18" s="66"/>
      <c r="BN18" s="66"/>
      <c r="BO18" s="66"/>
      <c r="BP18" s="66"/>
      <c r="BQ18" s="66"/>
      <c r="BR18" s="41"/>
      <c r="BS18" s="66"/>
      <c r="BT18" s="228"/>
      <c r="BU18" s="228"/>
      <c r="BV18" s="230"/>
      <c r="BW18" s="230"/>
      <c r="BX18" s="66"/>
      <c r="BY18" s="66"/>
      <c r="BZ18" s="66"/>
      <c r="CA18" s="66"/>
      <c r="CB18" s="41"/>
      <c r="CC18" s="66"/>
      <c r="CD18" s="228"/>
      <c r="CE18" s="228"/>
      <c r="CF18" s="230"/>
      <c r="CG18" s="230"/>
      <c r="CH18" s="66"/>
      <c r="CI18" s="66"/>
      <c r="CJ18" s="66"/>
      <c r="CK18" s="66"/>
      <c r="CL18" s="41"/>
      <c r="CM18" s="66"/>
      <c r="CN18" s="228"/>
      <c r="CO18" s="228"/>
      <c r="CP18" s="228"/>
      <c r="CQ18" s="228"/>
      <c r="CR18" s="228"/>
      <c r="CS18" s="228"/>
      <c r="CT18" s="228"/>
      <c r="CU18" s="228"/>
      <c r="CV18" s="228"/>
      <c r="CW18" s="228"/>
      <c r="CX18" s="165"/>
      <c r="CY18" s="165"/>
      <c r="CZ18" s="237"/>
      <c r="DA18" s="162"/>
      <c r="DB18" s="66"/>
      <c r="DC18" s="66"/>
      <c r="DD18" s="66"/>
      <c r="DE18" s="66"/>
      <c r="DF18" s="41"/>
      <c r="DG18" s="66"/>
      <c r="DH18" s="228"/>
      <c r="DI18" s="228"/>
      <c r="DJ18" s="230"/>
      <c r="DK18" s="230"/>
      <c r="DL18" s="66"/>
      <c r="DM18" s="66"/>
      <c r="DN18" s="66"/>
      <c r="DO18" s="66"/>
      <c r="DP18" s="41"/>
      <c r="DQ18" s="66"/>
      <c r="DR18" s="228"/>
      <c r="DS18" s="228"/>
      <c r="DT18" s="230"/>
      <c r="DU18" s="230"/>
      <c r="DV18" s="66"/>
      <c r="DW18" s="66"/>
      <c r="DX18" s="66"/>
      <c r="DY18" s="66"/>
      <c r="DZ18" s="41"/>
      <c r="EA18" s="66"/>
      <c r="EB18" s="228"/>
      <c r="EC18" s="228"/>
      <c r="ED18" s="230"/>
      <c r="EE18" s="230"/>
      <c r="EF18" s="66"/>
      <c r="EG18" s="66"/>
      <c r="EH18" s="66"/>
      <c r="EI18" s="66"/>
      <c r="EJ18" s="41"/>
      <c r="EK18" s="66"/>
      <c r="EL18" s="228"/>
      <c r="EM18" s="228"/>
      <c r="EN18" s="230"/>
      <c r="EO18" s="230"/>
      <c r="EP18" s="66"/>
      <c r="EQ18" s="66"/>
      <c r="ER18" s="66"/>
      <c r="ES18" s="66"/>
      <c r="ET18" s="41"/>
      <c r="EU18" s="66"/>
    </row>
    <row r="19" spans="1:151" ht="78" customHeight="1" x14ac:dyDescent="0.2">
      <c r="A19" s="202">
        <v>3</v>
      </c>
      <c r="B19" s="202">
        <v>7</v>
      </c>
      <c r="C19" s="31" t="s">
        <v>1531</v>
      </c>
      <c r="D19" s="21">
        <v>9</v>
      </c>
      <c r="E19" s="62" t="s">
        <v>90</v>
      </c>
      <c r="F19" s="24" t="s">
        <v>1488</v>
      </c>
      <c r="G19" s="21" t="s">
        <v>1468</v>
      </c>
      <c r="H19" s="24" t="s">
        <v>1489</v>
      </c>
      <c r="I19" s="22">
        <v>11</v>
      </c>
      <c r="J19" s="259" t="s">
        <v>1490</v>
      </c>
      <c r="K19" s="117"/>
      <c r="L19" s="261"/>
      <c r="M19" s="261"/>
      <c r="N19" s="261"/>
      <c r="O19" s="261"/>
      <c r="P19" s="261"/>
      <c r="Q19" s="261"/>
      <c r="R19" s="261"/>
      <c r="S19" s="261"/>
      <c r="T19" s="260"/>
      <c r="U19" s="261"/>
      <c r="V19" s="262"/>
      <c r="W19" s="262"/>
      <c r="X19" s="235"/>
      <c r="Y19" s="236"/>
      <c r="Z19" s="261"/>
      <c r="AA19" s="261"/>
      <c r="AB19" s="261"/>
      <c r="AC19" s="261"/>
      <c r="AD19" s="260"/>
      <c r="AE19" s="261"/>
      <c r="AF19" s="228"/>
      <c r="AG19" s="228"/>
      <c r="AH19" s="228"/>
      <c r="AI19" s="228"/>
      <c r="AJ19" s="228"/>
      <c r="AK19" s="228"/>
      <c r="AL19" s="228"/>
      <c r="AM19" s="228"/>
      <c r="AN19" s="228"/>
      <c r="AO19" s="228"/>
      <c r="AP19" s="45">
        <v>1</v>
      </c>
      <c r="AQ19" s="222"/>
      <c r="AR19" s="224"/>
      <c r="AS19" s="222"/>
      <c r="AT19" s="222"/>
      <c r="AU19" s="225" t="s">
        <v>63</v>
      </c>
      <c r="AV19" s="225"/>
      <c r="AW19" s="222"/>
      <c r="AX19" s="222"/>
      <c r="AY19" s="23">
        <v>1</v>
      </c>
      <c r="AZ19" s="66"/>
      <c r="BA19" s="228"/>
      <c r="BB19" s="230"/>
      <c r="BC19" s="230"/>
      <c r="BD19" s="230"/>
      <c r="BE19" s="230"/>
      <c r="BF19" s="230"/>
      <c r="BG19" s="230"/>
      <c r="BH19" s="230"/>
      <c r="BI19" s="263"/>
      <c r="BJ19" s="66"/>
      <c r="BK19" s="66"/>
      <c r="BL19" s="66"/>
      <c r="BM19" s="66"/>
      <c r="BN19" s="66"/>
      <c r="BO19" s="66"/>
      <c r="BP19" s="66"/>
      <c r="BQ19" s="66"/>
      <c r="BR19" s="41"/>
      <c r="BS19" s="66"/>
      <c r="BT19" s="228"/>
      <c r="BU19" s="228"/>
      <c r="BV19" s="230"/>
      <c r="BW19" s="230"/>
      <c r="BX19" s="66"/>
      <c r="BY19" s="66"/>
      <c r="BZ19" s="66"/>
      <c r="CA19" s="66"/>
      <c r="CB19" s="41"/>
      <c r="CC19" s="66"/>
      <c r="CD19" s="228"/>
      <c r="CE19" s="228"/>
      <c r="CF19" s="230"/>
      <c r="CG19" s="230"/>
      <c r="CH19" s="66"/>
      <c r="CI19" s="66"/>
      <c r="CJ19" s="66"/>
      <c r="CK19" s="66"/>
      <c r="CL19" s="41"/>
      <c r="CM19" s="66"/>
      <c r="CN19" s="228"/>
      <c r="CO19" s="228"/>
      <c r="CP19" s="228"/>
      <c r="CQ19" s="228"/>
      <c r="CR19" s="228"/>
      <c r="CS19" s="228"/>
      <c r="CT19" s="228"/>
      <c r="CU19" s="228"/>
      <c r="CV19" s="228"/>
      <c r="CW19" s="228"/>
      <c r="CX19" s="165"/>
      <c r="CY19" s="165"/>
      <c r="CZ19" s="237"/>
      <c r="DA19" s="162"/>
      <c r="DB19" s="66"/>
      <c r="DC19" s="66"/>
      <c r="DD19" s="66"/>
      <c r="DE19" s="66"/>
      <c r="DF19" s="41"/>
      <c r="DG19" s="66"/>
      <c r="DH19" s="228"/>
      <c r="DI19" s="228"/>
      <c r="DJ19" s="230"/>
      <c r="DK19" s="230"/>
      <c r="DL19" s="66"/>
      <c r="DM19" s="66"/>
      <c r="DN19" s="66"/>
      <c r="DO19" s="66"/>
      <c r="DP19" s="41"/>
      <c r="DQ19" s="66"/>
      <c r="DR19" s="228"/>
      <c r="DS19" s="228"/>
      <c r="DT19" s="230"/>
      <c r="DU19" s="230"/>
      <c r="DV19" s="66"/>
      <c r="DW19" s="66"/>
      <c r="DX19" s="66"/>
      <c r="DY19" s="66"/>
      <c r="DZ19" s="41"/>
      <c r="EA19" s="66"/>
      <c r="EB19" s="228"/>
      <c r="EC19" s="228"/>
      <c r="ED19" s="230"/>
      <c r="EE19" s="230"/>
      <c r="EF19" s="66"/>
      <c r="EG19" s="66"/>
      <c r="EH19" s="66"/>
      <c r="EI19" s="66"/>
      <c r="EJ19" s="41"/>
      <c r="EK19" s="66"/>
      <c r="EL19" s="228"/>
      <c r="EM19" s="228"/>
      <c r="EN19" s="230"/>
      <c r="EO19" s="230"/>
      <c r="EP19" s="66"/>
      <c r="EQ19" s="66"/>
      <c r="ER19" s="66"/>
      <c r="ES19" s="66"/>
      <c r="ET19" s="41"/>
      <c r="EU19" s="66"/>
    </row>
    <row r="20" spans="1:151" ht="84" customHeight="1" x14ac:dyDescent="0.2">
      <c r="A20" s="202">
        <v>4</v>
      </c>
      <c r="B20" s="202">
        <v>8</v>
      </c>
      <c r="C20" s="31" t="s">
        <v>1531</v>
      </c>
      <c r="D20" s="21">
        <v>9</v>
      </c>
      <c r="E20" s="28" t="s">
        <v>167</v>
      </c>
      <c r="F20" s="22" t="s">
        <v>1503</v>
      </c>
      <c r="G20" s="21" t="s">
        <v>1468</v>
      </c>
      <c r="H20" s="28" t="s">
        <v>1504</v>
      </c>
      <c r="I20" s="28">
        <v>12</v>
      </c>
      <c r="J20" s="259" t="s">
        <v>1505</v>
      </c>
      <c r="K20" s="264"/>
      <c r="L20" s="261"/>
      <c r="M20" s="261"/>
      <c r="N20" s="261"/>
      <c r="O20" s="261"/>
      <c r="P20" s="261"/>
      <c r="Q20" s="261"/>
      <c r="R20" s="261"/>
      <c r="S20" s="261"/>
      <c r="T20" s="260"/>
      <c r="U20" s="261"/>
      <c r="V20" s="262"/>
      <c r="W20" s="262"/>
      <c r="X20" s="265"/>
      <c r="Y20" s="266"/>
      <c r="Z20" s="261"/>
      <c r="AA20" s="261"/>
      <c r="AB20" s="261"/>
      <c r="AC20" s="261"/>
      <c r="AD20" s="260"/>
      <c r="AE20" s="261"/>
      <c r="AF20" s="267"/>
      <c r="AG20" s="267"/>
      <c r="AH20" s="267"/>
      <c r="AI20" s="267"/>
      <c r="AJ20" s="267"/>
      <c r="AK20" s="267"/>
      <c r="AL20" s="267"/>
      <c r="AM20" s="267"/>
      <c r="AN20" s="267"/>
      <c r="AO20" s="267"/>
      <c r="AP20" s="268">
        <f>28/38</f>
        <v>0.73684210526315785</v>
      </c>
      <c r="AQ20" s="25"/>
      <c r="AR20" s="269"/>
      <c r="AS20" s="222"/>
      <c r="AT20" s="25"/>
      <c r="AU20" s="225"/>
      <c r="AV20" s="225" t="s">
        <v>63</v>
      </c>
      <c r="AW20" s="25"/>
      <c r="AX20" s="25" t="s">
        <v>1534</v>
      </c>
      <c r="AY20" s="23">
        <v>1</v>
      </c>
      <c r="AZ20" s="270"/>
      <c r="BA20" s="267"/>
      <c r="BB20" s="271"/>
      <c r="BC20" s="271"/>
      <c r="BD20" s="271"/>
      <c r="BE20" s="271"/>
      <c r="BF20" s="271"/>
      <c r="BG20" s="271"/>
      <c r="BH20" s="271"/>
      <c r="BI20" s="272"/>
      <c r="BJ20" s="270"/>
      <c r="BK20" s="270"/>
      <c r="BL20" s="270"/>
      <c r="BM20" s="270"/>
      <c r="BN20" s="270"/>
      <c r="BO20" s="270"/>
      <c r="BP20" s="270"/>
      <c r="BQ20" s="270"/>
      <c r="BR20" s="273"/>
      <c r="BS20" s="270"/>
      <c r="BT20" s="267"/>
      <c r="BU20" s="267"/>
      <c r="BV20" s="271"/>
      <c r="BW20" s="271"/>
      <c r="BX20" s="270"/>
      <c r="BY20" s="270"/>
      <c r="BZ20" s="270"/>
      <c r="CA20" s="270"/>
      <c r="CB20" s="273"/>
      <c r="CC20" s="270"/>
      <c r="CD20" s="267"/>
      <c r="CE20" s="267"/>
      <c r="CF20" s="271"/>
      <c r="CG20" s="271"/>
      <c r="CH20" s="270"/>
      <c r="CI20" s="270"/>
      <c r="CJ20" s="270"/>
      <c r="CK20" s="270"/>
      <c r="CL20" s="273"/>
      <c r="CM20" s="270"/>
      <c r="CN20" s="267"/>
      <c r="CO20" s="267"/>
      <c r="CP20" s="267"/>
      <c r="CQ20" s="267"/>
      <c r="CR20" s="267"/>
      <c r="CS20" s="267"/>
      <c r="CT20" s="267"/>
      <c r="CU20" s="267"/>
      <c r="CV20" s="267"/>
      <c r="CW20" s="267"/>
      <c r="CX20" s="274"/>
      <c r="CY20" s="274"/>
      <c r="CZ20" s="275"/>
      <c r="DA20" s="276"/>
      <c r="DB20" s="270"/>
      <c r="DC20" s="270"/>
      <c r="DD20" s="270"/>
      <c r="DE20" s="270"/>
      <c r="DF20" s="273"/>
      <c r="DG20" s="270"/>
      <c r="DH20" s="267"/>
      <c r="DI20" s="267"/>
      <c r="DJ20" s="271"/>
      <c r="DK20" s="271"/>
      <c r="DL20" s="270"/>
      <c r="DM20" s="270"/>
      <c r="DN20" s="270"/>
      <c r="DO20" s="270"/>
      <c r="DP20" s="273"/>
      <c r="DQ20" s="270"/>
      <c r="DR20" s="267"/>
      <c r="DS20" s="267"/>
      <c r="DT20" s="271"/>
      <c r="DU20" s="271"/>
      <c r="DV20" s="270"/>
      <c r="DW20" s="270"/>
      <c r="DX20" s="270"/>
      <c r="DY20" s="270"/>
      <c r="DZ20" s="273"/>
      <c r="EA20" s="270"/>
      <c r="EB20" s="267"/>
      <c r="EC20" s="267"/>
      <c r="ED20" s="271"/>
      <c r="EE20" s="271"/>
      <c r="EF20" s="270"/>
      <c r="EG20" s="270"/>
      <c r="EH20" s="270"/>
      <c r="EI20" s="270"/>
      <c r="EJ20" s="273"/>
      <c r="EK20" s="270"/>
      <c r="EL20" s="267"/>
      <c r="EM20" s="267"/>
      <c r="EN20" s="271"/>
      <c r="EO20" s="271"/>
      <c r="EP20" s="270"/>
      <c r="EQ20" s="270"/>
      <c r="ER20" s="270"/>
      <c r="ES20" s="270"/>
      <c r="ET20" s="273"/>
      <c r="EU20" s="270"/>
    </row>
    <row r="21" spans="1:151" ht="153" customHeight="1" x14ac:dyDescent="0.2">
      <c r="A21" s="277">
        <v>5</v>
      </c>
      <c r="B21" s="277">
        <v>1</v>
      </c>
      <c r="C21" s="278" t="s">
        <v>1535</v>
      </c>
      <c r="D21" s="279">
        <v>9</v>
      </c>
      <c r="E21" s="280" t="s">
        <v>1536</v>
      </c>
      <c r="F21" s="280" t="s">
        <v>1537</v>
      </c>
      <c r="G21" s="281" t="s">
        <v>1538</v>
      </c>
      <c r="H21" s="280" t="s">
        <v>1539</v>
      </c>
      <c r="I21" s="280">
        <v>13</v>
      </c>
      <c r="J21" s="280" t="s">
        <v>1540</v>
      </c>
      <c r="K21" s="178">
        <v>1</v>
      </c>
      <c r="L21" s="179" t="s">
        <v>62</v>
      </c>
      <c r="M21" s="282"/>
      <c r="N21" s="282"/>
      <c r="O21" s="282"/>
      <c r="P21" s="178"/>
      <c r="Q21" s="283" t="s">
        <v>63</v>
      </c>
      <c r="R21" s="178"/>
      <c r="S21" s="178"/>
      <c r="T21" s="179"/>
      <c r="U21" s="182">
        <v>1</v>
      </c>
      <c r="V21" s="179" t="s">
        <v>62</v>
      </c>
      <c r="W21" s="284"/>
      <c r="X21" s="285"/>
      <c r="Y21" s="179"/>
      <c r="Z21" s="178"/>
      <c r="AA21" s="283" t="s">
        <v>63</v>
      </c>
      <c r="AB21" s="178"/>
      <c r="AC21" s="178"/>
      <c r="AD21" s="179"/>
      <c r="AE21" s="178">
        <v>1</v>
      </c>
      <c r="AF21" s="179" t="s">
        <v>1541</v>
      </c>
      <c r="AG21" s="282"/>
      <c r="AH21" s="282"/>
      <c r="AI21" s="282"/>
      <c r="AJ21" s="178"/>
      <c r="AK21" s="178" t="s">
        <v>63</v>
      </c>
      <c r="AL21" s="178"/>
      <c r="AM21" s="178"/>
      <c r="AN21" s="179"/>
      <c r="AO21" s="178">
        <v>1</v>
      </c>
      <c r="AP21" s="179" t="s">
        <v>65</v>
      </c>
      <c r="AQ21" s="282"/>
      <c r="AR21" s="282"/>
      <c r="AS21" s="179" t="s">
        <v>1542</v>
      </c>
      <c r="AT21" s="282"/>
      <c r="AU21" s="283" t="s">
        <v>63</v>
      </c>
      <c r="AV21" s="282"/>
      <c r="AW21" s="282"/>
      <c r="AX21" s="282"/>
      <c r="AY21" s="178">
        <v>1</v>
      </c>
      <c r="AZ21" s="178" t="s">
        <v>1543</v>
      </c>
      <c r="BA21" s="282"/>
      <c r="BB21" s="179" t="s">
        <v>1544</v>
      </c>
      <c r="BC21" s="282"/>
      <c r="BD21" s="178"/>
      <c r="BE21" s="283" t="s">
        <v>63</v>
      </c>
      <c r="BF21" s="178"/>
      <c r="BG21" s="178"/>
      <c r="BH21" s="179"/>
      <c r="BI21" s="178">
        <v>1</v>
      </c>
      <c r="BJ21" s="179" t="s">
        <v>1545</v>
      </c>
      <c r="BK21" s="282"/>
      <c r="BL21" s="179" t="s">
        <v>1546</v>
      </c>
      <c r="BM21" s="282"/>
      <c r="BN21" s="178"/>
      <c r="BO21" s="283" t="s">
        <v>63</v>
      </c>
      <c r="BP21" s="178"/>
      <c r="BQ21" s="178"/>
      <c r="BR21" s="179"/>
      <c r="BS21" s="178">
        <v>1</v>
      </c>
      <c r="BT21" s="179" t="s">
        <v>1547</v>
      </c>
      <c r="BU21" s="282"/>
      <c r="BV21" s="179" t="s">
        <v>1548</v>
      </c>
      <c r="BW21" s="282"/>
      <c r="BX21" s="178"/>
      <c r="BY21" s="283" t="s">
        <v>63</v>
      </c>
      <c r="BZ21" s="178"/>
      <c r="CA21" s="178"/>
      <c r="CB21" s="179"/>
      <c r="CC21" s="178">
        <v>1</v>
      </c>
      <c r="CD21" s="179" t="s">
        <v>62</v>
      </c>
      <c r="CE21" s="282"/>
      <c r="CF21" s="282"/>
      <c r="CG21" s="282"/>
      <c r="CH21" s="178"/>
      <c r="CI21" s="283" t="s">
        <v>63</v>
      </c>
      <c r="CJ21" s="178"/>
      <c r="CK21" s="178"/>
      <c r="CL21" s="179"/>
      <c r="CM21" s="178">
        <v>1</v>
      </c>
      <c r="CN21" s="282"/>
      <c r="CO21" s="282"/>
      <c r="CP21" s="286" t="s">
        <v>1549</v>
      </c>
      <c r="CQ21" s="179" t="s">
        <v>1550</v>
      </c>
      <c r="CR21" s="178"/>
      <c r="CS21" s="283" t="s">
        <v>63</v>
      </c>
      <c r="CT21" s="178"/>
      <c r="CU21" s="178"/>
      <c r="CV21" s="179"/>
      <c r="CW21" s="178">
        <v>1</v>
      </c>
      <c r="CX21" s="179" t="s">
        <v>62</v>
      </c>
      <c r="CY21" s="282"/>
      <c r="CZ21" s="282"/>
      <c r="DA21" s="282"/>
      <c r="DB21" s="178"/>
      <c r="DC21" s="283" t="s">
        <v>63</v>
      </c>
      <c r="DD21" s="178"/>
      <c r="DE21" s="178"/>
      <c r="DF21" s="179"/>
      <c r="DG21" s="178">
        <v>1</v>
      </c>
      <c r="DH21" s="179" t="s">
        <v>1551</v>
      </c>
      <c r="DI21" s="282"/>
      <c r="DJ21" s="191" t="s">
        <v>1552</v>
      </c>
      <c r="DK21" s="282"/>
      <c r="DL21" s="178"/>
      <c r="DM21" s="283" t="s">
        <v>63</v>
      </c>
      <c r="DN21" s="178"/>
      <c r="DO21" s="178"/>
      <c r="DP21" s="179"/>
      <c r="DQ21" s="178">
        <v>1</v>
      </c>
      <c r="DR21" s="179" t="s">
        <v>1553</v>
      </c>
      <c r="DS21" s="282"/>
      <c r="DT21" s="282"/>
      <c r="DU21" s="282"/>
      <c r="DV21" s="178"/>
      <c r="DW21" s="283" t="s">
        <v>63</v>
      </c>
      <c r="DX21" s="178"/>
      <c r="DY21" s="178"/>
      <c r="DZ21" s="179"/>
      <c r="EA21" s="178">
        <v>1</v>
      </c>
      <c r="EB21" s="179" t="s">
        <v>15</v>
      </c>
      <c r="EC21" s="287"/>
      <c r="ED21" s="282"/>
      <c r="EE21" s="282"/>
      <c r="EF21" s="178"/>
      <c r="EG21" s="283" t="s">
        <v>63</v>
      </c>
      <c r="EH21" s="178"/>
      <c r="EI21" s="178"/>
      <c r="EJ21" s="179"/>
      <c r="EK21" s="178">
        <v>1</v>
      </c>
      <c r="EL21" s="179" t="s">
        <v>1554</v>
      </c>
      <c r="EM21" s="282"/>
      <c r="EN21" s="282"/>
      <c r="EO21" s="282"/>
      <c r="EP21" s="178"/>
      <c r="EQ21" s="283" t="s">
        <v>63</v>
      </c>
      <c r="ER21" s="178"/>
      <c r="ES21" s="178"/>
      <c r="ET21" s="179"/>
      <c r="EU21" s="182">
        <v>1</v>
      </c>
    </row>
    <row r="22" spans="1:151" ht="15.75" customHeight="1" x14ac:dyDescent="0.2">
      <c r="A22" s="30">
        <v>6</v>
      </c>
      <c r="B22" s="30">
        <v>2</v>
      </c>
      <c r="C22" s="21" t="s">
        <v>1555</v>
      </c>
      <c r="D22" s="288">
        <v>9</v>
      </c>
      <c r="E22" s="289" t="s">
        <v>90</v>
      </c>
      <c r="F22" s="290" t="s">
        <v>1556</v>
      </c>
      <c r="G22" s="291" t="s">
        <v>1538</v>
      </c>
      <c r="H22" s="31" t="s">
        <v>1557</v>
      </c>
      <c r="I22" s="31">
        <v>22</v>
      </c>
      <c r="J22" s="31" t="s">
        <v>1558</v>
      </c>
      <c r="K22" s="23">
        <v>10</v>
      </c>
      <c r="L22" s="24" t="s">
        <v>62</v>
      </c>
      <c r="M22" s="292"/>
      <c r="N22" s="292"/>
      <c r="O22" s="292"/>
      <c r="P22" s="23"/>
      <c r="Q22" s="23" t="s">
        <v>63</v>
      </c>
      <c r="R22" s="23"/>
      <c r="S22" s="23"/>
      <c r="T22" s="22"/>
      <c r="U22" s="169">
        <v>1</v>
      </c>
      <c r="V22" s="23" t="s">
        <v>62</v>
      </c>
      <c r="W22" s="577"/>
      <c r="X22" s="545"/>
      <c r="Y22" s="548"/>
      <c r="Z22" s="545"/>
      <c r="AA22" s="545" t="s">
        <v>63</v>
      </c>
      <c r="AB22" s="545"/>
      <c r="AC22" s="545"/>
      <c r="AD22" s="533"/>
      <c r="AE22" s="545">
        <v>1</v>
      </c>
      <c r="AF22" s="23" t="s">
        <v>1559</v>
      </c>
      <c r="AG22" s="626"/>
      <c r="AH22" s="626"/>
      <c r="AI22" s="545" t="s">
        <v>1560</v>
      </c>
      <c r="AJ22" s="545"/>
      <c r="AK22" s="545" t="s">
        <v>63</v>
      </c>
      <c r="AL22" s="545"/>
      <c r="AM22" s="545"/>
      <c r="AN22" s="533"/>
      <c r="AO22" s="545">
        <v>1</v>
      </c>
      <c r="AP22" s="23" t="s">
        <v>65</v>
      </c>
      <c r="AQ22" s="626"/>
      <c r="AR22" s="626"/>
      <c r="AS22" s="626"/>
      <c r="AT22" s="626"/>
      <c r="AU22" s="545" t="s">
        <v>63</v>
      </c>
      <c r="AV22" s="626"/>
      <c r="AW22" s="626"/>
      <c r="AX22" s="544"/>
      <c r="AY22" s="545">
        <v>1</v>
      </c>
      <c r="AZ22" s="23" t="s">
        <v>15</v>
      </c>
      <c r="BA22" s="626"/>
      <c r="BB22" s="626"/>
      <c r="BC22" s="626"/>
      <c r="BD22" s="545"/>
      <c r="BE22" s="545" t="s">
        <v>63</v>
      </c>
      <c r="BF22" s="545"/>
      <c r="BG22" s="545"/>
      <c r="BH22" s="533"/>
      <c r="BI22" s="545">
        <v>1</v>
      </c>
      <c r="BJ22" s="23" t="s">
        <v>62</v>
      </c>
      <c r="BK22" s="626"/>
      <c r="BL22" s="626"/>
      <c r="BM22" s="626"/>
      <c r="BN22" s="545"/>
      <c r="BO22" s="545" t="s">
        <v>63</v>
      </c>
      <c r="BP22" s="545"/>
      <c r="BQ22" s="545"/>
      <c r="BR22" s="533"/>
      <c r="BS22" s="545">
        <v>1</v>
      </c>
      <c r="BT22" s="23" t="s">
        <v>1561</v>
      </c>
      <c r="BU22" s="626"/>
      <c r="BV22" s="626"/>
      <c r="BW22" s="626"/>
      <c r="BX22" s="545"/>
      <c r="BY22" s="545" t="s">
        <v>63</v>
      </c>
      <c r="BZ22" s="545"/>
      <c r="CA22" s="545"/>
      <c r="CB22" s="533"/>
      <c r="CC22" s="545">
        <v>1</v>
      </c>
      <c r="CD22" s="23" t="s">
        <v>1562</v>
      </c>
      <c r="CE22" s="626"/>
      <c r="CF22" s="626"/>
      <c r="CG22" s="626"/>
      <c r="CH22" s="545"/>
      <c r="CI22" s="545" t="s">
        <v>63</v>
      </c>
      <c r="CJ22" s="545"/>
      <c r="CK22" s="545"/>
      <c r="CL22" s="533"/>
      <c r="CM22" s="545">
        <v>1</v>
      </c>
      <c r="CN22" s="222" t="s">
        <v>65</v>
      </c>
      <c r="CO22" s="626"/>
      <c r="CP22" s="626" t="s">
        <v>1563</v>
      </c>
      <c r="CQ22" s="626"/>
      <c r="CR22" s="545"/>
      <c r="CS22" s="545" t="s">
        <v>63</v>
      </c>
      <c r="CT22" s="545"/>
      <c r="CU22" s="545"/>
      <c r="CV22" s="533"/>
      <c r="CW22" s="545">
        <v>1</v>
      </c>
      <c r="CX22" s="23" t="s">
        <v>85</v>
      </c>
      <c r="CY22" s="626"/>
      <c r="CZ22" s="626"/>
      <c r="DA22" s="626"/>
      <c r="DB22" s="545"/>
      <c r="DC22" s="545"/>
      <c r="DD22" s="545" t="s">
        <v>63</v>
      </c>
      <c r="DE22" s="545"/>
      <c r="DF22" s="533" t="s">
        <v>1564</v>
      </c>
      <c r="DG22" s="545">
        <v>1</v>
      </c>
      <c r="DH22" s="23" t="s">
        <v>1565</v>
      </c>
      <c r="DI22" s="626"/>
      <c r="DJ22" s="626"/>
      <c r="DK22" s="626"/>
      <c r="DL22" s="545"/>
      <c r="DM22" s="545" t="s">
        <v>63</v>
      </c>
      <c r="DN22" s="545"/>
      <c r="DO22" s="545"/>
      <c r="DP22" s="533"/>
      <c r="DQ22" s="545">
        <v>1</v>
      </c>
      <c r="DR22" s="23" t="s">
        <v>1566</v>
      </c>
      <c r="DS22" s="626"/>
      <c r="DT22" s="626"/>
      <c r="DU22" s="626"/>
      <c r="DV22" s="545"/>
      <c r="DW22" s="545" t="s">
        <v>63</v>
      </c>
      <c r="DX22" s="545"/>
      <c r="DY22" s="545"/>
      <c r="DZ22" s="533"/>
      <c r="EA22" s="545">
        <v>1</v>
      </c>
      <c r="EB22" s="24" t="s">
        <v>62</v>
      </c>
      <c r="EC22" s="628"/>
      <c r="ED22" s="626"/>
      <c r="EE22" s="626"/>
      <c r="EF22" s="545"/>
      <c r="EG22" s="545" t="s">
        <v>63</v>
      </c>
      <c r="EH22" s="545"/>
      <c r="EI22" s="545"/>
      <c r="EJ22" s="533"/>
      <c r="EK22" s="545">
        <v>1</v>
      </c>
      <c r="EL22" s="23" t="s">
        <v>1541</v>
      </c>
      <c r="EM22" s="626"/>
      <c r="EN22" s="626" t="s">
        <v>1567</v>
      </c>
      <c r="EO22" s="626"/>
      <c r="EP22" s="545"/>
      <c r="EQ22" s="545" t="s">
        <v>63</v>
      </c>
      <c r="ER22" s="545"/>
      <c r="ES22" s="545"/>
      <c r="ET22" s="533"/>
      <c r="EU22" s="595">
        <v>1</v>
      </c>
    </row>
    <row r="23" spans="1:151" ht="51" customHeight="1" x14ac:dyDescent="0.2">
      <c r="A23" s="238"/>
      <c r="B23" s="238"/>
      <c r="C23" s="239"/>
      <c r="D23" s="293"/>
      <c r="E23" s="294"/>
      <c r="F23" s="295"/>
      <c r="G23" s="296"/>
      <c r="H23" s="31"/>
      <c r="I23" s="31">
        <v>23</v>
      </c>
      <c r="J23" s="31" t="s">
        <v>1568</v>
      </c>
      <c r="K23" s="23">
        <v>11</v>
      </c>
      <c r="L23" s="24" t="s">
        <v>1569</v>
      </c>
      <c r="M23" s="297"/>
      <c r="N23" s="297"/>
      <c r="O23" s="297"/>
      <c r="P23" s="23"/>
      <c r="Q23" s="23"/>
      <c r="R23" s="23"/>
      <c r="S23" s="23"/>
      <c r="T23" s="242"/>
      <c r="U23" s="169"/>
      <c r="V23" s="23" t="s">
        <v>1570</v>
      </c>
      <c r="W23" s="555"/>
      <c r="X23" s="532"/>
      <c r="Y23" s="532"/>
      <c r="Z23" s="532"/>
      <c r="AA23" s="532"/>
      <c r="AB23" s="532"/>
      <c r="AC23" s="532"/>
      <c r="AD23" s="532"/>
      <c r="AE23" s="532"/>
      <c r="AF23" s="23" t="s">
        <v>1571</v>
      </c>
      <c r="AG23" s="532"/>
      <c r="AH23" s="532"/>
      <c r="AI23" s="532"/>
      <c r="AJ23" s="532"/>
      <c r="AK23" s="532"/>
      <c r="AL23" s="532"/>
      <c r="AM23" s="532"/>
      <c r="AN23" s="532"/>
      <c r="AO23" s="532"/>
      <c r="AP23" s="23" t="s">
        <v>1572</v>
      </c>
      <c r="AQ23" s="532"/>
      <c r="AR23" s="532"/>
      <c r="AS23" s="532"/>
      <c r="AT23" s="532"/>
      <c r="AU23" s="532"/>
      <c r="AV23" s="532"/>
      <c r="AW23" s="532"/>
      <c r="AX23" s="532"/>
      <c r="AY23" s="532"/>
      <c r="AZ23" s="23" t="s">
        <v>1573</v>
      </c>
      <c r="BA23" s="532"/>
      <c r="BB23" s="532"/>
      <c r="BC23" s="532"/>
      <c r="BD23" s="532"/>
      <c r="BE23" s="532"/>
      <c r="BF23" s="532"/>
      <c r="BG23" s="532"/>
      <c r="BH23" s="532"/>
      <c r="BI23" s="532"/>
      <c r="BJ23" s="23" t="s">
        <v>1574</v>
      </c>
      <c r="BK23" s="532"/>
      <c r="BL23" s="532"/>
      <c r="BM23" s="532"/>
      <c r="BN23" s="532"/>
      <c r="BO23" s="532"/>
      <c r="BP23" s="532"/>
      <c r="BQ23" s="532"/>
      <c r="BR23" s="532"/>
      <c r="BS23" s="532"/>
      <c r="BT23" s="23" t="s">
        <v>1575</v>
      </c>
      <c r="BU23" s="532"/>
      <c r="BV23" s="532"/>
      <c r="BW23" s="532"/>
      <c r="BX23" s="532"/>
      <c r="BY23" s="532"/>
      <c r="BZ23" s="532"/>
      <c r="CA23" s="532"/>
      <c r="CB23" s="532"/>
      <c r="CC23" s="532"/>
      <c r="CD23" s="298" t="s">
        <v>1576</v>
      </c>
      <c r="CE23" s="532"/>
      <c r="CF23" s="532"/>
      <c r="CG23" s="532"/>
      <c r="CH23" s="532"/>
      <c r="CI23" s="532"/>
      <c r="CJ23" s="532"/>
      <c r="CK23" s="532"/>
      <c r="CL23" s="532"/>
      <c r="CM23" s="532"/>
      <c r="CN23" s="222" t="s">
        <v>1563</v>
      </c>
      <c r="CO23" s="532"/>
      <c r="CP23" s="532"/>
      <c r="CQ23" s="532"/>
      <c r="CR23" s="532"/>
      <c r="CS23" s="532"/>
      <c r="CT23" s="532"/>
      <c r="CU23" s="532"/>
      <c r="CV23" s="532"/>
      <c r="CW23" s="532"/>
      <c r="CX23" s="23" t="s">
        <v>1577</v>
      </c>
      <c r="CY23" s="532"/>
      <c r="CZ23" s="532"/>
      <c r="DA23" s="532"/>
      <c r="DB23" s="532"/>
      <c r="DC23" s="532"/>
      <c r="DD23" s="532"/>
      <c r="DE23" s="532"/>
      <c r="DF23" s="532"/>
      <c r="DG23" s="532"/>
      <c r="DH23" s="23" t="s">
        <v>1578</v>
      </c>
      <c r="DI23" s="532"/>
      <c r="DJ23" s="532"/>
      <c r="DK23" s="532"/>
      <c r="DL23" s="532"/>
      <c r="DM23" s="532"/>
      <c r="DN23" s="532"/>
      <c r="DO23" s="532"/>
      <c r="DP23" s="532"/>
      <c r="DQ23" s="532"/>
      <c r="DR23" s="299">
        <v>44810</v>
      </c>
      <c r="DS23" s="532"/>
      <c r="DT23" s="532"/>
      <c r="DU23" s="532"/>
      <c r="DV23" s="532"/>
      <c r="DW23" s="532"/>
      <c r="DX23" s="532"/>
      <c r="DY23" s="532"/>
      <c r="DZ23" s="532"/>
      <c r="EA23" s="532"/>
      <c r="EB23" s="24" t="s">
        <v>1579</v>
      </c>
      <c r="EC23" s="555"/>
      <c r="ED23" s="532"/>
      <c r="EE23" s="532"/>
      <c r="EF23" s="532"/>
      <c r="EG23" s="532"/>
      <c r="EH23" s="532"/>
      <c r="EI23" s="532"/>
      <c r="EJ23" s="532"/>
      <c r="EK23" s="532"/>
      <c r="EL23" s="23" t="s">
        <v>1580</v>
      </c>
      <c r="EM23" s="532"/>
      <c r="EN23" s="532"/>
      <c r="EO23" s="532"/>
      <c r="EP23" s="532"/>
      <c r="EQ23" s="532"/>
      <c r="ER23" s="532"/>
      <c r="ES23" s="532"/>
      <c r="ET23" s="532"/>
      <c r="EU23" s="561"/>
    </row>
    <row r="24" spans="1:151" ht="15.75" customHeight="1" x14ac:dyDescent="0.2">
      <c r="A24" s="64">
        <v>7</v>
      </c>
      <c r="B24" s="300">
        <v>3</v>
      </c>
      <c r="C24" s="67" t="s">
        <v>1581</v>
      </c>
      <c r="D24" s="67">
        <v>6</v>
      </c>
      <c r="E24" s="67" t="s">
        <v>1582</v>
      </c>
      <c r="F24" s="67" t="s">
        <v>1583</v>
      </c>
      <c r="G24" s="301" t="s">
        <v>1584</v>
      </c>
      <c r="H24" s="67" t="s">
        <v>1585</v>
      </c>
      <c r="I24" s="67"/>
      <c r="J24" s="237"/>
      <c r="K24" s="302"/>
      <c r="L24" s="230"/>
      <c r="M24" s="230"/>
      <c r="N24" s="230"/>
      <c r="O24" s="230"/>
      <c r="P24" s="66"/>
      <c r="Q24" s="66"/>
      <c r="R24" s="66"/>
      <c r="S24" s="66"/>
      <c r="T24" s="41"/>
      <c r="U24" s="164"/>
      <c r="V24" s="303"/>
      <c r="W24" s="304"/>
      <c r="X24" s="237"/>
      <c r="Y24" s="162"/>
      <c r="Z24" s="66"/>
      <c r="AA24" s="66"/>
      <c r="AB24" s="66"/>
      <c r="AC24" s="66"/>
      <c r="AD24" s="41"/>
      <c r="AE24" s="66"/>
      <c r="AF24" s="230"/>
      <c r="AG24" s="230"/>
      <c r="AH24" s="230"/>
      <c r="AI24" s="230"/>
      <c r="AJ24" s="66"/>
      <c r="AK24" s="66"/>
      <c r="AL24" s="66"/>
      <c r="AM24" s="66"/>
      <c r="AN24" s="41"/>
      <c r="AO24" s="66"/>
      <c r="AP24" s="230"/>
      <c r="AQ24" s="230"/>
      <c r="AR24" s="230"/>
      <c r="AS24" s="230"/>
      <c r="AT24" s="228"/>
      <c r="AU24" s="228"/>
      <c r="AV24" s="228"/>
      <c r="AW24" s="228"/>
      <c r="AX24" s="228"/>
      <c r="AY24" s="66"/>
      <c r="AZ24" s="230"/>
      <c r="BA24" s="230"/>
      <c r="BB24" s="230"/>
      <c r="BC24" s="230"/>
      <c r="BD24" s="66"/>
      <c r="BE24" s="66"/>
      <c r="BF24" s="66"/>
      <c r="BG24" s="66"/>
      <c r="BH24" s="41"/>
      <c r="BI24" s="66"/>
      <c r="BJ24" s="230"/>
      <c r="BK24" s="230"/>
      <c r="BL24" s="230"/>
      <c r="BM24" s="230"/>
      <c r="BN24" s="66"/>
      <c r="BO24" s="66"/>
      <c r="BP24" s="66"/>
      <c r="BQ24" s="66"/>
      <c r="BR24" s="41"/>
      <c r="BS24" s="66"/>
      <c r="BT24" s="230"/>
      <c r="BU24" s="230"/>
      <c r="BV24" s="230"/>
      <c r="BW24" s="230"/>
      <c r="BX24" s="66"/>
      <c r="BY24" s="66"/>
      <c r="BZ24" s="66"/>
      <c r="CA24" s="66"/>
      <c r="CB24" s="41"/>
      <c r="CC24" s="66"/>
      <c r="CD24" s="230"/>
      <c r="CE24" s="230"/>
      <c r="CF24" s="230"/>
      <c r="CG24" s="230"/>
      <c r="CH24" s="66"/>
      <c r="CI24" s="66"/>
      <c r="CJ24" s="66"/>
      <c r="CK24" s="66"/>
      <c r="CL24" s="41"/>
      <c r="CM24" s="66"/>
      <c r="CN24" s="230"/>
      <c r="CO24" s="230"/>
      <c r="CP24" s="230"/>
      <c r="CQ24" s="230"/>
      <c r="CR24" s="66"/>
      <c r="CS24" s="66"/>
      <c r="CT24" s="66"/>
      <c r="CU24" s="66"/>
      <c r="CV24" s="41"/>
      <c r="CW24" s="66"/>
      <c r="CX24" s="162" t="s">
        <v>1577</v>
      </c>
      <c r="CY24" s="230"/>
      <c r="CZ24" s="230"/>
      <c r="DA24" s="230"/>
      <c r="DB24" s="66"/>
      <c r="DC24" s="66"/>
      <c r="DD24" s="66"/>
      <c r="DE24" s="66"/>
      <c r="DF24" s="41"/>
      <c r="DG24" s="66"/>
      <c r="DH24" s="41" t="s">
        <v>1586</v>
      </c>
      <c r="DI24" s="230"/>
      <c r="DJ24" s="230"/>
      <c r="DK24" s="230"/>
      <c r="DL24" s="66"/>
      <c r="DM24" s="66"/>
      <c r="DN24" s="66"/>
      <c r="DO24" s="66"/>
      <c r="DP24" s="41"/>
      <c r="DQ24" s="66"/>
      <c r="DR24" s="230"/>
      <c r="DS24" s="230"/>
      <c r="DT24" s="230"/>
      <c r="DU24" s="230"/>
      <c r="DV24" s="66"/>
      <c r="DW24" s="66"/>
      <c r="DX24" s="66"/>
      <c r="DY24" s="66"/>
      <c r="DZ24" s="41"/>
      <c r="EA24" s="66"/>
      <c r="EB24" s="303"/>
      <c r="EC24" s="305"/>
      <c r="ED24" s="230"/>
      <c r="EE24" s="230"/>
      <c r="EF24" s="66"/>
      <c r="EG24" s="66"/>
      <c r="EH24" s="66"/>
      <c r="EI24" s="66"/>
      <c r="EJ24" s="41"/>
      <c r="EK24" s="66"/>
      <c r="EL24" s="230"/>
      <c r="EM24" s="230"/>
      <c r="EN24" s="230"/>
      <c r="EO24" s="230"/>
      <c r="EP24" s="66"/>
      <c r="EQ24" s="66"/>
      <c r="ER24" s="66"/>
      <c r="ES24" s="66"/>
      <c r="ET24" s="41"/>
      <c r="EU24" s="164"/>
    </row>
    <row r="25" spans="1:151" ht="51.75" customHeight="1" x14ac:dyDescent="0.2">
      <c r="A25" s="277">
        <v>8</v>
      </c>
      <c r="B25" s="277">
        <v>4</v>
      </c>
      <c r="C25" s="278" t="s">
        <v>1587</v>
      </c>
      <c r="D25" s="278">
        <v>6</v>
      </c>
      <c r="E25" s="306" t="s">
        <v>1582</v>
      </c>
      <c r="F25" s="278" t="s">
        <v>1588</v>
      </c>
      <c r="G25" s="279" t="s">
        <v>1538</v>
      </c>
      <c r="H25" s="280" t="s">
        <v>1589</v>
      </c>
      <c r="I25" s="280">
        <v>24</v>
      </c>
      <c r="J25" s="280" t="s">
        <v>1590</v>
      </c>
      <c r="K25" s="178">
        <v>12</v>
      </c>
      <c r="L25" s="178" t="s">
        <v>62</v>
      </c>
      <c r="M25" s="307"/>
      <c r="N25" s="307"/>
      <c r="O25" s="307"/>
      <c r="P25" s="178"/>
      <c r="Q25" s="178" t="s">
        <v>63</v>
      </c>
      <c r="R25" s="178"/>
      <c r="S25" s="178"/>
      <c r="T25" s="308"/>
      <c r="U25" s="182">
        <v>1</v>
      </c>
      <c r="V25" s="178" t="s">
        <v>62</v>
      </c>
      <c r="W25" s="634"/>
      <c r="X25" s="599"/>
      <c r="Y25" s="702"/>
      <c r="Z25" s="599"/>
      <c r="AA25" s="599" t="s">
        <v>63</v>
      </c>
      <c r="AB25" s="599"/>
      <c r="AC25" s="599"/>
      <c r="AD25" s="598"/>
      <c r="AE25" s="599">
        <v>1</v>
      </c>
      <c r="AF25" s="282" t="s">
        <v>1591</v>
      </c>
      <c r="AG25" s="699"/>
      <c r="AH25" s="699"/>
      <c r="AI25" s="699"/>
      <c r="AJ25" s="599"/>
      <c r="AK25" s="599" t="s">
        <v>63</v>
      </c>
      <c r="AL25" s="599"/>
      <c r="AM25" s="599"/>
      <c r="AN25" s="598"/>
      <c r="AO25" s="599">
        <v>1</v>
      </c>
      <c r="AP25" s="178" t="s">
        <v>65</v>
      </c>
      <c r="AQ25" s="599" t="s">
        <v>1592</v>
      </c>
      <c r="AR25" s="599"/>
      <c r="AS25" s="599"/>
      <c r="AT25" s="630"/>
      <c r="AU25" s="599" t="s">
        <v>63</v>
      </c>
      <c r="AV25" s="630"/>
      <c r="AW25" s="630"/>
      <c r="AX25" s="633"/>
      <c r="AY25" s="599">
        <v>1</v>
      </c>
      <c r="AZ25" s="178" t="s">
        <v>62</v>
      </c>
      <c r="BA25" s="699"/>
      <c r="BB25" s="699"/>
      <c r="BC25" s="699"/>
      <c r="BD25" s="599"/>
      <c r="BE25" s="599"/>
      <c r="BF25" s="599" t="s">
        <v>63</v>
      </c>
      <c r="BG25" s="599"/>
      <c r="BH25" s="598" t="s">
        <v>1593</v>
      </c>
      <c r="BI25" s="599">
        <v>1</v>
      </c>
      <c r="BJ25" s="178" t="s">
        <v>1594</v>
      </c>
      <c r="BK25" s="699"/>
      <c r="BL25" s="699"/>
      <c r="BM25" s="699"/>
      <c r="BN25" s="599"/>
      <c r="BO25" s="599" t="s">
        <v>63</v>
      </c>
      <c r="BP25" s="599"/>
      <c r="BQ25" s="599"/>
      <c r="BR25" s="598"/>
      <c r="BS25" s="599">
        <v>1</v>
      </c>
      <c r="BT25" s="178" t="s">
        <v>62</v>
      </c>
      <c r="BU25" s="699"/>
      <c r="BV25" s="699"/>
      <c r="BW25" s="630"/>
      <c r="BX25" s="599"/>
      <c r="BY25" s="599" t="s">
        <v>63</v>
      </c>
      <c r="BZ25" s="599"/>
      <c r="CA25" s="599"/>
      <c r="CB25" s="598"/>
      <c r="CC25" s="599">
        <v>1</v>
      </c>
      <c r="CD25" s="178" t="s">
        <v>1595</v>
      </c>
      <c r="CE25" s="699"/>
      <c r="CF25" s="699"/>
      <c r="CG25" s="699"/>
      <c r="CH25" s="599"/>
      <c r="CI25" s="599" t="s">
        <v>63</v>
      </c>
      <c r="CJ25" s="599"/>
      <c r="CK25" s="599"/>
      <c r="CL25" s="598"/>
      <c r="CM25" s="599">
        <v>1</v>
      </c>
      <c r="CN25" s="178" t="s">
        <v>83</v>
      </c>
      <c r="CO25" s="630"/>
      <c r="CP25" s="665" t="s">
        <v>1596</v>
      </c>
      <c r="CQ25" s="630" t="s">
        <v>1597</v>
      </c>
      <c r="CR25" s="599"/>
      <c r="CS25" s="599"/>
      <c r="CT25" s="599" t="s">
        <v>63</v>
      </c>
      <c r="CU25" s="599"/>
      <c r="CV25" s="598" t="s">
        <v>1598</v>
      </c>
      <c r="CW25" s="599">
        <v>1</v>
      </c>
      <c r="CX25" s="178" t="s">
        <v>85</v>
      </c>
      <c r="CY25" s="630"/>
      <c r="CZ25" s="630"/>
      <c r="DA25" s="630"/>
      <c r="DB25" s="599"/>
      <c r="DC25" s="599"/>
      <c r="DD25" s="599" t="s">
        <v>63</v>
      </c>
      <c r="DE25" s="599"/>
      <c r="DF25" s="598" t="s">
        <v>1599</v>
      </c>
      <c r="DG25" s="599">
        <v>1</v>
      </c>
      <c r="DH25" s="178" t="s">
        <v>1600</v>
      </c>
      <c r="DI25" s="630"/>
      <c r="DJ25" s="630"/>
      <c r="DK25" s="630"/>
      <c r="DL25" s="599"/>
      <c r="DM25" s="599" t="s">
        <v>63</v>
      </c>
      <c r="DN25" s="599"/>
      <c r="DO25" s="599"/>
      <c r="DP25" s="598"/>
      <c r="DQ25" s="599">
        <v>1</v>
      </c>
      <c r="DR25" s="178" t="s">
        <v>1601</v>
      </c>
      <c r="DS25" s="630"/>
      <c r="DT25" s="630"/>
      <c r="DU25" s="630"/>
      <c r="DV25" s="599"/>
      <c r="DW25" s="599" t="s">
        <v>63</v>
      </c>
      <c r="DX25" s="599"/>
      <c r="DY25" s="599"/>
      <c r="DZ25" s="598"/>
      <c r="EA25" s="599">
        <v>1</v>
      </c>
      <c r="EB25" s="178" t="s">
        <v>1595</v>
      </c>
      <c r="EC25" s="698"/>
      <c r="ED25" s="630"/>
      <c r="EE25" s="630"/>
      <c r="EF25" s="599"/>
      <c r="EG25" s="599" t="s">
        <v>63</v>
      </c>
      <c r="EH25" s="599"/>
      <c r="EI25" s="599"/>
      <c r="EJ25" s="598"/>
      <c r="EK25" s="599">
        <v>1</v>
      </c>
      <c r="EL25" s="178" t="s">
        <v>83</v>
      </c>
      <c r="EM25" s="630"/>
      <c r="EN25" s="630"/>
      <c r="EO25" s="630" t="s">
        <v>1597</v>
      </c>
      <c r="EP25" s="599"/>
      <c r="EQ25" s="599"/>
      <c r="ER25" s="599" t="s">
        <v>63</v>
      </c>
      <c r="ES25" s="599"/>
      <c r="ET25" s="598" t="s">
        <v>1602</v>
      </c>
      <c r="EU25" s="619">
        <v>1</v>
      </c>
    </row>
    <row r="26" spans="1:151" ht="12.75" customHeight="1" x14ac:dyDescent="0.2">
      <c r="A26" s="309"/>
      <c r="B26" s="309"/>
      <c r="C26" s="310"/>
      <c r="D26" s="310"/>
      <c r="E26" s="311"/>
      <c r="F26" s="310"/>
      <c r="G26" s="312"/>
      <c r="H26" s="280"/>
      <c r="I26" s="280">
        <v>25</v>
      </c>
      <c r="J26" s="280" t="s">
        <v>1603</v>
      </c>
      <c r="K26" s="178">
        <v>13</v>
      </c>
      <c r="L26" s="178">
        <v>49</v>
      </c>
      <c r="M26" s="313"/>
      <c r="N26" s="313"/>
      <c r="O26" s="313"/>
      <c r="P26" s="178"/>
      <c r="Q26" s="178"/>
      <c r="R26" s="178"/>
      <c r="S26" s="178"/>
      <c r="T26" s="314"/>
      <c r="U26" s="182"/>
      <c r="V26" s="178" t="s">
        <v>1604</v>
      </c>
      <c r="W26" s="656"/>
      <c r="X26" s="531"/>
      <c r="Y26" s="531"/>
      <c r="Z26" s="531"/>
      <c r="AA26" s="531"/>
      <c r="AB26" s="531"/>
      <c r="AC26" s="531"/>
      <c r="AD26" s="531"/>
      <c r="AE26" s="531"/>
      <c r="AF26" s="178">
        <v>27</v>
      </c>
      <c r="AG26" s="531"/>
      <c r="AH26" s="531"/>
      <c r="AI26" s="531"/>
      <c r="AJ26" s="531"/>
      <c r="AK26" s="531"/>
      <c r="AL26" s="531"/>
      <c r="AM26" s="531"/>
      <c r="AN26" s="531"/>
      <c r="AO26" s="531"/>
      <c r="AP26" s="178">
        <v>3</v>
      </c>
      <c r="AQ26" s="531"/>
      <c r="AR26" s="531"/>
      <c r="AS26" s="531"/>
      <c r="AT26" s="531"/>
      <c r="AU26" s="531"/>
      <c r="AV26" s="531"/>
      <c r="AW26" s="531"/>
      <c r="AX26" s="531"/>
      <c r="AY26" s="531"/>
      <c r="AZ26" s="178">
        <v>66</v>
      </c>
      <c r="BA26" s="531"/>
      <c r="BB26" s="531"/>
      <c r="BC26" s="531"/>
      <c r="BD26" s="531"/>
      <c r="BE26" s="531"/>
      <c r="BF26" s="531"/>
      <c r="BG26" s="531"/>
      <c r="BH26" s="531"/>
      <c r="BI26" s="531"/>
      <c r="BJ26" s="178" t="s">
        <v>1605</v>
      </c>
      <c r="BK26" s="531"/>
      <c r="BL26" s="531"/>
      <c r="BM26" s="531"/>
      <c r="BN26" s="531"/>
      <c r="BO26" s="531"/>
      <c r="BP26" s="531"/>
      <c r="BQ26" s="531"/>
      <c r="BR26" s="531"/>
      <c r="BS26" s="531"/>
      <c r="BT26" s="178" t="s">
        <v>1606</v>
      </c>
      <c r="BU26" s="531"/>
      <c r="BV26" s="531"/>
      <c r="BW26" s="531"/>
      <c r="BX26" s="531"/>
      <c r="BY26" s="531"/>
      <c r="BZ26" s="531"/>
      <c r="CA26" s="531"/>
      <c r="CB26" s="531"/>
      <c r="CC26" s="531"/>
      <c r="CD26" s="178">
        <v>43</v>
      </c>
      <c r="CE26" s="531"/>
      <c r="CF26" s="531"/>
      <c r="CG26" s="531"/>
      <c r="CH26" s="531"/>
      <c r="CI26" s="531"/>
      <c r="CJ26" s="531"/>
      <c r="CK26" s="531"/>
      <c r="CL26" s="531"/>
      <c r="CM26" s="531"/>
      <c r="CN26" s="178" t="s">
        <v>1607</v>
      </c>
      <c r="CO26" s="531"/>
      <c r="CP26" s="531"/>
      <c r="CQ26" s="531"/>
      <c r="CR26" s="531"/>
      <c r="CS26" s="531"/>
      <c r="CT26" s="531"/>
      <c r="CU26" s="531"/>
      <c r="CV26" s="531"/>
      <c r="CW26" s="531"/>
      <c r="CX26" s="178">
        <v>56</v>
      </c>
      <c r="CY26" s="531"/>
      <c r="CZ26" s="531"/>
      <c r="DA26" s="531"/>
      <c r="DB26" s="531"/>
      <c r="DC26" s="531"/>
      <c r="DD26" s="531"/>
      <c r="DE26" s="531"/>
      <c r="DF26" s="531"/>
      <c r="DG26" s="531"/>
      <c r="DH26" s="178" t="s">
        <v>1608</v>
      </c>
      <c r="DI26" s="531"/>
      <c r="DJ26" s="531"/>
      <c r="DK26" s="531"/>
      <c r="DL26" s="531"/>
      <c r="DM26" s="531"/>
      <c r="DN26" s="531"/>
      <c r="DO26" s="531"/>
      <c r="DP26" s="531"/>
      <c r="DQ26" s="531"/>
      <c r="DR26" s="178">
        <v>32</v>
      </c>
      <c r="DS26" s="531"/>
      <c r="DT26" s="531"/>
      <c r="DU26" s="531"/>
      <c r="DV26" s="531"/>
      <c r="DW26" s="531"/>
      <c r="DX26" s="531"/>
      <c r="DY26" s="531"/>
      <c r="DZ26" s="531"/>
      <c r="EA26" s="531"/>
      <c r="EB26" s="178" t="s">
        <v>1609</v>
      </c>
      <c r="EC26" s="656"/>
      <c r="ED26" s="531"/>
      <c r="EE26" s="531"/>
      <c r="EF26" s="531"/>
      <c r="EG26" s="531"/>
      <c r="EH26" s="531"/>
      <c r="EI26" s="531"/>
      <c r="EJ26" s="531"/>
      <c r="EK26" s="531"/>
      <c r="EL26" s="178" t="s">
        <v>1610</v>
      </c>
      <c r="EM26" s="531"/>
      <c r="EN26" s="531"/>
      <c r="EO26" s="531"/>
      <c r="EP26" s="531"/>
      <c r="EQ26" s="531"/>
      <c r="ER26" s="531"/>
      <c r="ES26" s="531"/>
      <c r="ET26" s="531"/>
      <c r="EU26" s="593"/>
    </row>
    <row r="27" spans="1:151" ht="12.75" customHeight="1" x14ac:dyDescent="0.2">
      <c r="A27" s="315"/>
      <c r="B27" s="315"/>
      <c r="C27" s="316"/>
      <c r="D27" s="316"/>
      <c r="E27" s="317"/>
      <c r="F27" s="316"/>
      <c r="G27" s="318"/>
      <c r="H27" s="280"/>
      <c r="I27" s="280">
        <v>26</v>
      </c>
      <c r="J27" s="280" t="s">
        <v>1611</v>
      </c>
      <c r="K27" s="178">
        <v>14</v>
      </c>
      <c r="L27" s="178" t="s">
        <v>1612</v>
      </c>
      <c r="M27" s="319"/>
      <c r="N27" s="319"/>
      <c r="O27" s="319"/>
      <c r="P27" s="178"/>
      <c r="Q27" s="178"/>
      <c r="R27" s="178"/>
      <c r="S27" s="178"/>
      <c r="T27" s="320"/>
      <c r="U27" s="182"/>
      <c r="V27" s="178" t="s">
        <v>1613</v>
      </c>
      <c r="W27" s="591"/>
      <c r="X27" s="532"/>
      <c r="Y27" s="532"/>
      <c r="Z27" s="532"/>
      <c r="AA27" s="532"/>
      <c r="AB27" s="532"/>
      <c r="AC27" s="532"/>
      <c r="AD27" s="532"/>
      <c r="AE27" s="532"/>
      <c r="AF27" s="282">
        <v>6</v>
      </c>
      <c r="AG27" s="532"/>
      <c r="AH27" s="532"/>
      <c r="AI27" s="532"/>
      <c r="AJ27" s="532"/>
      <c r="AK27" s="532"/>
      <c r="AL27" s="532"/>
      <c r="AM27" s="532"/>
      <c r="AN27" s="532"/>
      <c r="AO27" s="532"/>
      <c r="AP27" s="178">
        <v>3</v>
      </c>
      <c r="AQ27" s="532"/>
      <c r="AR27" s="532"/>
      <c r="AS27" s="532"/>
      <c r="AT27" s="532"/>
      <c r="AU27" s="532"/>
      <c r="AV27" s="532"/>
      <c r="AW27" s="532"/>
      <c r="AX27" s="532"/>
      <c r="AY27" s="532"/>
      <c r="AZ27" s="178" t="s">
        <v>323</v>
      </c>
      <c r="BA27" s="532"/>
      <c r="BB27" s="532"/>
      <c r="BC27" s="532"/>
      <c r="BD27" s="532"/>
      <c r="BE27" s="532"/>
      <c r="BF27" s="532"/>
      <c r="BG27" s="532"/>
      <c r="BH27" s="532"/>
      <c r="BI27" s="532"/>
      <c r="BJ27" s="178" t="s">
        <v>1614</v>
      </c>
      <c r="BK27" s="532"/>
      <c r="BL27" s="532"/>
      <c r="BM27" s="532"/>
      <c r="BN27" s="532"/>
      <c r="BO27" s="532"/>
      <c r="BP27" s="532"/>
      <c r="BQ27" s="532"/>
      <c r="BR27" s="532"/>
      <c r="BS27" s="532"/>
      <c r="BT27" s="178">
        <v>1</v>
      </c>
      <c r="BU27" s="532"/>
      <c r="BV27" s="532"/>
      <c r="BW27" s="532"/>
      <c r="BX27" s="532"/>
      <c r="BY27" s="532"/>
      <c r="BZ27" s="532"/>
      <c r="CA27" s="532"/>
      <c r="CB27" s="532"/>
      <c r="CC27" s="532"/>
      <c r="CD27" s="178">
        <v>20</v>
      </c>
      <c r="CE27" s="532"/>
      <c r="CF27" s="532"/>
      <c r="CG27" s="532"/>
      <c r="CH27" s="532"/>
      <c r="CI27" s="532"/>
      <c r="CJ27" s="532"/>
      <c r="CK27" s="532"/>
      <c r="CL27" s="532"/>
      <c r="CM27" s="532"/>
      <c r="CN27" s="178" t="s">
        <v>1607</v>
      </c>
      <c r="CO27" s="532"/>
      <c r="CP27" s="532"/>
      <c r="CQ27" s="532"/>
      <c r="CR27" s="532"/>
      <c r="CS27" s="532"/>
      <c r="CT27" s="532"/>
      <c r="CU27" s="532"/>
      <c r="CV27" s="532"/>
      <c r="CW27" s="532"/>
      <c r="CX27" s="178" t="s">
        <v>301</v>
      </c>
      <c r="CY27" s="532"/>
      <c r="CZ27" s="532"/>
      <c r="DA27" s="532"/>
      <c r="DB27" s="532"/>
      <c r="DC27" s="532"/>
      <c r="DD27" s="532"/>
      <c r="DE27" s="532"/>
      <c r="DF27" s="532"/>
      <c r="DG27" s="532"/>
      <c r="DH27" s="178" t="s">
        <v>1615</v>
      </c>
      <c r="DI27" s="532"/>
      <c r="DJ27" s="532"/>
      <c r="DK27" s="532"/>
      <c r="DL27" s="532"/>
      <c r="DM27" s="532"/>
      <c r="DN27" s="532"/>
      <c r="DO27" s="532"/>
      <c r="DP27" s="532"/>
      <c r="DQ27" s="532"/>
      <c r="DR27" s="178" t="s">
        <v>1616</v>
      </c>
      <c r="DS27" s="532"/>
      <c r="DT27" s="532"/>
      <c r="DU27" s="532"/>
      <c r="DV27" s="532"/>
      <c r="DW27" s="532"/>
      <c r="DX27" s="532"/>
      <c r="DY27" s="532"/>
      <c r="DZ27" s="532"/>
      <c r="EA27" s="532"/>
      <c r="EB27" s="178" t="s">
        <v>1617</v>
      </c>
      <c r="EC27" s="591"/>
      <c r="ED27" s="532"/>
      <c r="EE27" s="532"/>
      <c r="EF27" s="532"/>
      <c r="EG27" s="532"/>
      <c r="EH27" s="532"/>
      <c r="EI27" s="532"/>
      <c r="EJ27" s="532"/>
      <c r="EK27" s="532"/>
      <c r="EL27" s="178" t="s">
        <v>1610</v>
      </c>
      <c r="EM27" s="532"/>
      <c r="EN27" s="532"/>
      <c r="EO27" s="532"/>
      <c r="EP27" s="532"/>
      <c r="EQ27" s="532"/>
      <c r="ER27" s="532"/>
      <c r="ES27" s="532"/>
      <c r="ET27" s="532"/>
      <c r="EU27" s="594"/>
    </row>
    <row r="28" spans="1:151" ht="38.25" customHeight="1" x14ac:dyDescent="0.2">
      <c r="A28" s="277">
        <v>9</v>
      </c>
      <c r="B28" s="277">
        <v>7</v>
      </c>
      <c r="C28" s="278" t="s">
        <v>1618</v>
      </c>
      <c r="D28" s="278">
        <v>6</v>
      </c>
      <c r="E28" s="278" t="s">
        <v>250</v>
      </c>
      <c r="F28" s="278" t="s">
        <v>1619</v>
      </c>
      <c r="G28" s="279" t="s">
        <v>1620</v>
      </c>
      <c r="H28" s="280" t="s">
        <v>1621</v>
      </c>
      <c r="I28" s="280">
        <v>27</v>
      </c>
      <c r="J28" s="280" t="s">
        <v>1622</v>
      </c>
      <c r="K28" s="178">
        <v>15</v>
      </c>
      <c r="L28" s="282">
        <v>23</v>
      </c>
      <c r="M28" s="307"/>
      <c r="N28" s="307"/>
      <c r="O28" s="307"/>
      <c r="P28" s="178"/>
      <c r="Q28" s="178"/>
      <c r="R28" s="283" t="s">
        <v>63</v>
      </c>
      <c r="S28" s="178"/>
      <c r="T28" s="321" t="s">
        <v>1623</v>
      </c>
      <c r="U28" s="182">
        <v>1</v>
      </c>
      <c r="V28" s="178" t="s">
        <v>1624</v>
      </c>
      <c r="W28" s="700"/>
      <c r="X28" s="599"/>
      <c r="Y28" s="616"/>
      <c r="Z28" s="599"/>
      <c r="AA28" s="599" t="s">
        <v>63</v>
      </c>
      <c r="AB28" s="599"/>
      <c r="AC28" s="599"/>
      <c r="AD28" s="598"/>
      <c r="AE28" s="599">
        <v>1</v>
      </c>
      <c r="AF28" s="178">
        <v>24</v>
      </c>
      <c r="AG28" s="701">
        <v>0.88</v>
      </c>
      <c r="AH28" s="630"/>
      <c r="AI28" s="630"/>
      <c r="AJ28" s="599"/>
      <c r="AK28" s="599" t="s">
        <v>63</v>
      </c>
      <c r="AL28" s="599"/>
      <c r="AM28" s="599"/>
      <c r="AN28" s="598"/>
      <c r="AO28" s="599">
        <v>1</v>
      </c>
      <c r="AP28" s="178" t="s">
        <v>1625</v>
      </c>
      <c r="AQ28" s="630"/>
      <c r="AR28" s="630"/>
      <c r="AS28" s="630"/>
      <c r="AT28" s="630"/>
      <c r="AU28" s="630" t="s">
        <v>63</v>
      </c>
      <c r="AV28" s="630"/>
      <c r="AW28" s="630"/>
      <c r="AX28" s="633"/>
      <c r="AY28" s="599">
        <v>1</v>
      </c>
      <c r="AZ28" s="178">
        <v>34</v>
      </c>
      <c r="BA28" s="630"/>
      <c r="BB28" s="599" t="s">
        <v>1626</v>
      </c>
      <c r="BC28" s="630"/>
      <c r="BD28" s="599"/>
      <c r="BE28" s="599" t="s">
        <v>63</v>
      </c>
      <c r="BF28" s="599"/>
      <c r="BG28" s="599"/>
      <c r="BH28" s="598"/>
      <c r="BI28" s="599">
        <v>1</v>
      </c>
      <c r="BJ28" s="282">
        <v>13</v>
      </c>
      <c r="BK28" s="632">
        <f>BJ29/BJ28</f>
        <v>0.92307692307692313</v>
      </c>
      <c r="BL28" s="599" t="s">
        <v>1627</v>
      </c>
      <c r="BM28" s="630"/>
      <c r="BN28" s="599"/>
      <c r="BO28" s="599" t="s">
        <v>63</v>
      </c>
      <c r="BP28" s="599"/>
      <c r="BQ28" s="599"/>
      <c r="BR28" s="598"/>
      <c r="BS28" s="599">
        <v>1</v>
      </c>
      <c r="BT28" s="178">
        <v>23</v>
      </c>
      <c r="BU28" s="630"/>
      <c r="BV28" s="630"/>
      <c r="BW28" s="630"/>
      <c r="BX28" s="599"/>
      <c r="BY28" s="599" t="s">
        <v>63</v>
      </c>
      <c r="BZ28" s="599"/>
      <c r="CA28" s="599"/>
      <c r="CB28" s="598"/>
      <c r="CC28" s="599">
        <v>1</v>
      </c>
      <c r="CD28" s="178">
        <v>22</v>
      </c>
      <c r="CE28" s="630"/>
      <c r="CF28" s="630"/>
      <c r="CG28" s="599" t="s">
        <v>1628</v>
      </c>
      <c r="CH28" s="599"/>
      <c r="CI28" s="599" t="s">
        <v>63</v>
      </c>
      <c r="CJ28" s="599"/>
      <c r="CK28" s="599"/>
      <c r="CL28" s="598"/>
      <c r="CM28" s="599">
        <v>1</v>
      </c>
      <c r="CN28" s="178" t="s">
        <v>1629</v>
      </c>
      <c r="CO28" s="630"/>
      <c r="CP28" s="630"/>
      <c r="CQ28" s="630"/>
      <c r="CR28" s="599"/>
      <c r="CS28" s="599"/>
      <c r="CT28" s="599" t="s">
        <v>63</v>
      </c>
      <c r="CU28" s="599"/>
      <c r="CV28" s="598" t="s">
        <v>1630</v>
      </c>
      <c r="CW28" s="599">
        <v>1</v>
      </c>
      <c r="CX28" s="178">
        <v>26</v>
      </c>
      <c r="CY28" s="682">
        <v>0</v>
      </c>
      <c r="CZ28" s="630"/>
      <c r="DA28" s="630"/>
      <c r="DB28" s="599"/>
      <c r="DC28" s="599"/>
      <c r="DD28" s="599" t="s">
        <v>63</v>
      </c>
      <c r="DE28" s="599"/>
      <c r="DF28" s="598" t="s">
        <v>1631</v>
      </c>
      <c r="DG28" s="599">
        <v>1</v>
      </c>
      <c r="DH28" s="282"/>
      <c r="DI28" s="682">
        <v>0</v>
      </c>
      <c r="DJ28" s="599" t="s">
        <v>1632</v>
      </c>
      <c r="DK28" s="630"/>
      <c r="DL28" s="599"/>
      <c r="DM28" s="599"/>
      <c r="DN28" s="599" t="s">
        <v>63</v>
      </c>
      <c r="DO28" s="599"/>
      <c r="DP28" s="598" t="s">
        <v>1633</v>
      </c>
      <c r="DQ28" s="599">
        <v>1</v>
      </c>
      <c r="DR28" s="178">
        <v>32</v>
      </c>
      <c r="DS28" s="632">
        <f>DR29/DR28</f>
        <v>0.5625</v>
      </c>
      <c r="DT28" s="630" t="s">
        <v>1634</v>
      </c>
      <c r="DU28" s="630"/>
      <c r="DV28" s="599"/>
      <c r="DW28" s="599"/>
      <c r="DX28" s="599" t="s">
        <v>63</v>
      </c>
      <c r="DY28" s="599"/>
      <c r="DZ28" s="598" t="s">
        <v>1635</v>
      </c>
      <c r="EA28" s="599">
        <v>1</v>
      </c>
      <c r="EB28" s="178">
        <v>16</v>
      </c>
      <c r="EC28" s="697">
        <f>EB29/EB28</f>
        <v>0.375</v>
      </c>
      <c r="ED28" s="630"/>
      <c r="EE28" s="630"/>
      <c r="EF28" s="599"/>
      <c r="EG28" s="599"/>
      <c r="EH28" s="599" t="s">
        <v>63</v>
      </c>
      <c r="EI28" s="599"/>
      <c r="EJ28" s="598" t="s">
        <v>1636</v>
      </c>
      <c r="EK28" s="599">
        <v>1</v>
      </c>
      <c r="EL28" s="178">
        <v>28</v>
      </c>
      <c r="EM28" s="630"/>
      <c r="EN28" s="630"/>
      <c r="EO28" s="630"/>
      <c r="EP28" s="599"/>
      <c r="EQ28" s="599"/>
      <c r="ER28" s="599" t="s">
        <v>63</v>
      </c>
      <c r="ES28" s="599"/>
      <c r="ET28" s="598" t="s">
        <v>1637</v>
      </c>
      <c r="EU28" s="619">
        <v>1</v>
      </c>
    </row>
    <row r="29" spans="1:151" ht="96" customHeight="1" x14ac:dyDescent="0.2">
      <c r="A29" s="315"/>
      <c r="B29" s="315"/>
      <c r="C29" s="316"/>
      <c r="D29" s="316"/>
      <c r="E29" s="316"/>
      <c r="F29" s="316"/>
      <c r="G29" s="318"/>
      <c r="H29" s="280"/>
      <c r="I29" s="280">
        <v>28</v>
      </c>
      <c r="J29" s="280" t="s">
        <v>1638</v>
      </c>
      <c r="K29" s="178">
        <v>16</v>
      </c>
      <c r="L29" s="178" t="s">
        <v>1639</v>
      </c>
      <c r="M29" s="319"/>
      <c r="N29" s="319"/>
      <c r="O29" s="319"/>
      <c r="P29" s="178"/>
      <c r="Q29" s="178"/>
      <c r="R29" s="178"/>
      <c r="S29" s="178"/>
      <c r="T29" s="320"/>
      <c r="U29" s="182"/>
      <c r="V29" s="178" t="s">
        <v>1640</v>
      </c>
      <c r="W29" s="591"/>
      <c r="X29" s="532"/>
      <c r="Y29" s="532"/>
      <c r="Z29" s="532"/>
      <c r="AA29" s="532"/>
      <c r="AB29" s="532"/>
      <c r="AC29" s="532"/>
      <c r="AD29" s="532"/>
      <c r="AE29" s="532"/>
      <c r="AF29" s="178">
        <v>21</v>
      </c>
      <c r="AG29" s="532"/>
      <c r="AH29" s="532"/>
      <c r="AI29" s="532"/>
      <c r="AJ29" s="532"/>
      <c r="AK29" s="532"/>
      <c r="AL29" s="532"/>
      <c r="AM29" s="532"/>
      <c r="AN29" s="532"/>
      <c r="AO29" s="532"/>
      <c r="AP29" s="178" t="s">
        <v>1625</v>
      </c>
      <c r="AQ29" s="532"/>
      <c r="AR29" s="532"/>
      <c r="AS29" s="532"/>
      <c r="AT29" s="532"/>
      <c r="AU29" s="532"/>
      <c r="AV29" s="532"/>
      <c r="AW29" s="532"/>
      <c r="AX29" s="532"/>
      <c r="AY29" s="532"/>
      <c r="AZ29" s="178" t="s">
        <v>1641</v>
      </c>
      <c r="BA29" s="532"/>
      <c r="BB29" s="532"/>
      <c r="BC29" s="532"/>
      <c r="BD29" s="532"/>
      <c r="BE29" s="532"/>
      <c r="BF29" s="532"/>
      <c r="BG29" s="532"/>
      <c r="BH29" s="532"/>
      <c r="BI29" s="532"/>
      <c r="BJ29" s="282">
        <v>12</v>
      </c>
      <c r="BK29" s="532"/>
      <c r="BL29" s="532"/>
      <c r="BM29" s="532"/>
      <c r="BN29" s="532"/>
      <c r="BO29" s="532"/>
      <c r="BP29" s="532"/>
      <c r="BQ29" s="532"/>
      <c r="BR29" s="532"/>
      <c r="BS29" s="532"/>
      <c r="BT29" s="178" t="s">
        <v>1642</v>
      </c>
      <c r="BU29" s="532"/>
      <c r="BV29" s="532"/>
      <c r="BW29" s="532"/>
      <c r="BX29" s="532"/>
      <c r="BY29" s="532"/>
      <c r="BZ29" s="532"/>
      <c r="CA29" s="532"/>
      <c r="CB29" s="532"/>
      <c r="CC29" s="532"/>
      <c r="CD29" s="178" t="s">
        <v>1643</v>
      </c>
      <c r="CE29" s="532"/>
      <c r="CF29" s="532"/>
      <c r="CG29" s="532"/>
      <c r="CH29" s="532"/>
      <c r="CI29" s="532"/>
      <c r="CJ29" s="532"/>
      <c r="CK29" s="532"/>
      <c r="CL29" s="532"/>
      <c r="CM29" s="532"/>
      <c r="CN29" s="178" t="s">
        <v>1644</v>
      </c>
      <c r="CO29" s="532"/>
      <c r="CP29" s="532"/>
      <c r="CQ29" s="532"/>
      <c r="CR29" s="532"/>
      <c r="CS29" s="532"/>
      <c r="CT29" s="532"/>
      <c r="CU29" s="532"/>
      <c r="CV29" s="532"/>
      <c r="CW29" s="532"/>
      <c r="CX29" s="178">
        <v>0</v>
      </c>
      <c r="CY29" s="532"/>
      <c r="CZ29" s="532"/>
      <c r="DA29" s="532"/>
      <c r="DB29" s="532"/>
      <c r="DC29" s="532"/>
      <c r="DD29" s="532"/>
      <c r="DE29" s="532"/>
      <c r="DF29" s="532"/>
      <c r="DG29" s="532"/>
      <c r="DH29" s="178">
        <v>0</v>
      </c>
      <c r="DI29" s="532"/>
      <c r="DJ29" s="532"/>
      <c r="DK29" s="532"/>
      <c r="DL29" s="532"/>
      <c r="DM29" s="532"/>
      <c r="DN29" s="532"/>
      <c r="DO29" s="532"/>
      <c r="DP29" s="532"/>
      <c r="DQ29" s="532"/>
      <c r="DR29" s="178">
        <v>18</v>
      </c>
      <c r="DS29" s="532"/>
      <c r="DT29" s="532"/>
      <c r="DU29" s="532"/>
      <c r="DV29" s="532"/>
      <c r="DW29" s="532"/>
      <c r="DX29" s="532"/>
      <c r="DY29" s="532"/>
      <c r="DZ29" s="532"/>
      <c r="EA29" s="532"/>
      <c r="EB29" s="178">
        <v>6</v>
      </c>
      <c r="EC29" s="591"/>
      <c r="ED29" s="532"/>
      <c r="EE29" s="532"/>
      <c r="EF29" s="532"/>
      <c r="EG29" s="532"/>
      <c r="EH29" s="532"/>
      <c r="EI29" s="532"/>
      <c r="EJ29" s="532"/>
      <c r="EK29" s="532"/>
      <c r="EL29" s="178" t="s">
        <v>1645</v>
      </c>
      <c r="EM29" s="532"/>
      <c r="EN29" s="532"/>
      <c r="EO29" s="532"/>
      <c r="EP29" s="532"/>
      <c r="EQ29" s="532"/>
      <c r="ER29" s="532"/>
      <c r="ES29" s="532"/>
      <c r="ET29" s="532"/>
      <c r="EU29" s="594"/>
    </row>
    <row r="30" spans="1:151" ht="96.75" customHeight="1" x14ac:dyDescent="0.2">
      <c r="A30" s="20">
        <v>10</v>
      </c>
      <c r="B30" s="23">
        <v>1</v>
      </c>
      <c r="C30" s="31" t="s">
        <v>1646</v>
      </c>
      <c r="D30" s="31">
        <v>2</v>
      </c>
      <c r="E30" s="31" t="s">
        <v>57</v>
      </c>
      <c r="F30" s="31" t="s">
        <v>1647</v>
      </c>
      <c r="G30" s="322" t="s">
        <v>1620</v>
      </c>
      <c r="H30" s="31" t="s">
        <v>1648</v>
      </c>
      <c r="I30" s="31"/>
      <c r="J30" s="24"/>
      <c r="K30" s="23"/>
      <c r="L30" s="24" t="s">
        <v>1649</v>
      </c>
      <c r="M30" s="222"/>
      <c r="N30" s="222"/>
      <c r="O30" s="222"/>
      <c r="P30" s="23"/>
      <c r="Q30" s="23"/>
      <c r="R30" s="23" t="s">
        <v>63</v>
      </c>
      <c r="S30" s="23"/>
      <c r="T30" s="24" t="s">
        <v>1650</v>
      </c>
      <c r="U30" s="23">
        <v>1</v>
      </c>
      <c r="V30" s="242" t="s">
        <v>1640</v>
      </c>
      <c r="W30" s="24"/>
      <c r="X30" s="24"/>
      <c r="Y30" s="24"/>
      <c r="Z30" s="23"/>
      <c r="AA30" s="23" t="s">
        <v>63</v>
      </c>
      <c r="AB30" s="23"/>
      <c r="AC30" s="23"/>
      <c r="AD30" s="24"/>
      <c r="AE30" s="23">
        <v>1</v>
      </c>
      <c r="AF30" s="24" t="s">
        <v>1651</v>
      </c>
      <c r="AG30" s="323">
        <v>0.88</v>
      </c>
      <c r="AH30" s="222"/>
      <c r="AI30" s="222"/>
      <c r="AJ30" s="23"/>
      <c r="AK30" s="23" t="s">
        <v>63</v>
      </c>
      <c r="AL30" s="23"/>
      <c r="AM30" s="23"/>
      <c r="AN30" s="24"/>
      <c r="AO30" s="23">
        <v>1</v>
      </c>
      <c r="AP30" s="24" t="s">
        <v>1595</v>
      </c>
      <c r="AQ30" s="222"/>
      <c r="AR30" s="222"/>
      <c r="AS30" s="222"/>
      <c r="AT30" s="222"/>
      <c r="AU30" s="23" t="s">
        <v>63</v>
      </c>
      <c r="AV30" s="222"/>
      <c r="AW30" s="222"/>
      <c r="AX30" s="222"/>
      <c r="AY30" s="23">
        <v>1</v>
      </c>
      <c r="AZ30" s="23" t="s">
        <v>1652</v>
      </c>
      <c r="BA30" s="222"/>
      <c r="BB30" s="24" t="s">
        <v>1653</v>
      </c>
      <c r="BC30" s="222"/>
      <c r="BD30" s="23"/>
      <c r="BE30" s="23" t="s">
        <v>63</v>
      </c>
      <c r="BF30" s="23"/>
      <c r="BG30" s="23"/>
      <c r="BH30" s="24"/>
      <c r="BI30" s="23">
        <v>1</v>
      </c>
      <c r="BJ30" s="222" t="s">
        <v>1654</v>
      </c>
      <c r="BK30" s="324">
        <f>BJ29/BJ28</f>
        <v>0.92307692307692313</v>
      </c>
      <c r="BL30" s="222"/>
      <c r="BM30" s="222"/>
      <c r="BN30" s="23"/>
      <c r="BO30" s="23" t="s">
        <v>63</v>
      </c>
      <c r="BP30" s="23"/>
      <c r="BQ30" s="23"/>
      <c r="BR30" s="24"/>
      <c r="BS30" s="23">
        <v>1</v>
      </c>
      <c r="BT30" s="24" t="s">
        <v>1642</v>
      </c>
      <c r="BU30" s="222"/>
      <c r="BV30" s="222"/>
      <c r="BW30" s="222"/>
      <c r="BX30" s="23"/>
      <c r="BY30" s="23" t="s">
        <v>63</v>
      </c>
      <c r="BZ30" s="23"/>
      <c r="CA30" s="23"/>
      <c r="CB30" s="24"/>
      <c r="CC30" s="23">
        <v>1</v>
      </c>
      <c r="CD30" s="222" t="s">
        <v>1643</v>
      </c>
      <c r="CE30" s="222"/>
      <c r="CF30" s="222"/>
      <c r="CG30" s="222"/>
      <c r="CH30" s="23"/>
      <c r="CI30" s="23"/>
      <c r="CJ30" s="23" t="s">
        <v>63</v>
      </c>
      <c r="CK30" s="23"/>
      <c r="CL30" s="24" t="s">
        <v>1655</v>
      </c>
      <c r="CM30" s="23">
        <v>1</v>
      </c>
      <c r="CN30" s="222" t="s">
        <v>1656</v>
      </c>
      <c r="CO30" s="222"/>
      <c r="CP30" s="222"/>
      <c r="CQ30" s="222"/>
      <c r="CR30" s="23"/>
      <c r="CS30" s="23"/>
      <c r="CT30" s="23" t="s">
        <v>63</v>
      </c>
      <c r="CU30" s="23"/>
      <c r="CV30" s="24" t="s">
        <v>1657</v>
      </c>
      <c r="CW30" s="23">
        <v>1</v>
      </c>
      <c r="CX30" s="24" t="s">
        <v>1658</v>
      </c>
      <c r="CY30" s="222"/>
      <c r="CZ30" s="222"/>
      <c r="DA30" s="222"/>
      <c r="DB30" s="23"/>
      <c r="DC30" s="23"/>
      <c r="DD30" s="23" t="s">
        <v>63</v>
      </c>
      <c r="DE30" s="23"/>
      <c r="DF30" s="24" t="s">
        <v>1659</v>
      </c>
      <c r="DG30" s="23">
        <v>1</v>
      </c>
      <c r="DH30" s="24" t="s">
        <v>1660</v>
      </c>
      <c r="DI30" s="222"/>
      <c r="DJ30" s="222"/>
      <c r="DK30" s="222"/>
      <c r="DL30" s="23"/>
      <c r="DM30" s="23"/>
      <c r="DN30" s="23" t="s">
        <v>63</v>
      </c>
      <c r="DO30" s="23"/>
      <c r="DP30" s="24" t="s">
        <v>1661</v>
      </c>
      <c r="DQ30" s="23">
        <v>1</v>
      </c>
      <c r="DR30" s="24" t="s">
        <v>1662</v>
      </c>
      <c r="DS30" s="222"/>
      <c r="DT30" s="24" t="s">
        <v>1663</v>
      </c>
      <c r="DU30" s="222"/>
      <c r="DV30" s="23"/>
      <c r="DW30" s="23"/>
      <c r="DX30" s="23" t="s">
        <v>63</v>
      </c>
      <c r="DY30" s="23"/>
      <c r="DZ30" s="24" t="s">
        <v>1664</v>
      </c>
      <c r="EA30" s="23">
        <v>1</v>
      </c>
      <c r="EB30" s="24" t="s">
        <v>1665</v>
      </c>
      <c r="EC30" s="325"/>
      <c r="ED30" s="222"/>
      <c r="EE30" s="222"/>
      <c r="EF30" s="23"/>
      <c r="EG30" s="23"/>
      <c r="EH30" s="23" t="s">
        <v>63</v>
      </c>
      <c r="EI30" s="23"/>
      <c r="EJ30" s="24" t="s">
        <v>1666</v>
      </c>
      <c r="EK30" s="23">
        <v>1</v>
      </c>
      <c r="EL30" s="222" t="s">
        <v>1667</v>
      </c>
      <c r="EM30" s="222"/>
      <c r="EN30" s="222"/>
      <c r="EO30" s="222"/>
      <c r="EP30" s="23"/>
      <c r="EQ30" s="23"/>
      <c r="ER30" s="23" t="s">
        <v>63</v>
      </c>
      <c r="ES30" s="23"/>
      <c r="ET30" s="24" t="s">
        <v>1668</v>
      </c>
      <c r="EU30" s="169">
        <v>1</v>
      </c>
    </row>
    <row r="31" spans="1:151" ht="109.5" customHeight="1" x14ac:dyDescent="0.2">
      <c r="A31" s="64">
        <v>11</v>
      </c>
      <c r="B31" s="66">
        <v>2</v>
      </c>
      <c r="C31" s="67" t="s">
        <v>1669</v>
      </c>
      <c r="D31" s="67">
        <v>2</v>
      </c>
      <c r="E31" s="67" t="s">
        <v>57</v>
      </c>
      <c r="F31" s="67" t="s">
        <v>1670</v>
      </c>
      <c r="G31" s="301" t="s">
        <v>1584</v>
      </c>
      <c r="H31" s="67" t="s">
        <v>1671</v>
      </c>
      <c r="I31" s="67"/>
      <c r="J31" s="41"/>
      <c r="K31" s="66"/>
      <c r="L31" s="228"/>
      <c r="M31" s="228"/>
      <c r="N31" s="228"/>
      <c r="O31" s="228"/>
      <c r="P31" s="66"/>
      <c r="Q31" s="66"/>
      <c r="R31" s="66"/>
      <c r="S31" s="66"/>
      <c r="T31" s="41"/>
      <c r="U31" s="66"/>
      <c r="V31" s="273"/>
      <c r="W31" s="41"/>
      <c r="X31" s="41"/>
      <c r="Y31" s="41"/>
      <c r="Z31" s="66"/>
      <c r="AA31" s="66"/>
      <c r="AB31" s="66"/>
      <c r="AC31" s="66"/>
      <c r="AD31" s="41"/>
      <c r="AE31" s="66"/>
      <c r="AF31" s="228"/>
      <c r="AG31" s="228"/>
      <c r="AH31" s="228"/>
      <c r="AI31" s="228"/>
      <c r="AJ31" s="66"/>
      <c r="AK31" s="66"/>
      <c r="AL31" s="66"/>
      <c r="AM31" s="66"/>
      <c r="AN31" s="41"/>
      <c r="AO31" s="66"/>
      <c r="AP31" s="228"/>
      <c r="AQ31" s="228"/>
      <c r="AR31" s="228"/>
      <c r="AS31" s="228"/>
      <c r="AT31" s="228"/>
      <c r="AU31" s="228"/>
      <c r="AV31" s="228"/>
      <c r="AW31" s="228"/>
      <c r="AX31" s="228"/>
      <c r="AY31" s="66"/>
      <c r="AZ31" s="228"/>
      <c r="BA31" s="228"/>
      <c r="BB31" s="228"/>
      <c r="BC31" s="228"/>
      <c r="BD31" s="66"/>
      <c r="BE31" s="66"/>
      <c r="BF31" s="66"/>
      <c r="BG31" s="66"/>
      <c r="BH31" s="41"/>
      <c r="BI31" s="66"/>
      <c r="BJ31" s="228"/>
      <c r="BK31" s="228"/>
      <c r="BL31" s="228"/>
      <c r="BM31" s="228"/>
      <c r="BN31" s="66"/>
      <c r="BO31" s="66"/>
      <c r="BP31" s="66"/>
      <c r="BQ31" s="66"/>
      <c r="BR31" s="41"/>
      <c r="BS31" s="66"/>
      <c r="BT31" s="228"/>
      <c r="BU31" s="228"/>
      <c r="BV31" s="228"/>
      <c r="BW31" s="228"/>
      <c r="BX31" s="66"/>
      <c r="BY31" s="66"/>
      <c r="BZ31" s="66"/>
      <c r="CA31" s="66"/>
      <c r="CB31" s="41"/>
      <c r="CC31" s="66"/>
      <c r="CD31" s="228"/>
      <c r="CE31" s="228"/>
      <c r="CF31" s="228"/>
      <c r="CG31" s="228"/>
      <c r="CH31" s="66"/>
      <c r="CI31" s="66"/>
      <c r="CJ31" s="66"/>
      <c r="CK31" s="66"/>
      <c r="CL31" s="41"/>
      <c r="CM31" s="66"/>
      <c r="CN31" s="228"/>
      <c r="CO31" s="228"/>
      <c r="CP31" s="228"/>
      <c r="CQ31" s="228"/>
      <c r="CR31" s="66"/>
      <c r="CS31" s="66"/>
      <c r="CT31" s="66"/>
      <c r="CU31" s="66"/>
      <c r="CV31" s="41"/>
      <c r="CW31" s="66"/>
      <c r="CX31" s="41" t="s">
        <v>1672</v>
      </c>
      <c r="CY31" s="228"/>
      <c r="CZ31" s="228"/>
      <c r="DA31" s="228"/>
      <c r="DB31" s="66"/>
      <c r="DC31" s="66"/>
      <c r="DD31" s="66"/>
      <c r="DE31" s="66"/>
      <c r="DF31" s="41"/>
      <c r="DG31" s="66"/>
      <c r="DH31" s="41" t="s">
        <v>1673</v>
      </c>
      <c r="DI31" s="228"/>
      <c r="DJ31" s="228"/>
      <c r="DK31" s="228"/>
      <c r="DL31" s="66"/>
      <c r="DM31" s="66"/>
      <c r="DN31" s="66"/>
      <c r="DO31" s="66"/>
      <c r="DP31" s="41"/>
      <c r="DQ31" s="66"/>
      <c r="DR31" s="228"/>
      <c r="DS31" s="228"/>
      <c r="DT31" s="228"/>
      <c r="DU31" s="228"/>
      <c r="DV31" s="66"/>
      <c r="DW31" s="66"/>
      <c r="DX31" s="66"/>
      <c r="DY31" s="66"/>
      <c r="DZ31" s="41"/>
      <c r="EA31" s="66"/>
      <c r="EB31" s="41" t="s">
        <v>1674</v>
      </c>
      <c r="EC31" s="326"/>
      <c r="ED31" s="228"/>
      <c r="EE31" s="228"/>
      <c r="EF31" s="66"/>
      <c r="EG31" s="66"/>
      <c r="EH31" s="66"/>
      <c r="EI31" s="66"/>
      <c r="EJ31" s="41"/>
      <c r="EK31" s="66"/>
      <c r="EL31" s="228"/>
      <c r="EM31" s="228"/>
      <c r="EN31" s="228"/>
      <c r="EO31" s="228"/>
      <c r="EP31" s="66"/>
      <c r="EQ31" s="66"/>
      <c r="ER31" s="66"/>
      <c r="ES31" s="66"/>
      <c r="ET31" s="41"/>
      <c r="EU31" s="164"/>
    </row>
    <row r="32" spans="1:151" ht="42" customHeight="1" x14ac:dyDescent="0.2">
      <c r="A32" s="277">
        <v>12</v>
      </c>
      <c r="B32" s="306">
        <v>3</v>
      </c>
      <c r="C32" s="278" t="s">
        <v>1675</v>
      </c>
      <c r="D32" s="278">
        <v>2</v>
      </c>
      <c r="E32" s="278" t="s">
        <v>57</v>
      </c>
      <c r="F32" s="278" t="s">
        <v>1676</v>
      </c>
      <c r="G32" s="279" t="s">
        <v>1538</v>
      </c>
      <c r="H32" s="178" t="s">
        <v>1677</v>
      </c>
      <c r="I32" s="280">
        <v>29</v>
      </c>
      <c r="J32" s="280" t="s">
        <v>1678</v>
      </c>
      <c r="K32" s="178">
        <v>17</v>
      </c>
      <c r="L32" s="178" t="s">
        <v>1679</v>
      </c>
      <c r="M32" s="327">
        <f>2/2*100%</f>
        <v>1</v>
      </c>
      <c r="N32" s="307"/>
      <c r="O32" s="307"/>
      <c r="P32" s="283"/>
      <c r="Q32" s="283" t="s">
        <v>63</v>
      </c>
      <c r="R32" s="178"/>
      <c r="S32" s="178"/>
      <c r="T32" s="308"/>
      <c r="U32" s="182">
        <v>1</v>
      </c>
      <c r="V32" s="178" t="s">
        <v>1680</v>
      </c>
      <c r="W32" s="634"/>
      <c r="X32" s="599"/>
      <c r="Y32" s="599"/>
      <c r="Z32" s="599"/>
      <c r="AA32" s="599" t="s">
        <v>63</v>
      </c>
      <c r="AB32" s="599"/>
      <c r="AC32" s="599"/>
      <c r="AD32" s="598"/>
      <c r="AE32" s="599">
        <v>1</v>
      </c>
      <c r="AF32" s="178" t="s">
        <v>1681</v>
      </c>
      <c r="AG32" s="682">
        <f>AF33/3</f>
        <v>1</v>
      </c>
      <c r="AH32" s="616" t="s">
        <v>1682</v>
      </c>
      <c r="AI32" s="630"/>
      <c r="AJ32" s="599"/>
      <c r="AK32" s="599" t="s">
        <v>63</v>
      </c>
      <c r="AL32" s="599"/>
      <c r="AM32" s="599"/>
      <c r="AN32" s="598"/>
      <c r="AO32" s="599">
        <v>1</v>
      </c>
      <c r="AP32" s="178">
        <v>2</v>
      </c>
      <c r="AQ32" s="682">
        <f>AP33/AP32</f>
        <v>1</v>
      </c>
      <c r="AR32" s="630"/>
      <c r="AS32" s="630"/>
      <c r="AT32" s="630"/>
      <c r="AU32" s="599" t="s">
        <v>63</v>
      </c>
      <c r="AV32" s="630"/>
      <c r="AW32" s="630"/>
      <c r="AX32" s="633"/>
      <c r="AY32" s="599">
        <v>1</v>
      </c>
      <c r="AZ32" s="178">
        <v>5</v>
      </c>
      <c r="BA32" s="682">
        <f>AZ33/AZ32</f>
        <v>1</v>
      </c>
      <c r="BB32" s="630" t="s">
        <v>1683</v>
      </c>
      <c r="BC32" s="630"/>
      <c r="BD32" s="599"/>
      <c r="BE32" s="599" t="s">
        <v>63</v>
      </c>
      <c r="BF32" s="599"/>
      <c r="BG32" s="599"/>
      <c r="BH32" s="598"/>
      <c r="BI32" s="599">
        <v>1</v>
      </c>
      <c r="BJ32" s="178">
        <v>3</v>
      </c>
      <c r="BK32" s="682">
        <f>BJ33/BJ32</f>
        <v>1</v>
      </c>
      <c r="BL32" s="630" t="s">
        <v>1684</v>
      </c>
      <c r="BM32" s="630"/>
      <c r="BN32" s="599"/>
      <c r="BO32" s="599" t="s">
        <v>63</v>
      </c>
      <c r="BP32" s="599"/>
      <c r="BQ32" s="599"/>
      <c r="BR32" s="598"/>
      <c r="BS32" s="599">
        <v>1</v>
      </c>
      <c r="BT32" s="178" t="s">
        <v>1685</v>
      </c>
      <c r="BU32" s="682" t="s">
        <v>1686</v>
      </c>
      <c r="BV32" s="599" t="s">
        <v>1687</v>
      </c>
      <c r="BW32" s="630"/>
      <c r="BX32" s="599"/>
      <c r="BY32" s="599" t="s">
        <v>63</v>
      </c>
      <c r="BZ32" s="599"/>
      <c r="CA32" s="599"/>
      <c r="CB32" s="599"/>
      <c r="CC32" s="599">
        <v>1</v>
      </c>
      <c r="CD32" s="178" t="s">
        <v>1688</v>
      </c>
      <c r="CE32" s="682">
        <v>1</v>
      </c>
      <c r="CF32" s="630"/>
      <c r="CG32" s="599" t="s">
        <v>1689</v>
      </c>
      <c r="CH32" s="599"/>
      <c r="CI32" s="599" t="s">
        <v>63</v>
      </c>
      <c r="CJ32" s="599"/>
      <c r="CK32" s="599"/>
      <c r="CL32" s="598"/>
      <c r="CM32" s="599">
        <v>1</v>
      </c>
      <c r="CN32" s="178" t="s">
        <v>1690</v>
      </c>
      <c r="CO32" s="630"/>
      <c r="CP32" s="630"/>
      <c r="CQ32" s="630"/>
      <c r="CR32" s="599"/>
      <c r="CS32" s="599" t="s">
        <v>63</v>
      </c>
      <c r="CT32" s="599"/>
      <c r="CU32" s="599"/>
      <c r="CV32" s="598"/>
      <c r="CW32" s="599">
        <v>1</v>
      </c>
      <c r="CX32" s="178" t="s">
        <v>1672</v>
      </c>
      <c r="CY32" s="630"/>
      <c r="CZ32" s="630"/>
      <c r="DA32" s="630"/>
      <c r="DB32" s="599"/>
      <c r="DC32" s="599"/>
      <c r="DD32" s="599" t="s">
        <v>63</v>
      </c>
      <c r="DE32" s="599"/>
      <c r="DF32" s="598" t="s">
        <v>1691</v>
      </c>
      <c r="DG32" s="599">
        <v>1</v>
      </c>
      <c r="DH32" s="179" t="s">
        <v>1692</v>
      </c>
      <c r="DI32" s="682">
        <v>1</v>
      </c>
      <c r="DJ32" s="630"/>
      <c r="DK32" s="630"/>
      <c r="DL32" s="599" t="s">
        <v>63</v>
      </c>
      <c r="DM32" s="599"/>
      <c r="DN32" s="599"/>
      <c r="DO32" s="599"/>
      <c r="DP32" s="598"/>
      <c r="DQ32" s="599">
        <v>1</v>
      </c>
      <c r="DR32" s="178">
        <v>10</v>
      </c>
      <c r="DS32" s="684">
        <f>DR33/DR32</f>
        <v>0.8</v>
      </c>
      <c r="DT32" s="630" t="s">
        <v>1693</v>
      </c>
      <c r="DU32" s="630"/>
      <c r="DV32" s="599"/>
      <c r="DW32" s="599"/>
      <c r="DX32" s="599" t="s">
        <v>63</v>
      </c>
      <c r="DY32" s="599"/>
      <c r="DZ32" s="598" t="s">
        <v>1694</v>
      </c>
      <c r="EA32" s="599">
        <v>1</v>
      </c>
      <c r="EB32" s="179" t="s">
        <v>1695</v>
      </c>
      <c r="EC32" s="685">
        <v>1</v>
      </c>
      <c r="ED32" s="630"/>
      <c r="EE32" s="630"/>
      <c r="EF32" s="599"/>
      <c r="EG32" s="599" t="s">
        <v>63</v>
      </c>
      <c r="EH32" s="599"/>
      <c r="EI32" s="599"/>
      <c r="EJ32" s="598"/>
      <c r="EK32" s="599">
        <v>1</v>
      </c>
      <c r="EL32" s="178" t="s">
        <v>1696</v>
      </c>
      <c r="EM32" s="616" t="s">
        <v>1697</v>
      </c>
      <c r="EN32" s="630"/>
      <c r="EO32" s="630"/>
      <c r="EP32" s="599"/>
      <c r="EQ32" s="599" t="s">
        <v>63</v>
      </c>
      <c r="ER32" s="599"/>
      <c r="ES32" s="599"/>
      <c r="ET32" s="598"/>
      <c r="EU32" s="619">
        <v>1</v>
      </c>
    </row>
    <row r="33" spans="1:161" ht="38.25" customHeight="1" x14ac:dyDescent="0.2">
      <c r="A33" s="315"/>
      <c r="B33" s="317"/>
      <c r="C33" s="316"/>
      <c r="D33" s="316"/>
      <c r="E33" s="316"/>
      <c r="F33" s="316"/>
      <c r="G33" s="318"/>
      <c r="H33" s="178"/>
      <c r="I33" s="280">
        <v>30</v>
      </c>
      <c r="J33" s="280" t="s">
        <v>1698</v>
      </c>
      <c r="K33" s="178">
        <v>18</v>
      </c>
      <c r="L33" s="178" t="s">
        <v>1679</v>
      </c>
      <c r="M33" s="328"/>
      <c r="N33" s="319"/>
      <c r="O33" s="319"/>
      <c r="P33" s="178"/>
      <c r="Q33" s="178"/>
      <c r="R33" s="178"/>
      <c r="S33" s="178"/>
      <c r="T33" s="320"/>
      <c r="U33" s="182"/>
      <c r="V33" s="178" t="s">
        <v>1699</v>
      </c>
      <c r="W33" s="591"/>
      <c r="X33" s="532"/>
      <c r="Y33" s="532"/>
      <c r="Z33" s="532"/>
      <c r="AA33" s="532"/>
      <c r="AB33" s="532"/>
      <c r="AC33" s="532"/>
      <c r="AD33" s="532"/>
      <c r="AE33" s="532"/>
      <c r="AF33" s="329">
        <v>3</v>
      </c>
      <c r="AG33" s="532"/>
      <c r="AH33" s="532"/>
      <c r="AI33" s="532"/>
      <c r="AJ33" s="532"/>
      <c r="AK33" s="532"/>
      <c r="AL33" s="532"/>
      <c r="AM33" s="532"/>
      <c r="AN33" s="532"/>
      <c r="AO33" s="532"/>
      <c r="AP33" s="178">
        <v>2</v>
      </c>
      <c r="AQ33" s="532"/>
      <c r="AR33" s="532"/>
      <c r="AS33" s="532"/>
      <c r="AT33" s="532"/>
      <c r="AU33" s="532"/>
      <c r="AV33" s="532"/>
      <c r="AW33" s="532"/>
      <c r="AX33" s="532"/>
      <c r="AY33" s="532"/>
      <c r="AZ33" s="178">
        <v>5</v>
      </c>
      <c r="BA33" s="532"/>
      <c r="BB33" s="532"/>
      <c r="BC33" s="532"/>
      <c r="BD33" s="532"/>
      <c r="BE33" s="532"/>
      <c r="BF33" s="532"/>
      <c r="BG33" s="532"/>
      <c r="BH33" s="532"/>
      <c r="BI33" s="532"/>
      <c r="BJ33" s="178">
        <v>3</v>
      </c>
      <c r="BK33" s="532"/>
      <c r="BL33" s="532"/>
      <c r="BM33" s="532"/>
      <c r="BN33" s="532"/>
      <c r="BO33" s="532"/>
      <c r="BP33" s="532"/>
      <c r="BQ33" s="532"/>
      <c r="BR33" s="532"/>
      <c r="BS33" s="532"/>
      <c r="BT33" s="330">
        <v>1</v>
      </c>
      <c r="BU33" s="532"/>
      <c r="BV33" s="532"/>
      <c r="BW33" s="532"/>
      <c r="BX33" s="532"/>
      <c r="BY33" s="532"/>
      <c r="BZ33" s="532"/>
      <c r="CA33" s="532"/>
      <c r="CB33" s="532"/>
      <c r="CC33" s="532"/>
      <c r="CD33" s="178" t="s">
        <v>1700</v>
      </c>
      <c r="CE33" s="532"/>
      <c r="CF33" s="532"/>
      <c r="CG33" s="532"/>
      <c r="CH33" s="532"/>
      <c r="CI33" s="532"/>
      <c r="CJ33" s="532"/>
      <c r="CK33" s="532"/>
      <c r="CL33" s="532"/>
      <c r="CM33" s="532"/>
      <c r="CN33" s="178" t="s">
        <v>1701</v>
      </c>
      <c r="CO33" s="532"/>
      <c r="CP33" s="532"/>
      <c r="CQ33" s="532"/>
      <c r="CR33" s="532"/>
      <c r="CS33" s="532"/>
      <c r="CT33" s="532"/>
      <c r="CU33" s="532"/>
      <c r="CV33" s="532"/>
      <c r="CW33" s="532"/>
      <c r="CX33" s="178" t="s">
        <v>1672</v>
      </c>
      <c r="CY33" s="532"/>
      <c r="CZ33" s="532"/>
      <c r="DA33" s="532"/>
      <c r="DB33" s="532"/>
      <c r="DC33" s="532"/>
      <c r="DD33" s="532"/>
      <c r="DE33" s="532"/>
      <c r="DF33" s="532"/>
      <c r="DG33" s="532"/>
      <c r="DH33" s="178" t="s">
        <v>1702</v>
      </c>
      <c r="DI33" s="532"/>
      <c r="DJ33" s="532"/>
      <c r="DK33" s="532"/>
      <c r="DL33" s="532"/>
      <c r="DM33" s="532"/>
      <c r="DN33" s="532"/>
      <c r="DO33" s="532"/>
      <c r="DP33" s="532"/>
      <c r="DQ33" s="532"/>
      <c r="DR33" s="178">
        <v>8</v>
      </c>
      <c r="DS33" s="532"/>
      <c r="DT33" s="532"/>
      <c r="DU33" s="532"/>
      <c r="DV33" s="532"/>
      <c r="DW33" s="532"/>
      <c r="DX33" s="532"/>
      <c r="DY33" s="532"/>
      <c r="DZ33" s="532"/>
      <c r="EA33" s="532"/>
      <c r="EB33" s="179" t="s">
        <v>1695</v>
      </c>
      <c r="EC33" s="591"/>
      <c r="ED33" s="532"/>
      <c r="EE33" s="532"/>
      <c r="EF33" s="532"/>
      <c r="EG33" s="532"/>
      <c r="EH33" s="532"/>
      <c r="EI33" s="532"/>
      <c r="EJ33" s="532"/>
      <c r="EK33" s="532"/>
      <c r="EL33" s="178" t="s">
        <v>1703</v>
      </c>
      <c r="EM33" s="532"/>
      <c r="EN33" s="532"/>
      <c r="EO33" s="532"/>
      <c r="EP33" s="532"/>
      <c r="EQ33" s="532"/>
      <c r="ER33" s="532"/>
      <c r="ES33" s="532"/>
      <c r="ET33" s="532"/>
      <c r="EU33" s="594"/>
    </row>
    <row r="34" spans="1:161" ht="102" customHeight="1" x14ac:dyDescent="0.2">
      <c r="A34" s="30">
        <v>13</v>
      </c>
      <c r="B34" s="26">
        <v>4</v>
      </c>
      <c r="C34" s="21" t="s">
        <v>1669</v>
      </c>
      <c r="D34" s="21">
        <v>2</v>
      </c>
      <c r="E34" s="21" t="s">
        <v>57</v>
      </c>
      <c r="F34" s="21" t="s">
        <v>1704</v>
      </c>
      <c r="G34" s="331" t="s">
        <v>1538</v>
      </c>
      <c r="H34" s="31" t="s">
        <v>1705</v>
      </c>
      <c r="I34" s="31">
        <v>31</v>
      </c>
      <c r="J34" s="31" t="s">
        <v>1706</v>
      </c>
      <c r="K34" s="23">
        <v>19</v>
      </c>
      <c r="L34" s="24" t="s">
        <v>1707</v>
      </c>
      <c r="M34" s="222"/>
      <c r="N34" s="222"/>
      <c r="O34" s="222"/>
      <c r="P34" s="23"/>
      <c r="Q34" s="23"/>
      <c r="R34" s="23" t="s">
        <v>63</v>
      </c>
      <c r="S34" s="23"/>
      <c r="T34" s="24" t="s">
        <v>1708</v>
      </c>
      <c r="U34" s="169">
        <v>1</v>
      </c>
      <c r="V34" s="24" t="s">
        <v>1709</v>
      </c>
      <c r="W34" s="46"/>
      <c r="X34" s="23"/>
      <c r="Y34" s="24"/>
      <c r="Z34" s="23"/>
      <c r="AA34" s="23" t="s">
        <v>63</v>
      </c>
      <c r="AB34" s="23"/>
      <c r="AC34" s="23"/>
      <c r="AD34" s="24"/>
      <c r="AE34" s="23">
        <v>1</v>
      </c>
      <c r="AF34" s="24" t="s">
        <v>1710</v>
      </c>
      <c r="AG34" s="222"/>
      <c r="AH34" s="222"/>
      <c r="AI34" s="222"/>
      <c r="AJ34" s="23"/>
      <c r="AK34" s="23" t="s">
        <v>63</v>
      </c>
      <c r="AL34" s="23"/>
      <c r="AM34" s="23"/>
      <c r="AN34" s="24"/>
      <c r="AO34" s="23">
        <v>1</v>
      </c>
      <c r="AP34" s="24" t="s">
        <v>1711</v>
      </c>
      <c r="AQ34" s="222"/>
      <c r="AR34" s="222"/>
      <c r="AS34" s="222"/>
      <c r="AT34" s="222"/>
      <c r="AU34" s="23" t="s">
        <v>63</v>
      </c>
      <c r="AV34" s="222"/>
      <c r="AW34" s="222"/>
      <c r="AX34" s="222"/>
      <c r="AY34" s="23">
        <v>1</v>
      </c>
      <c r="AZ34" s="23" t="s">
        <v>62</v>
      </c>
      <c r="BA34" s="222"/>
      <c r="BB34" s="23" t="s">
        <v>1712</v>
      </c>
      <c r="BC34" s="222"/>
      <c r="BD34" s="23"/>
      <c r="BE34" s="23" t="s">
        <v>63</v>
      </c>
      <c r="BF34" s="23"/>
      <c r="BG34" s="23"/>
      <c r="BH34" s="24"/>
      <c r="BI34" s="23">
        <v>1</v>
      </c>
      <c r="BJ34" s="24" t="s">
        <v>1713</v>
      </c>
      <c r="BK34" s="222"/>
      <c r="BL34" s="23" t="s">
        <v>1714</v>
      </c>
      <c r="BM34" s="222"/>
      <c r="BN34" s="23"/>
      <c r="BO34" s="23" t="s">
        <v>63</v>
      </c>
      <c r="BP34" s="23"/>
      <c r="BQ34" s="23"/>
      <c r="BR34" s="24"/>
      <c r="BS34" s="23">
        <v>1</v>
      </c>
      <c r="BT34" s="24" t="s">
        <v>1715</v>
      </c>
      <c r="BU34" s="222"/>
      <c r="BV34" s="23" t="s">
        <v>1716</v>
      </c>
      <c r="BW34" s="222"/>
      <c r="BX34" s="23"/>
      <c r="BY34" s="23" t="s">
        <v>63</v>
      </c>
      <c r="BZ34" s="23"/>
      <c r="CA34" s="23"/>
      <c r="CB34" s="24"/>
      <c r="CC34" s="23">
        <v>1</v>
      </c>
      <c r="CD34" s="24" t="s">
        <v>1717</v>
      </c>
      <c r="CE34" s="222"/>
      <c r="CF34" s="222"/>
      <c r="CG34" s="24" t="s">
        <v>1718</v>
      </c>
      <c r="CH34" s="23"/>
      <c r="CI34" s="23" t="s">
        <v>63</v>
      </c>
      <c r="CJ34" s="23"/>
      <c r="CK34" s="23"/>
      <c r="CL34" s="24"/>
      <c r="CM34" s="23">
        <v>1</v>
      </c>
      <c r="CN34" s="24" t="s">
        <v>1719</v>
      </c>
      <c r="CO34" s="222"/>
      <c r="CP34" s="222"/>
      <c r="CQ34" s="222"/>
      <c r="CR34" s="23"/>
      <c r="CS34" s="23"/>
      <c r="CT34" s="23" t="s">
        <v>63</v>
      </c>
      <c r="CU34" s="23"/>
      <c r="CV34" s="24" t="s">
        <v>1720</v>
      </c>
      <c r="CW34" s="23">
        <v>1</v>
      </c>
      <c r="CX34" s="24" t="s">
        <v>1721</v>
      </c>
      <c r="CY34" s="222"/>
      <c r="CZ34" s="222"/>
      <c r="DA34" s="222"/>
      <c r="DB34" s="23"/>
      <c r="DC34" s="23" t="s">
        <v>63</v>
      </c>
      <c r="DD34" s="23"/>
      <c r="DE34" s="23"/>
      <c r="DF34" s="24"/>
      <c r="DG34" s="23">
        <v>1</v>
      </c>
      <c r="DH34" s="24" t="s">
        <v>1722</v>
      </c>
      <c r="DI34" s="222"/>
      <c r="DJ34" s="222"/>
      <c r="DK34" s="222"/>
      <c r="DL34" s="23"/>
      <c r="DM34" s="23" t="s">
        <v>63</v>
      </c>
      <c r="DN34" s="23"/>
      <c r="DO34" s="23"/>
      <c r="DP34" s="24"/>
      <c r="DQ34" s="23">
        <v>1</v>
      </c>
      <c r="DR34" s="24" t="s">
        <v>1723</v>
      </c>
      <c r="DS34" s="222"/>
      <c r="DT34" s="222"/>
      <c r="DU34" s="222"/>
      <c r="DV34" s="23"/>
      <c r="DW34" s="23" t="s">
        <v>63</v>
      </c>
      <c r="DX34" s="23"/>
      <c r="DY34" s="23"/>
      <c r="DZ34" s="24"/>
      <c r="EA34" s="23">
        <v>1</v>
      </c>
      <c r="EB34" s="24" t="s">
        <v>1724</v>
      </c>
      <c r="EC34" s="325"/>
      <c r="ED34" s="222"/>
      <c r="EE34" s="222"/>
      <c r="EF34" s="23"/>
      <c r="EG34" s="23" t="s">
        <v>63</v>
      </c>
      <c r="EH34" s="23"/>
      <c r="EI34" s="23"/>
      <c r="EJ34" s="24"/>
      <c r="EK34" s="23">
        <v>1</v>
      </c>
      <c r="EL34" s="24" t="s">
        <v>1725</v>
      </c>
      <c r="EM34" s="222"/>
      <c r="EN34" s="222"/>
      <c r="EO34" s="222"/>
      <c r="EP34" s="23"/>
      <c r="EQ34" s="23" t="s">
        <v>63</v>
      </c>
      <c r="ER34" s="23"/>
      <c r="ES34" s="23"/>
      <c r="ET34" s="24"/>
      <c r="EU34" s="169">
        <v>1</v>
      </c>
    </row>
    <row r="35" spans="1:161" ht="102" customHeight="1" x14ac:dyDescent="0.2">
      <c r="A35" s="20">
        <v>14</v>
      </c>
      <c r="B35" s="23">
        <v>5</v>
      </c>
      <c r="C35" s="31" t="s">
        <v>1669</v>
      </c>
      <c r="D35" s="31">
        <v>2</v>
      </c>
      <c r="E35" s="31" t="s">
        <v>90</v>
      </c>
      <c r="F35" s="31" t="s">
        <v>1726</v>
      </c>
      <c r="G35" s="322" t="s">
        <v>1620</v>
      </c>
      <c r="H35" s="31" t="s">
        <v>1727</v>
      </c>
      <c r="I35" s="31"/>
      <c r="J35" s="24"/>
      <c r="K35" s="23"/>
      <c r="L35" s="222" t="s">
        <v>512</v>
      </c>
      <c r="M35" s="222"/>
      <c r="N35" s="222"/>
      <c r="O35" s="222"/>
      <c r="P35" s="23"/>
      <c r="Q35" s="23" t="s">
        <v>63</v>
      </c>
      <c r="R35" s="23"/>
      <c r="S35" s="23"/>
      <c r="T35" s="24"/>
      <c r="U35" s="23">
        <v>1</v>
      </c>
      <c r="V35" s="222" t="s">
        <v>512</v>
      </c>
      <c r="W35" s="222"/>
      <c r="X35" s="222"/>
      <c r="Y35" s="222"/>
      <c r="Z35" s="23"/>
      <c r="AA35" s="23" t="s">
        <v>63</v>
      </c>
      <c r="AB35" s="23"/>
      <c r="AC35" s="23"/>
      <c r="AD35" s="24"/>
      <c r="AE35" s="23">
        <v>1</v>
      </c>
      <c r="AF35" s="222" t="s">
        <v>512</v>
      </c>
      <c r="AG35" s="222"/>
      <c r="AH35" s="222"/>
      <c r="AI35" s="222"/>
      <c r="AJ35" s="23"/>
      <c r="AK35" s="23" t="s">
        <v>63</v>
      </c>
      <c r="AL35" s="23"/>
      <c r="AM35" s="23"/>
      <c r="AN35" s="24"/>
      <c r="AO35" s="23">
        <v>1</v>
      </c>
      <c r="AP35" s="222" t="s">
        <v>512</v>
      </c>
      <c r="AQ35" s="222"/>
      <c r="AR35" s="222"/>
      <c r="AS35" s="222"/>
      <c r="AT35" s="23"/>
      <c r="AU35" s="23" t="s">
        <v>63</v>
      </c>
      <c r="AV35" s="222"/>
      <c r="AW35" s="222"/>
      <c r="AX35" s="222"/>
      <c r="AY35" s="23">
        <v>1</v>
      </c>
      <c r="AZ35" s="222" t="s">
        <v>512</v>
      </c>
      <c r="BA35" s="222"/>
      <c r="BB35" s="222"/>
      <c r="BC35" s="222"/>
      <c r="BD35" s="23"/>
      <c r="BE35" s="23" t="s">
        <v>63</v>
      </c>
      <c r="BF35" s="23"/>
      <c r="BG35" s="23"/>
      <c r="BH35" s="24"/>
      <c r="BI35" s="23">
        <v>1</v>
      </c>
      <c r="BJ35" s="222" t="s">
        <v>512</v>
      </c>
      <c r="BK35" s="222"/>
      <c r="BL35" s="222"/>
      <c r="BM35" s="222"/>
      <c r="BN35" s="23"/>
      <c r="BO35" s="23" t="s">
        <v>63</v>
      </c>
      <c r="BP35" s="23"/>
      <c r="BQ35" s="23"/>
      <c r="BR35" s="24"/>
      <c r="BS35" s="23">
        <v>1</v>
      </c>
      <c r="BT35" s="222" t="s">
        <v>512</v>
      </c>
      <c r="BU35" s="222"/>
      <c r="BV35" s="222"/>
      <c r="BW35" s="222"/>
      <c r="BX35" s="23"/>
      <c r="BY35" s="23" t="s">
        <v>63</v>
      </c>
      <c r="BZ35" s="23"/>
      <c r="CA35" s="23"/>
      <c r="CB35" s="24"/>
      <c r="CC35" s="23">
        <v>1</v>
      </c>
      <c r="CD35" s="222" t="s">
        <v>512</v>
      </c>
      <c r="CE35" s="222"/>
      <c r="CF35" s="222"/>
      <c r="CG35" s="222"/>
      <c r="CH35" s="23"/>
      <c r="CI35" s="23" t="s">
        <v>63</v>
      </c>
      <c r="CJ35" s="23"/>
      <c r="CK35" s="23"/>
      <c r="CL35" s="24"/>
      <c r="CM35" s="23">
        <v>1</v>
      </c>
      <c r="CN35" s="222" t="s">
        <v>512</v>
      </c>
      <c r="CO35" s="222"/>
      <c r="CP35" s="222"/>
      <c r="CQ35" s="222"/>
      <c r="CR35" s="23"/>
      <c r="CS35" s="23" t="s">
        <v>63</v>
      </c>
      <c r="CT35" s="23"/>
      <c r="CU35" s="23"/>
      <c r="CV35" s="24"/>
      <c r="CW35" s="23">
        <v>1</v>
      </c>
      <c r="CX35" s="222" t="s">
        <v>512</v>
      </c>
      <c r="CY35" s="222"/>
      <c r="CZ35" s="222"/>
      <c r="DA35" s="222"/>
      <c r="DB35" s="23"/>
      <c r="DC35" s="23" t="s">
        <v>63</v>
      </c>
      <c r="DD35" s="23"/>
      <c r="DE35" s="23"/>
      <c r="DF35" s="24"/>
      <c r="DG35" s="23">
        <v>1</v>
      </c>
      <c r="DH35" s="222" t="s">
        <v>512</v>
      </c>
      <c r="DI35" s="222"/>
      <c r="DJ35" s="222"/>
      <c r="DK35" s="222"/>
      <c r="DL35" s="23"/>
      <c r="DM35" s="23" t="s">
        <v>63</v>
      </c>
      <c r="DN35" s="23"/>
      <c r="DO35" s="23"/>
      <c r="DP35" s="24"/>
      <c r="DQ35" s="23">
        <v>1</v>
      </c>
      <c r="DR35" s="222" t="s">
        <v>512</v>
      </c>
      <c r="DS35" s="222"/>
      <c r="DT35" s="222"/>
      <c r="DU35" s="222"/>
      <c r="DV35" s="23"/>
      <c r="DW35" s="23" t="s">
        <v>63</v>
      </c>
      <c r="DX35" s="23"/>
      <c r="DY35" s="23"/>
      <c r="DZ35" s="24"/>
      <c r="EA35" s="23">
        <v>1</v>
      </c>
      <c r="EB35" s="222" t="s">
        <v>512</v>
      </c>
      <c r="EC35" s="222"/>
      <c r="ED35" s="222"/>
      <c r="EE35" s="222"/>
      <c r="EF35" s="23"/>
      <c r="EG35" s="23" t="s">
        <v>63</v>
      </c>
      <c r="EH35" s="23"/>
      <c r="EI35" s="23"/>
      <c r="EJ35" s="24"/>
      <c r="EK35" s="23">
        <v>1</v>
      </c>
      <c r="EL35" s="222" t="s">
        <v>512</v>
      </c>
      <c r="EM35" s="222"/>
      <c r="EN35" s="222"/>
      <c r="EO35" s="222"/>
      <c r="EP35" s="23"/>
      <c r="EQ35" s="23" t="s">
        <v>63</v>
      </c>
      <c r="ER35" s="23"/>
      <c r="ES35" s="23"/>
      <c r="ET35" s="24"/>
      <c r="EU35" s="169">
        <v>1</v>
      </c>
    </row>
    <row r="36" spans="1:161" ht="108.75" customHeight="1" x14ac:dyDescent="0.2">
      <c r="A36" s="30">
        <v>15</v>
      </c>
      <c r="B36" s="26">
        <v>6</v>
      </c>
      <c r="C36" s="21" t="s">
        <v>1669</v>
      </c>
      <c r="D36" s="21">
        <v>2</v>
      </c>
      <c r="E36" s="21" t="s">
        <v>90</v>
      </c>
      <c r="F36" s="21" t="s">
        <v>1728</v>
      </c>
      <c r="G36" s="331" t="s">
        <v>1538</v>
      </c>
      <c r="H36" s="31" t="s">
        <v>1729</v>
      </c>
      <c r="I36" s="31">
        <v>32</v>
      </c>
      <c r="J36" s="31" t="s">
        <v>1730</v>
      </c>
      <c r="K36" s="23">
        <v>20</v>
      </c>
      <c r="L36" s="75">
        <v>0.77100000000000002</v>
      </c>
      <c r="M36" s="222"/>
      <c r="N36" s="222"/>
      <c r="O36" s="224"/>
      <c r="P36" s="23"/>
      <c r="Q36" s="23"/>
      <c r="R36" s="23" t="s">
        <v>63</v>
      </c>
      <c r="S36" s="23"/>
      <c r="T36" s="24" t="s">
        <v>1731</v>
      </c>
      <c r="U36" s="23">
        <v>1</v>
      </c>
      <c r="V36" s="59">
        <v>0.91</v>
      </c>
      <c r="W36" s="59"/>
      <c r="X36" s="23"/>
      <c r="Y36" s="116"/>
      <c r="Z36" s="23"/>
      <c r="AA36" s="23" t="s">
        <v>63</v>
      </c>
      <c r="AB36" s="23"/>
      <c r="AC36" s="23"/>
      <c r="AD36" s="24"/>
      <c r="AE36" s="23">
        <v>1</v>
      </c>
      <c r="AF36" s="23" t="s">
        <v>1732</v>
      </c>
      <c r="AG36" s="222"/>
      <c r="AH36" s="222"/>
      <c r="AI36" s="224"/>
      <c r="AJ36" s="23"/>
      <c r="AK36" s="23" t="s">
        <v>63</v>
      </c>
      <c r="AL36" s="23"/>
      <c r="AM36" s="23"/>
      <c r="AN36" s="24"/>
      <c r="AO36" s="23">
        <v>1</v>
      </c>
      <c r="AP36" s="75">
        <v>1</v>
      </c>
      <c r="AQ36" s="222"/>
      <c r="AR36" s="222"/>
      <c r="AS36" s="224"/>
      <c r="AT36" s="222"/>
      <c r="AU36" s="23" t="s">
        <v>63</v>
      </c>
      <c r="AV36" s="222"/>
      <c r="AW36" s="222"/>
      <c r="AX36" s="222"/>
      <c r="AY36" s="23">
        <v>1</v>
      </c>
      <c r="AZ36" s="23" t="s">
        <v>1733</v>
      </c>
      <c r="BA36" s="222"/>
      <c r="BB36" s="23" t="s">
        <v>1733</v>
      </c>
      <c r="BC36" s="224"/>
      <c r="BD36" s="23"/>
      <c r="BE36" s="23"/>
      <c r="BF36" s="23"/>
      <c r="BG36" s="23"/>
      <c r="BH36" s="24"/>
      <c r="BI36" s="23"/>
      <c r="BJ36" s="75">
        <v>0.98</v>
      </c>
      <c r="BK36" s="222"/>
      <c r="BL36" s="23" t="s">
        <v>1734</v>
      </c>
      <c r="BM36" s="224" t="s">
        <v>1735</v>
      </c>
      <c r="BN36" s="23"/>
      <c r="BO36" s="23" t="s">
        <v>63</v>
      </c>
      <c r="BP36" s="23"/>
      <c r="BQ36" s="23"/>
      <c r="BR36" s="24"/>
      <c r="BS36" s="23">
        <v>1</v>
      </c>
      <c r="BT36" s="23"/>
      <c r="BU36" s="222"/>
      <c r="BV36" s="23" t="s">
        <v>1736</v>
      </c>
      <c r="BW36" s="224"/>
      <c r="BX36" s="23"/>
      <c r="BY36" s="23"/>
      <c r="BZ36" s="23"/>
      <c r="CA36" s="23"/>
      <c r="CB36" s="24"/>
      <c r="CC36" s="23"/>
      <c r="CD36" s="59">
        <v>0.87</v>
      </c>
      <c r="CE36" s="222"/>
      <c r="CF36" s="59">
        <v>0.96799999999999997</v>
      </c>
      <c r="CG36" s="224"/>
      <c r="CH36" s="23"/>
      <c r="CI36" s="23"/>
      <c r="CJ36" s="23" t="s">
        <v>63</v>
      </c>
      <c r="CK36" s="23"/>
      <c r="CL36" s="24" t="s">
        <v>1737</v>
      </c>
      <c r="CM36" s="23">
        <v>1</v>
      </c>
      <c r="CN36" s="59">
        <v>0.83299999999999996</v>
      </c>
      <c r="CO36" s="222"/>
      <c r="CP36" s="222"/>
      <c r="CQ36" s="224" t="s">
        <v>1738</v>
      </c>
      <c r="CR36" s="23"/>
      <c r="CS36" s="23"/>
      <c r="CT36" s="23" t="s">
        <v>63</v>
      </c>
      <c r="CU36" s="23"/>
      <c r="CV36" s="24" t="s">
        <v>1739</v>
      </c>
      <c r="CW36" s="23">
        <v>1</v>
      </c>
      <c r="CX36" s="75">
        <v>0.74</v>
      </c>
      <c r="CY36" s="222"/>
      <c r="CZ36" s="222"/>
      <c r="DA36" s="224"/>
      <c r="DB36" s="23"/>
      <c r="DC36" s="23"/>
      <c r="DD36" s="23" t="s">
        <v>63</v>
      </c>
      <c r="DE36" s="23"/>
      <c r="DF36" s="24" t="s">
        <v>1740</v>
      </c>
      <c r="DG36" s="23">
        <v>1</v>
      </c>
      <c r="DH36" s="75">
        <v>0.84</v>
      </c>
      <c r="DI36" s="222"/>
      <c r="DJ36" s="222"/>
      <c r="DK36" s="224"/>
      <c r="DL36" s="23"/>
      <c r="DM36" s="23"/>
      <c r="DN36" s="23" t="s">
        <v>63</v>
      </c>
      <c r="DO36" s="23"/>
      <c r="DP36" s="24" t="s">
        <v>1741</v>
      </c>
      <c r="DQ36" s="23">
        <v>1</v>
      </c>
      <c r="DR36" s="75">
        <v>0.87</v>
      </c>
      <c r="DS36" s="222"/>
      <c r="DT36" s="222"/>
      <c r="DU36" s="224"/>
      <c r="DV36" s="23"/>
      <c r="DW36" s="23"/>
      <c r="DX36" s="23" t="s">
        <v>63</v>
      </c>
      <c r="DY36" s="23"/>
      <c r="DZ36" s="24" t="s">
        <v>1742</v>
      </c>
      <c r="EA36" s="23">
        <v>1</v>
      </c>
      <c r="EB36" s="33">
        <v>0.79300000000000004</v>
      </c>
      <c r="EC36" s="325"/>
      <c r="ED36" s="222"/>
      <c r="EE36" s="224"/>
      <c r="EF36" s="23"/>
      <c r="EG36" s="23"/>
      <c r="EH36" s="23" t="s">
        <v>63</v>
      </c>
      <c r="EI36" s="23"/>
      <c r="EJ36" s="24" t="s">
        <v>1743</v>
      </c>
      <c r="EK36" s="23">
        <v>1</v>
      </c>
      <c r="EL36" s="59">
        <v>0.83299999999999996</v>
      </c>
      <c r="EM36" s="222"/>
      <c r="EN36" s="222"/>
      <c r="EO36" s="224"/>
      <c r="EP36" s="23"/>
      <c r="EQ36" s="23"/>
      <c r="ER36" s="23" t="s">
        <v>63</v>
      </c>
      <c r="ES36" s="23"/>
      <c r="ET36" s="24" t="s">
        <v>1744</v>
      </c>
      <c r="EU36" s="169">
        <v>1</v>
      </c>
    </row>
    <row r="37" spans="1:161" ht="90.75" customHeight="1" x14ac:dyDescent="0.2">
      <c r="A37" s="332">
        <v>16</v>
      </c>
      <c r="B37" s="270">
        <v>7</v>
      </c>
      <c r="C37" s="333" t="s">
        <v>1669</v>
      </c>
      <c r="D37" s="333">
        <v>2</v>
      </c>
      <c r="E37" s="333" t="s">
        <v>90</v>
      </c>
      <c r="F37" s="333" t="s">
        <v>1745</v>
      </c>
      <c r="G37" s="334" t="s">
        <v>1584</v>
      </c>
      <c r="H37" s="67" t="s">
        <v>1746</v>
      </c>
      <c r="I37" s="67"/>
      <c r="J37" s="67"/>
      <c r="K37" s="66"/>
      <c r="L37" s="228"/>
      <c r="M37" s="228"/>
      <c r="N37" s="228"/>
      <c r="O37" s="230"/>
      <c r="P37" s="66"/>
      <c r="Q37" s="66"/>
      <c r="R37" s="66"/>
      <c r="S37" s="66"/>
      <c r="T37" s="41"/>
      <c r="U37" s="66"/>
      <c r="V37" s="66"/>
      <c r="W37" s="66"/>
      <c r="X37" s="66"/>
      <c r="Y37" s="162"/>
      <c r="Z37" s="66"/>
      <c r="AA37" s="66"/>
      <c r="AB37" s="66"/>
      <c r="AC37" s="66"/>
      <c r="AD37" s="41"/>
      <c r="AE37" s="66"/>
      <c r="AF37" s="228"/>
      <c r="AG37" s="228"/>
      <c r="AH37" s="228"/>
      <c r="AI37" s="230"/>
      <c r="AJ37" s="66"/>
      <c r="AK37" s="66"/>
      <c r="AL37" s="66"/>
      <c r="AM37" s="66"/>
      <c r="AN37" s="41"/>
      <c r="AO37" s="66"/>
      <c r="AP37" s="228"/>
      <c r="AQ37" s="228"/>
      <c r="AR37" s="228"/>
      <c r="AS37" s="230"/>
      <c r="AT37" s="228"/>
      <c r="AU37" s="228"/>
      <c r="AV37" s="228"/>
      <c r="AW37" s="228"/>
      <c r="AX37" s="228"/>
      <c r="AY37" s="66"/>
      <c r="AZ37" s="228"/>
      <c r="BA37" s="228"/>
      <c r="BB37" s="228"/>
      <c r="BC37" s="230"/>
      <c r="BD37" s="66"/>
      <c r="BE37" s="66"/>
      <c r="BF37" s="66"/>
      <c r="BG37" s="66"/>
      <c r="BH37" s="41"/>
      <c r="BI37" s="66"/>
      <c r="BJ37" s="228"/>
      <c r="BK37" s="228"/>
      <c r="BL37" s="228"/>
      <c r="BM37" s="230"/>
      <c r="BN37" s="66"/>
      <c r="BO37" s="66"/>
      <c r="BP37" s="66"/>
      <c r="BQ37" s="66"/>
      <c r="BR37" s="41"/>
      <c r="BS37" s="66"/>
      <c r="BT37" s="228"/>
      <c r="BU37" s="228"/>
      <c r="BV37" s="228"/>
      <c r="BW37" s="230"/>
      <c r="BX37" s="66"/>
      <c r="BY37" s="66"/>
      <c r="BZ37" s="66"/>
      <c r="CA37" s="66"/>
      <c r="CB37" s="41"/>
      <c r="CC37" s="66"/>
      <c r="CD37" s="228"/>
      <c r="CE37" s="228"/>
      <c r="CF37" s="228"/>
      <c r="CG37" s="230"/>
      <c r="CH37" s="66"/>
      <c r="CI37" s="66"/>
      <c r="CJ37" s="66"/>
      <c r="CK37" s="66"/>
      <c r="CL37" s="41"/>
      <c r="CM37" s="66"/>
      <c r="CN37" s="228"/>
      <c r="CO37" s="228"/>
      <c r="CP37" s="228"/>
      <c r="CQ37" s="230"/>
      <c r="CR37" s="66"/>
      <c r="CS37" s="66"/>
      <c r="CT37" s="66"/>
      <c r="CU37" s="66"/>
      <c r="CV37" s="41"/>
      <c r="CW37" s="66"/>
      <c r="CX37" s="41" t="s">
        <v>1747</v>
      </c>
      <c r="CY37" s="228"/>
      <c r="CZ37" s="228"/>
      <c r="DA37" s="230"/>
      <c r="DB37" s="66"/>
      <c r="DC37" s="66"/>
      <c r="DD37" s="66"/>
      <c r="DE37" s="66"/>
      <c r="DF37" s="41"/>
      <c r="DG37" s="66"/>
      <c r="DH37" s="228"/>
      <c r="DI37" s="228"/>
      <c r="DJ37" s="228"/>
      <c r="DK37" s="230"/>
      <c r="DL37" s="66"/>
      <c r="DM37" s="66"/>
      <c r="DN37" s="66"/>
      <c r="DO37" s="66"/>
      <c r="DP37" s="41"/>
      <c r="DQ37" s="66"/>
      <c r="DR37" s="228"/>
      <c r="DS37" s="228"/>
      <c r="DT37" s="228"/>
      <c r="DU37" s="230"/>
      <c r="DV37" s="66"/>
      <c r="DW37" s="66"/>
      <c r="DX37" s="66"/>
      <c r="DY37" s="66"/>
      <c r="DZ37" s="41"/>
      <c r="EA37" s="66"/>
      <c r="EB37" s="228"/>
      <c r="EC37" s="326"/>
      <c r="ED37" s="228"/>
      <c r="EE37" s="230"/>
      <c r="EF37" s="66"/>
      <c r="EG37" s="66"/>
      <c r="EH37" s="66"/>
      <c r="EI37" s="66"/>
      <c r="EJ37" s="41"/>
      <c r="EK37" s="66"/>
      <c r="EL37" s="228"/>
      <c r="EM37" s="228"/>
      <c r="EN37" s="228"/>
      <c r="EO37" s="230"/>
      <c r="EP37" s="66"/>
      <c r="EQ37" s="66"/>
      <c r="ER37" s="66"/>
      <c r="ES37" s="66"/>
      <c r="ET37" s="41"/>
      <c r="EU37" s="164"/>
    </row>
    <row r="38" spans="1:161" ht="123" customHeight="1" x14ac:dyDescent="0.2">
      <c r="A38" s="20">
        <v>17</v>
      </c>
      <c r="B38" s="23">
        <v>8</v>
      </c>
      <c r="C38" s="31" t="s">
        <v>1669</v>
      </c>
      <c r="D38" s="31">
        <v>2</v>
      </c>
      <c r="E38" s="31" t="s">
        <v>90</v>
      </c>
      <c r="F38" s="31" t="s">
        <v>1748</v>
      </c>
      <c r="G38" s="322" t="s">
        <v>1749</v>
      </c>
      <c r="H38" s="31" t="s">
        <v>1750</v>
      </c>
      <c r="I38" s="31"/>
      <c r="J38" s="24"/>
      <c r="K38" s="23"/>
      <c r="L38" s="222" t="s">
        <v>1751</v>
      </c>
      <c r="M38" s="222"/>
      <c r="N38" s="222"/>
      <c r="O38" s="224"/>
      <c r="P38" s="23"/>
      <c r="Q38" s="23" t="s">
        <v>63</v>
      </c>
      <c r="R38" s="23"/>
      <c r="S38" s="23"/>
      <c r="T38" s="24"/>
      <c r="U38" s="23">
        <v>1</v>
      </c>
      <c r="V38" s="222" t="s">
        <v>1751</v>
      </c>
      <c r="W38" s="222"/>
      <c r="X38" s="222"/>
      <c r="Y38" s="224"/>
      <c r="Z38" s="23"/>
      <c r="AA38" s="23" t="s">
        <v>63</v>
      </c>
      <c r="AB38" s="23"/>
      <c r="AC38" s="23"/>
      <c r="AD38" s="24"/>
      <c r="AE38" s="23">
        <v>1</v>
      </c>
      <c r="AF38" s="222" t="s">
        <v>1751</v>
      </c>
      <c r="AG38" s="222"/>
      <c r="AH38" s="222"/>
      <c r="AI38" s="224"/>
      <c r="AJ38" s="23"/>
      <c r="AK38" s="23" t="s">
        <v>63</v>
      </c>
      <c r="AL38" s="23"/>
      <c r="AM38" s="23"/>
      <c r="AN38" s="24"/>
      <c r="AO38" s="23">
        <v>1</v>
      </c>
      <c r="AP38" s="222" t="s">
        <v>1751</v>
      </c>
      <c r="AQ38" s="222"/>
      <c r="AR38" s="222"/>
      <c r="AS38" s="224"/>
      <c r="AT38" s="23"/>
      <c r="AU38" s="23" t="s">
        <v>63</v>
      </c>
      <c r="AV38" s="222"/>
      <c r="AW38" s="222"/>
      <c r="AX38" s="222"/>
      <c r="AY38" s="23">
        <v>1</v>
      </c>
      <c r="AZ38" s="222" t="s">
        <v>1751</v>
      </c>
      <c r="BA38" s="222"/>
      <c r="BB38" s="222"/>
      <c r="BC38" s="224"/>
      <c r="BD38" s="23"/>
      <c r="BE38" s="23" t="s">
        <v>63</v>
      </c>
      <c r="BF38" s="23"/>
      <c r="BG38" s="23"/>
      <c r="BH38" s="24"/>
      <c r="BI38" s="23">
        <v>1</v>
      </c>
      <c r="BJ38" s="222" t="s">
        <v>1751</v>
      </c>
      <c r="BK38" s="222"/>
      <c r="BL38" s="222"/>
      <c r="BM38" s="224"/>
      <c r="BN38" s="23"/>
      <c r="BO38" s="23" t="s">
        <v>63</v>
      </c>
      <c r="BP38" s="23"/>
      <c r="BQ38" s="23"/>
      <c r="BR38" s="24"/>
      <c r="BS38" s="23">
        <v>1</v>
      </c>
      <c r="BT38" s="222" t="s">
        <v>1751</v>
      </c>
      <c r="BU38" s="222"/>
      <c r="BV38" s="222"/>
      <c r="BW38" s="224"/>
      <c r="BX38" s="23"/>
      <c r="BY38" s="23" t="s">
        <v>63</v>
      </c>
      <c r="BZ38" s="23"/>
      <c r="CA38" s="23"/>
      <c r="CB38" s="24"/>
      <c r="CC38" s="23">
        <v>1</v>
      </c>
      <c r="CD38" s="222" t="s">
        <v>1751</v>
      </c>
      <c r="CE38" s="222"/>
      <c r="CF38" s="222"/>
      <c r="CG38" s="224"/>
      <c r="CH38" s="23"/>
      <c r="CI38" s="23" t="s">
        <v>63</v>
      </c>
      <c r="CJ38" s="23"/>
      <c r="CK38" s="23"/>
      <c r="CL38" s="24"/>
      <c r="CM38" s="23">
        <v>1</v>
      </c>
      <c r="CN38" s="222" t="s">
        <v>1751</v>
      </c>
      <c r="CO38" s="222"/>
      <c r="CP38" s="222"/>
      <c r="CQ38" s="224"/>
      <c r="CR38" s="23"/>
      <c r="CS38" s="23" t="s">
        <v>63</v>
      </c>
      <c r="CT38" s="23"/>
      <c r="CU38" s="23"/>
      <c r="CV38" s="24"/>
      <c r="CW38" s="23">
        <v>1</v>
      </c>
      <c r="CX38" s="222" t="s">
        <v>1751</v>
      </c>
      <c r="CY38" s="222"/>
      <c r="CZ38" s="222"/>
      <c r="DA38" s="224"/>
      <c r="DB38" s="23"/>
      <c r="DC38" s="23" t="s">
        <v>63</v>
      </c>
      <c r="DD38" s="23"/>
      <c r="DE38" s="23"/>
      <c r="DF38" s="24"/>
      <c r="DG38" s="23">
        <v>1</v>
      </c>
      <c r="DH38" s="222" t="s">
        <v>1751</v>
      </c>
      <c r="DI38" s="222"/>
      <c r="DJ38" s="222"/>
      <c r="DK38" s="224"/>
      <c r="DL38" s="23"/>
      <c r="DM38" s="23" t="s">
        <v>63</v>
      </c>
      <c r="DN38" s="23"/>
      <c r="DO38" s="23"/>
      <c r="DP38" s="24"/>
      <c r="DQ38" s="23">
        <v>1</v>
      </c>
      <c r="DR38" s="222" t="s">
        <v>1751</v>
      </c>
      <c r="DS38" s="222"/>
      <c r="DT38" s="222"/>
      <c r="DU38" s="224"/>
      <c r="DV38" s="23"/>
      <c r="DW38" s="23" t="s">
        <v>63</v>
      </c>
      <c r="DX38" s="23"/>
      <c r="DY38" s="23"/>
      <c r="DZ38" s="24"/>
      <c r="EA38" s="23">
        <v>1</v>
      </c>
      <c r="EB38" s="222" t="s">
        <v>1751</v>
      </c>
      <c r="EC38" s="222"/>
      <c r="ED38" s="222"/>
      <c r="EE38" s="224"/>
      <c r="EF38" s="23"/>
      <c r="EG38" s="23" t="s">
        <v>63</v>
      </c>
      <c r="EH38" s="23"/>
      <c r="EI38" s="23"/>
      <c r="EJ38" s="24"/>
      <c r="EK38" s="23">
        <v>1</v>
      </c>
      <c r="EL38" s="222" t="s">
        <v>1751</v>
      </c>
      <c r="EM38" s="222"/>
      <c r="EN38" s="222"/>
      <c r="EO38" s="224"/>
      <c r="EP38" s="23"/>
      <c r="EQ38" s="23" t="s">
        <v>63</v>
      </c>
      <c r="ER38" s="23"/>
      <c r="ES38" s="23"/>
      <c r="ET38" s="24"/>
      <c r="EU38" s="169">
        <v>1</v>
      </c>
    </row>
    <row r="39" spans="1:161" ht="76.5" customHeight="1" x14ac:dyDescent="0.2">
      <c r="A39" s="30">
        <v>18</v>
      </c>
      <c r="B39" s="26">
        <v>1</v>
      </c>
      <c r="C39" s="21" t="s">
        <v>1752</v>
      </c>
      <c r="D39" s="21">
        <v>6</v>
      </c>
      <c r="E39" s="21" t="s">
        <v>57</v>
      </c>
      <c r="F39" s="21" t="s">
        <v>1753</v>
      </c>
      <c r="G39" s="331" t="s">
        <v>1538</v>
      </c>
      <c r="H39" s="31" t="s">
        <v>1754</v>
      </c>
      <c r="I39" s="31">
        <v>33</v>
      </c>
      <c r="J39" s="24" t="s">
        <v>1755</v>
      </c>
      <c r="K39" s="23">
        <v>21</v>
      </c>
      <c r="L39" s="222" t="s">
        <v>1756</v>
      </c>
      <c r="M39" s="222"/>
      <c r="N39" s="222"/>
      <c r="O39" s="224"/>
      <c r="P39" s="23"/>
      <c r="Q39" s="23" t="s">
        <v>63</v>
      </c>
      <c r="R39" s="23"/>
      <c r="S39" s="23"/>
      <c r="T39" s="24"/>
      <c r="U39" s="169">
        <v>1</v>
      </c>
      <c r="V39" s="24" t="s">
        <v>62</v>
      </c>
      <c r="W39" s="74"/>
      <c r="X39" s="23"/>
      <c r="Y39" s="116"/>
      <c r="Z39" s="23"/>
      <c r="AA39" s="23" t="s">
        <v>63</v>
      </c>
      <c r="AB39" s="23"/>
      <c r="AC39" s="23"/>
      <c r="AD39" s="24"/>
      <c r="AE39" s="23">
        <v>1</v>
      </c>
      <c r="AF39" s="24" t="s">
        <v>1757</v>
      </c>
      <c r="AG39" s="222"/>
      <c r="AH39" s="222"/>
      <c r="AI39" s="224"/>
      <c r="AJ39" s="23"/>
      <c r="AK39" s="23" t="s">
        <v>63</v>
      </c>
      <c r="AL39" s="23"/>
      <c r="AM39" s="23"/>
      <c r="AN39" s="24"/>
      <c r="AO39" s="23">
        <v>1</v>
      </c>
      <c r="AP39" s="24" t="s">
        <v>1758</v>
      </c>
      <c r="AQ39" s="222"/>
      <c r="AR39" s="222"/>
      <c r="AS39" s="224"/>
      <c r="AT39" s="222"/>
      <c r="AU39" s="23" t="s">
        <v>63</v>
      </c>
      <c r="AV39" s="222"/>
      <c r="AW39" s="222"/>
      <c r="AX39" s="222"/>
      <c r="AY39" s="23">
        <v>1</v>
      </c>
      <c r="AZ39" s="23" t="s">
        <v>62</v>
      </c>
      <c r="BA39" s="222"/>
      <c r="BB39" s="23" t="s">
        <v>1759</v>
      </c>
      <c r="BC39" s="224"/>
      <c r="BD39" s="23"/>
      <c r="BE39" s="23" t="s">
        <v>63</v>
      </c>
      <c r="BF39" s="23"/>
      <c r="BG39" s="23"/>
      <c r="BH39" s="24"/>
      <c r="BI39" s="23">
        <v>1</v>
      </c>
      <c r="BJ39" s="24" t="s">
        <v>1760</v>
      </c>
      <c r="BK39" s="222"/>
      <c r="BL39" s="23" t="s">
        <v>1761</v>
      </c>
      <c r="BM39" s="224"/>
      <c r="BN39" s="23"/>
      <c r="BO39" s="23" t="s">
        <v>63</v>
      </c>
      <c r="BP39" s="23"/>
      <c r="BQ39" s="23"/>
      <c r="BR39" s="24"/>
      <c r="BS39" s="23">
        <v>1</v>
      </c>
      <c r="BT39" s="24" t="s">
        <v>1762</v>
      </c>
      <c r="BU39" s="222"/>
      <c r="BV39" s="222"/>
      <c r="BW39" s="224"/>
      <c r="BX39" s="23"/>
      <c r="BY39" s="23" t="s">
        <v>63</v>
      </c>
      <c r="BZ39" s="23"/>
      <c r="CA39" s="23"/>
      <c r="CB39" s="24"/>
      <c r="CC39" s="23">
        <v>1</v>
      </c>
      <c r="CD39" s="24" t="s">
        <v>1763</v>
      </c>
      <c r="CE39" s="222"/>
      <c r="CF39" s="222"/>
      <c r="CG39" s="116" t="s">
        <v>1764</v>
      </c>
      <c r="CH39" s="23"/>
      <c r="CI39" s="23" t="s">
        <v>63</v>
      </c>
      <c r="CJ39" s="23"/>
      <c r="CK39" s="23"/>
      <c r="CL39" s="24"/>
      <c r="CM39" s="23">
        <v>1</v>
      </c>
      <c r="CN39" s="24" t="s">
        <v>1765</v>
      </c>
      <c r="CO39" s="222"/>
      <c r="CP39" s="222"/>
      <c r="CQ39" s="62" t="s">
        <v>1766</v>
      </c>
      <c r="CR39" s="23"/>
      <c r="CS39" s="23" t="s">
        <v>63</v>
      </c>
      <c r="CT39" s="23"/>
      <c r="CU39" s="23"/>
      <c r="CV39" s="24"/>
      <c r="CW39" s="23">
        <v>1</v>
      </c>
      <c r="CX39" s="24" t="s">
        <v>1709</v>
      </c>
      <c r="CY39" s="222"/>
      <c r="CZ39" s="222"/>
      <c r="DA39" s="224"/>
      <c r="DB39" s="23"/>
      <c r="DC39" s="23" t="s">
        <v>63</v>
      </c>
      <c r="DD39" s="23"/>
      <c r="DE39" s="23"/>
      <c r="DF39" s="24"/>
      <c r="DG39" s="23">
        <v>1</v>
      </c>
      <c r="DH39" s="24" t="s">
        <v>1767</v>
      </c>
      <c r="DI39" s="222"/>
      <c r="DJ39" s="222"/>
      <c r="DK39" s="224"/>
      <c r="DL39" s="23"/>
      <c r="DM39" s="23" t="s">
        <v>63</v>
      </c>
      <c r="DN39" s="23"/>
      <c r="DO39" s="23"/>
      <c r="DP39" s="24"/>
      <c r="DQ39" s="23">
        <v>1</v>
      </c>
      <c r="DR39" s="24" t="s">
        <v>1768</v>
      </c>
      <c r="DS39" s="222"/>
      <c r="DT39" s="222"/>
      <c r="DU39" s="224"/>
      <c r="DV39" s="23"/>
      <c r="DW39" s="23" t="s">
        <v>63</v>
      </c>
      <c r="DX39" s="23"/>
      <c r="DY39" s="23"/>
      <c r="DZ39" s="24"/>
      <c r="EA39" s="23">
        <v>1</v>
      </c>
      <c r="EB39" s="24" t="s">
        <v>1769</v>
      </c>
      <c r="EC39" s="325"/>
      <c r="ED39" s="222"/>
      <c r="EE39" s="224"/>
      <c r="EF39" s="23"/>
      <c r="EG39" s="23" t="s">
        <v>63</v>
      </c>
      <c r="EH39" s="23"/>
      <c r="EI39" s="23"/>
      <c r="EJ39" s="24"/>
      <c r="EK39" s="23">
        <v>1</v>
      </c>
      <c r="EL39" s="24" t="s">
        <v>1770</v>
      </c>
      <c r="EM39" s="222"/>
      <c r="EN39" s="222"/>
      <c r="EO39" s="224"/>
      <c r="EP39" s="23"/>
      <c r="EQ39" s="23" t="s">
        <v>63</v>
      </c>
      <c r="ER39" s="23"/>
      <c r="ES39" s="23"/>
      <c r="ET39" s="24"/>
      <c r="EU39" s="169">
        <v>1</v>
      </c>
    </row>
    <row r="40" spans="1:161" ht="63.75" customHeight="1" x14ac:dyDescent="0.2">
      <c r="A40" s="20">
        <v>19</v>
      </c>
      <c r="B40" s="23">
        <v>2</v>
      </c>
      <c r="C40" s="31" t="s">
        <v>1752</v>
      </c>
      <c r="D40" s="31">
        <v>6</v>
      </c>
      <c r="E40" s="31" t="s">
        <v>90</v>
      </c>
      <c r="F40" s="31" t="s">
        <v>1771</v>
      </c>
      <c r="G40" s="322" t="s">
        <v>1620</v>
      </c>
      <c r="H40" s="31" t="s">
        <v>1772</v>
      </c>
      <c r="I40" s="31"/>
      <c r="J40" s="24"/>
      <c r="K40" s="23"/>
      <c r="L40" s="222" t="s">
        <v>1773</v>
      </c>
      <c r="M40" s="222"/>
      <c r="N40" s="222"/>
      <c r="O40" s="224"/>
      <c r="P40" s="23"/>
      <c r="Q40" s="23" t="s">
        <v>63</v>
      </c>
      <c r="R40" s="23"/>
      <c r="S40" s="23"/>
      <c r="T40" s="24"/>
      <c r="U40" s="169">
        <v>1</v>
      </c>
      <c r="V40" s="3" t="s">
        <v>65</v>
      </c>
      <c r="W40" s="105"/>
      <c r="X40" s="24"/>
      <c r="Y40" s="116"/>
      <c r="Z40" s="23"/>
      <c r="AA40" s="23" t="s">
        <v>63</v>
      </c>
      <c r="AB40" s="23"/>
      <c r="AC40" s="23"/>
      <c r="AD40" s="24"/>
      <c r="AE40" s="23">
        <v>1</v>
      </c>
      <c r="AF40" s="3" t="s">
        <v>65</v>
      </c>
      <c r="AG40" s="222"/>
      <c r="AH40" s="222"/>
      <c r="AI40" s="224"/>
      <c r="AJ40" s="23"/>
      <c r="AK40" s="23" t="s">
        <v>63</v>
      </c>
      <c r="AL40" s="23"/>
      <c r="AM40" s="23"/>
      <c r="AN40" s="24"/>
      <c r="AO40" s="23">
        <v>1</v>
      </c>
      <c r="AP40" s="222" t="s">
        <v>1774</v>
      </c>
      <c r="AQ40" s="222"/>
      <c r="AR40" s="222"/>
      <c r="AS40" s="224"/>
      <c r="AT40" s="222"/>
      <c r="AU40" s="23" t="s">
        <v>63</v>
      </c>
      <c r="AV40" s="222"/>
      <c r="AW40" s="222"/>
      <c r="AX40" s="222"/>
      <c r="AY40" s="23">
        <v>1</v>
      </c>
      <c r="AZ40" s="23" t="s">
        <v>65</v>
      </c>
      <c r="BA40" s="222"/>
      <c r="BB40" s="222"/>
      <c r="BC40" s="224"/>
      <c r="BD40" s="23"/>
      <c r="BE40" s="23" t="s">
        <v>63</v>
      </c>
      <c r="BF40" s="23"/>
      <c r="BG40" s="23"/>
      <c r="BH40" s="24"/>
      <c r="BI40" s="23">
        <v>1</v>
      </c>
      <c r="BJ40" s="222" t="s">
        <v>1761</v>
      </c>
      <c r="BK40" s="222"/>
      <c r="BL40" s="24" t="s">
        <v>1775</v>
      </c>
      <c r="BM40" s="224"/>
      <c r="BN40" s="23"/>
      <c r="BO40" s="23" t="s">
        <v>63</v>
      </c>
      <c r="BP40" s="23"/>
      <c r="BQ40" s="23"/>
      <c r="BR40" s="24"/>
      <c r="BS40" s="23">
        <v>1</v>
      </c>
      <c r="BT40" s="24" t="s">
        <v>1776</v>
      </c>
      <c r="BU40" s="222"/>
      <c r="BV40" s="222"/>
      <c r="BW40" s="224"/>
      <c r="BX40" s="23"/>
      <c r="BY40" s="23" t="s">
        <v>63</v>
      </c>
      <c r="BZ40" s="23"/>
      <c r="CA40" s="23"/>
      <c r="CB40" s="24"/>
      <c r="CC40" s="23">
        <v>1</v>
      </c>
      <c r="CD40" s="222" t="s">
        <v>1777</v>
      </c>
      <c r="CE40" s="222"/>
      <c r="CF40" s="222"/>
      <c r="CG40" s="224"/>
      <c r="CH40" s="23"/>
      <c r="CI40" s="23" t="s">
        <v>63</v>
      </c>
      <c r="CJ40" s="23"/>
      <c r="CK40" s="23"/>
      <c r="CL40" s="24"/>
      <c r="CM40" s="23">
        <v>1</v>
      </c>
      <c r="CN40" s="24" t="s">
        <v>1778</v>
      </c>
      <c r="CO40" s="222"/>
      <c r="CP40" s="222"/>
      <c r="CQ40" s="224"/>
      <c r="CR40" s="23"/>
      <c r="CS40" s="23" t="s">
        <v>63</v>
      </c>
      <c r="CT40" s="23"/>
      <c r="CU40" s="23"/>
      <c r="CV40" s="24"/>
      <c r="CW40" s="23">
        <v>1</v>
      </c>
      <c r="CX40" s="24" t="s">
        <v>62</v>
      </c>
      <c r="CY40" s="222"/>
      <c r="CZ40" s="222"/>
      <c r="DA40" s="224"/>
      <c r="DB40" s="23"/>
      <c r="DC40" s="23" t="s">
        <v>63</v>
      </c>
      <c r="DD40" s="23"/>
      <c r="DE40" s="23"/>
      <c r="DF40" s="24"/>
      <c r="DG40" s="23">
        <v>1</v>
      </c>
      <c r="DH40" s="24" t="s">
        <v>1779</v>
      </c>
      <c r="DI40" s="222"/>
      <c r="DJ40" s="222"/>
      <c r="DK40" s="224"/>
      <c r="DL40" s="23"/>
      <c r="DM40" s="23" t="s">
        <v>63</v>
      </c>
      <c r="DN40" s="23"/>
      <c r="DO40" s="23"/>
      <c r="DP40" s="24"/>
      <c r="DQ40" s="23">
        <v>1</v>
      </c>
      <c r="DR40" s="222" t="s">
        <v>1780</v>
      </c>
      <c r="DS40" s="222"/>
      <c r="DT40" s="222"/>
      <c r="DU40" s="224"/>
      <c r="DV40" s="23"/>
      <c r="DW40" s="23" t="s">
        <v>63</v>
      </c>
      <c r="DX40" s="23"/>
      <c r="DY40" s="23"/>
      <c r="DZ40" s="24"/>
      <c r="EA40" s="23">
        <v>1</v>
      </c>
      <c r="EB40" s="222" t="s">
        <v>1780</v>
      </c>
      <c r="EC40" s="325"/>
      <c r="ED40" s="222"/>
      <c r="EE40" s="224"/>
      <c r="EF40" s="23"/>
      <c r="EG40" s="23" t="s">
        <v>63</v>
      </c>
      <c r="EH40" s="23"/>
      <c r="EI40" s="23"/>
      <c r="EJ40" s="24"/>
      <c r="EK40" s="23">
        <v>1</v>
      </c>
      <c r="EL40" s="222" t="s">
        <v>1780</v>
      </c>
      <c r="EM40" s="222"/>
      <c r="EN40" s="222"/>
      <c r="EO40" s="224"/>
      <c r="EP40" s="23"/>
      <c r="EQ40" s="23" t="s">
        <v>63</v>
      </c>
      <c r="ER40" s="23"/>
      <c r="ES40" s="23"/>
      <c r="ET40" s="24"/>
      <c r="EU40" s="169">
        <v>1</v>
      </c>
    </row>
    <row r="41" spans="1:161" ht="134.25" customHeight="1" x14ac:dyDescent="0.2">
      <c r="A41" s="89">
        <v>20</v>
      </c>
      <c r="B41" s="51">
        <v>2</v>
      </c>
      <c r="C41" s="52" t="s">
        <v>1781</v>
      </c>
      <c r="D41" s="52">
        <v>6</v>
      </c>
      <c r="E41" s="52" t="s">
        <v>90</v>
      </c>
      <c r="F41" s="52" t="s">
        <v>1782</v>
      </c>
      <c r="G41" s="335" t="s">
        <v>1620</v>
      </c>
      <c r="H41" s="52" t="s">
        <v>1621</v>
      </c>
      <c r="I41" s="52"/>
      <c r="J41" s="56"/>
      <c r="K41" s="51"/>
      <c r="L41" s="336" t="s">
        <v>1783</v>
      </c>
      <c r="M41" s="336"/>
      <c r="N41" s="336"/>
      <c r="O41" s="336"/>
      <c r="P41" s="51"/>
      <c r="Q41" s="51"/>
      <c r="R41" s="51" t="s">
        <v>63</v>
      </c>
      <c r="S41" s="51"/>
      <c r="T41" s="56" t="s">
        <v>1784</v>
      </c>
      <c r="U41" s="337">
        <v>1</v>
      </c>
      <c r="V41" s="56" t="s">
        <v>1785</v>
      </c>
      <c r="W41" s="109"/>
      <c r="X41" s="56"/>
      <c r="Y41" s="56"/>
      <c r="Z41" s="51"/>
      <c r="AA41" s="51" t="s">
        <v>63</v>
      </c>
      <c r="AB41" s="51"/>
      <c r="AC41" s="51"/>
      <c r="AD41" s="56"/>
      <c r="AE41" s="51">
        <v>1</v>
      </c>
      <c r="AF41" s="56" t="s">
        <v>1786</v>
      </c>
      <c r="AG41" s="338">
        <f>24/27</f>
        <v>0.88888888888888884</v>
      </c>
      <c r="AH41" s="336"/>
      <c r="AI41" s="336"/>
      <c r="AJ41" s="51"/>
      <c r="AK41" s="51" t="s">
        <v>63</v>
      </c>
      <c r="AL41" s="51"/>
      <c r="AM41" s="51"/>
      <c r="AN41" s="56"/>
      <c r="AO41" s="51">
        <v>1</v>
      </c>
      <c r="AP41" s="56" t="s">
        <v>1787</v>
      </c>
      <c r="AQ41" s="336"/>
      <c r="AR41" s="336"/>
      <c r="AS41" s="336"/>
      <c r="AT41" s="336"/>
      <c r="AU41" s="51" t="s">
        <v>63</v>
      </c>
      <c r="AV41" s="336"/>
      <c r="AW41" s="336"/>
      <c r="AX41" s="336"/>
      <c r="AY41" s="51">
        <v>1</v>
      </c>
      <c r="AZ41" s="51"/>
      <c r="BA41" s="336"/>
      <c r="BB41" s="56" t="s">
        <v>1788</v>
      </c>
      <c r="BC41" s="336"/>
      <c r="BD41" s="51"/>
      <c r="BE41" s="51" t="s">
        <v>63</v>
      </c>
      <c r="BF41" s="51"/>
      <c r="BG41" s="51"/>
      <c r="BH41" s="56"/>
      <c r="BI41" s="51">
        <v>1</v>
      </c>
      <c r="BJ41" s="338">
        <f>12/13</f>
        <v>0.92307692307692313</v>
      </c>
      <c r="BK41" s="336"/>
      <c r="BL41" s="56" t="s">
        <v>1789</v>
      </c>
      <c r="BM41" s="336"/>
      <c r="BN41" s="51"/>
      <c r="BO41" s="51" t="s">
        <v>63</v>
      </c>
      <c r="BP41" s="51"/>
      <c r="BQ41" s="51"/>
      <c r="BR41" s="56"/>
      <c r="BS41" s="51">
        <v>1</v>
      </c>
      <c r="BT41" s="56" t="s">
        <v>1790</v>
      </c>
      <c r="BU41" s="336"/>
      <c r="BV41" s="336"/>
      <c r="BW41" s="336"/>
      <c r="BX41" s="51"/>
      <c r="BY41" s="51" t="s">
        <v>63</v>
      </c>
      <c r="BZ41" s="51"/>
      <c r="CA41" s="51"/>
      <c r="CB41" s="56"/>
      <c r="CC41" s="51">
        <v>1</v>
      </c>
      <c r="CD41" s="336" t="s">
        <v>1643</v>
      </c>
      <c r="CE41" s="336"/>
      <c r="CF41" s="336"/>
      <c r="CG41" s="336"/>
      <c r="CH41" s="51"/>
      <c r="CI41" s="51"/>
      <c r="CJ41" s="51" t="s">
        <v>63</v>
      </c>
      <c r="CK41" s="51"/>
      <c r="CL41" s="56" t="s">
        <v>1791</v>
      </c>
      <c r="CM41" s="51">
        <v>1</v>
      </c>
      <c r="CN41" s="336" t="s">
        <v>1656</v>
      </c>
      <c r="CO41" s="336"/>
      <c r="CP41" s="336"/>
      <c r="CQ41" s="336"/>
      <c r="CR41" s="51"/>
      <c r="CS41" s="51"/>
      <c r="CT41" s="51" t="s">
        <v>63</v>
      </c>
      <c r="CU41" s="51"/>
      <c r="CV41" s="56" t="s">
        <v>1792</v>
      </c>
      <c r="CW41" s="51">
        <v>1</v>
      </c>
      <c r="CX41" s="56" t="s">
        <v>1793</v>
      </c>
      <c r="CY41" s="336"/>
      <c r="CZ41" s="336"/>
      <c r="DA41" s="336"/>
      <c r="DB41" s="51"/>
      <c r="DC41" s="51"/>
      <c r="DD41" s="51" t="s">
        <v>63</v>
      </c>
      <c r="DE41" s="51"/>
      <c r="DF41" s="56" t="s">
        <v>1794</v>
      </c>
      <c r="DG41" s="51">
        <v>1</v>
      </c>
      <c r="DH41" s="56" t="s">
        <v>1577</v>
      </c>
      <c r="DI41" s="336"/>
      <c r="DJ41" s="336"/>
      <c r="DK41" s="336"/>
      <c r="DL41" s="51"/>
      <c r="DM41" s="51"/>
      <c r="DN41" s="51" t="s">
        <v>63</v>
      </c>
      <c r="DO41" s="51"/>
      <c r="DP41" s="56" t="s">
        <v>1795</v>
      </c>
      <c r="DQ41" s="51">
        <v>1</v>
      </c>
      <c r="DR41" s="56" t="s">
        <v>1662</v>
      </c>
      <c r="DS41" s="336"/>
      <c r="DT41" s="336"/>
      <c r="DU41" s="336"/>
      <c r="DV41" s="51"/>
      <c r="DW41" s="51"/>
      <c r="DX41" s="51" t="s">
        <v>63</v>
      </c>
      <c r="DY41" s="51"/>
      <c r="DZ41" s="56" t="s">
        <v>1796</v>
      </c>
      <c r="EA41" s="51">
        <v>1</v>
      </c>
      <c r="EB41" s="56" t="s">
        <v>1665</v>
      </c>
      <c r="EC41" s="339"/>
      <c r="ED41" s="336"/>
      <c r="EE41" s="336"/>
      <c r="EF41" s="51"/>
      <c r="EG41" s="51"/>
      <c r="EH41" s="51" t="s">
        <v>63</v>
      </c>
      <c r="EI41" s="51"/>
      <c r="EJ41" s="56" t="s">
        <v>1797</v>
      </c>
      <c r="EK41" s="51">
        <v>1</v>
      </c>
      <c r="EL41" s="56" t="s">
        <v>1798</v>
      </c>
      <c r="EM41" s="336"/>
      <c r="EN41" s="336"/>
      <c r="EO41" s="336"/>
      <c r="EP41" s="51"/>
      <c r="EQ41" s="51"/>
      <c r="ER41" s="51" t="s">
        <v>63</v>
      </c>
      <c r="ES41" s="51"/>
      <c r="ET41" s="56" t="s">
        <v>1799</v>
      </c>
      <c r="EU41" s="337">
        <v>1</v>
      </c>
      <c r="EV41" s="340"/>
      <c r="EW41" s="340"/>
      <c r="EX41" s="340"/>
      <c r="EY41" s="340"/>
      <c r="EZ41" s="340"/>
      <c r="FA41" s="340"/>
      <c r="FB41" s="340"/>
      <c r="FC41" s="340"/>
      <c r="FD41" s="340"/>
      <c r="FE41" s="340"/>
    </row>
    <row r="42" spans="1:161" ht="76.5" customHeight="1" x14ac:dyDescent="0.2">
      <c r="A42" s="332">
        <v>21</v>
      </c>
      <c r="B42" s="270">
        <v>3</v>
      </c>
      <c r="C42" s="333" t="s">
        <v>1781</v>
      </c>
      <c r="D42" s="333">
        <v>6</v>
      </c>
      <c r="E42" s="333" t="s">
        <v>167</v>
      </c>
      <c r="F42" s="333" t="s">
        <v>1800</v>
      </c>
      <c r="G42" s="334" t="s">
        <v>1584</v>
      </c>
      <c r="H42" s="67" t="s">
        <v>1801</v>
      </c>
      <c r="I42" s="67"/>
      <c r="J42" s="67"/>
      <c r="K42" s="66"/>
      <c r="L42" s="228"/>
      <c r="M42" s="228"/>
      <c r="N42" s="228"/>
      <c r="O42" s="230"/>
      <c r="P42" s="66"/>
      <c r="Q42" s="66"/>
      <c r="R42" s="66"/>
      <c r="S42" s="66"/>
      <c r="T42" s="41"/>
      <c r="U42" s="164"/>
      <c r="V42" s="142" t="s">
        <v>62</v>
      </c>
      <c r="W42" s="88"/>
      <c r="X42" s="66"/>
      <c r="Y42" s="162"/>
      <c r="Z42" s="66"/>
      <c r="AA42" s="66"/>
      <c r="AB42" s="66"/>
      <c r="AC42" s="66"/>
      <c r="AD42" s="41"/>
      <c r="AE42" s="66"/>
      <c r="AF42" s="228"/>
      <c r="AG42" s="228"/>
      <c r="AH42" s="228"/>
      <c r="AI42" s="230"/>
      <c r="AJ42" s="66"/>
      <c r="AK42" s="66"/>
      <c r="AL42" s="66"/>
      <c r="AM42" s="66"/>
      <c r="AN42" s="41"/>
      <c r="AO42" s="66"/>
      <c r="AP42" s="228"/>
      <c r="AQ42" s="228"/>
      <c r="AR42" s="228"/>
      <c r="AS42" s="230"/>
      <c r="AT42" s="228"/>
      <c r="AU42" s="228"/>
      <c r="AV42" s="228"/>
      <c r="AW42" s="228"/>
      <c r="AX42" s="228"/>
      <c r="AY42" s="66"/>
      <c r="AZ42" s="228"/>
      <c r="BA42" s="228"/>
      <c r="BB42" s="228"/>
      <c r="BC42" s="230"/>
      <c r="BD42" s="66"/>
      <c r="BE42" s="66"/>
      <c r="BF42" s="66"/>
      <c r="BG42" s="66"/>
      <c r="BH42" s="41"/>
      <c r="BI42" s="66"/>
      <c r="BJ42" s="228"/>
      <c r="BK42" s="228"/>
      <c r="BL42" s="66" t="s">
        <v>1802</v>
      </c>
      <c r="BM42" s="230"/>
      <c r="BN42" s="66"/>
      <c r="BO42" s="66"/>
      <c r="BP42" s="66"/>
      <c r="BQ42" s="66"/>
      <c r="BR42" s="41"/>
      <c r="BS42" s="66"/>
      <c r="BT42" s="228"/>
      <c r="BU42" s="228"/>
      <c r="BV42" s="228"/>
      <c r="BW42" s="230"/>
      <c r="BX42" s="66"/>
      <c r="BY42" s="66"/>
      <c r="BZ42" s="66"/>
      <c r="CA42" s="66"/>
      <c r="CB42" s="41"/>
      <c r="CC42" s="66"/>
      <c r="CD42" s="228"/>
      <c r="CE42" s="228"/>
      <c r="CF42" s="228"/>
      <c r="CG42" s="230"/>
      <c r="CH42" s="66"/>
      <c r="CI42" s="66"/>
      <c r="CJ42" s="66"/>
      <c r="CK42" s="66"/>
      <c r="CL42" s="41"/>
      <c r="CM42" s="66"/>
      <c r="CN42" s="228"/>
      <c r="CO42" s="228"/>
      <c r="CP42" s="228"/>
      <c r="CQ42" s="230"/>
      <c r="CR42" s="66"/>
      <c r="CS42" s="66"/>
      <c r="CT42" s="66"/>
      <c r="CU42" s="66"/>
      <c r="CV42" s="41"/>
      <c r="CW42" s="66"/>
      <c r="CX42" s="41" t="s">
        <v>1577</v>
      </c>
      <c r="CY42" s="228"/>
      <c r="CZ42" s="228"/>
      <c r="DA42" s="230"/>
      <c r="DB42" s="66"/>
      <c r="DC42" s="66"/>
      <c r="DD42" s="66"/>
      <c r="DE42" s="66"/>
      <c r="DF42" s="41"/>
      <c r="DG42" s="66"/>
      <c r="DH42" s="41" t="s">
        <v>1803</v>
      </c>
      <c r="DI42" s="228"/>
      <c r="DJ42" s="228"/>
      <c r="DK42" s="230"/>
      <c r="DL42" s="66"/>
      <c r="DM42" s="66"/>
      <c r="DN42" s="66"/>
      <c r="DO42" s="66"/>
      <c r="DP42" s="41"/>
      <c r="DQ42" s="66"/>
      <c r="DR42" s="228"/>
      <c r="DS42" s="228"/>
      <c r="DT42" s="228"/>
      <c r="DU42" s="230"/>
      <c r="DV42" s="66"/>
      <c r="DW42" s="66"/>
      <c r="DX42" s="66"/>
      <c r="DY42" s="66"/>
      <c r="DZ42" s="41"/>
      <c r="EA42" s="66"/>
      <c r="EB42" s="341">
        <v>0.8</v>
      </c>
      <c r="EC42" s="326"/>
      <c r="ED42" s="228"/>
      <c r="EE42" s="230"/>
      <c r="EF42" s="66"/>
      <c r="EG42" s="66"/>
      <c r="EH42" s="66"/>
      <c r="EI42" s="66"/>
      <c r="EJ42" s="41"/>
      <c r="EK42" s="66"/>
      <c r="EL42" s="228"/>
      <c r="EM42" s="228"/>
      <c r="EN42" s="228"/>
      <c r="EO42" s="230"/>
      <c r="EP42" s="66"/>
      <c r="EQ42" s="66"/>
      <c r="ER42" s="66"/>
      <c r="ES42" s="66"/>
      <c r="ET42" s="41"/>
      <c r="EU42" s="164"/>
    </row>
    <row r="43" spans="1:161" ht="39.75" customHeight="1" x14ac:dyDescent="0.2">
      <c r="A43" s="30">
        <v>22</v>
      </c>
      <c r="B43" s="26">
        <v>7</v>
      </c>
      <c r="C43" s="21" t="s">
        <v>1781</v>
      </c>
      <c r="D43" s="21">
        <v>6</v>
      </c>
      <c r="E43" s="21" t="s">
        <v>608</v>
      </c>
      <c r="F43" s="21" t="s">
        <v>1804</v>
      </c>
      <c r="G43" s="26" t="s">
        <v>1538</v>
      </c>
      <c r="H43" s="31" t="s">
        <v>1805</v>
      </c>
      <c r="I43" s="31">
        <v>44</v>
      </c>
      <c r="J43" s="31" t="s">
        <v>1806</v>
      </c>
      <c r="K43" s="23">
        <v>32</v>
      </c>
      <c r="L43" s="222" t="s">
        <v>62</v>
      </c>
      <c r="M43" s="292"/>
      <c r="N43" s="292"/>
      <c r="O43" s="292"/>
      <c r="P43" s="23"/>
      <c r="Q43" s="23" t="s">
        <v>63</v>
      </c>
      <c r="R43" s="23"/>
      <c r="S43" s="23"/>
      <c r="T43" s="22"/>
      <c r="U43" s="169">
        <v>1</v>
      </c>
      <c r="V43" s="24" t="s">
        <v>62</v>
      </c>
      <c r="W43" s="564"/>
      <c r="X43" s="545"/>
      <c r="Y43" s="545"/>
      <c r="Z43" s="545"/>
      <c r="AA43" s="545" t="s">
        <v>63</v>
      </c>
      <c r="AB43" s="545"/>
      <c r="AC43" s="545"/>
      <c r="AD43" s="533"/>
      <c r="AE43" s="545">
        <v>1</v>
      </c>
      <c r="AF43" s="142" t="s">
        <v>1807</v>
      </c>
      <c r="AG43" s="694"/>
      <c r="AH43" s="694"/>
      <c r="AI43" s="694"/>
      <c r="AJ43" s="695"/>
      <c r="AK43" s="695"/>
      <c r="AL43" s="695"/>
      <c r="AM43" s="695"/>
      <c r="AN43" s="533"/>
      <c r="AO43" s="545"/>
      <c r="AP43" s="41" t="s">
        <v>363</v>
      </c>
      <c r="AQ43" s="627"/>
      <c r="AR43" s="627"/>
      <c r="AS43" s="627"/>
      <c r="AT43" s="627"/>
      <c r="AU43" s="627"/>
      <c r="AV43" s="627"/>
      <c r="AW43" s="627"/>
      <c r="AX43" s="693"/>
      <c r="AY43" s="552"/>
      <c r="AZ43" s="66" t="s">
        <v>1808</v>
      </c>
      <c r="BA43" s="627"/>
      <c r="BB43" s="627"/>
      <c r="BC43" s="627"/>
      <c r="BD43" s="552"/>
      <c r="BE43" s="552"/>
      <c r="BF43" s="552"/>
      <c r="BG43" s="552"/>
      <c r="BH43" s="629"/>
      <c r="BI43" s="552"/>
      <c r="BJ43" s="41" t="s">
        <v>1809</v>
      </c>
      <c r="BK43" s="627"/>
      <c r="BL43" s="627"/>
      <c r="BM43" s="627"/>
      <c r="BN43" s="552"/>
      <c r="BO43" s="552"/>
      <c r="BP43" s="552"/>
      <c r="BQ43" s="552"/>
      <c r="BR43" s="552"/>
      <c r="BS43" s="552"/>
      <c r="BT43" s="66" t="s">
        <v>1541</v>
      </c>
      <c r="BU43" s="627"/>
      <c r="BV43" s="627"/>
      <c r="BW43" s="627"/>
      <c r="BX43" s="552"/>
      <c r="BY43" s="552"/>
      <c r="BZ43" s="552"/>
      <c r="CA43" s="552"/>
      <c r="CB43" s="629"/>
      <c r="CC43" s="552"/>
      <c r="CD43" s="24" t="s">
        <v>62</v>
      </c>
      <c r="CE43" s="696" t="s">
        <v>1810</v>
      </c>
      <c r="CF43" s="626"/>
      <c r="CG43" s="626"/>
      <c r="CH43" s="545"/>
      <c r="CI43" s="545" t="s">
        <v>63</v>
      </c>
      <c r="CJ43" s="545"/>
      <c r="CK43" s="545"/>
      <c r="CL43" s="533"/>
      <c r="CM43" s="545">
        <v>1</v>
      </c>
      <c r="CN43" s="24" t="s">
        <v>1541</v>
      </c>
      <c r="CO43" s="626"/>
      <c r="CP43" s="626"/>
      <c r="CQ43" s="626"/>
      <c r="CR43" s="545"/>
      <c r="CS43" s="545" t="s">
        <v>63</v>
      </c>
      <c r="CT43" s="545"/>
      <c r="CU43" s="545"/>
      <c r="CV43" s="533"/>
      <c r="CW43" s="545">
        <v>1</v>
      </c>
      <c r="CX43" s="24" t="s">
        <v>62</v>
      </c>
      <c r="CY43" s="626"/>
      <c r="CZ43" s="626"/>
      <c r="DA43" s="626"/>
      <c r="DB43" s="545"/>
      <c r="DC43" s="545" t="s">
        <v>63</v>
      </c>
      <c r="DD43" s="545"/>
      <c r="DE43" s="545"/>
      <c r="DF43" s="533"/>
      <c r="DG43" s="545">
        <v>1</v>
      </c>
      <c r="DH43" s="24" t="s">
        <v>65</v>
      </c>
      <c r="DI43" s="626"/>
      <c r="DJ43" s="545" t="s">
        <v>1811</v>
      </c>
      <c r="DK43" s="626"/>
      <c r="DL43" s="545"/>
      <c r="DM43" s="545" t="s">
        <v>63</v>
      </c>
      <c r="DN43" s="545"/>
      <c r="DO43" s="545"/>
      <c r="DP43" s="533"/>
      <c r="DQ43" s="545">
        <v>1</v>
      </c>
      <c r="DR43" s="24" t="s">
        <v>65</v>
      </c>
      <c r="DS43" s="626"/>
      <c r="DT43" s="626"/>
      <c r="DU43" s="626"/>
      <c r="DV43" s="545"/>
      <c r="DW43" s="545" t="s">
        <v>63</v>
      </c>
      <c r="DX43" s="545"/>
      <c r="DY43" s="545"/>
      <c r="DZ43" s="533"/>
      <c r="EA43" s="545">
        <v>1</v>
      </c>
      <c r="EB43" s="24" t="s">
        <v>62</v>
      </c>
      <c r="EC43" s="628"/>
      <c r="ED43" s="626"/>
      <c r="EE43" s="626"/>
      <c r="EF43" s="545"/>
      <c r="EG43" s="545" t="s">
        <v>63</v>
      </c>
      <c r="EH43" s="545"/>
      <c r="EI43" s="545"/>
      <c r="EJ43" s="533"/>
      <c r="EK43" s="545">
        <v>1</v>
      </c>
      <c r="EL43" s="24" t="s">
        <v>65</v>
      </c>
      <c r="EM43" s="626"/>
      <c r="EN43" s="626"/>
      <c r="EO43" s="626"/>
      <c r="EP43" s="545"/>
      <c r="EQ43" s="545" t="s">
        <v>63</v>
      </c>
      <c r="ER43" s="545"/>
      <c r="ES43" s="545"/>
      <c r="ET43" s="533"/>
      <c r="EU43" s="595">
        <v>1</v>
      </c>
    </row>
    <row r="44" spans="1:161" ht="39.75" customHeight="1" x14ac:dyDescent="0.2">
      <c r="A44" s="342"/>
      <c r="B44" s="343"/>
      <c r="C44" s="240"/>
      <c r="D44" s="240"/>
      <c r="E44" s="240"/>
      <c r="F44" s="240"/>
      <c r="G44" s="343"/>
      <c r="H44" s="31"/>
      <c r="I44" s="31">
        <v>45</v>
      </c>
      <c r="J44" s="31" t="s">
        <v>1812</v>
      </c>
      <c r="K44" s="23">
        <v>33</v>
      </c>
      <c r="L44" s="24" t="s">
        <v>1813</v>
      </c>
      <c r="M44" s="344"/>
      <c r="N44" s="344"/>
      <c r="O44" s="344"/>
      <c r="P44" s="23"/>
      <c r="Q44" s="23"/>
      <c r="R44" s="23"/>
      <c r="S44" s="23"/>
      <c r="T44" s="243"/>
      <c r="U44" s="169"/>
      <c r="V44" s="24" t="s">
        <v>1814</v>
      </c>
      <c r="W44" s="565"/>
      <c r="X44" s="531"/>
      <c r="Y44" s="531"/>
      <c r="Z44" s="531"/>
      <c r="AA44" s="531"/>
      <c r="AB44" s="531"/>
      <c r="AC44" s="531"/>
      <c r="AD44" s="531"/>
      <c r="AE44" s="531"/>
      <c r="AF44" s="142" t="s">
        <v>1807</v>
      </c>
      <c r="AG44" s="531"/>
      <c r="AH44" s="531"/>
      <c r="AI44" s="531"/>
      <c r="AJ44" s="531"/>
      <c r="AK44" s="531"/>
      <c r="AL44" s="531"/>
      <c r="AM44" s="531"/>
      <c r="AN44" s="531"/>
      <c r="AO44" s="531"/>
      <c r="AP44" s="41" t="s">
        <v>363</v>
      </c>
      <c r="AQ44" s="531"/>
      <c r="AR44" s="531"/>
      <c r="AS44" s="531"/>
      <c r="AT44" s="531"/>
      <c r="AU44" s="531"/>
      <c r="AV44" s="531"/>
      <c r="AW44" s="531"/>
      <c r="AX44" s="531"/>
      <c r="AY44" s="531"/>
      <c r="AZ44" s="66" t="s">
        <v>1808</v>
      </c>
      <c r="BA44" s="531"/>
      <c r="BB44" s="531"/>
      <c r="BC44" s="531"/>
      <c r="BD44" s="531"/>
      <c r="BE44" s="531"/>
      <c r="BF44" s="531"/>
      <c r="BG44" s="531"/>
      <c r="BH44" s="531"/>
      <c r="BI44" s="531"/>
      <c r="BJ44" s="228"/>
      <c r="BK44" s="531"/>
      <c r="BL44" s="531"/>
      <c r="BM44" s="531"/>
      <c r="BN44" s="531"/>
      <c r="BO44" s="531"/>
      <c r="BP44" s="531"/>
      <c r="BQ44" s="531"/>
      <c r="BR44" s="531"/>
      <c r="BS44" s="531"/>
      <c r="BT44" s="66" t="s">
        <v>1815</v>
      </c>
      <c r="BU44" s="531"/>
      <c r="BV44" s="531"/>
      <c r="BW44" s="531"/>
      <c r="BX44" s="531"/>
      <c r="BY44" s="531"/>
      <c r="BZ44" s="531"/>
      <c r="CA44" s="531"/>
      <c r="CB44" s="531"/>
      <c r="CC44" s="531"/>
      <c r="CD44" s="24" t="s">
        <v>1816</v>
      </c>
      <c r="CE44" s="531"/>
      <c r="CF44" s="531"/>
      <c r="CG44" s="531"/>
      <c r="CH44" s="531"/>
      <c r="CI44" s="531"/>
      <c r="CJ44" s="531"/>
      <c r="CK44" s="531"/>
      <c r="CL44" s="531"/>
      <c r="CM44" s="531"/>
      <c r="CN44" s="24" t="s">
        <v>1817</v>
      </c>
      <c r="CO44" s="531"/>
      <c r="CP44" s="531"/>
      <c r="CQ44" s="531"/>
      <c r="CR44" s="531"/>
      <c r="CS44" s="531"/>
      <c r="CT44" s="531"/>
      <c r="CU44" s="531"/>
      <c r="CV44" s="531"/>
      <c r="CW44" s="531"/>
      <c r="CX44" s="24" t="s">
        <v>1818</v>
      </c>
      <c r="CY44" s="531"/>
      <c r="CZ44" s="531"/>
      <c r="DA44" s="531"/>
      <c r="DB44" s="531"/>
      <c r="DC44" s="531"/>
      <c r="DD44" s="531"/>
      <c r="DE44" s="531"/>
      <c r="DF44" s="531"/>
      <c r="DG44" s="531"/>
      <c r="DH44" s="24" t="s">
        <v>1819</v>
      </c>
      <c r="DI44" s="531"/>
      <c r="DJ44" s="531"/>
      <c r="DK44" s="531"/>
      <c r="DL44" s="531"/>
      <c r="DM44" s="531"/>
      <c r="DN44" s="531"/>
      <c r="DO44" s="531"/>
      <c r="DP44" s="531"/>
      <c r="DQ44" s="531"/>
      <c r="DR44" s="24" t="s">
        <v>1820</v>
      </c>
      <c r="DS44" s="531"/>
      <c r="DT44" s="531"/>
      <c r="DU44" s="531"/>
      <c r="DV44" s="531"/>
      <c r="DW44" s="531"/>
      <c r="DX44" s="531"/>
      <c r="DY44" s="531"/>
      <c r="DZ44" s="531"/>
      <c r="EA44" s="531"/>
      <c r="EB44" s="24" t="s">
        <v>1821</v>
      </c>
      <c r="EC44" s="565"/>
      <c r="ED44" s="531"/>
      <c r="EE44" s="531"/>
      <c r="EF44" s="531"/>
      <c r="EG44" s="531"/>
      <c r="EH44" s="531"/>
      <c r="EI44" s="531"/>
      <c r="EJ44" s="531"/>
      <c r="EK44" s="531"/>
      <c r="EL44" s="24" t="s">
        <v>1820</v>
      </c>
      <c r="EM44" s="531"/>
      <c r="EN44" s="531"/>
      <c r="EO44" s="531"/>
      <c r="EP44" s="531"/>
      <c r="EQ44" s="531"/>
      <c r="ER44" s="531"/>
      <c r="ES44" s="531"/>
      <c r="ET44" s="531"/>
      <c r="EU44" s="563"/>
    </row>
    <row r="45" spans="1:161" ht="39.75" customHeight="1" x14ac:dyDescent="0.2">
      <c r="A45" s="238"/>
      <c r="B45" s="343"/>
      <c r="C45" s="239"/>
      <c r="D45" s="239"/>
      <c r="E45" s="239"/>
      <c r="F45" s="239"/>
      <c r="G45" s="172"/>
      <c r="H45" s="31"/>
      <c r="I45" s="31">
        <v>46</v>
      </c>
      <c r="J45" s="31" t="s">
        <v>1822</v>
      </c>
      <c r="K45" s="23">
        <v>34</v>
      </c>
      <c r="L45" s="222" t="s">
        <v>62</v>
      </c>
      <c r="M45" s="297"/>
      <c r="N45" s="297"/>
      <c r="O45" s="297"/>
      <c r="P45" s="23"/>
      <c r="Q45" s="23"/>
      <c r="R45" s="23"/>
      <c r="S45" s="23"/>
      <c r="T45" s="242"/>
      <c r="U45" s="169"/>
      <c r="V45" s="24" t="s">
        <v>62</v>
      </c>
      <c r="W45" s="555"/>
      <c r="X45" s="532"/>
      <c r="Y45" s="532"/>
      <c r="Z45" s="532"/>
      <c r="AA45" s="532"/>
      <c r="AB45" s="532"/>
      <c r="AC45" s="532"/>
      <c r="AD45" s="532"/>
      <c r="AE45" s="532"/>
      <c r="AF45" s="142" t="s">
        <v>1807</v>
      </c>
      <c r="AG45" s="532"/>
      <c r="AH45" s="532"/>
      <c r="AI45" s="532"/>
      <c r="AJ45" s="532"/>
      <c r="AK45" s="532"/>
      <c r="AL45" s="532"/>
      <c r="AM45" s="532"/>
      <c r="AN45" s="532"/>
      <c r="AO45" s="532"/>
      <c r="AP45" s="41" t="s">
        <v>363</v>
      </c>
      <c r="AQ45" s="532"/>
      <c r="AR45" s="532"/>
      <c r="AS45" s="532"/>
      <c r="AT45" s="532"/>
      <c r="AU45" s="532"/>
      <c r="AV45" s="532"/>
      <c r="AW45" s="532"/>
      <c r="AX45" s="532"/>
      <c r="AY45" s="532"/>
      <c r="AZ45" s="66" t="s">
        <v>1808</v>
      </c>
      <c r="BA45" s="532"/>
      <c r="BB45" s="532"/>
      <c r="BC45" s="532"/>
      <c r="BD45" s="532"/>
      <c r="BE45" s="532"/>
      <c r="BF45" s="532"/>
      <c r="BG45" s="532"/>
      <c r="BH45" s="532"/>
      <c r="BI45" s="532"/>
      <c r="BJ45" s="228"/>
      <c r="BK45" s="532"/>
      <c r="BL45" s="532"/>
      <c r="BM45" s="532"/>
      <c r="BN45" s="532"/>
      <c r="BO45" s="532"/>
      <c r="BP45" s="532"/>
      <c r="BQ45" s="532"/>
      <c r="BR45" s="532"/>
      <c r="BS45" s="532"/>
      <c r="BT45" s="66" t="s">
        <v>65</v>
      </c>
      <c r="BU45" s="532"/>
      <c r="BV45" s="532"/>
      <c r="BW45" s="532"/>
      <c r="BX45" s="532"/>
      <c r="BY45" s="532"/>
      <c r="BZ45" s="532"/>
      <c r="CA45" s="532"/>
      <c r="CB45" s="532"/>
      <c r="CC45" s="532"/>
      <c r="CD45" s="24" t="s">
        <v>62</v>
      </c>
      <c r="CE45" s="532"/>
      <c r="CF45" s="532"/>
      <c r="CG45" s="532"/>
      <c r="CH45" s="532"/>
      <c r="CI45" s="532"/>
      <c r="CJ45" s="532"/>
      <c r="CK45" s="532"/>
      <c r="CL45" s="532"/>
      <c r="CM45" s="532"/>
      <c r="CN45" s="24" t="s">
        <v>14</v>
      </c>
      <c r="CO45" s="532"/>
      <c r="CP45" s="532"/>
      <c r="CQ45" s="532"/>
      <c r="CR45" s="532"/>
      <c r="CS45" s="532"/>
      <c r="CT45" s="532"/>
      <c r="CU45" s="532"/>
      <c r="CV45" s="532"/>
      <c r="CW45" s="532"/>
      <c r="CX45" s="24" t="s">
        <v>62</v>
      </c>
      <c r="CY45" s="532"/>
      <c r="CZ45" s="532"/>
      <c r="DA45" s="532"/>
      <c r="DB45" s="532"/>
      <c r="DC45" s="532"/>
      <c r="DD45" s="532"/>
      <c r="DE45" s="532"/>
      <c r="DF45" s="532"/>
      <c r="DG45" s="532"/>
      <c r="DH45" s="24" t="s">
        <v>65</v>
      </c>
      <c r="DI45" s="532"/>
      <c r="DJ45" s="532"/>
      <c r="DK45" s="532"/>
      <c r="DL45" s="532"/>
      <c r="DM45" s="532"/>
      <c r="DN45" s="532"/>
      <c r="DO45" s="532"/>
      <c r="DP45" s="532"/>
      <c r="DQ45" s="532"/>
      <c r="DR45" s="24" t="s">
        <v>1823</v>
      </c>
      <c r="DS45" s="532"/>
      <c r="DT45" s="532"/>
      <c r="DU45" s="532"/>
      <c r="DV45" s="532"/>
      <c r="DW45" s="532"/>
      <c r="DX45" s="532"/>
      <c r="DY45" s="532"/>
      <c r="DZ45" s="532"/>
      <c r="EA45" s="532"/>
      <c r="EB45" s="24" t="s">
        <v>1824</v>
      </c>
      <c r="EC45" s="555"/>
      <c r="ED45" s="532"/>
      <c r="EE45" s="532"/>
      <c r="EF45" s="532"/>
      <c r="EG45" s="532"/>
      <c r="EH45" s="532"/>
      <c r="EI45" s="532"/>
      <c r="EJ45" s="532"/>
      <c r="EK45" s="532"/>
      <c r="EL45" s="24" t="s">
        <v>65</v>
      </c>
      <c r="EM45" s="532"/>
      <c r="EN45" s="532"/>
      <c r="EO45" s="532"/>
      <c r="EP45" s="532"/>
      <c r="EQ45" s="532"/>
      <c r="ER45" s="532"/>
      <c r="ES45" s="532"/>
      <c r="ET45" s="532"/>
      <c r="EU45" s="561"/>
    </row>
    <row r="46" spans="1:161" ht="15.75" customHeight="1" x14ac:dyDescent="0.2">
      <c r="A46" s="345">
        <v>23</v>
      </c>
      <c r="B46" s="306">
        <v>1</v>
      </c>
      <c r="C46" s="280" t="s">
        <v>1825</v>
      </c>
      <c r="D46" s="278">
        <v>2</v>
      </c>
      <c r="E46" s="278" t="s">
        <v>1826</v>
      </c>
      <c r="F46" s="278" t="s">
        <v>1827</v>
      </c>
      <c r="G46" s="279"/>
      <c r="H46" s="280" t="s">
        <v>1828</v>
      </c>
      <c r="I46" s="280"/>
      <c r="J46" s="179"/>
      <c r="K46" s="178"/>
      <c r="L46" s="179" t="s">
        <v>1829</v>
      </c>
      <c r="M46" s="282"/>
      <c r="N46" s="282"/>
      <c r="O46" s="282" t="s">
        <v>1830</v>
      </c>
      <c r="P46" s="178"/>
      <c r="Q46" s="178" t="s">
        <v>63</v>
      </c>
      <c r="R46" s="178"/>
      <c r="S46" s="178"/>
      <c r="T46" s="179"/>
      <c r="U46" s="182">
        <v>1</v>
      </c>
      <c r="V46" s="179" t="s">
        <v>1831</v>
      </c>
      <c r="W46" s="287"/>
      <c r="X46" s="282"/>
      <c r="Y46" s="282" t="s">
        <v>1830</v>
      </c>
      <c r="Z46" s="178"/>
      <c r="AA46" s="178" t="s">
        <v>63</v>
      </c>
      <c r="AB46" s="178"/>
      <c r="AC46" s="178"/>
      <c r="AD46" s="179"/>
      <c r="AE46" s="178">
        <v>1</v>
      </c>
      <c r="AF46" s="179" t="s">
        <v>1829</v>
      </c>
      <c r="AG46" s="282"/>
      <c r="AH46" s="282"/>
      <c r="AI46" s="282" t="s">
        <v>1830</v>
      </c>
      <c r="AJ46" s="178"/>
      <c r="AK46" s="178" t="s">
        <v>63</v>
      </c>
      <c r="AL46" s="178"/>
      <c r="AM46" s="178"/>
      <c r="AN46" s="179"/>
      <c r="AO46" s="178">
        <v>1</v>
      </c>
      <c r="AP46" s="179" t="s">
        <v>1829</v>
      </c>
      <c r="AQ46" s="282"/>
      <c r="AR46" s="282"/>
      <c r="AS46" s="282" t="s">
        <v>1830</v>
      </c>
      <c r="AT46" s="178"/>
      <c r="AU46" s="178" t="s">
        <v>63</v>
      </c>
      <c r="AV46" s="178"/>
      <c r="AW46" s="178"/>
      <c r="AX46" s="179"/>
      <c r="AY46" s="178">
        <v>1</v>
      </c>
      <c r="AZ46" s="179" t="s">
        <v>1829</v>
      </c>
      <c r="BA46" s="282"/>
      <c r="BB46" s="282"/>
      <c r="BC46" s="282" t="s">
        <v>1830</v>
      </c>
      <c r="BD46" s="178"/>
      <c r="BE46" s="178" t="s">
        <v>63</v>
      </c>
      <c r="BF46" s="178"/>
      <c r="BG46" s="178"/>
      <c r="BH46" s="179"/>
      <c r="BI46" s="178">
        <v>1</v>
      </c>
      <c r="BJ46" s="179" t="s">
        <v>1829</v>
      </c>
      <c r="BK46" s="282"/>
      <c r="BL46" s="282"/>
      <c r="BM46" s="282" t="s">
        <v>1830</v>
      </c>
      <c r="BN46" s="178"/>
      <c r="BO46" s="178" t="s">
        <v>63</v>
      </c>
      <c r="BP46" s="178"/>
      <c r="BQ46" s="178"/>
      <c r="BR46" s="179"/>
      <c r="BS46" s="178">
        <v>1</v>
      </c>
      <c r="BT46" s="179" t="s">
        <v>1829</v>
      </c>
      <c r="BU46" s="282"/>
      <c r="BV46" s="282"/>
      <c r="BW46" s="282" t="s">
        <v>1830</v>
      </c>
      <c r="BX46" s="178"/>
      <c r="BY46" s="178" t="s">
        <v>63</v>
      </c>
      <c r="BZ46" s="178"/>
      <c r="CA46" s="178"/>
      <c r="CB46" s="179"/>
      <c r="CC46" s="178">
        <v>1</v>
      </c>
      <c r="CD46" s="179" t="s">
        <v>1829</v>
      </c>
      <c r="CE46" s="282"/>
      <c r="CF46" s="282"/>
      <c r="CG46" s="282" t="s">
        <v>1830</v>
      </c>
      <c r="CH46" s="178"/>
      <c r="CI46" s="178" t="s">
        <v>63</v>
      </c>
      <c r="CJ46" s="178"/>
      <c r="CK46" s="178"/>
      <c r="CL46" s="179"/>
      <c r="CM46" s="178">
        <v>1</v>
      </c>
      <c r="CN46" s="179" t="s">
        <v>1829</v>
      </c>
      <c r="CO46" s="282"/>
      <c r="CP46" s="282"/>
      <c r="CQ46" s="282" t="s">
        <v>1830</v>
      </c>
      <c r="CR46" s="178"/>
      <c r="CS46" s="178" t="s">
        <v>63</v>
      </c>
      <c r="CT46" s="178"/>
      <c r="CU46" s="178"/>
      <c r="CV46" s="179"/>
      <c r="CW46" s="178">
        <v>1</v>
      </c>
      <c r="CX46" s="179" t="s">
        <v>1829</v>
      </c>
      <c r="CY46" s="282"/>
      <c r="CZ46" s="282"/>
      <c r="DA46" s="282" t="s">
        <v>1830</v>
      </c>
      <c r="DB46" s="178"/>
      <c r="DC46" s="178" t="s">
        <v>63</v>
      </c>
      <c r="DD46" s="178"/>
      <c r="DE46" s="178"/>
      <c r="DF46" s="179"/>
      <c r="DG46" s="178">
        <v>1</v>
      </c>
      <c r="DH46" s="179" t="s">
        <v>1829</v>
      </c>
      <c r="DI46" s="282"/>
      <c r="DJ46" s="282"/>
      <c r="DK46" s="282" t="s">
        <v>1830</v>
      </c>
      <c r="DL46" s="178"/>
      <c r="DM46" s="178" t="s">
        <v>63</v>
      </c>
      <c r="DN46" s="178"/>
      <c r="DO46" s="178"/>
      <c r="DP46" s="179"/>
      <c r="DQ46" s="178">
        <v>1</v>
      </c>
      <c r="DR46" s="179" t="s">
        <v>1829</v>
      </c>
      <c r="DS46" s="282"/>
      <c r="DT46" s="282"/>
      <c r="DU46" s="282" t="s">
        <v>1830</v>
      </c>
      <c r="DV46" s="178"/>
      <c r="DW46" s="178" t="s">
        <v>63</v>
      </c>
      <c r="DX46" s="178"/>
      <c r="DY46" s="178"/>
      <c r="DZ46" s="179"/>
      <c r="EA46" s="178">
        <v>1</v>
      </c>
      <c r="EB46" s="179" t="s">
        <v>1829</v>
      </c>
      <c r="EC46" s="282"/>
      <c r="ED46" s="282" t="s">
        <v>1832</v>
      </c>
      <c r="EE46" s="282" t="s">
        <v>1830</v>
      </c>
      <c r="EF46" s="178"/>
      <c r="EG46" s="178" t="s">
        <v>63</v>
      </c>
      <c r="EH46" s="178"/>
      <c r="EI46" s="178"/>
      <c r="EJ46" s="179"/>
      <c r="EK46" s="178">
        <v>1</v>
      </c>
      <c r="EL46" s="179" t="s">
        <v>1829</v>
      </c>
      <c r="EM46" s="282"/>
      <c r="EN46" s="282"/>
      <c r="EO46" s="282" t="s">
        <v>1830</v>
      </c>
      <c r="EP46" s="178"/>
      <c r="EQ46" s="178" t="s">
        <v>63</v>
      </c>
      <c r="ER46" s="178"/>
      <c r="ES46" s="178"/>
      <c r="ET46" s="179"/>
      <c r="EU46" s="178">
        <v>1</v>
      </c>
    </row>
    <row r="47" spans="1:161" ht="100.5" customHeight="1" x14ac:dyDescent="0.2">
      <c r="A47" s="346">
        <v>24</v>
      </c>
      <c r="B47" s="178">
        <v>2</v>
      </c>
      <c r="C47" s="280" t="s">
        <v>1833</v>
      </c>
      <c r="D47" s="280">
        <v>2</v>
      </c>
      <c r="E47" s="280" t="s">
        <v>57</v>
      </c>
      <c r="F47" s="280" t="s">
        <v>1834</v>
      </c>
      <c r="G47" s="306" t="s">
        <v>1538</v>
      </c>
      <c r="H47" s="280" t="s">
        <v>1835</v>
      </c>
      <c r="I47" s="280">
        <v>47</v>
      </c>
      <c r="J47" s="285" t="s">
        <v>1836</v>
      </c>
      <c r="K47" s="346">
        <v>36</v>
      </c>
      <c r="L47" s="189">
        <v>10</v>
      </c>
      <c r="M47" s="327"/>
      <c r="N47" s="327"/>
      <c r="O47" s="327"/>
      <c r="P47" s="178"/>
      <c r="Q47" s="178"/>
      <c r="R47" s="178" t="s">
        <v>63</v>
      </c>
      <c r="S47" s="178"/>
      <c r="T47" s="321" t="s">
        <v>1837</v>
      </c>
      <c r="U47" s="182">
        <v>1</v>
      </c>
      <c r="V47" s="179">
        <v>12</v>
      </c>
      <c r="W47" s="689">
        <f>V48/V47</f>
        <v>1</v>
      </c>
      <c r="X47" s="599"/>
      <c r="Y47" s="599"/>
      <c r="Z47" s="599"/>
      <c r="AA47" s="599" t="s">
        <v>63</v>
      </c>
      <c r="AB47" s="599"/>
      <c r="AC47" s="599"/>
      <c r="AD47" s="598"/>
      <c r="AE47" s="599">
        <v>1</v>
      </c>
      <c r="AF47" s="189">
        <v>9</v>
      </c>
      <c r="AG47" s="599" t="s">
        <v>1838</v>
      </c>
      <c r="AH47" s="630"/>
      <c r="AI47" s="630"/>
      <c r="AJ47" s="599" t="s">
        <v>63</v>
      </c>
      <c r="AK47" s="599"/>
      <c r="AL47" s="599"/>
      <c r="AM47" s="599"/>
      <c r="AN47" s="598"/>
      <c r="AO47" s="599">
        <v>1</v>
      </c>
      <c r="AP47" s="189">
        <v>6</v>
      </c>
      <c r="AQ47" s="682">
        <f>AP48/AP47</f>
        <v>0.16666666666666666</v>
      </c>
      <c r="AR47" s="630"/>
      <c r="AS47" s="630"/>
      <c r="AT47" s="630"/>
      <c r="AU47" s="599" t="s">
        <v>63</v>
      </c>
      <c r="AV47" s="630"/>
      <c r="AW47" s="630"/>
      <c r="AX47" s="633"/>
      <c r="AY47" s="599">
        <v>1</v>
      </c>
      <c r="AZ47" s="178">
        <v>6</v>
      </c>
      <c r="BA47" s="682">
        <f>AZ48/AZ47</f>
        <v>0</v>
      </c>
      <c r="BB47" s="630"/>
      <c r="BC47" s="630"/>
      <c r="BD47" s="599"/>
      <c r="BE47" s="599"/>
      <c r="BF47" s="599" t="s">
        <v>63</v>
      </c>
      <c r="BG47" s="599"/>
      <c r="BH47" s="598" t="s">
        <v>1839</v>
      </c>
      <c r="BI47" s="599">
        <v>1</v>
      </c>
      <c r="BJ47" s="179">
        <v>65</v>
      </c>
      <c r="BK47" s="632">
        <f>BJ48/BJ47</f>
        <v>0.1076923076923077</v>
      </c>
      <c r="BL47" s="599" t="s">
        <v>1840</v>
      </c>
      <c r="BM47" s="630"/>
      <c r="BN47" s="599"/>
      <c r="BO47" s="599" t="s">
        <v>63</v>
      </c>
      <c r="BP47" s="599"/>
      <c r="BQ47" s="599"/>
      <c r="BR47" s="598"/>
      <c r="BS47" s="599">
        <v>1</v>
      </c>
      <c r="BT47" s="178">
        <v>107</v>
      </c>
      <c r="BU47" s="682">
        <f>BT48/BT47</f>
        <v>2.8037383177570093E-2</v>
      </c>
      <c r="BV47" s="599" t="s">
        <v>1841</v>
      </c>
      <c r="BW47" s="630" t="s">
        <v>1842</v>
      </c>
      <c r="BX47" s="599"/>
      <c r="BY47" s="599"/>
      <c r="BZ47" s="599" t="s">
        <v>63</v>
      </c>
      <c r="CA47" s="599"/>
      <c r="CB47" s="598" t="s">
        <v>1843</v>
      </c>
      <c r="CC47" s="599">
        <v>1</v>
      </c>
      <c r="CD47" s="189">
        <v>16</v>
      </c>
      <c r="CE47" s="632">
        <f>CD48/CD47</f>
        <v>0.3125</v>
      </c>
      <c r="CF47" s="630" t="s">
        <v>1844</v>
      </c>
      <c r="CG47" s="630"/>
      <c r="CH47" s="599" t="s">
        <v>63</v>
      </c>
      <c r="CI47" s="599"/>
      <c r="CJ47" s="599"/>
      <c r="CK47" s="599"/>
      <c r="CL47" s="598"/>
      <c r="CM47" s="599">
        <v>1</v>
      </c>
      <c r="CN47" s="189">
        <v>8</v>
      </c>
      <c r="CO47" s="682">
        <f>CN48/CN47</f>
        <v>0.5</v>
      </c>
      <c r="CP47" s="616" t="s">
        <v>1845</v>
      </c>
      <c r="CQ47" s="630"/>
      <c r="CR47" s="599" t="s">
        <v>63</v>
      </c>
      <c r="CS47" s="599"/>
      <c r="CT47" s="599"/>
      <c r="CU47" s="599"/>
      <c r="CV47" s="598"/>
      <c r="CW47" s="599">
        <v>1</v>
      </c>
      <c r="CX47" s="189">
        <v>7</v>
      </c>
      <c r="CY47" s="632">
        <f>CX48/CX47</f>
        <v>0.14285714285714285</v>
      </c>
      <c r="CZ47" s="630"/>
      <c r="DA47" s="630"/>
      <c r="DB47" s="599"/>
      <c r="DC47" s="599" t="s">
        <v>63</v>
      </c>
      <c r="DD47" s="599"/>
      <c r="DE47" s="599"/>
      <c r="DF47" s="598"/>
      <c r="DG47" s="599">
        <v>1</v>
      </c>
      <c r="DH47" s="189">
        <v>7</v>
      </c>
      <c r="DI47" s="632">
        <f>DH48/DH47</f>
        <v>0</v>
      </c>
      <c r="DJ47" s="630"/>
      <c r="DK47" s="630"/>
      <c r="DL47" s="599"/>
      <c r="DM47" s="599"/>
      <c r="DN47" s="599" t="s">
        <v>63</v>
      </c>
      <c r="DO47" s="599"/>
      <c r="DP47" s="598" t="s">
        <v>1846</v>
      </c>
      <c r="DQ47" s="599">
        <v>1</v>
      </c>
      <c r="DR47" s="189">
        <v>7</v>
      </c>
      <c r="DS47" s="632">
        <f>DR48/DR47</f>
        <v>0.2857142857142857</v>
      </c>
      <c r="DT47" s="630" t="s">
        <v>1847</v>
      </c>
      <c r="DU47" s="630"/>
      <c r="DV47" s="599" t="s">
        <v>63</v>
      </c>
      <c r="DW47" s="599"/>
      <c r="DX47" s="599"/>
      <c r="DY47" s="599"/>
      <c r="DZ47" s="598"/>
      <c r="EA47" s="599">
        <v>1</v>
      </c>
      <c r="EB47" s="189">
        <v>6</v>
      </c>
      <c r="EC47" s="632">
        <f>EB48/EB47</f>
        <v>0.66666666666666663</v>
      </c>
      <c r="ED47" s="630"/>
      <c r="EE47" s="630"/>
      <c r="EF47" s="599" t="s">
        <v>63</v>
      </c>
      <c r="EG47" s="599"/>
      <c r="EH47" s="599"/>
      <c r="EI47" s="599"/>
      <c r="EJ47" s="598"/>
      <c r="EK47" s="599">
        <v>1</v>
      </c>
      <c r="EL47" s="189">
        <v>6</v>
      </c>
      <c r="EM47" s="632">
        <f>EL48/EL47</f>
        <v>0.66666666666666663</v>
      </c>
      <c r="EN47" s="630"/>
      <c r="EO47" s="630"/>
      <c r="EP47" s="599" t="s">
        <v>63</v>
      </c>
      <c r="EQ47" s="599"/>
      <c r="ER47" s="599"/>
      <c r="ES47" s="599"/>
      <c r="ET47" s="598"/>
      <c r="EU47" s="619">
        <v>1</v>
      </c>
    </row>
    <row r="48" spans="1:161" ht="100.5" customHeight="1" x14ac:dyDescent="0.2">
      <c r="A48" s="346"/>
      <c r="B48" s="178"/>
      <c r="C48" s="280"/>
      <c r="D48" s="280"/>
      <c r="E48" s="280"/>
      <c r="F48" s="280"/>
      <c r="G48" s="311"/>
      <c r="H48" s="280"/>
      <c r="I48" s="280">
        <v>48</v>
      </c>
      <c r="J48" s="280" t="s">
        <v>1848</v>
      </c>
      <c r="K48" s="178">
        <v>37</v>
      </c>
      <c r="L48" s="282" t="s">
        <v>323</v>
      </c>
      <c r="M48" s="347"/>
      <c r="N48" s="347"/>
      <c r="O48" s="347"/>
      <c r="P48" s="178"/>
      <c r="Q48" s="178"/>
      <c r="R48" s="178"/>
      <c r="S48" s="178"/>
      <c r="T48" s="314"/>
      <c r="U48" s="182"/>
      <c r="V48" s="189">
        <v>12</v>
      </c>
      <c r="W48" s="656"/>
      <c r="X48" s="531"/>
      <c r="Y48" s="531"/>
      <c r="Z48" s="531"/>
      <c r="AA48" s="531"/>
      <c r="AB48" s="531"/>
      <c r="AC48" s="531"/>
      <c r="AD48" s="531"/>
      <c r="AE48" s="531"/>
      <c r="AF48" s="189">
        <v>3</v>
      </c>
      <c r="AG48" s="531"/>
      <c r="AH48" s="531"/>
      <c r="AI48" s="531"/>
      <c r="AJ48" s="531"/>
      <c r="AK48" s="531"/>
      <c r="AL48" s="531"/>
      <c r="AM48" s="531"/>
      <c r="AN48" s="531"/>
      <c r="AO48" s="531"/>
      <c r="AP48" s="189">
        <v>1</v>
      </c>
      <c r="AQ48" s="531"/>
      <c r="AR48" s="531"/>
      <c r="AS48" s="531"/>
      <c r="AT48" s="531"/>
      <c r="AU48" s="531"/>
      <c r="AV48" s="531"/>
      <c r="AW48" s="531"/>
      <c r="AX48" s="531"/>
      <c r="AY48" s="531"/>
      <c r="AZ48" s="178">
        <v>0</v>
      </c>
      <c r="BA48" s="531"/>
      <c r="BB48" s="531"/>
      <c r="BC48" s="531"/>
      <c r="BD48" s="531"/>
      <c r="BE48" s="531"/>
      <c r="BF48" s="531"/>
      <c r="BG48" s="531"/>
      <c r="BH48" s="531"/>
      <c r="BI48" s="531"/>
      <c r="BJ48" s="179">
        <v>7</v>
      </c>
      <c r="BK48" s="531"/>
      <c r="BL48" s="531"/>
      <c r="BM48" s="531"/>
      <c r="BN48" s="531"/>
      <c r="BO48" s="531"/>
      <c r="BP48" s="531"/>
      <c r="BQ48" s="531"/>
      <c r="BR48" s="531"/>
      <c r="BS48" s="531"/>
      <c r="BT48" s="51">
        <v>3</v>
      </c>
      <c r="BU48" s="531"/>
      <c r="BV48" s="531"/>
      <c r="BW48" s="531"/>
      <c r="BX48" s="531"/>
      <c r="BY48" s="531"/>
      <c r="BZ48" s="531"/>
      <c r="CA48" s="531"/>
      <c r="CB48" s="531"/>
      <c r="CC48" s="531"/>
      <c r="CD48" s="179">
        <v>5</v>
      </c>
      <c r="CE48" s="531"/>
      <c r="CF48" s="531"/>
      <c r="CG48" s="531"/>
      <c r="CH48" s="531"/>
      <c r="CI48" s="531"/>
      <c r="CJ48" s="531"/>
      <c r="CK48" s="531"/>
      <c r="CL48" s="531"/>
      <c r="CM48" s="531"/>
      <c r="CN48" s="189">
        <v>4</v>
      </c>
      <c r="CO48" s="531"/>
      <c r="CP48" s="531"/>
      <c r="CQ48" s="531"/>
      <c r="CR48" s="531"/>
      <c r="CS48" s="531"/>
      <c r="CT48" s="531"/>
      <c r="CU48" s="531"/>
      <c r="CV48" s="531"/>
      <c r="CW48" s="531"/>
      <c r="CX48" s="189">
        <v>1</v>
      </c>
      <c r="CY48" s="531"/>
      <c r="CZ48" s="531"/>
      <c r="DA48" s="531"/>
      <c r="DB48" s="531"/>
      <c r="DC48" s="531"/>
      <c r="DD48" s="531"/>
      <c r="DE48" s="531"/>
      <c r="DF48" s="531"/>
      <c r="DG48" s="531"/>
      <c r="DH48" s="179">
        <v>0</v>
      </c>
      <c r="DI48" s="531"/>
      <c r="DJ48" s="531"/>
      <c r="DK48" s="531"/>
      <c r="DL48" s="531"/>
      <c r="DM48" s="531"/>
      <c r="DN48" s="531"/>
      <c r="DO48" s="531"/>
      <c r="DP48" s="531"/>
      <c r="DQ48" s="531"/>
      <c r="DR48" s="189">
        <v>2</v>
      </c>
      <c r="DS48" s="531"/>
      <c r="DT48" s="531"/>
      <c r="DU48" s="531"/>
      <c r="DV48" s="531"/>
      <c r="DW48" s="531"/>
      <c r="DX48" s="531"/>
      <c r="DY48" s="531"/>
      <c r="DZ48" s="531"/>
      <c r="EA48" s="531"/>
      <c r="EB48" s="179">
        <v>4</v>
      </c>
      <c r="EC48" s="531"/>
      <c r="ED48" s="531"/>
      <c r="EE48" s="531"/>
      <c r="EF48" s="531"/>
      <c r="EG48" s="531"/>
      <c r="EH48" s="531"/>
      <c r="EI48" s="531"/>
      <c r="EJ48" s="531"/>
      <c r="EK48" s="531"/>
      <c r="EL48" s="179">
        <v>4</v>
      </c>
      <c r="EM48" s="531"/>
      <c r="EN48" s="531"/>
      <c r="EO48" s="531"/>
      <c r="EP48" s="531"/>
      <c r="EQ48" s="531"/>
      <c r="ER48" s="531"/>
      <c r="ES48" s="531"/>
      <c r="ET48" s="531"/>
      <c r="EU48" s="593"/>
    </row>
    <row r="49" spans="1:151" ht="28.5" customHeight="1" x14ac:dyDescent="0.2">
      <c r="A49" s="346"/>
      <c r="B49" s="178"/>
      <c r="C49" s="280"/>
      <c r="D49" s="280"/>
      <c r="E49" s="280"/>
      <c r="F49" s="280"/>
      <c r="G49" s="317"/>
      <c r="H49" s="280"/>
      <c r="I49" s="280">
        <v>49</v>
      </c>
      <c r="J49" s="280" t="s">
        <v>1849</v>
      </c>
      <c r="K49" s="178">
        <v>38</v>
      </c>
      <c r="L49" s="179" t="s">
        <v>323</v>
      </c>
      <c r="M49" s="328"/>
      <c r="N49" s="328"/>
      <c r="O49" s="328"/>
      <c r="P49" s="178"/>
      <c r="Q49" s="178"/>
      <c r="R49" s="178"/>
      <c r="S49" s="178"/>
      <c r="T49" s="320"/>
      <c r="U49" s="182"/>
      <c r="V49" s="308" t="s">
        <v>1850</v>
      </c>
      <c r="W49" s="591"/>
      <c r="X49" s="532"/>
      <c r="Y49" s="532"/>
      <c r="Z49" s="532"/>
      <c r="AA49" s="532"/>
      <c r="AB49" s="532"/>
      <c r="AC49" s="532"/>
      <c r="AD49" s="532"/>
      <c r="AE49" s="532"/>
      <c r="AF49" s="179" t="s">
        <v>1851</v>
      </c>
      <c r="AG49" s="532"/>
      <c r="AH49" s="532"/>
      <c r="AI49" s="532"/>
      <c r="AJ49" s="532"/>
      <c r="AK49" s="532"/>
      <c r="AL49" s="532"/>
      <c r="AM49" s="532"/>
      <c r="AN49" s="532"/>
      <c r="AO49" s="532"/>
      <c r="AP49" s="179" t="s">
        <v>1852</v>
      </c>
      <c r="AQ49" s="532"/>
      <c r="AR49" s="532"/>
      <c r="AS49" s="532"/>
      <c r="AT49" s="532"/>
      <c r="AU49" s="532"/>
      <c r="AV49" s="532"/>
      <c r="AW49" s="532"/>
      <c r="AX49" s="532"/>
      <c r="AY49" s="532"/>
      <c r="AZ49" s="178" t="s">
        <v>394</v>
      </c>
      <c r="BA49" s="532"/>
      <c r="BB49" s="532"/>
      <c r="BC49" s="532"/>
      <c r="BD49" s="532"/>
      <c r="BE49" s="532"/>
      <c r="BF49" s="532"/>
      <c r="BG49" s="532"/>
      <c r="BH49" s="532"/>
      <c r="BI49" s="532"/>
      <c r="BJ49" s="179" t="s">
        <v>1853</v>
      </c>
      <c r="BK49" s="532"/>
      <c r="BL49" s="532"/>
      <c r="BM49" s="532"/>
      <c r="BN49" s="532"/>
      <c r="BO49" s="532"/>
      <c r="BP49" s="532"/>
      <c r="BQ49" s="532"/>
      <c r="BR49" s="532"/>
      <c r="BS49" s="532"/>
      <c r="BT49" s="178" t="s">
        <v>1854</v>
      </c>
      <c r="BU49" s="532"/>
      <c r="BV49" s="532"/>
      <c r="BW49" s="532"/>
      <c r="BX49" s="532"/>
      <c r="BY49" s="532"/>
      <c r="BZ49" s="532"/>
      <c r="CA49" s="532"/>
      <c r="CB49" s="532"/>
      <c r="CC49" s="532"/>
      <c r="CD49" s="179" t="s">
        <v>1855</v>
      </c>
      <c r="CE49" s="532"/>
      <c r="CF49" s="532"/>
      <c r="CG49" s="532"/>
      <c r="CH49" s="532"/>
      <c r="CI49" s="532"/>
      <c r="CJ49" s="532"/>
      <c r="CK49" s="532"/>
      <c r="CL49" s="532"/>
      <c r="CM49" s="532"/>
      <c r="CN49" s="179" t="s">
        <v>1856</v>
      </c>
      <c r="CO49" s="532"/>
      <c r="CP49" s="532"/>
      <c r="CQ49" s="532"/>
      <c r="CR49" s="532"/>
      <c r="CS49" s="532"/>
      <c r="CT49" s="532"/>
      <c r="CU49" s="532"/>
      <c r="CV49" s="532"/>
      <c r="CW49" s="532"/>
      <c r="CX49" s="179" t="s">
        <v>1857</v>
      </c>
      <c r="CY49" s="532"/>
      <c r="CZ49" s="532"/>
      <c r="DA49" s="532"/>
      <c r="DB49" s="532"/>
      <c r="DC49" s="532"/>
      <c r="DD49" s="532"/>
      <c r="DE49" s="532"/>
      <c r="DF49" s="532"/>
      <c r="DG49" s="532"/>
      <c r="DH49" s="179" t="s">
        <v>231</v>
      </c>
      <c r="DI49" s="532"/>
      <c r="DJ49" s="532"/>
      <c r="DK49" s="532"/>
      <c r="DL49" s="532"/>
      <c r="DM49" s="532"/>
      <c r="DN49" s="532"/>
      <c r="DO49" s="532"/>
      <c r="DP49" s="532"/>
      <c r="DQ49" s="532"/>
      <c r="DR49" s="179" t="s">
        <v>1858</v>
      </c>
      <c r="DS49" s="532"/>
      <c r="DT49" s="532"/>
      <c r="DU49" s="532"/>
      <c r="DV49" s="532"/>
      <c r="DW49" s="532"/>
      <c r="DX49" s="532"/>
      <c r="DY49" s="532"/>
      <c r="DZ49" s="532"/>
      <c r="EA49" s="532"/>
      <c r="EB49" s="179" t="s">
        <v>1859</v>
      </c>
      <c r="EC49" s="532"/>
      <c r="ED49" s="532"/>
      <c r="EE49" s="532"/>
      <c r="EF49" s="532"/>
      <c r="EG49" s="532"/>
      <c r="EH49" s="532"/>
      <c r="EI49" s="532"/>
      <c r="EJ49" s="532"/>
      <c r="EK49" s="532"/>
      <c r="EL49" s="179" t="s">
        <v>1860</v>
      </c>
      <c r="EM49" s="532"/>
      <c r="EN49" s="532"/>
      <c r="EO49" s="532"/>
      <c r="EP49" s="532"/>
      <c r="EQ49" s="532"/>
      <c r="ER49" s="532"/>
      <c r="ES49" s="532"/>
      <c r="ET49" s="532"/>
      <c r="EU49" s="594"/>
    </row>
    <row r="50" spans="1:151" ht="15.75" customHeight="1" x14ac:dyDescent="0.2">
      <c r="A50" s="202">
        <v>25</v>
      </c>
      <c r="B50" s="169">
        <v>3</v>
      </c>
      <c r="C50" s="31" t="s">
        <v>1861</v>
      </c>
      <c r="D50" s="31">
        <v>2</v>
      </c>
      <c r="E50" s="31" t="s">
        <v>90</v>
      </c>
      <c r="F50" s="31" t="s">
        <v>1862</v>
      </c>
      <c r="G50" s="26"/>
      <c r="H50" s="31" t="s">
        <v>1863</v>
      </c>
      <c r="I50" s="31">
        <v>50</v>
      </c>
      <c r="J50" s="31" t="s">
        <v>1864</v>
      </c>
      <c r="K50" s="23">
        <v>39</v>
      </c>
      <c r="L50" s="222" t="s">
        <v>323</v>
      </c>
      <c r="M50" s="292"/>
      <c r="N50" s="292"/>
      <c r="O50" s="292"/>
      <c r="P50" s="23"/>
      <c r="Q50" s="23"/>
      <c r="R50" s="23" t="s">
        <v>63</v>
      </c>
      <c r="S50" s="23"/>
      <c r="T50" s="22" t="s">
        <v>1865</v>
      </c>
      <c r="U50" s="169">
        <v>1</v>
      </c>
      <c r="V50" s="24" t="s">
        <v>62</v>
      </c>
      <c r="W50" s="564"/>
      <c r="X50" s="545"/>
      <c r="Y50" s="545"/>
      <c r="Z50" s="545"/>
      <c r="AA50" s="545" t="s">
        <v>63</v>
      </c>
      <c r="AB50" s="545"/>
      <c r="AC50" s="545"/>
      <c r="AD50" s="533"/>
      <c r="AE50" s="545">
        <v>1</v>
      </c>
      <c r="AF50" s="24" t="s">
        <v>1866</v>
      </c>
      <c r="AG50" s="222"/>
      <c r="AH50" s="222"/>
      <c r="AI50" s="222"/>
      <c r="AJ50" s="545"/>
      <c r="AK50" s="545" t="s">
        <v>63</v>
      </c>
      <c r="AL50" s="545"/>
      <c r="AM50" s="545"/>
      <c r="AN50" s="533"/>
      <c r="AO50" s="545">
        <v>1</v>
      </c>
      <c r="AP50" s="24" t="s">
        <v>1867</v>
      </c>
      <c r="AQ50" s="626"/>
      <c r="AR50" s="626"/>
      <c r="AS50" s="626" t="s">
        <v>1868</v>
      </c>
      <c r="AT50" s="626"/>
      <c r="AU50" s="626"/>
      <c r="AV50" s="545" t="s">
        <v>63</v>
      </c>
      <c r="AW50" s="626"/>
      <c r="AX50" s="544" t="s">
        <v>1869</v>
      </c>
      <c r="AY50" s="545">
        <v>1</v>
      </c>
      <c r="AZ50" s="23" t="s">
        <v>62</v>
      </c>
      <c r="BA50" s="626"/>
      <c r="BB50" s="545" t="s">
        <v>1870</v>
      </c>
      <c r="BC50" s="626"/>
      <c r="BD50" s="545"/>
      <c r="BE50" s="545" t="s">
        <v>63</v>
      </c>
      <c r="BF50" s="545"/>
      <c r="BG50" s="545"/>
      <c r="BH50" s="533"/>
      <c r="BI50" s="545">
        <v>1</v>
      </c>
      <c r="BJ50" s="24" t="s">
        <v>1871</v>
      </c>
      <c r="BK50" s="690" t="s">
        <v>1872</v>
      </c>
      <c r="BL50" s="545" t="s">
        <v>1873</v>
      </c>
      <c r="BM50" s="626"/>
      <c r="BN50" s="545"/>
      <c r="BO50" s="545" t="s">
        <v>63</v>
      </c>
      <c r="BP50" s="545"/>
      <c r="BQ50" s="545"/>
      <c r="BR50" s="533"/>
      <c r="BS50" s="545">
        <v>1</v>
      </c>
      <c r="BT50" s="23" t="s">
        <v>1874</v>
      </c>
      <c r="BU50" s="626"/>
      <c r="BV50" s="626"/>
      <c r="BW50" s="626"/>
      <c r="BX50" s="545"/>
      <c r="BY50" s="545" t="s">
        <v>63</v>
      </c>
      <c r="BZ50" s="545"/>
      <c r="CA50" s="545"/>
      <c r="CB50" s="533"/>
      <c r="CC50" s="545">
        <v>1</v>
      </c>
      <c r="CD50" s="24" t="s">
        <v>1875</v>
      </c>
      <c r="CE50" s="635">
        <f>58%+14.8%</f>
        <v>0.72799999999999998</v>
      </c>
      <c r="CF50" s="626"/>
      <c r="CG50" s="545" t="s">
        <v>1876</v>
      </c>
      <c r="CH50" s="545"/>
      <c r="CI50" s="545" t="s">
        <v>63</v>
      </c>
      <c r="CJ50" s="545"/>
      <c r="CK50" s="545"/>
      <c r="CL50" s="533"/>
      <c r="CM50" s="545">
        <v>1</v>
      </c>
      <c r="CN50" s="24" t="s">
        <v>1877</v>
      </c>
      <c r="CO50" s="626"/>
      <c r="CP50" s="626"/>
      <c r="CQ50" s="626"/>
      <c r="CR50" s="545"/>
      <c r="CS50" s="545"/>
      <c r="CT50" s="545" t="s">
        <v>63</v>
      </c>
      <c r="CU50" s="545"/>
      <c r="CV50" s="533" t="s">
        <v>1878</v>
      </c>
      <c r="CW50" s="545">
        <v>1</v>
      </c>
      <c r="CX50" s="24" t="s">
        <v>1879</v>
      </c>
      <c r="CY50" s="626"/>
      <c r="CZ50" s="626"/>
      <c r="DA50" s="626"/>
      <c r="DB50" s="545"/>
      <c r="DC50" s="545"/>
      <c r="DD50" s="545" t="s">
        <v>63</v>
      </c>
      <c r="DE50" s="545"/>
      <c r="DF50" s="533" t="s">
        <v>1880</v>
      </c>
      <c r="DG50" s="545">
        <v>1</v>
      </c>
      <c r="DH50" s="24" t="s">
        <v>1881</v>
      </c>
      <c r="DI50" s="626"/>
      <c r="DJ50" s="545" t="s">
        <v>1882</v>
      </c>
      <c r="DK50" s="626"/>
      <c r="DL50" s="545"/>
      <c r="DM50" s="545"/>
      <c r="DN50" s="545" t="s">
        <v>63</v>
      </c>
      <c r="DO50" s="545"/>
      <c r="DP50" s="533" t="s">
        <v>1883</v>
      </c>
      <c r="DQ50" s="545">
        <v>1</v>
      </c>
      <c r="DR50" s="24" t="s">
        <v>1884</v>
      </c>
      <c r="DS50" s="626"/>
      <c r="DT50" s="626"/>
      <c r="DU50" s="626"/>
      <c r="DV50" s="545"/>
      <c r="DW50" s="545"/>
      <c r="DX50" s="545" t="s">
        <v>63</v>
      </c>
      <c r="DY50" s="545"/>
      <c r="DZ50" s="533" t="s">
        <v>1885</v>
      </c>
      <c r="EA50" s="545">
        <v>1</v>
      </c>
      <c r="EB50" s="24" t="s">
        <v>15</v>
      </c>
      <c r="EC50" s="628"/>
      <c r="ED50" s="626"/>
      <c r="EE50" s="626"/>
      <c r="EF50" s="545"/>
      <c r="EG50" s="545" t="s">
        <v>63</v>
      </c>
      <c r="EH50" s="545"/>
      <c r="EI50" s="545"/>
      <c r="EJ50" s="533"/>
      <c r="EK50" s="545">
        <v>1</v>
      </c>
      <c r="EL50" s="24" t="s">
        <v>1886</v>
      </c>
      <c r="EM50" s="626"/>
      <c r="EN50" s="626"/>
      <c r="EO50" s="626"/>
      <c r="EP50" s="545"/>
      <c r="EQ50" s="545"/>
      <c r="ER50" s="545" t="s">
        <v>63</v>
      </c>
      <c r="ES50" s="545"/>
      <c r="ET50" s="533" t="s">
        <v>1887</v>
      </c>
      <c r="EU50" s="595">
        <v>1</v>
      </c>
    </row>
    <row r="51" spans="1:151" ht="60" customHeight="1" x14ac:dyDescent="0.2">
      <c r="A51" s="202"/>
      <c r="B51" s="169"/>
      <c r="C51" s="31"/>
      <c r="D51" s="31"/>
      <c r="E51" s="31"/>
      <c r="F51" s="31"/>
      <c r="G51" s="172"/>
      <c r="H51" s="31"/>
      <c r="I51" s="31">
        <v>51</v>
      </c>
      <c r="J51" s="31" t="s">
        <v>1888</v>
      </c>
      <c r="K51" s="23">
        <v>40</v>
      </c>
      <c r="L51" s="222" t="s">
        <v>323</v>
      </c>
      <c r="M51" s="297"/>
      <c r="N51" s="297"/>
      <c r="O51" s="297"/>
      <c r="P51" s="23"/>
      <c r="Q51" s="23"/>
      <c r="R51" s="23"/>
      <c r="S51" s="23"/>
      <c r="T51" s="242"/>
      <c r="U51" s="169"/>
      <c r="V51" s="24" t="s">
        <v>1889</v>
      </c>
      <c r="W51" s="555"/>
      <c r="X51" s="532"/>
      <c r="Y51" s="532"/>
      <c r="Z51" s="532"/>
      <c r="AA51" s="532"/>
      <c r="AB51" s="532"/>
      <c r="AC51" s="532"/>
      <c r="AD51" s="532"/>
      <c r="AE51" s="532"/>
      <c r="AF51" s="24" t="s">
        <v>1890</v>
      </c>
      <c r="AG51" s="222"/>
      <c r="AH51" s="222"/>
      <c r="AI51" s="222"/>
      <c r="AJ51" s="532"/>
      <c r="AK51" s="532"/>
      <c r="AL51" s="532"/>
      <c r="AM51" s="532"/>
      <c r="AN51" s="532"/>
      <c r="AO51" s="532"/>
      <c r="AP51" s="24" t="s">
        <v>1891</v>
      </c>
      <c r="AQ51" s="532"/>
      <c r="AR51" s="532"/>
      <c r="AS51" s="532"/>
      <c r="AT51" s="532"/>
      <c r="AU51" s="532"/>
      <c r="AV51" s="532"/>
      <c r="AW51" s="532"/>
      <c r="AX51" s="532"/>
      <c r="AY51" s="532"/>
      <c r="AZ51" s="75">
        <v>1</v>
      </c>
      <c r="BA51" s="532"/>
      <c r="BB51" s="532"/>
      <c r="BC51" s="532"/>
      <c r="BD51" s="532"/>
      <c r="BE51" s="532"/>
      <c r="BF51" s="532"/>
      <c r="BG51" s="532"/>
      <c r="BH51" s="532"/>
      <c r="BI51" s="532"/>
      <c r="BJ51" s="59">
        <v>0.88500000000000001</v>
      </c>
      <c r="BK51" s="532"/>
      <c r="BL51" s="532"/>
      <c r="BM51" s="532"/>
      <c r="BN51" s="532"/>
      <c r="BO51" s="532"/>
      <c r="BP51" s="532"/>
      <c r="BQ51" s="532"/>
      <c r="BR51" s="532"/>
      <c r="BS51" s="532"/>
      <c r="BT51" s="59">
        <v>0.88500000000000001</v>
      </c>
      <c r="BU51" s="532"/>
      <c r="BV51" s="532"/>
      <c r="BW51" s="532"/>
      <c r="BX51" s="532"/>
      <c r="BY51" s="532"/>
      <c r="BZ51" s="532"/>
      <c r="CA51" s="532"/>
      <c r="CB51" s="532"/>
      <c r="CC51" s="532"/>
      <c r="CD51" s="24" t="s">
        <v>1892</v>
      </c>
      <c r="CE51" s="532"/>
      <c r="CF51" s="532"/>
      <c r="CG51" s="532"/>
      <c r="CH51" s="532"/>
      <c r="CI51" s="532"/>
      <c r="CJ51" s="532"/>
      <c r="CK51" s="532"/>
      <c r="CL51" s="532"/>
      <c r="CM51" s="532"/>
      <c r="CN51" s="24" t="s">
        <v>1893</v>
      </c>
      <c r="CO51" s="532"/>
      <c r="CP51" s="532"/>
      <c r="CQ51" s="532"/>
      <c r="CR51" s="532"/>
      <c r="CS51" s="532"/>
      <c r="CT51" s="532"/>
      <c r="CU51" s="532"/>
      <c r="CV51" s="532"/>
      <c r="CW51" s="532"/>
      <c r="CX51" s="24" t="s">
        <v>1879</v>
      </c>
      <c r="CY51" s="532"/>
      <c r="CZ51" s="532"/>
      <c r="DA51" s="532"/>
      <c r="DB51" s="532"/>
      <c r="DC51" s="532"/>
      <c r="DD51" s="532"/>
      <c r="DE51" s="532"/>
      <c r="DF51" s="532"/>
      <c r="DG51" s="532"/>
      <c r="DH51" s="24" t="s">
        <v>1894</v>
      </c>
      <c r="DI51" s="532"/>
      <c r="DJ51" s="532"/>
      <c r="DK51" s="532"/>
      <c r="DL51" s="532"/>
      <c r="DM51" s="532"/>
      <c r="DN51" s="532"/>
      <c r="DO51" s="532"/>
      <c r="DP51" s="532"/>
      <c r="DQ51" s="532"/>
      <c r="DR51" s="24" t="s">
        <v>1895</v>
      </c>
      <c r="DS51" s="532"/>
      <c r="DT51" s="532"/>
      <c r="DU51" s="532"/>
      <c r="DV51" s="532"/>
      <c r="DW51" s="532"/>
      <c r="DX51" s="532"/>
      <c r="DY51" s="532"/>
      <c r="DZ51" s="532"/>
      <c r="EA51" s="532"/>
      <c r="EB51" s="323">
        <v>0.9</v>
      </c>
      <c r="EC51" s="555"/>
      <c r="ED51" s="532"/>
      <c r="EE51" s="532"/>
      <c r="EF51" s="532"/>
      <c r="EG51" s="532"/>
      <c r="EH51" s="532"/>
      <c r="EI51" s="532"/>
      <c r="EJ51" s="532"/>
      <c r="EK51" s="532"/>
      <c r="EL51" s="24" t="s">
        <v>1896</v>
      </c>
      <c r="EM51" s="532"/>
      <c r="EN51" s="532"/>
      <c r="EO51" s="532"/>
      <c r="EP51" s="532"/>
      <c r="EQ51" s="532"/>
      <c r="ER51" s="532"/>
      <c r="ES51" s="532"/>
      <c r="ET51" s="532"/>
      <c r="EU51" s="561"/>
    </row>
    <row r="52" spans="1:151" ht="88.5" customHeight="1" x14ac:dyDescent="0.2">
      <c r="A52" s="30">
        <v>26</v>
      </c>
      <c r="B52" s="348">
        <v>4</v>
      </c>
      <c r="C52" s="31" t="s">
        <v>1861</v>
      </c>
      <c r="D52" s="31">
        <v>2</v>
      </c>
      <c r="E52" s="31" t="s">
        <v>1897</v>
      </c>
      <c r="F52" s="31" t="s">
        <v>1898</v>
      </c>
      <c r="G52" s="26" t="s">
        <v>1538</v>
      </c>
      <c r="H52" s="31" t="s">
        <v>1899</v>
      </c>
      <c r="I52" s="31">
        <v>52</v>
      </c>
      <c r="J52" s="31" t="s">
        <v>1900</v>
      </c>
      <c r="K52" s="23">
        <v>41</v>
      </c>
      <c r="L52" s="24" t="s">
        <v>1901</v>
      </c>
      <c r="M52" s="292"/>
      <c r="N52" s="292"/>
      <c r="O52" s="292"/>
      <c r="P52" s="23"/>
      <c r="Q52" s="23"/>
      <c r="R52" s="23" t="s">
        <v>63</v>
      </c>
      <c r="S52" s="23"/>
      <c r="T52" s="22" t="s">
        <v>1902</v>
      </c>
      <c r="U52" s="169">
        <v>1</v>
      </c>
      <c r="V52" s="24" t="s">
        <v>1903</v>
      </c>
      <c r="W52" s="564"/>
      <c r="X52" s="545"/>
      <c r="Y52" s="545"/>
      <c r="Z52" s="545"/>
      <c r="AA52" s="545" t="s">
        <v>63</v>
      </c>
      <c r="AB52" s="545"/>
      <c r="AC52" s="545"/>
      <c r="AD52" s="533"/>
      <c r="AE52" s="545">
        <v>1</v>
      </c>
      <c r="AF52" s="24" t="s">
        <v>1904</v>
      </c>
      <c r="AG52" s="222"/>
      <c r="AH52" s="222"/>
      <c r="AI52" s="222"/>
      <c r="AJ52" s="545"/>
      <c r="AK52" s="545" t="s">
        <v>63</v>
      </c>
      <c r="AL52" s="545"/>
      <c r="AM52" s="545"/>
      <c r="AN52" s="533"/>
      <c r="AO52" s="545">
        <v>1</v>
      </c>
      <c r="AP52" s="24" t="s">
        <v>1905</v>
      </c>
      <c r="AQ52" s="626"/>
      <c r="AR52" s="626"/>
      <c r="AS52" s="626"/>
      <c r="AT52" s="626"/>
      <c r="AU52" s="545" t="s">
        <v>63</v>
      </c>
      <c r="AV52" s="626"/>
      <c r="AW52" s="626"/>
      <c r="AX52" s="544"/>
      <c r="AY52" s="545">
        <v>1</v>
      </c>
      <c r="AZ52" s="23" t="s">
        <v>62</v>
      </c>
      <c r="BA52" s="626"/>
      <c r="BB52" s="23" t="s">
        <v>1906</v>
      </c>
      <c r="BC52" s="626"/>
      <c r="BD52" s="545"/>
      <c r="BE52" s="545" t="s">
        <v>63</v>
      </c>
      <c r="BF52" s="545"/>
      <c r="BG52" s="545"/>
      <c r="BH52" s="533"/>
      <c r="BI52" s="545">
        <v>1</v>
      </c>
      <c r="BJ52" s="24" t="s">
        <v>1907</v>
      </c>
      <c r="BK52" s="626"/>
      <c r="BL52" s="545" t="s">
        <v>1873</v>
      </c>
      <c r="BM52" s="626"/>
      <c r="BN52" s="545"/>
      <c r="BO52" s="545" t="s">
        <v>63</v>
      </c>
      <c r="BP52" s="545"/>
      <c r="BQ52" s="545"/>
      <c r="BR52" s="533"/>
      <c r="BS52" s="545">
        <v>1</v>
      </c>
      <c r="BT52" s="23" t="s">
        <v>15</v>
      </c>
      <c r="BU52" s="626"/>
      <c r="BV52" s="626"/>
      <c r="BW52" s="626"/>
      <c r="BX52" s="545"/>
      <c r="BY52" s="545" t="s">
        <v>63</v>
      </c>
      <c r="BZ52" s="545"/>
      <c r="CA52" s="545"/>
      <c r="CB52" s="533"/>
      <c r="CC52" s="545">
        <v>1</v>
      </c>
      <c r="CD52" s="24" t="s">
        <v>1353</v>
      </c>
      <c r="CE52" s="626"/>
      <c r="CF52" s="626"/>
      <c r="CG52" s="545" t="s">
        <v>1908</v>
      </c>
      <c r="CH52" s="545"/>
      <c r="CI52" s="545" t="s">
        <v>63</v>
      </c>
      <c r="CJ52" s="545"/>
      <c r="CK52" s="545"/>
      <c r="CL52" s="533"/>
      <c r="CM52" s="545">
        <v>1</v>
      </c>
      <c r="CN52" s="24" t="s">
        <v>1877</v>
      </c>
      <c r="CO52" s="626"/>
      <c r="CP52" s="626"/>
      <c r="CQ52" s="626"/>
      <c r="CR52" s="545"/>
      <c r="CS52" s="545"/>
      <c r="CT52" s="545" t="s">
        <v>63</v>
      </c>
      <c r="CU52" s="545"/>
      <c r="CV52" s="533" t="s">
        <v>1909</v>
      </c>
      <c r="CW52" s="545">
        <v>1</v>
      </c>
      <c r="CX52" s="24" t="s">
        <v>1910</v>
      </c>
      <c r="CY52" s="626"/>
      <c r="CZ52" s="626"/>
      <c r="DA52" s="626"/>
      <c r="DB52" s="545"/>
      <c r="DC52" s="545"/>
      <c r="DD52" s="545" t="s">
        <v>63</v>
      </c>
      <c r="DE52" s="545"/>
      <c r="DF52" s="533" t="s">
        <v>1911</v>
      </c>
      <c r="DG52" s="545">
        <v>1</v>
      </c>
      <c r="DH52" s="24" t="s">
        <v>1912</v>
      </c>
      <c r="DI52" s="626"/>
      <c r="DJ52" s="626"/>
      <c r="DK52" s="626"/>
      <c r="DL52" s="545"/>
      <c r="DM52" s="545" t="s">
        <v>63</v>
      </c>
      <c r="DN52" s="545"/>
      <c r="DO52" s="545"/>
      <c r="DP52" s="533"/>
      <c r="DQ52" s="545">
        <v>1</v>
      </c>
      <c r="DR52" s="24" t="s">
        <v>231</v>
      </c>
      <c r="DS52" s="626"/>
      <c r="DT52" s="626"/>
      <c r="DU52" s="626"/>
      <c r="DV52" s="545"/>
      <c r="DW52" s="545"/>
      <c r="DX52" s="545" t="s">
        <v>63</v>
      </c>
      <c r="DY52" s="545"/>
      <c r="DZ52" s="533" t="s">
        <v>1913</v>
      </c>
      <c r="EA52" s="545">
        <v>1</v>
      </c>
      <c r="EB52" s="24" t="s">
        <v>1914</v>
      </c>
      <c r="EC52" s="628"/>
      <c r="ED52" s="626"/>
      <c r="EE52" s="626"/>
      <c r="EF52" s="545"/>
      <c r="EG52" s="545" t="s">
        <v>63</v>
      </c>
      <c r="EH52" s="545"/>
      <c r="EI52" s="545"/>
      <c r="EJ52" s="533"/>
      <c r="EK52" s="545">
        <v>1</v>
      </c>
      <c r="EL52" s="24" t="s">
        <v>1915</v>
      </c>
      <c r="EM52" s="626"/>
      <c r="EN52" s="626"/>
      <c r="EO52" s="626"/>
      <c r="EP52" s="545"/>
      <c r="EQ52" s="545"/>
      <c r="ER52" s="545" t="s">
        <v>63</v>
      </c>
      <c r="ES52" s="545"/>
      <c r="ET52" s="533" t="s">
        <v>1916</v>
      </c>
      <c r="EU52" s="595">
        <v>1</v>
      </c>
    </row>
    <row r="53" spans="1:151" ht="51" customHeight="1" x14ac:dyDescent="0.2">
      <c r="A53" s="238"/>
      <c r="B53" s="348"/>
      <c r="C53" s="31"/>
      <c r="D53" s="31"/>
      <c r="E53" s="31"/>
      <c r="F53" s="31"/>
      <c r="G53" s="172"/>
      <c r="H53" s="31"/>
      <c r="I53" s="31">
        <v>53</v>
      </c>
      <c r="J53" s="31" t="s">
        <v>1917</v>
      </c>
      <c r="K53" s="23">
        <v>42</v>
      </c>
      <c r="L53" s="222" t="s">
        <v>1918</v>
      </c>
      <c r="M53" s="297"/>
      <c r="N53" s="297"/>
      <c r="O53" s="297"/>
      <c r="P53" s="23"/>
      <c r="Q53" s="23"/>
      <c r="R53" s="23"/>
      <c r="S53" s="23"/>
      <c r="T53" s="242"/>
      <c r="U53" s="169"/>
      <c r="V53" s="24" t="s">
        <v>1919</v>
      </c>
      <c r="W53" s="555"/>
      <c r="X53" s="532"/>
      <c r="Y53" s="532"/>
      <c r="Z53" s="532"/>
      <c r="AA53" s="532"/>
      <c r="AB53" s="532"/>
      <c r="AC53" s="532"/>
      <c r="AD53" s="532"/>
      <c r="AE53" s="532"/>
      <c r="AF53" s="24" t="s">
        <v>1920</v>
      </c>
      <c r="AG53" s="222"/>
      <c r="AH53" s="222"/>
      <c r="AI53" s="222"/>
      <c r="AJ53" s="532"/>
      <c r="AK53" s="532"/>
      <c r="AL53" s="532"/>
      <c r="AM53" s="532"/>
      <c r="AN53" s="532"/>
      <c r="AO53" s="532"/>
      <c r="AP53" s="24" t="s">
        <v>65</v>
      </c>
      <c r="AQ53" s="532"/>
      <c r="AR53" s="532"/>
      <c r="AS53" s="532"/>
      <c r="AT53" s="532"/>
      <c r="AU53" s="532"/>
      <c r="AV53" s="532"/>
      <c r="AW53" s="532"/>
      <c r="AX53" s="532"/>
      <c r="AY53" s="532"/>
      <c r="AZ53" s="23" t="s">
        <v>62</v>
      </c>
      <c r="BA53" s="532"/>
      <c r="BB53" s="23" t="s">
        <v>1921</v>
      </c>
      <c r="BC53" s="532"/>
      <c r="BD53" s="532"/>
      <c r="BE53" s="532"/>
      <c r="BF53" s="532"/>
      <c r="BG53" s="532"/>
      <c r="BH53" s="532"/>
      <c r="BI53" s="532"/>
      <c r="BJ53" s="24" t="s">
        <v>1312</v>
      </c>
      <c r="BK53" s="532"/>
      <c r="BL53" s="532"/>
      <c r="BM53" s="532"/>
      <c r="BN53" s="532"/>
      <c r="BO53" s="532"/>
      <c r="BP53" s="532"/>
      <c r="BQ53" s="532"/>
      <c r="BR53" s="532"/>
      <c r="BS53" s="532"/>
      <c r="BT53" s="23" t="s">
        <v>1922</v>
      </c>
      <c r="BU53" s="532"/>
      <c r="BV53" s="532"/>
      <c r="BW53" s="532"/>
      <c r="BX53" s="532"/>
      <c r="BY53" s="532"/>
      <c r="BZ53" s="532"/>
      <c r="CA53" s="532"/>
      <c r="CB53" s="532"/>
      <c r="CC53" s="532"/>
      <c r="CD53" s="24" t="s">
        <v>1353</v>
      </c>
      <c r="CE53" s="532"/>
      <c r="CF53" s="532"/>
      <c r="CG53" s="532"/>
      <c r="CH53" s="532"/>
      <c r="CI53" s="532"/>
      <c r="CJ53" s="532"/>
      <c r="CK53" s="532"/>
      <c r="CL53" s="532"/>
      <c r="CM53" s="532"/>
      <c r="CN53" s="24" t="s">
        <v>1893</v>
      </c>
      <c r="CO53" s="532"/>
      <c r="CP53" s="532"/>
      <c r="CQ53" s="532"/>
      <c r="CR53" s="532"/>
      <c r="CS53" s="532"/>
      <c r="CT53" s="532"/>
      <c r="CU53" s="532"/>
      <c r="CV53" s="532"/>
      <c r="CW53" s="532"/>
      <c r="CX53" s="24" t="s">
        <v>1923</v>
      </c>
      <c r="CY53" s="532"/>
      <c r="CZ53" s="532"/>
      <c r="DA53" s="532"/>
      <c r="DB53" s="532"/>
      <c r="DC53" s="532"/>
      <c r="DD53" s="532"/>
      <c r="DE53" s="532"/>
      <c r="DF53" s="532"/>
      <c r="DG53" s="532"/>
      <c r="DH53" s="24" t="s">
        <v>1924</v>
      </c>
      <c r="DI53" s="532"/>
      <c r="DJ53" s="532"/>
      <c r="DK53" s="532"/>
      <c r="DL53" s="532"/>
      <c r="DM53" s="532"/>
      <c r="DN53" s="532"/>
      <c r="DO53" s="532"/>
      <c r="DP53" s="532"/>
      <c r="DQ53" s="532"/>
      <c r="DR53" s="24" t="s">
        <v>231</v>
      </c>
      <c r="DS53" s="532"/>
      <c r="DT53" s="532"/>
      <c r="DU53" s="532"/>
      <c r="DV53" s="532"/>
      <c r="DW53" s="532"/>
      <c r="DX53" s="532"/>
      <c r="DY53" s="532"/>
      <c r="DZ53" s="532"/>
      <c r="EA53" s="532"/>
      <c r="EB53" s="24" t="s">
        <v>1925</v>
      </c>
      <c r="EC53" s="555"/>
      <c r="ED53" s="532"/>
      <c r="EE53" s="532"/>
      <c r="EF53" s="532"/>
      <c r="EG53" s="532"/>
      <c r="EH53" s="532"/>
      <c r="EI53" s="532"/>
      <c r="EJ53" s="532"/>
      <c r="EK53" s="532"/>
      <c r="EL53" s="24" t="s">
        <v>1926</v>
      </c>
      <c r="EM53" s="532"/>
      <c r="EN53" s="532"/>
      <c r="EO53" s="532"/>
      <c r="EP53" s="532"/>
      <c r="EQ53" s="532"/>
      <c r="ER53" s="532"/>
      <c r="ES53" s="532"/>
      <c r="ET53" s="532"/>
      <c r="EU53" s="561"/>
    </row>
    <row r="54" spans="1:151" ht="125.25" customHeight="1" x14ac:dyDescent="0.2">
      <c r="A54" s="349">
        <v>27</v>
      </c>
      <c r="B54" s="350">
        <v>5</v>
      </c>
      <c r="C54" s="351" t="s">
        <v>1861</v>
      </c>
      <c r="D54" s="352">
        <v>2</v>
      </c>
      <c r="E54" s="351" t="s">
        <v>1927</v>
      </c>
      <c r="F54" s="351" t="s">
        <v>1928</v>
      </c>
      <c r="G54" s="353" t="s">
        <v>1620</v>
      </c>
      <c r="H54" s="67" t="s">
        <v>1929</v>
      </c>
      <c r="I54" s="67"/>
      <c r="J54" s="41"/>
      <c r="K54" s="66"/>
      <c r="L54" s="228"/>
      <c r="M54" s="228"/>
      <c r="N54" s="228"/>
      <c r="O54" s="230"/>
      <c r="P54" s="66"/>
      <c r="Q54" s="66"/>
      <c r="R54" s="66"/>
      <c r="S54" s="66"/>
      <c r="T54" s="41"/>
      <c r="U54" s="66"/>
      <c r="V54" s="354"/>
      <c r="W54" s="41"/>
      <c r="X54" s="41"/>
      <c r="Y54" s="162"/>
      <c r="Z54" s="66"/>
      <c r="AA54" s="66"/>
      <c r="AB54" s="66"/>
      <c r="AC54" s="66"/>
      <c r="AD54" s="41"/>
      <c r="AE54" s="66"/>
      <c r="AF54" s="228"/>
      <c r="AG54" s="228"/>
      <c r="AH54" s="228"/>
      <c r="AI54" s="230"/>
      <c r="AJ54" s="66"/>
      <c r="AK54" s="66"/>
      <c r="AL54" s="66"/>
      <c r="AM54" s="66"/>
      <c r="AN54" s="41"/>
      <c r="AO54" s="66"/>
      <c r="AP54" s="228"/>
      <c r="AQ54" s="228"/>
      <c r="AR54" s="228"/>
      <c r="AS54" s="230"/>
      <c r="AT54" s="228"/>
      <c r="AU54" s="228"/>
      <c r="AV54" s="228"/>
      <c r="AW54" s="228"/>
      <c r="AX54" s="228"/>
      <c r="AY54" s="66"/>
      <c r="AZ54" s="228"/>
      <c r="BA54" s="228"/>
      <c r="BB54" s="228"/>
      <c r="BC54" s="230"/>
      <c r="BD54" s="66"/>
      <c r="BE54" s="66"/>
      <c r="BF54" s="66"/>
      <c r="BG54" s="66"/>
      <c r="BH54" s="41"/>
      <c r="BI54" s="66"/>
      <c r="BJ54" s="228"/>
      <c r="BK54" s="228"/>
      <c r="BL54" s="228"/>
      <c r="BM54" s="230"/>
      <c r="BN54" s="66"/>
      <c r="BO54" s="66"/>
      <c r="BP54" s="66"/>
      <c r="BQ54" s="66"/>
      <c r="BR54" s="41"/>
      <c r="BS54" s="66"/>
      <c r="BT54" s="228"/>
      <c r="BU54" s="228"/>
      <c r="BV54" s="228"/>
      <c r="BW54" s="230"/>
      <c r="BX54" s="66"/>
      <c r="BY54" s="66"/>
      <c r="BZ54" s="66"/>
      <c r="CA54" s="66"/>
      <c r="CB54" s="41"/>
      <c r="CC54" s="66"/>
      <c r="CD54" s="228"/>
      <c r="CE54" s="228"/>
      <c r="CF54" s="228"/>
      <c r="CG54" s="230"/>
      <c r="CH54" s="66"/>
      <c r="CI54" s="66"/>
      <c r="CJ54" s="66"/>
      <c r="CK54" s="66"/>
      <c r="CL54" s="41"/>
      <c r="CM54" s="66"/>
      <c r="CN54" s="228"/>
      <c r="CO54" s="228"/>
      <c r="CP54" s="228"/>
      <c r="CQ54" s="230"/>
      <c r="CR54" s="66"/>
      <c r="CS54" s="66"/>
      <c r="CT54" s="66"/>
      <c r="CU54" s="66"/>
      <c r="CV54" s="41"/>
      <c r="CW54" s="66"/>
      <c r="CX54" s="41" t="s">
        <v>1930</v>
      </c>
      <c r="CY54" s="228"/>
      <c r="CZ54" s="228"/>
      <c r="DA54" s="230"/>
      <c r="DB54" s="66"/>
      <c r="DC54" s="66"/>
      <c r="DD54" s="66"/>
      <c r="DE54" s="66"/>
      <c r="DF54" s="41"/>
      <c r="DG54" s="66"/>
      <c r="DH54" s="228"/>
      <c r="DI54" s="228"/>
      <c r="DJ54" s="228"/>
      <c r="DK54" s="230"/>
      <c r="DL54" s="66"/>
      <c r="DM54" s="66"/>
      <c r="DN54" s="66"/>
      <c r="DO54" s="66"/>
      <c r="DP54" s="41"/>
      <c r="DQ54" s="66"/>
      <c r="DR54" s="228"/>
      <c r="DS54" s="228"/>
      <c r="DT54" s="228"/>
      <c r="DU54" s="230"/>
      <c r="DV54" s="66"/>
      <c r="DW54" s="66"/>
      <c r="DX54" s="66"/>
      <c r="DY54" s="66"/>
      <c r="DZ54" s="41"/>
      <c r="EA54" s="66"/>
      <c r="EB54" s="40"/>
      <c r="EC54" s="326"/>
      <c r="ED54" s="228"/>
      <c r="EE54" s="230"/>
      <c r="EF54" s="66"/>
      <c r="EG54" s="66"/>
      <c r="EH54" s="66"/>
      <c r="EI54" s="66"/>
      <c r="EJ54" s="41"/>
      <c r="EK54" s="66"/>
      <c r="EL54" s="228"/>
      <c r="EM54" s="228"/>
      <c r="EN54" s="228"/>
      <c r="EO54" s="230"/>
      <c r="EP54" s="66"/>
      <c r="EQ54" s="66"/>
      <c r="ER54" s="66"/>
      <c r="ES54" s="66"/>
      <c r="ET54" s="41"/>
      <c r="EU54" s="164"/>
    </row>
    <row r="55" spans="1:151" ht="25.5" customHeight="1" x14ac:dyDescent="0.2">
      <c r="A55" s="202">
        <v>28</v>
      </c>
      <c r="B55" s="35"/>
      <c r="C55" s="31" t="s">
        <v>1931</v>
      </c>
      <c r="D55" s="31">
        <v>9</v>
      </c>
      <c r="E55" s="31" t="s">
        <v>90</v>
      </c>
      <c r="F55" s="31" t="s">
        <v>1932</v>
      </c>
      <c r="G55" s="322" t="s">
        <v>1933</v>
      </c>
      <c r="H55" s="31" t="s">
        <v>1934</v>
      </c>
      <c r="I55" s="31">
        <v>54</v>
      </c>
      <c r="J55" s="24" t="s">
        <v>1935</v>
      </c>
      <c r="K55" s="23"/>
      <c r="L55" s="24" t="s">
        <v>323</v>
      </c>
      <c r="M55" s="292"/>
      <c r="N55" s="292"/>
      <c r="O55" s="292"/>
      <c r="P55" s="23"/>
      <c r="Q55" s="23"/>
      <c r="R55" s="23" t="s">
        <v>63</v>
      </c>
      <c r="S55" s="23"/>
      <c r="T55" s="22" t="s">
        <v>1936</v>
      </c>
      <c r="U55" s="169">
        <v>1</v>
      </c>
      <c r="V55" s="24" t="s">
        <v>323</v>
      </c>
      <c r="W55" s="564"/>
      <c r="X55" s="545"/>
      <c r="Y55" s="545"/>
      <c r="Z55" s="545"/>
      <c r="AA55" s="545"/>
      <c r="AB55" s="545" t="s">
        <v>63</v>
      </c>
      <c r="AC55" s="545"/>
      <c r="AD55" s="533" t="s">
        <v>1937</v>
      </c>
      <c r="AE55" s="545">
        <v>1</v>
      </c>
      <c r="AF55" s="24" t="s">
        <v>323</v>
      </c>
      <c r="AG55" s="222"/>
      <c r="AH55" s="222"/>
      <c r="AI55" s="222"/>
      <c r="AJ55" s="545"/>
      <c r="AK55" s="545"/>
      <c r="AL55" s="545" t="s">
        <v>63</v>
      </c>
      <c r="AM55" s="545"/>
      <c r="AN55" s="533" t="s">
        <v>1938</v>
      </c>
      <c r="AO55" s="545">
        <v>1</v>
      </c>
      <c r="AP55" s="24" t="s">
        <v>323</v>
      </c>
      <c r="AQ55" s="222"/>
      <c r="AR55" s="548"/>
      <c r="AS55" s="548"/>
      <c r="AT55" s="545"/>
      <c r="AU55" s="545"/>
      <c r="AV55" s="545" t="s">
        <v>63</v>
      </c>
      <c r="AW55" s="545"/>
      <c r="AX55" s="533" t="s">
        <v>1939</v>
      </c>
      <c r="AY55" s="545">
        <v>1</v>
      </c>
      <c r="AZ55" s="23" t="s">
        <v>301</v>
      </c>
      <c r="BA55" s="222"/>
      <c r="BB55" s="548"/>
      <c r="BC55" s="548"/>
      <c r="BD55" s="545"/>
      <c r="BE55" s="545"/>
      <c r="BF55" s="545" t="s">
        <v>63</v>
      </c>
      <c r="BG55" s="545"/>
      <c r="BH55" s="533" t="s">
        <v>1940</v>
      </c>
      <c r="BI55" s="545">
        <v>1</v>
      </c>
      <c r="BJ55" s="24" t="s">
        <v>1415</v>
      </c>
      <c r="BK55" s="222"/>
      <c r="BL55" s="626"/>
      <c r="BM55" s="626"/>
      <c r="BN55" s="545"/>
      <c r="BO55" s="545"/>
      <c r="BP55" s="545" t="s">
        <v>63</v>
      </c>
      <c r="BQ55" s="545"/>
      <c r="BR55" s="533" t="s">
        <v>1941</v>
      </c>
      <c r="BS55" s="545">
        <v>1</v>
      </c>
      <c r="BT55" s="23">
        <v>0</v>
      </c>
      <c r="BU55" s="222"/>
      <c r="BV55" s="548"/>
      <c r="BW55" s="548"/>
      <c r="BX55" s="545"/>
      <c r="BY55" s="545"/>
      <c r="BZ55" s="545" t="s">
        <v>63</v>
      </c>
      <c r="CA55" s="545"/>
      <c r="CB55" s="533" t="s">
        <v>1942</v>
      </c>
      <c r="CC55" s="545">
        <v>1</v>
      </c>
      <c r="CD55" s="24" t="s">
        <v>231</v>
      </c>
      <c r="CE55" s="222"/>
      <c r="CF55" s="222"/>
      <c r="CG55" s="222"/>
      <c r="CH55" s="545"/>
      <c r="CI55" s="545" t="s">
        <v>63</v>
      </c>
      <c r="CJ55" s="545"/>
      <c r="CK55" s="545"/>
      <c r="CL55" s="533"/>
      <c r="CM55" s="545">
        <v>1</v>
      </c>
      <c r="CN55" s="185">
        <v>0</v>
      </c>
      <c r="CO55" s="222"/>
      <c r="CP55" s="548"/>
      <c r="CQ55" s="548"/>
      <c r="CR55" s="545"/>
      <c r="CS55" s="545"/>
      <c r="CT55" s="545" t="s">
        <v>63</v>
      </c>
      <c r="CU55" s="545"/>
      <c r="CV55" s="533" t="s">
        <v>1943</v>
      </c>
      <c r="CW55" s="545">
        <v>1</v>
      </c>
      <c r="CX55" s="185">
        <v>0</v>
      </c>
      <c r="CY55" s="222"/>
      <c r="CZ55" s="626"/>
      <c r="DA55" s="626"/>
      <c r="DB55" s="545"/>
      <c r="DC55" s="545"/>
      <c r="DD55" s="545" t="s">
        <v>63</v>
      </c>
      <c r="DE55" s="545"/>
      <c r="DF55" s="533" t="s">
        <v>1944</v>
      </c>
      <c r="DG55" s="545">
        <v>1</v>
      </c>
      <c r="DH55" s="24" t="s">
        <v>323</v>
      </c>
      <c r="DI55" s="222"/>
      <c r="DJ55" s="626"/>
      <c r="DK55" s="626"/>
      <c r="DL55" s="545"/>
      <c r="DM55" s="545"/>
      <c r="DN55" s="545" t="s">
        <v>63</v>
      </c>
      <c r="DO55" s="545"/>
      <c r="DP55" s="533" t="s">
        <v>1945</v>
      </c>
      <c r="DQ55" s="545">
        <v>1</v>
      </c>
      <c r="DR55" s="185">
        <v>1</v>
      </c>
      <c r="DS55" s="222"/>
      <c r="DT55" s="626"/>
      <c r="DU55" s="626"/>
      <c r="DV55" s="545"/>
      <c r="DW55" s="545"/>
      <c r="DX55" s="545" t="s">
        <v>63</v>
      </c>
      <c r="DY55" s="545"/>
      <c r="DZ55" s="533" t="s">
        <v>1946</v>
      </c>
      <c r="EA55" s="545">
        <v>1</v>
      </c>
      <c r="EB55" s="185">
        <v>0</v>
      </c>
      <c r="EC55" s="325"/>
      <c r="ED55" s="626"/>
      <c r="EE55" s="626"/>
      <c r="EF55" s="545"/>
      <c r="EG55" s="545"/>
      <c r="EH55" s="545" t="s">
        <v>63</v>
      </c>
      <c r="EI55" s="545"/>
      <c r="EJ55" s="533" t="s">
        <v>1947</v>
      </c>
      <c r="EK55" s="545">
        <v>1</v>
      </c>
      <c r="EL55" s="185">
        <v>0</v>
      </c>
      <c r="EM55" s="222"/>
      <c r="EN55" s="222"/>
      <c r="EO55" s="626"/>
      <c r="EP55" s="545"/>
      <c r="EQ55" s="545"/>
      <c r="ER55" s="545" t="s">
        <v>63</v>
      </c>
      <c r="ES55" s="545"/>
      <c r="ET55" s="533" t="s">
        <v>1948</v>
      </c>
      <c r="EU55" s="595">
        <v>1</v>
      </c>
    </row>
    <row r="56" spans="1:151" ht="15.75" customHeight="1" x14ac:dyDescent="0.2">
      <c r="A56" s="202"/>
      <c r="B56" s="35"/>
      <c r="C56" s="31"/>
      <c r="D56" s="31"/>
      <c r="E56" s="31"/>
      <c r="F56" s="31"/>
      <c r="G56" s="322"/>
      <c r="H56" s="31"/>
      <c r="I56" s="31">
        <v>55</v>
      </c>
      <c r="J56" s="24" t="s">
        <v>1949</v>
      </c>
      <c r="K56" s="23"/>
      <c r="L56" s="24" t="s">
        <v>323</v>
      </c>
      <c r="M56" s="344"/>
      <c r="N56" s="344"/>
      <c r="O56" s="344"/>
      <c r="P56" s="23"/>
      <c r="Q56" s="23"/>
      <c r="R56" s="23"/>
      <c r="S56" s="23"/>
      <c r="T56" s="243"/>
      <c r="U56" s="169"/>
      <c r="V56" s="24" t="s">
        <v>323</v>
      </c>
      <c r="W56" s="565"/>
      <c r="X56" s="531"/>
      <c r="Y56" s="531"/>
      <c r="Z56" s="531"/>
      <c r="AA56" s="531"/>
      <c r="AB56" s="531"/>
      <c r="AC56" s="531"/>
      <c r="AD56" s="531"/>
      <c r="AE56" s="531"/>
      <c r="AF56" s="24" t="s">
        <v>323</v>
      </c>
      <c r="AG56" s="222"/>
      <c r="AH56" s="222"/>
      <c r="AI56" s="222"/>
      <c r="AJ56" s="531"/>
      <c r="AK56" s="531"/>
      <c r="AL56" s="531"/>
      <c r="AM56" s="531"/>
      <c r="AN56" s="531"/>
      <c r="AO56" s="531"/>
      <c r="AP56" s="24" t="s">
        <v>323</v>
      </c>
      <c r="AQ56" s="222"/>
      <c r="AR56" s="531"/>
      <c r="AS56" s="531"/>
      <c r="AT56" s="531"/>
      <c r="AU56" s="531"/>
      <c r="AV56" s="531"/>
      <c r="AW56" s="531"/>
      <c r="AX56" s="531"/>
      <c r="AY56" s="531"/>
      <c r="AZ56" s="23" t="s">
        <v>301</v>
      </c>
      <c r="BA56" s="222"/>
      <c r="BB56" s="531"/>
      <c r="BC56" s="531"/>
      <c r="BD56" s="531"/>
      <c r="BE56" s="531"/>
      <c r="BF56" s="531"/>
      <c r="BG56" s="531"/>
      <c r="BH56" s="531"/>
      <c r="BI56" s="531"/>
      <c r="BJ56" s="24" t="s">
        <v>1415</v>
      </c>
      <c r="BK56" s="222"/>
      <c r="BL56" s="531"/>
      <c r="BM56" s="531"/>
      <c r="BN56" s="531"/>
      <c r="BO56" s="531"/>
      <c r="BP56" s="531"/>
      <c r="BQ56" s="531"/>
      <c r="BR56" s="531"/>
      <c r="BS56" s="531"/>
      <c r="BT56" s="23" t="s">
        <v>1950</v>
      </c>
      <c r="BU56" s="222"/>
      <c r="BV56" s="531"/>
      <c r="BW56" s="531"/>
      <c r="BX56" s="531"/>
      <c r="BY56" s="531"/>
      <c r="BZ56" s="531"/>
      <c r="CA56" s="531"/>
      <c r="CB56" s="531"/>
      <c r="CC56" s="531"/>
      <c r="CD56" s="24" t="s">
        <v>1951</v>
      </c>
      <c r="CE56" s="324">
        <f>4/7</f>
        <v>0.5714285714285714</v>
      </c>
      <c r="CF56" s="222"/>
      <c r="CG56" s="222"/>
      <c r="CH56" s="531"/>
      <c r="CI56" s="531"/>
      <c r="CJ56" s="531"/>
      <c r="CK56" s="531"/>
      <c r="CL56" s="531"/>
      <c r="CM56" s="531"/>
      <c r="CN56" s="185">
        <v>0</v>
      </c>
      <c r="CO56" s="222"/>
      <c r="CP56" s="531"/>
      <c r="CQ56" s="531"/>
      <c r="CR56" s="531"/>
      <c r="CS56" s="531"/>
      <c r="CT56" s="531"/>
      <c r="CU56" s="531"/>
      <c r="CV56" s="531"/>
      <c r="CW56" s="531"/>
      <c r="CX56" s="185">
        <v>0</v>
      </c>
      <c r="CY56" s="222"/>
      <c r="CZ56" s="531"/>
      <c r="DA56" s="531"/>
      <c r="DB56" s="531"/>
      <c r="DC56" s="531"/>
      <c r="DD56" s="531"/>
      <c r="DE56" s="531"/>
      <c r="DF56" s="531"/>
      <c r="DG56" s="531"/>
      <c r="DH56" s="24" t="s">
        <v>323</v>
      </c>
      <c r="DI56" s="222"/>
      <c r="DJ56" s="531"/>
      <c r="DK56" s="531"/>
      <c r="DL56" s="531"/>
      <c r="DM56" s="531"/>
      <c r="DN56" s="531"/>
      <c r="DO56" s="531"/>
      <c r="DP56" s="531"/>
      <c r="DQ56" s="531"/>
      <c r="DR56" s="185">
        <v>1</v>
      </c>
      <c r="DS56" s="324">
        <f>DR56/'4,7,8'!DQ36</f>
        <v>0.33333333333333331</v>
      </c>
      <c r="DT56" s="531"/>
      <c r="DU56" s="531"/>
      <c r="DV56" s="531"/>
      <c r="DW56" s="531"/>
      <c r="DX56" s="531"/>
      <c r="DY56" s="531"/>
      <c r="DZ56" s="531"/>
      <c r="EA56" s="531"/>
      <c r="EB56" s="185">
        <v>0</v>
      </c>
      <c r="EC56" s="325"/>
      <c r="ED56" s="531"/>
      <c r="EE56" s="531"/>
      <c r="EF56" s="531"/>
      <c r="EG56" s="531"/>
      <c r="EH56" s="531"/>
      <c r="EI56" s="531"/>
      <c r="EJ56" s="531"/>
      <c r="EK56" s="531"/>
      <c r="EL56" s="185">
        <v>1</v>
      </c>
      <c r="EM56" s="222" t="e">
        <f>1/'4,7,8'!EK36</f>
        <v>#DIV/0!</v>
      </c>
      <c r="EN56" s="23" t="s">
        <v>1952</v>
      </c>
      <c r="EO56" s="531"/>
      <c r="EP56" s="531"/>
      <c r="EQ56" s="531"/>
      <c r="ER56" s="531"/>
      <c r="ES56" s="531"/>
      <c r="ET56" s="531"/>
      <c r="EU56" s="563"/>
    </row>
    <row r="57" spans="1:151" ht="15.75" customHeight="1" x14ac:dyDescent="0.2">
      <c r="A57" s="202"/>
      <c r="B57" s="35"/>
      <c r="C57" s="31"/>
      <c r="D57" s="31"/>
      <c r="E57" s="31"/>
      <c r="F57" s="31"/>
      <c r="G57" s="322"/>
      <c r="H57" s="31"/>
      <c r="I57" s="31">
        <v>56</v>
      </c>
      <c r="J57" s="24" t="s">
        <v>1953</v>
      </c>
      <c r="K57" s="23"/>
      <c r="L57" s="24" t="s">
        <v>323</v>
      </c>
      <c r="M57" s="344"/>
      <c r="N57" s="344"/>
      <c r="O57" s="344"/>
      <c r="P57" s="23"/>
      <c r="Q57" s="23"/>
      <c r="R57" s="23"/>
      <c r="S57" s="23"/>
      <c r="T57" s="243"/>
      <c r="U57" s="169"/>
      <c r="V57" s="24" t="s">
        <v>323</v>
      </c>
      <c r="W57" s="565"/>
      <c r="X57" s="531"/>
      <c r="Y57" s="531"/>
      <c r="Z57" s="531"/>
      <c r="AA57" s="531"/>
      <c r="AB57" s="531"/>
      <c r="AC57" s="531"/>
      <c r="AD57" s="531"/>
      <c r="AE57" s="531"/>
      <c r="AF57" s="24" t="s">
        <v>1954</v>
      </c>
      <c r="AG57" s="222"/>
      <c r="AH57" s="222"/>
      <c r="AI57" s="222"/>
      <c r="AJ57" s="531"/>
      <c r="AK57" s="531"/>
      <c r="AL57" s="531"/>
      <c r="AM57" s="531"/>
      <c r="AN57" s="531"/>
      <c r="AO57" s="531"/>
      <c r="AP57" s="185">
        <v>3</v>
      </c>
      <c r="AQ57" s="355">
        <f>3/'4,7,8'!AO10</f>
        <v>0.5</v>
      </c>
      <c r="AR57" s="531"/>
      <c r="AS57" s="531"/>
      <c r="AT57" s="531"/>
      <c r="AU57" s="531"/>
      <c r="AV57" s="531"/>
      <c r="AW57" s="531"/>
      <c r="AX57" s="531"/>
      <c r="AY57" s="531"/>
      <c r="AZ57" s="23">
        <v>2</v>
      </c>
      <c r="BA57" s="324">
        <f>2/2</f>
        <v>1</v>
      </c>
      <c r="BB57" s="531"/>
      <c r="BC57" s="531"/>
      <c r="BD57" s="531"/>
      <c r="BE57" s="531"/>
      <c r="BF57" s="531"/>
      <c r="BG57" s="531"/>
      <c r="BH57" s="531"/>
      <c r="BI57" s="531"/>
      <c r="BJ57" s="24" t="s">
        <v>1415</v>
      </c>
      <c r="BK57" s="222"/>
      <c r="BL57" s="531"/>
      <c r="BM57" s="531"/>
      <c r="BN57" s="531"/>
      <c r="BO57" s="531"/>
      <c r="BP57" s="531"/>
      <c r="BQ57" s="531"/>
      <c r="BR57" s="531"/>
      <c r="BS57" s="531"/>
      <c r="BT57" s="23">
        <v>5</v>
      </c>
      <c r="BU57" s="324">
        <f>BT57/'4,7,8'!BS36</f>
        <v>1</v>
      </c>
      <c r="BV57" s="531"/>
      <c r="BW57" s="531"/>
      <c r="BX57" s="531"/>
      <c r="BY57" s="531"/>
      <c r="BZ57" s="531"/>
      <c r="CA57" s="531"/>
      <c r="CB57" s="531"/>
      <c r="CC57" s="531"/>
      <c r="CD57" s="24" t="s">
        <v>1955</v>
      </c>
      <c r="CE57" s="324">
        <f>3/7</f>
        <v>0.42857142857142855</v>
      </c>
      <c r="CF57" s="222"/>
      <c r="CG57" s="222"/>
      <c r="CH57" s="531"/>
      <c r="CI57" s="531"/>
      <c r="CJ57" s="531"/>
      <c r="CK57" s="531"/>
      <c r="CL57" s="531"/>
      <c r="CM57" s="531"/>
      <c r="CN57" s="24" t="s">
        <v>1956</v>
      </c>
      <c r="CO57" s="324">
        <f>1/8</f>
        <v>0.125</v>
      </c>
      <c r="CP57" s="531"/>
      <c r="CQ57" s="531"/>
      <c r="CR57" s="531"/>
      <c r="CS57" s="531"/>
      <c r="CT57" s="531"/>
      <c r="CU57" s="531"/>
      <c r="CV57" s="531"/>
      <c r="CW57" s="531"/>
      <c r="CX57" s="185">
        <v>0</v>
      </c>
      <c r="CY57" s="222"/>
      <c r="CZ57" s="531"/>
      <c r="DA57" s="531"/>
      <c r="DB57" s="531"/>
      <c r="DC57" s="531"/>
      <c r="DD57" s="531"/>
      <c r="DE57" s="531"/>
      <c r="DF57" s="531"/>
      <c r="DG57" s="531"/>
      <c r="DH57" s="24" t="s">
        <v>323</v>
      </c>
      <c r="DI57" s="222"/>
      <c r="DJ57" s="531"/>
      <c r="DK57" s="531"/>
      <c r="DL57" s="531"/>
      <c r="DM57" s="531"/>
      <c r="DN57" s="531"/>
      <c r="DO57" s="531"/>
      <c r="DP57" s="531"/>
      <c r="DQ57" s="531"/>
      <c r="DR57" s="185">
        <v>1</v>
      </c>
      <c r="DS57" s="324">
        <f>DR57/'4,7,8'!DQ36</f>
        <v>0.33333333333333331</v>
      </c>
      <c r="DT57" s="531"/>
      <c r="DU57" s="531"/>
      <c r="DV57" s="531"/>
      <c r="DW57" s="531"/>
      <c r="DX57" s="531"/>
      <c r="DY57" s="531"/>
      <c r="DZ57" s="531"/>
      <c r="EA57" s="531"/>
      <c r="EB57" s="185">
        <v>0</v>
      </c>
      <c r="EC57" s="325"/>
      <c r="ED57" s="531"/>
      <c r="EE57" s="531"/>
      <c r="EF57" s="531"/>
      <c r="EG57" s="531"/>
      <c r="EH57" s="531"/>
      <c r="EI57" s="531"/>
      <c r="EJ57" s="531"/>
      <c r="EK57" s="531"/>
      <c r="EL57" s="24" t="s">
        <v>1957</v>
      </c>
      <c r="EM57" s="222"/>
      <c r="EN57" s="222"/>
      <c r="EO57" s="531"/>
      <c r="EP57" s="531"/>
      <c r="EQ57" s="531"/>
      <c r="ER57" s="531"/>
      <c r="ES57" s="531"/>
      <c r="ET57" s="531"/>
      <c r="EU57" s="563"/>
    </row>
    <row r="58" spans="1:151" ht="15.75" customHeight="1" x14ac:dyDescent="0.2">
      <c r="A58" s="202"/>
      <c r="B58" s="35"/>
      <c r="C58" s="31"/>
      <c r="D58" s="31"/>
      <c r="E58" s="31"/>
      <c r="F58" s="31"/>
      <c r="G58" s="322"/>
      <c r="H58" s="31"/>
      <c r="I58" s="31">
        <v>57</v>
      </c>
      <c r="J58" s="24" t="s">
        <v>1958</v>
      </c>
      <c r="K58" s="23"/>
      <c r="L58" s="24" t="s">
        <v>323</v>
      </c>
      <c r="M58" s="297"/>
      <c r="N58" s="297"/>
      <c r="O58" s="297"/>
      <c r="P58" s="23"/>
      <c r="Q58" s="23"/>
      <c r="R58" s="23"/>
      <c r="S58" s="23"/>
      <c r="T58" s="242"/>
      <c r="U58" s="169"/>
      <c r="V58" s="22" t="s">
        <v>323</v>
      </c>
      <c r="W58" s="555"/>
      <c r="X58" s="532"/>
      <c r="Y58" s="532"/>
      <c r="Z58" s="532"/>
      <c r="AA58" s="532"/>
      <c r="AB58" s="532"/>
      <c r="AC58" s="532"/>
      <c r="AD58" s="532"/>
      <c r="AE58" s="532"/>
      <c r="AF58" s="24" t="s">
        <v>323</v>
      </c>
      <c r="AG58" s="222"/>
      <c r="AH58" s="222"/>
      <c r="AI58" s="222"/>
      <c r="AJ58" s="532"/>
      <c r="AK58" s="532"/>
      <c r="AL58" s="532"/>
      <c r="AM58" s="532"/>
      <c r="AN58" s="532"/>
      <c r="AO58" s="532"/>
      <c r="AP58" s="185">
        <v>0</v>
      </c>
      <c r="AQ58" s="222"/>
      <c r="AR58" s="532"/>
      <c r="AS58" s="532"/>
      <c r="AT58" s="532"/>
      <c r="AU58" s="532"/>
      <c r="AV58" s="532"/>
      <c r="AW58" s="532"/>
      <c r="AX58" s="532"/>
      <c r="AY58" s="532"/>
      <c r="AZ58" s="23" t="s">
        <v>301</v>
      </c>
      <c r="BA58" s="222"/>
      <c r="BB58" s="532"/>
      <c r="BC58" s="532"/>
      <c r="BD58" s="532"/>
      <c r="BE58" s="532"/>
      <c r="BF58" s="532"/>
      <c r="BG58" s="532"/>
      <c r="BH58" s="532"/>
      <c r="BI58" s="532"/>
      <c r="BJ58" s="24" t="s">
        <v>1415</v>
      </c>
      <c r="BK58" s="222"/>
      <c r="BL58" s="532"/>
      <c r="BM58" s="532"/>
      <c r="BN58" s="532"/>
      <c r="BO58" s="532"/>
      <c r="BP58" s="532"/>
      <c r="BQ58" s="532"/>
      <c r="BR58" s="532"/>
      <c r="BS58" s="532"/>
      <c r="BT58" s="23">
        <v>0</v>
      </c>
      <c r="BU58" s="222"/>
      <c r="BV58" s="532"/>
      <c r="BW58" s="532"/>
      <c r="BX58" s="532"/>
      <c r="BY58" s="532"/>
      <c r="BZ58" s="532"/>
      <c r="CA58" s="532"/>
      <c r="CB58" s="532"/>
      <c r="CC58" s="532"/>
      <c r="CD58" s="185">
        <v>0</v>
      </c>
      <c r="CE58" s="222">
        <v>0</v>
      </c>
      <c r="CF58" s="222"/>
      <c r="CG58" s="222"/>
      <c r="CH58" s="532"/>
      <c r="CI58" s="532"/>
      <c r="CJ58" s="532"/>
      <c r="CK58" s="532"/>
      <c r="CL58" s="532"/>
      <c r="CM58" s="532"/>
      <c r="CN58" s="185">
        <v>0</v>
      </c>
      <c r="CO58" s="222"/>
      <c r="CP58" s="532"/>
      <c r="CQ58" s="532"/>
      <c r="CR58" s="532"/>
      <c r="CS58" s="532"/>
      <c r="CT58" s="532"/>
      <c r="CU58" s="532"/>
      <c r="CV58" s="532"/>
      <c r="CW58" s="532"/>
      <c r="CX58" s="185">
        <v>0</v>
      </c>
      <c r="CY58" s="222"/>
      <c r="CZ58" s="532"/>
      <c r="DA58" s="532"/>
      <c r="DB58" s="532"/>
      <c r="DC58" s="532"/>
      <c r="DD58" s="532"/>
      <c r="DE58" s="532"/>
      <c r="DF58" s="532"/>
      <c r="DG58" s="532"/>
      <c r="DH58" s="24" t="s">
        <v>323</v>
      </c>
      <c r="DI58" s="222"/>
      <c r="DJ58" s="532"/>
      <c r="DK58" s="532"/>
      <c r="DL58" s="532"/>
      <c r="DM58" s="532"/>
      <c r="DN58" s="532"/>
      <c r="DO58" s="532"/>
      <c r="DP58" s="532"/>
      <c r="DQ58" s="532"/>
      <c r="DR58" s="185">
        <v>1</v>
      </c>
      <c r="DS58" s="324">
        <f>DR58/'4,7,8'!DQ36</f>
        <v>0.33333333333333331</v>
      </c>
      <c r="DT58" s="532"/>
      <c r="DU58" s="532"/>
      <c r="DV58" s="532"/>
      <c r="DW58" s="532"/>
      <c r="DX58" s="532"/>
      <c r="DY58" s="532"/>
      <c r="DZ58" s="532"/>
      <c r="EA58" s="532"/>
      <c r="EB58" s="185">
        <v>0</v>
      </c>
      <c r="EC58" s="325"/>
      <c r="ED58" s="532"/>
      <c r="EE58" s="532"/>
      <c r="EF58" s="532"/>
      <c r="EG58" s="532"/>
      <c r="EH58" s="532"/>
      <c r="EI58" s="532"/>
      <c r="EJ58" s="532"/>
      <c r="EK58" s="532"/>
      <c r="EL58" s="185">
        <v>0</v>
      </c>
      <c r="EM58" s="222"/>
      <c r="EN58" s="222"/>
      <c r="EO58" s="532"/>
      <c r="EP58" s="532"/>
      <c r="EQ58" s="532"/>
      <c r="ER58" s="532"/>
      <c r="ES58" s="532"/>
      <c r="ET58" s="532"/>
      <c r="EU58" s="561"/>
    </row>
    <row r="59" spans="1:151" ht="78.75" customHeight="1" x14ac:dyDescent="0.2">
      <c r="A59" s="346">
        <v>29</v>
      </c>
      <c r="B59" s="178">
        <v>5</v>
      </c>
      <c r="C59" s="280" t="s">
        <v>1959</v>
      </c>
      <c r="D59" s="280">
        <v>9</v>
      </c>
      <c r="E59" s="280" t="s">
        <v>90</v>
      </c>
      <c r="F59" s="280" t="s">
        <v>1960</v>
      </c>
      <c r="G59" s="306" t="s">
        <v>1538</v>
      </c>
      <c r="H59" s="280" t="s">
        <v>1961</v>
      </c>
      <c r="I59" s="280">
        <v>58</v>
      </c>
      <c r="J59" s="280" t="s">
        <v>1962</v>
      </c>
      <c r="K59" s="178">
        <v>43</v>
      </c>
      <c r="L59" s="189">
        <v>10</v>
      </c>
      <c r="M59" s="327">
        <f>L60/L59</f>
        <v>0.2</v>
      </c>
      <c r="N59" s="306"/>
      <c r="O59" s="306"/>
      <c r="P59" s="283"/>
      <c r="Q59" s="178" t="s">
        <v>63</v>
      </c>
      <c r="R59" s="178"/>
      <c r="S59" s="178"/>
      <c r="T59" s="308"/>
      <c r="U59" s="182">
        <v>1</v>
      </c>
      <c r="V59" s="179">
        <v>12</v>
      </c>
      <c r="W59" s="689">
        <f>V60/V59</f>
        <v>8.3333333333333329E-2</v>
      </c>
      <c r="X59" s="599"/>
      <c r="Y59" s="599"/>
      <c r="Z59" s="599"/>
      <c r="AA59" s="599"/>
      <c r="AB59" s="599" t="s">
        <v>63</v>
      </c>
      <c r="AC59" s="599"/>
      <c r="AD59" s="598" t="s">
        <v>1963</v>
      </c>
      <c r="AE59" s="599">
        <v>1</v>
      </c>
      <c r="AF59" s="189">
        <v>9</v>
      </c>
      <c r="AG59" s="682">
        <f>AF60/AF59</f>
        <v>0.22222222222222221</v>
      </c>
      <c r="AH59" s="282"/>
      <c r="AI59" s="630"/>
      <c r="AJ59" s="599"/>
      <c r="AK59" s="599" t="s">
        <v>63</v>
      </c>
      <c r="AL59" s="599"/>
      <c r="AM59" s="599"/>
      <c r="AN59" s="598"/>
      <c r="AO59" s="599">
        <v>1</v>
      </c>
      <c r="AP59" s="189">
        <v>6</v>
      </c>
      <c r="AQ59" s="682">
        <f>AP60/AP59</f>
        <v>0.33333333333333331</v>
      </c>
      <c r="AR59" s="630"/>
      <c r="AS59" s="630"/>
      <c r="AT59" s="630"/>
      <c r="AU59" s="599" t="s">
        <v>63</v>
      </c>
      <c r="AV59" s="630"/>
      <c r="AW59" s="630"/>
      <c r="AX59" s="633"/>
      <c r="AY59" s="599">
        <v>1</v>
      </c>
      <c r="AZ59" s="178">
        <v>6</v>
      </c>
      <c r="BA59" s="682">
        <f>AZ60/AZ59</f>
        <v>0</v>
      </c>
      <c r="BB59" s="630"/>
      <c r="BC59" s="630"/>
      <c r="BD59" s="599"/>
      <c r="BE59" s="599"/>
      <c r="BF59" s="599" t="s">
        <v>63</v>
      </c>
      <c r="BG59" s="599" t="s">
        <v>1964</v>
      </c>
      <c r="BH59" s="598" t="s">
        <v>1965</v>
      </c>
      <c r="BI59" s="599">
        <v>1</v>
      </c>
      <c r="BJ59" s="179">
        <v>65</v>
      </c>
      <c r="BK59" s="632">
        <f>BJ60/BJ59</f>
        <v>7.6923076923076927E-2</v>
      </c>
      <c r="BL59" s="282"/>
      <c r="BM59" s="282"/>
      <c r="BN59" s="599"/>
      <c r="BO59" s="599"/>
      <c r="BP59" s="599" t="s">
        <v>63</v>
      </c>
      <c r="BQ59" s="599"/>
      <c r="BR59" s="598" t="s">
        <v>1966</v>
      </c>
      <c r="BS59" s="599">
        <v>1</v>
      </c>
      <c r="BT59" s="178">
        <v>107</v>
      </c>
      <c r="BU59" s="682">
        <f>BT60/BT59</f>
        <v>0.27102803738317754</v>
      </c>
      <c r="BV59" s="630"/>
      <c r="BW59" s="630"/>
      <c r="BX59" s="599"/>
      <c r="BY59" s="599" t="s">
        <v>63</v>
      </c>
      <c r="BZ59" s="599"/>
      <c r="CA59" s="599"/>
      <c r="CB59" s="598"/>
      <c r="CC59" s="599">
        <v>1</v>
      </c>
      <c r="CD59" s="189">
        <v>16</v>
      </c>
      <c r="CE59" s="682">
        <f>CD60/CD59</f>
        <v>0</v>
      </c>
      <c r="CF59" s="692" t="s">
        <v>1967</v>
      </c>
      <c r="CG59" s="630"/>
      <c r="CH59" s="599"/>
      <c r="CI59" s="599"/>
      <c r="CJ59" s="599" t="s">
        <v>63</v>
      </c>
      <c r="CK59" s="599"/>
      <c r="CL59" s="598" t="s">
        <v>1968</v>
      </c>
      <c r="CM59" s="599">
        <v>1</v>
      </c>
      <c r="CN59" s="189">
        <v>8</v>
      </c>
      <c r="CO59" s="682">
        <f>CN60/CN59</f>
        <v>0.375</v>
      </c>
      <c r="CP59" s="691" t="s">
        <v>1969</v>
      </c>
      <c r="CQ59" s="630"/>
      <c r="CR59" s="599"/>
      <c r="CS59" s="599" t="s">
        <v>63</v>
      </c>
      <c r="CT59" s="599"/>
      <c r="CU59" s="599"/>
      <c r="CV59" s="598"/>
      <c r="CW59" s="599">
        <v>1</v>
      </c>
      <c r="CX59" s="189">
        <v>7</v>
      </c>
      <c r="CY59" s="682">
        <f>CX60/CX59</f>
        <v>0.14285714285714285</v>
      </c>
      <c r="CZ59" s="630"/>
      <c r="DA59" s="630"/>
      <c r="DB59" s="599"/>
      <c r="DC59" s="599"/>
      <c r="DD59" s="599" t="s">
        <v>63</v>
      </c>
      <c r="DE59" s="599"/>
      <c r="DF59" s="598" t="s">
        <v>1970</v>
      </c>
      <c r="DG59" s="599">
        <v>1</v>
      </c>
      <c r="DH59" s="189">
        <v>7</v>
      </c>
      <c r="DI59" s="682">
        <f>DH60/DH59</f>
        <v>0</v>
      </c>
      <c r="DJ59" s="178" t="s">
        <v>1971</v>
      </c>
      <c r="DK59" s="282"/>
      <c r="DL59" s="599"/>
      <c r="DM59" s="599"/>
      <c r="DN59" s="599" t="s">
        <v>63</v>
      </c>
      <c r="DO59" s="599"/>
      <c r="DP59" s="598" t="s">
        <v>1972</v>
      </c>
      <c r="DQ59" s="599">
        <v>1</v>
      </c>
      <c r="DR59" s="189">
        <v>7</v>
      </c>
      <c r="DS59" s="682">
        <f>DR60/DR59</f>
        <v>0.42857142857142855</v>
      </c>
      <c r="DT59" s="630"/>
      <c r="DU59" s="630"/>
      <c r="DV59" s="599"/>
      <c r="DW59" s="599" t="s">
        <v>63</v>
      </c>
      <c r="DX59" s="599"/>
      <c r="DY59" s="599"/>
      <c r="DZ59" s="598"/>
      <c r="EA59" s="599">
        <v>1</v>
      </c>
      <c r="EB59" s="189">
        <v>6</v>
      </c>
      <c r="EC59" s="682">
        <f>EB60/EB59</f>
        <v>0.83333333333333337</v>
      </c>
      <c r="ED59" s="282"/>
      <c r="EE59" s="282"/>
      <c r="EF59" s="599"/>
      <c r="EG59" s="599" t="s">
        <v>63</v>
      </c>
      <c r="EH59" s="599"/>
      <c r="EI59" s="599"/>
      <c r="EJ59" s="598"/>
      <c r="EK59" s="599">
        <v>1</v>
      </c>
      <c r="EL59" s="189">
        <v>6</v>
      </c>
      <c r="EM59" s="682">
        <f>EL60/EL59</f>
        <v>0.5</v>
      </c>
      <c r="EN59" s="282"/>
      <c r="EO59" s="282"/>
      <c r="EP59" s="599"/>
      <c r="EQ59" s="599" t="s">
        <v>63</v>
      </c>
      <c r="ER59" s="599"/>
      <c r="ES59" s="599"/>
      <c r="ET59" s="598"/>
      <c r="EU59" s="619">
        <v>1</v>
      </c>
    </row>
    <row r="60" spans="1:151" ht="48" customHeight="1" x14ac:dyDescent="0.2">
      <c r="A60" s="346"/>
      <c r="B60" s="178"/>
      <c r="C60" s="280"/>
      <c r="D60" s="280"/>
      <c r="E60" s="280"/>
      <c r="F60" s="280"/>
      <c r="G60" s="311"/>
      <c r="H60" s="280"/>
      <c r="I60" s="280">
        <v>59</v>
      </c>
      <c r="J60" s="280" t="s">
        <v>1973</v>
      </c>
      <c r="K60" s="178">
        <v>44</v>
      </c>
      <c r="L60" s="189">
        <v>2</v>
      </c>
      <c r="M60" s="328"/>
      <c r="N60" s="317"/>
      <c r="O60" s="317"/>
      <c r="P60" s="178"/>
      <c r="Q60" s="178"/>
      <c r="R60" s="178"/>
      <c r="S60" s="178"/>
      <c r="T60" s="314"/>
      <c r="U60" s="182"/>
      <c r="V60" s="179">
        <v>1</v>
      </c>
      <c r="W60" s="591"/>
      <c r="X60" s="532"/>
      <c r="Y60" s="532"/>
      <c r="Z60" s="531"/>
      <c r="AA60" s="531"/>
      <c r="AB60" s="531"/>
      <c r="AC60" s="531"/>
      <c r="AD60" s="531"/>
      <c r="AE60" s="531"/>
      <c r="AF60" s="189">
        <v>2</v>
      </c>
      <c r="AG60" s="532"/>
      <c r="AH60" s="178" t="s">
        <v>1974</v>
      </c>
      <c r="AI60" s="532"/>
      <c r="AJ60" s="531"/>
      <c r="AK60" s="531"/>
      <c r="AL60" s="531"/>
      <c r="AM60" s="531"/>
      <c r="AN60" s="531"/>
      <c r="AO60" s="531"/>
      <c r="AP60" s="189">
        <v>2</v>
      </c>
      <c r="AQ60" s="532"/>
      <c r="AR60" s="531"/>
      <c r="AS60" s="531"/>
      <c r="AT60" s="531"/>
      <c r="AU60" s="531"/>
      <c r="AV60" s="531"/>
      <c r="AW60" s="531"/>
      <c r="AX60" s="531"/>
      <c r="AY60" s="531"/>
      <c r="AZ60" s="178">
        <v>0</v>
      </c>
      <c r="BA60" s="532"/>
      <c r="BB60" s="532"/>
      <c r="BC60" s="532"/>
      <c r="BD60" s="531"/>
      <c r="BE60" s="531"/>
      <c r="BF60" s="531"/>
      <c r="BG60" s="531"/>
      <c r="BH60" s="531"/>
      <c r="BI60" s="531"/>
      <c r="BJ60" s="179">
        <v>5</v>
      </c>
      <c r="BK60" s="532"/>
      <c r="BL60" s="178" t="s">
        <v>1975</v>
      </c>
      <c r="BM60" s="282"/>
      <c r="BN60" s="531"/>
      <c r="BO60" s="531"/>
      <c r="BP60" s="531"/>
      <c r="BQ60" s="531"/>
      <c r="BR60" s="531"/>
      <c r="BS60" s="531"/>
      <c r="BT60" s="178">
        <v>29</v>
      </c>
      <c r="BU60" s="532"/>
      <c r="BV60" s="532"/>
      <c r="BW60" s="532"/>
      <c r="BX60" s="531"/>
      <c r="BY60" s="531"/>
      <c r="BZ60" s="531"/>
      <c r="CA60" s="531"/>
      <c r="CB60" s="531"/>
      <c r="CC60" s="531"/>
      <c r="CD60" s="282">
        <v>0</v>
      </c>
      <c r="CE60" s="532"/>
      <c r="CF60" s="531"/>
      <c r="CG60" s="531"/>
      <c r="CH60" s="531"/>
      <c r="CI60" s="531"/>
      <c r="CJ60" s="531"/>
      <c r="CK60" s="531"/>
      <c r="CL60" s="531"/>
      <c r="CM60" s="531"/>
      <c r="CN60" s="189">
        <v>3</v>
      </c>
      <c r="CO60" s="532"/>
      <c r="CP60" s="532"/>
      <c r="CQ60" s="532"/>
      <c r="CR60" s="531"/>
      <c r="CS60" s="531"/>
      <c r="CT60" s="531"/>
      <c r="CU60" s="531"/>
      <c r="CV60" s="531"/>
      <c r="CW60" s="531"/>
      <c r="CX60" s="189">
        <v>1</v>
      </c>
      <c r="CY60" s="532"/>
      <c r="CZ60" s="531"/>
      <c r="DA60" s="531"/>
      <c r="DB60" s="531"/>
      <c r="DC60" s="531"/>
      <c r="DD60" s="531"/>
      <c r="DE60" s="531"/>
      <c r="DF60" s="531"/>
      <c r="DG60" s="531"/>
      <c r="DH60" s="189">
        <v>0</v>
      </c>
      <c r="DI60" s="532"/>
      <c r="DJ60" s="282"/>
      <c r="DK60" s="282"/>
      <c r="DL60" s="531"/>
      <c r="DM60" s="531"/>
      <c r="DN60" s="531"/>
      <c r="DO60" s="531"/>
      <c r="DP60" s="531"/>
      <c r="DQ60" s="531"/>
      <c r="DR60" s="189">
        <v>3</v>
      </c>
      <c r="DS60" s="532"/>
      <c r="DT60" s="532"/>
      <c r="DU60" s="532"/>
      <c r="DV60" s="531"/>
      <c r="DW60" s="531"/>
      <c r="DX60" s="531"/>
      <c r="DY60" s="531"/>
      <c r="DZ60" s="531"/>
      <c r="EA60" s="531"/>
      <c r="EB60" s="179">
        <v>5</v>
      </c>
      <c r="EC60" s="532"/>
      <c r="ED60" s="282" t="s">
        <v>1976</v>
      </c>
      <c r="EE60" s="282"/>
      <c r="EF60" s="531"/>
      <c r="EG60" s="531"/>
      <c r="EH60" s="531"/>
      <c r="EI60" s="531"/>
      <c r="EJ60" s="531"/>
      <c r="EK60" s="531"/>
      <c r="EL60" s="189">
        <v>3</v>
      </c>
      <c r="EM60" s="532"/>
      <c r="EN60" s="178" t="s">
        <v>1977</v>
      </c>
      <c r="EO60" s="282"/>
      <c r="EP60" s="531"/>
      <c r="EQ60" s="531"/>
      <c r="ER60" s="531"/>
      <c r="ES60" s="531"/>
      <c r="ET60" s="531"/>
      <c r="EU60" s="593"/>
    </row>
    <row r="61" spans="1:151" ht="15.75" customHeight="1" x14ac:dyDescent="0.2">
      <c r="A61" s="346"/>
      <c r="B61" s="178"/>
      <c r="C61" s="280"/>
      <c r="D61" s="280"/>
      <c r="E61" s="280"/>
      <c r="F61" s="280"/>
      <c r="G61" s="317"/>
      <c r="H61" s="280"/>
      <c r="I61" s="280">
        <v>60</v>
      </c>
      <c r="J61" s="280" t="s">
        <v>1978</v>
      </c>
      <c r="K61" s="178">
        <v>45</v>
      </c>
      <c r="L61" s="189">
        <v>2</v>
      </c>
      <c r="M61" s="356">
        <f>L61/L59</f>
        <v>0.2</v>
      </c>
      <c r="N61" s="282"/>
      <c r="O61" s="282"/>
      <c r="P61" s="178"/>
      <c r="Q61" s="178"/>
      <c r="R61" s="178"/>
      <c r="S61" s="178"/>
      <c r="T61" s="320"/>
      <c r="U61" s="182"/>
      <c r="V61" s="179">
        <v>12</v>
      </c>
      <c r="W61" s="287"/>
      <c r="X61" s="282"/>
      <c r="Y61" s="282"/>
      <c r="Z61" s="532"/>
      <c r="AA61" s="532"/>
      <c r="AB61" s="532"/>
      <c r="AC61" s="532"/>
      <c r="AD61" s="532"/>
      <c r="AE61" s="532"/>
      <c r="AF61" s="189">
        <v>6</v>
      </c>
      <c r="AG61" s="356">
        <f>AF61/AF59</f>
        <v>0.66666666666666663</v>
      </c>
      <c r="AH61" s="282"/>
      <c r="AI61" s="282"/>
      <c r="AJ61" s="532"/>
      <c r="AK61" s="532"/>
      <c r="AL61" s="532"/>
      <c r="AM61" s="532"/>
      <c r="AN61" s="532"/>
      <c r="AO61" s="532"/>
      <c r="AP61" s="189">
        <v>7</v>
      </c>
      <c r="AQ61" s="356"/>
      <c r="AR61" s="532"/>
      <c r="AS61" s="532"/>
      <c r="AT61" s="532"/>
      <c r="AU61" s="532"/>
      <c r="AV61" s="532"/>
      <c r="AW61" s="532"/>
      <c r="AX61" s="532"/>
      <c r="AY61" s="532"/>
      <c r="AZ61" s="178">
        <v>0</v>
      </c>
      <c r="BA61" s="356">
        <f>AZ61/AZ59</f>
        <v>0</v>
      </c>
      <c r="BB61" s="178" t="s">
        <v>1979</v>
      </c>
      <c r="BC61" s="282"/>
      <c r="BD61" s="532"/>
      <c r="BE61" s="532"/>
      <c r="BF61" s="532"/>
      <c r="BG61" s="532"/>
      <c r="BH61" s="532"/>
      <c r="BI61" s="532"/>
      <c r="BJ61" s="179">
        <v>5</v>
      </c>
      <c r="BK61" s="357">
        <f>BJ61/BJ59</f>
        <v>7.6923076923076927E-2</v>
      </c>
      <c r="BL61" s="178" t="s">
        <v>1975</v>
      </c>
      <c r="BM61" s="282"/>
      <c r="BN61" s="532"/>
      <c r="BO61" s="532"/>
      <c r="BP61" s="532"/>
      <c r="BQ61" s="532"/>
      <c r="BR61" s="532"/>
      <c r="BS61" s="532"/>
      <c r="BT61" s="178">
        <v>16</v>
      </c>
      <c r="BU61" s="356">
        <f>BT61/BT59</f>
        <v>0.14953271028037382</v>
      </c>
      <c r="BV61" s="282"/>
      <c r="BW61" s="282"/>
      <c r="BX61" s="532"/>
      <c r="BY61" s="532"/>
      <c r="BZ61" s="532"/>
      <c r="CA61" s="532"/>
      <c r="CB61" s="532"/>
      <c r="CC61" s="532"/>
      <c r="CD61" s="282">
        <v>8</v>
      </c>
      <c r="CE61" s="356">
        <f>CD61/CD59</f>
        <v>0.5</v>
      </c>
      <c r="CF61" s="532"/>
      <c r="CG61" s="532"/>
      <c r="CH61" s="532"/>
      <c r="CI61" s="532"/>
      <c r="CJ61" s="532"/>
      <c r="CK61" s="532"/>
      <c r="CL61" s="532"/>
      <c r="CM61" s="532"/>
      <c r="CN61" s="189">
        <v>4</v>
      </c>
      <c r="CO61" s="356">
        <f>CN61/CN59</f>
        <v>0.5</v>
      </c>
      <c r="CP61" s="178" t="s">
        <v>1980</v>
      </c>
      <c r="CQ61" s="282"/>
      <c r="CR61" s="532"/>
      <c r="CS61" s="532"/>
      <c r="CT61" s="532"/>
      <c r="CU61" s="532"/>
      <c r="CV61" s="532"/>
      <c r="CW61" s="532"/>
      <c r="CX61" s="189">
        <v>0</v>
      </c>
      <c r="CY61" s="356">
        <f>CX61/CX59</f>
        <v>0</v>
      </c>
      <c r="CZ61" s="532"/>
      <c r="DA61" s="532"/>
      <c r="DB61" s="532"/>
      <c r="DC61" s="532"/>
      <c r="DD61" s="532"/>
      <c r="DE61" s="532"/>
      <c r="DF61" s="532"/>
      <c r="DG61" s="532"/>
      <c r="DH61" s="179">
        <v>1</v>
      </c>
      <c r="DI61" s="356">
        <f>DH61/DH59</f>
        <v>0.14285714285714285</v>
      </c>
      <c r="DJ61" s="282" t="s">
        <v>1981</v>
      </c>
      <c r="DK61" s="282"/>
      <c r="DL61" s="532"/>
      <c r="DM61" s="532"/>
      <c r="DN61" s="532"/>
      <c r="DO61" s="532"/>
      <c r="DP61" s="532"/>
      <c r="DQ61" s="532"/>
      <c r="DR61" s="189">
        <v>0</v>
      </c>
      <c r="DS61" s="356">
        <f>DR61/DR59</f>
        <v>0</v>
      </c>
      <c r="DT61" s="282"/>
      <c r="DU61" s="282"/>
      <c r="DV61" s="532"/>
      <c r="DW61" s="532"/>
      <c r="DX61" s="532"/>
      <c r="DY61" s="532"/>
      <c r="DZ61" s="532"/>
      <c r="EA61" s="532"/>
      <c r="EB61" s="179">
        <v>2</v>
      </c>
      <c r="EC61" s="356">
        <f>EB61/EB59</f>
        <v>0.33333333333333331</v>
      </c>
      <c r="ED61" s="282" t="s">
        <v>1982</v>
      </c>
      <c r="EE61" s="282"/>
      <c r="EF61" s="532"/>
      <c r="EG61" s="532"/>
      <c r="EH61" s="532"/>
      <c r="EI61" s="532"/>
      <c r="EJ61" s="532"/>
      <c r="EK61" s="532"/>
      <c r="EL61" s="189">
        <v>5</v>
      </c>
      <c r="EM61" s="356">
        <f>EL61/EL59</f>
        <v>0.83333333333333337</v>
      </c>
      <c r="EN61" s="178" t="s">
        <v>1983</v>
      </c>
      <c r="EO61" s="282"/>
      <c r="EP61" s="532"/>
      <c r="EQ61" s="532"/>
      <c r="ER61" s="532"/>
      <c r="ES61" s="532"/>
      <c r="ET61" s="532"/>
      <c r="EU61" s="594"/>
    </row>
    <row r="62" spans="1:151" ht="78.75" customHeight="1" x14ac:dyDescent="0.2">
      <c r="A62" s="202">
        <v>29</v>
      </c>
      <c r="B62" s="23">
        <v>5</v>
      </c>
      <c r="C62" s="31" t="s">
        <v>1984</v>
      </c>
      <c r="D62" s="31">
        <v>9</v>
      </c>
      <c r="E62" s="31" t="s">
        <v>90</v>
      </c>
      <c r="F62" s="31" t="s">
        <v>1985</v>
      </c>
      <c r="G62" s="322" t="s">
        <v>1538</v>
      </c>
      <c r="H62" s="31" t="s">
        <v>1986</v>
      </c>
      <c r="I62" s="31">
        <v>58</v>
      </c>
      <c r="J62" s="31" t="s">
        <v>1987</v>
      </c>
      <c r="K62" s="23">
        <v>43</v>
      </c>
      <c r="L62" s="23" t="s">
        <v>1988</v>
      </c>
      <c r="M62" s="59" t="e">
        <f>#REF!</f>
        <v>#REF!</v>
      </c>
      <c r="N62" s="222"/>
      <c r="O62" s="222"/>
      <c r="P62" s="23"/>
      <c r="Q62" s="23" t="s">
        <v>63</v>
      </c>
      <c r="R62" s="23"/>
      <c r="S62" s="23"/>
      <c r="T62" s="24"/>
      <c r="U62" s="169">
        <v>1</v>
      </c>
      <c r="V62" s="23" t="s">
        <v>1989</v>
      </c>
      <c r="W62" s="72" t="e">
        <f>#REF!</f>
        <v>#REF!</v>
      </c>
      <c r="X62" s="23"/>
      <c r="Y62" s="23"/>
      <c r="Z62" s="23"/>
      <c r="AA62" s="23" t="s">
        <v>63</v>
      </c>
      <c r="AB62" s="23"/>
      <c r="AC62" s="23"/>
      <c r="AD62" s="24"/>
      <c r="AE62" s="23">
        <v>1</v>
      </c>
      <c r="AF62" s="23" t="s">
        <v>1990</v>
      </c>
      <c r="AG62" s="324" t="e">
        <f>#REF!</f>
        <v>#REF!</v>
      </c>
      <c r="AH62" s="23" t="s">
        <v>1991</v>
      </c>
      <c r="AI62" s="222"/>
      <c r="AJ62" s="23"/>
      <c r="AK62" s="23" t="s">
        <v>63</v>
      </c>
      <c r="AL62" s="23"/>
      <c r="AM62" s="23"/>
      <c r="AN62" s="24"/>
      <c r="AO62" s="23">
        <v>1</v>
      </c>
      <c r="AP62" s="23" t="s">
        <v>1992</v>
      </c>
      <c r="AQ62" s="324" t="e">
        <f>#REF!</f>
        <v>#REF!</v>
      </c>
      <c r="AR62" s="222"/>
      <c r="AS62" s="222"/>
      <c r="AT62" s="222"/>
      <c r="AU62" s="222" t="s">
        <v>63</v>
      </c>
      <c r="AV62" s="222"/>
      <c r="AW62" s="222"/>
      <c r="AX62" s="222"/>
      <c r="AY62" s="23">
        <v>1</v>
      </c>
      <c r="AZ62" s="23" t="s">
        <v>1993</v>
      </c>
      <c r="BA62" s="324" t="e">
        <f>#REF!</f>
        <v>#REF!</v>
      </c>
      <c r="BB62" s="222"/>
      <c r="BC62" s="222"/>
      <c r="BD62" s="23"/>
      <c r="BE62" s="23"/>
      <c r="BF62" s="23" t="s">
        <v>63</v>
      </c>
      <c r="BG62" s="23"/>
      <c r="BH62" s="24" t="s">
        <v>1994</v>
      </c>
      <c r="BI62" s="23">
        <v>1</v>
      </c>
      <c r="BJ62" s="23" t="s">
        <v>1995</v>
      </c>
      <c r="BK62" s="324" t="e">
        <f>#REF!</f>
        <v>#REF!</v>
      </c>
      <c r="BL62" s="23" t="s">
        <v>1996</v>
      </c>
      <c r="BM62" s="222"/>
      <c r="BN62" s="23"/>
      <c r="BO62" s="23" t="s">
        <v>63</v>
      </c>
      <c r="BP62" s="23"/>
      <c r="BQ62" s="23"/>
      <c r="BR62" s="24"/>
      <c r="BS62" s="23">
        <v>1</v>
      </c>
      <c r="BT62" s="23" t="s">
        <v>1997</v>
      </c>
      <c r="BU62" s="324" t="e">
        <f>#REF!</f>
        <v>#REF!</v>
      </c>
      <c r="BV62" s="23" t="s">
        <v>1998</v>
      </c>
      <c r="BW62" s="222"/>
      <c r="BX62" s="23"/>
      <c r="BY62" s="23"/>
      <c r="BZ62" s="23" t="s">
        <v>63</v>
      </c>
      <c r="CA62" s="23"/>
      <c r="CB62" s="24" t="s">
        <v>1999</v>
      </c>
      <c r="CC62" s="23">
        <v>1</v>
      </c>
      <c r="CD62" s="23" t="s">
        <v>2000</v>
      </c>
      <c r="CE62" s="324" t="e">
        <f>#REF!</f>
        <v>#REF!</v>
      </c>
      <c r="CF62" s="153" t="s">
        <v>2001</v>
      </c>
      <c r="CG62" s="222"/>
      <c r="CH62" s="23"/>
      <c r="CI62" s="23" t="s">
        <v>63</v>
      </c>
      <c r="CJ62" s="23"/>
      <c r="CK62" s="23"/>
      <c r="CL62" s="24"/>
      <c r="CM62" s="23">
        <v>1</v>
      </c>
      <c r="CN62" s="185">
        <v>1</v>
      </c>
      <c r="CO62" s="23" t="s">
        <v>2002</v>
      </c>
      <c r="CP62" s="59" t="e">
        <f>#REF!</f>
        <v>#REF!</v>
      </c>
      <c r="CQ62" s="23" t="s">
        <v>2003</v>
      </c>
      <c r="CR62" s="23"/>
      <c r="CS62" s="23"/>
      <c r="CT62" s="23" t="s">
        <v>63</v>
      </c>
      <c r="CU62" s="23"/>
      <c r="CV62" s="24" t="s">
        <v>2004</v>
      </c>
      <c r="CW62" s="23">
        <v>1</v>
      </c>
      <c r="CX62" s="23" t="s">
        <v>2005</v>
      </c>
      <c r="CY62" s="324" t="e">
        <f>#REF!</f>
        <v>#REF!</v>
      </c>
      <c r="CZ62" s="222"/>
      <c r="DA62" s="222"/>
      <c r="DB62" s="23"/>
      <c r="DC62" s="23" t="s">
        <v>63</v>
      </c>
      <c r="DD62" s="23"/>
      <c r="DE62" s="23"/>
      <c r="DF62" s="24"/>
      <c r="DG62" s="23">
        <v>1</v>
      </c>
      <c r="DH62" s="23" t="s">
        <v>2006</v>
      </c>
      <c r="DI62" s="324" t="e">
        <f>#REF!</f>
        <v>#REF!</v>
      </c>
      <c r="DJ62" s="222"/>
      <c r="DK62" s="222"/>
      <c r="DL62" s="23"/>
      <c r="DM62" s="23" t="s">
        <v>63</v>
      </c>
      <c r="DN62" s="23"/>
      <c r="DO62" s="23"/>
      <c r="DP62" s="24"/>
      <c r="DQ62" s="23">
        <v>1</v>
      </c>
      <c r="DR62" s="23" t="s">
        <v>2007</v>
      </c>
      <c r="DS62" s="324" t="e">
        <f>#REF!</f>
        <v>#REF!</v>
      </c>
      <c r="DT62" s="222" t="s">
        <v>2008</v>
      </c>
      <c r="DU62" s="222"/>
      <c r="DV62" s="23"/>
      <c r="DW62" s="23" t="s">
        <v>63</v>
      </c>
      <c r="DX62" s="23"/>
      <c r="DY62" s="23"/>
      <c r="DZ62" s="24"/>
      <c r="EA62" s="23">
        <v>1</v>
      </c>
      <c r="EB62" s="23" t="s">
        <v>2009</v>
      </c>
      <c r="EC62" s="358" t="e">
        <f>#REF!</f>
        <v>#REF!</v>
      </c>
      <c r="ED62" s="222" t="s">
        <v>2010</v>
      </c>
      <c r="EE62" s="222"/>
      <c r="EF62" s="23"/>
      <c r="EG62" s="23" t="s">
        <v>63</v>
      </c>
      <c r="EH62" s="23"/>
      <c r="EI62" s="23"/>
      <c r="EJ62" s="24"/>
      <c r="EK62" s="23">
        <v>1</v>
      </c>
      <c r="EL62" s="23" t="s">
        <v>2011</v>
      </c>
      <c r="EM62" s="359" t="e">
        <f>#REF!</f>
        <v>#REF!</v>
      </c>
      <c r="EN62" s="23"/>
      <c r="EO62" s="324"/>
      <c r="EP62" s="23"/>
      <c r="EQ62" s="23"/>
      <c r="ER62" s="23" t="s">
        <v>63</v>
      </c>
      <c r="ES62" s="23"/>
      <c r="ET62" s="24" t="s">
        <v>2012</v>
      </c>
      <c r="EU62" s="169">
        <v>1</v>
      </c>
    </row>
    <row r="63" spans="1:151" ht="78.75" customHeight="1" x14ac:dyDescent="0.2">
      <c r="A63" s="346">
        <v>29</v>
      </c>
      <c r="B63" s="178">
        <v>5</v>
      </c>
      <c r="C63" s="280" t="s">
        <v>2013</v>
      </c>
      <c r="D63" s="280">
        <v>9</v>
      </c>
      <c r="E63" s="280" t="s">
        <v>90</v>
      </c>
      <c r="F63" s="280" t="s">
        <v>2014</v>
      </c>
      <c r="G63" s="306" t="s">
        <v>1538</v>
      </c>
      <c r="H63" s="280" t="s">
        <v>2015</v>
      </c>
      <c r="I63" s="280">
        <v>58</v>
      </c>
      <c r="J63" s="280" t="s">
        <v>1962</v>
      </c>
      <c r="K63" s="178">
        <v>43</v>
      </c>
      <c r="L63" s="189">
        <v>10</v>
      </c>
      <c r="M63" s="327">
        <f>L64/L63</f>
        <v>0.2</v>
      </c>
      <c r="N63" s="307"/>
      <c r="O63" s="307"/>
      <c r="P63" s="283" t="s">
        <v>63</v>
      </c>
      <c r="Q63" s="178"/>
      <c r="R63" s="178"/>
      <c r="S63" s="178"/>
      <c r="T63" s="308"/>
      <c r="U63" s="182">
        <v>1</v>
      </c>
      <c r="V63" s="179">
        <v>12</v>
      </c>
      <c r="W63" s="682">
        <f>V64/V63</f>
        <v>0.25</v>
      </c>
      <c r="X63" s="599" t="s">
        <v>2016</v>
      </c>
      <c r="Y63" s="599"/>
      <c r="Z63" s="599"/>
      <c r="AA63" s="599" t="s">
        <v>63</v>
      </c>
      <c r="AB63" s="599"/>
      <c r="AC63" s="599"/>
      <c r="AD63" s="598"/>
      <c r="AE63" s="599">
        <v>1</v>
      </c>
      <c r="AF63" s="189">
        <v>9</v>
      </c>
      <c r="AG63" s="682">
        <f>AF64/AF63</f>
        <v>0.55555555555555558</v>
      </c>
      <c r="AH63" s="630" t="s">
        <v>2017</v>
      </c>
      <c r="AI63" s="630"/>
      <c r="AJ63" s="599"/>
      <c r="AK63" s="599" t="s">
        <v>63</v>
      </c>
      <c r="AL63" s="599"/>
      <c r="AM63" s="599"/>
      <c r="AN63" s="598"/>
      <c r="AO63" s="599">
        <v>1</v>
      </c>
      <c r="AP63" s="189">
        <v>6</v>
      </c>
      <c r="AQ63" s="682">
        <f>AP64/AP63</f>
        <v>0</v>
      </c>
      <c r="AR63" s="630"/>
      <c r="AS63" s="630"/>
      <c r="AT63" s="630"/>
      <c r="AU63" s="630"/>
      <c r="AV63" s="599" t="s">
        <v>63</v>
      </c>
      <c r="AW63" s="630"/>
      <c r="AX63" s="633" t="s">
        <v>2018</v>
      </c>
      <c r="AY63" s="599">
        <v>1</v>
      </c>
      <c r="AZ63" s="178">
        <v>6</v>
      </c>
      <c r="BA63" s="682">
        <f>AZ64/AZ63</f>
        <v>0</v>
      </c>
      <c r="BB63" s="630"/>
      <c r="BC63" s="630"/>
      <c r="BD63" s="599"/>
      <c r="BE63" s="599"/>
      <c r="BF63" s="599" t="s">
        <v>63</v>
      </c>
      <c r="BG63" s="599"/>
      <c r="BH63" s="598" t="s">
        <v>2019</v>
      </c>
      <c r="BI63" s="599">
        <v>1</v>
      </c>
      <c r="BJ63" s="179">
        <v>65</v>
      </c>
      <c r="BK63" s="688">
        <f>BJ64/BJ63</f>
        <v>7.6923076923076927E-2</v>
      </c>
      <c r="BL63" s="599" t="s">
        <v>2020</v>
      </c>
      <c r="BM63" s="630"/>
      <c r="BN63" s="599"/>
      <c r="BO63" s="599" t="s">
        <v>63</v>
      </c>
      <c r="BP63" s="599"/>
      <c r="BQ63" s="599"/>
      <c r="BR63" s="598"/>
      <c r="BS63" s="599">
        <v>1</v>
      </c>
      <c r="BT63" s="178">
        <v>107</v>
      </c>
      <c r="BU63" s="687">
        <f>BT64/BT63</f>
        <v>0</v>
      </c>
      <c r="BV63" s="630"/>
      <c r="BW63" s="630"/>
      <c r="BX63" s="599"/>
      <c r="BY63" s="599"/>
      <c r="BZ63" s="599" t="s">
        <v>63</v>
      </c>
      <c r="CA63" s="599"/>
      <c r="CB63" s="598" t="s">
        <v>2021</v>
      </c>
      <c r="CC63" s="599">
        <v>1</v>
      </c>
      <c r="CD63" s="189">
        <v>16</v>
      </c>
      <c r="CE63" s="632">
        <f>CD64/CD63</f>
        <v>6.25E-2</v>
      </c>
      <c r="CF63" s="630"/>
      <c r="CG63" s="599" t="s">
        <v>2022</v>
      </c>
      <c r="CH63" s="599"/>
      <c r="CI63" s="599"/>
      <c r="CJ63" s="599" t="s">
        <v>63</v>
      </c>
      <c r="CK63" s="599"/>
      <c r="CL63" s="598" t="s">
        <v>2023</v>
      </c>
      <c r="CM63" s="599">
        <v>1</v>
      </c>
      <c r="CN63" s="189">
        <v>8</v>
      </c>
      <c r="CO63" s="682">
        <f>CN64/CN63</f>
        <v>0</v>
      </c>
      <c r="CP63" s="630"/>
      <c r="CQ63" s="630"/>
      <c r="CR63" s="599"/>
      <c r="CS63" s="599"/>
      <c r="CT63" s="599" t="s">
        <v>63</v>
      </c>
      <c r="CU63" s="599"/>
      <c r="CV63" s="598" t="s">
        <v>2024</v>
      </c>
      <c r="CW63" s="599">
        <v>1</v>
      </c>
      <c r="CX63" s="189">
        <v>7</v>
      </c>
      <c r="CY63" s="632">
        <f>CX64/CX63</f>
        <v>0</v>
      </c>
      <c r="CZ63" s="630"/>
      <c r="DA63" s="630"/>
      <c r="DB63" s="599"/>
      <c r="DC63" s="599"/>
      <c r="DD63" s="599" t="s">
        <v>63</v>
      </c>
      <c r="DE63" s="599"/>
      <c r="DF63" s="598" t="s">
        <v>2025</v>
      </c>
      <c r="DG63" s="599">
        <v>1</v>
      </c>
      <c r="DH63" s="189">
        <v>7</v>
      </c>
      <c r="DI63" s="632">
        <f>DH64/DH63</f>
        <v>0.14285714285714285</v>
      </c>
      <c r="DJ63" s="630" t="s">
        <v>2026</v>
      </c>
      <c r="DK63" s="630"/>
      <c r="DL63" s="599"/>
      <c r="DM63" s="599" t="s">
        <v>63</v>
      </c>
      <c r="DN63" s="599"/>
      <c r="DO63" s="599"/>
      <c r="DP63" s="598"/>
      <c r="DQ63" s="599">
        <v>1</v>
      </c>
      <c r="DR63" s="189">
        <v>7</v>
      </c>
      <c r="DS63" s="632">
        <f>DR64/DR63</f>
        <v>0</v>
      </c>
      <c r="DT63" s="630"/>
      <c r="DU63" s="630"/>
      <c r="DV63" s="599"/>
      <c r="DW63" s="599"/>
      <c r="DX63" s="599" t="s">
        <v>63</v>
      </c>
      <c r="DY63" s="599"/>
      <c r="DZ63" s="598" t="s">
        <v>2027</v>
      </c>
      <c r="EA63" s="599">
        <v>1</v>
      </c>
      <c r="EB63" s="189">
        <v>6</v>
      </c>
      <c r="EC63" s="632">
        <f>EB64/EB63</f>
        <v>0</v>
      </c>
      <c r="ED63" s="630"/>
      <c r="EE63" s="630"/>
      <c r="EF63" s="599"/>
      <c r="EG63" s="599"/>
      <c r="EH63" s="599" t="s">
        <v>63</v>
      </c>
      <c r="EI63" s="599"/>
      <c r="EJ63" s="598" t="s">
        <v>2028</v>
      </c>
      <c r="EK63" s="599">
        <v>1</v>
      </c>
      <c r="EL63" s="189">
        <v>6</v>
      </c>
      <c r="EM63" s="632">
        <f>EL64/EL63</f>
        <v>0.83333333333333337</v>
      </c>
      <c r="EN63" s="630"/>
      <c r="EO63" s="630"/>
      <c r="EP63" s="599"/>
      <c r="EQ63" s="599" t="s">
        <v>63</v>
      </c>
      <c r="ER63" s="599"/>
      <c r="ES63" s="599"/>
      <c r="ET63" s="598"/>
      <c r="EU63" s="619">
        <v>1</v>
      </c>
    </row>
    <row r="64" spans="1:151" ht="15.75" customHeight="1" x14ac:dyDescent="0.2">
      <c r="A64" s="346"/>
      <c r="B64" s="178"/>
      <c r="C64" s="280"/>
      <c r="D64" s="280"/>
      <c r="E64" s="280"/>
      <c r="F64" s="280"/>
      <c r="G64" s="311"/>
      <c r="H64" s="280"/>
      <c r="I64" s="280">
        <v>59</v>
      </c>
      <c r="J64" s="280" t="s">
        <v>2029</v>
      </c>
      <c r="K64" s="178">
        <v>44</v>
      </c>
      <c r="L64" s="189">
        <v>2</v>
      </c>
      <c r="M64" s="347"/>
      <c r="N64" s="313"/>
      <c r="O64" s="313"/>
      <c r="P64" s="178"/>
      <c r="Q64" s="178"/>
      <c r="R64" s="178"/>
      <c r="S64" s="178"/>
      <c r="T64" s="314"/>
      <c r="U64" s="182"/>
      <c r="V64" s="179">
        <v>3</v>
      </c>
      <c r="W64" s="531"/>
      <c r="X64" s="531"/>
      <c r="Y64" s="531"/>
      <c r="Z64" s="531"/>
      <c r="AA64" s="531"/>
      <c r="AB64" s="531"/>
      <c r="AC64" s="531"/>
      <c r="AD64" s="531"/>
      <c r="AE64" s="531"/>
      <c r="AF64" s="189">
        <v>5</v>
      </c>
      <c r="AG64" s="531"/>
      <c r="AH64" s="531"/>
      <c r="AI64" s="531"/>
      <c r="AJ64" s="531"/>
      <c r="AK64" s="531"/>
      <c r="AL64" s="531"/>
      <c r="AM64" s="531"/>
      <c r="AN64" s="531"/>
      <c r="AO64" s="531"/>
      <c r="AP64" s="189">
        <v>0</v>
      </c>
      <c r="AQ64" s="531"/>
      <c r="AR64" s="532"/>
      <c r="AS64" s="531"/>
      <c r="AT64" s="531"/>
      <c r="AU64" s="531"/>
      <c r="AV64" s="531"/>
      <c r="AW64" s="531"/>
      <c r="AX64" s="531"/>
      <c r="AY64" s="531"/>
      <c r="AZ64" s="178">
        <v>0</v>
      </c>
      <c r="BA64" s="531"/>
      <c r="BB64" s="532"/>
      <c r="BC64" s="532"/>
      <c r="BD64" s="531"/>
      <c r="BE64" s="531"/>
      <c r="BF64" s="531"/>
      <c r="BG64" s="531"/>
      <c r="BH64" s="531"/>
      <c r="BI64" s="531"/>
      <c r="BJ64" s="179">
        <v>5</v>
      </c>
      <c r="BK64" s="532"/>
      <c r="BL64" s="532"/>
      <c r="BM64" s="532"/>
      <c r="BN64" s="531"/>
      <c r="BO64" s="531"/>
      <c r="BP64" s="531"/>
      <c r="BQ64" s="531"/>
      <c r="BR64" s="531"/>
      <c r="BS64" s="531"/>
      <c r="BT64" s="178">
        <v>0</v>
      </c>
      <c r="BU64" s="532"/>
      <c r="BV64" s="532"/>
      <c r="BW64" s="532"/>
      <c r="BX64" s="531"/>
      <c r="BY64" s="531"/>
      <c r="BZ64" s="531"/>
      <c r="CA64" s="531"/>
      <c r="CB64" s="531"/>
      <c r="CC64" s="531"/>
      <c r="CD64" s="189">
        <v>1</v>
      </c>
      <c r="CE64" s="532"/>
      <c r="CF64" s="532"/>
      <c r="CG64" s="532"/>
      <c r="CH64" s="531"/>
      <c r="CI64" s="531"/>
      <c r="CJ64" s="531"/>
      <c r="CK64" s="531"/>
      <c r="CL64" s="531"/>
      <c r="CM64" s="531"/>
      <c r="CN64" s="189">
        <v>0</v>
      </c>
      <c r="CO64" s="531"/>
      <c r="CP64" s="532"/>
      <c r="CQ64" s="532"/>
      <c r="CR64" s="531"/>
      <c r="CS64" s="531"/>
      <c r="CT64" s="531"/>
      <c r="CU64" s="531"/>
      <c r="CV64" s="531"/>
      <c r="CW64" s="531"/>
      <c r="CX64" s="189">
        <v>0</v>
      </c>
      <c r="CY64" s="532"/>
      <c r="CZ64" s="532"/>
      <c r="DA64" s="532"/>
      <c r="DB64" s="531"/>
      <c r="DC64" s="531"/>
      <c r="DD64" s="531"/>
      <c r="DE64" s="531"/>
      <c r="DF64" s="531"/>
      <c r="DG64" s="531"/>
      <c r="DH64" s="179">
        <v>1</v>
      </c>
      <c r="DI64" s="532"/>
      <c r="DJ64" s="532"/>
      <c r="DK64" s="532"/>
      <c r="DL64" s="531"/>
      <c r="DM64" s="531"/>
      <c r="DN64" s="531"/>
      <c r="DO64" s="531"/>
      <c r="DP64" s="531"/>
      <c r="DQ64" s="531"/>
      <c r="DR64" s="189">
        <v>0</v>
      </c>
      <c r="DS64" s="532"/>
      <c r="DT64" s="532"/>
      <c r="DU64" s="532"/>
      <c r="DV64" s="531"/>
      <c r="DW64" s="531"/>
      <c r="DX64" s="531"/>
      <c r="DY64" s="531"/>
      <c r="DZ64" s="531"/>
      <c r="EA64" s="531"/>
      <c r="EB64" s="189">
        <v>0</v>
      </c>
      <c r="EC64" s="532"/>
      <c r="ED64" s="532"/>
      <c r="EE64" s="532"/>
      <c r="EF64" s="531"/>
      <c r="EG64" s="531"/>
      <c r="EH64" s="531"/>
      <c r="EI64" s="531"/>
      <c r="EJ64" s="531"/>
      <c r="EK64" s="531"/>
      <c r="EL64" s="189">
        <v>5</v>
      </c>
      <c r="EM64" s="532"/>
      <c r="EN64" s="532"/>
      <c r="EO64" s="532"/>
      <c r="EP64" s="531"/>
      <c r="EQ64" s="531"/>
      <c r="ER64" s="531"/>
      <c r="ES64" s="531"/>
      <c r="ET64" s="531"/>
      <c r="EU64" s="593"/>
    </row>
    <row r="65" spans="1:161" ht="15.75" customHeight="1" x14ac:dyDescent="0.2">
      <c r="A65" s="346"/>
      <c r="B65" s="178"/>
      <c r="C65" s="280"/>
      <c r="D65" s="280"/>
      <c r="E65" s="280"/>
      <c r="F65" s="280"/>
      <c r="G65" s="317"/>
      <c r="H65" s="280"/>
      <c r="I65" s="280">
        <v>60</v>
      </c>
      <c r="J65" s="280" t="s">
        <v>2030</v>
      </c>
      <c r="K65" s="178">
        <v>45</v>
      </c>
      <c r="L65" s="282" t="s">
        <v>323</v>
      </c>
      <c r="M65" s="328"/>
      <c r="N65" s="319"/>
      <c r="O65" s="319"/>
      <c r="P65" s="178"/>
      <c r="Q65" s="178"/>
      <c r="R65" s="178"/>
      <c r="S65" s="178"/>
      <c r="T65" s="320"/>
      <c r="U65" s="182"/>
      <c r="V65" s="179" t="s">
        <v>323</v>
      </c>
      <c r="W65" s="532"/>
      <c r="X65" s="532"/>
      <c r="Y65" s="532"/>
      <c r="Z65" s="532"/>
      <c r="AA65" s="532"/>
      <c r="AB65" s="532"/>
      <c r="AC65" s="532"/>
      <c r="AD65" s="532"/>
      <c r="AE65" s="532"/>
      <c r="AF65" s="179" t="s">
        <v>323</v>
      </c>
      <c r="AG65" s="532"/>
      <c r="AH65" s="532"/>
      <c r="AI65" s="532"/>
      <c r="AJ65" s="532"/>
      <c r="AK65" s="532"/>
      <c r="AL65" s="532"/>
      <c r="AM65" s="532"/>
      <c r="AN65" s="532"/>
      <c r="AO65" s="532"/>
      <c r="AP65" s="189">
        <v>0</v>
      </c>
      <c r="AQ65" s="532"/>
      <c r="AR65" s="282"/>
      <c r="AS65" s="532"/>
      <c r="AT65" s="532"/>
      <c r="AU65" s="532"/>
      <c r="AV65" s="532"/>
      <c r="AW65" s="532"/>
      <c r="AX65" s="532"/>
      <c r="AY65" s="532"/>
      <c r="AZ65" s="178">
        <v>0</v>
      </c>
      <c r="BA65" s="532"/>
      <c r="BB65" s="282"/>
      <c r="BC65" s="282"/>
      <c r="BD65" s="532"/>
      <c r="BE65" s="532"/>
      <c r="BF65" s="532"/>
      <c r="BG65" s="532"/>
      <c r="BH65" s="532"/>
      <c r="BI65" s="532"/>
      <c r="BJ65" s="179">
        <v>5</v>
      </c>
      <c r="BK65" s="282"/>
      <c r="BL65" s="178" t="s">
        <v>1975</v>
      </c>
      <c r="BM65" s="282"/>
      <c r="BN65" s="532"/>
      <c r="BO65" s="532"/>
      <c r="BP65" s="532"/>
      <c r="BQ65" s="532"/>
      <c r="BR65" s="532"/>
      <c r="BS65" s="532"/>
      <c r="BT65" s="178">
        <v>0</v>
      </c>
      <c r="BU65" s="282"/>
      <c r="BV65" s="282"/>
      <c r="BW65" s="282"/>
      <c r="BX65" s="532"/>
      <c r="BY65" s="532"/>
      <c r="BZ65" s="532"/>
      <c r="CA65" s="532"/>
      <c r="CB65" s="532"/>
      <c r="CC65" s="532"/>
      <c r="CD65" s="189">
        <v>0</v>
      </c>
      <c r="CE65" s="282"/>
      <c r="CF65" s="282"/>
      <c r="CG65" s="282"/>
      <c r="CH65" s="532"/>
      <c r="CI65" s="532"/>
      <c r="CJ65" s="532"/>
      <c r="CK65" s="532"/>
      <c r="CL65" s="532"/>
      <c r="CM65" s="532"/>
      <c r="CN65" s="189">
        <v>0</v>
      </c>
      <c r="CO65" s="532"/>
      <c r="CP65" s="178"/>
      <c r="CQ65" s="282"/>
      <c r="CR65" s="532"/>
      <c r="CS65" s="532"/>
      <c r="CT65" s="532"/>
      <c r="CU65" s="532"/>
      <c r="CV65" s="532"/>
      <c r="CW65" s="532"/>
      <c r="CX65" s="189">
        <v>0</v>
      </c>
      <c r="CY65" s="282"/>
      <c r="CZ65" s="282"/>
      <c r="DA65" s="282"/>
      <c r="DB65" s="532"/>
      <c r="DC65" s="532"/>
      <c r="DD65" s="532"/>
      <c r="DE65" s="532"/>
      <c r="DF65" s="532"/>
      <c r="DG65" s="532"/>
      <c r="DH65" s="179" t="s">
        <v>323</v>
      </c>
      <c r="DI65" s="282"/>
      <c r="DJ65" s="282"/>
      <c r="DK65" s="282"/>
      <c r="DL65" s="532"/>
      <c r="DM65" s="532"/>
      <c r="DN65" s="532"/>
      <c r="DO65" s="532"/>
      <c r="DP65" s="532"/>
      <c r="DQ65" s="532"/>
      <c r="DR65" s="189">
        <v>0</v>
      </c>
      <c r="DS65" s="282"/>
      <c r="DT65" s="282"/>
      <c r="DU65" s="282"/>
      <c r="DV65" s="532"/>
      <c r="DW65" s="532"/>
      <c r="DX65" s="532"/>
      <c r="DY65" s="532"/>
      <c r="DZ65" s="532"/>
      <c r="EA65" s="532"/>
      <c r="EB65" s="189">
        <v>0</v>
      </c>
      <c r="EC65" s="287"/>
      <c r="ED65" s="282"/>
      <c r="EE65" s="282"/>
      <c r="EF65" s="532"/>
      <c r="EG65" s="532"/>
      <c r="EH65" s="532"/>
      <c r="EI65" s="532"/>
      <c r="EJ65" s="532"/>
      <c r="EK65" s="532"/>
      <c r="EL65" s="189">
        <v>0</v>
      </c>
      <c r="EM65" s="282"/>
      <c r="EN65" s="282"/>
      <c r="EO65" s="282"/>
      <c r="EP65" s="532"/>
      <c r="EQ65" s="532"/>
      <c r="ER65" s="532"/>
      <c r="ES65" s="532"/>
      <c r="ET65" s="532"/>
      <c r="EU65" s="594"/>
    </row>
    <row r="66" spans="1:161" ht="66" customHeight="1" x14ac:dyDescent="0.2">
      <c r="A66" s="277">
        <v>30</v>
      </c>
      <c r="B66" s="311">
        <v>6</v>
      </c>
      <c r="C66" s="279" t="s">
        <v>2031</v>
      </c>
      <c r="D66" s="280">
        <v>9</v>
      </c>
      <c r="E66" s="280" t="s">
        <v>167</v>
      </c>
      <c r="F66" s="280" t="s">
        <v>2032</v>
      </c>
      <c r="G66" s="360" t="s">
        <v>1538</v>
      </c>
      <c r="H66" s="280" t="s">
        <v>2033</v>
      </c>
      <c r="I66" s="280">
        <v>61</v>
      </c>
      <c r="J66" s="280" t="s">
        <v>2034</v>
      </c>
      <c r="K66" s="178">
        <v>46</v>
      </c>
      <c r="L66" s="189">
        <v>20</v>
      </c>
      <c r="M66" s="327">
        <f>L67/L66</f>
        <v>0</v>
      </c>
      <c r="N66" s="307" t="s">
        <v>2035</v>
      </c>
      <c r="O66" s="307"/>
      <c r="P66" s="178"/>
      <c r="Q66" s="178"/>
      <c r="R66" s="178" t="s">
        <v>63</v>
      </c>
      <c r="S66" s="178"/>
      <c r="T66" s="308" t="s">
        <v>2036</v>
      </c>
      <c r="U66" s="182">
        <v>1</v>
      </c>
      <c r="V66" s="189">
        <v>23</v>
      </c>
      <c r="W66" s="685">
        <f>V67/V66</f>
        <v>0.13043478260869565</v>
      </c>
      <c r="X66" s="599"/>
      <c r="Y66" s="599"/>
      <c r="Z66" s="599"/>
      <c r="AA66" s="599" t="s">
        <v>63</v>
      </c>
      <c r="AB66" s="599"/>
      <c r="AC66" s="599"/>
      <c r="AD66" s="598"/>
      <c r="AE66" s="599">
        <v>1</v>
      </c>
      <c r="AF66" s="189">
        <v>64</v>
      </c>
      <c r="AG66" s="682">
        <f>AF67/AF66</f>
        <v>0.796875</v>
      </c>
      <c r="AH66" s="630"/>
      <c r="AI66" s="630"/>
      <c r="AJ66" s="599"/>
      <c r="AK66" s="599" t="s">
        <v>63</v>
      </c>
      <c r="AL66" s="599"/>
      <c r="AM66" s="599"/>
      <c r="AN66" s="598"/>
      <c r="AO66" s="599">
        <v>1</v>
      </c>
      <c r="AP66" s="189">
        <v>30</v>
      </c>
      <c r="AQ66" s="682">
        <f>AP67/AP66</f>
        <v>3.3333333333333333E-2</v>
      </c>
      <c r="AR66" s="630" t="s">
        <v>2037</v>
      </c>
      <c r="AS66" s="630"/>
      <c r="AT66" s="630"/>
      <c r="AU66" s="599" t="s">
        <v>63</v>
      </c>
      <c r="AV66" s="630"/>
      <c r="AW66" s="630"/>
      <c r="AX66" s="633"/>
      <c r="AY66" s="599">
        <v>1</v>
      </c>
      <c r="AZ66" s="178">
        <v>0</v>
      </c>
      <c r="BA66" s="682" t="e">
        <f>AZ67/AZ66</f>
        <v>#DIV/0!</v>
      </c>
      <c r="BB66" s="616" t="s">
        <v>2038</v>
      </c>
      <c r="BC66" s="630"/>
      <c r="BD66" s="599"/>
      <c r="BE66" s="599"/>
      <c r="BF66" s="599" t="s">
        <v>63</v>
      </c>
      <c r="BG66" s="599"/>
      <c r="BH66" s="598" t="s">
        <v>2039</v>
      </c>
      <c r="BI66" s="599">
        <v>1</v>
      </c>
      <c r="BJ66" s="41" t="s">
        <v>2040</v>
      </c>
      <c r="BK66" s="686"/>
      <c r="BL66" s="627"/>
      <c r="BM66" s="627"/>
      <c r="BN66" s="552"/>
      <c r="BO66" s="552"/>
      <c r="BP66" s="552"/>
      <c r="BQ66" s="552"/>
      <c r="BR66" s="629"/>
      <c r="BS66" s="552"/>
      <c r="BT66" s="178">
        <v>336</v>
      </c>
      <c r="BU66" s="682">
        <f>BT67/BT66</f>
        <v>0</v>
      </c>
      <c r="BV66" s="616" t="s">
        <v>2041</v>
      </c>
      <c r="BW66" s="630"/>
      <c r="BX66" s="599"/>
      <c r="BY66" s="599"/>
      <c r="BZ66" s="599" t="s">
        <v>63</v>
      </c>
      <c r="CA66" s="599"/>
      <c r="CB66" s="598" t="s">
        <v>2042</v>
      </c>
      <c r="CC66" s="599">
        <v>1</v>
      </c>
      <c r="CD66" s="336">
        <v>0</v>
      </c>
      <c r="CE66" s="630"/>
      <c r="CF66" s="630"/>
      <c r="CG66" s="599" t="s">
        <v>2043</v>
      </c>
      <c r="CH66" s="599"/>
      <c r="CI66" s="599"/>
      <c r="CJ66" s="599" t="s">
        <v>63</v>
      </c>
      <c r="CK66" s="599"/>
      <c r="CL66" s="598" t="s">
        <v>2044</v>
      </c>
      <c r="CM66" s="599">
        <v>1</v>
      </c>
      <c r="CN66" s="189">
        <v>16</v>
      </c>
      <c r="CO66" s="682">
        <f>CN67/CN66</f>
        <v>0.25</v>
      </c>
      <c r="CP66" s="630"/>
      <c r="CQ66" s="630"/>
      <c r="CR66" s="599"/>
      <c r="CS66" s="599" t="s">
        <v>63</v>
      </c>
      <c r="CT66" s="599"/>
      <c r="CU66" s="599"/>
      <c r="CV66" s="598"/>
      <c r="CW66" s="599">
        <v>1</v>
      </c>
      <c r="CX66" s="189">
        <v>19</v>
      </c>
      <c r="CY66" s="632">
        <f>CX67/CX66</f>
        <v>5.2631578947368418E-2</v>
      </c>
      <c r="CZ66" s="630"/>
      <c r="DA66" s="630"/>
      <c r="DB66" s="599"/>
      <c r="DC66" s="599"/>
      <c r="DD66" s="599"/>
      <c r="DE66" s="599"/>
      <c r="DF66" s="598"/>
      <c r="DG66" s="599">
        <v>1</v>
      </c>
      <c r="DH66" s="179" t="s">
        <v>2045</v>
      </c>
      <c r="DI66" s="632" t="e">
        <f>DH67/DH66</f>
        <v>#VALUE!</v>
      </c>
      <c r="DJ66" s="630"/>
      <c r="DK66" s="630" t="s">
        <v>2046</v>
      </c>
      <c r="DL66" s="599"/>
      <c r="DM66" s="599"/>
      <c r="DN66" s="599" t="s">
        <v>63</v>
      </c>
      <c r="DO66" s="599"/>
      <c r="DP66" s="598" t="s">
        <v>2047</v>
      </c>
      <c r="DQ66" s="599">
        <v>1</v>
      </c>
      <c r="DR66" s="189">
        <v>3</v>
      </c>
      <c r="DS66" s="632">
        <f>DR67/DR66</f>
        <v>0.33333333333333331</v>
      </c>
      <c r="DT66" s="630" t="s">
        <v>2048</v>
      </c>
      <c r="DU66" s="630"/>
      <c r="DV66" s="599"/>
      <c r="DW66" s="599" t="s">
        <v>63</v>
      </c>
      <c r="DX66" s="599"/>
      <c r="DY66" s="599"/>
      <c r="DZ66" s="598"/>
      <c r="EA66" s="599">
        <v>1</v>
      </c>
      <c r="EB66" s="189">
        <v>15</v>
      </c>
      <c r="EC66" s="632">
        <f>EB67/EB66</f>
        <v>1</v>
      </c>
      <c r="ED66" s="630"/>
      <c r="EE66" s="630"/>
      <c r="EF66" s="599"/>
      <c r="EG66" s="599" t="s">
        <v>63</v>
      </c>
      <c r="EH66" s="599"/>
      <c r="EI66" s="599"/>
      <c r="EJ66" s="598"/>
      <c r="EK66" s="599">
        <v>1</v>
      </c>
      <c r="EL66" s="189">
        <v>6</v>
      </c>
      <c r="EM66" s="632">
        <f>EL67/EL66</f>
        <v>0.16666666666666666</v>
      </c>
      <c r="EN66" s="630"/>
      <c r="EO66" s="630"/>
      <c r="EP66" s="599"/>
      <c r="EQ66" s="599" t="s">
        <v>63</v>
      </c>
      <c r="ER66" s="599"/>
      <c r="ES66" s="599"/>
      <c r="ET66" s="598"/>
      <c r="EU66" s="619">
        <v>1</v>
      </c>
    </row>
    <row r="67" spans="1:161" ht="60" customHeight="1" x14ac:dyDescent="0.2">
      <c r="A67" s="315"/>
      <c r="B67" s="311"/>
      <c r="C67" s="312"/>
      <c r="D67" s="278"/>
      <c r="E67" s="278"/>
      <c r="F67" s="278"/>
      <c r="G67" s="360"/>
      <c r="H67" s="280"/>
      <c r="I67" s="280">
        <v>62</v>
      </c>
      <c r="J67" s="280" t="s">
        <v>2049</v>
      </c>
      <c r="K67" s="178">
        <v>47</v>
      </c>
      <c r="L67" s="179">
        <v>0</v>
      </c>
      <c r="M67" s="328"/>
      <c r="N67" s="319"/>
      <c r="O67" s="319"/>
      <c r="P67" s="178"/>
      <c r="Q67" s="178"/>
      <c r="R67" s="178"/>
      <c r="S67" s="178"/>
      <c r="T67" s="320"/>
      <c r="U67" s="182"/>
      <c r="V67" s="179">
        <v>3</v>
      </c>
      <c r="W67" s="591"/>
      <c r="X67" s="532"/>
      <c r="Y67" s="532"/>
      <c r="Z67" s="532"/>
      <c r="AA67" s="532"/>
      <c r="AB67" s="532"/>
      <c r="AC67" s="532"/>
      <c r="AD67" s="532"/>
      <c r="AE67" s="532"/>
      <c r="AF67" s="189">
        <v>51</v>
      </c>
      <c r="AG67" s="532"/>
      <c r="AH67" s="532"/>
      <c r="AI67" s="532"/>
      <c r="AJ67" s="532"/>
      <c r="AK67" s="532"/>
      <c r="AL67" s="532"/>
      <c r="AM67" s="532"/>
      <c r="AN67" s="532"/>
      <c r="AO67" s="532"/>
      <c r="AP67" s="361">
        <v>1</v>
      </c>
      <c r="AQ67" s="532"/>
      <c r="AR67" s="532"/>
      <c r="AS67" s="532"/>
      <c r="AT67" s="532"/>
      <c r="AU67" s="532"/>
      <c r="AV67" s="532"/>
      <c r="AW67" s="532"/>
      <c r="AX67" s="532"/>
      <c r="AY67" s="532"/>
      <c r="AZ67" s="178">
        <v>0</v>
      </c>
      <c r="BA67" s="532"/>
      <c r="BB67" s="532"/>
      <c r="BC67" s="532"/>
      <c r="BD67" s="532"/>
      <c r="BE67" s="532"/>
      <c r="BF67" s="532"/>
      <c r="BG67" s="532"/>
      <c r="BH67" s="532"/>
      <c r="BI67" s="532"/>
      <c r="BJ67" s="41" t="s">
        <v>2050</v>
      </c>
      <c r="BK67" s="532"/>
      <c r="BL67" s="532"/>
      <c r="BM67" s="532"/>
      <c r="BN67" s="532"/>
      <c r="BO67" s="532"/>
      <c r="BP67" s="532"/>
      <c r="BQ67" s="532"/>
      <c r="BR67" s="532"/>
      <c r="BS67" s="532"/>
      <c r="BT67" s="179">
        <v>0</v>
      </c>
      <c r="BU67" s="532"/>
      <c r="BV67" s="532"/>
      <c r="BW67" s="532"/>
      <c r="BX67" s="532"/>
      <c r="BY67" s="532"/>
      <c r="BZ67" s="532"/>
      <c r="CA67" s="532"/>
      <c r="CB67" s="532"/>
      <c r="CC67" s="532"/>
      <c r="CD67" s="336">
        <v>0</v>
      </c>
      <c r="CE67" s="532"/>
      <c r="CF67" s="532"/>
      <c r="CG67" s="532"/>
      <c r="CH67" s="532"/>
      <c r="CI67" s="532"/>
      <c r="CJ67" s="532"/>
      <c r="CK67" s="532"/>
      <c r="CL67" s="532"/>
      <c r="CM67" s="532"/>
      <c r="CN67" s="189">
        <v>4</v>
      </c>
      <c r="CO67" s="532"/>
      <c r="CP67" s="532"/>
      <c r="CQ67" s="532"/>
      <c r="CR67" s="532"/>
      <c r="CS67" s="532"/>
      <c r="CT67" s="532"/>
      <c r="CU67" s="532"/>
      <c r="CV67" s="532"/>
      <c r="CW67" s="532"/>
      <c r="CX67" s="189">
        <v>1</v>
      </c>
      <c r="CY67" s="532"/>
      <c r="CZ67" s="532"/>
      <c r="DA67" s="532"/>
      <c r="DB67" s="532"/>
      <c r="DC67" s="532"/>
      <c r="DD67" s="532"/>
      <c r="DE67" s="532"/>
      <c r="DF67" s="532"/>
      <c r="DG67" s="532"/>
      <c r="DH67" s="179" t="s">
        <v>2051</v>
      </c>
      <c r="DI67" s="532"/>
      <c r="DJ67" s="532"/>
      <c r="DK67" s="532"/>
      <c r="DL67" s="532"/>
      <c r="DM67" s="532"/>
      <c r="DN67" s="532"/>
      <c r="DO67" s="532"/>
      <c r="DP67" s="532"/>
      <c r="DQ67" s="532"/>
      <c r="DR67" s="179">
        <v>1</v>
      </c>
      <c r="DS67" s="532"/>
      <c r="DT67" s="532"/>
      <c r="DU67" s="532"/>
      <c r="DV67" s="532"/>
      <c r="DW67" s="532"/>
      <c r="DX67" s="532"/>
      <c r="DY67" s="532"/>
      <c r="DZ67" s="532"/>
      <c r="EA67" s="532"/>
      <c r="EB67" s="189">
        <v>15</v>
      </c>
      <c r="EC67" s="532"/>
      <c r="ED67" s="532"/>
      <c r="EE67" s="532"/>
      <c r="EF67" s="532"/>
      <c r="EG67" s="532"/>
      <c r="EH67" s="532"/>
      <c r="EI67" s="532"/>
      <c r="EJ67" s="532"/>
      <c r="EK67" s="532"/>
      <c r="EL67" s="189">
        <v>1</v>
      </c>
      <c r="EM67" s="532"/>
      <c r="EN67" s="532"/>
      <c r="EO67" s="532"/>
      <c r="EP67" s="532"/>
      <c r="EQ67" s="532"/>
      <c r="ER67" s="532"/>
      <c r="ES67" s="532"/>
      <c r="ET67" s="532"/>
      <c r="EU67" s="594"/>
    </row>
    <row r="68" spans="1:161" ht="76.5" customHeight="1" x14ac:dyDescent="0.2">
      <c r="A68" s="277"/>
      <c r="B68" s="182"/>
      <c r="C68" s="280" t="s">
        <v>2052</v>
      </c>
      <c r="D68" s="280">
        <v>9</v>
      </c>
      <c r="E68" s="280" t="s">
        <v>188</v>
      </c>
      <c r="F68" s="280" t="s">
        <v>2053</v>
      </c>
      <c r="G68" s="306" t="s">
        <v>1538</v>
      </c>
      <c r="H68" s="280" t="s">
        <v>2054</v>
      </c>
      <c r="I68" s="280">
        <v>63</v>
      </c>
      <c r="J68" s="280" t="s">
        <v>2055</v>
      </c>
      <c r="K68" s="178"/>
      <c r="L68" s="282" t="s">
        <v>323</v>
      </c>
      <c r="M68" s="307"/>
      <c r="N68" s="307"/>
      <c r="O68" s="307"/>
      <c r="P68" s="178"/>
      <c r="Q68" s="178"/>
      <c r="R68" s="178" t="s">
        <v>63</v>
      </c>
      <c r="S68" s="178"/>
      <c r="T68" s="308" t="s">
        <v>2056</v>
      </c>
      <c r="U68" s="182">
        <v>1</v>
      </c>
      <c r="V68" s="179" t="s">
        <v>323</v>
      </c>
      <c r="W68" s="682">
        <f>V69/12</f>
        <v>0.16666666666666666</v>
      </c>
      <c r="X68" s="683"/>
      <c r="Y68" s="599"/>
      <c r="Z68" s="599"/>
      <c r="AA68" s="599"/>
      <c r="AB68" s="599" t="s">
        <v>63</v>
      </c>
      <c r="AC68" s="599"/>
      <c r="AD68" s="598" t="s">
        <v>2057</v>
      </c>
      <c r="AE68" s="599">
        <v>1</v>
      </c>
      <c r="AF68" s="189">
        <v>2</v>
      </c>
      <c r="AG68" s="682">
        <f>3/9</f>
        <v>0.33333333333333331</v>
      </c>
      <c r="AH68" s="362" t="s">
        <v>2058</v>
      </c>
      <c r="AI68" s="630"/>
      <c r="AJ68" s="599"/>
      <c r="AK68" s="630" t="s">
        <v>63</v>
      </c>
      <c r="AL68" s="599"/>
      <c r="AM68" s="599"/>
      <c r="AN68" s="598"/>
      <c r="AO68" s="599">
        <v>1</v>
      </c>
      <c r="AP68" s="179">
        <v>3</v>
      </c>
      <c r="AQ68" s="682">
        <f>AP68/6</f>
        <v>0.5</v>
      </c>
      <c r="AR68" s="630" t="s">
        <v>2059</v>
      </c>
      <c r="AS68" s="630"/>
      <c r="AT68" s="630"/>
      <c r="AU68" s="599" t="s">
        <v>63</v>
      </c>
      <c r="AV68" s="630"/>
      <c r="AW68" s="630"/>
      <c r="AX68" s="633"/>
      <c r="AY68" s="599">
        <v>1</v>
      </c>
      <c r="AZ68" s="178" t="s">
        <v>301</v>
      </c>
      <c r="BA68" s="630"/>
      <c r="BB68" s="630"/>
      <c r="BC68" s="630"/>
      <c r="BD68" s="599"/>
      <c r="BE68" s="599"/>
      <c r="BF68" s="599" t="s">
        <v>63</v>
      </c>
      <c r="BG68" s="599"/>
      <c r="BH68" s="598" t="s">
        <v>2060</v>
      </c>
      <c r="BI68" s="599">
        <v>1</v>
      </c>
      <c r="BJ68" s="179" t="s">
        <v>1415</v>
      </c>
      <c r="BK68" s="630"/>
      <c r="BL68" s="630"/>
      <c r="BM68" s="630"/>
      <c r="BN68" s="599"/>
      <c r="BO68" s="599"/>
      <c r="BP68" s="599" t="s">
        <v>63</v>
      </c>
      <c r="BQ68" s="599"/>
      <c r="BR68" s="598" t="s">
        <v>2061</v>
      </c>
      <c r="BS68" s="599">
        <v>1</v>
      </c>
      <c r="BT68" s="178">
        <v>7</v>
      </c>
      <c r="BU68" s="632">
        <f>(BT68+BT69)/107</f>
        <v>0.13084112149532709</v>
      </c>
      <c r="BV68" s="630"/>
      <c r="BW68" s="630"/>
      <c r="BX68" s="599"/>
      <c r="BY68" s="599"/>
      <c r="BZ68" s="599" t="s">
        <v>63</v>
      </c>
      <c r="CA68" s="599"/>
      <c r="CB68" s="598" t="s">
        <v>2062</v>
      </c>
      <c r="CC68" s="599">
        <v>1</v>
      </c>
      <c r="CD68" s="179">
        <v>6</v>
      </c>
      <c r="CE68" s="632">
        <f>(CD69+CD68)/CD59</f>
        <v>0.4375</v>
      </c>
      <c r="CF68" s="630" t="s">
        <v>2063</v>
      </c>
      <c r="CG68" s="630"/>
      <c r="CH68" s="599"/>
      <c r="CI68" s="599" t="s">
        <v>63</v>
      </c>
      <c r="CJ68" s="599"/>
      <c r="CK68" s="599"/>
      <c r="CL68" s="598"/>
      <c r="CM68" s="599">
        <v>1</v>
      </c>
      <c r="CN68" s="189">
        <v>0</v>
      </c>
      <c r="CO68" s="630"/>
      <c r="CP68" s="630"/>
      <c r="CQ68" s="630"/>
      <c r="CR68" s="599"/>
      <c r="CS68" s="599"/>
      <c r="CT68" s="599" t="s">
        <v>63</v>
      </c>
      <c r="CU68" s="599"/>
      <c r="CV68" s="598" t="s">
        <v>2064</v>
      </c>
      <c r="CW68" s="599">
        <v>1</v>
      </c>
      <c r="CX68" s="189">
        <v>0</v>
      </c>
      <c r="CY68" s="632">
        <f>(CX69+CX68)/CX59</f>
        <v>0.14285714285714285</v>
      </c>
      <c r="CZ68" s="630" t="s">
        <v>2065</v>
      </c>
      <c r="DA68" s="630"/>
      <c r="DB68" s="599"/>
      <c r="DC68" s="599"/>
      <c r="DD68" s="599" t="s">
        <v>63</v>
      </c>
      <c r="DE68" s="599"/>
      <c r="DF68" s="598" t="s">
        <v>2066</v>
      </c>
      <c r="DG68" s="599">
        <v>1</v>
      </c>
      <c r="DH68" s="179">
        <v>1</v>
      </c>
      <c r="DI68" s="632">
        <f>(DH69+DH68)/DH59</f>
        <v>0.14285714285714285</v>
      </c>
      <c r="DJ68" s="630" t="s">
        <v>2067</v>
      </c>
      <c r="DK68" s="630"/>
      <c r="DL68" s="599"/>
      <c r="DM68" s="599"/>
      <c r="DN68" s="599" t="s">
        <v>63</v>
      </c>
      <c r="DO68" s="599"/>
      <c r="DP68" s="598" t="s">
        <v>2068</v>
      </c>
      <c r="DQ68" s="599">
        <v>1</v>
      </c>
      <c r="DR68" s="189">
        <v>3</v>
      </c>
      <c r="DS68" s="684">
        <f>DR68/DR63</f>
        <v>0.42857142857142855</v>
      </c>
      <c r="DT68" s="630" t="s">
        <v>2069</v>
      </c>
      <c r="DU68" s="630"/>
      <c r="DV68" s="599" t="s">
        <v>63</v>
      </c>
      <c r="DW68" s="599"/>
      <c r="DX68" s="599"/>
      <c r="DY68" s="599"/>
      <c r="DZ68" s="598"/>
      <c r="EA68" s="599">
        <v>1</v>
      </c>
      <c r="EB68" s="189">
        <v>3</v>
      </c>
      <c r="EC68" s="632">
        <f>(EB69+EB68)/EB59</f>
        <v>0.5</v>
      </c>
      <c r="ED68" s="630"/>
      <c r="EE68" s="630"/>
      <c r="EF68" s="599"/>
      <c r="EG68" s="599" t="s">
        <v>63</v>
      </c>
      <c r="EH68" s="599"/>
      <c r="EI68" s="599"/>
      <c r="EJ68" s="598"/>
      <c r="EK68" s="599">
        <v>1</v>
      </c>
      <c r="EL68" s="189">
        <v>2</v>
      </c>
      <c r="EM68" s="632">
        <f>(EL69+EL68)/EL59</f>
        <v>0.5</v>
      </c>
      <c r="EN68" s="362" t="s">
        <v>2070</v>
      </c>
      <c r="EO68" s="630"/>
      <c r="EP68" s="599" t="s">
        <v>63</v>
      </c>
      <c r="EQ68" s="599"/>
      <c r="ER68" s="599"/>
      <c r="ES68" s="599"/>
      <c r="ET68" s="598"/>
      <c r="EU68" s="619">
        <v>1</v>
      </c>
    </row>
    <row r="69" spans="1:161" ht="102" customHeight="1" x14ac:dyDescent="0.2">
      <c r="A69" s="315"/>
      <c r="B69" s="182"/>
      <c r="C69" s="280"/>
      <c r="D69" s="280"/>
      <c r="E69" s="280"/>
      <c r="F69" s="280"/>
      <c r="G69" s="317"/>
      <c r="H69" s="280"/>
      <c r="I69" s="280">
        <v>64</v>
      </c>
      <c r="J69" s="280" t="s">
        <v>2071</v>
      </c>
      <c r="K69" s="178"/>
      <c r="L69" s="282" t="s">
        <v>323</v>
      </c>
      <c r="M69" s="319"/>
      <c r="N69" s="319"/>
      <c r="O69" s="319"/>
      <c r="P69" s="178"/>
      <c r="Q69" s="178"/>
      <c r="R69" s="178"/>
      <c r="S69" s="178"/>
      <c r="T69" s="320"/>
      <c r="U69" s="182"/>
      <c r="V69" s="179">
        <v>2</v>
      </c>
      <c r="W69" s="532"/>
      <c r="X69" s="532"/>
      <c r="Y69" s="532"/>
      <c r="Z69" s="532"/>
      <c r="AA69" s="532"/>
      <c r="AB69" s="532"/>
      <c r="AC69" s="532"/>
      <c r="AD69" s="532"/>
      <c r="AE69" s="532"/>
      <c r="AF69" s="189">
        <v>2</v>
      </c>
      <c r="AG69" s="532"/>
      <c r="AH69" s="362" t="s">
        <v>2072</v>
      </c>
      <c r="AI69" s="532"/>
      <c r="AJ69" s="532"/>
      <c r="AK69" s="532"/>
      <c r="AL69" s="532"/>
      <c r="AM69" s="532"/>
      <c r="AN69" s="532"/>
      <c r="AO69" s="532"/>
      <c r="AP69" s="189">
        <v>7</v>
      </c>
      <c r="AQ69" s="532"/>
      <c r="AR69" s="532"/>
      <c r="AS69" s="532"/>
      <c r="AT69" s="532"/>
      <c r="AU69" s="532"/>
      <c r="AV69" s="532"/>
      <c r="AW69" s="532"/>
      <c r="AX69" s="532"/>
      <c r="AY69" s="532"/>
      <c r="AZ69" s="178" t="s">
        <v>301</v>
      </c>
      <c r="BA69" s="532"/>
      <c r="BB69" s="532"/>
      <c r="BC69" s="532"/>
      <c r="BD69" s="532"/>
      <c r="BE69" s="532"/>
      <c r="BF69" s="532"/>
      <c r="BG69" s="532"/>
      <c r="BH69" s="532"/>
      <c r="BI69" s="532"/>
      <c r="BJ69" s="179" t="s">
        <v>1415</v>
      </c>
      <c r="BK69" s="532"/>
      <c r="BL69" s="532"/>
      <c r="BM69" s="532"/>
      <c r="BN69" s="532"/>
      <c r="BO69" s="532"/>
      <c r="BP69" s="532"/>
      <c r="BQ69" s="532"/>
      <c r="BR69" s="532"/>
      <c r="BS69" s="532"/>
      <c r="BT69" s="178">
        <v>7</v>
      </c>
      <c r="BU69" s="532"/>
      <c r="BV69" s="532"/>
      <c r="BW69" s="532"/>
      <c r="BX69" s="532"/>
      <c r="BY69" s="532"/>
      <c r="BZ69" s="532"/>
      <c r="CA69" s="532"/>
      <c r="CB69" s="532"/>
      <c r="CC69" s="532"/>
      <c r="CD69" s="179">
        <v>1</v>
      </c>
      <c r="CE69" s="532"/>
      <c r="CF69" s="532"/>
      <c r="CG69" s="532"/>
      <c r="CH69" s="532"/>
      <c r="CI69" s="532"/>
      <c r="CJ69" s="532"/>
      <c r="CK69" s="532"/>
      <c r="CL69" s="532"/>
      <c r="CM69" s="532"/>
      <c r="CN69" s="189">
        <v>0</v>
      </c>
      <c r="CO69" s="532"/>
      <c r="CP69" s="532"/>
      <c r="CQ69" s="532"/>
      <c r="CR69" s="532"/>
      <c r="CS69" s="532"/>
      <c r="CT69" s="532"/>
      <c r="CU69" s="532"/>
      <c r="CV69" s="532"/>
      <c r="CW69" s="532"/>
      <c r="CX69" s="179">
        <v>1</v>
      </c>
      <c r="CY69" s="532"/>
      <c r="CZ69" s="532"/>
      <c r="DA69" s="532"/>
      <c r="DB69" s="532"/>
      <c r="DC69" s="532"/>
      <c r="DD69" s="532"/>
      <c r="DE69" s="532"/>
      <c r="DF69" s="532"/>
      <c r="DG69" s="532"/>
      <c r="DH69" s="179">
        <v>0</v>
      </c>
      <c r="DI69" s="532"/>
      <c r="DJ69" s="532"/>
      <c r="DK69" s="532"/>
      <c r="DL69" s="532"/>
      <c r="DM69" s="532"/>
      <c r="DN69" s="532"/>
      <c r="DO69" s="532"/>
      <c r="DP69" s="532"/>
      <c r="DQ69" s="532"/>
      <c r="DR69" s="189">
        <v>0</v>
      </c>
      <c r="DS69" s="532"/>
      <c r="DT69" s="532"/>
      <c r="DU69" s="532"/>
      <c r="DV69" s="532"/>
      <c r="DW69" s="532"/>
      <c r="DX69" s="532"/>
      <c r="DY69" s="532"/>
      <c r="DZ69" s="532"/>
      <c r="EA69" s="532"/>
      <c r="EB69" s="189">
        <v>0</v>
      </c>
      <c r="EC69" s="532"/>
      <c r="ED69" s="532"/>
      <c r="EE69" s="532"/>
      <c r="EF69" s="532"/>
      <c r="EG69" s="532"/>
      <c r="EH69" s="532"/>
      <c r="EI69" s="532"/>
      <c r="EJ69" s="532"/>
      <c r="EK69" s="532"/>
      <c r="EL69" s="189">
        <v>1</v>
      </c>
      <c r="EM69" s="532"/>
      <c r="EN69" s="362" t="s">
        <v>2073</v>
      </c>
      <c r="EO69" s="532"/>
      <c r="EP69" s="532"/>
      <c r="EQ69" s="532"/>
      <c r="ER69" s="532"/>
      <c r="ES69" s="532"/>
      <c r="ET69" s="532"/>
      <c r="EU69" s="594"/>
    </row>
    <row r="70" spans="1:161" ht="39.75" customHeight="1" x14ac:dyDescent="0.2">
      <c r="A70" s="30">
        <v>31</v>
      </c>
      <c r="B70" s="138">
        <v>8</v>
      </c>
      <c r="C70" s="31" t="s">
        <v>1931</v>
      </c>
      <c r="D70" s="31">
        <v>9</v>
      </c>
      <c r="E70" s="31" t="s">
        <v>250</v>
      </c>
      <c r="F70" s="31" t="s">
        <v>2074</v>
      </c>
      <c r="G70" s="26" t="s">
        <v>1538</v>
      </c>
      <c r="H70" s="363" t="s">
        <v>2075</v>
      </c>
      <c r="I70" s="363">
        <v>65</v>
      </c>
      <c r="J70" s="363" t="s">
        <v>2076</v>
      </c>
      <c r="K70" s="364">
        <v>48</v>
      </c>
      <c r="L70" s="56" t="s">
        <v>2077</v>
      </c>
      <c r="M70" s="365"/>
      <c r="N70" s="365"/>
      <c r="O70" s="365"/>
      <c r="P70" s="51"/>
      <c r="Q70" s="51"/>
      <c r="R70" s="51" t="s">
        <v>63</v>
      </c>
      <c r="S70" s="51"/>
      <c r="T70" s="366" t="s">
        <v>2078</v>
      </c>
      <c r="U70" s="137">
        <v>1</v>
      </c>
      <c r="V70" s="24" t="s">
        <v>2079</v>
      </c>
      <c r="W70" s="679"/>
      <c r="X70" s="680"/>
      <c r="Y70" s="548"/>
      <c r="Z70" s="545"/>
      <c r="AA70" s="545"/>
      <c r="AB70" s="545" t="s">
        <v>63</v>
      </c>
      <c r="AC70" s="545"/>
      <c r="AD70" s="533" t="s">
        <v>2080</v>
      </c>
      <c r="AE70" s="545">
        <v>1</v>
      </c>
      <c r="AF70" s="111">
        <v>5</v>
      </c>
      <c r="AG70" s="631"/>
      <c r="AH70" s="536" t="s">
        <v>2081</v>
      </c>
      <c r="AI70" s="631" t="s">
        <v>2082</v>
      </c>
      <c r="AJ70" s="536"/>
      <c r="AK70" s="536"/>
      <c r="AL70" s="536" t="s">
        <v>63</v>
      </c>
      <c r="AM70" s="536"/>
      <c r="AN70" s="533" t="s">
        <v>2083</v>
      </c>
      <c r="AO70" s="536">
        <v>1</v>
      </c>
      <c r="AP70" s="111">
        <v>10</v>
      </c>
      <c r="AQ70" s="631"/>
      <c r="AR70" s="631"/>
      <c r="AS70" s="631"/>
      <c r="AT70" s="536"/>
      <c r="AU70" s="536"/>
      <c r="AV70" s="536" t="s">
        <v>63</v>
      </c>
      <c r="AW70" s="536"/>
      <c r="AX70" s="681" t="s">
        <v>2084</v>
      </c>
      <c r="AY70" s="536">
        <v>1</v>
      </c>
      <c r="AZ70" s="23">
        <v>6</v>
      </c>
      <c r="BA70" s="626"/>
      <c r="BB70" s="548" t="s">
        <v>2085</v>
      </c>
      <c r="BC70" s="626" t="s">
        <v>2086</v>
      </c>
      <c r="BD70" s="545"/>
      <c r="BE70" s="545"/>
      <c r="BF70" s="545" t="s">
        <v>63</v>
      </c>
      <c r="BG70" s="545"/>
      <c r="BH70" s="681" t="s">
        <v>2087</v>
      </c>
      <c r="BI70" s="545">
        <v>1</v>
      </c>
      <c r="BJ70" s="185">
        <v>13</v>
      </c>
      <c r="BK70" s="626"/>
      <c r="BL70" s="545" t="s">
        <v>2088</v>
      </c>
      <c r="BM70" s="626"/>
      <c r="BN70" s="545"/>
      <c r="BO70" s="545"/>
      <c r="BP70" s="545" t="s">
        <v>63</v>
      </c>
      <c r="BQ70" s="545"/>
      <c r="BR70" s="544" t="s">
        <v>2089</v>
      </c>
      <c r="BS70" s="545">
        <v>1</v>
      </c>
      <c r="BT70" s="23">
        <v>23</v>
      </c>
      <c r="BU70" s="626"/>
      <c r="BV70" s="626"/>
      <c r="BW70" s="626"/>
      <c r="BX70" s="545"/>
      <c r="BY70" s="545" t="s">
        <v>63</v>
      </c>
      <c r="BZ70" s="545"/>
      <c r="CA70" s="545"/>
      <c r="CB70" s="533"/>
      <c r="CC70" s="545">
        <v>1</v>
      </c>
      <c r="CD70" s="185">
        <v>18</v>
      </c>
      <c r="CE70" s="626"/>
      <c r="CF70" s="642" t="s">
        <v>2090</v>
      </c>
      <c r="CG70" s="548" t="s">
        <v>2091</v>
      </c>
      <c r="CH70" s="545"/>
      <c r="CI70" s="545" t="s">
        <v>63</v>
      </c>
      <c r="CJ70" s="545"/>
      <c r="CK70" s="545"/>
      <c r="CL70" s="533"/>
      <c r="CM70" s="545">
        <v>1</v>
      </c>
      <c r="CN70" s="111">
        <v>28</v>
      </c>
      <c r="CO70" s="631"/>
      <c r="CP70" s="536" t="s">
        <v>2092</v>
      </c>
      <c r="CQ70" s="631" t="s">
        <v>2093</v>
      </c>
      <c r="CR70" s="536"/>
      <c r="CS70" s="536"/>
      <c r="CT70" s="536" t="s">
        <v>63</v>
      </c>
      <c r="CU70" s="536"/>
      <c r="CV70" s="537" t="s">
        <v>2094</v>
      </c>
      <c r="CW70" s="536">
        <v>1</v>
      </c>
      <c r="CX70" s="185">
        <v>3</v>
      </c>
      <c r="CY70" s="626"/>
      <c r="CZ70" s="626"/>
      <c r="DA70" s="626"/>
      <c r="DB70" s="545"/>
      <c r="DC70" s="545"/>
      <c r="DD70" s="545" t="s">
        <v>63</v>
      </c>
      <c r="DE70" s="545"/>
      <c r="DF70" s="533" t="s">
        <v>2095</v>
      </c>
      <c r="DG70" s="545">
        <v>1</v>
      </c>
      <c r="DH70" s="24" t="s">
        <v>2096</v>
      </c>
      <c r="DI70" s="626"/>
      <c r="DJ70" s="626"/>
      <c r="DK70" s="626"/>
      <c r="DL70" s="545"/>
      <c r="DM70" s="545"/>
      <c r="DN70" s="545" t="s">
        <v>63</v>
      </c>
      <c r="DO70" s="545"/>
      <c r="DP70" s="533" t="s">
        <v>2097</v>
      </c>
      <c r="DQ70" s="545">
        <v>1</v>
      </c>
      <c r="DR70" s="111">
        <v>6</v>
      </c>
      <c r="DS70" s="631"/>
      <c r="DT70" s="631"/>
      <c r="DU70" s="631"/>
      <c r="DV70" s="536"/>
      <c r="DW70" s="536"/>
      <c r="DX70" s="536" t="s">
        <v>63</v>
      </c>
      <c r="DY70" s="536"/>
      <c r="DZ70" s="537" t="s">
        <v>2098</v>
      </c>
      <c r="EA70" s="536">
        <v>1</v>
      </c>
      <c r="EB70" s="24" t="s">
        <v>2099</v>
      </c>
      <c r="EC70" s="628"/>
      <c r="ED70" s="626"/>
      <c r="EE70" s="626"/>
      <c r="EF70" s="545"/>
      <c r="EG70" s="545" t="s">
        <v>63</v>
      </c>
      <c r="EH70" s="545"/>
      <c r="EI70" s="545"/>
      <c r="EJ70" s="533"/>
      <c r="EK70" s="545">
        <v>1</v>
      </c>
      <c r="EL70" s="56" t="s">
        <v>2100</v>
      </c>
      <c r="EM70" s="631"/>
      <c r="EN70" s="631"/>
      <c r="EO70" s="631" t="s">
        <v>917</v>
      </c>
      <c r="EP70" s="536"/>
      <c r="EQ70" s="536"/>
      <c r="ER70" s="536" t="s">
        <v>63</v>
      </c>
      <c r="ES70" s="536"/>
      <c r="ET70" s="537" t="s">
        <v>2101</v>
      </c>
      <c r="EU70" s="646">
        <v>1</v>
      </c>
    </row>
    <row r="71" spans="1:161" ht="15.75" customHeight="1" x14ac:dyDescent="0.2">
      <c r="A71" s="342"/>
      <c r="B71" s="348"/>
      <c r="C71" s="31"/>
      <c r="D71" s="31"/>
      <c r="E71" s="31"/>
      <c r="F71" s="31"/>
      <c r="G71" s="343"/>
      <c r="H71" s="363"/>
      <c r="I71" s="363">
        <v>66</v>
      </c>
      <c r="J71" s="363" t="s">
        <v>2102</v>
      </c>
      <c r="K71" s="364">
        <v>49</v>
      </c>
      <c r="L71" s="56" t="s">
        <v>2077</v>
      </c>
      <c r="M71" s="367"/>
      <c r="N71" s="367"/>
      <c r="O71" s="367"/>
      <c r="P71" s="51"/>
      <c r="Q71" s="51"/>
      <c r="R71" s="51"/>
      <c r="S71" s="51"/>
      <c r="T71" s="368"/>
      <c r="U71" s="137"/>
      <c r="V71" s="27" t="s">
        <v>2103</v>
      </c>
      <c r="W71" s="565"/>
      <c r="X71" s="531"/>
      <c r="Y71" s="531"/>
      <c r="Z71" s="531"/>
      <c r="AA71" s="531"/>
      <c r="AB71" s="531"/>
      <c r="AC71" s="531"/>
      <c r="AD71" s="531"/>
      <c r="AE71" s="531"/>
      <c r="AF71" s="369">
        <v>5</v>
      </c>
      <c r="AG71" s="531"/>
      <c r="AH71" s="531"/>
      <c r="AI71" s="531"/>
      <c r="AJ71" s="531"/>
      <c r="AK71" s="531"/>
      <c r="AL71" s="531"/>
      <c r="AM71" s="531"/>
      <c r="AN71" s="531"/>
      <c r="AO71" s="531"/>
      <c r="AP71" s="369">
        <v>7</v>
      </c>
      <c r="AQ71" s="531"/>
      <c r="AR71" s="531"/>
      <c r="AS71" s="531"/>
      <c r="AT71" s="531"/>
      <c r="AU71" s="531"/>
      <c r="AV71" s="531"/>
      <c r="AW71" s="531"/>
      <c r="AX71" s="531"/>
      <c r="AY71" s="531"/>
      <c r="AZ71" s="23" t="s">
        <v>2104</v>
      </c>
      <c r="BA71" s="531"/>
      <c r="BB71" s="531"/>
      <c r="BC71" s="531"/>
      <c r="BD71" s="531"/>
      <c r="BE71" s="531"/>
      <c r="BF71" s="531"/>
      <c r="BG71" s="531"/>
      <c r="BH71" s="531"/>
      <c r="BI71" s="531"/>
      <c r="BJ71" s="103">
        <v>13</v>
      </c>
      <c r="BK71" s="531"/>
      <c r="BL71" s="531"/>
      <c r="BM71" s="531"/>
      <c r="BN71" s="531"/>
      <c r="BO71" s="531"/>
      <c r="BP71" s="531"/>
      <c r="BQ71" s="531"/>
      <c r="BR71" s="531"/>
      <c r="BS71" s="531"/>
      <c r="BT71" s="23" t="s">
        <v>2105</v>
      </c>
      <c r="BU71" s="531"/>
      <c r="BV71" s="531"/>
      <c r="BW71" s="531"/>
      <c r="BX71" s="531"/>
      <c r="BY71" s="531"/>
      <c r="BZ71" s="531"/>
      <c r="CA71" s="531"/>
      <c r="CB71" s="531"/>
      <c r="CC71" s="531"/>
      <c r="CD71" s="27" t="s">
        <v>2106</v>
      </c>
      <c r="CE71" s="531"/>
      <c r="CF71" s="531"/>
      <c r="CG71" s="531"/>
      <c r="CH71" s="531"/>
      <c r="CI71" s="531"/>
      <c r="CJ71" s="531"/>
      <c r="CK71" s="531"/>
      <c r="CL71" s="531"/>
      <c r="CM71" s="531"/>
      <c r="CN71" s="369">
        <v>28</v>
      </c>
      <c r="CO71" s="531"/>
      <c r="CP71" s="531"/>
      <c r="CQ71" s="531"/>
      <c r="CR71" s="531"/>
      <c r="CS71" s="531"/>
      <c r="CT71" s="531"/>
      <c r="CU71" s="531"/>
      <c r="CV71" s="531"/>
      <c r="CW71" s="531"/>
      <c r="CX71" s="27" t="s">
        <v>2107</v>
      </c>
      <c r="CY71" s="531"/>
      <c r="CZ71" s="531"/>
      <c r="DA71" s="531"/>
      <c r="DB71" s="531"/>
      <c r="DC71" s="531"/>
      <c r="DD71" s="531"/>
      <c r="DE71" s="531"/>
      <c r="DF71" s="531"/>
      <c r="DG71" s="531"/>
      <c r="DH71" s="27" t="s">
        <v>2108</v>
      </c>
      <c r="DI71" s="531"/>
      <c r="DJ71" s="531"/>
      <c r="DK71" s="531"/>
      <c r="DL71" s="531"/>
      <c r="DM71" s="531"/>
      <c r="DN71" s="531"/>
      <c r="DO71" s="531"/>
      <c r="DP71" s="531"/>
      <c r="DQ71" s="531"/>
      <c r="DR71" s="369">
        <v>6</v>
      </c>
      <c r="DS71" s="531"/>
      <c r="DT71" s="531"/>
      <c r="DU71" s="531"/>
      <c r="DV71" s="531"/>
      <c r="DW71" s="531"/>
      <c r="DX71" s="531"/>
      <c r="DY71" s="531"/>
      <c r="DZ71" s="531"/>
      <c r="EA71" s="531"/>
      <c r="EB71" s="24" t="s">
        <v>2109</v>
      </c>
      <c r="EC71" s="565"/>
      <c r="ED71" s="531"/>
      <c r="EE71" s="531"/>
      <c r="EF71" s="531"/>
      <c r="EG71" s="531"/>
      <c r="EH71" s="531"/>
      <c r="EI71" s="531"/>
      <c r="EJ71" s="531"/>
      <c r="EK71" s="531"/>
      <c r="EL71" s="29" t="s">
        <v>2110</v>
      </c>
      <c r="EM71" s="531"/>
      <c r="EN71" s="531"/>
      <c r="EO71" s="531"/>
      <c r="EP71" s="531"/>
      <c r="EQ71" s="531"/>
      <c r="ER71" s="531"/>
      <c r="ES71" s="531"/>
      <c r="ET71" s="531"/>
      <c r="EU71" s="593"/>
    </row>
    <row r="72" spans="1:161" ht="15.75" customHeight="1" x14ac:dyDescent="0.2">
      <c r="A72" s="342"/>
      <c r="B72" s="348"/>
      <c r="C72" s="31"/>
      <c r="D72" s="31"/>
      <c r="E72" s="31"/>
      <c r="F72" s="31"/>
      <c r="G72" s="343"/>
      <c r="H72" s="363"/>
      <c r="I72" s="363">
        <v>67</v>
      </c>
      <c r="J72" s="363" t="s">
        <v>2111</v>
      </c>
      <c r="K72" s="364">
        <v>50</v>
      </c>
      <c r="L72" s="56" t="s">
        <v>83</v>
      </c>
      <c r="M72" s="367"/>
      <c r="N72" s="367"/>
      <c r="O72" s="367"/>
      <c r="P72" s="51"/>
      <c r="Q72" s="51"/>
      <c r="R72" s="51"/>
      <c r="S72" s="51"/>
      <c r="T72" s="368"/>
      <c r="U72" s="137"/>
      <c r="V72" s="27" t="s">
        <v>62</v>
      </c>
      <c r="W72" s="565"/>
      <c r="X72" s="531"/>
      <c r="Y72" s="531"/>
      <c r="Z72" s="531"/>
      <c r="AA72" s="531"/>
      <c r="AB72" s="531"/>
      <c r="AC72" s="531"/>
      <c r="AD72" s="531"/>
      <c r="AE72" s="531"/>
      <c r="AF72" s="29" t="s">
        <v>2112</v>
      </c>
      <c r="AG72" s="531"/>
      <c r="AH72" s="531"/>
      <c r="AI72" s="531"/>
      <c r="AJ72" s="531"/>
      <c r="AK72" s="531"/>
      <c r="AL72" s="531"/>
      <c r="AM72" s="531"/>
      <c r="AN72" s="531"/>
      <c r="AO72" s="531"/>
      <c r="AP72" s="29" t="s">
        <v>2113</v>
      </c>
      <c r="AQ72" s="531"/>
      <c r="AR72" s="531"/>
      <c r="AS72" s="531"/>
      <c r="AT72" s="531"/>
      <c r="AU72" s="531"/>
      <c r="AV72" s="531"/>
      <c r="AW72" s="531"/>
      <c r="AX72" s="531"/>
      <c r="AY72" s="531"/>
      <c r="AZ72" s="23" t="s">
        <v>83</v>
      </c>
      <c r="BA72" s="531"/>
      <c r="BB72" s="531"/>
      <c r="BC72" s="531"/>
      <c r="BD72" s="531"/>
      <c r="BE72" s="531"/>
      <c r="BF72" s="531"/>
      <c r="BG72" s="531"/>
      <c r="BH72" s="531"/>
      <c r="BI72" s="531"/>
      <c r="BJ72" s="27" t="s">
        <v>2114</v>
      </c>
      <c r="BK72" s="531"/>
      <c r="BL72" s="531"/>
      <c r="BM72" s="531"/>
      <c r="BN72" s="531"/>
      <c r="BO72" s="531"/>
      <c r="BP72" s="531"/>
      <c r="BQ72" s="531"/>
      <c r="BR72" s="531"/>
      <c r="BS72" s="531"/>
      <c r="BT72" s="23" t="s">
        <v>2115</v>
      </c>
      <c r="BU72" s="531"/>
      <c r="BV72" s="531"/>
      <c r="BW72" s="531"/>
      <c r="BX72" s="531"/>
      <c r="BY72" s="531"/>
      <c r="BZ72" s="531"/>
      <c r="CA72" s="531"/>
      <c r="CB72" s="531"/>
      <c r="CC72" s="531"/>
      <c r="CD72" s="27" t="s">
        <v>15</v>
      </c>
      <c r="CE72" s="531"/>
      <c r="CF72" s="531"/>
      <c r="CG72" s="531"/>
      <c r="CH72" s="531"/>
      <c r="CI72" s="531"/>
      <c r="CJ72" s="531"/>
      <c r="CK72" s="531"/>
      <c r="CL72" s="531"/>
      <c r="CM72" s="531"/>
      <c r="CN72" s="369">
        <v>28</v>
      </c>
      <c r="CO72" s="531"/>
      <c r="CP72" s="531"/>
      <c r="CQ72" s="531"/>
      <c r="CR72" s="531"/>
      <c r="CS72" s="531"/>
      <c r="CT72" s="531"/>
      <c r="CU72" s="531"/>
      <c r="CV72" s="531"/>
      <c r="CW72" s="531"/>
      <c r="CX72" s="103">
        <v>3</v>
      </c>
      <c r="CY72" s="531"/>
      <c r="CZ72" s="531"/>
      <c r="DA72" s="531"/>
      <c r="DB72" s="531"/>
      <c r="DC72" s="531"/>
      <c r="DD72" s="531"/>
      <c r="DE72" s="531"/>
      <c r="DF72" s="531"/>
      <c r="DG72" s="531"/>
      <c r="DH72" s="27" t="s">
        <v>2116</v>
      </c>
      <c r="DI72" s="531"/>
      <c r="DJ72" s="531"/>
      <c r="DK72" s="531"/>
      <c r="DL72" s="531"/>
      <c r="DM72" s="531"/>
      <c r="DN72" s="531"/>
      <c r="DO72" s="531"/>
      <c r="DP72" s="531"/>
      <c r="DQ72" s="531"/>
      <c r="DR72" s="369">
        <v>6</v>
      </c>
      <c r="DS72" s="531"/>
      <c r="DT72" s="531"/>
      <c r="DU72" s="531"/>
      <c r="DV72" s="531"/>
      <c r="DW72" s="531"/>
      <c r="DX72" s="531"/>
      <c r="DY72" s="531"/>
      <c r="DZ72" s="531"/>
      <c r="EA72" s="531"/>
      <c r="EB72" s="24" t="s">
        <v>2117</v>
      </c>
      <c r="EC72" s="565"/>
      <c r="ED72" s="531"/>
      <c r="EE72" s="531"/>
      <c r="EF72" s="531"/>
      <c r="EG72" s="531"/>
      <c r="EH72" s="531"/>
      <c r="EI72" s="531"/>
      <c r="EJ72" s="531"/>
      <c r="EK72" s="531"/>
      <c r="EL72" s="29" t="s">
        <v>2100</v>
      </c>
      <c r="EM72" s="531"/>
      <c r="EN72" s="531"/>
      <c r="EO72" s="531"/>
      <c r="EP72" s="531"/>
      <c r="EQ72" s="531"/>
      <c r="ER72" s="531"/>
      <c r="ES72" s="531"/>
      <c r="ET72" s="531"/>
      <c r="EU72" s="593"/>
    </row>
    <row r="73" spans="1:161" ht="15.75" customHeight="1" x14ac:dyDescent="0.2">
      <c r="A73" s="238"/>
      <c r="B73" s="370"/>
      <c r="C73" s="31"/>
      <c r="D73" s="31"/>
      <c r="E73" s="31"/>
      <c r="F73" s="31"/>
      <c r="G73" s="172"/>
      <c r="H73" s="363"/>
      <c r="I73" s="363">
        <v>68</v>
      </c>
      <c r="J73" s="363" t="s">
        <v>2118</v>
      </c>
      <c r="K73" s="364">
        <v>51</v>
      </c>
      <c r="L73" s="56" t="s">
        <v>323</v>
      </c>
      <c r="M73" s="371"/>
      <c r="N73" s="371"/>
      <c r="O73" s="371"/>
      <c r="P73" s="51"/>
      <c r="Q73" s="51"/>
      <c r="R73" s="51"/>
      <c r="S73" s="51"/>
      <c r="T73" s="372"/>
      <c r="U73" s="51"/>
      <c r="V73" s="373" t="s">
        <v>2119</v>
      </c>
      <c r="W73" s="555"/>
      <c r="X73" s="532"/>
      <c r="Y73" s="532"/>
      <c r="Z73" s="532"/>
      <c r="AA73" s="532"/>
      <c r="AB73" s="532"/>
      <c r="AC73" s="532"/>
      <c r="AD73" s="532"/>
      <c r="AE73" s="532"/>
      <c r="AF73" s="29" t="s">
        <v>2120</v>
      </c>
      <c r="AG73" s="532"/>
      <c r="AH73" s="532"/>
      <c r="AI73" s="532"/>
      <c r="AJ73" s="532"/>
      <c r="AK73" s="532"/>
      <c r="AL73" s="532"/>
      <c r="AM73" s="532"/>
      <c r="AN73" s="532"/>
      <c r="AO73" s="532"/>
      <c r="AP73" s="29" t="s">
        <v>65</v>
      </c>
      <c r="AQ73" s="532"/>
      <c r="AR73" s="532"/>
      <c r="AS73" s="532"/>
      <c r="AT73" s="532"/>
      <c r="AU73" s="532"/>
      <c r="AV73" s="532"/>
      <c r="AW73" s="532"/>
      <c r="AX73" s="532"/>
      <c r="AY73" s="532"/>
      <c r="AZ73" s="23" t="s">
        <v>83</v>
      </c>
      <c r="BA73" s="532"/>
      <c r="BB73" s="532"/>
      <c r="BC73" s="532"/>
      <c r="BD73" s="532"/>
      <c r="BE73" s="532"/>
      <c r="BF73" s="532"/>
      <c r="BG73" s="532"/>
      <c r="BH73" s="532"/>
      <c r="BI73" s="532"/>
      <c r="BJ73" s="27" t="s">
        <v>2121</v>
      </c>
      <c r="BK73" s="532"/>
      <c r="BL73" s="532"/>
      <c r="BM73" s="532"/>
      <c r="BN73" s="532"/>
      <c r="BO73" s="532"/>
      <c r="BP73" s="532"/>
      <c r="BQ73" s="532"/>
      <c r="BR73" s="532"/>
      <c r="BS73" s="532"/>
      <c r="BT73" s="23" t="s">
        <v>231</v>
      </c>
      <c r="BU73" s="532"/>
      <c r="BV73" s="532"/>
      <c r="BW73" s="532"/>
      <c r="BX73" s="532"/>
      <c r="BY73" s="532"/>
      <c r="BZ73" s="532"/>
      <c r="CA73" s="532"/>
      <c r="CB73" s="532"/>
      <c r="CC73" s="532"/>
      <c r="CD73" s="27" t="s">
        <v>62</v>
      </c>
      <c r="CE73" s="532"/>
      <c r="CF73" s="532"/>
      <c r="CG73" s="532"/>
      <c r="CH73" s="532"/>
      <c r="CI73" s="532"/>
      <c r="CJ73" s="532"/>
      <c r="CK73" s="532"/>
      <c r="CL73" s="532"/>
      <c r="CM73" s="532"/>
      <c r="CN73" s="369">
        <v>0</v>
      </c>
      <c r="CO73" s="532"/>
      <c r="CP73" s="532"/>
      <c r="CQ73" s="532"/>
      <c r="CR73" s="532"/>
      <c r="CS73" s="532"/>
      <c r="CT73" s="532"/>
      <c r="CU73" s="532"/>
      <c r="CV73" s="532"/>
      <c r="CW73" s="532"/>
      <c r="CX73" s="27" t="s">
        <v>2122</v>
      </c>
      <c r="CY73" s="532"/>
      <c r="CZ73" s="532"/>
      <c r="DA73" s="532"/>
      <c r="DB73" s="532"/>
      <c r="DC73" s="532"/>
      <c r="DD73" s="532"/>
      <c r="DE73" s="532"/>
      <c r="DF73" s="532"/>
      <c r="DG73" s="532"/>
      <c r="DH73" s="27" t="s">
        <v>2123</v>
      </c>
      <c r="DI73" s="532"/>
      <c r="DJ73" s="532"/>
      <c r="DK73" s="532"/>
      <c r="DL73" s="532"/>
      <c r="DM73" s="532"/>
      <c r="DN73" s="532"/>
      <c r="DO73" s="532"/>
      <c r="DP73" s="532"/>
      <c r="DQ73" s="532"/>
      <c r="DR73" s="29" t="s">
        <v>2124</v>
      </c>
      <c r="DS73" s="532"/>
      <c r="DT73" s="532"/>
      <c r="DU73" s="532"/>
      <c r="DV73" s="532"/>
      <c r="DW73" s="532"/>
      <c r="DX73" s="532"/>
      <c r="DY73" s="532"/>
      <c r="DZ73" s="532"/>
      <c r="EA73" s="532"/>
      <c r="EB73" s="24" t="s">
        <v>15</v>
      </c>
      <c r="EC73" s="555"/>
      <c r="ED73" s="532"/>
      <c r="EE73" s="532"/>
      <c r="EF73" s="532"/>
      <c r="EG73" s="532"/>
      <c r="EH73" s="532"/>
      <c r="EI73" s="532"/>
      <c r="EJ73" s="532"/>
      <c r="EK73" s="532"/>
      <c r="EL73" s="29" t="s">
        <v>231</v>
      </c>
      <c r="EM73" s="532"/>
      <c r="EN73" s="532"/>
      <c r="EO73" s="532"/>
      <c r="EP73" s="532"/>
      <c r="EQ73" s="532"/>
      <c r="ER73" s="532"/>
      <c r="ES73" s="532"/>
      <c r="ET73" s="532"/>
      <c r="EU73" s="594"/>
    </row>
    <row r="74" spans="1:161" ht="170.25" customHeight="1" x14ac:dyDescent="0.2">
      <c r="A74" s="374">
        <v>32</v>
      </c>
      <c r="B74" s="375">
        <v>3</v>
      </c>
      <c r="C74" s="376" t="s">
        <v>2125</v>
      </c>
      <c r="D74" s="376">
        <v>2</v>
      </c>
      <c r="E74" s="376" t="s">
        <v>57</v>
      </c>
      <c r="F74" s="376" t="s">
        <v>2126</v>
      </c>
      <c r="G74" s="377" t="s">
        <v>2127</v>
      </c>
      <c r="H74" s="143" t="s">
        <v>2128</v>
      </c>
      <c r="I74" s="143"/>
      <c r="J74" s="142"/>
      <c r="K74" s="375"/>
      <c r="L74" s="142" t="s">
        <v>2129</v>
      </c>
      <c r="M74" s="378"/>
      <c r="N74" s="378"/>
      <c r="O74" s="378" t="s">
        <v>2130</v>
      </c>
      <c r="P74" s="375"/>
      <c r="Q74" s="375" t="s">
        <v>63</v>
      </c>
      <c r="R74" s="375"/>
      <c r="S74" s="375"/>
      <c r="T74" s="142"/>
      <c r="U74" s="375">
        <v>1</v>
      </c>
      <c r="V74" s="142" t="s">
        <v>2129</v>
      </c>
      <c r="W74" s="142"/>
      <c r="X74" s="142"/>
      <c r="Y74" s="378" t="s">
        <v>2130</v>
      </c>
      <c r="Z74" s="375"/>
      <c r="AA74" s="375" t="s">
        <v>63</v>
      </c>
      <c r="AB74" s="375"/>
      <c r="AC74" s="375"/>
      <c r="AD74" s="142"/>
      <c r="AE74" s="375">
        <v>1</v>
      </c>
      <c r="AF74" s="142" t="s">
        <v>2129</v>
      </c>
      <c r="AG74" s="378"/>
      <c r="AH74" s="378"/>
      <c r="AI74" s="378" t="s">
        <v>2130</v>
      </c>
      <c r="AJ74" s="375"/>
      <c r="AK74" s="375" t="s">
        <v>63</v>
      </c>
      <c r="AL74" s="375"/>
      <c r="AM74" s="375"/>
      <c r="AN74" s="142"/>
      <c r="AO74" s="375">
        <v>1</v>
      </c>
      <c r="AP74" s="142" t="s">
        <v>2129</v>
      </c>
      <c r="AQ74" s="378"/>
      <c r="AR74" s="378"/>
      <c r="AS74" s="378" t="s">
        <v>2130</v>
      </c>
      <c r="AT74" s="375"/>
      <c r="AU74" s="375" t="s">
        <v>63</v>
      </c>
      <c r="AV74" s="378"/>
      <c r="AW74" s="378"/>
      <c r="AX74" s="142"/>
      <c r="AY74" s="375">
        <v>1</v>
      </c>
      <c r="AZ74" s="142" t="s">
        <v>2129</v>
      </c>
      <c r="BA74" s="378"/>
      <c r="BB74" s="378"/>
      <c r="BC74" s="378" t="s">
        <v>2130</v>
      </c>
      <c r="BD74" s="375"/>
      <c r="BE74" s="375" t="s">
        <v>63</v>
      </c>
      <c r="BF74" s="375"/>
      <c r="BG74" s="375"/>
      <c r="BH74" s="142"/>
      <c r="BI74" s="375">
        <v>1</v>
      </c>
      <c r="BJ74" s="142" t="s">
        <v>2129</v>
      </c>
      <c r="BK74" s="378"/>
      <c r="BL74" s="378"/>
      <c r="BM74" s="378" t="s">
        <v>2130</v>
      </c>
      <c r="BN74" s="375"/>
      <c r="BO74" s="375" t="s">
        <v>63</v>
      </c>
      <c r="BP74" s="375"/>
      <c r="BQ74" s="375"/>
      <c r="BR74" s="142"/>
      <c r="BS74" s="375">
        <v>1</v>
      </c>
      <c r="BT74" s="142" t="s">
        <v>2129</v>
      </c>
      <c r="BU74" s="378"/>
      <c r="BV74" s="378"/>
      <c r="BW74" s="378" t="s">
        <v>2130</v>
      </c>
      <c r="BX74" s="375"/>
      <c r="BY74" s="375" t="s">
        <v>63</v>
      </c>
      <c r="BZ74" s="375"/>
      <c r="CA74" s="375"/>
      <c r="CB74" s="142"/>
      <c r="CC74" s="375">
        <v>1</v>
      </c>
      <c r="CD74" s="142" t="s">
        <v>2129</v>
      </c>
      <c r="CE74" s="378"/>
      <c r="CF74" s="378"/>
      <c r="CG74" s="378" t="s">
        <v>2130</v>
      </c>
      <c r="CH74" s="375"/>
      <c r="CI74" s="375" t="s">
        <v>63</v>
      </c>
      <c r="CJ74" s="375"/>
      <c r="CK74" s="375"/>
      <c r="CL74" s="142"/>
      <c r="CM74" s="375">
        <v>1</v>
      </c>
      <c r="CN74" s="142" t="s">
        <v>2129</v>
      </c>
      <c r="CO74" s="378"/>
      <c r="CP74" s="378"/>
      <c r="CQ74" s="378" t="s">
        <v>2130</v>
      </c>
      <c r="CR74" s="375"/>
      <c r="CS74" s="375" t="s">
        <v>63</v>
      </c>
      <c r="CT74" s="375"/>
      <c r="CU74" s="375"/>
      <c r="CV74" s="142"/>
      <c r="CW74" s="375">
        <v>1</v>
      </c>
      <c r="CX74" s="142" t="s">
        <v>2129</v>
      </c>
      <c r="CY74" s="378"/>
      <c r="CZ74" s="378"/>
      <c r="DA74" s="378" t="s">
        <v>2130</v>
      </c>
      <c r="DB74" s="375"/>
      <c r="DC74" s="375" t="s">
        <v>63</v>
      </c>
      <c r="DD74" s="375"/>
      <c r="DE74" s="375"/>
      <c r="DF74" s="142"/>
      <c r="DG74" s="375">
        <v>1</v>
      </c>
      <c r="DH74" s="142" t="s">
        <v>2129</v>
      </c>
      <c r="DI74" s="378"/>
      <c r="DJ74" s="378"/>
      <c r="DK74" s="378" t="s">
        <v>2130</v>
      </c>
      <c r="DL74" s="375"/>
      <c r="DM74" s="375" t="s">
        <v>63</v>
      </c>
      <c r="DN74" s="375"/>
      <c r="DO74" s="375"/>
      <c r="DP74" s="142"/>
      <c r="DQ74" s="375">
        <v>1</v>
      </c>
      <c r="DR74" s="142" t="s">
        <v>2129</v>
      </c>
      <c r="DS74" s="378"/>
      <c r="DT74" s="378"/>
      <c r="DU74" s="378" t="s">
        <v>2130</v>
      </c>
      <c r="DV74" s="375"/>
      <c r="DW74" s="375" t="s">
        <v>63</v>
      </c>
      <c r="DX74" s="375"/>
      <c r="DY74" s="375"/>
      <c r="DZ74" s="142"/>
      <c r="EA74" s="375">
        <v>1</v>
      </c>
      <c r="EB74" s="142" t="s">
        <v>2129</v>
      </c>
      <c r="EC74" s="379"/>
      <c r="ED74" s="378"/>
      <c r="EE74" s="378" t="s">
        <v>2130</v>
      </c>
      <c r="EF74" s="375"/>
      <c r="EG74" s="375" t="s">
        <v>63</v>
      </c>
      <c r="EH74" s="375"/>
      <c r="EI74" s="375"/>
      <c r="EJ74" s="142"/>
      <c r="EK74" s="375">
        <v>1</v>
      </c>
      <c r="EL74" s="142" t="s">
        <v>2129</v>
      </c>
      <c r="EM74" s="378"/>
      <c r="EN74" s="378"/>
      <c r="EO74" s="378" t="s">
        <v>2130</v>
      </c>
      <c r="EP74" s="375"/>
      <c r="EQ74" s="375" t="s">
        <v>63</v>
      </c>
      <c r="ER74" s="375"/>
      <c r="ES74" s="375"/>
      <c r="ET74" s="142"/>
      <c r="EU74" s="380">
        <v>1</v>
      </c>
    </row>
    <row r="75" spans="1:161" ht="76.5" customHeight="1" x14ac:dyDescent="0.2">
      <c r="A75" s="49">
        <v>33</v>
      </c>
      <c r="B75" s="50">
        <v>4</v>
      </c>
      <c r="C75" s="50" t="s">
        <v>2125</v>
      </c>
      <c r="D75" s="50">
        <v>2</v>
      </c>
      <c r="E75" s="50" t="s">
        <v>57</v>
      </c>
      <c r="F75" s="50" t="s">
        <v>2131</v>
      </c>
      <c r="G75" s="53" t="s">
        <v>2127</v>
      </c>
      <c r="H75" s="52" t="s">
        <v>2132</v>
      </c>
      <c r="I75" s="52">
        <v>69</v>
      </c>
      <c r="J75" s="52" t="s">
        <v>2133</v>
      </c>
      <c r="K75" s="51"/>
      <c r="L75" s="336" t="s">
        <v>323</v>
      </c>
      <c r="M75" s="336"/>
      <c r="N75" s="336"/>
      <c r="O75" s="336"/>
      <c r="P75" s="51"/>
      <c r="Q75" s="51"/>
      <c r="R75" s="381" t="s">
        <v>63</v>
      </c>
      <c r="S75" s="51"/>
      <c r="T75" s="54" t="s">
        <v>2134</v>
      </c>
      <c r="U75" s="51">
        <v>1</v>
      </c>
      <c r="V75" s="336" t="s">
        <v>323</v>
      </c>
      <c r="W75" s="336"/>
      <c r="X75" s="631"/>
      <c r="Y75" s="536"/>
      <c r="Z75" s="536"/>
      <c r="AA75" s="536"/>
      <c r="AB75" s="536" t="s">
        <v>63</v>
      </c>
      <c r="AC75" s="536"/>
      <c r="AD75" s="537" t="s">
        <v>2135</v>
      </c>
      <c r="AE75" s="536">
        <v>1</v>
      </c>
      <c r="AF75" s="56" t="s">
        <v>2136</v>
      </c>
      <c r="AG75" s="336"/>
      <c r="AH75" s="336"/>
      <c r="AI75" s="336"/>
      <c r="AJ75" s="536"/>
      <c r="AK75" s="536"/>
      <c r="AL75" s="536" t="s">
        <v>63</v>
      </c>
      <c r="AM75" s="536"/>
      <c r="AN75" s="537" t="s">
        <v>2137</v>
      </c>
      <c r="AO75" s="536">
        <v>1</v>
      </c>
      <c r="AP75" s="56" t="s">
        <v>323</v>
      </c>
      <c r="AQ75" s="336"/>
      <c r="AR75" s="336"/>
      <c r="AS75" s="336"/>
      <c r="AT75" s="631"/>
      <c r="AU75" s="631"/>
      <c r="AV75" s="631" t="s">
        <v>63</v>
      </c>
      <c r="AW75" s="631"/>
      <c r="AX75" s="537" t="s">
        <v>2138</v>
      </c>
      <c r="AY75" s="536">
        <v>1</v>
      </c>
      <c r="AZ75" s="51" t="s">
        <v>15</v>
      </c>
      <c r="BA75" s="336"/>
      <c r="BB75" s="51" t="s">
        <v>2139</v>
      </c>
      <c r="BC75" s="336"/>
      <c r="BD75" s="536"/>
      <c r="BE75" s="536"/>
      <c r="BF75" s="536" t="s">
        <v>63</v>
      </c>
      <c r="BG75" s="536"/>
      <c r="BH75" s="537" t="s">
        <v>2140</v>
      </c>
      <c r="BI75" s="536">
        <v>1</v>
      </c>
      <c r="BJ75" s="336" t="s">
        <v>65</v>
      </c>
      <c r="BK75" s="336"/>
      <c r="BL75" s="51" t="s">
        <v>2141</v>
      </c>
      <c r="BM75" s="336"/>
      <c r="BN75" s="536"/>
      <c r="BO75" s="536"/>
      <c r="BP75" s="536" t="s">
        <v>63</v>
      </c>
      <c r="BQ75" s="536"/>
      <c r="BR75" s="537" t="s">
        <v>2142</v>
      </c>
      <c r="BS75" s="536">
        <v>1</v>
      </c>
      <c r="BT75" s="51" t="s">
        <v>2143</v>
      </c>
      <c r="BU75" s="336"/>
      <c r="BV75" s="336"/>
      <c r="BW75" s="336"/>
      <c r="BX75" s="536"/>
      <c r="BY75" s="536" t="s">
        <v>63</v>
      </c>
      <c r="BZ75" s="536"/>
      <c r="CA75" s="536"/>
      <c r="CB75" s="537"/>
      <c r="CC75" s="536">
        <v>1</v>
      </c>
      <c r="CD75" s="56" t="s">
        <v>2144</v>
      </c>
      <c r="CE75" s="336"/>
      <c r="CF75" s="336"/>
      <c r="CG75" s="336"/>
      <c r="CH75" s="536"/>
      <c r="CI75" s="536"/>
      <c r="CJ75" s="536" t="s">
        <v>63</v>
      </c>
      <c r="CK75" s="536"/>
      <c r="CL75" s="537" t="s">
        <v>2145</v>
      </c>
      <c r="CM75" s="678">
        <v>1</v>
      </c>
      <c r="CN75" s="111">
        <v>0</v>
      </c>
      <c r="CO75" s="336"/>
      <c r="CP75" s="336"/>
      <c r="CQ75" s="336"/>
      <c r="CR75" s="536"/>
      <c r="CS75" s="536"/>
      <c r="CT75" s="536" t="s">
        <v>63</v>
      </c>
      <c r="CU75" s="536"/>
      <c r="CV75" s="537" t="s">
        <v>2146</v>
      </c>
      <c r="CW75" s="536">
        <v>1</v>
      </c>
      <c r="CX75" s="56" t="s">
        <v>323</v>
      </c>
      <c r="CY75" s="336"/>
      <c r="CZ75" s="336"/>
      <c r="DA75" s="336"/>
      <c r="DB75" s="536"/>
      <c r="DC75" s="536"/>
      <c r="DD75" s="536" t="s">
        <v>63</v>
      </c>
      <c r="DE75" s="536"/>
      <c r="DF75" s="537" t="s">
        <v>2147</v>
      </c>
      <c r="DG75" s="536">
        <v>1</v>
      </c>
      <c r="DH75" s="56" t="s">
        <v>323</v>
      </c>
      <c r="DI75" s="336"/>
      <c r="DJ75" s="336"/>
      <c r="DK75" s="336"/>
      <c r="DL75" s="536"/>
      <c r="DM75" s="536"/>
      <c r="DN75" s="536" t="s">
        <v>63</v>
      </c>
      <c r="DO75" s="536"/>
      <c r="DP75" s="537" t="s">
        <v>2148</v>
      </c>
      <c r="DQ75" s="536">
        <v>1</v>
      </c>
      <c r="DR75" s="56" t="s">
        <v>231</v>
      </c>
      <c r="DS75" s="339"/>
      <c r="DT75" s="336"/>
      <c r="DU75" s="336"/>
      <c r="DV75" s="536"/>
      <c r="DW75" s="536"/>
      <c r="DX75" s="536" t="s">
        <v>63</v>
      </c>
      <c r="DY75" s="536"/>
      <c r="DZ75" s="537" t="s">
        <v>2149</v>
      </c>
      <c r="EA75" s="536">
        <v>1</v>
      </c>
      <c r="EB75" s="111">
        <v>0</v>
      </c>
      <c r="EC75" s="339"/>
      <c r="ED75" s="336"/>
      <c r="EE75" s="336"/>
      <c r="EF75" s="536"/>
      <c r="EG75" s="536"/>
      <c r="EH75" s="536" t="s">
        <v>63</v>
      </c>
      <c r="EI75" s="536"/>
      <c r="EJ75" s="537" t="s">
        <v>2150</v>
      </c>
      <c r="EK75" s="536">
        <v>1</v>
      </c>
      <c r="EL75" s="56" t="s">
        <v>231</v>
      </c>
      <c r="EM75" s="336"/>
      <c r="EN75" s="336"/>
      <c r="EO75" s="336"/>
      <c r="EP75" s="536"/>
      <c r="EQ75" s="536"/>
      <c r="ER75" s="536" t="s">
        <v>63</v>
      </c>
      <c r="ES75" s="536"/>
      <c r="ET75" s="537" t="s">
        <v>2151</v>
      </c>
      <c r="EU75" s="678">
        <v>1</v>
      </c>
      <c r="EV75" s="340"/>
      <c r="EW75" s="340"/>
      <c r="EX75" s="340"/>
      <c r="EY75" s="340"/>
      <c r="EZ75" s="340"/>
      <c r="FA75" s="340"/>
      <c r="FB75" s="340"/>
      <c r="FC75" s="340"/>
      <c r="FD75" s="340"/>
      <c r="FE75" s="340"/>
    </row>
    <row r="76" spans="1:161" ht="15.75" customHeight="1" x14ac:dyDescent="0.2">
      <c r="A76" s="382"/>
      <c r="B76" s="383"/>
      <c r="C76" s="383"/>
      <c r="D76" s="383"/>
      <c r="E76" s="383"/>
      <c r="F76" s="383"/>
      <c r="G76" s="384"/>
      <c r="H76" s="52"/>
      <c r="I76" s="52">
        <v>70</v>
      </c>
      <c r="J76" s="52" t="s">
        <v>2152</v>
      </c>
      <c r="K76" s="51"/>
      <c r="L76" s="336" t="s">
        <v>2153</v>
      </c>
      <c r="M76" s="385">
        <f>1/10</f>
        <v>0.1</v>
      </c>
      <c r="N76" s="385"/>
      <c r="O76" s="385"/>
      <c r="P76" s="51"/>
      <c r="Q76" s="51"/>
      <c r="R76" s="51"/>
      <c r="S76" s="51"/>
      <c r="T76" s="386"/>
      <c r="U76" s="51"/>
      <c r="V76" s="56">
        <v>12</v>
      </c>
      <c r="W76" s="676"/>
      <c r="X76" s="531"/>
      <c r="Y76" s="531"/>
      <c r="Z76" s="531"/>
      <c r="AA76" s="531"/>
      <c r="AB76" s="531"/>
      <c r="AC76" s="531"/>
      <c r="AD76" s="531"/>
      <c r="AE76" s="531"/>
      <c r="AF76" s="111">
        <v>5</v>
      </c>
      <c r="AG76" s="676">
        <f>AF77/AF76</f>
        <v>0.4</v>
      </c>
      <c r="AH76" s="676" t="s">
        <v>2154</v>
      </c>
      <c r="AI76" s="676"/>
      <c r="AJ76" s="531"/>
      <c r="AK76" s="531"/>
      <c r="AL76" s="531"/>
      <c r="AM76" s="531"/>
      <c r="AN76" s="531"/>
      <c r="AO76" s="531"/>
      <c r="AP76" s="336">
        <v>6</v>
      </c>
      <c r="AQ76" s="676">
        <f>AP77/AP76</f>
        <v>0</v>
      </c>
      <c r="AR76" s="676"/>
      <c r="AS76" s="676"/>
      <c r="AT76" s="531"/>
      <c r="AU76" s="531"/>
      <c r="AV76" s="531"/>
      <c r="AW76" s="531"/>
      <c r="AX76" s="531"/>
      <c r="AY76" s="531"/>
      <c r="AZ76" s="51">
        <v>3</v>
      </c>
      <c r="BA76" s="676">
        <f>AZ77/AZ76</f>
        <v>0.33333333333333331</v>
      </c>
      <c r="BB76" s="581" t="s">
        <v>2155</v>
      </c>
      <c r="BC76" s="676"/>
      <c r="BD76" s="531"/>
      <c r="BE76" s="531"/>
      <c r="BF76" s="531"/>
      <c r="BG76" s="531"/>
      <c r="BH76" s="531"/>
      <c r="BI76" s="531"/>
      <c r="BJ76" s="336">
        <v>5</v>
      </c>
      <c r="BK76" s="676">
        <f>BJ77/BJ76</f>
        <v>0.2</v>
      </c>
      <c r="BL76" s="631" t="s">
        <v>2156</v>
      </c>
      <c r="BM76" s="676"/>
      <c r="BN76" s="531"/>
      <c r="BO76" s="531"/>
      <c r="BP76" s="531"/>
      <c r="BQ76" s="531"/>
      <c r="BR76" s="531"/>
      <c r="BS76" s="531"/>
      <c r="BT76" s="51">
        <v>5</v>
      </c>
      <c r="BU76" s="676">
        <f>BT77/BT76</f>
        <v>1</v>
      </c>
      <c r="BV76" s="676"/>
      <c r="BW76" s="676"/>
      <c r="BX76" s="531"/>
      <c r="BY76" s="531"/>
      <c r="BZ76" s="531"/>
      <c r="CA76" s="531"/>
      <c r="CB76" s="531"/>
      <c r="CC76" s="531"/>
      <c r="CD76" s="111">
        <v>7</v>
      </c>
      <c r="CE76" s="676">
        <f>CD77/CD76</f>
        <v>0</v>
      </c>
      <c r="CF76" s="676"/>
      <c r="CG76" s="676"/>
      <c r="CH76" s="531"/>
      <c r="CI76" s="531"/>
      <c r="CJ76" s="531"/>
      <c r="CK76" s="531"/>
      <c r="CL76" s="531"/>
      <c r="CM76" s="563"/>
      <c r="CN76" s="111">
        <v>3</v>
      </c>
      <c r="CO76" s="676">
        <f>CN77/CN76</f>
        <v>0</v>
      </c>
      <c r="CP76" s="631"/>
      <c r="CQ76" s="676"/>
      <c r="CR76" s="531"/>
      <c r="CS76" s="531"/>
      <c r="CT76" s="531"/>
      <c r="CU76" s="531"/>
      <c r="CV76" s="531"/>
      <c r="CW76" s="531"/>
      <c r="CX76" s="111">
        <v>1</v>
      </c>
      <c r="CY76" s="676">
        <f>CX77/CX76</f>
        <v>0</v>
      </c>
      <c r="CZ76" s="676"/>
      <c r="DA76" s="676"/>
      <c r="DB76" s="531"/>
      <c r="DC76" s="531"/>
      <c r="DD76" s="531"/>
      <c r="DE76" s="531"/>
      <c r="DF76" s="531"/>
      <c r="DG76" s="531"/>
      <c r="DH76" s="56">
        <v>5</v>
      </c>
      <c r="DI76" s="676">
        <f>DH77/DH76</f>
        <v>0</v>
      </c>
      <c r="DJ76" s="631"/>
      <c r="DK76" s="676"/>
      <c r="DL76" s="531"/>
      <c r="DM76" s="531"/>
      <c r="DN76" s="531"/>
      <c r="DO76" s="531"/>
      <c r="DP76" s="531"/>
      <c r="DQ76" s="531"/>
      <c r="DR76" s="111">
        <v>3</v>
      </c>
      <c r="DS76" s="677">
        <f>DR77/DR76</f>
        <v>0</v>
      </c>
      <c r="DT76" s="676"/>
      <c r="DU76" s="676"/>
      <c r="DV76" s="531"/>
      <c r="DW76" s="531"/>
      <c r="DX76" s="531"/>
      <c r="DY76" s="531"/>
      <c r="DZ76" s="531"/>
      <c r="EA76" s="531"/>
      <c r="EB76" s="111">
        <v>15</v>
      </c>
      <c r="EC76" s="676">
        <f>EB77/EB76</f>
        <v>0</v>
      </c>
      <c r="ED76" s="676"/>
      <c r="EE76" s="676"/>
      <c r="EF76" s="531"/>
      <c r="EG76" s="531"/>
      <c r="EH76" s="531"/>
      <c r="EI76" s="531"/>
      <c r="EJ76" s="531"/>
      <c r="EK76" s="531"/>
      <c r="EL76" s="56">
        <v>0</v>
      </c>
      <c r="EM76" s="676">
        <v>0</v>
      </c>
      <c r="EN76" s="676"/>
      <c r="EO76" s="676" t="s">
        <v>917</v>
      </c>
      <c r="EP76" s="531"/>
      <c r="EQ76" s="531"/>
      <c r="ER76" s="531"/>
      <c r="ES76" s="531"/>
      <c r="ET76" s="531"/>
      <c r="EU76" s="563"/>
      <c r="EV76" s="340"/>
      <c r="EW76" s="340"/>
      <c r="EX76" s="340"/>
      <c r="EY76" s="340"/>
      <c r="EZ76" s="340"/>
      <c r="FA76" s="340"/>
      <c r="FB76" s="340"/>
      <c r="FC76" s="340"/>
      <c r="FD76" s="340"/>
      <c r="FE76" s="340"/>
    </row>
    <row r="77" spans="1:161" ht="15.75" customHeight="1" x14ac:dyDescent="0.2">
      <c r="A77" s="382"/>
      <c r="B77" s="383"/>
      <c r="C77" s="383"/>
      <c r="D77" s="383"/>
      <c r="E77" s="383"/>
      <c r="F77" s="383"/>
      <c r="G77" s="384"/>
      <c r="H77" s="52"/>
      <c r="I77" s="52">
        <v>71</v>
      </c>
      <c r="J77" s="52" t="s">
        <v>2157</v>
      </c>
      <c r="K77" s="51"/>
      <c r="L77" s="336" t="s">
        <v>2158</v>
      </c>
      <c r="M77" s="387"/>
      <c r="N77" s="387"/>
      <c r="O77" s="387"/>
      <c r="P77" s="51"/>
      <c r="Q77" s="51"/>
      <c r="R77" s="51"/>
      <c r="S77" s="51"/>
      <c r="T77" s="386"/>
      <c r="U77" s="51"/>
      <c r="V77" s="56">
        <v>0</v>
      </c>
      <c r="W77" s="532"/>
      <c r="X77" s="531"/>
      <c r="Y77" s="531"/>
      <c r="Z77" s="531"/>
      <c r="AA77" s="531"/>
      <c r="AB77" s="531"/>
      <c r="AC77" s="531"/>
      <c r="AD77" s="531"/>
      <c r="AE77" s="531"/>
      <c r="AF77" s="56">
        <v>2</v>
      </c>
      <c r="AG77" s="532"/>
      <c r="AH77" s="532"/>
      <c r="AI77" s="532"/>
      <c r="AJ77" s="531"/>
      <c r="AK77" s="531"/>
      <c r="AL77" s="531"/>
      <c r="AM77" s="531"/>
      <c r="AN77" s="531"/>
      <c r="AO77" s="531"/>
      <c r="AP77" s="336">
        <v>0</v>
      </c>
      <c r="AQ77" s="532"/>
      <c r="AR77" s="532"/>
      <c r="AS77" s="532"/>
      <c r="AT77" s="531"/>
      <c r="AU77" s="531"/>
      <c r="AV77" s="531"/>
      <c r="AW77" s="531"/>
      <c r="AX77" s="531"/>
      <c r="AY77" s="531"/>
      <c r="AZ77" s="51">
        <v>1</v>
      </c>
      <c r="BA77" s="532"/>
      <c r="BB77" s="532"/>
      <c r="BC77" s="532"/>
      <c r="BD77" s="531"/>
      <c r="BE77" s="531"/>
      <c r="BF77" s="531"/>
      <c r="BG77" s="531"/>
      <c r="BH77" s="531"/>
      <c r="BI77" s="531"/>
      <c r="BJ77" s="336">
        <v>1</v>
      </c>
      <c r="BK77" s="532"/>
      <c r="BL77" s="532"/>
      <c r="BM77" s="532"/>
      <c r="BN77" s="531"/>
      <c r="BO77" s="531"/>
      <c r="BP77" s="531"/>
      <c r="BQ77" s="531"/>
      <c r="BR77" s="531"/>
      <c r="BS77" s="531"/>
      <c r="BT77" s="51">
        <v>5</v>
      </c>
      <c r="BU77" s="532"/>
      <c r="BV77" s="532"/>
      <c r="BW77" s="532"/>
      <c r="BX77" s="531"/>
      <c r="BY77" s="531"/>
      <c r="BZ77" s="531"/>
      <c r="CA77" s="531"/>
      <c r="CB77" s="531"/>
      <c r="CC77" s="531"/>
      <c r="CD77" s="336">
        <v>0</v>
      </c>
      <c r="CE77" s="532"/>
      <c r="CF77" s="532"/>
      <c r="CG77" s="532"/>
      <c r="CH77" s="531"/>
      <c r="CI77" s="531"/>
      <c r="CJ77" s="531"/>
      <c r="CK77" s="531"/>
      <c r="CL77" s="531"/>
      <c r="CM77" s="563"/>
      <c r="CN77" s="111">
        <v>0</v>
      </c>
      <c r="CO77" s="532"/>
      <c r="CP77" s="532"/>
      <c r="CQ77" s="532"/>
      <c r="CR77" s="531"/>
      <c r="CS77" s="531"/>
      <c r="CT77" s="531"/>
      <c r="CU77" s="531"/>
      <c r="CV77" s="531"/>
      <c r="CW77" s="531"/>
      <c r="CX77" s="56">
        <v>0</v>
      </c>
      <c r="CY77" s="532"/>
      <c r="CZ77" s="532"/>
      <c r="DA77" s="532"/>
      <c r="DB77" s="531"/>
      <c r="DC77" s="531"/>
      <c r="DD77" s="531"/>
      <c r="DE77" s="531"/>
      <c r="DF77" s="531"/>
      <c r="DG77" s="531"/>
      <c r="DH77" s="56">
        <v>0</v>
      </c>
      <c r="DI77" s="532"/>
      <c r="DJ77" s="532"/>
      <c r="DK77" s="532"/>
      <c r="DL77" s="531"/>
      <c r="DM77" s="531"/>
      <c r="DN77" s="531"/>
      <c r="DO77" s="531"/>
      <c r="DP77" s="531"/>
      <c r="DQ77" s="531"/>
      <c r="DR77" s="111">
        <v>0</v>
      </c>
      <c r="DS77" s="555"/>
      <c r="DT77" s="532"/>
      <c r="DU77" s="532"/>
      <c r="DV77" s="531"/>
      <c r="DW77" s="531"/>
      <c r="DX77" s="531"/>
      <c r="DY77" s="531"/>
      <c r="DZ77" s="531"/>
      <c r="EA77" s="531"/>
      <c r="EB77" s="111">
        <v>0</v>
      </c>
      <c r="EC77" s="532"/>
      <c r="ED77" s="532"/>
      <c r="EE77" s="532"/>
      <c r="EF77" s="531"/>
      <c r="EG77" s="531"/>
      <c r="EH77" s="531"/>
      <c r="EI77" s="531"/>
      <c r="EJ77" s="531"/>
      <c r="EK77" s="531"/>
      <c r="EL77" s="56">
        <v>0</v>
      </c>
      <c r="EM77" s="532"/>
      <c r="EN77" s="532"/>
      <c r="EO77" s="532"/>
      <c r="EP77" s="531"/>
      <c r="EQ77" s="531"/>
      <c r="ER77" s="531"/>
      <c r="ES77" s="531"/>
      <c r="ET77" s="531"/>
      <c r="EU77" s="563"/>
      <c r="EV77" s="340"/>
      <c r="EW77" s="340"/>
      <c r="EX77" s="340"/>
      <c r="EY77" s="340"/>
      <c r="EZ77" s="340"/>
      <c r="FA77" s="340"/>
      <c r="FB77" s="340"/>
      <c r="FC77" s="340"/>
      <c r="FD77" s="340"/>
      <c r="FE77" s="340"/>
    </row>
    <row r="78" spans="1:161" ht="15.75" customHeight="1" x14ac:dyDescent="0.2">
      <c r="A78" s="388"/>
      <c r="B78" s="389"/>
      <c r="C78" s="389"/>
      <c r="D78" s="389"/>
      <c r="E78" s="389"/>
      <c r="F78" s="389"/>
      <c r="G78" s="390"/>
      <c r="H78" s="52"/>
      <c r="I78" s="52">
        <v>72</v>
      </c>
      <c r="J78" s="52" t="s">
        <v>2159</v>
      </c>
      <c r="K78" s="51"/>
      <c r="L78" s="336" t="s">
        <v>2160</v>
      </c>
      <c r="M78" s="336"/>
      <c r="N78" s="336"/>
      <c r="O78" s="336"/>
      <c r="P78" s="51"/>
      <c r="Q78" s="51"/>
      <c r="R78" s="51"/>
      <c r="S78" s="51"/>
      <c r="T78" s="391"/>
      <c r="U78" s="51"/>
      <c r="V78" s="56" t="s">
        <v>2161</v>
      </c>
      <c r="W78" s="336"/>
      <c r="X78" s="532"/>
      <c r="Y78" s="532"/>
      <c r="Z78" s="532"/>
      <c r="AA78" s="532"/>
      <c r="AB78" s="532"/>
      <c r="AC78" s="532"/>
      <c r="AD78" s="532"/>
      <c r="AE78" s="532"/>
      <c r="AF78" s="56" t="s">
        <v>2162</v>
      </c>
      <c r="AG78" s="336"/>
      <c r="AH78" s="336"/>
      <c r="AI78" s="336"/>
      <c r="AJ78" s="532"/>
      <c r="AK78" s="532"/>
      <c r="AL78" s="532"/>
      <c r="AM78" s="532"/>
      <c r="AN78" s="532"/>
      <c r="AO78" s="532"/>
      <c r="AP78" s="336" t="s">
        <v>231</v>
      </c>
      <c r="AQ78" s="336"/>
      <c r="AR78" s="336"/>
      <c r="AS78" s="336"/>
      <c r="AT78" s="532"/>
      <c r="AU78" s="532"/>
      <c r="AV78" s="532"/>
      <c r="AW78" s="532"/>
      <c r="AX78" s="532"/>
      <c r="AY78" s="532"/>
      <c r="AZ78" s="51" t="s">
        <v>15</v>
      </c>
      <c r="BA78" s="336"/>
      <c r="BB78" s="51" t="s">
        <v>2163</v>
      </c>
      <c r="BC78" s="336"/>
      <c r="BD78" s="532"/>
      <c r="BE78" s="532"/>
      <c r="BF78" s="532"/>
      <c r="BG78" s="532"/>
      <c r="BH78" s="532"/>
      <c r="BI78" s="532"/>
      <c r="BJ78" s="336" t="s">
        <v>83</v>
      </c>
      <c r="BK78" s="336"/>
      <c r="BL78" s="51" t="s">
        <v>2164</v>
      </c>
      <c r="BM78" s="336"/>
      <c r="BN78" s="532"/>
      <c r="BO78" s="532"/>
      <c r="BP78" s="532"/>
      <c r="BQ78" s="532"/>
      <c r="BR78" s="532"/>
      <c r="BS78" s="532"/>
      <c r="BT78" s="51" t="s">
        <v>62</v>
      </c>
      <c r="BU78" s="336"/>
      <c r="BV78" s="336"/>
      <c r="BW78" s="336"/>
      <c r="BX78" s="532"/>
      <c r="BY78" s="532"/>
      <c r="BZ78" s="532"/>
      <c r="CA78" s="532"/>
      <c r="CB78" s="532"/>
      <c r="CC78" s="532"/>
      <c r="CD78" s="56" t="s">
        <v>2165</v>
      </c>
      <c r="CE78" s="336"/>
      <c r="CF78" s="336"/>
      <c r="CG78" s="336"/>
      <c r="CH78" s="532"/>
      <c r="CI78" s="532"/>
      <c r="CJ78" s="532"/>
      <c r="CK78" s="532"/>
      <c r="CL78" s="532"/>
      <c r="CM78" s="561"/>
      <c r="CN78" s="56" t="s">
        <v>83</v>
      </c>
      <c r="CO78" s="336"/>
      <c r="CP78" s="51" t="s">
        <v>2166</v>
      </c>
      <c r="CQ78" s="336"/>
      <c r="CR78" s="532"/>
      <c r="CS78" s="532"/>
      <c r="CT78" s="532"/>
      <c r="CU78" s="532"/>
      <c r="CV78" s="532"/>
      <c r="CW78" s="532"/>
      <c r="CX78" s="56" t="s">
        <v>323</v>
      </c>
      <c r="CY78" s="336"/>
      <c r="CZ78" s="336"/>
      <c r="DA78" s="336"/>
      <c r="DB78" s="532"/>
      <c r="DC78" s="532"/>
      <c r="DD78" s="532"/>
      <c r="DE78" s="532"/>
      <c r="DF78" s="532"/>
      <c r="DG78" s="532"/>
      <c r="DH78" s="56" t="s">
        <v>231</v>
      </c>
      <c r="DI78" s="336"/>
      <c r="DJ78" s="51" t="s">
        <v>2167</v>
      </c>
      <c r="DK78" s="336"/>
      <c r="DL78" s="532"/>
      <c r="DM78" s="532"/>
      <c r="DN78" s="532"/>
      <c r="DO78" s="532"/>
      <c r="DP78" s="532"/>
      <c r="DQ78" s="532"/>
      <c r="DR78" s="56" t="s">
        <v>2168</v>
      </c>
      <c r="DS78" s="339"/>
      <c r="DT78" s="336"/>
      <c r="DU78" s="336"/>
      <c r="DV78" s="532"/>
      <c r="DW78" s="532"/>
      <c r="DX78" s="532"/>
      <c r="DY78" s="532"/>
      <c r="DZ78" s="532"/>
      <c r="EA78" s="532"/>
      <c r="EB78" s="56" t="s">
        <v>2169</v>
      </c>
      <c r="EC78" s="339"/>
      <c r="ED78" s="336"/>
      <c r="EE78" s="336"/>
      <c r="EF78" s="532"/>
      <c r="EG78" s="532"/>
      <c r="EH78" s="532"/>
      <c r="EI78" s="532"/>
      <c r="EJ78" s="532"/>
      <c r="EK78" s="532"/>
      <c r="EL78" s="56" t="s">
        <v>231</v>
      </c>
      <c r="EM78" s="336"/>
      <c r="EN78" s="336"/>
      <c r="EO78" s="336"/>
      <c r="EP78" s="532"/>
      <c r="EQ78" s="532"/>
      <c r="ER78" s="532"/>
      <c r="ES78" s="532"/>
      <c r="ET78" s="532"/>
      <c r="EU78" s="561"/>
      <c r="EV78" s="340"/>
      <c r="EW78" s="340"/>
      <c r="EX78" s="340"/>
      <c r="EY78" s="340"/>
      <c r="EZ78" s="340"/>
      <c r="FA78" s="340"/>
      <c r="FB78" s="340"/>
      <c r="FC78" s="340"/>
      <c r="FD78" s="340"/>
      <c r="FE78" s="340"/>
    </row>
    <row r="79" spans="1:161" ht="92.25" customHeight="1" x14ac:dyDescent="0.2">
      <c r="A79" s="30">
        <v>34</v>
      </c>
      <c r="B79" s="26">
        <v>5</v>
      </c>
      <c r="C79" s="21" t="s">
        <v>2125</v>
      </c>
      <c r="D79" s="21">
        <v>2</v>
      </c>
      <c r="E79" s="21" t="s">
        <v>57</v>
      </c>
      <c r="F79" s="21" t="s">
        <v>2170</v>
      </c>
      <c r="G79" s="26" t="s">
        <v>1538</v>
      </c>
      <c r="H79" s="31" t="s">
        <v>2171</v>
      </c>
      <c r="I79" s="31">
        <v>73</v>
      </c>
      <c r="J79" s="31" t="s">
        <v>2172</v>
      </c>
      <c r="K79" s="23">
        <v>52</v>
      </c>
      <c r="L79" s="24">
        <v>10</v>
      </c>
      <c r="M79" s="392">
        <f>L80/L79</f>
        <v>0</v>
      </c>
      <c r="N79" s="292" t="s">
        <v>2173</v>
      </c>
      <c r="O79" s="292"/>
      <c r="P79" s="23"/>
      <c r="Q79" s="23"/>
      <c r="R79" s="23" t="s">
        <v>63</v>
      </c>
      <c r="S79" s="23"/>
      <c r="T79" s="22" t="s">
        <v>2174</v>
      </c>
      <c r="U79" s="23">
        <v>1</v>
      </c>
      <c r="V79" s="24">
        <v>12</v>
      </c>
      <c r="W79" s="545"/>
      <c r="X79" s="545"/>
      <c r="Y79" s="545" t="s">
        <v>2175</v>
      </c>
      <c r="Z79" s="545"/>
      <c r="AA79" s="545"/>
      <c r="AB79" s="545" t="s">
        <v>63</v>
      </c>
      <c r="AC79" s="545"/>
      <c r="AD79" s="533" t="s">
        <v>2176</v>
      </c>
      <c r="AE79" s="545">
        <v>1</v>
      </c>
      <c r="AF79" s="185">
        <v>5</v>
      </c>
      <c r="AG79" s="652">
        <f>AF80/AF79</f>
        <v>0</v>
      </c>
      <c r="AH79" s="626"/>
      <c r="AI79" s="626"/>
      <c r="AJ79" s="545"/>
      <c r="AK79" s="545"/>
      <c r="AL79" s="626" t="s">
        <v>63</v>
      </c>
      <c r="AM79" s="545"/>
      <c r="AN79" s="533" t="s">
        <v>2177</v>
      </c>
      <c r="AO79" s="545">
        <v>1</v>
      </c>
      <c r="AP79" s="185">
        <v>7</v>
      </c>
      <c r="AQ79" s="652">
        <f>AP80/AP79</f>
        <v>1</v>
      </c>
      <c r="AR79" s="545" t="s">
        <v>2178</v>
      </c>
      <c r="AS79" s="626"/>
      <c r="AT79" s="626" t="s">
        <v>63</v>
      </c>
      <c r="AU79" s="626"/>
      <c r="AV79" s="626"/>
      <c r="AW79" s="626"/>
      <c r="AX79" s="533"/>
      <c r="AY79" s="545">
        <v>1</v>
      </c>
      <c r="AZ79" s="23">
        <v>3</v>
      </c>
      <c r="BA79" s="652">
        <f>AZ80/AZ79</f>
        <v>0.66666666666666663</v>
      </c>
      <c r="BB79" s="23">
        <v>2</v>
      </c>
      <c r="BC79" s="626"/>
      <c r="BD79" s="545"/>
      <c r="BE79" s="545"/>
      <c r="BF79" s="626" t="s">
        <v>63</v>
      </c>
      <c r="BG79" s="545"/>
      <c r="BH79" s="533" t="s">
        <v>2179</v>
      </c>
      <c r="BI79" s="545">
        <v>1</v>
      </c>
      <c r="BJ79" s="222">
        <v>5</v>
      </c>
      <c r="BK79" s="652">
        <f>BJ80/BJ79</f>
        <v>0.2</v>
      </c>
      <c r="BL79" s="222" t="s">
        <v>2180</v>
      </c>
      <c r="BM79" s="222"/>
      <c r="BN79" s="545"/>
      <c r="BO79" s="545"/>
      <c r="BP79" s="545" t="s">
        <v>63</v>
      </c>
      <c r="BQ79" s="545"/>
      <c r="BR79" s="533" t="s">
        <v>2181</v>
      </c>
      <c r="BS79" s="545">
        <v>1</v>
      </c>
      <c r="BT79" s="23">
        <v>5</v>
      </c>
      <c r="BU79" s="652">
        <f>BT80/BT79</f>
        <v>1</v>
      </c>
      <c r="BV79" s="626"/>
      <c r="BW79" s="626"/>
      <c r="BX79" s="545"/>
      <c r="BY79" s="626" t="s">
        <v>63</v>
      </c>
      <c r="BZ79" s="545"/>
      <c r="CA79" s="545"/>
      <c r="CB79" s="533"/>
      <c r="CC79" s="545">
        <v>1</v>
      </c>
      <c r="CD79" s="185">
        <v>7</v>
      </c>
      <c r="CE79" s="652">
        <f>CD80/CD79</f>
        <v>0.2857142857142857</v>
      </c>
      <c r="CF79" s="626" t="s">
        <v>2182</v>
      </c>
      <c r="CG79" s="626"/>
      <c r="CH79" s="545"/>
      <c r="CI79" s="545"/>
      <c r="CJ79" s="545" t="s">
        <v>63</v>
      </c>
      <c r="CK79" s="545"/>
      <c r="CL79" s="533" t="s">
        <v>2183</v>
      </c>
      <c r="CM79" s="595">
        <v>1</v>
      </c>
      <c r="CN79" s="185">
        <v>3</v>
      </c>
      <c r="CO79" s="652">
        <f>CN80/CN79</f>
        <v>0</v>
      </c>
      <c r="CP79" s="626"/>
      <c r="CQ79" s="626"/>
      <c r="CR79" s="545"/>
      <c r="CS79" s="545"/>
      <c r="CT79" s="626" t="s">
        <v>63</v>
      </c>
      <c r="CU79" s="545"/>
      <c r="CV79" s="533" t="s">
        <v>2184</v>
      </c>
      <c r="CW79" s="545">
        <v>1</v>
      </c>
      <c r="CX79" s="185">
        <v>1</v>
      </c>
      <c r="CY79" s="652">
        <f>CX80/CX79</f>
        <v>0</v>
      </c>
      <c r="CZ79" s="626"/>
      <c r="DA79" s="626"/>
      <c r="DB79" s="545"/>
      <c r="DC79" s="545"/>
      <c r="DD79" s="545" t="s">
        <v>63</v>
      </c>
      <c r="DE79" s="545"/>
      <c r="DF79" s="533" t="s">
        <v>2185</v>
      </c>
      <c r="DG79" s="545">
        <v>1</v>
      </c>
      <c r="DH79" s="24">
        <v>5</v>
      </c>
      <c r="DI79" s="652">
        <f>DH80/DH79</f>
        <v>0</v>
      </c>
      <c r="DJ79" s="626" t="s">
        <v>2186</v>
      </c>
      <c r="DK79" s="626"/>
      <c r="DL79" s="545"/>
      <c r="DM79" s="545"/>
      <c r="DN79" s="545" t="s">
        <v>63</v>
      </c>
      <c r="DO79" s="545"/>
      <c r="DP79" s="533" t="s">
        <v>2187</v>
      </c>
      <c r="DQ79" s="545">
        <v>1</v>
      </c>
      <c r="DR79" s="185">
        <v>3</v>
      </c>
      <c r="DS79" s="673">
        <f>DR80/DR79</f>
        <v>0.33333333333333331</v>
      </c>
      <c r="DT79" s="626" t="s">
        <v>2188</v>
      </c>
      <c r="DU79" s="626"/>
      <c r="DV79" s="545"/>
      <c r="DW79" s="545"/>
      <c r="DX79" s="545" t="s">
        <v>63</v>
      </c>
      <c r="DY79" s="545"/>
      <c r="DZ79" s="533" t="s">
        <v>2189</v>
      </c>
      <c r="EA79" s="545">
        <v>1</v>
      </c>
      <c r="EB79" s="185">
        <v>15</v>
      </c>
      <c r="EC79" s="652">
        <f>EB80/EB79</f>
        <v>0</v>
      </c>
      <c r="ED79" s="626"/>
      <c r="EE79" s="626"/>
      <c r="EF79" s="545"/>
      <c r="EG79" s="545"/>
      <c r="EH79" s="545" t="s">
        <v>63</v>
      </c>
      <c r="EI79" s="545"/>
      <c r="EJ79" s="533" t="s">
        <v>2190</v>
      </c>
      <c r="EK79" s="545">
        <v>1</v>
      </c>
      <c r="EL79" s="24" t="s">
        <v>2100</v>
      </c>
      <c r="EM79" s="652" t="e">
        <f>EL80/EL79</f>
        <v>#VALUE!</v>
      </c>
      <c r="EN79" s="626"/>
      <c r="EO79" s="626"/>
      <c r="EP79" s="545"/>
      <c r="EQ79" s="545"/>
      <c r="ER79" s="545" t="s">
        <v>63</v>
      </c>
      <c r="ES79" s="545"/>
      <c r="ET79" s="533" t="s">
        <v>2191</v>
      </c>
      <c r="EU79" s="595">
        <v>1</v>
      </c>
    </row>
    <row r="80" spans="1:161" ht="15.75" customHeight="1" x14ac:dyDescent="0.2">
      <c r="A80" s="238"/>
      <c r="B80" s="343"/>
      <c r="C80" s="239"/>
      <c r="D80" s="239"/>
      <c r="E80" s="239"/>
      <c r="F80" s="239"/>
      <c r="G80" s="172"/>
      <c r="H80" s="31"/>
      <c r="I80" s="31">
        <v>74</v>
      </c>
      <c r="J80" s="31" t="s">
        <v>2192</v>
      </c>
      <c r="K80" s="23">
        <v>53</v>
      </c>
      <c r="L80" s="222">
        <v>0</v>
      </c>
      <c r="M80" s="393"/>
      <c r="N80" s="297"/>
      <c r="O80" s="297"/>
      <c r="P80" s="23"/>
      <c r="Q80" s="23"/>
      <c r="R80" s="23"/>
      <c r="S80" s="23"/>
      <c r="T80" s="242"/>
      <c r="U80" s="23"/>
      <c r="V80" s="24">
        <v>0</v>
      </c>
      <c r="W80" s="532"/>
      <c r="X80" s="532"/>
      <c r="Y80" s="532"/>
      <c r="Z80" s="532"/>
      <c r="AA80" s="532"/>
      <c r="AB80" s="532"/>
      <c r="AC80" s="532"/>
      <c r="AD80" s="532"/>
      <c r="AE80" s="532"/>
      <c r="AF80" s="24">
        <v>0</v>
      </c>
      <c r="AG80" s="532"/>
      <c r="AH80" s="532"/>
      <c r="AI80" s="532"/>
      <c r="AJ80" s="532"/>
      <c r="AK80" s="532"/>
      <c r="AL80" s="532"/>
      <c r="AM80" s="532"/>
      <c r="AN80" s="532"/>
      <c r="AO80" s="532"/>
      <c r="AP80" s="185">
        <v>7</v>
      </c>
      <c r="AQ80" s="532"/>
      <c r="AR80" s="532"/>
      <c r="AS80" s="532"/>
      <c r="AT80" s="532"/>
      <c r="AU80" s="532"/>
      <c r="AV80" s="532"/>
      <c r="AW80" s="532"/>
      <c r="AX80" s="532"/>
      <c r="AY80" s="532"/>
      <c r="AZ80" s="23">
        <v>2</v>
      </c>
      <c r="BA80" s="532"/>
      <c r="BB80" s="23">
        <v>2</v>
      </c>
      <c r="BC80" s="532"/>
      <c r="BD80" s="532"/>
      <c r="BE80" s="532"/>
      <c r="BF80" s="532"/>
      <c r="BG80" s="532"/>
      <c r="BH80" s="532"/>
      <c r="BI80" s="532"/>
      <c r="BJ80" s="222">
        <v>1</v>
      </c>
      <c r="BK80" s="532"/>
      <c r="BL80" s="23" t="s">
        <v>2193</v>
      </c>
      <c r="BM80" s="222"/>
      <c r="BN80" s="532"/>
      <c r="BO80" s="532"/>
      <c r="BP80" s="532"/>
      <c r="BQ80" s="532"/>
      <c r="BR80" s="532"/>
      <c r="BS80" s="532"/>
      <c r="BT80" s="23">
        <v>5</v>
      </c>
      <c r="BU80" s="532"/>
      <c r="BV80" s="532"/>
      <c r="BW80" s="532"/>
      <c r="BX80" s="532"/>
      <c r="BY80" s="532"/>
      <c r="BZ80" s="532"/>
      <c r="CA80" s="532"/>
      <c r="CB80" s="532"/>
      <c r="CC80" s="532"/>
      <c r="CD80" s="24">
        <v>2</v>
      </c>
      <c r="CE80" s="532"/>
      <c r="CF80" s="532"/>
      <c r="CG80" s="532"/>
      <c r="CH80" s="532"/>
      <c r="CI80" s="532"/>
      <c r="CJ80" s="532"/>
      <c r="CK80" s="532"/>
      <c r="CL80" s="532"/>
      <c r="CM80" s="561"/>
      <c r="CN80" s="185">
        <v>0</v>
      </c>
      <c r="CO80" s="532"/>
      <c r="CP80" s="532"/>
      <c r="CQ80" s="532"/>
      <c r="CR80" s="532"/>
      <c r="CS80" s="532"/>
      <c r="CT80" s="532"/>
      <c r="CU80" s="532"/>
      <c r="CV80" s="532"/>
      <c r="CW80" s="532"/>
      <c r="CX80" s="24">
        <v>0</v>
      </c>
      <c r="CY80" s="532"/>
      <c r="CZ80" s="532"/>
      <c r="DA80" s="532"/>
      <c r="DB80" s="532"/>
      <c r="DC80" s="532"/>
      <c r="DD80" s="532"/>
      <c r="DE80" s="532"/>
      <c r="DF80" s="532"/>
      <c r="DG80" s="532"/>
      <c r="DH80" s="24">
        <v>0</v>
      </c>
      <c r="DI80" s="532"/>
      <c r="DJ80" s="532"/>
      <c r="DK80" s="532"/>
      <c r="DL80" s="532"/>
      <c r="DM80" s="532"/>
      <c r="DN80" s="532"/>
      <c r="DO80" s="532"/>
      <c r="DP80" s="532"/>
      <c r="DQ80" s="532"/>
      <c r="DR80" s="24">
        <v>1</v>
      </c>
      <c r="DS80" s="555"/>
      <c r="DT80" s="532"/>
      <c r="DU80" s="532"/>
      <c r="DV80" s="532"/>
      <c r="DW80" s="532"/>
      <c r="DX80" s="532"/>
      <c r="DY80" s="532"/>
      <c r="DZ80" s="532"/>
      <c r="EA80" s="532"/>
      <c r="EB80" s="24">
        <v>0</v>
      </c>
      <c r="EC80" s="532"/>
      <c r="ED80" s="532"/>
      <c r="EE80" s="532"/>
      <c r="EF80" s="532"/>
      <c r="EG80" s="532"/>
      <c r="EH80" s="532"/>
      <c r="EI80" s="532"/>
      <c r="EJ80" s="532"/>
      <c r="EK80" s="532"/>
      <c r="EL80" s="24" t="s">
        <v>2100</v>
      </c>
      <c r="EM80" s="532"/>
      <c r="EN80" s="532"/>
      <c r="EO80" s="532"/>
      <c r="EP80" s="532"/>
      <c r="EQ80" s="532"/>
      <c r="ER80" s="532"/>
      <c r="ES80" s="532"/>
      <c r="ET80" s="532"/>
      <c r="EU80" s="561"/>
    </row>
    <row r="81" spans="1:151" ht="102" customHeight="1" x14ac:dyDescent="0.2">
      <c r="A81" s="20">
        <v>35</v>
      </c>
      <c r="B81" s="23">
        <v>6</v>
      </c>
      <c r="C81" s="31" t="s">
        <v>2125</v>
      </c>
      <c r="D81" s="31">
        <v>2</v>
      </c>
      <c r="E81" s="31" t="s">
        <v>90</v>
      </c>
      <c r="F81" s="31" t="s">
        <v>2194</v>
      </c>
      <c r="G81" s="322" t="s">
        <v>2127</v>
      </c>
      <c r="H81" s="31" t="s">
        <v>2195</v>
      </c>
      <c r="I81" s="31"/>
      <c r="J81" s="24"/>
      <c r="K81" s="23"/>
      <c r="L81" s="222" t="s">
        <v>2196</v>
      </c>
      <c r="M81" s="222"/>
      <c r="N81" s="222"/>
      <c r="O81" s="222"/>
      <c r="P81" s="23"/>
      <c r="Q81" s="23" t="s">
        <v>63</v>
      </c>
      <c r="R81" s="23"/>
      <c r="S81" s="23"/>
      <c r="T81" s="24"/>
      <c r="U81" s="23">
        <v>1</v>
      </c>
      <c r="V81" s="222" t="s">
        <v>2196</v>
      </c>
      <c r="W81" s="222"/>
      <c r="X81" s="222"/>
      <c r="Y81" s="222"/>
      <c r="Z81" s="23"/>
      <c r="AA81" s="23" t="s">
        <v>63</v>
      </c>
      <c r="AB81" s="23"/>
      <c r="AC81" s="23"/>
      <c r="AD81" s="24"/>
      <c r="AE81" s="23">
        <v>1</v>
      </c>
      <c r="AF81" s="222" t="s">
        <v>2196</v>
      </c>
      <c r="AG81" s="222"/>
      <c r="AH81" s="222"/>
      <c r="AI81" s="222"/>
      <c r="AJ81" s="23"/>
      <c r="AK81" s="23" t="s">
        <v>63</v>
      </c>
      <c r="AL81" s="23"/>
      <c r="AM81" s="23"/>
      <c r="AN81" s="24"/>
      <c r="AO81" s="23">
        <v>1</v>
      </c>
      <c r="AP81" s="222" t="s">
        <v>2196</v>
      </c>
      <c r="AQ81" s="222"/>
      <c r="AR81" s="222"/>
      <c r="AS81" s="222"/>
      <c r="AT81" s="23"/>
      <c r="AU81" s="23" t="s">
        <v>63</v>
      </c>
      <c r="AV81" s="23"/>
      <c r="AW81" s="23"/>
      <c r="AX81" s="24"/>
      <c r="AY81" s="23">
        <v>1</v>
      </c>
      <c r="AZ81" s="222" t="s">
        <v>2196</v>
      </c>
      <c r="BA81" s="222"/>
      <c r="BB81" s="222"/>
      <c r="BC81" s="222"/>
      <c r="BD81" s="23"/>
      <c r="BE81" s="23" t="s">
        <v>63</v>
      </c>
      <c r="BF81" s="23"/>
      <c r="BG81" s="23"/>
      <c r="BH81" s="24"/>
      <c r="BI81" s="23">
        <v>1</v>
      </c>
      <c r="BJ81" s="222" t="s">
        <v>2196</v>
      </c>
      <c r="BK81" s="222"/>
      <c r="BL81" s="222"/>
      <c r="BM81" s="222"/>
      <c r="BN81" s="23"/>
      <c r="BO81" s="23" t="s">
        <v>63</v>
      </c>
      <c r="BP81" s="23"/>
      <c r="BQ81" s="23"/>
      <c r="BR81" s="24"/>
      <c r="BS81" s="23">
        <v>1</v>
      </c>
      <c r="BT81" s="222" t="s">
        <v>2196</v>
      </c>
      <c r="BU81" s="222"/>
      <c r="BV81" s="222"/>
      <c r="BW81" s="222"/>
      <c r="BX81" s="23"/>
      <c r="BY81" s="23" t="s">
        <v>63</v>
      </c>
      <c r="BZ81" s="23"/>
      <c r="CA81" s="23"/>
      <c r="CB81" s="24"/>
      <c r="CC81" s="23">
        <v>1</v>
      </c>
      <c r="CD81" s="222" t="s">
        <v>2196</v>
      </c>
      <c r="CE81" s="222"/>
      <c r="CF81" s="222"/>
      <c r="CG81" s="222"/>
      <c r="CH81" s="23"/>
      <c r="CI81" s="23" t="s">
        <v>63</v>
      </c>
      <c r="CJ81" s="23"/>
      <c r="CK81" s="23"/>
      <c r="CL81" s="24"/>
      <c r="CM81" s="23">
        <v>1</v>
      </c>
      <c r="CN81" s="222" t="s">
        <v>2196</v>
      </c>
      <c r="CO81" s="222"/>
      <c r="CP81" s="222"/>
      <c r="CQ81" s="222"/>
      <c r="CR81" s="23"/>
      <c r="CS81" s="23" t="s">
        <v>63</v>
      </c>
      <c r="CT81" s="23"/>
      <c r="CU81" s="23"/>
      <c r="CV81" s="24"/>
      <c r="CW81" s="23">
        <v>1</v>
      </c>
      <c r="CX81" s="222" t="s">
        <v>2196</v>
      </c>
      <c r="CY81" s="222"/>
      <c r="CZ81" s="222"/>
      <c r="DA81" s="222"/>
      <c r="DB81" s="23"/>
      <c r="DC81" s="23" t="s">
        <v>63</v>
      </c>
      <c r="DD81" s="23"/>
      <c r="DE81" s="23"/>
      <c r="DF81" s="24"/>
      <c r="DG81" s="23">
        <v>1</v>
      </c>
      <c r="DH81" s="222" t="s">
        <v>2196</v>
      </c>
      <c r="DI81" s="222"/>
      <c r="DJ81" s="222"/>
      <c r="DK81" s="222"/>
      <c r="DL81" s="23"/>
      <c r="DM81" s="23" t="s">
        <v>63</v>
      </c>
      <c r="DN81" s="23"/>
      <c r="DO81" s="23"/>
      <c r="DP81" s="24"/>
      <c r="DQ81" s="23">
        <v>1</v>
      </c>
      <c r="DR81" s="222" t="s">
        <v>2196</v>
      </c>
      <c r="DS81" s="222"/>
      <c r="DT81" s="222"/>
      <c r="DU81" s="222"/>
      <c r="DV81" s="23"/>
      <c r="DW81" s="23" t="s">
        <v>63</v>
      </c>
      <c r="DX81" s="23"/>
      <c r="DY81" s="23"/>
      <c r="DZ81" s="24"/>
      <c r="EA81" s="23">
        <v>1</v>
      </c>
      <c r="EB81" s="222" t="s">
        <v>2196</v>
      </c>
      <c r="EC81" s="222"/>
      <c r="ED81" s="222"/>
      <c r="EE81" s="222"/>
      <c r="EF81" s="23"/>
      <c r="EG81" s="23" t="s">
        <v>63</v>
      </c>
      <c r="EH81" s="23"/>
      <c r="EI81" s="23"/>
      <c r="EJ81" s="24"/>
      <c r="EK81" s="23">
        <v>1</v>
      </c>
      <c r="EL81" s="222" t="s">
        <v>2196</v>
      </c>
      <c r="EM81" s="222"/>
      <c r="EN81" s="222"/>
      <c r="EO81" s="222"/>
      <c r="EP81" s="23"/>
      <c r="EQ81" s="23" t="s">
        <v>63</v>
      </c>
      <c r="ER81" s="23"/>
      <c r="ES81" s="23"/>
      <c r="ET81" s="24"/>
      <c r="EU81" s="23">
        <v>1</v>
      </c>
    </row>
    <row r="82" spans="1:151" ht="76.5" customHeight="1" x14ac:dyDescent="0.2">
      <c r="A82" s="394">
        <v>36</v>
      </c>
      <c r="B82" s="26">
        <v>7</v>
      </c>
      <c r="C82" s="21" t="s">
        <v>2125</v>
      </c>
      <c r="D82" s="21">
        <v>2</v>
      </c>
      <c r="E82" s="21" t="s">
        <v>90</v>
      </c>
      <c r="F82" s="21" t="s">
        <v>2197</v>
      </c>
      <c r="G82" s="331" t="s">
        <v>2127</v>
      </c>
      <c r="H82" s="31" t="s">
        <v>2198</v>
      </c>
      <c r="I82" s="31"/>
      <c r="J82" s="24"/>
      <c r="K82" s="23"/>
      <c r="L82" s="222" t="s">
        <v>527</v>
      </c>
      <c r="M82" s="222"/>
      <c r="N82" s="222"/>
      <c r="O82" s="222"/>
      <c r="P82" s="23"/>
      <c r="Q82" s="23"/>
      <c r="R82" s="23" t="s">
        <v>63</v>
      </c>
      <c r="S82" s="23"/>
      <c r="T82" s="24" t="s">
        <v>2199</v>
      </c>
      <c r="U82" s="23">
        <v>1</v>
      </c>
      <c r="V82" s="222" t="s">
        <v>527</v>
      </c>
      <c r="W82" s="222"/>
      <c r="X82" s="222"/>
      <c r="Y82" s="222"/>
      <c r="Z82" s="23"/>
      <c r="AA82" s="23"/>
      <c r="AB82" s="23" t="s">
        <v>63</v>
      </c>
      <c r="AC82" s="23"/>
      <c r="AD82" s="24" t="s">
        <v>2200</v>
      </c>
      <c r="AE82" s="23">
        <v>1</v>
      </c>
      <c r="AF82" s="222" t="s">
        <v>527</v>
      </c>
      <c r="AG82" s="222"/>
      <c r="AH82" s="222"/>
      <c r="AI82" s="222"/>
      <c r="AJ82" s="23"/>
      <c r="AK82" s="23"/>
      <c r="AL82" s="23" t="s">
        <v>63</v>
      </c>
      <c r="AM82" s="23"/>
      <c r="AN82" s="24" t="s">
        <v>2201</v>
      </c>
      <c r="AO82" s="23">
        <v>1</v>
      </c>
      <c r="AP82" s="222" t="s">
        <v>527</v>
      </c>
      <c r="AQ82" s="222"/>
      <c r="AR82" s="222"/>
      <c r="AS82" s="222"/>
      <c r="AT82" s="23"/>
      <c r="AU82" s="23"/>
      <c r="AV82" s="23" t="s">
        <v>63</v>
      </c>
      <c r="AW82" s="23"/>
      <c r="AX82" s="24" t="s">
        <v>2202</v>
      </c>
      <c r="AY82" s="23">
        <v>1</v>
      </c>
      <c r="AZ82" s="222" t="s">
        <v>527</v>
      </c>
      <c r="BA82" s="222"/>
      <c r="BB82" s="222"/>
      <c r="BC82" s="222"/>
      <c r="BD82" s="23"/>
      <c r="BE82" s="23"/>
      <c r="BF82" s="23" t="s">
        <v>63</v>
      </c>
      <c r="BG82" s="23"/>
      <c r="BH82" s="24" t="s">
        <v>2203</v>
      </c>
      <c r="BI82" s="23">
        <v>1</v>
      </c>
      <c r="BJ82" s="222" t="s">
        <v>527</v>
      </c>
      <c r="BK82" s="222"/>
      <c r="BL82" s="222"/>
      <c r="BM82" s="222"/>
      <c r="BN82" s="23"/>
      <c r="BO82" s="23"/>
      <c r="BP82" s="23" t="s">
        <v>63</v>
      </c>
      <c r="BQ82" s="23"/>
      <c r="BR82" s="24" t="s">
        <v>2204</v>
      </c>
      <c r="BS82" s="23">
        <v>1</v>
      </c>
      <c r="BT82" s="222" t="s">
        <v>527</v>
      </c>
      <c r="BU82" s="222"/>
      <c r="BV82" s="222"/>
      <c r="BW82" s="222"/>
      <c r="BX82" s="23"/>
      <c r="BY82" s="23"/>
      <c r="BZ82" s="23" t="s">
        <v>63</v>
      </c>
      <c r="CA82" s="23"/>
      <c r="CB82" s="24" t="s">
        <v>2205</v>
      </c>
      <c r="CC82" s="23">
        <v>1</v>
      </c>
      <c r="CD82" s="222" t="s">
        <v>527</v>
      </c>
      <c r="CE82" s="222"/>
      <c r="CF82" s="222"/>
      <c r="CG82" s="222"/>
      <c r="CH82" s="23"/>
      <c r="CI82" s="23"/>
      <c r="CJ82" s="23" t="s">
        <v>63</v>
      </c>
      <c r="CK82" s="23"/>
      <c r="CL82" s="24" t="s">
        <v>2206</v>
      </c>
      <c r="CM82" s="23">
        <v>1</v>
      </c>
      <c r="CN82" s="222" t="s">
        <v>527</v>
      </c>
      <c r="CO82" s="222"/>
      <c r="CP82" s="222"/>
      <c r="CQ82" s="222"/>
      <c r="CR82" s="23"/>
      <c r="CS82" s="23"/>
      <c r="CT82" s="23" t="s">
        <v>63</v>
      </c>
      <c r="CU82" s="23"/>
      <c r="CV82" s="24" t="s">
        <v>2207</v>
      </c>
      <c r="CW82" s="23">
        <v>1</v>
      </c>
      <c r="CX82" s="222" t="s">
        <v>527</v>
      </c>
      <c r="CY82" s="222"/>
      <c r="CZ82" s="222"/>
      <c r="DA82" s="222"/>
      <c r="DB82" s="23"/>
      <c r="DC82" s="23"/>
      <c r="DD82" s="23" t="s">
        <v>63</v>
      </c>
      <c r="DE82" s="23"/>
      <c r="DF82" s="24" t="s">
        <v>2208</v>
      </c>
      <c r="DG82" s="23">
        <v>1</v>
      </c>
      <c r="DH82" s="222" t="s">
        <v>527</v>
      </c>
      <c r="DI82" s="222"/>
      <c r="DJ82" s="222"/>
      <c r="DK82" s="222"/>
      <c r="DL82" s="23"/>
      <c r="DM82" s="23"/>
      <c r="DN82" s="23" t="s">
        <v>63</v>
      </c>
      <c r="DO82" s="23"/>
      <c r="DP82" s="24" t="s">
        <v>2209</v>
      </c>
      <c r="DQ82" s="23">
        <v>1</v>
      </c>
      <c r="DR82" s="222" t="s">
        <v>527</v>
      </c>
      <c r="DS82" s="222"/>
      <c r="DT82" s="222"/>
      <c r="DU82" s="222"/>
      <c r="DV82" s="23"/>
      <c r="DW82" s="23"/>
      <c r="DX82" s="23" t="s">
        <v>63</v>
      </c>
      <c r="DY82" s="23"/>
      <c r="DZ82" s="24" t="s">
        <v>2210</v>
      </c>
      <c r="EA82" s="23">
        <v>1</v>
      </c>
      <c r="EB82" s="222" t="s">
        <v>527</v>
      </c>
      <c r="EC82" s="222"/>
      <c r="ED82" s="222"/>
      <c r="EE82" s="222"/>
      <c r="EF82" s="23"/>
      <c r="EG82" s="23"/>
      <c r="EH82" s="23" t="s">
        <v>63</v>
      </c>
      <c r="EI82" s="23"/>
      <c r="EJ82" s="24" t="s">
        <v>2211</v>
      </c>
      <c r="EK82" s="23">
        <v>1</v>
      </c>
      <c r="EL82" s="222" t="s">
        <v>527</v>
      </c>
      <c r="EM82" s="222"/>
      <c r="EN82" s="222"/>
      <c r="EO82" s="222"/>
      <c r="EP82" s="23"/>
      <c r="EQ82" s="23"/>
      <c r="ER82" s="23" t="s">
        <v>63</v>
      </c>
      <c r="ES82" s="23"/>
      <c r="ET82" s="24" t="s">
        <v>2212</v>
      </c>
      <c r="EU82" s="23">
        <v>1</v>
      </c>
    </row>
    <row r="83" spans="1:151" ht="62.25" customHeight="1" x14ac:dyDescent="0.2">
      <c r="A83" s="202">
        <v>37</v>
      </c>
      <c r="B83" s="169">
        <v>1</v>
      </c>
      <c r="C83" s="31" t="s">
        <v>2213</v>
      </c>
      <c r="D83" s="31">
        <v>9</v>
      </c>
      <c r="E83" s="31" t="s">
        <v>1826</v>
      </c>
      <c r="F83" s="31" t="s">
        <v>2214</v>
      </c>
      <c r="G83" s="26" t="s">
        <v>1538</v>
      </c>
      <c r="H83" s="31" t="s">
        <v>2215</v>
      </c>
      <c r="I83" s="31">
        <v>75</v>
      </c>
      <c r="J83" s="31" t="s">
        <v>2216</v>
      </c>
      <c r="K83" s="23">
        <v>54</v>
      </c>
      <c r="L83" s="185">
        <v>7</v>
      </c>
      <c r="M83" s="156">
        <f>L84/L83</f>
        <v>1</v>
      </c>
      <c r="N83" s="292"/>
      <c r="O83" s="292"/>
      <c r="P83" s="23"/>
      <c r="Q83" s="23" t="s">
        <v>63</v>
      </c>
      <c r="R83" s="23"/>
      <c r="S83" s="23"/>
      <c r="T83" s="22"/>
      <c r="U83" s="169">
        <v>1</v>
      </c>
      <c r="V83" s="24">
        <v>10</v>
      </c>
      <c r="W83" s="636">
        <f>V84/V83</f>
        <v>1</v>
      </c>
      <c r="X83" s="545"/>
      <c r="Y83" s="545"/>
      <c r="Z83" s="545"/>
      <c r="AA83" s="545" t="s">
        <v>63</v>
      </c>
      <c r="AB83" s="545"/>
      <c r="AC83" s="545"/>
      <c r="AD83" s="533"/>
      <c r="AE83" s="545">
        <v>1</v>
      </c>
      <c r="AF83" s="185">
        <v>9</v>
      </c>
      <c r="AG83" s="613">
        <f>AF84/AF83</f>
        <v>1</v>
      </c>
      <c r="AH83" s="222"/>
      <c r="AI83" s="23" t="s">
        <v>2217</v>
      </c>
      <c r="AJ83" s="545"/>
      <c r="AK83" s="626" t="s">
        <v>63</v>
      </c>
      <c r="AL83" s="545"/>
      <c r="AM83" s="545"/>
      <c r="AN83" s="533"/>
      <c r="AO83" s="545">
        <v>1</v>
      </c>
      <c r="AP83" s="24">
        <v>5</v>
      </c>
      <c r="AQ83" s="613">
        <f>AP84/AP83</f>
        <v>0.8</v>
      </c>
      <c r="AR83" s="626" t="s">
        <v>2218</v>
      </c>
      <c r="AS83" s="626"/>
      <c r="AT83" s="626"/>
      <c r="AU83" s="626" t="s">
        <v>63</v>
      </c>
      <c r="AV83" s="626"/>
      <c r="AW83" s="626"/>
      <c r="AX83" s="544"/>
      <c r="AY83" s="545">
        <v>1</v>
      </c>
      <c r="AZ83" s="23" t="s">
        <v>2219</v>
      </c>
      <c r="BA83" s="635">
        <f>5/8</f>
        <v>0.625</v>
      </c>
      <c r="BB83" s="545" t="s">
        <v>2220</v>
      </c>
      <c r="BC83" s="626"/>
      <c r="BD83" s="545"/>
      <c r="BE83" s="545"/>
      <c r="BF83" s="545" t="s">
        <v>63</v>
      </c>
      <c r="BG83" s="545"/>
      <c r="BH83" s="533" t="s">
        <v>2221</v>
      </c>
      <c r="BI83" s="545">
        <v>1</v>
      </c>
      <c r="BJ83" s="41" t="s">
        <v>2222</v>
      </c>
      <c r="BK83" s="627"/>
      <c r="BL83" s="627"/>
      <c r="BM83" s="627"/>
      <c r="BN83" s="552"/>
      <c r="BO83" s="552"/>
      <c r="BP83" s="552"/>
      <c r="BQ83" s="552"/>
      <c r="BR83" s="629"/>
      <c r="BS83" s="552"/>
      <c r="BT83" s="23">
        <v>113</v>
      </c>
      <c r="BU83" s="654">
        <f>BT84/BT83</f>
        <v>0.54867256637168138</v>
      </c>
      <c r="BV83" s="626" t="s">
        <v>2223</v>
      </c>
      <c r="BW83" s="626"/>
      <c r="BX83" s="545"/>
      <c r="BY83" s="545"/>
      <c r="BZ83" s="545" t="s">
        <v>63</v>
      </c>
      <c r="CA83" s="545"/>
      <c r="CB83" s="533" t="s">
        <v>2224</v>
      </c>
      <c r="CC83" s="545">
        <v>1</v>
      </c>
      <c r="CD83" s="185">
        <v>13</v>
      </c>
      <c r="CE83" s="613">
        <f>CD84/CD83</f>
        <v>1</v>
      </c>
      <c r="CF83" s="626"/>
      <c r="CG83" s="626"/>
      <c r="CH83" s="545"/>
      <c r="CI83" s="545" t="s">
        <v>63</v>
      </c>
      <c r="CJ83" s="545"/>
      <c r="CK83" s="545"/>
      <c r="CL83" s="533"/>
      <c r="CM83" s="595">
        <v>1</v>
      </c>
      <c r="CN83" s="185">
        <v>6</v>
      </c>
      <c r="CO83" s="613">
        <f>CN84/CN83</f>
        <v>1</v>
      </c>
      <c r="CP83" s="626"/>
      <c r="CQ83" s="626"/>
      <c r="CR83" s="545"/>
      <c r="CS83" s="626" t="s">
        <v>63</v>
      </c>
      <c r="CT83" s="545"/>
      <c r="CU83" s="545"/>
      <c r="CV83" s="533"/>
      <c r="CW83" s="545">
        <v>1</v>
      </c>
      <c r="CX83" s="185">
        <v>5</v>
      </c>
      <c r="CY83" s="652">
        <f>CX84/CX83</f>
        <v>1</v>
      </c>
      <c r="CZ83" s="626"/>
      <c r="DA83" s="626"/>
      <c r="DB83" s="545"/>
      <c r="DC83" s="626" t="s">
        <v>63</v>
      </c>
      <c r="DD83" s="545"/>
      <c r="DE83" s="545"/>
      <c r="DF83" s="533"/>
      <c r="DG83" s="545">
        <v>1</v>
      </c>
      <c r="DH83" s="24">
        <v>4</v>
      </c>
      <c r="DI83" s="652">
        <f>DH84/DH83</f>
        <v>1</v>
      </c>
      <c r="DJ83" s="626" t="s">
        <v>2225</v>
      </c>
      <c r="DK83" s="626"/>
      <c r="DL83" s="545"/>
      <c r="DM83" s="626" t="s">
        <v>63</v>
      </c>
      <c r="DN83" s="545"/>
      <c r="DO83" s="545"/>
      <c r="DP83" s="533"/>
      <c r="DQ83" s="545">
        <v>1</v>
      </c>
      <c r="DR83" s="24">
        <v>4</v>
      </c>
      <c r="DS83" s="673">
        <f>DR84/DR83</f>
        <v>1</v>
      </c>
      <c r="DT83" s="626" t="s">
        <v>2226</v>
      </c>
      <c r="DU83" s="626"/>
      <c r="DV83" s="545"/>
      <c r="DW83" s="545" t="s">
        <v>63</v>
      </c>
      <c r="DX83" s="545"/>
      <c r="DY83" s="545"/>
      <c r="DZ83" s="533"/>
      <c r="EA83" s="545">
        <v>1</v>
      </c>
      <c r="EB83" s="185">
        <v>6</v>
      </c>
      <c r="EC83" s="673">
        <f>EB84/EB83</f>
        <v>1</v>
      </c>
      <c r="ED83" s="626"/>
      <c r="EE83" s="626"/>
      <c r="EF83" s="545"/>
      <c r="EG83" s="545" t="s">
        <v>63</v>
      </c>
      <c r="EH83" s="545"/>
      <c r="EI83" s="545"/>
      <c r="EJ83" s="533"/>
      <c r="EK83" s="545">
        <v>1</v>
      </c>
      <c r="EL83" s="185">
        <v>6</v>
      </c>
      <c r="EM83" s="673">
        <f>EL84/EL83</f>
        <v>1</v>
      </c>
      <c r="EN83" s="626"/>
      <c r="EO83" s="626"/>
      <c r="EP83" s="545"/>
      <c r="EQ83" s="545" t="s">
        <v>63</v>
      </c>
      <c r="ER83" s="545"/>
      <c r="ES83" s="545"/>
      <c r="ET83" s="533"/>
      <c r="EU83" s="595">
        <v>1</v>
      </c>
    </row>
    <row r="84" spans="1:151" ht="62.25" customHeight="1" x14ac:dyDescent="0.2">
      <c r="A84" s="202"/>
      <c r="B84" s="169"/>
      <c r="C84" s="31"/>
      <c r="D84" s="31"/>
      <c r="E84" s="31"/>
      <c r="F84" s="31"/>
      <c r="G84" s="172"/>
      <c r="H84" s="31"/>
      <c r="I84" s="31">
        <v>76</v>
      </c>
      <c r="J84" s="31" t="s">
        <v>2227</v>
      </c>
      <c r="K84" s="23">
        <v>55</v>
      </c>
      <c r="L84" s="185">
        <v>7</v>
      </c>
      <c r="M84" s="395"/>
      <c r="N84" s="297"/>
      <c r="O84" s="297"/>
      <c r="P84" s="23"/>
      <c r="Q84" s="23"/>
      <c r="R84" s="23"/>
      <c r="S84" s="23"/>
      <c r="T84" s="242"/>
      <c r="U84" s="169"/>
      <c r="V84" s="185">
        <v>10</v>
      </c>
      <c r="W84" s="555"/>
      <c r="X84" s="532"/>
      <c r="Y84" s="532"/>
      <c r="Z84" s="532"/>
      <c r="AA84" s="532"/>
      <c r="AB84" s="532"/>
      <c r="AC84" s="532"/>
      <c r="AD84" s="532"/>
      <c r="AE84" s="532"/>
      <c r="AF84" s="185">
        <v>9</v>
      </c>
      <c r="AG84" s="532"/>
      <c r="AH84" s="222"/>
      <c r="AI84" s="222"/>
      <c r="AJ84" s="532"/>
      <c r="AK84" s="532"/>
      <c r="AL84" s="532"/>
      <c r="AM84" s="532"/>
      <c r="AN84" s="532"/>
      <c r="AO84" s="532"/>
      <c r="AP84" s="24">
        <v>4</v>
      </c>
      <c r="AQ84" s="532"/>
      <c r="AR84" s="532"/>
      <c r="AS84" s="532"/>
      <c r="AT84" s="532"/>
      <c r="AU84" s="532"/>
      <c r="AV84" s="532"/>
      <c r="AW84" s="532"/>
      <c r="AX84" s="532"/>
      <c r="AY84" s="532"/>
      <c r="AZ84" s="23" t="s">
        <v>2228</v>
      </c>
      <c r="BA84" s="532"/>
      <c r="BB84" s="532"/>
      <c r="BC84" s="532"/>
      <c r="BD84" s="532"/>
      <c r="BE84" s="532"/>
      <c r="BF84" s="532"/>
      <c r="BG84" s="532"/>
      <c r="BH84" s="532"/>
      <c r="BI84" s="532"/>
      <c r="BJ84" s="41" t="s">
        <v>2222</v>
      </c>
      <c r="BK84" s="532"/>
      <c r="BL84" s="532"/>
      <c r="BM84" s="532"/>
      <c r="BN84" s="532"/>
      <c r="BO84" s="532"/>
      <c r="BP84" s="532"/>
      <c r="BQ84" s="532"/>
      <c r="BR84" s="532"/>
      <c r="BS84" s="532"/>
      <c r="BT84" s="23">
        <v>62</v>
      </c>
      <c r="BU84" s="532"/>
      <c r="BV84" s="532"/>
      <c r="BW84" s="532"/>
      <c r="BX84" s="532"/>
      <c r="BY84" s="532"/>
      <c r="BZ84" s="532"/>
      <c r="CA84" s="532"/>
      <c r="CB84" s="532"/>
      <c r="CC84" s="532"/>
      <c r="CD84" s="185">
        <v>13</v>
      </c>
      <c r="CE84" s="532"/>
      <c r="CF84" s="532"/>
      <c r="CG84" s="532"/>
      <c r="CH84" s="532"/>
      <c r="CI84" s="532"/>
      <c r="CJ84" s="532"/>
      <c r="CK84" s="532"/>
      <c r="CL84" s="532"/>
      <c r="CM84" s="561"/>
      <c r="CN84" s="185">
        <v>6</v>
      </c>
      <c r="CO84" s="532"/>
      <c r="CP84" s="532"/>
      <c r="CQ84" s="532"/>
      <c r="CR84" s="532"/>
      <c r="CS84" s="532"/>
      <c r="CT84" s="532"/>
      <c r="CU84" s="532"/>
      <c r="CV84" s="532"/>
      <c r="CW84" s="532"/>
      <c r="CX84" s="185">
        <v>5</v>
      </c>
      <c r="CY84" s="532"/>
      <c r="CZ84" s="532"/>
      <c r="DA84" s="532"/>
      <c r="DB84" s="532"/>
      <c r="DC84" s="532"/>
      <c r="DD84" s="532"/>
      <c r="DE84" s="532"/>
      <c r="DF84" s="532"/>
      <c r="DG84" s="532"/>
      <c r="DH84" s="185">
        <v>4</v>
      </c>
      <c r="DI84" s="532"/>
      <c r="DJ84" s="532"/>
      <c r="DK84" s="532"/>
      <c r="DL84" s="532"/>
      <c r="DM84" s="532"/>
      <c r="DN84" s="532"/>
      <c r="DO84" s="532"/>
      <c r="DP84" s="532"/>
      <c r="DQ84" s="532"/>
      <c r="DR84" s="185">
        <v>4</v>
      </c>
      <c r="DS84" s="555"/>
      <c r="DT84" s="532"/>
      <c r="DU84" s="532"/>
      <c r="DV84" s="532"/>
      <c r="DW84" s="532"/>
      <c r="DX84" s="532"/>
      <c r="DY84" s="532"/>
      <c r="DZ84" s="532"/>
      <c r="EA84" s="532"/>
      <c r="EB84" s="185">
        <v>6</v>
      </c>
      <c r="EC84" s="555"/>
      <c r="ED84" s="532"/>
      <c r="EE84" s="532"/>
      <c r="EF84" s="532"/>
      <c r="EG84" s="532"/>
      <c r="EH84" s="532"/>
      <c r="EI84" s="532"/>
      <c r="EJ84" s="532"/>
      <c r="EK84" s="532"/>
      <c r="EL84" s="185">
        <v>6</v>
      </c>
      <c r="EM84" s="555"/>
      <c r="EN84" s="532"/>
      <c r="EO84" s="532"/>
      <c r="EP84" s="532"/>
      <c r="EQ84" s="532"/>
      <c r="ER84" s="532"/>
      <c r="ES84" s="532"/>
      <c r="ET84" s="532"/>
      <c r="EU84" s="561"/>
    </row>
    <row r="85" spans="1:151" ht="43.5" customHeight="1" x14ac:dyDescent="0.2">
      <c r="A85" s="332">
        <v>38</v>
      </c>
      <c r="B85" s="164">
        <v>2</v>
      </c>
      <c r="C85" s="67" t="s">
        <v>2213</v>
      </c>
      <c r="D85" s="67">
        <v>9</v>
      </c>
      <c r="E85" s="66" t="s">
        <v>57</v>
      </c>
      <c r="F85" s="67" t="s">
        <v>2229</v>
      </c>
      <c r="G85" s="270" t="s">
        <v>1538</v>
      </c>
      <c r="H85" s="67" t="s">
        <v>2230</v>
      </c>
      <c r="I85" s="67">
        <v>77</v>
      </c>
      <c r="J85" s="67" t="s">
        <v>2231</v>
      </c>
      <c r="K85" s="66">
        <v>56</v>
      </c>
      <c r="L85" s="228" t="s">
        <v>323</v>
      </c>
      <c r="M85" s="396"/>
      <c r="N85" s="396"/>
      <c r="O85" s="396"/>
      <c r="P85" s="66"/>
      <c r="Q85" s="66"/>
      <c r="R85" s="66"/>
      <c r="S85" s="66"/>
      <c r="T85" s="273"/>
      <c r="U85" s="164"/>
      <c r="V85" s="193">
        <v>0</v>
      </c>
      <c r="W85" s="651"/>
      <c r="X85" s="552"/>
      <c r="Y85" s="552"/>
      <c r="Z85" s="552"/>
      <c r="AA85" s="552"/>
      <c r="AB85" s="552"/>
      <c r="AC85" s="552"/>
      <c r="AD85" s="273"/>
      <c r="AE85" s="552"/>
      <c r="AF85" s="185">
        <v>11</v>
      </c>
      <c r="AG85" s="652">
        <f>AF86/AF85</f>
        <v>1</v>
      </c>
      <c r="AH85" s="626"/>
      <c r="AI85" s="548" t="s">
        <v>2232</v>
      </c>
      <c r="AJ85" s="545"/>
      <c r="AK85" s="626" t="s">
        <v>63</v>
      </c>
      <c r="AL85" s="545"/>
      <c r="AM85" s="545"/>
      <c r="AN85" s="533"/>
      <c r="AO85" s="545">
        <v>1</v>
      </c>
      <c r="AP85" s="185">
        <v>2</v>
      </c>
      <c r="AQ85" s="652">
        <f>AP86/AP85</f>
        <v>1</v>
      </c>
      <c r="AR85" s="626" t="s">
        <v>2233</v>
      </c>
      <c r="AS85" s="642"/>
      <c r="AT85" s="626"/>
      <c r="AU85" s="626" t="s">
        <v>63</v>
      </c>
      <c r="AV85" s="626"/>
      <c r="AW85" s="626"/>
      <c r="AX85" s="544"/>
      <c r="AY85" s="545">
        <v>1</v>
      </c>
      <c r="AZ85" s="23">
        <v>8</v>
      </c>
      <c r="BA85" s="652">
        <f>AZ86/AZ85</f>
        <v>1</v>
      </c>
      <c r="BB85" s="626" t="s">
        <v>2219</v>
      </c>
      <c r="BC85" s="626"/>
      <c r="BD85" s="545"/>
      <c r="BE85" s="626" t="s">
        <v>63</v>
      </c>
      <c r="BF85" s="626"/>
      <c r="BG85" s="626"/>
      <c r="BH85" s="544"/>
      <c r="BI85" s="545">
        <v>1</v>
      </c>
      <c r="BJ85" s="41" t="s">
        <v>2222</v>
      </c>
      <c r="BK85" s="627"/>
      <c r="BL85" s="627"/>
      <c r="BM85" s="627"/>
      <c r="BN85" s="552"/>
      <c r="BO85" s="552"/>
      <c r="BP85" s="552"/>
      <c r="BQ85" s="552"/>
      <c r="BR85" s="273"/>
      <c r="BS85" s="552"/>
      <c r="BT85" s="23">
        <v>117</v>
      </c>
      <c r="BU85" s="653">
        <f>BT86/BT85</f>
        <v>0.97435897435897434</v>
      </c>
      <c r="BV85" s="642" t="s">
        <v>2234</v>
      </c>
      <c r="BW85" s="626"/>
      <c r="BX85" s="545"/>
      <c r="BY85" s="545" t="s">
        <v>63</v>
      </c>
      <c r="BZ85" s="545"/>
      <c r="CA85" s="545"/>
      <c r="CB85" s="533"/>
      <c r="CC85" s="545">
        <v>1</v>
      </c>
      <c r="CD85" s="185">
        <v>3</v>
      </c>
      <c r="CE85" s="613">
        <f>CD86/CD85</f>
        <v>1</v>
      </c>
      <c r="CF85" s="626" t="s">
        <v>2235</v>
      </c>
      <c r="CG85" s="626"/>
      <c r="CH85" s="545"/>
      <c r="CI85" s="545" t="s">
        <v>63</v>
      </c>
      <c r="CJ85" s="545"/>
      <c r="CK85" s="545"/>
      <c r="CL85" s="533"/>
      <c r="CM85" s="595">
        <v>1</v>
      </c>
      <c r="CN85" s="185">
        <v>7</v>
      </c>
      <c r="CO85" s="652">
        <f>CN86/CN85</f>
        <v>1</v>
      </c>
      <c r="CP85" s="626"/>
      <c r="CQ85" s="626"/>
      <c r="CR85" s="545"/>
      <c r="CS85" s="626" t="s">
        <v>63</v>
      </c>
      <c r="CT85" s="545"/>
      <c r="CU85" s="545"/>
      <c r="CV85" s="533"/>
      <c r="CW85" s="545">
        <v>1</v>
      </c>
      <c r="CX85" s="193">
        <v>0</v>
      </c>
      <c r="CY85" s="627"/>
      <c r="CZ85" s="627"/>
      <c r="DA85" s="627"/>
      <c r="DB85" s="552"/>
      <c r="DC85" s="552"/>
      <c r="DD85" s="552"/>
      <c r="DE85" s="552"/>
      <c r="DF85" s="273"/>
      <c r="DG85" s="552"/>
      <c r="DH85" s="24">
        <v>1</v>
      </c>
      <c r="DI85" s="652">
        <f>DH86/DH85</f>
        <v>1</v>
      </c>
      <c r="DJ85" s="626"/>
      <c r="DK85" s="626"/>
      <c r="DL85" s="545"/>
      <c r="DM85" s="626" t="s">
        <v>63</v>
      </c>
      <c r="DN85" s="545"/>
      <c r="DO85" s="545"/>
      <c r="DP85" s="533"/>
      <c r="DQ85" s="545">
        <v>1</v>
      </c>
      <c r="DR85" s="185">
        <v>4</v>
      </c>
      <c r="DS85" s="613">
        <f>DR86/DR85</f>
        <v>1</v>
      </c>
      <c r="DT85" s="626"/>
      <c r="DU85" s="626"/>
      <c r="DV85" s="545"/>
      <c r="DW85" s="545" t="s">
        <v>63</v>
      </c>
      <c r="DX85" s="545"/>
      <c r="DY85" s="545"/>
      <c r="DZ85" s="533"/>
      <c r="EA85" s="545">
        <v>1</v>
      </c>
      <c r="EB85" s="185">
        <v>1</v>
      </c>
      <c r="EC85" s="613">
        <f>EB86/EB85</f>
        <v>1</v>
      </c>
      <c r="ED85" s="626"/>
      <c r="EE85" s="626"/>
      <c r="EF85" s="545"/>
      <c r="EG85" s="545" t="s">
        <v>63</v>
      </c>
      <c r="EH85" s="545"/>
      <c r="EI85" s="545"/>
      <c r="EJ85" s="533"/>
      <c r="EK85" s="545">
        <v>1</v>
      </c>
      <c r="EL85" s="185">
        <v>6</v>
      </c>
      <c r="EM85" s="613">
        <f>EL86/EL85</f>
        <v>1</v>
      </c>
      <c r="EN85" s="626"/>
      <c r="EO85" s="626"/>
      <c r="EP85" s="545"/>
      <c r="EQ85" s="545" t="s">
        <v>63</v>
      </c>
      <c r="ER85" s="545"/>
      <c r="ES85" s="545"/>
      <c r="ET85" s="533"/>
      <c r="EU85" s="595">
        <v>1</v>
      </c>
    </row>
    <row r="86" spans="1:151" ht="77.25" customHeight="1" x14ac:dyDescent="0.2">
      <c r="A86" s="397"/>
      <c r="B86" s="164"/>
      <c r="C86" s="67"/>
      <c r="D86" s="67"/>
      <c r="E86" s="66"/>
      <c r="F86" s="67"/>
      <c r="G86" s="251"/>
      <c r="H86" s="67"/>
      <c r="I86" s="67">
        <v>78</v>
      </c>
      <c r="J86" s="67" t="s">
        <v>2236</v>
      </c>
      <c r="K86" s="66">
        <v>57</v>
      </c>
      <c r="L86" s="228" t="s">
        <v>323</v>
      </c>
      <c r="M86" s="398"/>
      <c r="N86" s="398"/>
      <c r="O86" s="398"/>
      <c r="P86" s="66"/>
      <c r="Q86" s="66"/>
      <c r="R86" s="66"/>
      <c r="S86" s="66"/>
      <c r="T86" s="255"/>
      <c r="U86" s="164"/>
      <c r="V86" s="193">
        <v>0</v>
      </c>
      <c r="W86" s="591"/>
      <c r="X86" s="532"/>
      <c r="Y86" s="532"/>
      <c r="Z86" s="532"/>
      <c r="AA86" s="532"/>
      <c r="AB86" s="532"/>
      <c r="AC86" s="532"/>
      <c r="AD86" s="255"/>
      <c r="AE86" s="532"/>
      <c r="AF86" s="185">
        <v>11</v>
      </c>
      <c r="AG86" s="532"/>
      <c r="AH86" s="532"/>
      <c r="AI86" s="532"/>
      <c r="AJ86" s="532"/>
      <c r="AK86" s="532"/>
      <c r="AL86" s="532"/>
      <c r="AM86" s="532"/>
      <c r="AN86" s="532"/>
      <c r="AO86" s="532"/>
      <c r="AP86" s="24">
        <v>2</v>
      </c>
      <c r="AQ86" s="532"/>
      <c r="AR86" s="532"/>
      <c r="AS86" s="532"/>
      <c r="AT86" s="532"/>
      <c r="AU86" s="532"/>
      <c r="AV86" s="532"/>
      <c r="AW86" s="532"/>
      <c r="AX86" s="532"/>
      <c r="AY86" s="532"/>
      <c r="AZ86" s="23">
        <v>8</v>
      </c>
      <c r="BA86" s="532"/>
      <c r="BB86" s="532"/>
      <c r="BC86" s="532"/>
      <c r="BD86" s="532"/>
      <c r="BE86" s="532"/>
      <c r="BF86" s="532"/>
      <c r="BG86" s="532"/>
      <c r="BH86" s="532"/>
      <c r="BI86" s="532"/>
      <c r="BJ86" s="228"/>
      <c r="BK86" s="532"/>
      <c r="BL86" s="532"/>
      <c r="BM86" s="532"/>
      <c r="BN86" s="532"/>
      <c r="BO86" s="532"/>
      <c r="BP86" s="532"/>
      <c r="BQ86" s="532"/>
      <c r="BR86" s="255"/>
      <c r="BS86" s="532"/>
      <c r="BT86" s="23">
        <v>114</v>
      </c>
      <c r="BU86" s="532"/>
      <c r="BV86" s="532"/>
      <c r="BW86" s="532"/>
      <c r="BX86" s="532"/>
      <c r="BY86" s="532"/>
      <c r="BZ86" s="532"/>
      <c r="CA86" s="532"/>
      <c r="CB86" s="532"/>
      <c r="CC86" s="532"/>
      <c r="CD86" s="185">
        <v>3</v>
      </c>
      <c r="CE86" s="532"/>
      <c r="CF86" s="532"/>
      <c r="CG86" s="532"/>
      <c r="CH86" s="532"/>
      <c r="CI86" s="532"/>
      <c r="CJ86" s="532"/>
      <c r="CK86" s="532"/>
      <c r="CL86" s="532"/>
      <c r="CM86" s="561"/>
      <c r="CN86" s="185">
        <v>7</v>
      </c>
      <c r="CO86" s="532"/>
      <c r="CP86" s="532"/>
      <c r="CQ86" s="532"/>
      <c r="CR86" s="532"/>
      <c r="CS86" s="532"/>
      <c r="CT86" s="532"/>
      <c r="CU86" s="532"/>
      <c r="CV86" s="532"/>
      <c r="CW86" s="532"/>
      <c r="CX86" s="193">
        <v>0</v>
      </c>
      <c r="CY86" s="532"/>
      <c r="CZ86" s="532"/>
      <c r="DA86" s="532"/>
      <c r="DB86" s="532"/>
      <c r="DC86" s="532"/>
      <c r="DD86" s="532"/>
      <c r="DE86" s="532"/>
      <c r="DF86" s="255"/>
      <c r="DG86" s="532"/>
      <c r="DH86" s="222">
        <v>1</v>
      </c>
      <c r="DI86" s="532"/>
      <c r="DJ86" s="532"/>
      <c r="DK86" s="532"/>
      <c r="DL86" s="532"/>
      <c r="DM86" s="532"/>
      <c r="DN86" s="532"/>
      <c r="DO86" s="532"/>
      <c r="DP86" s="532"/>
      <c r="DQ86" s="532"/>
      <c r="DR86" s="185">
        <v>4</v>
      </c>
      <c r="DS86" s="532"/>
      <c r="DT86" s="532"/>
      <c r="DU86" s="532"/>
      <c r="DV86" s="532"/>
      <c r="DW86" s="532"/>
      <c r="DX86" s="532"/>
      <c r="DY86" s="532"/>
      <c r="DZ86" s="532"/>
      <c r="EA86" s="532"/>
      <c r="EB86" s="185">
        <v>1</v>
      </c>
      <c r="EC86" s="532"/>
      <c r="ED86" s="532"/>
      <c r="EE86" s="532"/>
      <c r="EF86" s="532"/>
      <c r="EG86" s="532"/>
      <c r="EH86" s="532"/>
      <c r="EI86" s="532"/>
      <c r="EJ86" s="532"/>
      <c r="EK86" s="532"/>
      <c r="EL86" s="185">
        <v>6</v>
      </c>
      <c r="EM86" s="532"/>
      <c r="EN86" s="532"/>
      <c r="EO86" s="532"/>
      <c r="EP86" s="532"/>
      <c r="EQ86" s="532"/>
      <c r="ER86" s="532"/>
      <c r="ES86" s="532"/>
      <c r="ET86" s="532"/>
      <c r="EU86" s="561"/>
    </row>
    <row r="87" spans="1:151" ht="36" customHeight="1" x14ac:dyDescent="0.2">
      <c r="A87" s="30">
        <v>39</v>
      </c>
      <c r="B87" s="348">
        <v>3</v>
      </c>
      <c r="C87" s="31" t="s">
        <v>2213</v>
      </c>
      <c r="D87" s="31">
        <v>9</v>
      </c>
      <c r="E87" s="31" t="s">
        <v>57</v>
      </c>
      <c r="F87" s="31" t="s">
        <v>2237</v>
      </c>
      <c r="G87" s="26" t="s">
        <v>1538</v>
      </c>
      <c r="H87" s="31" t="s">
        <v>2238</v>
      </c>
      <c r="I87" s="31">
        <v>79</v>
      </c>
      <c r="J87" s="31" t="s">
        <v>2216</v>
      </c>
      <c r="K87" s="23">
        <v>58</v>
      </c>
      <c r="L87" s="185">
        <v>7</v>
      </c>
      <c r="M87" s="399">
        <f>L88/L87</f>
        <v>2.8571428571428572</v>
      </c>
      <c r="N87" s="292"/>
      <c r="O87" s="292"/>
      <c r="P87" s="23"/>
      <c r="Q87" s="23" t="s">
        <v>63</v>
      </c>
      <c r="R87" s="23"/>
      <c r="S87" s="23"/>
      <c r="T87" s="22"/>
      <c r="U87" s="169">
        <v>1</v>
      </c>
      <c r="V87" s="185">
        <v>10</v>
      </c>
      <c r="W87" s="564">
        <f>V88/V87</f>
        <v>2.2999999999999998</v>
      </c>
      <c r="X87" s="545"/>
      <c r="Y87" s="548"/>
      <c r="Z87" s="545"/>
      <c r="AA87" s="545" t="s">
        <v>63</v>
      </c>
      <c r="AB87" s="545"/>
      <c r="AC87" s="545"/>
      <c r="AD87" s="533"/>
      <c r="AE87" s="545">
        <v>1</v>
      </c>
      <c r="AF87" s="185">
        <v>9</v>
      </c>
      <c r="AG87" s="647">
        <f>AF88/AF87</f>
        <v>7.1111111111111107</v>
      </c>
      <c r="AH87" s="626"/>
      <c r="AI87" s="626"/>
      <c r="AJ87" s="545"/>
      <c r="AK87" s="626" t="s">
        <v>63</v>
      </c>
      <c r="AL87" s="545"/>
      <c r="AM87" s="545"/>
      <c r="AN87" s="533"/>
      <c r="AO87" s="545">
        <v>1</v>
      </c>
      <c r="AP87" s="185">
        <v>5</v>
      </c>
      <c r="AQ87" s="647">
        <f>AP88/AP87</f>
        <v>6.2</v>
      </c>
      <c r="AR87" s="626"/>
      <c r="AS87" s="642"/>
      <c r="AT87" s="626"/>
      <c r="AU87" s="626" t="s">
        <v>63</v>
      </c>
      <c r="AV87" s="626"/>
      <c r="AW87" s="626"/>
      <c r="AX87" s="544"/>
      <c r="AY87" s="545">
        <v>1</v>
      </c>
      <c r="AZ87" s="23" t="s">
        <v>2219</v>
      </c>
      <c r="BA87" s="626"/>
      <c r="BB87" s="626"/>
      <c r="BC87" s="626"/>
      <c r="BD87" s="545"/>
      <c r="BE87" s="545" t="s">
        <v>63</v>
      </c>
      <c r="BF87" s="545"/>
      <c r="BG87" s="545"/>
      <c r="BH87" s="533"/>
      <c r="BI87" s="545">
        <v>1</v>
      </c>
      <c r="BJ87" s="41" t="s">
        <v>2222</v>
      </c>
      <c r="BK87" s="627"/>
      <c r="BL87" s="627"/>
      <c r="BM87" s="627"/>
      <c r="BN87" s="552"/>
      <c r="BO87" s="552"/>
      <c r="BP87" s="552"/>
      <c r="BQ87" s="552"/>
      <c r="BR87" s="552"/>
      <c r="BS87" s="552"/>
      <c r="BT87" s="23">
        <v>113</v>
      </c>
      <c r="BU87" s="548">
        <f>BT88/BT87</f>
        <v>2.9734513274336285</v>
      </c>
      <c r="BV87" s="648" t="s">
        <v>2239</v>
      </c>
      <c r="BW87" s="649" t="s">
        <v>2240</v>
      </c>
      <c r="BX87" s="545"/>
      <c r="BY87" s="545" t="s">
        <v>63</v>
      </c>
      <c r="BZ87" s="545"/>
      <c r="CA87" s="545"/>
      <c r="CB87" s="533"/>
      <c r="CC87" s="545">
        <v>1</v>
      </c>
      <c r="CD87" s="111">
        <v>13</v>
      </c>
      <c r="CE87" s="650">
        <f>CD88/CD87</f>
        <v>0</v>
      </c>
      <c r="CF87" s="631"/>
      <c r="CG87" s="631"/>
      <c r="CH87" s="536"/>
      <c r="CI87" s="536" t="s">
        <v>63</v>
      </c>
      <c r="CJ87" s="536"/>
      <c r="CK87" s="536"/>
      <c r="CL87" s="537"/>
      <c r="CM87" s="646">
        <v>1</v>
      </c>
      <c r="CN87" s="185">
        <v>6</v>
      </c>
      <c r="CO87" s="647">
        <f>CN88/CN87</f>
        <v>2.6666666666666665</v>
      </c>
      <c r="CP87" s="626"/>
      <c r="CQ87" s="626"/>
      <c r="CR87" s="545"/>
      <c r="CS87" s="626" t="s">
        <v>63</v>
      </c>
      <c r="CT87" s="545"/>
      <c r="CU87" s="545"/>
      <c r="CV87" s="533"/>
      <c r="CW87" s="545">
        <v>1</v>
      </c>
      <c r="CX87" s="185">
        <v>5</v>
      </c>
      <c r="CY87" s="626">
        <f>CX88/CX87</f>
        <v>3.8</v>
      </c>
      <c r="CZ87" s="626"/>
      <c r="DA87" s="626"/>
      <c r="DB87" s="545"/>
      <c r="DC87" s="545" t="s">
        <v>63</v>
      </c>
      <c r="DD87" s="545"/>
      <c r="DE87" s="545"/>
      <c r="DF87" s="533"/>
      <c r="DG87" s="545">
        <v>1</v>
      </c>
      <c r="DH87" s="185">
        <v>4</v>
      </c>
      <c r="DI87" s="626"/>
      <c r="DJ87" s="626"/>
      <c r="DK87" s="626"/>
      <c r="DL87" s="545"/>
      <c r="DM87" s="545" t="s">
        <v>63</v>
      </c>
      <c r="DN87" s="545"/>
      <c r="DO87" s="545"/>
      <c r="DP87" s="533"/>
      <c r="DQ87" s="545">
        <v>1</v>
      </c>
      <c r="DR87" s="185">
        <v>4</v>
      </c>
      <c r="DS87" s="628">
        <f>DR88/DR87</f>
        <v>0.75</v>
      </c>
      <c r="DT87" s="626"/>
      <c r="DU87" s="626"/>
      <c r="DV87" s="545"/>
      <c r="DW87" s="545" t="s">
        <v>63</v>
      </c>
      <c r="DX87" s="545"/>
      <c r="DY87" s="545"/>
      <c r="DZ87" s="533"/>
      <c r="EA87" s="545">
        <v>1</v>
      </c>
      <c r="EB87" s="185">
        <v>6</v>
      </c>
      <c r="EC87" s="628">
        <f>EB88/EB87</f>
        <v>2.5</v>
      </c>
      <c r="ED87" s="626"/>
      <c r="EE87" s="626"/>
      <c r="EF87" s="545"/>
      <c r="EG87" s="545" t="s">
        <v>63</v>
      </c>
      <c r="EH87" s="545"/>
      <c r="EI87" s="545"/>
      <c r="EJ87" s="533"/>
      <c r="EK87" s="545">
        <v>1</v>
      </c>
      <c r="EL87" s="185">
        <v>6</v>
      </c>
      <c r="EM87" s="628">
        <f>EL88/EL87</f>
        <v>1</v>
      </c>
      <c r="EN87" s="626"/>
      <c r="EO87" s="626"/>
      <c r="EP87" s="545"/>
      <c r="EQ87" s="545" t="s">
        <v>63</v>
      </c>
      <c r="ER87" s="545"/>
      <c r="ES87" s="545"/>
      <c r="ET87" s="533"/>
      <c r="EU87" s="595">
        <v>1</v>
      </c>
    </row>
    <row r="88" spans="1:151" ht="36" customHeight="1" x14ac:dyDescent="0.2">
      <c r="A88" s="238"/>
      <c r="B88" s="348"/>
      <c r="C88" s="31"/>
      <c r="D88" s="31"/>
      <c r="E88" s="31"/>
      <c r="F88" s="31"/>
      <c r="G88" s="172"/>
      <c r="H88" s="31"/>
      <c r="I88" s="31">
        <v>80</v>
      </c>
      <c r="J88" s="31" t="s">
        <v>2034</v>
      </c>
      <c r="K88" s="23">
        <v>59</v>
      </c>
      <c r="L88" s="185">
        <v>20</v>
      </c>
      <c r="M88" s="400"/>
      <c r="N88" s="297"/>
      <c r="O88" s="297"/>
      <c r="P88" s="23"/>
      <c r="Q88" s="23"/>
      <c r="R88" s="23"/>
      <c r="S88" s="23"/>
      <c r="T88" s="242"/>
      <c r="U88" s="169"/>
      <c r="V88" s="185">
        <v>23</v>
      </c>
      <c r="W88" s="555"/>
      <c r="X88" s="532"/>
      <c r="Y88" s="532"/>
      <c r="Z88" s="532"/>
      <c r="AA88" s="532"/>
      <c r="AB88" s="532"/>
      <c r="AC88" s="532"/>
      <c r="AD88" s="532"/>
      <c r="AE88" s="532"/>
      <c r="AF88" s="185">
        <v>64</v>
      </c>
      <c r="AG88" s="532"/>
      <c r="AH88" s="532"/>
      <c r="AI88" s="532"/>
      <c r="AJ88" s="532"/>
      <c r="AK88" s="532"/>
      <c r="AL88" s="532"/>
      <c r="AM88" s="532"/>
      <c r="AN88" s="532"/>
      <c r="AO88" s="532"/>
      <c r="AP88" s="185">
        <v>31</v>
      </c>
      <c r="AQ88" s="532"/>
      <c r="AR88" s="532"/>
      <c r="AS88" s="532"/>
      <c r="AT88" s="532"/>
      <c r="AU88" s="532"/>
      <c r="AV88" s="532"/>
      <c r="AW88" s="532"/>
      <c r="AX88" s="532"/>
      <c r="AY88" s="532"/>
      <c r="AZ88" s="23">
        <v>2</v>
      </c>
      <c r="BA88" s="532"/>
      <c r="BB88" s="532"/>
      <c r="BC88" s="532"/>
      <c r="BD88" s="532"/>
      <c r="BE88" s="532"/>
      <c r="BF88" s="532"/>
      <c r="BG88" s="532"/>
      <c r="BH88" s="532"/>
      <c r="BI88" s="532"/>
      <c r="BJ88" s="41" t="s">
        <v>2222</v>
      </c>
      <c r="BK88" s="532"/>
      <c r="BL88" s="532"/>
      <c r="BM88" s="532"/>
      <c r="BN88" s="532"/>
      <c r="BO88" s="532"/>
      <c r="BP88" s="532"/>
      <c r="BQ88" s="532"/>
      <c r="BR88" s="532"/>
      <c r="BS88" s="532"/>
      <c r="BT88" s="23">
        <v>336</v>
      </c>
      <c r="BU88" s="532"/>
      <c r="BV88" s="532"/>
      <c r="BW88" s="532"/>
      <c r="BX88" s="532"/>
      <c r="BY88" s="532"/>
      <c r="BZ88" s="532"/>
      <c r="CA88" s="532"/>
      <c r="CB88" s="532"/>
      <c r="CC88" s="532"/>
      <c r="CD88" s="336"/>
      <c r="CE88" s="591"/>
      <c r="CF88" s="532"/>
      <c r="CG88" s="532"/>
      <c r="CH88" s="532"/>
      <c r="CI88" s="532"/>
      <c r="CJ88" s="532"/>
      <c r="CK88" s="532"/>
      <c r="CL88" s="532"/>
      <c r="CM88" s="594"/>
      <c r="CN88" s="185">
        <v>16</v>
      </c>
      <c r="CO88" s="532"/>
      <c r="CP88" s="532"/>
      <c r="CQ88" s="532"/>
      <c r="CR88" s="532"/>
      <c r="CS88" s="532"/>
      <c r="CT88" s="532"/>
      <c r="CU88" s="532"/>
      <c r="CV88" s="532"/>
      <c r="CW88" s="532"/>
      <c r="CX88" s="185">
        <v>19</v>
      </c>
      <c r="CY88" s="532"/>
      <c r="CZ88" s="532"/>
      <c r="DA88" s="532"/>
      <c r="DB88" s="532"/>
      <c r="DC88" s="532"/>
      <c r="DD88" s="532"/>
      <c r="DE88" s="532"/>
      <c r="DF88" s="532"/>
      <c r="DG88" s="532"/>
      <c r="DH88" s="24">
        <v>8</v>
      </c>
      <c r="DI88" s="532"/>
      <c r="DJ88" s="532"/>
      <c r="DK88" s="532"/>
      <c r="DL88" s="532"/>
      <c r="DM88" s="532"/>
      <c r="DN88" s="532"/>
      <c r="DO88" s="532"/>
      <c r="DP88" s="532"/>
      <c r="DQ88" s="532"/>
      <c r="DR88" s="185">
        <v>3</v>
      </c>
      <c r="DS88" s="555"/>
      <c r="DT88" s="532"/>
      <c r="DU88" s="532"/>
      <c r="DV88" s="532"/>
      <c r="DW88" s="532"/>
      <c r="DX88" s="532"/>
      <c r="DY88" s="532"/>
      <c r="DZ88" s="532"/>
      <c r="EA88" s="532"/>
      <c r="EB88" s="185">
        <v>15</v>
      </c>
      <c r="EC88" s="555"/>
      <c r="ED88" s="532"/>
      <c r="EE88" s="532"/>
      <c r="EF88" s="532"/>
      <c r="EG88" s="532"/>
      <c r="EH88" s="532"/>
      <c r="EI88" s="532"/>
      <c r="EJ88" s="532"/>
      <c r="EK88" s="532"/>
      <c r="EL88" s="185">
        <v>6</v>
      </c>
      <c r="EM88" s="555"/>
      <c r="EN88" s="532"/>
      <c r="EO88" s="532"/>
      <c r="EP88" s="532"/>
      <c r="EQ88" s="532"/>
      <c r="ER88" s="532"/>
      <c r="ES88" s="532"/>
      <c r="ET88" s="532"/>
      <c r="EU88" s="561"/>
    </row>
    <row r="89" spans="1:151" ht="15.75" customHeight="1" x14ac:dyDescent="0.2">
      <c r="A89" s="30">
        <v>40</v>
      </c>
      <c r="B89" s="138">
        <v>4</v>
      </c>
      <c r="C89" s="31" t="s">
        <v>2213</v>
      </c>
      <c r="D89" s="31">
        <v>9</v>
      </c>
      <c r="E89" s="31" t="s">
        <v>90</v>
      </c>
      <c r="F89" s="31" t="s">
        <v>2241</v>
      </c>
      <c r="G89" s="322" t="s">
        <v>1538</v>
      </c>
      <c r="H89" s="31" t="s">
        <v>2242</v>
      </c>
      <c r="I89" s="31">
        <v>81</v>
      </c>
      <c r="J89" s="31" t="s">
        <v>2243</v>
      </c>
      <c r="K89" s="23">
        <v>60</v>
      </c>
      <c r="L89" s="222" t="s">
        <v>83</v>
      </c>
      <c r="M89" s="222"/>
      <c r="N89" s="222"/>
      <c r="O89" s="222"/>
      <c r="P89" s="23"/>
      <c r="Q89" s="23" t="s">
        <v>63</v>
      </c>
      <c r="R89" s="23"/>
      <c r="S89" s="23"/>
      <c r="T89" s="24"/>
      <c r="U89" s="169">
        <v>1</v>
      </c>
      <c r="V89" s="23" t="s">
        <v>62</v>
      </c>
      <c r="W89" s="74"/>
      <c r="X89" s="23"/>
      <c r="Y89" s="24"/>
      <c r="Z89" s="23"/>
      <c r="AA89" s="23" t="s">
        <v>63</v>
      </c>
      <c r="AB89" s="23"/>
      <c r="AC89" s="23"/>
      <c r="AD89" s="24"/>
      <c r="AE89" s="23">
        <v>1</v>
      </c>
      <c r="AF89" s="23" t="s">
        <v>1327</v>
      </c>
      <c r="AG89" s="222"/>
      <c r="AH89" s="222"/>
      <c r="AI89" s="222"/>
      <c r="AJ89" s="23"/>
      <c r="AK89" s="23" t="s">
        <v>63</v>
      </c>
      <c r="AL89" s="23"/>
      <c r="AM89" s="23"/>
      <c r="AN89" s="24"/>
      <c r="AO89" s="23">
        <v>1</v>
      </c>
      <c r="AP89" s="23" t="s">
        <v>65</v>
      </c>
      <c r="AQ89" s="222"/>
      <c r="AR89" s="222"/>
      <c r="AS89" s="222"/>
      <c r="AT89" s="222"/>
      <c r="AU89" s="23" t="s">
        <v>63</v>
      </c>
      <c r="AV89" s="222"/>
      <c r="AW89" s="222"/>
      <c r="AX89" s="222"/>
      <c r="AY89" s="23">
        <v>1</v>
      </c>
      <c r="AZ89" s="23" t="s">
        <v>15</v>
      </c>
      <c r="BA89" s="222"/>
      <c r="BB89" s="222"/>
      <c r="BC89" s="222"/>
      <c r="BD89" s="23"/>
      <c r="BE89" s="23" t="s">
        <v>63</v>
      </c>
      <c r="BF89" s="23"/>
      <c r="BG89" s="23"/>
      <c r="BH89" s="24"/>
      <c r="BI89" s="23">
        <v>1</v>
      </c>
      <c r="BJ89" s="41" t="s">
        <v>2222</v>
      </c>
      <c r="BK89" s="228"/>
      <c r="BL89" s="228"/>
      <c r="BM89" s="228"/>
      <c r="BN89" s="66"/>
      <c r="BO89" s="66"/>
      <c r="BP89" s="66"/>
      <c r="BQ89" s="66"/>
      <c r="BR89" s="41"/>
      <c r="BS89" s="66"/>
      <c r="BT89" s="23" t="s">
        <v>83</v>
      </c>
      <c r="BU89" s="23" t="s">
        <v>2244</v>
      </c>
      <c r="BV89" s="222"/>
      <c r="BW89" s="222"/>
      <c r="BX89" s="23"/>
      <c r="BY89" s="23" t="s">
        <v>63</v>
      </c>
      <c r="BZ89" s="23"/>
      <c r="CA89" s="23"/>
      <c r="CB89" s="24"/>
      <c r="CC89" s="23">
        <v>1</v>
      </c>
      <c r="CD89" s="23" t="s">
        <v>1353</v>
      </c>
      <c r="CE89" s="222"/>
      <c r="CF89" s="222"/>
      <c r="CG89" s="222"/>
      <c r="CH89" s="23"/>
      <c r="CI89" s="23" t="s">
        <v>63</v>
      </c>
      <c r="CJ89" s="23"/>
      <c r="CK89" s="23"/>
      <c r="CL89" s="24"/>
      <c r="CM89" s="169">
        <v>1</v>
      </c>
      <c r="CN89" s="23" t="s">
        <v>83</v>
      </c>
      <c r="CO89" s="222"/>
      <c r="CP89" s="222"/>
      <c r="CQ89" s="222"/>
      <c r="CR89" s="23"/>
      <c r="CS89" s="23" t="s">
        <v>63</v>
      </c>
      <c r="CT89" s="23"/>
      <c r="CU89" s="23"/>
      <c r="CV89" s="24"/>
      <c r="CW89" s="23">
        <v>1</v>
      </c>
      <c r="CX89" s="27" t="s">
        <v>15</v>
      </c>
      <c r="CY89" s="401" t="s">
        <v>1332</v>
      </c>
      <c r="CZ89" s="222"/>
      <c r="DA89" s="222"/>
      <c r="DB89" s="23"/>
      <c r="DC89" s="23" t="s">
        <v>63</v>
      </c>
      <c r="DD89" s="23"/>
      <c r="DE89" s="23"/>
      <c r="DF89" s="24"/>
      <c r="DG89" s="23">
        <v>1</v>
      </c>
      <c r="DH89" s="23" t="s">
        <v>2245</v>
      </c>
      <c r="DI89" s="222"/>
      <c r="DJ89" s="222"/>
      <c r="DK89" s="222"/>
      <c r="DL89" s="23"/>
      <c r="DM89" s="23" t="s">
        <v>63</v>
      </c>
      <c r="DN89" s="23"/>
      <c r="DO89" s="23"/>
      <c r="DP89" s="24"/>
      <c r="DQ89" s="23">
        <v>1</v>
      </c>
      <c r="DR89" s="23" t="s">
        <v>83</v>
      </c>
      <c r="DS89" s="325"/>
      <c r="DT89" s="222"/>
      <c r="DU89" s="222"/>
      <c r="DV89" s="23"/>
      <c r="DW89" s="23" t="s">
        <v>63</v>
      </c>
      <c r="DX89" s="23"/>
      <c r="DY89" s="23"/>
      <c r="DZ89" s="24"/>
      <c r="EA89" s="23">
        <v>1</v>
      </c>
      <c r="EB89" s="23" t="s">
        <v>62</v>
      </c>
      <c r="EC89" s="325"/>
      <c r="ED89" s="222"/>
      <c r="EE89" s="222"/>
      <c r="EF89" s="23"/>
      <c r="EG89" s="23" t="s">
        <v>63</v>
      </c>
      <c r="EH89" s="23"/>
      <c r="EI89" s="23"/>
      <c r="EJ89" s="24"/>
      <c r="EK89" s="23">
        <v>1</v>
      </c>
      <c r="EL89" s="23" t="s">
        <v>83</v>
      </c>
      <c r="EM89" s="222"/>
      <c r="EN89" s="222"/>
      <c r="EO89" s="222"/>
      <c r="EP89" s="23"/>
      <c r="EQ89" s="23" t="s">
        <v>63</v>
      </c>
      <c r="ER89" s="23"/>
      <c r="ES89" s="23"/>
      <c r="ET89" s="24"/>
      <c r="EU89" s="169">
        <v>1</v>
      </c>
    </row>
    <row r="90" spans="1:151" ht="63.75" customHeight="1" x14ac:dyDescent="0.2">
      <c r="A90" s="30">
        <v>41</v>
      </c>
      <c r="B90" s="138">
        <v>5</v>
      </c>
      <c r="C90" s="31" t="s">
        <v>2213</v>
      </c>
      <c r="D90" s="31">
        <v>9</v>
      </c>
      <c r="E90" s="31" t="s">
        <v>90</v>
      </c>
      <c r="F90" s="31" t="s">
        <v>2246</v>
      </c>
      <c r="G90" s="322" t="s">
        <v>1538</v>
      </c>
      <c r="H90" s="31" t="s">
        <v>2247</v>
      </c>
      <c r="I90" s="31">
        <v>82</v>
      </c>
      <c r="J90" s="31" t="s">
        <v>2248</v>
      </c>
      <c r="K90" s="23">
        <v>61</v>
      </c>
      <c r="L90" s="222" t="s">
        <v>83</v>
      </c>
      <c r="M90" s="222"/>
      <c r="N90" s="222"/>
      <c r="O90" s="222"/>
      <c r="P90" s="23"/>
      <c r="Q90" s="23" t="s">
        <v>63</v>
      </c>
      <c r="R90" s="23"/>
      <c r="S90" s="23"/>
      <c r="T90" s="24"/>
      <c r="U90" s="169">
        <v>1</v>
      </c>
      <c r="V90" s="27" t="s">
        <v>62</v>
      </c>
      <c r="W90" s="104"/>
      <c r="X90" s="23"/>
      <c r="Y90" s="24"/>
      <c r="Z90" s="23"/>
      <c r="AA90" s="23" t="s">
        <v>63</v>
      </c>
      <c r="AB90" s="23"/>
      <c r="AC90" s="23"/>
      <c r="AD90" s="24"/>
      <c r="AE90" s="23">
        <v>1</v>
      </c>
      <c r="AF90" s="27" t="s">
        <v>65</v>
      </c>
      <c r="AG90" s="222"/>
      <c r="AH90" s="222"/>
      <c r="AI90" s="222"/>
      <c r="AJ90" s="23"/>
      <c r="AK90" s="23" t="s">
        <v>63</v>
      </c>
      <c r="AL90" s="23"/>
      <c r="AM90" s="23"/>
      <c r="AN90" s="24"/>
      <c r="AO90" s="23">
        <v>1</v>
      </c>
      <c r="AP90" s="27" t="s">
        <v>65</v>
      </c>
      <c r="AQ90" s="222"/>
      <c r="AR90" s="222"/>
      <c r="AS90" s="222"/>
      <c r="AT90" s="222"/>
      <c r="AU90" s="23" t="s">
        <v>63</v>
      </c>
      <c r="AV90" s="222"/>
      <c r="AW90" s="222"/>
      <c r="AX90" s="222"/>
      <c r="AY90" s="23">
        <v>1</v>
      </c>
      <c r="AZ90" s="23" t="s">
        <v>15</v>
      </c>
      <c r="BA90" s="222"/>
      <c r="BB90" s="222"/>
      <c r="BC90" s="222"/>
      <c r="BD90" s="23"/>
      <c r="BE90" s="23" t="s">
        <v>63</v>
      </c>
      <c r="BF90" s="23"/>
      <c r="BG90" s="23"/>
      <c r="BH90" s="24"/>
      <c r="BI90" s="23">
        <v>1</v>
      </c>
      <c r="BJ90" s="41" t="s">
        <v>2222</v>
      </c>
      <c r="BK90" s="228"/>
      <c r="BL90" s="228"/>
      <c r="BM90" s="228"/>
      <c r="BN90" s="66"/>
      <c r="BO90" s="66"/>
      <c r="BP90" s="66"/>
      <c r="BQ90" s="66"/>
      <c r="BR90" s="41"/>
      <c r="BS90" s="66"/>
      <c r="BT90" s="23" t="s">
        <v>2249</v>
      </c>
      <c r="BU90" s="24" t="s">
        <v>2250</v>
      </c>
      <c r="BV90" s="222"/>
      <c r="BW90" s="222"/>
      <c r="BX90" s="23"/>
      <c r="BY90" s="23" t="s">
        <v>63</v>
      </c>
      <c r="BZ90" s="23"/>
      <c r="CA90" s="23"/>
      <c r="CB90" s="24"/>
      <c r="CC90" s="23">
        <v>1</v>
      </c>
      <c r="CD90" s="27" t="s">
        <v>1353</v>
      </c>
      <c r="CE90" s="222"/>
      <c r="CF90" s="222"/>
      <c r="CG90" s="222"/>
      <c r="CH90" s="23"/>
      <c r="CI90" s="23" t="s">
        <v>63</v>
      </c>
      <c r="CJ90" s="23"/>
      <c r="CK90" s="23"/>
      <c r="CL90" s="24"/>
      <c r="CM90" s="169">
        <v>1</v>
      </c>
      <c r="CN90" s="27" t="s">
        <v>83</v>
      </c>
      <c r="CO90" s="222"/>
      <c r="CP90" s="222"/>
      <c r="CQ90" s="222"/>
      <c r="CR90" s="23"/>
      <c r="CS90" s="23" t="s">
        <v>63</v>
      </c>
      <c r="CT90" s="23"/>
      <c r="CU90" s="23"/>
      <c r="CV90" s="24"/>
      <c r="CW90" s="23">
        <v>1</v>
      </c>
      <c r="CX90" s="27" t="s">
        <v>62</v>
      </c>
      <c r="CY90" s="401" t="s">
        <v>2251</v>
      </c>
      <c r="CZ90" s="222"/>
      <c r="DA90" s="222"/>
      <c r="DB90" s="23"/>
      <c r="DC90" s="23" t="s">
        <v>63</v>
      </c>
      <c r="DD90" s="23"/>
      <c r="DE90" s="23"/>
      <c r="DF90" s="24"/>
      <c r="DG90" s="23">
        <v>1</v>
      </c>
      <c r="DH90" s="27" t="s">
        <v>65</v>
      </c>
      <c r="DI90" s="222"/>
      <c r="DJ90" s="222"/>
      <c r="DK90" s="222"/>
      <c r="DL90" s="23"/>
      <c r="DM90" s="23" t="s">
        <v>63</v>
      </c>
      <c r="DN90" s="23"/>
      <c r="DO90" s="23"/>
      <c r="DP90" s="24"/>
      <c r="DQ90" s="23">
        <v>1</v>
      </c>
      <c r="DR90" s="27" t="s">
        <v>65</v>
      </c>
      <c r="DS90" s="325"/>
      <c r="DT90" s="222"/>
      <c r="DU90" s="222"/>
      <c r="DV90" s="23"/>
      <c r="DW90" s="23" t="s">
        <v>63</v>
      </c>
      <c r="DX90" s="23"/>
      <c r="DY90" s="23"/>
      <c r="DZ90" s="24"/>
      <c r="EA90" s="23">
        <v>1</v>
      </c>
      <c r="EB90" s="402" t="s">
        <v>62</v>
      </c>
      <c r="EC90" s="325"/>
      <c r="ED90" s="222"/>
      <c r="EE90" s="222"/>
      <c r="EF90" s="23"/>
      <c r="EG90" s="23" t="s">
        <v>63</v>
      </c>
      <c r="EH90" s="23"/>
      <c r="EI90" s="23"/>
      <c r="EJ90" s="24"/>
      <c r="EK90" s="23">
        <v>1</v>
      </c>
      <c r="EL90" s="27" t="s">
        <v>83</v>
      </c>
      <c r="EM90" s="222"/>
      <c r="EN90" s="23" t="s">
        <v>2252</v>
      </c>
      <c r="EO90" s="222"/>
      <c r="EP90" s="23"/>
      <c r="EQ90" s="23" t="s">
        <v>63</v>
      </c>
      <c r="ER90" s="23"/>
      <c r="ES90" s="23"/>
      <c r="ET90" s="24"/>
      <c r="EU90" s="169">
        <v>1</v>
      </c>
    </row>
    <row r="91" spans="1:151" ht="51" customHeight="1" x14ac:dyDescent="0.2">
      <c r="A91" s="30">
        <v>42</v>
      </c>
      <c r="B91" s="138">
        <v>6</v>
      </c>
      <c r="C91" s="23" t="s">
        <v>2213</v>
      </c>
      <c r="D91" s="23">
        <v>9</v>
      </c>
      <c r="E91" s="23" t="s">
        <v>90</v>
      </c>
      <c r="F91" s="31" t="s">
        <v>2253</v>
      </c>
      <c r="G91" s="26" t="s">
        <v>1538</v>
      </c>
      <c r="H91" s="31" t="s">
        <v>2254</v>
      </c>
      <c r="I91" s="31">
        <v>83</v>
      </c>
      <c r="J91" s="173" t="s">
        <v>2255</v>
      </c>
      <c r="K91" s="35">
        <v>62</v>
      </c>
      <c r="L91" s="206" t="s">
        <v>83</v>
      </c>
      <c r="M91" s="403"/>
      <c r="N91" s="403"/>
      <c r="O91" s="403"/>
      <c r="P91" s="23"/>
      <c r="Q91" s="23"/>
      <c r="R91" s="23" t="s">
        <v>63</v>
      </c>
      <c r="S91" s="23"/>
      <c r="T91" s="22" t="s">
        <v>2256</v>
      </c>
      <c r="U91" s="169">
        <v>1</v>
      </c>
      <c r="V91" s="35" t="s">
        <v>62</v>
      </c>
      <c r="W91" s="639"/>
      <c r="X91" s="530"/>
      <c r="Y91" s="545"/>
      <c r="Z91" s="545"/>
      <c r="AA91" s="545" t="s">
        <v>63</v>
      </c>
      <c r="AB91" s="545"/>
      <c r="AC91" s="545"/>
      <c r="AD91" s="533"/>
      <c r="AE91" s="545">
        <v>1</v>
      </c>
      <c r="AF91" s="206" t="s">
        <v>65</v>
      </c>
      <c r="AG91" s="637"/>
      <c r="AH91" s="637"/>
      <c r="AI91" s="637"/>
      <c r="AJ91" s="545"/>
      <c r="AK91" s="545" t="s">
        <v>63</v>
      </c>
      <c r="AL91" s="545"/>
      <c r="AM91" s="545"/>
      <c r="AN91" s="533"/>
      <c r="AO91" s="545">
        <v>1</v>
      </c>
      <c r="AP91" s="206" t="s">
        <v>2257</v>
      </c>
      <c r="AQ91" s="637"/>
      <c r="AR91" s="637"/>
      <c r="AS91" s="642"/>
      <c r="AT91" s="637"/>
      <c r="AU91" s="545" t="s">
        <v>63</v>
      </c>
      <c r="AV91" s="637"/>
      <c r="AW91" s="637"/>
      <c r="AX91" s="544"/>
      <c r="AY91" s="545">
        <v>1</v>
      </c>
      <c r="AZ91" s="35" t="s">
        <v>62</v>
      </c>
      <c r="BA91" s="637"/>
      <c r="BB91" s="637"/>
      <c r="BC91" s="637"/>
      <c r="BD91" s="545"/>
      <c r="BE91" s="545" t="s">
        <v>63</v>
      </c>
      <c r="BF91" s="545"/>
      <c r="BG91" s="545"/>
      <c r="BH91" s="533"/>
      <c r="BI91" s="545">
        <v>1</v>
      </c>
      <c r="BJ91" s="41" t="s">
        <v>2222</v>
      </c>
      <c r="BK91" s="641"/>
      <c r="BL91" s="641"/>
      <c r="BM91" s="641"/>
      <c r="BN91" s="552"/>
      <c r="BO91" s="552"/>
      <c r="BP91" s="552"/>
      <c r="BQ91" s="552"/>
      <c r="BR91" s="552"/>
      <c r="BS91" s="552"/>
      <c r="BT91" s="206" t="s">
        <v>65</v>
      </c>
      <c r="BU91" s="548" t="s">
        <v>2258</v>
      </c>
      <c r="BV91" s="538" t="s">
        <v>2259</v>
      </c>
      <c r="BW91" s="538"/>
      <c r="BX91" s="545"/>
      <c r="BY91" s="545" t="s">
        <v>63</v>
      </c>
      <c r="BZ91" s="545"/>
      <c r="CA91" s="545"/>
      <c r="CB91" s="533"/>
      <c r="CC91" s="545">
        <v>1</v>
      </c>
      <c r="CD91" s="206" t="s">
        <v>1353</v>
      </c>
      <c r="CE91" s="637"/>
      <c r="CF91" s="637"/>
      <c r="CG91" s="538" t="s">
        <v>2260</v>
      </c>
      <c r="CH91" s="545"/>
      <c r="CI91" s="545" t="s">
        <v>63</v>
      </c>
      <c r="CJ91" s="545"/>
      <c r="CK91" s="545"/>
      <c r="CL91" s="533"/>
      <c r="CM91" s="595">
        <v>1</v>
      </c>
      <c r="CN91" s="206" t="s">
        <v>83</v>
      </c>
      <c r="CO91" s="637"/>
      <c r="CP91" s="637"/>
      <c r="CQ91" s="637"/>
      <c r="CR91" s="545"/>
      <c r="CS91" s="545" t="s">
        <v>63</v>
      </c>
      <c r="CT91" s="545"/>
      <c r="CU91" s="545"/>
      <c r="CV91" s="533"/>
      <c r="CW91" s="545">
        <v>1</v>
      </c>
      <c r="CX91" s="404" t="s">
        <v>2261</v>
      </c>
      <c r="CY91" s="644"/>
      <c r="CZ91" s="535" t="s">
        <v>2262</v>
      </c>
      <c r="DA91" s="631" t="s">
        <v>2263</v>
      </c>
      <c r="DB91" s="536"/>
      <c r="DC91" s="536" t="s">
        <v>63</v>
      </c>
      <c r="DD91" s="536"/>
      <c r="DE91" s="536"/>
      <c r="DF91" s="537"/>
      <c r="DG91" s="536">
        <v>1</v>
      </c>
      <c r="DH91" s="206" t="s">
        <v>65</v>
      </c>
      <c r="DI91" s="637"/>
      <c r="DJ91" s="637"/>
      <c r="DK91" s="637"/>
      <c r="DL91" s="545"/>
      <c r="DM91" s="545" t="s">
        <v>63</v>
      </c>
      <c r="DN91" s="545"/>
      <c r="DO91" s="545"/>
      <c r="DP91" s="533" t="s">
        <v>2264</v>
      </c>
      <c r="DQ91" s="545">
        <v>1</v>
      </c>
      <c r="DR91" s="206" t="s">
        <v>65</v>
      </c>
      <c r="DS91" s="643"/>
      <c r="DT91" s="637"/>
      <c r="DU91" s="637"/>
      <c r="DV91" s="545"/>
      <c r="DW91" s="545" t="s">
        <v>63</v>
      </c>
      <c r="DX91" s="545"/>
      <c r="DY91" s="545"/>
      <c r="DZ91" s="533"/>
      <c r="EA91" s="545">
        <v>1</v>
      </c>
      <c r="EB91" s="206" t="s">
        <v>62</v>
      </c>
      <c r="EC91" s="643"/>
      <c r="ED91" s="637"/>
      <c r="EE91" s="637"/>
      <c r="EF91" s="545"/>
      <c r="EG91" s="545" t="s">
        <v>63</v>
      </c>
      <c r="EH91" s="545"/>
      <c r="EI91" s="545"/>
      <c r="EJ91" s="533"/>
      <c r="EK91" s="545">
        <v>1</v>
      </c>
      <c r="EL91" s="206" t="s">
        <v>65</v>
      </c>
      <c r="EM91" s="637"/>
      <c r="EN91" s="645" t="s">
        <v>2252</v>
      </c>
      <c r="EO91" s="626"/>
      <c r="EP91" s="545"/>
      <c r="EQ91" s="545" t="s">
        <v>63</v>
      </c>
      <c r="ER91" s="545"/>
      <c r="ES91" s="545"/>
      <c r="ET91" s="533"/>
      <c r="EU91" s="595">
        <v>1</v>
      </c>
    </row>
    <row r="92" spans="1:151" ht="15.75" customHeight="1" x14ac:dyDescent="0.2">
      <c r="A92" s="342"/>
      <c r="B92" s="348"/>
      <c r="C92" s="23"/>
      <c r="D92" s="23"/>
      <c r="E92" s="23"/>
      <c r="F92" s="31"/>
      <c r="G92" s="343"/>
      <c r="H92" s="31"/>
      <c r="I92" s="31">
        <v>84</v>
      </c>
      <c r="J92" s="173" t="s">
        <v>2265</v>
      </c>
      <c r="K92" s="35"/>
      <c r="L92" s="206" t="s">
        <v>2266</v>
      </c>
      <c r="M92" s="405"/>
      <c r="N92" s="405"/>
      <c r="O92" s="405"/>
      <c r="P92" s="23"/>
      <c r="Q92" s="23"/>
      <c r="R92" s="23"/>
      <c r="S92" s="23"/>
      <c r="T92" s="243"/>
      <c r="U92" s="169"/>
      <c r="V92" s="207" t="s">
        <v>2267</v>
      </c>
      <c r="W92" s="565"/>
      <c r="X92" s="531"/>
      <c r="Y92" s="531"/>
      <c r="Z92" s="531"/>
      <c r="AA92" s="531"/>
      <c r="AB92" s="531"/>
      <c r="AC92" s="531"/>
      <c r="AD92" s="531"/>
      <c r="AE92" s="531"/>
      <c r="AF92" s="406">
        <v>0.25</v>
      </c>
      <c r="AG92" s="531"/>
      <c r="AH92" s="531"/>
      <c r="AI92" s="531"/>
      <c r="AJ92" s="531"/>
      <c r="AK92" s="531"/>
      <c r="AL92" s="531"/>
      <c r="AM92" s="531"/>
      <c r="AN92" s="531"/>
      <c r="AO92" s="531"/>
      <c r="AP92" s="206" t="s">
        <v>2268</v>
      </c>
      <c r="AQ92" s="531"/>
      <c r="AR92" s="531"/>
      <c r="AS92" s="531"/>
      <c r="AT92" s="531"/>
      <c r="AU92" s="531"/>
      <c r="AV92" s="531"/>
      <c r="AW92" s="531"/>
      <c r="AX92" s="531"/>
      <c r="AY92" s="531"/>
      <c r="AZ92" s="406">
        <v>0.3</v>
      </c>
      <c r="BA92" s="531"/>
      <c r="BB92" s="531"/>
      <c r="BC92" s="531"/>
      <c r="BD92" s="531"/>
      <c r="BE92" s="531"/>
      <c r="BF92" s="531"/>
      <c r="BG92" s="531"/>
      <c r="BH92" s="531"/>
      <c r="BI92" s="531"/>
      <c r="BJ92" s="41" t="s">
        <v>2222</v>
      </c>
      <c r="BK92" s="531"/>
      <c r="BL92" s="531"/>
      <c r="BM92" s="531"/>
      <c r="BN92" s="531"/>
      <c r="BO92" s="531"/>
      <c r="BP92" s="531"/>
      <c r="BQ92" s="531"/>
      <c r="BR92" s="531"/>
      <c r="BS92" s="531"/>
      <c r="BT92" s="224"/>
      <c r="BU92" s="531"/>
      <c r="BV92" s="531"/>
      <c r="BW92" s="531"/>
      <c r="BX92" s="531"/>
      <c r="BY92" s="531"/>
      <c r="BZ92" s="531"/>
      <c r="CA92" s="531"/>
      <c r="CB92" s="531"/>
      <c r="CC92" s="531"/>
      <c r="CD92" s="206" t="s">
        <v>2269</v>
      </c>
      <c r="CE92" s="531"/>
      <c r="CF92" s="531"/>
      <c r="CG92" s="531"/>
      <c r="CH92" s="531"/>
      <c r="CI92" s="531"/>
      <c r="CJ92" s="531"/>
      <c r="CK92" s="531"/>
      <c r="CL92" s="531"/>
      <c r="CM92" s="563"/>
      <c r="CN92" s="406">
        <v>0.2</v>
      </c>
      <c r="CO92" s="531"/>
      <c r="CP92" s="531"/>
      <c r="CQ92" s="531"/>
      <c r="CR92" s="531"/>
      <c r="CS92" s="531"/>
      <c r="CT92" s="531"/>
      <c r="CU92" s="531"/>
      <c r="CV92" s="531"/>
      <c r="CW92" s="531"/>
      <c r="CX92" s="407"/>
      <c r="CY92" s="531"/>
      <c r="CZ92" s="531"/>
      <c r="DA92" s="531"/>
      <c r="DB92" s="531"/>
      <c r="DC92" s="531"/>
      <c r="DD92" s="531"/>
      <c r="DE92" s="531"/>
      <c r="DF92" s="531"/>
      <c r="DG92" s="531"/>
      <c r="DH92" s="206" t="s">
        <v>2270</v>
      </c>
      <c r="DI92" s="531"/>
      <c r="DJ92" s="531"/>
      <c r="DK92" s="531"/>
      <c r="DL92" s="531"/>
      <c r="DM92" s="531"/>
      <c r="DN92" s="531"/>
      <c r="DO92" s="531"/>
      <c r="DP92" s="531"/>
      <c r="DQ92" s="531"/>
      <c r="DR92" s="206" t="s">
        <v>2271</v>
      </c>
      <c r="DS92" s="565"/>
      <c r="DT92" s="531"/>
      <c r="DU92" s="531"/>
      <c r="DV92" s="531"/>
      <c r="DW92" s="531"/>
      <c r="DX92" s="531"/>
      <c r="DY92" s="531"/>
      <c r="DZ92" s="531"/>
      <c r="EA92" s="531"/>
      <c r="EB92" s="406">
        <v>0.2</v>
      </c>
      <c r="EC92" s="565"/>
      <c r="ED92" s="531"/>
      <c r="EE92" s="531"/>
      <c r="EF92" s="531"/>
      <c r="EG92" s="531"/>
      <c r="EH92" s="531"/>
      <c r="EI92" s="531"/>
      <c r="EJ92" s="531"/>
      <c r="EK92" s="531"/>
      <c r="EL92" s="206" t="s">
        <v>2272</v>
      </c>
      <c r="EM92" s="531"/>
      <c r="EN92" s="531"/>
      <c r="EO92" s="531"/>
      <c r="EP92" s="531"/>
      <c r="EQ92" s="531"/>
      <c r="ER92" s="531"/>
      <c r="ES92" s="531"/>
      <c r="ET92" s="531"/>
      <c r="EU92" s="563"/>
    </row>
    <row r="93" spans="1:151" ht="15.75" customHeight="1" x14ac:dyDescent="0.2">
      <c r="A93" s="238"/>
      <c r="B93" s="370"/>
      <c r="C93" s="23"/>
      <c r="D93" s="23"/>
      <c r="E93" s="23"/>
      <c r="F93" s="31"/>
      <c r="G93" s="172"/>
      <c r="H93" s="31"/>
      <c r="I93" s="31">
        <v>85</v>
      </c>
      <c r="J93" s="173" t="s">
        <v>2273</v>
      </c>
      <c r="K93" s="35"/>
      <c r="L93" s="408">
        <v>0.8</v>
      </c>
      <c r="M93" s="409"/>
      <c r="N93" s="409"/>
      <c r="O93" s="409"/>
      <c r="P93" s="23"/>
      <c r="Q93" s="23"/>
      <c r="R93" s="23"/>
      <c r="S93" s="23"/>
      <c r="T93" s="242"/>
      <c r="U93" s="169"/>
      <c r="V93" s="207" t="s">
        <v>2274</v>
      </c>
      <c r="W93" s="555"/>
      <c r="X93" s="532"/>
      <c r="Y93" s="532"/>
      <c r="Z93" s="532"/>
      <c r="AA93" s="532"/>
      <c r="AB93" s="532"/>
      <c r="AC93" s="532"/>
      <c r="AD93" s="532"/>
      <c r="AE93" s="532"/>
      <c r="AF93" s="116" t="s">
        <v>2275</v>
      </c>
      <c r="AG93" s="532"/>
      <c r="AH93" s="532"/>
      <c r="AI93" s="532"/>
      <c r="AJ93" s="532"/>
      <c r="AK93" s="532"/>
      <c r="AL93" s="532"/>
      <c r="AM93" s="532"/>
      <c r="AN93" s="532"/>
      <c r="AO93" s="532"/>
      <c r="AP93" s="408">
        <v>1</v>
      </c>
      <c r="AQ93" s="532"/>
      <c r="AR93" s="532"/>
      <c r="AS93" s="532"/>
      <c r="AT93" s="532"/>
      <c r="AU93" s="532"/>
      <c r="AV93" s="532"/>
      <c r="AW93" s="532"/>
      <c r="AX93" s="532"/>
      <c r="AY93" s="532"/>
      <c r="AZ93" s="35" t="s">
        <v>2276</v>
      </c>
      <c r="BA93" s="532"/>
      <c r="BB93" s="532"/>
      <c r="BC93" s="532"/>
      <c r="BD93" s="532"/>
      <c r="BE93" s="532"/>
      <c r="BF93" s="532"/>
      <c r="BG93" s="532"/>
      <c r="BH93" s="532"/>
      <c r="BI93" s="532"/>
      <c r="BJ93" s="41" t="s">
        <v>2222</v>
      </c>
      <c r="BK93" s="532"/>
      <c r="BL93" s="532"/>
      <c r="BM93" s="532"/>
      <c r="BN93" s="532"/>
      <c r="BO93" s="532"/>
      <c r="BP93" s="532"/>
      <c r="BQ93" s="532"/>
      <c r="BR93" s="532"/>
      <c r="BS93" s="532"/>
      <c r="BT93" s="406">
        <v>1</v>
      </c>
      <c r="BU93" s="532"/>
      <c r="BV93" s="532"/>
      <c r="BW93" s="532"/>
      <c r="BX93" s="532"/>
      <c r="BY93" s="532"/>
      <c r="BZ93" s="532"/>
      <c r="CA93" s="532"/>
      <c r="CB93" s="532"/>
      <c r="CC93" s="532"/>
      <c r="CD93" s="116" t="s">
        <v>1353</v>
      </c>
      <c r="CE93" s="532"/>
      <c r="CF93" s="532"/>
      <c r="CG93" s="532"/>
      <c r="CH93" s="532"/>
      <c r="CI93" s="532"/>
      <c r="CJ93" s="532"/>
      <c r="CK93" s="532"/>
      <c r="CL93" s="532"/>
      <c r="CM93" s="561"/>
      <c r="CN93" s="408">
        <v>0.2</v>
      </c>
      <c r="CO93" s="532"/>
      <c r="CP93" s="532"/>
      <c r="CQ93" s="532"/>
      <c r="CR93" s="532"/>
      <c r="CS93" s="532"/>
      <c r="CT93" s="532"/>
      <c r="CU93" s="532"/>
      <c r="CV93" s="532"/>
      <c r="CW93" s="532"/>
      <c r="CX93" s="407"/>
      <c r="CY93" s="532"/>
      <c r="CZ93" s="532"/>
      <c r="DA93" s="532"/>
      <c r="DB93" s="532"/>
      <c r="DC93" s="532"/>
      <c r="DD93" s="532"/>
      <c r="DE93" s="532"/>
      <c r="DF93" s="532"/>
      <c r="DG93" s="532"/>
      <c r="DH93" s="56" t="s">
        <v>2277</v>
      </c>
      <c r="DI93" s="532"/>
      <c r="DJ93" s="532"/>
      <c r="DK93" s="532"/>
      <c r="DL93" s="532"/>
      <c r="DM93" s="532"/>
      <c r="DN93" s="532"/>
      <c r="DO93" s="532"/>
      <c r="DP93" s="532"/>
      <c r="DQ93" s="532"/>
      <c r="DR93" s="116" t="s">
        <v>2278</v>
      </c>
      <c r="DS93" s="555"/>
      <c r="DT93" s="532"/>
      <c r="DU93" s="532"/>
      <c r="DV93" s="532"/>
      <c r="DW93" s="532"/>
      <c r="DX93" s="532"/>
      <c r="DY93" s="532"/>
      <c r="DZ93" s="532"/>
      <c r="EA93" s="532"/>
      <c r="EB93" s="408">
        <v>0.2</v>
      </c>
      <c r="EC93" s="555"/>
      <c r="ED93" s="532"/>
      <c r="EE93" s="532"/>
      <c r="EF93" s="532"/>
      <c r="EG93" s="532"/>
      <c r="EH93" s="532"/>
      <c r="EI93" s="532"/>
      <c r="EJ93" s="532"/>
      <c r="EK93" s="532"/>
      <c r="EL93" s="206" t="s">
        <v>2279</v>
      </c>
      <c r="EM93" s="532"/>
      <c r="EN93" s="532"/>
      <c r="EO93" s="532"/>
      <c r="EP93" s="532"/>
      <c r="EQ93" s="532"/>
      <c r="ER93" s="532"/>
      <c r="ES93" s="532"/>
      <c r="ET93" s="532"/>
      <c r="EU93" s="561"/>
    </row>
    <row r="94" spans="1:151" ht="15.75" customHeight="1" x14ac:dyDescent="0.2">
      <c r="A94" s="30">
        <v>43</v>
      </c>
      <c r="B94" s="26">
        <v>7</v>
      </c>
      <c r="C94" s="240" t="s">
        <v>2213</v>
      </c>
      <c r="D94" s="240">
        <v>9</v>
      </c>
      <c r="E94" s="240" t="s">
        <v>167</v>
      </c>
      <c r="F94" s="240" t="s">
        <v>2280</v>
      </c>
      <c r="G94" s="410" t="s">
        <v>1538</v>
      </c>
      <c r="H94" s="31" t="s">
        <v>2281</v>
      </c>
      <c r="I94" s="31">
        <v>86</v>
      </c>
      <c r="J94" s="31" t="s">
        <v>2282</v>
      </c>
      <c r="K94" s="23">
        <v>63</v>
      </c>
      <c r="L94" s="222" t="s">
        <v>2283</v>
      </c>
      <c r="M94" s="222"/>
      <c r="N94" s="223"/>
      <c r="O94" s="222"/>
      <c r="P94" s="23"/>
      <c r="Q94" s="23" t="s">
        <v>63</v>
      </c>
      <c r="R94" s="23"/>
      <c r="S94" s="23"/>
      <c r="T94" s="24"/>
      <c r="U94" s="169">
        <v>1</v>
      </c>
      <c r="V94" s="222" t="s">
        <v>2283</v>
      </c>
      <c r="W94" s="222"/>
      <c r="X94" s="223"/>
      <c r="Y94" s="222"/>
      <c r="Z94" s="23"/>
      <c r="AA94" s="23" t="s">
        <v>63</v>
      </c>
      <c r="AB94" s="23"/>
      <c r="AC94" s="23"/>
      <c r="AD94" s="24"/>
      <c r="AE94" s="23">
        <v>1</v>
      </c>
      <c r="AF94" s="24" t="s">
        <v>2284</v>
      </c>
      <c r="AG94" s="411">
        <f>51/64</f>
        <v>0.796875</v>
      </c>
      <c r="AH94" s="223"/>
      <c r="AI94" s="222"/>
      <c r="AJ94" s="23"/>
      <c r="AK94" s="23" t="s">
        <v>63</v>
      </c>
      <c r="AL94" s="23"/>
      <c r="AM94" s="23"/>
      <c r="AN94" s="24"/>
      <c r="AO94" s="23">
        <v>1</v>
      </c>
      <c r="AP94" s="24" t="s">
        <v>2285</v>
      </c>
      <c r="AQ94" s="222"/>
      <c r="AR94" s="223"/>
      <c r="AS94" s="412"/>
      <c r="AT94" s="222"/>
      <c r="AU94" s="222" t="s">
        <v>63</v>
      </c>
      <c r="AV94" s="222"/>
      <c r="AW94" s="222"/>
      <c r="AX94" s="222"/>
      <c r="AY94" s="23">
        <v>1</v>
      </c>
      <c r="AZ94" s="413">
        <f>((18*6)+(1*12))/19</f>
        <v>6.3157894736842106</v>
      </c>
      <c r="BA94" s="222"/>
      <c r="BB94" s="223" t="s">
        <v>2286</v>
      </c>
      <c r="BC94" s="222"/>
      <c r="BD94" s="23"/>
      <c r="BE94" s="23" t="s">
        <v>63</v>
      </c>
      <c r="BF94" s="23"/>
      <c r="BG94" s="23"/>
      <c r="BH94" s="24"/>
      <c r="BI94" s="23">
        <v>1</v>
      </c>
      <c r="BJ94" s="41" t="s">
        <v>2222</v>
      </c>
      <c r="BK94" s="228"/>
      <c r="BL94" s="229"/>
      <c r="BM94" s="228"/>
      <c r="BN94" s="66"/>
      <c r="BO94" s="66"/>
      <c r="BP94" s="66"/>
      <c r="BQ94" s="66"/>
      <c r="BR94" s="41"/>
      <c r="BS94" s="66"/>
      <c r="BT94" s="23" t="s">
        <v>2287</v>
      </c>
      <c r="BU94" s="24" t="s">
        <v>2288</v>
      </c>
      <c r="BV94" s="35" t="s">
        <v>2289</v>
      </c>
      <c r="BW94" s="222"/>
      <c r="BX94" s="23"/>
      <c r="BY94" s="23" t="s">
        <v>63</v>
      </c>
      <c r="BZ94" s="23"/>
      <c r="CA94" s="23"/>
      <c r="CB94" s="24"/>
      <c r="CC94" s="23">
        <v>1</v>
      </c>
      <c r="CD94" s="222" t="s">
        <v>2290</v>
      </c>
      <c r="CE94" s="222"/>
      <c r="CF94" s="223"/>
      <c r="CG94" s="24"/>
      <c r="CH94" s="23"/>
      <c r="CI94" s="23"/>
      <c r="CJ94" s="23" t="s">
        <v>63</v>
      </c>
      <c r="CK94" s="23"/>
      <c r="CL94" s="24" t="s">
        <v>2291</v>
      </c>
      <c r="CM94" s="169">
        <v>1</v>
      </c>
      <c r="CN94" s="24" t="s">
        <v>2292</v>
      </c>
      <c r="CO94" s="222"/>
      <c r="CP94" s="223"/>
      <c r="CQ94" s="222"/>
      <c r="CR94" s="23"/>
      <c r="CS94" s="23"/>
      <c r="CT94" s="23" t="s">
        <v>63</v>
      </c>
      <c r="CU94" s="23"/>
      <c r="CV94" s="24" t="s">
        <v>2293</v>
      </c>
      <c r="CW94" s="23">
        <v>1</v>
      </c>
      <c r="CX94" s="222" t="s">
        <v>2294</v>
      </c>
      <c r="CY94" s="27"/>
      <c r="CZ94" s="223"/>
      <c r="DA94" s="222"/>
      <c r="DB94" s="23"/>
      <c r="DC94" s="23" t="s">
        <v>63</v>
      </c>
      <c r="DD94" s="23"/>
      <c r="DE94" s="23"/>
      <c r="DF94" s="24"/>
      <c r="DG94" s="23">
        <v>1</v>
      </c>
      <c r="DH94" s="24" t="s">
        <v>2295</v>
      </c>
      <c r="DI94" s="222"/>
      <c r="DJ94" s="223"/>
      <c r="DK94" s="222"/>
      <c r="DL94" s="23"/>
      <c r="DM94" s="23"/>
      <c r="DN94" s="23" t="s">
        <v>63</v>
      </c>
      <c r="DO94" s="23"/>
      <c r="DP94" s="24" t="s">
        <v>2296</v>
      </c>
      <c r="DQ94" s="23">
        <v>1</v>
      </c>
      <c r="DR94" s="24" t="s">
        <v>2297</v>
      </c>
      <c r="DS94" s="325"/>
      <c r="DT94" s="223"/>
      <c r="DU94" s="222"/>
      <c r="DV94" s="23"/>
      <c r="DW94" s="23" t="s">
        <v>63</v>
      </c>
      <c r="DX94" s="23"/>
      <c r="DY94" s="23"/>
      <c r="DZ94" s="24"/>
      <c r="EA94" s="23">
        <v>1</v>
      </c>
      <c r="EB94" s="24" t="s">
        <v>2298</v>
      </c>
      <c r="EC94" s="325"/>
      <c r="ED94" s="223" t="s">
        <v>2299</v>
      </c>
      <c r="EE94" s="222"/>
      <c r="EF94" s="23"/>
      <c r="EG94" s="23" t="s">
        <v>63</v>
      </c>
      <c r="EH94" s="23"/>
      <c r="EI94" s="23"/>
      <c r="EJ94" s="24"/>
      <c r="EK94" s="23">
        <v>1</v>
      </c>
      <c r="EL94" s="323">
        <v>1</v>
      </c>
      <c r="EM94" s="222"/>
      <c r="EN94" s="223"/>
      <c r="EO94" s="222"/>
      <c r="EP94" s="23"/>
      <c r="EQ94" s="23" t="s">
        <v>63</v>
      </c>
      <c r="ER94" s="23"/>
      <c r="ES94" s="23"/>
      <c r="ET94" s="24"/>
      <c r="EU94" s="169">
        <v>1</v>
      </c>
    </row>
    <row r="95" spans="1:151" ht="51" customHeight="1" x14ac:dyDescent="0.2">
      <c r="A95" s="30">
        <v>44</v>
      </c>
      <c r="B95" s="26">
        <v>8</v>
      </c>
      <c r="C95" s="21" t="s">
        <v>2213</v>
      </c>
      <c r="D95" s="21">
        <v>9</v>
      </c>
      <c r="E95" s="21" t="s">
        <v>167</v>
      </c>
      <c r="F95" s="21" t="s">
        <v>2300</v>
      </c>
      <c r="G95" s="331" t="s">
        <v>1538</v>
      </c>
      <c r="H95" s="31" t="s">
        <v>2301</v>
      </c>
      <c r="I95" s="31">
        <v>87</v>
      </c>
      <c r="J95" s="31" t="s">
        <v>2302</v>
      </c>
      <c r="K95" s="23">
        <v>64</v>
      </c>
      <c r="L95" s="24" t="s">
        <v>2303</v>
      </c>
      <c r="M95" s="224"/>
      <c r="N95" s="223"/>
      <c r="O95" s="222"/>
      <c r="P95" s="23"/>
      <c r="Q95" s="23"/>
      <c r="R95" s="23" t="s">
        <v>63</v>
      </c>
      <c r="S95" s="23"/>
      <c r="T95" s="24" t="s">
        <v>2304</v>
      </c>
      <c r="U95" s="169">
        <v>1</v>
      </c>
      <c r="V95" s="414">
        <v>10</v>
      </c>
      <c r="W95" s="415"/>
      <c r="X95" s="35"/>
      <c r="Y95" s="24"/>
      <c r="Z95" s="23"/>
      <c r="AA95" s="23" t="s">
        <v>63</v>
      </c>
      <c r="AB95" s="23"/>
      <c r="AC95" s="23"/>
      <c r="AD95" s="24"/>
      <c r="AE95" s="23">
        <v>1</v>
      </c>
      <c r="AF95" s="116" t="s">
        <v>2305</v>
      </c>
      <c r="AG95" s="224"/>
      <c r="AH95" s="223"/>
      <c r="AI95" s="222"/>
      <c r="AJ95" s="23"/>
      <c r="AK95" s="23" t="s">
        <v>63</v>
      </c>
      <c r="AL95" s="23"/>
      <c r="AM95" s="23"/>
      <c r="AN95" s="24"/>
      <c r="AO95" s="23">
        <v>1</v>
      </c>
      <c r="AP95" s="203">
        <v>5</v>
      </c>
      <c r="AQ95" s="224"/>
      <c r="AR95" s="223"/>
      <c r="AS95" s="412"/>
      <c r="AT95" s="222"/>
      <c r="AU95" s="222"/>
      <c r="AV95" s="222" t="s">
        <v>63</v>
      </c>
      <c r="AW95" s="222"/>
      <c r="AX95" s="222" t="s">
        <v>2306</v>
      </c>
      <c r="AY95" s="23">
        <v>1</v>
      </c>
      <c r="AZ95" s="35">
        <v>10</v>
      </c>
      <c r="BA95" s="224"/>
      <c r="BB95" s="35" t="s">
        <v>2307</v>
      </c>
      <c r="BC95" s="222"/>
      <c r="BD95" s="23"/>
      <c r="BE95" s="23" t="s">
        <v>63</v>
      </c>
      <c r="BF95" s="23"/>
      <c r="BG95" s="23"/>
      <c r="BH95" s="24"/>
      <c r="BI95" s="23">
        <v>1</v>
      </c>
      <c r="BJ95" s="41" t="s">
        <v>2222</v>
      </c>
      <c r="BK95" s="230"/>
      <c r="BL95" s="229"/>
      <c r="BM95" s="228"/>
      <c r="BN95" s="66"/>
      <c r="BO95" s="66"/>
      <c r="BP95" s="66"/>
      <c r="BQ95" s="66"/>
      <c r="BR95" s="41"/>
      <c r="BS95" s="66"/>
      <c r="BT95" s="206">
        <v>8</v>
      </c>
      <c r="BU95" s="116" t="s">
        <v>2308</v>
      </c>
      <c r="BV95" s="35" t="s">
        <v>2309</v>
      </c>
      <c r="BW95" s="222"/>
      <c r="BX95" s="23"/>
      <c r="BY95" s="23" t="s">
        <v>63</v>
      </c>
      <c r="BZ95" s="23"/>
      <c r="CA95" s="23"/>
      <c r="CB95" s="24"/>
      <c r="CC95" s="23">
        <v>1</v>
      </c>
      <c r="CD95" s="203">
        <v>12</v>
      </c>
      <c r="CE95" s="224"/>
      <c r="CF95" s="223"/>
      <c r="CG95" s="222"/>
      <c r="CH95" s="23"/>
      <c r="CI95" s="23" t="s">
        <v>63</v>
      </c>
      <c r="CJ95" s="23"/>
      <c r="CK95" s="23"/>
      <c r="CL95" s="24"/>
      <c r="CM95" s="169">
        <v>1</v>
      </c>
      <c r="CN95" s="116" t="s">
        <v>2310</v>
      </c>
      <c r="CO95" s="224"/>
      <c r="CP95" s="223"/>
      <c r="CQ95" s="222"/>
      <c r="CR95" s="23"/>
      <c r="CS95" s="23" t="s">
        <v>63</v>
      </c>
      <c r="CT95" s="23"/>
      <c r="CU95" s="23"/>
      <c r="CV95" s="24"/>
      <c r="CW95" s="23">
        <v>1</v>
      </c>
      <c r="CX95" s="224" t="s">
        <v>2311</v>
      </c>
      <c r="CY95" s="224"/>
      <c r="CZ95" s="223"/>
      <c r="DA95" s="222"/>
      <c r="DB95" s="23"/>
      <c r="DC95" s="23" t="s">
        <v>63</v>
      </c>
      <c r="DD95" s="23"/>
      <c r="DE95" s="23"/>
      <c r="DF95" s="24"/>
      <c r="DG95" s="23">
        <v>1</v>
      </c>
      <c r="DH95" s="116" t="s">
        <v>2312</v>
      </c>
      <c r="DI95" s="224"/>
      <c r="DJ95" s="223"/>
      <c r="DK95" s="222"/>
      <c r="DL95" s="23"/>
      <c r="DM95" s="23" t="s">
        <v>63</v>
      </c>
      <c r="DN95" s="23"/>
      <c r="DO95" s="23"/>
      <c r="DP95" s="24"/>
      <c r="DQ95" s="23">
        <v>1</v>
      </c>
      <c r="DR95" s="116" t="s">
        <v>2313</v>
      </c>
      <c r="DS95" s="416"/>
      <c r="DT95" s="223"/>
      <c r="DU95" s="222"/>
      <c r="DV95" s="23"/>
      <c r="DW95" s="23" t="s">
        <v>63</v>
      </c>
      <c r="DX95" s="23"/>
      <c r="DY95" s="23"/>
      <c r="DZ95" s="24"/>
      <c r="EA95" s="23">
        <v>1</v>
      </c>
      <c r="EB95" s="116" t="s">
        <v>2314</v>
      </c>
      <c r="EC95" s="416"/>
      <c r="ED95" s="223"/>
      <c r="EE95" s="222"/>
      <c r="EF95" s="23"/>
      <c r="EG95" s="23" t="s">
        <v>63</v>
      </c>
      <c r="EH95" s="23"/>
      <c r="EI95" s="23"/>
      <c r="EJ95" s="24"/>
      <c r="EK95" s="23">
        <v>1</v>
      </c>
      <c r="EL95" s="116" t="s">
        <v>2315</v>
      </c>
      <c r="EM95" s="224"/>
      <c r="EN95" s="223"/>
      <c r="EO95" s="222"/>
      <c r="EP95" s="23"/>
      <c r="EQ95" s="23" t="s">
        <v>63</v>
      </c>
      <c r="ER95" s="23"/>
      <c r="ES95" s="23"/>
      <c r="ET95" s="24"/>
      <c r="EU95" s="169">
        <v>1</v>
      </c>
    </row>
    <row r="96" spans="1:151" ht="33.75" customHeight="1" x14ac:dyDescent="0.2">
      <c r="A96" s="30">
        <v>45</v>
      </c>
      <c r="B96" s="26">
        <v>9</v>
      </c>
      <c r="C96" s="21" t="s">
        <v>2213</v>
      </c>
      <c r="D96" s="21">
        <v>9</v>
      </c>
      <c r="E96" s="21" t="s">
        <v>188</v>
      </c>
      <c r="F96" s="21" t="s">
        <v>2316</v>
      </c>
      <c r="G96" s="26" t="s">
        <v>1538</v>
      </c>
      <c r="H96" s="31" t="s">
        <v>2317</v>
      </c>
      <c r="I96" s="31">
        <v>88</v>
      </c>
      <c r="J96" s="173" t="s">
        <v>2318</v>
      </c>
      <c r="K96" s="35"/>
      <c r="L96" s="185">
        <v>20</v>
      </c>
      <c r="M96" s="403"/>
      <c r="N96" s="403"/>
      <c r="O96" s="403"/>
      <c r="P96" s="23"/>
      <c r="Q96" s="23"/>
      <c r="R96" s="23" t="s">
        <v>63</v>
      </c>
      <c r="S96" s="23"/>
      <c r="T96" s="22" t="s">
        <v>2319</v>
      </c>
      <c r="U96" s="169">
        <v>1</v>
      </c>
      <c r="V96" s="185">
        <v>12</v>
      </c>
      <c r="W96" s="670">
        <f>V97/V96</f>
        <v>0.25</v>
      </c>
      <c r="X96" s="669"/>
      <c r="Y96" s="669"/>
      <c r="Z96" s="545"/>
      <c r="AA96" s="545" t="s">
        <v>63</v>
      </c>
      <c r="AB96" s="545"/>
      <c r="AC96" s="545"/>
      <c r="AD96" s="533"/>
      <c r="AE96" s="545">
        <v>1</v>
      </c>
      <c r="AF96" s="185">
        <v>51</v>
      </c>
      <c r="AG96" s="671">
        <v>1</v>
      </c>
      <c r="AH96" s="637"/>
      <c r="AI96" s="637"/>
      <c r="AJ96" s="545"/>
      <c r="AK96" s="545" t="s">
        <v>63</v>
      </c>
      <c r="AL96" s="545"/>
      <c r="AM96" s="545"/>
      <c r="AN96" s="533"/>
      <c r="AO96" s="545">
        <v>1</v>
      </c>
      <c r="AP96" s="185">
        <v>30</v>
      </c>
      <c r="AQ96" s="672">
        <f>AP97/AP96</f>
        <v>3.3333333333333333E-2</v>
      </c>
      <c r="AR96" s="637"/>
      <c r="AS96" s="642"/>
      <c r="AT96" s="637"/>
      <c r="AU96" s="626" t="s">
        <v>63</v>
      </c>
      <c r="AV96" s="626"/>
      <c r="AW96" s="637"/>
      <c r="AX96" s="533"/>
      <c r="AY96" s="545">
        <v>1</v>
      </c>
      <c r="AZ96" s="23">
        <v>1</v>
      </c>
      <c r="BA96" s="637"/>
      <c r="BB96" s="637"/>
      <c r="BC96" s="637"/>
      <c r="BD96" s="545"/>
      <c r="BE96" s="545"/>
      <c r="BF96" s="545" t="s">
        <v>63</v>
      </c>
      <c r="BG96" s="545"/>
      <c r="BH96" s="533" t="s">
        <v>2320</v>
      </c>
      <c r="BI96" s="545">
        <v>1</v>
      </c>
      <c r="BJ96" s="41" t="s">
        <v>2222</v>
      </c>
      <c r="BK96" s="641"/>
      <c r="BL96" s="641"/>
      <c r="BM96" s="641"/>
      <c r="BN96" s="552"/>
      <c r="BO96" s="552"/>
      <c r="BP96" s="552"/>
      <c r="BQ96" s="552"/>
      <c r="BR96" s="552"/>
      <c r="BS96" s="552"/>
      <c r="BT96" s="23">
        <v>139</v>
      </c>
      <c r="BU96" s="668">
        <f>BT97/BT96</f>
        <v>0.53956834532374098</v>
      </c>
      <c r="BV96" s="669" t="s">
        <v>2321</v>
      </c>
      <c r="BW96" s="637"/>
      <c r="BX96" s="545"/>
      <c r="BY96" s="545" t="s">
        <v>63</v>
      </c>
      <c r="BZ96" s="545"/>
      <c r="CA96" s="545"/>
      <c r="CB96" s="533"/>
      <c r="CC96" s="545">
        <v>1</v>
      </c>
      <c r="CD96" s="185">
        <v>15</v>
      </c>
      <c r="CE96" s="637"/>
      <c r="CF96" s="674" t="s">
        <v>2322</v>
      </c>
      <c r="CG96" s="545" t="s">
        <v>2323</v>
      </c>
      <c r="CH96" s="545"/>
      <c r="CI96" s="545"/>
      <c r="CJ96" s="545" t="s">
        <v>63</v>
      </c>
      <c r="CK96" s="545"/>
      <c r="CL96" s="533" t="s">
        <v>2324</v>
      </c>
      <c r="CM96" s="595">
        <v>1</v>
      </c>
      <c r="CN96" s="185">
        <v>7</v>
      </c>
      <c r="CO96" s="675">
        <f>CN97/CN96</f>
        <v>0.5714285714285714</v>
      </c>
      <c r="CP96" s="637"/>
      <c r="CQ96" s="637"/>
      <c r="CR96" s="637"/>
      <c r="CS96" s="637" t="s">
        <v>63</v>
      </c>
      <c r="CT96" s="637"/>
      <c r="CU96" s="637"/>
      <c r="CV96" s="544"/>
      <c r="CW96" s="545">
        <v>1</v>
      </c>
      <c r="CX96" s="185">
        <v>12</v>
      </c>
      <c r="CY96" s="672">
        <f>CX97/CX96</f>
        <v>0.16666666666666666</v>
      </c>
      <c r="CZ96" s="637"/>
      <c r="DA96" s="637"/>
      <c r="DB96" s="545"/>
      <c r="DC96" s="545" t="s">
        <v>63</v>
      </c>
      <c r="DD96" s="545"/>
      <c r="DE96" s="545"/>
      <c r="DF96" s="533"/>
      <c r="DG96" s="545">
        <v>1</v>
      </c>
      <c r="DH96" s="56" t="s">
        <v>2277</v>
      </c>
      <c r="DI96" s="637"/>
      <c r="DJ96" s="637"/>
      <c r="DK96" s="637" t="s">
        <v>2046</v>
      </c>
      <c r="DL96" s="545"/>
      <c r="DM96" s="545"/>
      <c r="DN96" s="545" t="s">
        <v>63</v>
      </c>
      <c r="DO96" s="545"/>
      <c r="DP96" s="533" t="s">
        <v>2325</v>
      </c>
      <c r="DQ96" s="545">
        <v>1</v>
      </c>
      <c r="DR96" s="185">
        <v>2</v>
      </c>
      <c r="DS96" s="643"/>
      <c r="DT96" s="637"/>
      <c r="DU96" s="637"/>
      <c r="DV96" s="545"/>
      <c r="DW96" s="545"/>
      <c r="DX96" s="545" t="s">
        <v>63</v>
      </c>
      <c r="DY96" s="545"/>
      <c r="DZ96" s="533" t="s">
        <v>2326</v>
      </c>
      <c r="EA96" s="545">
        <v>1</v>
      </c>
      <c r="EB96" s="185">
        <v>15</v>
      </c>
      <c r="EC96" s="640">
        <f>EB97/EB96</f>
        <v>1</v>
      </c>
      <c r="ED96" s="637"/>
      <c r="EE96" s="637"/>
      <c r="EF96" s="545" t="s">
        <v>63</v>
      </c>
      <c r="EG96" s="545"/>
      <c r="EH96" s="545"/>
      <c r="EI96" s="545"/>
      <c r="EJ96" s="533"/>
      <c r="EK96" s="545">
        <v>1</v>
      </c>
      <c r="EL96" s="185">
        <v>6</v>
      </c>
      <c r="EM96" s="638">
        <f>EL97/EL96</f>
        <v>0.16666666666666666</v>
      </c>
      <c r="EN96" s="637"/>
      <c r="EO96" s="637"/>
      <c r="EP96" s="545"/>
      <c r="EQ96" s="545" t="s">
        <v>63</v>
      </c>
      <c r="ER96" s="545"/>
      <c r="ES96" s="545"/>
      <c r="ET96" s="533"/>
      <c r="EU96" s="595">
        <v>1</v>
      </c>
    </row>
    <row r="97" spans="1:161" ht="33.75" customHeight="1" x14ac:dyDescent="0.2">
      <c r="A97" s="238"/>
      <c r="B97" s="172"/>
      <c r="C97" s="239"/>
      <c r="D97" s="239"/>
      <c r="E97" s="239"/>
      <c r="F97" s="239"/>
      <c r="G97" s="172"/>
      <c r="H97" s="31"/>
      <c r="I97" s="31">
        <v>89</v>
      </c>
      <c r="J97" s="173" t="s">
        <v>2327</v>
      </c>
      <c r="K97" s="35"/>
      <c r="L97" s="116" t="s">
        <v>2328</v>
      </c>
      <c r="M97" s="409"/>
      <c r="N97" s="409"/>
      <c r="O97" s="409"/>
      <c r="P97" s="23"/>
      <c r="Q97" s="23"/>
      <c r="R97" s="23"/>
      <c r="S97" s="23"/>
      <c r="T97" s="242"/>
      <c r="U97" s="169"/>
      <c r="V97" s="203">
        <v>3</v>
      </c>
      <c r="W97" s="555"/>
      <c r="X97" s="532"/>
      <c r="Y97" s="532"/>
      <c r="Z97" s="532"/>
      <c r="AA97" s="532"/>
      <c r="AB97" s="532"/>
      <c r="AC97" s="532"/>
      <c r="AD97" s="532"/>
      <c r="AE97" s="532"/>
      <c r="AF97" s="203">
        <v>51</v>
      </c>
      <c r="AG97" s="532"/>
      <c r="AH97" s="532"/>
      <c r="AI97" s="532"/>
      <c r="AJ97" s="532"/>
      <c r="AK97" s="532"/>
      <c r="AL97" s="532"/>
      <c r="AM97" s="532"/>
      <c r="AN97" s="532"/>
      <c r="AO97" s="532"/>
      <c r="AP97" s="203">
        <v>1</v>
      </c>
      <c r="AQ97" s="532"/>
      <c r="AR97" s="532"/>
      <c r="AS97" s="532"/>
      <c r="AT97" s="532"/>
      <c r="AU97" s="532"/>
      <c r="AV97" s="532"/>
      <c r="AW97" s="532"/>
      <c r="AX97" s="532"/>
      <c r="AY97" s="532"/>
      <c r="AZ97" s="206">
        <v>0</v>
      </c>
      <c r="BA97" s="532"/>
      <c r="BB97" s="532"/>
      <c r="BC97" s="532"/>
      <c r="BD97" s="532"/>
      <c r="BE97" s="532"/>
      <c r="BF97" s="532"/>
      <c r="BG97" s="532"/>
      <c r="BH97" s="532"/>
      <c r="BI97" s="532"/>
      <c r="BJ97" s="41" t="s">
        <v>2222</v>
      </c>
      <c r="BK97" s="532"/>
      <c r="BL97" s="532"/>
      <c r="BM97" s="532"/>
      <c r="BN97" s="532"/>
      <c r="BO97" s="532"/>
      <c r="BP97" s="532"/>
      <c r="BQ97" s="532"/>
      <c r="BR97" s="532"/>
      <c r="BS97" s="532"/>
      <c r="BT97" s="407">
        <v>75</v>
      </c>
      <c r="BU97" s="532"/>
      <c r="BV97" s="532"/>
      <c r="BW97" s="532"/>
      <c r="BX97" s="532"/>
      <c r="BY97" s="532"/>
      <c r="BZ97" s="532"/>
      <c r="CA97" s="532"/>
      <c r="CB97" s="532"/>
      <c r="CC97" s="532"/>
      <c r="CD97" s="224"/>
      <c r="CE97" s="532"/>
      <c r="CF97" s="532"/>
      <c r="CG97" s="532"/>
      <c r="CH97" s="532"/>
      <c r="CI97" s="532"/>
      <c r="CJ97" s="532"/>
      <c r="CK97" s="532"/>
      <c r="CL97" s="532"/>
      <c r="CM97" s="561"/>
      <c r="CN97" s="203">
        <v>4</v>
      </c>
      <c r="CO97" s="532"/>
      <c r="CP97" s="532"/>
      <c r="CQ97" s="532"/>
      <c r="CR97" s="532"/>
      <c r="CS97" s="532"/>
      <c r="CT97" s="532"/>
      <c r="CU97" s="532"/>
      <c r="CV97" s="532"/>
      <c r="CW97" s="532"/>
      <c r="CX97" s="203">
        <v>2</v>
      </c>
      <c r="CY97" s="532"/>
      <c r="CZ97" s="532"/>
      <c r="DA97" s="532"/>
      <c r="DB97" s="532"/>
      <c r="DC97" s="532"/>
      <c r="DD97" s="532"/>
      <c r="DE97" s="532"/>
      <c r="DF97" s="532"/>
      <c r="DG97" s="532"/>
      <c r="DH97" s="417" t="s">
        <v>2329</v>
      </c>
      <c r="DI97" s="532"/>
      <c r="DJ97" s="532"/>
      <c r="DK97" s="532"/>
      <c r="DL97" s="532"/>
      <c r="DM97" s="532"/>
      <c r="DN97" s="532"/>
      <c r="DO97" s="532"/>
      <c r="DP97" s="532"/>
      <c r="DQ97" s="532"/>
      <c r="DR97" s="417" t="s">
        <v>2330</v>
      </c>
      <c r="DS97" s="555"/>
      <c r="DT97" s="532"/>
      <c r="DU97" s="532"/>
      <c r="DV97" s="532"/>
      <c r="DW97" s="532"/>
      <c r="DX97" s="532"/>
      <c r="DY97" s="532"/>
      <c r="DZ97" s="532"/>
      <c r="EA97" s="532"/>
      <c r="EB97" s="203">
        <v>15</v>
      </c>
      <c r="EC97" s="555"/>
      <c r="ED97" s="532"/>
      <c r="EE97" s="532"/>
      <c r="EF97" s="532"/>
      <c r="EG97" s="532"/>
      <c r="EH97" s="532"/>
      <c r="EI97" s="532"/>
      <c r="EJ97" s="532"/>
      <c r="EK97" s="532"/>
      <c r="EL97" s="203">
        <v>1</v>
      </c>
      <c r="EM97" s="532"/>
      <c r="EN97" s="532"/>
      <c r="EO97" s="532"/>
      <c r="EP97" s="532"/>
      <c r="EQ97" s="532"/>
      <c r="ER97" s="532"/>
      <c r="ES97" s="532"/>
      <c r="ET97" s="532"/>
      <c r="EU97" s="561"/>
    </row>
    <row r="98" spans="1:161" ht="63.75" customHeight="1" x14ac:dyDescent="0.2">
      <c r="A98" s="20">
        <v>46</v>
      </c>
      <c r="B98" s="23">
        <v>1</v>
      </c>
      <c r="C98" s="31" t="s">
        <v>2331</v>
      </c>
      <c r="D98" s="31">
        <v>9</v>
      </c>
      <c r="E98" s="31" t="s">
        <v>1151</v>
      </c>
      <c r="F98" s="31" t="s">
        <v>2332</v>
      </c>
      <c r="G98" s="322" t="s">
        <v>525</v>
      </c>
      <c r="H98" s="31" t="s">
        <v>2333</v>
      </c>
      <c r="I98" s="31"/>
      <c r="J98" s="24"/>
      <c r="K98" s="23"/>
      <c r="L98" s="222" t="s">
        <v>65</v>
      </c>
      <c r="M98" s="222"/>
      <c r="N98" s="222"/>
      <c r="O98" s="222"/>
      <c r="P98" s="23"/>
      <c r="Q98" s="23" t="s">
        <v>63</v>
      </c>
      <c r="R98" s="23"/>
      <c r="S98" s="23"/>
      <c r="T98" s="24"/>
      <c r="U98" s="169">
        <v>1</v>
      </c>
      <c r="V98" s="3"/>
      <c r="W98" s="325"/>
      <c r="X98" s="222"/>
      <c r="Y98" s="222"/>
      <c r="Z98" s="23"/>
      <c r="AA98" s="23" t="s">
        <v>63</v>
      </c>
      <c r="AB98" s="23"/>
      <c r="AC98" s="23"/>
      <c r="AD98" s="24"/>
      <c r="AE98" s="23">
        <v>1</v>
      </c>
      <c r="AF98" s="222" t="s">
        <v>2334</v>
      </c>
      <c r="AG98" s="222"/>
      <c r="AH98" s="222"/>
      <c r="AI98" s="222"/>
      <c r="AJ98" s="23"/>
      <c r="AK98" s="23" t="s">
        <v>63</v>
      </c>
      <c r="AL98" s="23"/>
      <c r="AM98" s="23"/>
      <c r="AN98" s="24"/>
      <c r="AO98" s="23">
        <v>1</v>
      </c>
      <c r="AP98" s="24" t="s">
        <v>2335</v>
      </c>
      <c r="AQ98" s="222"/>
      <c r="AR98" s="222"/>
      <c r="AS98" s="222"/>
      <c r="AT98" s="222"/>
      <c r="AU98" s="23" t="s">
        <v>63</v>
      </c>
      <c r="AV98" s="23"/>
      <c r="AW98" s="23"/>
      <c r="AX98" s="24"/>
      <c r="AY98" s="23">
        <v>1</v>
      </c>
      <c r="AZ98" s="222" t="s">
        <v>65</v>
      </c>
      <c r="BA98" s="222"/>
      <c r="BB98" s="24" t="s">
        <v>1327</v>
      </c>
      <c r="BC98" s="222"/>
      <c r="BD98" s="23"/>
      <c r="BE98" s="23" t="s">
        <v>63</v>
      </c>
      <c r="BF98" s="23"/>
      <c r="BG98" s="23"/>
      <c r="BH98" s="24"/>
      <c r="BI98" s="23">
        <v>1</v>
      </c>
      <c r="BJ98" s="222" t="s">
        <v>65</v>
      </c>
      <c r="BK98" s="222"/>
      <c r="BL98" s="222"/>
      <c r="BM98" s="222"/>
      <c r="BN98" s="23"/>
      <c r="BO98" s="23" t="s">
        <v>63</v>
      </c>
      <c r="BP98" s="23"/>
      <c r="BQ98" s="23"/>
      <c r="BR98" s="24"/>
      <c r="BS98" s="23">
        <v>1</v>
      </c>
      <c r="BT98" s="24" t="s">
        <v>14</v>
      </c>
      <c r="BU98" s="222"/>
      <c r="BV98" s="222"/>
      <c r="BW98" s="222"/>
      <c r="BX98" s="23"/>
      <c r="BY98" s="23" t="s">
        <v>63</v>
      </c>
      <c r="BZ98" s="23"/>
      <c r="CA98" s="23"/>
      <c r="CB98" s="24"/>
      <c r="CC98" s="23">
        <v>1</v>
      </c>
      <c r="CD98" s="24" t="s">
        <v>1595</v>
      </c>
      <c r="CE98" s="222"/>
      <c r="CF98" s="222"/>
      <c r="CG98" s="222"/>
      <c r="CH98" s="23"/>
      <c r="CI98" s="23" t="s">
        <v>63</v>
      </c>
      <c r="CJ98" s="23"/>
      <c r="CK98" s="23"/>
      <c r="CL98" s="24"/>
      <c r="CM98" s="169">
        <v>1</v>
      </c>
      <c r="CN98" s="24" t="s">
        <v>83</v>
      </c>
      <c r="CO98" s="222"/>
      <c r="CP98" s="222"/>
      <c r="CQ98" s="222"/>
      <c r="CR98" s="222"/>
      <c r="CS98" s="23" t="s">
        <v>63</v>
      </c>
      <c r="CT98" s="23"/>
      <c r="CU98" s="23"/>
      <c r="CV98" s="24"/>
      <c r="CW98" s="23">
        <v>1</v>
      </c>
      <c r="CX98" s="24" t="s">
        <v>2336</v>
      </c>
      <c r="CY98" s="325"/>
      <c r="CZ98" s="222"/>
      <c r="DA98" s="222"/>
      <c r="DB98" s="23"/>
      <c r="DC98" s="23" t="s">
        <v>63</v>
      </c>
      <c r="DD98" s="23"/>
      <c r="DE98" s="23"/>
      <c r="DF98" s="24"/>
      <c r="DG98" s="23">
        <v>1</v>
      </c>
      <c r="DH98" s="24" t="s">
        <v>2337</v>
      </c>
      <c r="DI98" s="222"/>
      <c r="DJ98" s="222"/>
      <c r="DK98" s="222"/>
      <c r="DL98" s="23"/>
      <c r="DM98" s="23" t="s">
        <v>63</v>
      </c>
      <c r="DN98" s="23"/>
      <c r="DO98" s="23"/>
      <c r="DP98" s="24"/>
      <c r="DQ98" s="23">
        <v>1</v>
      </c>
      <c r="DR98" s="24" t="s">
        <v>231</v>
      </c>
      <c r="DS98" s="325"/>
      <c r="DT98" s="222"/>
      <c r="DU98" s="222"/>
      <c r="DV98" s="23"/>
      <c r="DW98" s="23" t="s">
        <v>63</v>
      </c>
      <c r="DX98" s="23"/>
      <c r="DY98" s="23"/>
      <c r="DZ98" s="24"/>
      <c r="EA98" s="23">
        <v>1</v>
      </c>
      <c r="EB98" s="24" t="s">
        <v>2336</v>
      </c>
      <c r="EC98" s="325"/>
      <c r="ED98" s="222"/>
      <c r="EE98" s="222"/>
      <c r="EF98" s="23"/>
      <c r="EG98" s="23" t="s">
        <v>63</v>
      </c>
      <c r="EH98" s="23"/>
      <c r="EI98" s="23"/>
      <c r="EJ98" s="24"/>
      <c r="EK98" s="23">
        <v>1</v>
      </c>
      <c r="EL98" s="24" t="s">
        <v>2338</v>
      </c>
      <c r="EM98" s="222"/>
      <c r="EN98" s="222"/>
      <c r="EO98" s="222"/>
      <c r="EP98" s="23"/>
      <c r="EQ98" s="23" t="s">
        <v>63</v>
      </c>
      <c r="ER98" s="23"/>
      <c r="ES98" s="23"/>
      <c r="ET98" s="24"/>
      <c r="EU98" s="169">
        <v>1</v>
      </c>
    </row>
    <row r="99" spans="1:161" ht="51" customHeight="1" x14ac:dyDescent="0.2">
      <c r="A99" s="30">
        <v>47</v>
      </c>
      <c r="B99" s="26">
        <v>5</v>
      </c>
      <c r="C99" s="21" t="s">
        <v>2331</v>
      </c>
      <c r="D99" s="21">
        <v>9</v>
      </c>
      <c r="E99" s="21" t="s">
        <v>188</v>
      </c>
      <c r="F99" s="21" t="s">
        <v>2339</v>
      </c>
      <c r="G99" s="26" t="s">
        <v>1933</v>
      </c>
      <c r="H99" s="31" t="s">
        <v>2340</v>
      </c>
      <c r="I99" s="31">
        <v>90</v>
      </c>
      <c r="J99" s="24" t="s">
        <v>2341</v>
      </c>
      <c r="K99" s="23"/>
      <c r="L99" s="222">
        <v>8</v>
      </c>
      <c r="M99" s="156">
        <f>L100/L99</f>
        <v>0</v>
      </c>
      <c r="N99" s="292"/>
      <c r="O99" s="292"/>
      <c r="P99" s="23"/>
      <c r="Q99" s="23"/>
      <c r="R99" s="23" t="s">
        <v>63</v>
      </c>
      <c r="S99" s="23"/>
      <c r="T99" s="22" t="s">
        <v>2342</v>
      </c>
      <c r="U99" s="169">
        <v>1</v>
      </c>
      <c r="V99" s="418">
        <v>4</v>
      </c>
      <c r="W99" s="636">
        <f>V100/V99</f>
        <v>0</v>
      </c>
      <c r="X99" s="545"/>
      <c r="Y99" s="545"/>
      <c r="Z99" s="545"/>
      <c r="AA99" s="545"/>
      <c r="AB99" s="626" t="s">
        <v>63</v>
      </c>
      <c r="AC99" s="545"/>
      <c r="AD99" s="533" t="s">
        <v>2343</v>
      </c>
      <c r="AE99" s="545">
        <v>1</v>
      </c>
      <c r="AF99" s="24">
        <v>0</v>
      </c>
      <c r="AG99" s="635" t="e">
        <f>AF100/AF99</f>
        <v>#DIV/0!</v>
      </c>
      <c r="AH99" s="626"/>
      <c r="AI99" s="626"/>
      <c r="AJ99" s="545"/>
      <c r="AK99" s="545"/>
      <c r="AL99" s="545" t="s">
        <v>63</v>
      </c>
      <c r="AM99" s="545"/>
      <c r="AN99" s="533" t="s">
        <v>2344</v>
      </c>
      <c r="AO99" s="545">
        <v>1</v>
      </c>
      <c r="AP99" s="185">
        <v>4</v>
      </c>
      <c r="AQ99" s="635">
        <f>AP100/AP99</f>
        <v>1</v>
      </c>
      <c r="AR99" s="626"/>
      <c r="AS99" s="626"/>
      <c r="AT99" s="626"/>
      <c r="AU99" s="626" t="s">
        <v>63</v>
      </c>
      <c r="AV99" s="626"/>
      <c r="AW99" s="626"/>
      <c r="AX99" s="544"/>
      <c r="AY99" s="545">
        <v>1</v>
      </c>
      <c r="AZ99" s="23">
        <v>2</v>
      </c>
      <c r="BA99" s="635">
        <f>AZ100/AZ99</f>
        <v>1</v>
      </c>
      <c r="BB99" s="23">
        <v>0</v>
      </c>
      <c r="BC99" s="222"/>
      <c r="BD99" s="545"/>
      <c r="BE99" s="545" t="s">
        <v>63</v>
      </c>
      <c r="BF99" s="545"/>
      <c r="BG99" s="545"/>
      <c r="BH99" s="533"/>
      <c r="BI99" s="545">
        <v>1</v>
      </c>
      <c r="BJ99" s="24" t="s">
        <v>1451</v>
      </c>
      <c r="BK99" s="626"/>
      <c r="BL99" s="545" t="s">
        <v>2345</v>
      </c>
      <c r="BM99" s="626"/>
      <c r="BN99" s="545"/>
      <c r="BO99" s="545"/>
      <c r="BP99" s="545" t="s">
        <v>63</v>
      </c>
      <c r="BQ99" s="545"/>
      <c r="BR99" s="533" t="s">
        <v>2346</v>
      </c>
      <c r="BS99" s="545">
        <v>1</v>
      </c>
      <c r="BT99" s="23">
        <v>9</v>
      </c>
      <c r="BU99" s="635">
        <f>BT100/BT99</f>
        <v>1</v>
      </c>
      <c r="BV99" s="545"/>
      <c r="BW99" s="545"/>
      <c r="BX99" s="545"/>
      <c r="BY99" s="545" t="s">
        <v>63</v>
      </c>
      <c r="BZ99" s="545"/>
      <c r="CA99" s="545"/>
      <c r="CB99" s="533"/>
      <c r="CC99" s="545">
        <v>1</v>
      </c>
      <c r="CD99" s="222"/>
      <c r="CE99" s="545"/>
      <c r="CF99" s="545"/>
      <c r="CG99" s="545"/>
      <c r="CH99" s="545"/>
      <c r="CI99" s="545"/>
      <c r="CJ99" s="545" t="s">
        <v>63</v>
      </c>
      <c r="CK99" s="545"/>
      <c r="CL99" s="533" t="s">
        <v>2347</v>
      </c>
      <c r="CM99" s="595">
        <v>1</v>
      </c>
      <c r="CN99" s="185">
        <v>1</v>
      </c>
      <c r="CO99" s="635">
        <f>CN100/CN99</f>
        <v>0</v>
      </c>
      <c r="CP99" s="626"/>
      <c r="CQ99" s="626"/>
      <c r="CR99" s="626"/>
      <c r="CS99" s="626"/>
      <c r="CT99" s="626" t="s">
        <v>63</v>
      </c>
      <c r="CU99" s="626"/>
      <c r="CV99" s="533" t="s">
        <v>2348</v>
      </c>
      <c r="CW99" s="545">
        <v>1</v>
      </c>
      <c r="CX99" s="185">
        <v>1</v>
      </c>
      <c r="CY99" s="635">
        <f>CX100/CX99</f>
        <v>1</v>
      </c>
      <c r="CZ99" s="626"/>
      <c r="DA99" s="626"/>
      <c r="DB99" s="545"/>
      <c r="DC99" s="545" t="s">
        <v>63</v>
      </c>
      <c r="DD99" s="545"/>
      <c r="DE99" s="545"/>
      <c r="DF99" s="533"/>
      <c r="DG99" s="545">
        <v>1</v>
      </c>
      <c r="DH99" s="185">
        <v>1</v>
      </c>
      <c r="DI99" s="635">
        <f>DH100/DH99</f>
        <v>1</v>
      </c>
      <c r="DJ99" s="626"/>
      <c r="DK99" s="626"/>
      <c r="DL99" s="545"/>
      <c r="DM99" s="545" t="s">
        <v>63</v>
      </c>
      <c r="DN99" s="545"/>
      <c r="DO99" s="545"/>
      <c r="DP99" s="533"/>
      <c r="DQ99" s="545">
        <v>1</v>
      </c>
      <c r="DR99" s="185">
        <v>3</v>
      </c>
      <c r="DS99" s="635">
        <f>DR100/DR99</f>
        <v>1</v>
      </c>
      <c r="DT99" s="626"/>
      <c r="DU99" s="626"/>
      <c r="DV99" s="545"/>
      <c r="DW99" s="545" t="s">
        <v>63</v>
      </c>
      <c r="DX99" s="545"/>
      <c r="DY99" s="545"/>
      <c r="DZ99" s="533"/>
      <c r="EA99" s="545">
        <v>1</v>
      </c>
      <c r="EB99" s="185">
        <v>2</v>
      </c>
      <c r="EC99" s="635">
        <f>EB100/EB99</f>
        <v>1</v>
      </c>
      <c r="ED99" s="545"/>
      <c r="EE99" s="545"/>
      <c r="EF99" s="545"/>
      <c r="EG99" s="545" t="s">
        <v>63</v>
      </c>
      <c r="EH99" s="545"/>
      <c r="EI99" s="545"/>
      <c r="EJ99" s="533"/>
      <c r="EK99" s="545">
        <v>1</v>
      </c>
      <c r="EL99" s="24" t="s">
        <v>2100</v>
      </c>
      <c r="EM99" s="626"/>
      <c r="EN99" s="626"/>
      <c r="EO99" s="626"/>
      <c r="EP99" s="545"/>
      <c r="EQ99" s="545"/>
      <c r="ER99" s="545" t="s">
        <v>63</v>
      </c>
      <c r="ES99" s="545"/>
      <c r="ET99" s="533" t="s">
        <v>2349</v>
      </c>
      <c r="EU99" s="595">
        <v>1</v>
      </c>
    </row>
    <row r="100" spans="1:161" ht="15.75" customHeight="1" x14ac:dyDescent="0.2">
      <c r="A100" s="238"/>
      <c r="B100" s="172"/>
      <c r="C100" s="239"/>
      <c r="D100" s="239"/>
      <c r="E100" s="239"/>
      <c r="F100" s="239"/>
      <c r="G100" s="172"/>
      <c r="H100" s="31"/>
      <c r="I100" s="31">
        <v>91</v>
      </c>
      <c r="J100" s="24" t="s">
        <v>2350</v>
      </c>
      <c r="K100" s="23"/>
      <c r="L100" s="222">
        <v>0</v>
      </c>
      <c r="M100" s="395"/>
      <c r="N100" s="297"/>
      <c r="O100" s="297"/>
      <c r="P100" s="23"/>
      <c r="Q100" s="23"/>
      <c r="R100" s="23"/>
      <c r="S100" s="23"/>
      <c r="T100" s="242"/>
      <c r="U100" s="169"/>
      <c r="V100" s="185">
        <v>0</v>
      </c>
      <c r="W100" s="555"/>
      <c r="X100" s="532"/>
      <c r="Y100" s="532"/>
      <c r="Z100" s="532"/>
      <c r="AA100" s="532"/>
      <c r="AB100" s="532"/>
      <c r="AC100" s="532"/>
      <c r="AD100" s="532"/>
      <c r="AE100" s="532"/>
      <c r="AF100" s="24">
        <v>0</v>
      </c>
      <c r="AG100" s="532"/>
      <c r="AH100" s="532"/>
      <c r="AI100" s="532"/>
      <c r="AJ100" s="532"/>
      <c r="AK100" s="532"/>
      <c r="AL100" s="532"/>
      <c r="AM100" s="532"/>
      <c r="AN100" s="532"/>
      <c r="AO100" s="532"/>
      <c r="AP100" s="185">
        <v>4</v>
      </c>
      <c r="AQ100" s="532"/>
      <c r="AR100" s="532"/>
      <c r="AS100" s="532"/>
      <c r="AT100" s="532"/>
      <c r="AU100" s="532"/>
      <c r="AV100" s="532"/>
      <c r="AW100" s="532"/>
      <c r="AX100" s="532"/>
      <c r="AY100" s="532"/>
      <c r="AZ100" s="23">
        <v>2</v>
      </c>
      <c r="BA100" s="532"/>
      <c r="BB100" s="23">
        <v>0</v>
      </c>
      <c r="BC100" s="222"/>
      <c r="BD100" s="532"/>
      <c r="BE100" s="532"/>
      <c r="BF100" s="532"/>
      <c r="BG100" s="532"/>
      <c r="BH100" s="532"/>
      <c r="BI100" s="532"/>
      <c r="BJ100" s="24" t="s">
        <v>2351</v>
      </c>
      <c r="BK100" s="532"/>
      <c r="BL100" s="532"/>
      <c r="BM100" s="532"/>
      <c r="BN100" s="532"/>
      <c r="BO100" s="532"/>
      <c r="BP100" s="532"/>
      <c r="BQ100" s="532"/>
      <c r="BR100" s="532"/>
      <c r="BS100" s="532"/>
      <c r="BT100" s="23">
        <v>9</v>
      </c>
      <c r="BU100" s="532"/>
      <c r="BV100" s="532"/>
      <c r="BW100" s="532"/>
      <c r="BX100" s="532"/>
      <c r="BY100" s="532"/>
      <c r="BZ100" s="532"/>
      <c r="CA100" s="532"/>
      <c r="CB100" s="532"/>
      <c r="CC100" s="532"/>
      <c r="CD100" s="24" t="s">
        <v>231</v>
      </c>
      <c r="CE100" s="532"/>
      <c r="CF100" s="532"/>
      <c r="CG100" s="532"/>
      <c r="CH100" s="532"/>
      <c r="CI100" s="532"/>
      <c r="CJ100" s="532"/>
      <c r="CK100" s="532"/>
      <c r="CL100" s="532"/>
      <c r="CM100" s="561"/>
      <c r="CN100" s="185">
        <v>0</v>
      </c>
      <c r="CO100" s="532"/>
      <c r="CP100" s="532"/>
      <c r="CQ100" s="532"/>
      <c r="CR100" s="532"/>
      <c r="CS100" s="532"/>
      <c r="CT100" s="532"/>
      <c r="CU100" s="532"/>
      <c r="CV100" s="532"/>
      <c r="CW100" s="532"/>
      <c r="CX100" s="185">
        <v>1</v>
      </c>
      <c r="CY100" s="532"/>
      <c r="CZ100" s="532"/>
      <c r="DA100" s="532"/>
      <c r="DB100" s="532"/>
      <c r="DC100" s="532"/>
      <c r="DD100" s="532"/>
      <c r="DE100" s="532"/>
      <c r="DF100" s="532"/>
      <c r="DG100" s="532"/>
      <c r="DH100" s="185">
        <v>1</v>
      </c>
      <c r="DI100" s="532"/>
      <c r="DJ100" s="532"/>
      <c r="DK100" s="532"/>
      <c r="DL100" s="532"/>
      <c r="DM100" s="532"/>
      <c r="DN100" s="532"/>
      <c r="DO100" s="532"/>
      <c r="DP100" s="532"/>
      <c r="DQ100" s="532"/>
      <c r="DR100" s="185">
        <v>3</v>
      </c>
      <c r="DS100" s="532"/>
      <c r="DT100" s="532"/>
      <c r="DU100" s="532"/>
      <c r="DV100" s="532"/>
      <c r="DW100" s="532"/>
      <c r="DX100" s="532"/>
      <c r="DY100" s="532"/>
      <c r="DZ100" s="532"/>
      <c r="EA100" s="532"/>
      <c r="EB100" s="185">
        <v>2</v>
      </c>
      <c r="EC100" s="532"/>
      <c r="ED100" s="532"/>
      <c r="EE100" s="532"/>
      <c r="EF100" s="532"/>
      <c r="EG100" s="532"/>
      <c r="EH100" s="532"/>
      <c r="EI100" s="532"/>
      <c r="EJ100" s="532"/>
      <c r="EK100" s="532"/>
      <c r="EL100" s="185">
        <v>0</v>
      </c>
      <c r="EM100" s="532"/>
      <c r="EN100" s="532"/>
      <c r="EO100" s="532"/>
      <c r="EP100" s="532"/>
      <c r="EQ100" s="532"/>
      <c r="ER100" s="532"/>
      <c r="ES100" s="532"/>
      <c r="ET100" s="532"/>
      <c r="EU100" s="561"/>
    </row>
    <row r="101" spans="1:161" ht="58.5" customHeight="1" x14ac:dyDescent="0.2">
      <c r="A101" s="315"/>
      <c r="B101" s="317"/>
      <c r="C101" s="278" t="s">
        <v>2352</v>
      </c>
      <c r="D101" s="278">
        <v>9</v>
      </c>
      <c r="E101" s="278" t="s">
        <v>57</v>
      </c>
      <c r="F101" s="278" t="s">
        <v>2353</v>
      </c>
      <c r="G101" s="279" t="s">
        <v>2354</v>
      </c>
      <c r="H101" s="280" t="s">
        <v>2355</v>
      </c>
      <c r="I101" s="280"/>
      <c r="J101" s="179" t="s">
        <v>2356</v>
      </c>
      <c r="K101" s="178"/>
      <c r="L101" s="189">
        <v>312</v>
      </c>
      <c r="M101" s="419">
        <f>L102/L101</f>
        <v>0.26602564102564102</v>
      </c>
      <c r="N101" s="307"/>
      <c r="O101" s="307"/>
      <c r="P101" s="306"/>
      <c r="Q101" s="306"/>
      <c r="R101" s="178" t="s">
        <v>63</v>
      </c>
      <c r="S101" s="306"/>
      <c r="T101" s="308" t="s">
        <v>2357</v>
      </c>
      <c r="U101" s="178">
        <v>1</v>
      </c>
      <c r="V101" s="320">
        <v>380</v>
      </c>
      <c r="W101" s="632">
        <f>V102/V101</f>
        <v>0.26315789473684209</v>
      </c>
      <c r="X101" s="599"/>
      <c r="Y101" s="599"/>
      <c r="Z101" s="599"/>
      <c r="AA101" s="599"/>
      <c r="AB101" s="630" t="s">
        <v>63</v>
      </c>
      <c r="AC101" s="599"/>
      <c r="AD101" s="598" t="s">
        <v>2358</v>
      </c>
      <c r="AE101" s="599">
        <v>1</v>
      </c>
      <c r="AF101" s="189">
        <v>339</v>
      </c>
      <c r="AG101" s="632">
        <f>AF102/AF101</f>
        <v>0.26843657817109146</v>
      </c>
      <c r="AH101" s="630"/>
      <c r="AI101" s="630"/>
      <c r="AJ101" s="599"/>
      <c r="AK101" s="599"/>
      <c r="AL101" s="630" t="s">
        <v>63</v>
      </c>
      <c r="AM101" s="599"/>
      <c r="AN101" s="598" t="s">
        <v>2359</v>
      </c>
      <c r="AO101" s="599">
        <v>1</v>
      </c>
      <c r="AP101" s="189">
        <v>30</v>
      </c>
      <c r="AQ101" s="632">
        <f>AP102/AP101</f>
        <v>0.53333333333333333</v>
      </c>
      <c r="AR101" s="630"/>
      <c r="AS101" s="599"/>
      <c r="AT101" s="630"/>
      <c r="AU101" s="630"/>
      <c r="AV101" s="630" t="s">
        <v>63</v>
      </c>
      <c r="AW101" s="630"/>
      <c r="AX101" s="633" t="s">
        <v>2360</v>
      </c>
      <c r="AY101" s="599">
        <v>1</v>
      </c>
      <c r="AZ101" s="178" t="s">
        <v>1733</v>
      </c>
      <c r="BA101" s="599"/>
      <c r="BB101" s="599"/>
      <c r="BC101" s="599"/>
      <c r="BD101" s="599"/>
      <c r="BE101" s="599"/>
      <c r="BF101" s="599"/>
      <c r="BG101" s="599"/>
      <c r="BH101" s="598" t="s">
        <v>2361</v>
      </c>
      <c r="BI101" s="599"/>
      <c r="BJ101" s="189">
        <v>1498</v>
      </c>
      <c r="BK101" s="632">
        <f>BJ102/BJ101</f>
        <v>0.20093457943925233</v>
      </c>
      <c r="BL101" s="599"/>
      <c r="BM101" s="599"/>
      <c r="BN101" s="599"/>
      <c r="BO101" s="599"/>
      <c r="BP101" s="630" t="s">
        <v>63</v>
      </c>
      <c r="BQ101" s="599"/>
      <c r="BR101" s="598" t="s">
        <v>2362</v>
      </c>
      <c r="BS101" s="599">
        <v>1</v>
      </c>
      <c r="BT101" s="178">
        <v>1637</v>
      </c>
      <c r="BU101" s="599"/>
      <c r="BV101" s="599"/>
      <c r="BW101" s="599"/>
      <c r="BX101" s="599"/>
      <c r="BY101" s="599"/>
      <c r="BZ101" s="599"/>
      <c r="CA101" s="599"/>
      <c r="CB101" s="598" t="s">
        <v>2363</v>
      </c>
      <c r="CC101" s="599"/>
      <c r="CD101" s="189">
        <v>172</v>
      </c>
      <c r="CE101" s="632">
        <f>CD102/CD101</f>
        <v>0.44767441860465118</v>
      </c>
      <c r="CF101" s="599"/>
      <c r="CG101" s="599"/>
      <c r="CH101" s="599"/>
      <c r="CI101" s="599"/>
      <c r="CJ101" s="630" t="s">
        <v>63</v>
      </c>
      <c r="CK101" s="599"/>
      <c r="CL101" s="598" t="s">
        <v>2364</v>
      </c>
      <c r="CM101" s="599">
        <v>1</v>
      </c>
      <c r="CN101" s="189">
        <v>40</v>
      </c>
      <c r="CO101" s="632">
        <f>CN102/CN101</f>
        <v>0.6</v>
      </c>
      <c r="CP101" s="630"/>
      <c r="CQ101" s="630"/>
      <c r="CR101" s="630"/>
      <c r="CS101" s="630" t="s">
        <v>63</v>
      </c>
      <c r="CT101" s="630"/>
      <c r="CU101" s="630"/>
      <c r="CV101" s="633"/>
      <c r="CW101" s="599">
        <v>1</v>
      </c>
      <c r="CX101" s="179">
        <v>60</v>
      </c>
      <c r="CY101" s="632">
        <f>CX102/CX101</f>
        <v>0.38333333333333336</v>
      </c>
      <c r="CZ101" s="630"/>
      <c r="DA101" s="630"/>
      <c r="DB101" s="630"/>
      <c r="DC101" s="630"/>
      <c r="DD101" s="630" t="s">
        <v>63</v>
      </c>
      <c r="DE101" s="630"/>
      <c r="DF101" s="598" t="s">
        <v>2365</v>
      </c>
      <c r="DG101" s="599">
        <v>1</v>
      </c>
      <c r="DH101" s="189">
        <v>44</v>
      </c>
      <c r="DI101" s="632">
        <f>DH102/DH101</f>
        <v>0.43181818181818182</v>
      </c>
      <c r="DJ101" s="630"/>
      <c r="DK101" s="630"/>
      <c r="DL101" s="599"/>
      <c r="DM101" s="599"/>
      <c r="DN101" s="630" t="s">
        <v>63</v>
      </c>
      <c r="DO101" s="599"/>
      <c r="DP101" s="598" t="s">
        <v>2366</v>
      </c>
      <c r="DQ101" s="599">
        <v>1</v>
      </c>
      <c r="DR101" s="420">
        <v>38</v>
      </c>
      <c r="DS101" s="632">
        <f>DR102/DR101</f>
        <v>0.78947368421052633</v>
      </c>
      <c r="DT101" s="599"/>
      <c r="DU101" s="599"/>
      <c r="DV101" s="599"/>
      <c r="DW101" s="630" t="s">
        <v>63</v>
      </c>
      <c r="DX101" s="599"/>
      <c r="DY101" s="599"/>
      <c r="DZ101" s="598"/>
      <c r="EA101" s="599">
        <v>1</v>
      </c>
      <c r="EB101" s="421">
        <v>59</v>
      </c>
      <c r="EC101" s="632">
        <f>EB102/EB101</f>
        <v>0.49152542372881358</v>
      </c>
      <c r="ED101" s="599"/>
      <c r="EE101" s="599"/>
      <c r="EF101" s="599"/>
      <c r="EG101" s="599"/>
      <c r="EH101" s="630" t="s">
        <v>63</v>
      </c>
      <c r="EI101" s="599"/>
      <c r="EJ101" s="598" t="s">
        <v>2367</v>
      </c>
      <c r="EK101" s="599">
        <v>1</v>
      </c>
      <c r="EL101" s="189">
        <v>51</v>
      </c>
      <c r="EM101" s="632">
        <f>EL102/EL101</f>
        <v>0.47058823529411764</v>
      </c>
      <c r="EN101" s="630"/>
      <c r="EO101" s="630"/>
      <c r="EP101" s="630"/>
      <c r="EQ101" s="630"/>
      <c r="ER101" s="630" t="s">
        <v>63</v>
      </c>
      <c r="ES101" s="630"/>
      <c r="ET101" s="598" t="s">
        <v>2368</v>
      </c>
      <c r="EU101" s="619">
        <v>1</v>
      </c>
      <c r="EV101" s="422"/>
      <c r="EW101" s="422"/>
      <c r="EX101" s="422"/>
      <c r="EY101" s="422"/>
      <c r="EZ101" s="422"/>
      <c r="FA101" s="422"/>
      <c r="FB101" s="422"/>
      <c r="FC101" s="422"/>
      <c r="FD101" s="422"/>
      <c r="FE101" s="422"/>
    </row>
    <row r="102" spans="1:161" ht="58.5" customHeight="1" x14ac:dyDescent="0.2">
      <c r="A102" s="315"/>
      <c r="B102" s="317"/>
      <c r="C102" s="316"/>
      <c r="D102" s="316"/>
      <c r="E102" s="316"/>
      <c r="F102" s="316"/>
      <c r="G102" s="318"/>
      <c r="H102" s="280"/>
      <c r="I102" s="280"/>
      <c r="J102" s="179" t="s">
        <v>2369</v>
      </c>
      <c r="K102" s="178"/>
      <c r="L102" s="189">
        <v>83</v>
      </c>
      <c r="M102" s="423"/>
      <c r="N102" s="319"/>
      <c r="O102" s="319"/>
      <c r="P102" s="317"/>
      <c r="Q102" s="317"/>
      <c r="R102" s="178"/>
      <c r="S102" s="317"/>
      <c r="T102" s="320"/>
      <c r="U102" s="178"/>
      <c r="V102" s="179">
        <v>100</v>
      </c>
      <c r="W102" s="532"/>
      <c r="X102" s="532"/>
      <c r="Y102" s="532"/>
      <c r="Z102" s="532"/>
      <c r="AA102" s="532"/>
      <c r="AB102" s="532"/>
      <c r="AC102" s="532"/>
      <c r="AD102" s="532"/>
      <c r="AE102" s="532"/>
      <c r="AF102" s="189">
        <v>91</v>
      </c>
      <c r="AG102" s="532"/>
      <c r="AH102" s="532"/>
      <c r="AI102" s="532"/>
      <c r="AJ102" s="532"/>
      <c r="AK102" s="532"/>
      <c r="AL102" s="532"/>
      <c r="AM102" s="532"/>
      <c r="AN102" s="532"/>
      <c r="AO102" s="532"/>
      <c r="AP102" s="189">
        <v>16</v>
      </c>
      <c r="AQ102" s="532"/>
      <c r="AR102" s="532"/>
      <c r="AS102" s="532"/>
      <c r="AT102" s="532"/>
      <c r="AU102" s="532"/>
      <c r="AV102" s="532"/>
      <c r="AW102" s="532"/>
      <c r="AX102" s="532"/>
      <c r="AY102" s="532"/>
      <c r="AZ102" s="178" t="s">
        <v>1733</v>
      </c>
      <c r="BA102" s="532"/>
      <c r="BB102" s="532"/>
      <c r="BC102" s="532"/>
      <c r="BD102" s="532"/>
      <c r="BE102" s="532"/>
      <c r="BF102" s="532"/>
      <c r="BG102" s="532"/>
      <c r="BH102" s="532"/>
      <c r="BI102" s="532"/>
      <c r="BJ102" s="189">
        <v>301</v>
      </c>
      <c r="BK102" s="532"/>
      <c r="BL102" s="532"/>
      <c r="BM102" s="532"/>
      <c r="BN102" s="532"/>
      <c r="BO102" s="532"/>
      <c r="BP102" s="532"/>
      <c r="BQ102" s="532"/>
      <c r="BR102" s="532"/>
      <c r="BS102" s="532"/>
      <c r="BT102" s="178">
        <v>341</v>
      </c>
      <c r="BU102" s="532"/>
      <c r="BV102" s="532"/>
      <c r="BW102" s="532"/>
      <c r="BX102" s="532"/>
      <c r="BY102" s="532"/>
      <c r="BZ102" s="532"/>
      <c r="CA102" s="532"/>
      <c r="CB102" s="532"/>
      <c r="CC102" s="532"/>
      <c r="CD102" s="189">
        <v>77</v>
      </c>
      <c r="CE102" s="532"/>
      <c r="CF102" s="532"/>
      <c r="CG102" s="532"/>
      <c r="CH102" s="532"/>
      <c r="CI102" s="532"/>
      <c r="CJ102" s="532"/>
      <c r="CK102" s="532"/>
      <c r="CL102" s="532"/>
      <c r="CM102" s="532"/>
      <c r="CN102" s="189">
        <v>24</v>
      </c>
      <c r="CO102" s="532"/>
      <c r="CP102" s="532"/>
      <c r="CQ102" s="532"/>
      <c r="CR102" s="532"/>
      <c r="CS102" s="532"/>
      <c r="CT102" s="532"/>
      <c r="CU102" s="532"/>
      <c r="CV102" s="532"/>
      <c r="CW102" s="532"/>
      <c r="CX102" s="179">
        <v>23</v>
      </c>
      <c r="CY102" s="532"/>
      <c r="CZ102" s="532"/>
      <c r="DA102" s="532"/>
      <c r="DB102" s="532"/>
      <c r="DC102" s="532"/>
      <c r="DD102" s="532"/>
      <c r="DE102" s="532"/>
      <c r="DF102" s="532"/>
      <c r="DG102" s="532"/>
      <c r="DH102" s="189">
        <v>19</v>
      </c>
      <c r="DI102" s="532"/>
      <c r="DJ102" s="532"/>
      <c r="DK102" s="532"/>
      <c r="DL102" s="532"/>
      <c r="DM102" s="532"/>
      <c r="DN102" s="532"/>
      <c r="DO102" s="532"/>
      <c r="DP102" s="532"/>
      <c r="DQ102" s="532"/>
      <c r="DR102" s="189">
        <v>30</v>
      </c>
      <c r="DS102" s="532"/>
      <c r="DT102" s="532"/>
      <c r="DU102" s="532"/>
      <c r="DV102" s="532"/>
      <c r="DW102" s="532"/>
      <c r="DX102" s="532"/>
      <c r="DY102" s="532"/>
      <c r="DZ102" s="532"/>
      <c r="EA102" s="532"/>
      <c r="EB102" s="421">
        <v>29</v>
      </c>
      <c r="EC102" s="532"/>
      <c r="ED102" s="532"/>
      <c r="EE102" s="532"/>
      <c r="EF102" s="532"/>
      <c r="EG102" s="532"/>
      <c r="EH102" s="532"/>
      <c r="EI102" s="532"/>
      <c r="EJ102" s="532"/>
      <c r="EK102" s="532"/>
      <c r="EL102" s="189">
        <v>24</v>
      </c>
      <c r="EM102" s="532"/>
      <c r="EN102" s="532"/>
      <c r="EO102" s="532"/>
      <c r="EP102" s="532"/>
      <c r="EQ102" s="532"/>
      <c r="ER102" s="532"/>
      <c r="ES102" s="532"/>
      <c r="ET102" s="532"/>
      <c r="EU102" s="594"/>
      <c r="EV102" s="422"/>
      <c r="EW102" s="422"/>
      <c r="EX102" s="422"/>
      <c r="EY102" s="422"/>
      <c r="EZ102" s="422"/>
      <c r="FA102" s="422"/>
      <c r="FB102" s="422"/>
      <c r="FC102" s="422"/>
      <c r="FD102" s="422"/>
      <c r="FE102" s="422"/>
    </row>
    <row r="103" spans="1:161" ht="38.25" customHeight="1" x14ac:dyDescent="0.2">
      <c r="A103" s="20">
        <v>48</v>
      </c>
      <c r="B103" s="23">
        <v>2</v>
      </c>
      <c r="C103" s="31" t="s">
        <v>2370</v>
      </c>
      <c r="D103" s="31">
        <v>9</v>
      </c>
      <c r="E103" s="31" t="s">
        <v>90</v>
      </c>
      <c r="F103" s="31" t="s">
        <v>2371</v>
      </c>
      <c r="G103" s="322" t="s">
        <v>2354</v>
      </c>
      <c r="H103" s="31" t="s">
        <v>2372</v>
      </c>
      <c r="I103" s="31"/>
      <c r="J103" s="24"/>
      <c r="K103" s="23">
        <v>65</v>
      </c>
      <c r="L103" s="212">
        <v>1</v>
      </c>
      <c r="M103" s="222"/>
      <c r="N103" s="222"/>
      <c r="O103" s="222" t="s">
        <v>2373</v>
      </c>
      <c r="P103" s="23"/>
      <c r="Q103" s="23" t="s">
        <v>63</v>
      </c>
      <c r="R103" s="23"/>
      <c r="S103" s="23"/>
      <c r="T103" s="24"/>
      <c r="U103" s="23">
        <v>1</v>
      </c>
      <c r="V103" s="212">
        <v>1</v>
      </c>
      <c r="W103" s="222"/>
      <c r="X103" s="222"/>
      <c r="Y103" s="222" t="s">
        <v>2373</v>
      </c>
      <c r="Z103" s="23"/>
      <c r="AA103" s="23" t="s">
        <v>63</v>
      </c>
      <c r="AB103" s="23"/>
      <c r="AC103" s="23"/>
      <c r="AD103" s="24"/>
      <c r="AE103" s="23">
        <v>1</v>
      </c>
      <c r="AF103" s="212">
        <v>1</v>
      </c>
      <c r="AG103" s="222"/>
      <c r="AH103" s="222"/>
      <c r="AI103" s="222" t="s">
        <v>2373</v>
      </c>
      <c r="AJ103" s="23"/>
      <c r="AK103" s="23" t="s">
        <v>63</v>
      </c>
      <c r="AL103" s="23"/>
      <c r="AM103" s="23"/>
      <c r="AN103" s="24"/>
      <c r="AO103" s="23">
        <v>1</v>
      </c>
      <c r="AP103" s="212">
        <v>1</v>
      </c>
      <c r="AQ103" s="222"/>
      <c r="AR103" s="222"/>
      <c r="AS103" s="222" t="s">
        <v>2373</v>
      </c>
      <c r="AT103" s="23"/>
      <c r="AU103" s="23" t="s">
        <v>63</v>
      </c>
      <c r="AV103" s="222"/>
      <c r="AW103" s="222"/>
      <c r="AX103" s="222"/>
      <c r="AY103" s="23">
        <v>1</v>
      </c>
      <c r="AZ103" s="66" t="s">
        <v>1733</v>
      </c>
      <c r="BA103" s="228"/>
      <c r="BB103" s="228"/>
      <c r="BC103" s="228"/>
      <c r="BD103" s="66"/>
      <c r="BE103" s="66"/>
      <c r="BF103" s="66"/>
      <c r="BG103" s="66"/>
      <c r="BH103" s="41"/>
      <c r="BI103" s="66"/>
      <c r="BJ103" s="212">
        <v>1</v>
      </c>
      <c r="BK103" s="222"/>
      <c r="BL103" s="222"/>
      <c r="BM103" s="222" t="s">
        <v>2373</v>
      </c>
      <c r="BN103" s="23"/>
      <c r="BO103" s="23" t="s">
        <v>63</v>
      </c>
      <c r="BP103" s="23"/>
      <c r="BQ103" s="23"/>
      <c r="BR103" s="24"/>
      <c r="BS103" s="23">
        <v>1</v>
      </c>
      <c r="BT103" s="212">
        <v>1</v>
      </c>
      <c r="BU103" s="222"/>
      <c r="BV103" s="222"/>
      <c r="BW103" s="222" t="s">
        <v>2373</v>
      </c>
      <c r="BX103" s="23"/>
      <c r="BY103" s="23" t="s">
        <v>63</v>
      </c>
      <c r="BZ103" s="23"/>
      <c r="CA103" s="23"/>
      <c r="CB103" s="24"/>
      <c r="CC103" s="23">
        <v>1</v>
      </c>
      <c r="CD103" s="212">
        <v>1</v>
      </c>
      <c r="CE103" s="222"/>
      <c r="CF103" s="222"/>
      <c r="CG103" s="222" t="s">
        <v>2373</v>
      </c>
      <c r="CH103" s="23"/>
      <c r="CI103" s="23" t="s">
        <v>63</v>
      </c>
      <c r="CJ103" s="23"/>
      <c r="CK103" s="23"/>
      <c r="CL103" s="24"/>
      <c r="CM103" s="23">
        <v>1</v>
      </c>
      <c r="CN103" s="212">
        <v>1</v>
      </c>
      <c r="CO103" s="222"/>
      <c r="CP103" s="222"/>
      <c r="CQ103" s="222" t="s">
        <v>2373</v>
      </c>
      <c r="CR103" s="23"/>
      <c r="CS103" s="23" t="s">
        <v>63</v>
      </c>
      <c r="CT103" s="23"/>
      <c r="CU103" s="23"/>
      <c r="CV103" s="24"/>
      <c r="CW103" s="23">
        <v>1</v>
      </c>
      <c r="CX103" s="212">
        <v>1</v>
      </c>
      <c r="CY103" s="222"/>
      <c r="CZ103" s="222"/>
      <c r="DA103" s="222" t="s">
        <v>2373</v>
      </c>
      <c r="DB103" s="23"/>
      <c r="DC103" s="23" t="s">
        <v>63</v>
      </c>
      <c r="DD103" s="23"/>
      <c r="DE103" s="23"/>
      <c r="DF103" s="24"/>
      <c r="DG103" s="23">
        <v>1</v>
      </c>
      <c r="DH103" s="212">
        <v>1</v>
      </c>
      <c r="DI103" s="222"/>
      <c r="DJ103" s="222"/>
      <c r="DK103" s="222" t="s">
        <v>2373</v>
      </c>
      <c r="DL103" s="23"/>
      <c r="DM103" s="23" t="s">
        <v>63</v>
      </c>
      <c r="DN103" s="23"/>
      <c r="DO103" s="23"/>
      <c r="DP103" s="24"/>
      <c r="DQ103" s="23">
        <v>1</v>
      </c>
      <c r="DR103" s="212">
        <v>1</v>
      </c>
      <c r="DS103" s="222"/>
      <c r="DT103" s="222"/>
      <c r="DU103" s="222" t="s">
        <v>2373</v>
      </c>
      <c r="DV103" s="23"/>
      <c r="DW103" s="23" t="s">
        <v>63</v>
      </c>
      <c r="DX103" s="23"/>
      <c r="DY103" s="23"/>
      <c r="DZ103" s="24"/>
      <c r="EA103" s="23">
        <v>1</v>
      </c>
      <c r="EB103" s="212">
        <v>1</v>
      </c>
      <c r="EC103" s="222"/>
      <c r="ED103" s="222"/>
      <c r="EE103" s="222" t="s">
        <v>2373</v>
      </c>
      <c r="EF103" s="23"/>
      <c r="EG103" s="23" t="s">
        <v>63</v>
      </c>
      <c r="EH103" s="23"/>
      <c r="EI103" s="23"/>
      <c r="EJ103" s="24"/>
      <c r="EK103" s="23">
        <v>1</v>
      </c>
      <c r="EL103" s="212">
        <v>1</v>
      </c>
      <c r="EM103" s="222"/>
      <c r="EN103" s="222"/>
      <c r="EO103" s="222" t="s">
        <v>2373</v>
      </c>
      <c r="EP103" s="23"/>
      <c r="EQ103" s="23" t="s">
        <v>63</v>
      </c>
      <c r="ER103" s="23"/>
      <c r="ES103" s="23"/>
      <c r="ET103" s="24"/>
      <c r="EU103" s="23">
        <v>1</v>
      </c>
    </row>
    <row r="104" spans="1:161" ht="25.5" customHeight="1" x14ac:dyDescent="0.2">
      <c r="A104" s="20">
        <v>49</v>
      </c>
      <c r="B104" s="23">
        <v>3</v>
      </c>
      <c r="C104" s="31" t="s">
        <v>2370</v>
      </c>
      <c r="D104" s="31">
        <v>9</v>
      </c>
      <c r="E104" s="31" t="s">
        <v>167</v>
      </c>
      <c r="F104" s="31" t="s">
        <v>2374</v>
      </c>
      <c r="G104" s="322" t="s">
        <v>2354</v>
      </c>
      <c r="H104" s="31" t="s">
        <v>2375</v>
      </c>
      <c r="I104" s="31"/>
      <c r="J104" s="24"/>
      <c r="K104" s="23">
        <v>66</v>
      </c>
      <c r="L104" s="75">
        <v>1</v>
      </c>
      <c r="M104" s="222"/>
      <c r="N104" s="222"/>
      <c r="O104" s="222" t="s">
        <v>2373</v>
      </c>
      <c r="P104" s="23"/>
      <c r="Q104" s="23" t="s">
        <v>63</v>
      </c>
      <c r="R104" s="23"/>
      <c r="S104" s="23"/>
      <c r="T104" s="24"/>
      <c r="U104" s="23">
        <v>1</v>
      </c>
      <c r="V104" s="75">
        <v>1</v>
      </c>
      <c r="W104" s="222"/>
      <c r="X104" s="222"/>
      <c r="Y104" s="222" t="s">
        <v>2373</v>
      </c>
      <c r="Z104" s="23"/>
      <c r="AA104" s="23" t="s">
        <v>63</v>
      </c>
      <c r="AB104" s="23"/>
      <c r="AC104" s="23"/>
      <c r="AD104" s="24"/>
      <c r="AE104" s="23">
        <v>1</v>
      </c>
      <c r="AF104" s="75">
        <v>1</v>
      </c>
      <c r="AG104" s="222"/>
      <c r="AH104" s="222"/>
      <c r="AI104" s="222" t="s">
        <v>2373</v>
      </c>
      <c r="AJ104" s="23"/>
      <c r="AK104" s="23" t="s">
        <v>63</v>
      </c>
      <c r="AL104" s="23"/>
      <c r="AM104" s="23"/>
      <c r="AN104" s="24"/>
      <c r="AO104" s="23">
        <v>1</v>
      </c>
      <c r="AP104" s="75">
        <v>1</v>
      </c>
      <c r="AQ104" s="222"/>
      <c r="AR104" s="222"/>
      <c r="AS104" s="222" t="s">
        <v>2373</v>
      </c>
      <c r="AT104" s="23"/>
      <c r="AU104" s="23" t="s">
        <v>63</v>
      </c>
      <c r="AV104" s="222"/>
      <c r="AW104" s="222"/>
      <c r="AX104" s="222"/>
      <c r="AY104" s="23">
        <v>1</v>
      </c>
      <c r="AZ104" s="66" t="s">
        <v>301</v>
      </c>
      <c r="BA104" s="228"/>
      <c r="BB104" s="228"/>
      <c r="BC104" s="228"/>
      <c r="BD104" s="66"/>
      <c r="BE104" s="66"/>
      <c r="BF104" s="66"/>
      <c r="BG104" s="66"/>
      <c r="BH104" s="41"/>
      <c r="BI104" s="66"/>
      <c r="BJ104" s="75">
        <v>1</v>
      </c>
      <c r="BK104" s="222"/>
      <c r="BL104" s="222"/>
      <c r="BM104" s="222" t="s">
        <v>2373</v>
      </c>
      <c r="BN104" s="23"/>
      <c r="BO104" s="23" t="s">
        <v>63</v>
      </c>
      <c r="BP104" s="23"/>
      <c r="BQ104" s="23"/>
      <c r="BR104" s="24"/>
      <c r="BS104" s="23">
        <v>1</v>
      </c>
      <c r="BT104" s="75">
        <v>1</v>
      </c>
      <c r="BU104" s="222"/>
      <c r="BV104" s="222"/>
      <c r="BW104" s="222" t="s">
        <v>2373</v>
      </c>
      <c r="BX104" s="23"/>
      <c r="BY104" s="23" t="s">
        <v>63</v>
      </c>
      <c r="BZ104" s="23"/>
      <c r="CA104" s="23"/>
      <c r="CB104" s="24"/>
      <c r="CC104" s="23">
        <v>1</v>
      </c>
      <c r="CD104" s="75">
        <v>1</v>
      </c>
      <c r="CE104" s="222"/>
      <c r="CF104" s="222"/>
      <c r="CG104" s="222" t="s">
        <v>2373</v>
      </c>
      <c r="CH104" s="23"/>
      <c r="CI104" s="23" t="s">
        <v>63</v>
      </c>
      <c r="CJ104" s="23"/>
      <c r="CK104" s="23"/>
      <c r="CL104" s="24"/>
      <c r="CM104" s="23">
        <v>1</v>
      </c>
      <c r="CN104" s="75">
        <v>1</v>
      </c>
      <c r="CO104" s="222"/>
      <c r="CP104" s="222"/>
      <c r="CQ104" s="222" t="s">
        <v>2373</v>
      </c>
      <c r="CR104" s="23"/>
      <c r="CS104" s="23" t="s">
        <v>63</v>
      </c>
      <c r="CT104" s="23"/>
      <c r="CU104" s="23"/>
      <c r="CV104" s="24"/>
      <c r="CW104" s="23">
        <v>1</v>
      </c>
      <c r="CX104" s="75">
        <v>1</v>
      </c>
      <c r="CY104" s="222"/>
      <c r="CZ104" s="222"/>
      <c r="DA104" s="222" t="s">
        <v>2373</v>
      </c>
      <c r="DB104" s="23"/>
      <c r="DC104" s="23" t="s">
        <v>63</v>
      </c>
      <c r="DD104" s="23"/>
      <c r="DE104" s="23"/>
      <c r="DF104" s="24"/>
      <c r="DG104" s="23">
        <v>1</v>
      </c>
      <c r="DH104" s="75">
        <v>1</v>
      </c>
      <c r="DI104" s="222"/>
      <c r="DJ104" s="222"/>
      <c r="DK104" s="222" t="s">
        <v>2373</v>
      </c>
      <c r="DL104" s="23"/>
      <c r="DM104" s="23" t="s">
        <v>63</v>
      </c>
      <c r="DN104" s="23"/>
      <c r="DO104" s="23"/>
      <c r="DP104" s="24"/>
      <c r="DQ104" s="23">
        <v>1</v>
      </c>
      <c r="DR104" s="75">
        <v>1</v>
      </c>
      <c r="DS104" s="222"/>
      <c r="DT104" s="222"/>
      <c r="DU104" s="222" t="s">
        <v>2373</v>
      </c>
      <c r="DV104" s="23"/>
      <c r="DW104" s="23" t="s">
        <v>63</v>
      </c>
      <c r="DX104" s="23"/>
      <c r="DY104" s="23"/>
      <c r="DZ104" s="24"/>
      <c r="EA104" s="23">
        <v>1</v>
      </c>
      <c r="EB104" s="75">
        <v>1</v>
      </c>
      <c r="EC104" s="222"/>
      <c r="ED104" s="222"/>
      <c r="EE104" s="222" t="s">
        <v>2373</v>
      </c>
      <c r="EF104" s="23"/>
      <c r="EG104" s="23" t="s">
        <v>63</v>
      </c>
      <c r="EH104" s="23"/>
      <c r="EI104" s="23"/>
      <c r="EJ104" s="24"/>
      <c r="EK104" s="23">
        <v>1</v>
      </c>
      <c r="EL104" s="75">
        <v>1</v>
      </c>
      <c r="EM104" s="222"/>
      <c r="EN104" s="222"/>
      <c r="EO104" s="222" t="s">
        <v>2373</v>
      </c>
      <c r="EP104" s="23"/>
      <c r="EQ104" s="23" t="s">
        <v>63</v>
      </c>
      <c r="ER104" s="23"/>
      <c r="ES104" s="23"/>
      <c r="ET104" s="24"/>
      <c r="EU104" s="23">
        <v>1</v>
      </c>
    </row>
    <row r="105" spans="1:161" ht="38.25" customHeight="1" x14ac:dyDescent="0.2">
      <c r="A105" s="30">
        <v>50</v>
      </c>
      <c r="B105" s="26">
        <v>4</v>
      </c>
      <c r="C105" s="21" t="s">
        <v>2370</v>
      </c>
      <c r="D105" s="21">
        <v>9</v>
      </c>
      <c r="E105" s="21" t="s">
        <v>188</v>
      </c>
      <c r="F105" s="21" t="s">
        <v>2376</v>
      </c>
      <c r="G105" s="26" t="s">
        <v>1538</v>
      </c>
      <c r="H105" s="23" t="s">
        <v>2377</v>
      </c>
      <c r="I105" s="31">
        <v>92</v>
      </c>
      <c r="J105" s="24" t="s">
        <v>2378</v>
      </c>
      <c r="K105" s="23">
        <v>67</v>
      </c>
      <c r="L105" s="222" t="s">
        <v>65</v>
      </c>
      <c r="M105" s="292"/>
      <c r="N105" s="292"/>
      <c r="O105" s="292"/>
      <c r="P105" s="23"/>
      <c r="Q105" s="23" t="s">
        <v>63</v>
      </c>
      <c r="R105" s="23"/>
      <c r="S105" s="23"/>
      <c r="T105" s="22"/>
      <c r="U105" s="23">
        <v>1</v>
      </c>
      <c r="V105" s="24" t="s">
        <v>65</v>
      </c>
      <c r="W105" s="545"/>
      <c r="X105" s="545"/>
      <c r="Y105" s="545"/>
      <c r="Z105" s="545"/>
      <c r="AA105" s="545" t="s">
        <v>63</v>
      </c>
      <c r="AB105" s="545"/>
      <c r="AC105" s="545"/>
      <c r="AD105" s="533"/>
      <c r="AE105" s="545">
        <v>1</v>
      </c>
      <c r="AF105" s="24" t="s">
        <v>2379</v>
      </c>
      <c r="AG105" s="626"/>
      <c r="AH105" s="626"/>
      <c r="AI105" s="626"/>
      <c r="AJ105" s="545"/>
      <c r="AK105" s="545" t="s">
        <v>63</v>
      </c>
      <c r="AL105" s="545"/>
      <c r="AM105" s="545"/>
      <c r="AN105" s="533"/>
      <c r="AO105" s="545">
        <v>1</v>
      </c>
      <c r="AP105" s="24" t="s">
        <v>65</v>
      </c>
      <c r="AQ105" s="626"/>
      <c r="AR105" s="626"/>
      <c r="AS105" s="626"/>
      <c r="AT105" s="626"/>
      <c r="AU105" s="626" t="s">
        <v>63</v>
      </c>
      <c r="AV105" s="626"/>
      <c r="AW105" s="626"/>
      <c r="AX105" s="544"/>
      <c r="AY105" s="545">
        <v>1</v>
      </c>
      <c r="AZ105" s="66" t="s">
        <v>301</v>
      </c>
      <c r="BA105" s="627"/>
      <c r="BB105" s="627"/>
      <c r="BC105" s="627"/>
      <c r="BD105" s="552"/>
      <c r="BE105" s="552"/>
      <c r="BF105" s="552"/>
      <c r="BG105" s="552"/>
      <c r="BH105" s="629"/>
      <c r="BI105" s="552"/>
      <c r="BJ105" s="24" t="s">
        <v>62</v>
      </c>
      <c r="BK105" s="545"/>
      <c r="BL105" s="545" t="s">
        <v>2380</v>
      </c>
      <c r="BM105" s="545"/>
      <c r="BN105" s="545"/>
      <c r="BO105" s="545" t="s">
        <v>63</v>
      </c>
      <c r="BP105" s="545"/>
      <c r="BQ105" s="545"/>
      <c r="BR105" s="533"/>
      <c r="BS105" s="545">
        <v>1</v>
      </c>
      <c r="BT105" s="424" t="s">
        <v>2381</v>
      </c>
      <c r="BU105" s="626"/>
      <c r="BV105" s="626"/>
      <c r="BW105" s="626"/>
      <c r="BX105" s="545"/>
      <c r="BY105" s="545" t="s">
        <v>63</v>
      </c>
      <c r="BZ105" s="545"/>
      <c r="CA105" s="545"/>
      <c r="CB105" s="533"/>
      <c r="CC105" s="545">
        <v>1</v>
      </c>
      <c r="CD105" s="24" t="s">
        <v>65</v>
      </c>
      <c r="CE105" s="626"/>
      <c r="CF105" s="626"/>
      <c r="CG105" s="626"/>
      <c r="CH105" s="545"/>
      <c r="CI105" s="545" t="s">
        <v>63</v>
      </c>
      <c r="CJ105" s="545"/>
      <c r="CK105" s="545"/>
      <c r="CL105" s="533"/>
      <c r="CM105" s="595">
        <v>1</v>
      </c>
      <c r="CN105" s="24" t="s">
        <v>83</v>
      </c>
      <c r="CO105" s="626"/>
      <c r="CP105" s="545" t="s">
        <v>2382</v>
      </c>
      <c r="CQ105" s="626"/>
      <c r="CR105" s="545"/>
      <c r="CS105" s="545" t="s">
        <v>63</v>
      </c>
      <c r="CT105" s="545"/>
      <c r="CU105" s="545"/>
      <c r="CV105" s="533"/>
      <c r="CW105" s="545">
        <v>1</v>
      </c>
      <c r="CX105" s="56" t="s">
        <v>323</v>
      </c>
      <c r="CY105" s="536"/>
      <c r="CZ105" s="631" t="s">
        <v>751</v>
      </c>
      <c r="DA105" s="536"/>
      <c r="DB105" s="536"/>
      <c r="DC105" s="536"/>
      <c r="DD105" s="536" t="s">
        <v>63</v>
      </c>
      <c r="DE105" s="536"/>
      <c r="DF105" s="537" t="s">
        <v>2383</v>
      </c>
      <c r="DG105" s="536">
        <v>1</v>
      </c>
      <c r="DH105" s="24" t="s">
        <v>65</v>
      </c>
      <c r="DI105" s="545"/>
      <c r="DJ105" s="545"/>
      <c r="DK105" s="545"/>
      <c r="DL105" s="545"/>
      <c r="DM105" s="545" t="s">
        <v>63</v>
      </c>
      <c r="DN105" s="545"/>
      <c r="DO105" s="545"/>
      <c r="DP105" s="533"/>
      <c r="DQ105" s="545">
        <v>1</v>
      </c>
      <c r="DR105" s="24" t="s">
        <v>83</v>
      </c>
      <c r="DS105" s="564"/>
      <c r="DT105" s="545"/>
      <c r="DU105" s="545"/>
      <c r="DV105" s="545"/>
      <c r="DW105" s="545" t="s">
        <v>63</v>
      </c>
      <c r="DX105" s="545"/>
      <c r="DY105" s="545"/>
      <c r="DZ105" s="533"/>
      <c r="EA105" s="545">
        <v>1</v>
      </c>
      <c r="EB105" s="24" t="s">
        <v>62</v>
      </c>
      <c r="EC105" s="564"/>
      <c r="ED105" s="545"/>
      <c r="EE105" s="545"/>
      <c r="EF105" s="545"/>
      <c r="EG105" s="545" t="s">
        <v>63</v>
      </c>
      <c r="EH105" s="545"/>
      <c r="EI105" s="545"/>
      <c r="EJ105" s="533"/>
      <c r="EK105" s="545">
        <v>1</v>
      </c>
      <c r="EL105" s="24" t="s">
        <v>65</v>
      </c>
      <c r="EM105" s="545"/>
      <c r="EN105" s="545"/>
      <c r="EO105" s="545"/>
      <c r="EP105" s="545"/>
      <c r="EQ105" s="545" t="s">
        <v>63</v>
      </c>
      <c r="ER105" s="545"/>
      <c r="ES105" s="545"/>
      <c r="ET105" s="533"/>
      <c r="EU105" s="595">
        <v>1</v>
      </c>
    </row>
    <row r="106" spans="1:161" ht="15.75" customHeight="1" x14ac:dyDescent="0.2">
      <c r="A106" s="342"/>
      <c r="B106" s="343"/>
      <c r="C106" s="240"/>
      <c r="D106" s="240"/>
      <c r="E106" s="240"/>
      <c r="F106" s="240"/>
      <c r="G106" s="343"/>
      <c r="H106" s="23"/>
      <c r="I106" s="31">
        <v>93</v>
      </c>
      <c r="J106" s="24" t="s">
        <v>2384</v>
      </c>
      <c r="K106" s="23">
        <v>68</v>
      </c>
      <c r="L106" s="222" t="s">
        <v>2385</v>
      </c>
      <c r="M106" s="344"/>
      <c r="N106" s="344"/>
      <c r="O106" s="344"/>
      <c r="P106" s="23"/>
      <c r="Q106" s="23"/>
      <c r="R106" s="23"/>
      <c r="S106" s="23"/>
      <c r="T106" s="243"/>
      <c r="U106" s="23"/>
      <c r="V106" s="24" t="s">
        <v>2386</v>
      </c>
      <c r="W106" s="531"/>
      <c r="X106" s="531"/>
      <c r="Y106" s="531"/>
      <c r="Z106" s="531"/>
      <c r="AA106" s="531"/>
      <c r="AB106" s="531"/>
      <c r="AC106" s="531"/>
      <c r="AD106" s="531"/>
      <c r="AE106" s="531"/>
      <c r="AF106" s="24" t="s">
        <v>2387</v>
      </c>
      <c r="AG106" s="531"/>
      <c r="AH106" s="531"/>
      <c r="AI106" s="531"/>
      <c r="AJ106" s="531"/>
      <c r="AK106" s="531"/>
      <c r="AL106" s="531"/>
      <c r="AM106" s="531"/>
      <c r="AN106" s="531"/>
      <c r="AO106" s="531"/>
      <c r="AP106" s="24" t="s">
        <v>2388</v>
      </c>
      <c r="AQ106" s="531"/>
      <c r="AR106" s="531"/>
      <c r="AS106" s="531"/>
      <c r="AT106" s="531"/>
      <c r="AU106" s="531"/>
      <c r="AV106" s="531"/>
      <c r="AW106" s="531"/>
      <c r="AX106" s="531"/>
      <c r="AY106" s="531"/>
      <c r="AZ106" s="66" t="s">
        <v>301</v>
      </c>
      <c r="BA106" s="531"/>
      <c r="BB106" s="531"/>
      <c r="BC106" s="531"/>
      <c r="BD106" s="531"/>
      <c r="BE106" s="531"/>
      <c r="BF106" s="531"/>
      <c r="BG106" s="531"/>
      <c r="BH106" s="531"/>
      <c r="BI106" s="531"/>
      <c r="BJ106" s="24" t="s">
        <v>2389</v>
      </c>
      <c r="BK106" s="531"/>
      <c r="BL106" s="531"/>
      <c r="BM106" s="531"/>
      <c r="BN106" s="531"/>
      <c r="BO106" s="531"/>
      <c r="BP106" s="531"/>
      <c r="BQ106" s="531"/>
      <c r="BR106" s="531"/>
      <c r="BS106" s="531"/>
      <c r="BT106" s="24" t="s">
        <v>2390</v>
      </c>
      <c r="BU106" s="531"/>
      <c r="BV106" s="531"/>
      <c r="BW106" s="531"/>
      <c r="BX106" s="531"/>
      <c r="BY106" s="531"/>
      <c r="BZ106" s="531"/>
      <c r="CA106" s="531"/>
      <c r="CB106" s="531"/>
      <c r="CC106" s="531"/>
      <c r="CD106" s="24" t="s">
        <v>2391</v>
      </c>
      <c r="CE106" s="531"/>
      <c r="CF106" s="531"/>
      <c r="CG106" s="531"/>
      <c r="CH106" s="531"/>
      <c r="CI106" s="531"/>
      <c r="CJ106" s="531"/>
      <c r="CK106" s="531"/>
      <c r="CL106" s="531"/>
      <c r="CM106" s="563"/>
      <c r="CN106" s="24" t="s">
        <v>2392</v>
      </c>
      <c r="CO106" s="531"/>
      <c r="CP106" s="531"/>
      <c r="CQ106" s="531"/>
      <c r="CR106" s="531"/>
      <c r="CS106" s="531"/>
      <c r="CT106" s="531"/>
      <c r="CU106" s="531"/>
      <c r="CV106" s="531"/>
      <c r="CW106" s="531"/>
      <c r="CX106" s="336" t="s">
        <v>2274</v>
      </c>
      <c r="CY106" s="531"/>
      <c r="CZ106" s="531"/>
      <c r="DA106" s="531"/>
      <c r="DB106" s="531"/>
      <c r="DC106" s="531"/>
      <c r="DD106" s="531"/>
      <c r="DE106" s="531"/>
      <c r="DF106" s="531"/>
      <c r="DG106" s="531"/>
      <c r="DH106" s="24" t="s">
        <v>2393</v>
      </c>
      <c r="DI106" s="531"/>
      <c r="DJ106" s="531"/>
      <c r="DK106" s="531"/>
      <c r="DL106" s="531"/>
      <c r="DM106" s="531"/>
      <c r="DN106" s="531"/>
      <c r="DO106" s="531"/>
      <c r="DP106" s="531"/>
      <c r="DQ106" s="531"/>
      <c r="DR106" s="24" t="s">
        <v>2394</v>
      </c>
      <c r="DS106" s="565"/>
      <c r="DT106" s="531"/>
      <c r="DU106" s="531"/>
      <c r="DV106" s="531"/>
      <c r="DW106" s="531"/>
      <c r="DX106" s="531"/>
      <c r="DY106" s="531"/>
      <c r="DZ106" s="531"/>
      <c r="EA106" s="531"/>
      <c r="EB106" s="24" t="s">
        <v>2395</v>
      </c>
      <c r="EC106" s="565"/>
      <c r="ED106" s="531"/>
      <c r="EE106" s="531"/>
      <c r="EF106" s="531"/>
      <c r="EG106" s="531"/>
      <c r="EH106" s="531"/>
      <c r="EI106" s="531"/>
      <c r="EJ106" s="531"/>
      <c r="EK106" s="531"/>
      <c r="EL106" s="24" t="s">
        <v>2396</v>
      </c>
      <c r="EM106" s="531"/>
      <c r="EN106" s="531"/>
      <c r="EO106" s="531"/>
      <c r="EP106" s="531"/>
      <c r="EQ106" s="531"/>
      <c r="ER106" s="531"/>
      <c r="ES106" s="531"/>
      <c r="ET106" s="531"/>
      <c r="EU106" s="563"/>
    </row>
    <row r="107" spans="1:161" ht="15.75" customHeight="1" x14ac:dyDescent="0.2">
      <c r="A107" s="238"/>
      <c r="B107" s="172"/>
      <c r="C107" s="239"/>
      <c r="D107" s="239"/>
      <c r="E107" s="239"/>
      <c r="F107" s="239"/>
      <c r="G107" s="172"/>
      <c r="H107" s="23"/>
      <c r="I107" s="31">
        <v>94</v>
      </c>
      <c r="J107" s="24" t="s">
        <v>2397</v>
      </c>
      <c r="K107" s="23">
        <v>68</v>
      </c>
      <c r="L107" s="185">
        <v>3</v>
      </c>
      <c r="M107" s="297"/>
      <c r="N107" s="297"/>
      <c r="O107" s="297"/>
      <c r="P107" s="23"/>
      <c r="Q107" s="23"/>
      <c r="R107" s="23"/>
      <c r="S107" s="23"/>
      <c r="T107" s="242"/>
      <c r="U107" s="23"/>
      <c r="V107" s="24" t="s">
        <v>2274</v>
      </c>
      <c r="W107" s="532"/>
      <c r="X107" s="532"/>
      <c r="Y107" s="532"/>
      <c r="Z107" s="532"/>
      <c r="AA107" s="532"/>
      <c r="AB107" s="532"/>
      <c r="AC107" s="532"/>
      <c r="AD107" s="532"/>
      <c r="AE107" s="532"/>
      <c r="AF107" s="24" t="s">
        <v>2398</v>
      </c>
      <c r="AG107" s="532"/>
      <c r="AH107" s="532"/>
      <c r="AI107" s="532"/>
      <c r="AJ107" s="532"/>
      <c r="AK107" s="532"/>
      <c r="AL107" s="532"/>
      <c r="AM107" s="532"/>
      <c r="AN107" s="532"/>
      <c r="AO107" s="532"/>
      <c r="AP107" s="185">
        <v>3</v>
      </c>
      <c r="AQ107" s="532"/>
      <c r="AR107" s="532"/>
      <c r="AS107" s="532"/>
      <c r="AT107" s="532"/>
      <c r="AU107" s="532"/>
      <c r="AV107" s="532"/>
      <c r="AW107" s="532"/>
      <c r="AX107" s="532"/>
      <c r="AY107" s="532"/>
      <c r="AZ107" s="66" t="s">
        <v>301</v>
      </c>
      <c r="BA107" s="532"/>
      <c r="BB107" s="532"/>
      <c r="BC107" s="532"/>
      <c r="BD107" s="532"/>
      <c r="BE107" s="532"/>
      <c r="BF107" s="532"/>
      <c r="BG107" s="532"/>
      <c r="BH107" s="532"/>
      <c r="BI107" s="532"/>
      <c r="BJ107" s="222"/>
      <c r="BK107" s="532"/>
      <c r="BL107" s="532"/>
      <c r="BM107" s="532"/>
      <c r="BN107" s="532"/>
      <c r="BO107" s="532"/>
      <c r="BP107" s="532"/>
      <c r="BQ107" s="532"/>
      <c r="BR107" s="532"/>
      <c r="BS107" s="532"/>
      <c r="BT107" s="222"/>
      <c r="BU107" s="532"/>
      <c r="BV107" s="532"/>
      <c r="BW107" s="532"/>
      <c r="BX107" s="532"/>
      <c r="BY107" s="532"/>
      <c r="BZ107" s="532"/>
      <c r="CA107" s="532"/>
      <c r="CB107" s="532"/>
      <c r="CC107" s="532"/>
      <c r="CD107" s="185">
        <v>38</v>
      </c>
      <c r="CE107" s="532"/>
      <c r="CF107" s="532"/>
      <c r="CG107" s="532"/>
      <c r="CH107" s="532"/>
      <c r="CI107" s="532"/>
      <c r="CJ107" s="532"/>
      <c r="CK107" s="532"/>
      <c r="CL107" s="532"/>
      <c r="CM107" s="561"/>
      <c r="CN107" s="185">
        <v>1</v>
      </c>
      <c r="CO107" s="532"/>
      <c r="CP107" s="532"/>
      <c r="CQ107" s="532"/>
      <c r="CR107" s="532"/>
      <c r="CS107" s="532"/>
      <c r="CT107" s="532"/>
      <c r="CU107" s="532"/>
      <c r="CV107" s="532"/>
      <c r="CW107" s="532"/>
      <c r="CX107" s="336" t="s">
        <v>2274</v>
      </c>
      <c r="CY107" s="532"/>
      <c r="CZ107" s="532"/>
      <c r="DA107" s="532"/>
      <c r="DB107" s="532"/>
      <c r="DC107" s="532"/>
      <c r="DD107" s="532"/>
      <c r="DE107" s="532"/>
      <c r="DF107" s="532"/>
      <c r="DG107" s="532"/>
      <c r="DH107" s="24" t="s">
        <v>2399</v>
      </c>
      <c r="DI107" s="532"/>
      <c r="DJ107" s="532"/>
      <c r="DK107" s="532"/>
      <c r="DL107" s="532"/>
      <c r="DM107" s="532"/>
      <c r="DN107" s="532"/>
      <c r="DO107" s="532"/>
      <c r="DP107" s="532"/>
      <c r="DQ107" s="532"/>
      <c r="DR107" s="185">
        <v>2</v>
      </c>
      <c r="DS107" s="555"/>
      <c r="DT107" s="532"/>
      <c r="DU107" s="532"/>
      <c r="DV107" s="532"/>
      <c r="DW107" s="532"/>
      <c r="DX107" s="532"/>
      <c r="DY107" s="532"/>
      <c r="DZ107" s="532"/>
      <c r="EA107" s="532"/>
      <c r="EB107" s="24" t="s">
        <v>2400</v>
      </c>
      <c r="EC107" s="555"/>
      <c r="ED107" s="532"/>
      <c r="EE107" s="532"/>
      <c r="EF107" s="532"/>
      <c r="EG107" s="532"/>
      <c r="EH107" s="532"/>
      <c r="EI107" s="532"/>
      <c r="EJ107" s="532"/>
      <c r="EK107" s="532"/>
      <c r="EL107" s="185">
        <v>10</v>
      </c>
      <c r="EM107" s="532"/>
      <c r="EN107" s="532"/>
      <c r="EO107" s="532"/>
      <c r="EP107" s="532"/>
      <c r="EQ107" s="532"/>
      <c r="ER107" s="532"/>
      <c r="ES107" s="532"/>
      <c r="ET107" s="532"/>
      <c r="EU107" s="561"/>
    </row>
    <row r="108" spans="1:161" ht="46.5" customHeight="1" x14ac:dyDescent="0.2">
      <c r="A108" s="277">
        <v>51</v>
      </c>
      <c r="B108" s="306">
        <v>5</v>
      </c>
      <c r="C108" s="278" t="s">
        <v>2401</v>
      </c>
      <c r="D108" s="306">
        <v>9</v>
      </c>
      <c r="E108" s="306" t="s">
        <v>250</v>
      </c>
      <c r="F108" s="278" t="s">
        <v>2402</v>
      </c>
      <c r="G108" s="279" t="s">
        <v>2403</v>
      </c>
      <c r="H108" s="280" t="s">
        <v>2404</v>
      </c>
      <c r="I108" s="280">
        <v>95</v>
      </c>
      <c r="J108" s="280" t="s">
        <v>2405</v>
      </c>
      <c r="K108" s="178">
        <v>69</v>
      </c>
      <c r="L108" s="425">
        <v>2.7</v>
      </c>
      <c r="M108" s="307"/>
      <c r="N108" s="307"/>
      <c r="O108" s="307"/>
      <c r="P108" s="178"/>
      <c r="Q108" s="178" t="s">
        <v>63</v>
      </c>
      <c r="R108" s="178"/>
      <c r="S108" s="178"/>
      <c r="T108" s="308"/>
      <c r="U108" s="178">
        <v>1</v>
      </c>
      <c r="V108" s="179">
        <v>2.4</v>
      </c>
      <c r="W108" s="599"/>
      <c r="X108" s="599"/>
      <c r="Y108" s="599"/>
      <c r="Z108" s="599"/>
      <c r="AA108" s="599" t="s">
        <v>63</v>
      </c>
      <c r="AB108" s="599"/>
      <c r="AC108" s="599"/>
      <c r="AD108" s="598"/>
      <c r="AE108" s="599">
        <v>1</v>
      </c>
      <c r="AF108" s="179" t="s">
        <v>2406</v>
      </c>
      <c r="AG108" s="282"/>
      <c r="AH108" s="282"/>
      <c r="AI108" s="282"/>
      <c r="AJ108" s="599"/>
      <c r="AK108" s="599" t="s">
        <v>63</v>
      </c>
      <c r="AL108" s="599"/>
      <c r="AM108" s="599"/>
      <c r="AN108" s="598"/>
      <c r="AO108" s="599">
        <v>1</v>
      </c>
      <c r="AP108" s="179" t="s">
        <v>2407</v>
      </c>
      <c r="AQ108" s="630"/>
      <c r="AR108" s="630"/>
      <c r="AS108" s="630"/>
      <c r="AT108" s="599"/>
      <c r="AU108" s="599" t="s">
        <v>63</v>
      </c>
      <c r="AV108" s="599"/>
      <c r="AW108" s="599"/>
      <c r="AX108" s="598"/>
      <c r="AY108" s="599">
        <v>1</v>
      </c>
      <c r="AZ108" s="66" t="s">
        <v>1733</v>
      </c>
      <c r="BA108" s="627"/>
      <c r="BB108" s="627"/>
      <c r="BC108" s="627"/>
      <c r="BD108" s="552"/>
      <c r="BE108" s="552"/>
      <c r="BF108" s="552"/>
      <c r="BG108" s="552"/>
      <c r="BH108" s="629"/>
      <c r="BI108" s="552"/>
      <c r="BJ108" s="425" t="s">
        <v>2408</v>
      </c>
      <c r="BK108" s="599"/>
      <c r="BL108" s="599"/>
      <c r="BM108" s="599"/>
      <c r="BN108" s="599"/>
      <c r="BO108" s="599" t="s">
        <v>63</v>
      </c>
      <c r="BP108" s="599"/>
      <c r="BQ108" s="599"/>
      <c r="BR108" s="598"/>
      <c r="BS108" s="599">
        <v>1</v>
      </c>
      <c r="BT108" s="66" t="s">
        <v>2294</v>
      </c>
      <c r="BU108" s="627"/>
      <c r="BV108" s="627"/>
      <c r="BW108" s="627"/>
      <c r="BX108" s="552"/>
      <c r="BY108" s="552"/>
      <c r="BZ108" s="552"/>
      <c r="CA108" s="552"/>
      <c r="CB108" s="629" t="s">
        <v>2409</v>
      </c>
      <c r="CC108" s="552"/>
      <c r="CD108" s="425">
        <v>2.5</v>
      </c>
      <c r="CE108" s="630"/>
      <c r="CF108" s="630"/>
      <c r="CG108" s="630"/>
      <c r="CH108" s="599"/>
      <c r="CI108" s="599" t="s">
        <v>63</v>
      </c>
      <c r="CJ108" s="599"/>
      <c r="CK108" s="599"/>
      <c r="CL108" s="598"/>
      <c r="CM108" s="599">
        <v>1</v>
      </c>
      <c r="CN108" s="425">
        <v>5.5</v>
      </c>
      <c r="CO108" s="630"/>
      <c r="CP108" s="630"/>
      <c r="CQ108" s="630"/>
      <c r="CR108" s="599"/>
      <c r="CS108" s="599" t="s">
        <v>63</v>
      </c>
      <c r="CT108" s="599"/>
      <c r="CU108" s="599"/>
      <c r="CV108" s="598"/>
      <c r="CW108" s="599">
        <v>1</v>
      </c>
      <c r="CX108" s="282">
        <v>2.2000000000000002</v>
      </c>
      <c r="CY108" s="599"/>
      <c r="CZ108" s="599" t="s">
        <v>751</v>
      </c>
      <c r="DA108" s="599"/>
      <c r="DB108" s="599"/>
      <c r="DC108" s="599" t="s">
        <v>63</v>
      </c>
      <c r="DD108" s="599"/>
      <c r="DE108" s="599"/>
      <c r="DF108" s="598"/>
      <c r="DG108" s="599">
        <v>1</v>
      </c>
      <c r="DH108" s="425">
        <v>2.8</v>
      </c>
      <c r="DI108" s="599"/>
      <c r="DJ108" s="599"/>
      <c r="DK108" s="599"/>
      <c r="DL108" s="599"/>
      <c r="DM108" s="599" t="s">
        <v>63</v>
      </c>
      <c r="DN108" s="599"/>
      <c r="DO108" s="599"/>
      <c r="DP108" s="598"/>
      <c r="DQ108" s="599">
        <v>1</v>
      </c>
      <c r="DR108" s="426">
        <v>3.5</v>
      </c>
      <c r="DS108" s="599"/>
      <c r="DT108" s="599"/>
      <c r="DU108" s="599"/>
      <c r="DV108" s="599"/>
      <c r="DW108" s="599" t="s">
        <v>63</v>
      </c>
      <c r="DX108" s="599"/>
      <c r="DY108" s="599"/>
      <c r="DZ108" s="598"/>
      <c r="EA108" s="599">
        <v>1</v>
      </c>
      <c r="EB108" s="427">
        <v>2.8</v>
      </c>
      <c r="EC108" s="634"/>
      <c r="ED108" s="599"/>
      <c r="EE108" s="599"/>
      <c r="EF108" s="599"/>
      <c r="EG108" s="599" t="s">
        <v>63</v>
      </c>
      <c r="EH108" s="599"/>
      <c r="EI108" s="599"/>
      <c r="EJ108" s="598"/>
      <c r="EK108" s="599">
        <v>1</v>
      </c>
      <c r="EL108" s="425">
        <v>1.8</v>
      </c>
      <c r="EM108" s="599"/>
      <c r="EN108" s="599"/>
      <c r="EO108" s="599"/>
      <c r="EP108" s="599"/>
      <c r="EQ108" s="599" t="s">
        <v>63</v>
      </c>
      <c r="ER108" s="599"/>
      <c r="ES108" s="599"/>
      <c r="ET108" s="598"/>
      <c r="EU108" s="619">
        <v>1</v>
      </c>
    </row>
    <row r="109" spans="1:161" ht="46.5" customHeight="1" x14ac:dyDescent="0.2">
      <c r="A109" s="315"/>
      <c r="B109" s="311"/>
      <c r="C109" s="310"/>
      <c r="D109" s="317"/>
      <c r="E109" s="317"/>
      <c r="F109" s="316"/>
      <c r="G109" s="312"/>
      <c r="H109" s="280"/>
      <c r="I109" s="280">
        <v>96</v>
      </c>
      <c r="J109" s="280" t="s">
        <v>2410</v>
      </c>
      <c r="K109" s="178">
        <v>70</v>
      </c>
      <c r="L109" s="425" t="s">
        <v>2411</v>
      </c>
      <c r="M109" s="319"/>
      <c r="N109" s="319"/>
      <c r="O109" s="319"/>
      <c r="P109" s="178"/>
      <c r="Q109" s="178"/>
      <c r="R109" s="178"/>
      <c r="S109" s="178"/>
      <c r="T109" s="320"/>
      <c r="U109" s="178"/>
      <c r="V109" s="428">
        <f>97/100</f>
        <v>0.97</v>
      </c>
      <c r="W109" s="532"/>
      <c r="X109" s="532"/>
      <c r="Y109" s="532"/>
      <c r="Z109" s="532"/>
      <c r="AA109" s="532"/>
      <c r="AB109" s="532"/>
      <c r="AC109" s="532"/>
      <c r="AD109" s="532"/>
      <c r="AE109" s="532"/>
      <c r="AF109" s="429">
        <v>1</v>
      </c>
      <c r="AG109" s="282"/>
      <c r="AH109" s="282"/>
      <c r="AI109" s="282"/>
      <c r="AJ109" s="532"/>
      <c r="AK109" s="532"/>
      <c r="AL109" s="532"/>
      <c r="AM109" s="532"/>
      <c r="AN109" s="532"/>
      <c r="AO109" s="532"/>
      <c r="AP109" s="429">
        <v>1</v>
      </c>
      <c r="AQ109" s="532"/>
      <c r="AR109" s="532"/>
      <c r="AS109" s="532"/>
      <c r="AT109" s="532"/>
      <c r="AU109" s="532"/>
      <c r="AV109" s="532"/>
      <c r="AW109" s="532"/>
      <c r="AX109" s="532"/>
      <c r="AY109" s="532"/>
      <c r="AZ109" s="66" t="s">
        <v>1733</v>
      </c>
      <c r="BA109" s="532"/>
      <c r="BB109" s="532"/>
      <c r="BC109" s="532"/>
      <c r="BD109" s="532"/>
      <c r="BE109" s="532"/>
      <c r="BF109" s="532"/>
      <c r="BG109" s="532"/>
      <c r="BH109" s="532"/>
      <c r="BI109" s="532"/>
      <c r="BJ109" s="425" t="s">
        <v>2412</v>
      </c>
      <c r="BK109" s="532"/>
      <c r="BL109" s="532"/>
      <c r="BM109" s="532"/>
      <c r="BN109" s="532"/>
      <c r="BO109" s="532"/>
      <c r="BP109" s="532"/>
      <c r="BQ109" s="532"/>
      <c r="BR109" s="532"/>
      <c r="BS109" s="532"/>
      <c r="BT109" s="66" t="s">
        <v>2413</v>
      </c>
      <c r="BU109" s="532"/>
      <c r="BV109" s="532"/>
      <c r="BW109" s="532"/>
      <c r="BX109" s="532"/>
      <c r="BY109" s="532"/>
      <c r="BZ109" s="532"/>
      <c r="CA109" s="532"/>
      <c r="CB109" s="532"/>
      <c r="CC109" s="532"/>
      <c r="CD109" s="425" t="s">
        <v>2411</v>
      </c>
      <c r="CE109" s="532"/>
      <c r="CF109" s="532"/>
      <c r="CG109" s="532"/>
      <c r="CH109" s="532"/>
      <c r="CI109" s="532"/>
      <c r="CJ109" s="532"/>
      <c r="CK109" s="532"/>
      <c r="CL109" s="532"/>
      <c r="CM109" s="532"/>
      <c r="CN109" s="425" t="s">
        <v>2414</v>
      </c>
      <c r="CO109" s="532"/>
      <c r="CP109" s="532"/>
      <c r="CQ109" s="532"/>
      <c r="CR109" s="532"/>
      <c r="CS109" s="532"/>
      <c r="CT109" s="532"/>
      <c r="CU109" s="532"/>
      <c r="CV109" s="532"/>
      <c r="CW109" s="532"/>
      <c r="CX109" s="356">
        <v>1</v>
      </c>
      <c r="CY109" s="532"/>
      <c r="CZ109" s="532"/>
      <c r="DA109" s="532"/>
      <c r="DB109" s="532"/>
      <c r="DC109" s="532"/>
      <c r="DD109" s="532"/>
      <c r="DE109" s="532"/>
      <c r="DF109" s="532"/>
      <c r="DG109" s="532"/>
      <c r="DH109" s="430">
        <v>0.94699999999999995</v>
      </c>
      <c r="DI109" s="532"/>
      <c r="DJ109" s="532"/>
      <c r="DK109" s="532"/>
      <c r="DL109" s="532"/>
      <c r="DM109" s="532"/>
      <c r="DN109" s="532"/>
      <c r="DO109" s="532"/>
      <c r="DP109" s="532"/>
      <c r="DQ109" s="532"/>
      <c r="DR109" s="425" t="s">
        <v>2415</v>
      </c>
      <c r="DS109" s="532"/>
      <c r="DT109" s="532"/>
      <c r="DU109" s="532"/>
      <c r="DV109" s="532"/>
      <c r="DW109" s="532"/>
      <c r="DX109" s="532"/>
      <c r="DY109" s="532"/>
      <c r="DZ109" s="532"/>
      <c r="EA109" s="532"/>
      <c r="EB109" s="431">
        <v>0.93100000000000005</v>
      </c>
      <c r="EC109" s="591"/>
      <c r="ED109" s="532"/>
      <c r="EE109" s="532"/>
      <c r="EF109" s="532"/>
      <c r="EG109" s="532"/>
      <c r="EH109" s="532"/>
      <c r="EI109" s="532"/>
      <c r="EJ109" s="532"/>
      <c r="EK109" s="532"/>
      <c r="EL109" s="430">
        <v>0.95799999999999996</v>
      </c>
      <c r="EM109" s="532"/>
      <c r="EN109" s="532"/>
      <c r="EO109" s="532"/>
      <c r="EP109" s="532"/>
      <c r="EQ109" s="532"/>
      <c r="ER109" s="532"/>
      <c r="ES109" s="532"/>
      <c r="ET109" s="532"/>
      <c r="EU109" s="594"/>
    </row>
    <row r="110" spans="1:161" ht="78.75" customHeight="1" x14ac:dyDescent="0.2">
      <c r="A110" s="277">
        <v>52</v>
      </c>
      <c r="B110" s="306">
        <v>6</v>
      </c>
      <c r="C110" s="278" t="s">
        <v>2416</v>
      </c>
      <c r="D110" s="278">
        <v>9</v>
      </c>
      <c r="E110" s="278" t="s">
        <v>250</v>
      </c>
      <c r="F110" s="278" t="s">
        <v>2417</v>
      </c>
      <c r="G110" s="279" t="s">
        <v>2354</v>
      </c>
      <c r="H110" s="280" t="s">
        <v>2418</v>
      </c>
      <c r="I110" s="280"/>
      <c r="J110" s="280"/>
      <c r="K110" s="178"/>
      <c r="L110" s="330">
        <v>0.77100000000000002</v>
      </c>
      <c r="M110" s="282"/>
      <c r="N110" s="282"/>
      <c r="O110" s="432"/>
      <c r="P110" s="178"/>
      <c r="Q110" s="178" t="s">
        <v>63</v>
      </c>
      <c r="R110" s="178"/>
      <c r="S110" s="178"/>
      <c r="T110" s="179"/>
      <c r="U110" s="178">
        <v>1</v>
      </c>
      <c r="V110" s="433">
        <v>0.91</v>
      </c>
      <c r="W110" s="433"/>
      <c r="X110" s="178"/>
      <c r="Y110" s="434"/>
      <c r="Z110" s="178"/>
      <c r="AA110" s="178" t="s">
        <v>63</v>
      </c>
      <c r="AB110" s="178"/>
      <c r="AC110" s="178"/>
      <c r="AD110" s="179"/>
      <c r="AE110" s="178">
        <v>1</v>
      </c>
      <c r="AF110" s="178" t="s">
        <v>1732</v>
      </c>
      <c r="AG110" s="282"/>
      <c r="AH110" s="282"/>
      <c r="AI110" s="432"/>
      <c r="AJ110" s="178"/>
      <c r="AK110" s="178" t="s">
        <v>63</v>
      </c>
      <c r="AL110" s="178"/>
      <c r="AM110" s="178"/>
      <c r="AN110" s="179"/>
      <c r="AO110" s="178">
        <v>1</v>
      </c>
      <c r="AP110" s="435">
        <v>1</v>
      </c>
      <c r="AQ110" s="282"/>
      <c r="AR110" s="282"/>
      <c r="AS110" s="282" t="s">
        <v>1738</v>
      </c>
      <c r="AT110" s="178"/>
      <c r="AU110" s="178" t="s">
        <v>63</v>
      </c>
      <c r="AV110" s="178"/>
      <c r="AW110" s="178"/>
      <c r="AX110" s="179"/>
      <c r="AY110" s="178">
        <v>1</v>
      </c>
      <c r="AZ110" s="66" t="s">
        <v>1733</v>
      </c>
      <c r="BA110" s="228"/>
      <c r="BB110" s="66" t="s">
        <v>1733</v>
      </c>
      <c r="BC110" s="230"/>
      <c r="BD110" s="66"/>
      <c r="BE110" s="66"/>
      <c r="BF110" s="66"/>
      <c r="BG110" s="66"/>
      <c r="BH110" s="41"/>
      <c r="BI110" s="66"/>
      <c r="BJ110" s="330">
        <v>0.98</v>
      </c>
      <c r="BK110" s="282"/>
      <c r="BL110" s="178" t="s">
        <v>1734</v>
      </c>
      <c r="BM110" s="282" t="s">
        <v>1735</v>
      </c>
      <c r="BN110" s="178"/>
      <c r="BO110" s="178" t="s">
        <v>63</v>
      </c>
      <c r="BP110" s="178"/>
      <c r="BQ110" s="178"/>
      <c r="BR110" s="179"/>
      <c r="BS110" s="178">
        <v>1</v>
      </c>
      <c r="BT110" s="66"/>
      <c r="BU110" s="228"/>
      <c r="BV110" s="66" t="s">
        <v>1736</v>
      </c>
      <c r="BW110" s="230"/>
      <c r="BX110" s="66"/>
      <c r="BY110" s="66"/>
      <c r="BZ110" s="66"/>
      <c r="CA110" s="66"/>
      <c r="CB110" s="41"/>
      <c r="CC110" s="66"/>
      <c r="CD110" s="433">
        <v>0.87</v>
      </c>
      <c r="CE110" s="282"/>
      <c r="CF110" s="433">
        <v>0.96799999999999997</v>
      </c>
      <c r="CG110" s="432"/>
      <c r="CH110" s="178"/>
      <c r="CI110" s="178" t="s">
        <v>63</v>
      </c>
      <c r="CJ110" s="178"/>
      <c r="CK110" s="178"/>
      <c r="CL110" s="179"/>
      <c r="CM110" s="178">
        <v>1</v>
      </c>
      <c r="CN110" s="433">
        <v>0.83299999999999996</v>
      </c>
      <c r="CO110" s="282"/>
      <c r="CP110" s="282"/>
      <c r="CQ110" s="432" t="s">
        <v>1738</v>
      </c>
      <c r="CR110" s="178"/>
      <c r="CS110" s="178" t="s">
        <v>63</v>
      </c>
      <c r="CT110" s="178"/>
      <c r="CU110" s="178"/>
      <c r="CV110" s="179"/>
      <c r="CW110" s="178">
        <v>1</v>
      </c>
      <c r="CX110" s="330">
        <v>0.74</v>
      </c>
      <c r="CY110" s="282"/>
      <c r="CZ110" s="282"/>
      <c r="DA110" s="432"/>
      <c r="DB110" s="178"/>
      <c r="DC110" s="178"/>
      <c r="DD110" s="178" t="s">
        <v>63</v>
      </c>
      <c r="DE110" s="178"/>
      <c r="DF110" s="179" t="s">
        <v>2419</v>
      </c>
      <c r="DG110" s="178">
        <v>1</v>
      </c>
      <c r="DH110" s="330">
        <v>0.84</v>
      </c>
      <c r="DI110" s="282"/>
      <c r="DJ110" s="282"/>
      <c r="DK110" s="432"/>
      <c r="DL110" s="178"/>
      <c r="DM110" s="178" t="s">
        <v>63</v>
      </c>
      <c r="DN110" s="178"/>
      <c r="DO110" s="178"/>
      <c r="DP110" s="179"/>
      <c r="DQ110" s="178">
        <v>1</v>
      </c>
      <c r="DR110" s="330">
        <v>0.87</v>
      </c>
      <c r="DS110" s="282"/>
      <c r="DT110" s="282"/>
      <c r="DU110" s="432"/>
      <c r="DV110" s="178"/>
      <c r="DW110" s="178" t="s">
        <v>63</v>
      </c>
      <c r="DX110" s="178"/>
      <c r="DY110" s="178"/>
      <c r="DZ110" s="179"/>
      <c r="EA110" s="178">
        <v>1</v>
      </c>
      <c r="EB110" s="436">
        <v>0.79300000000000004</v>
      </c>
      <c r="EC110" s="287"/>
      <c r="ED110" s="282"/>
      <c r="EE110" s="432"/>
      <c r="EF110" s="178"/>
      <c r="EG110" s="178" t="s">
        <v>63</v>
      </c>
      <c r="EH110" s="178"/>
      <c r="EI110" s="178"/>
      <c r="EJ110" s="179"/>
      <c r="EK110" s="178">
        <v>1</v>
      </c>
      <c r="EL110" s="433">
        <v>0.83299999999999996</v>
      </c>
      <c r="EM110" s="282"/>
      <c r="EN110" s="282"/>
      <c r="EO110" s="432"/>
      <c r="EP110" s="178"/>
      <c r="EQ110" s="178" t="s">
        <v>63</v>
      </c>
      <c r="ER110" s="178"/>
      <c r="ES110" s="178"/>
      <c r="ET110" s="179"/>
      <c r="EU110" s="182">
        <v>1</v>
      </c>
    </row>
    <row r="111" spans="1:161" ht="38.25" customHeight="1" x14ac:dyDescent="0.2">
      <c r="A111" s="277">
        <v>53</v>
      </c>
      <c r="B111" s="306">
        <v>7</v>
      </c>
      <c r="C111" s="278" t="s">
        <v>2420</v>
      </c>
      <c r="D111" s="278">
        <v>9</v>
      </c>
      <c r="E111" s="278" t="s">
        <v>303</v>
      </c>
      <c r="F111" s="278" t="s">
        <v>2421</v>
      </c>
      <c r="G111" s="279" t="s">
        <v>2403</v>
      </c>
      <c r="H111" s="280" t="s">
        <v>2422</v>
      </c>
      <c r="I111" s="280">
        <v>97</v>
      </c>
      <c r="J111" s="280" t="s">
        <v>2423</v>
      </c>
      <c r="K111" s="178"/>
      <c r="L111" s="425">
        <v>14</v>
      </c>
      <c r="M111" s="437">
        <f>L112+L113</f>
        <v>0.9</v>
      </c>
      <c r="N111" s="307"/>
      <c r="O111" s="307"/>
      <c r="P111" s="178" t="s">
        <v>63</v>
      </c>
      <c r="Q111" s="178"/>
      <c r="R111" s="178"/>
      <c r="S111" s="178"/>
      <c r="T111" s="308"/>
      <c r="U111" s="178">
        <v>1</v>
      </c>
      <c r="V111" s="179">
        <v>25</v>
      </c>
      <c r="W111" s="667">
        <f>V112+V113</f>
        <v>0.90857142857142859</v>
      </c>
      <c r="X111" s="599"/>
      <c r="Y111" s="599"/>
      <c r="Z111" s="599" t="s">
        <v>63</v>
      </c>
      <c r="AA111" s="599"/>
      <c r="AB111" s="599"/>
      <c r="AC111" s="599"/>
      <c r="AD111" s="598"/>
      <c r="AE111" s="599">
        <v>1</v>
      </c>
      <c r="AF111" s="425">
        <v>15</v>
      </c>
      <c r="AG111" s="667">
        <f>AF112+AF113</f>
        <v>0.92999999999999994</v>
      </c>
      <c r="AH111" s="630"/>
      <c r="AI111" s="630"/>
      <c r="AJ111" s="599" t="s">
        <v>63</v>
      </c>
      <c r="AK111" s="599"/>
      <c r="AL111" s="599"/>
      <c r="AM111" s="599"/>
      <c r="AN111" s="598"/>
      <c r="AO111" s="599">
        <v>1</v>
      </c>
      <c r="AP111" s="189">
        <v>0</v>
      </c>
      <c r="AQ111" s="630"/>
      <c r="AR111" s="630"/>
      <c r="AS111" s="630" t="s">
        <v>2424</v>
      </c>
      <c r="AT111" s="630"/>
      <c r="AU111" s="630"/>
      <c r="AV111" s="630" t="s">
        <v>63</v>
      </c>
      <c r="AW111" s="630"/>
      <c r="AX111" s="633" t="s">
        <v>2425</v>
      </c>
      <c r="AY111" s="630">
        <v>1</v>
      </c>
      <c r="AZ111" s="66" t="s">
        <v>1733</v>
      </c>
      <c r="BA111" s="552"/>
      <c r="BB111" s="552"/>
      <c r="BC111" s="552"/>
      <c r="BD111" s="552"/>
      <c r="BE111" s="552"/>
      <c r="BF111" s="552"/>
      <c r="BG111" s="552"/>
      <c r="BH111" s="552"/>
      <c r="BI111" s="552"/>
      <c r="BJ111" s="425">
        <v>40</v>
      </c>
      <c r="BK111" s="667">
        <f>BJ112+BJ113</f>
        <v>0.95</v>
      </c>
      <c r="BL111" s="599"/>
      <c r="BM111" s="599"/>
      <c r="BN111" s="630" t="s">
        <v>63</v>
      </c>
      <c r="BO111" s="630"/>
      <c r="BP111" s="599"/>
      <c r="BQ111" s="599"/>
      <c r="BR111" s="598"/>
      <c r="BS111" s="599">
        <v>1</v>
      </c>
      <c r="BT111" s="552" t="s">
        <v>2426</v>
      </c>
      <c r="BU111" s="552"/>
      <c r="BV111" s="552"/>
      <c r="BW111" s="552"/>
      <c r="BX111" s="552"/>
      <c r="BY111" s="552"/>
      <c r="BZ111" s="552"/>
      <c r="CA111" s="552"/>
      <c r="CB111" s="552"/>
      <c r="CC111" s="552"/>
      <c r="CD111" s="425">
        <v>25</v>
      </c>
      <c r="CE111" s="667">
        <f>CD112+CD113</f>
        <v>0.82000000000000006</v>
      </c>
      <c r="CF111" s="599"/>
      <c r="CG111" s="599"/>
      <c r="CH111" s="630" t="s">
        <v>63</v>
      </c>
      <c r="CI111" s="630"/>
      <c r="CJ111" s="599"/>
      <c r="CK111" s="599"/>
      <c r="CL111" s="598"/>
      <c r="CM111" s="599">
        <v>1</v>
      </c>
      <c r="CN111" s="425">
        <v>2</v>
      </c>
      <c r="CO111" s="667">
        <f>CN112+CN113</f>
        <v>1</v>
      </c>
      <c r="CP111" s="599"/>
      <c r="CQ111" s="599"/>
      <c r="CR111" s="599" t="s">
        <v>63</v>
      </c>
      <c r="CS111" s="599"/>
      <c r="CT111" s="599"/>
      <c r="CU111" s="599"/>
      <c r="CV111" s="598"/>
      <c r="CW111" s="599">
        <v>1</v>
      </c>
      <c r="CX111" s="438">
        <v>11</v>
      </c>
      <c r="CY111" s="667">
        <f>CX112+CX113</f>
        <v>0.92207792207792205</v>
      </c>
      <c r="CZ111" s="599" t="s">
        <v>751</v>
      </c>
      <c r="DA111" s="599"/>
      <c r="DB111" s="630" t="s">
        <v>63</v>
      </c>
      <c r="DC111" s="630"/>
      <c r="DD111" s="599"/>
      <c r="DE111" s="599"/>
      <c r="DF111" s="598"/>
      <c r="DG111" s="599">
        <v>1</v>
      </c>
      <c r="DH111" s="425">
        <v>4</v>
      </c>
      <c r="DI111" s="667">
        <f>DH112+DH113</f>
        <v>0.85999999999999988</v>
      </c>
      <c r="DJ111" s="599"/>
      <c r="DK111" s="599"/>
      <c r="DL111" s="630" t="s">
        <v>63</v>
      </c>
      <c r="DM111" s="630"/>
      <c r="DN111" s="599"/>
      <c r="DO111" s="599"/>
      <c r="DP111" s="598"/>
      <c r="DQ111" s="599">
        <v>1</v>
      </c>
      <c r="DR111" s="425">
        <v>3</v>
      </c>
      <c r="DS111" s="667">
        <f>DR112+DR113</f>
        <v>1</v>
      </c>
      <c r="DT111" s="599"/>
      <c r="DU111" s="599"/>
      <c r="DV111" s="630" t="s">
        <v>63</v>
      </c>
      <c r="DW111" s="630"/>
      <c r="DX111" s="599"/>
      <c r="DY111" s="599"/>
      <c r="DZ111" s="598"/>
      <c r="EA111" s="599">
        <v>1</v>
      </c>
      <c r="EB111" s="427">
        <v>27</v>
      </c>
      <c r="EC111" s="667">
        <f>EB112+EB113</f>
        <v>0.9</v>
      </c>
      <c r="ED111" s="599"/>
      <c r="EE111" s="599"/>
      <c r="EF111" s="630" t="s">
        <v>63</v>
      </c>
      <c r="EG111" s="630"/>
      <c r="EH111" s="599"/>
      <c r="EI111" s="599"/>
      <c r="EJ111" s="598"/>
      <c r="EK111" s="599">
        <v>1</v>
      </c>
      <c r="EL111" s="425">
        <v>1</v>
      </c>
      <c r="EM111" s="667">
        <f>EL112+EL113</f>
        <v>1</v>
      </c>
      <c r="EN111" s="599"/>
      <c r="EO111" s="599"/>
      <c r="EP111" s="630" t="s">
        <v>63</v>
      </c>
      <c r="EQ111" s="630"/>
      <c r="ER111" s="599"/>
      <c r="ES111" s="599"/>
      <c r="ET111" s="598"/>
      <c r="EU111" s="619">
        <v>1</v>
      </c>
    </row>
    <row r="112" spans="1:161" ht="15.75" customHeight="1" x14ac:dyDescent="0.2">
      <c r="A112" s="309"/>
      <c r="B112" s="311"/>
      <c r="C112" s="310"/>
      <c r="D112" s="310"/>
      <c r="E112" s="310"/>
      <c r="F112" s="310"/>
      <c r="G112" s="312"/>
      <c r="H112" s="280"/>
      <c r="I112" s="280">
        <v>98</v>
      </c>
      <c r="J112" s="280" t="s">
        <v>2427</v>
      </c>
      <c r="K112" s="178"/>
      <c r="L112" s="430">
        <v>0.46</v>
      </c>
      <c r="M112" s="439"/>
      <c r="N112" s="313"/>
      <c r="O112" s="313"/>
      <c r="P112" s="178"/>
      <c r="Q112" s="178"/>
      <c r="R112" s="178"/>
      <c r="S112" s="178"/>
      <c r="T112" s="314"/>
      <c r="U112" s="178"/>
      <c r="V112" s="428">
        <f>73/175</f>
        <v>0.41714285714285715</v>
      </c>
      <c r="W112" s="531"/>
      <c r="X112" s="531"/>
      <c r="Y112" s="531"/>
      <c r="Z112" s="531"/>
      <c r="AA112" s="531"/>
      <c r="AB112" s="531"/>
      <c r="AC112" s="531"/>
      <c r="AD112" s="531"/>
      <c r="AE112" s="531"/>
      <c r="AF112" s="430">
        <v>0.46</v>
      </c>
      <c r="AG112" s="531"/>
      <c r="AH112" s="531"/>
      <c r="AI112" s="531"/>
      <c r="AJ112" s="531"/>
      <c r="AK112" s="531"/>
      <c r="AL112" s="531"/>
      <c r="AM112" s="531"/>
      <c r="AN112" s="531"/>
      <c r="AO112" s="531"/>
      <c r="AP112" s="189" t="s">
        <v>2428</v>
      </c>
      <c r="AQ112" s="531"/>
      <c r="AR112" s="531"/>
      <c r="AS112" s="531"/>
      <c r="AT112" s="531"/>
      <c r="AU112" s="531"/>
      <c r="AV112" s="531"/>
      <c r="AW112" s="531"/>
      <c r="AX112" s="531"/>
      <c r="AY112" s="531"/>
      <c r="AZ112" s="66" t="s">
        <v>1733</v>
      </c>
      <c r="BA112" s="531"/>
      <c r="BB112" s="531"/>
      <c r="BC112" s="531"/>
      <c r="BD112" s="531"/>
      <c r="BE112" s="531"/>
      <c r="BF112" s="531"/>
      <c r="BG112" s="531"/>
      <c r="BH112" s="531"/>
      <c r="BI112" s="531"/>
      <c r="BJ112" s="440">
        <v>0.28999999999999998</v>
      </c>
      <c r="BK112" s="531"/>
      <c r="BL112" s="531"/>
      <c r="BM112" s="531"/>
      <c r="BN112" s="531"/>
      <c r="BO112" s="531"/>
      <c r="BP112" s="531"/>
      <c r="BQ112" s="531"/>
      <c r="BR112" s="531"/>
      <c r="BS112" s="531"/>
      <c r="BT112" s="531"/>
      <c r="BU112" s="531"/>
      <c r="BV112" s="531"/>
      <c r="BW112" s="531"/>
      <c r="BX112" s="531"/>
      <c r="BY112" s="531"/>
      <c r="BZ112" s="531"/>
      <c r="CA112" s="531"/>
      <c r="CB112" s="531"/>
      <c r="CC112" s="531"/>
      <c r="CD112" s="440">
        <v>0.37</v>
      </c>
      <c r="CE112" s="531"/>
      <c r="CF112" s="531"/>
      <c r="CG112" s="531"/>
      <c r="CH112" s="531"/>
      <c r="CI112" s="531"/>
      <c r="CJ112" s="531"/>
      <c r="CK112" s="531"/>
      <c r="CL112" s="531"/>
      <c r="CM112" s="531"/>
      <c r="CN112" s="430">
        <v>0.5</v>
      </c>
      <c r="CO112" s="531"/>
      <c r="CP112" s="531"/>
      <c r="CQ112" s="531"/>
      <c r="CR112" s="531"/>
      <c r="CS112" s="531"/>
      <c r="CT112" s="531"/>
      <c r="CU112" s="531"/>
      <c r="CV112" s="531"/>
      <c r="CW112" s="531"/>
      <c r="CX112" s="441">
        <f>18/77</f>
        <v>0.23376623376623376</v>
      </c>
      <c r="CY112" s="531"/>
      <c r="CZ112" s="531"/>
      <c r="DA112" s="531"/>
      <c r="DB112" s="531"/>
      <c r="DC112" s="531"/>
      <c r="DD112" s="531"/>
      <c r="DE112" s="531"/>
      <c r="DF112" s="531"/>
      <c r="DG112" s="531"/>
      <c r="DH112" s="440">
        <v>0.28999999999999998</v>
      </c>
      <c r="DI112" s="531"/>
      <c r="DJ112" s="531"/>
      <c r="DK112" s="531"/>
      <c r="DL112" s="531"/>
      <c r="DM112" s="531"/>
      <c r="DN112" s="531"/>
      <c r="DO112" s="531"/>
      <c r="DP112" s="531"/>
      <c r="DQ112" s="531"/>
      <c r="DR112" s="440">
        <v>0.95</v>
      </c>
      <c r="DS112" s="531"/>
      <c r="DT112" s="531"/>
      <c r="DU112" s="531"/>
      <c r="DV112" s="531"/>
      <c r="DW112" s="531"/>
      <c r="DX112" s="531"/>
      <c r="DY112" s="531"/>
      <c r="DZ112" s="531"/>
      <c r="EA112" s="531"/>
      <c r="EB112" s="442">
        <v>0.46</v>
      </c>
      <c r="EC112" s="531"/>
      <c r="ED112" s="531"/>
      <c r="EE112" s="531"/>
      <c r="EF112" s="531"/>
      <c r="EG112" s="531"/>
      <c r="EH112" s="531"/>
      <c r="EI112" s="531"/>
      <c r="EJ112" s="531"/>
      <c r="EK112" s="531"/>
      <c r="EL112" s="440">
        <v>0</v>
      </c>
      <c r="EM112" s="531"/>
      <c r="EN112" s="531"/>
      <c r="EO112" s="531"/>
      <c r="EP112" s="531"/>
      <c r="EQ112" s="531"/>
      <c r="ER112" s="531"/>
      <c r="ES112" s="531"/>
      <c r="ET112" s="531"/>
      <c r="EU112" s="593"/>
    </row>
    <row r="113" spans="1:151" ht="15.75" customHeight="1" x14ac:dyDescent="0.2">
      <c r="A113" s="309"/>
      <c r="B113" s="311"/>
      <c r="C113" s="310"/>
      <c r="D113" s="310"/>
      <c r="E113" s="310"/>
      <c r="F113" s="310"/>
      <c r="G113" s="312"/>
      <c r="H113" s="280"/>
      <c r="I113" s="280">
        <v>99</v>
      </c>
      <c r="J113" s="280" t="s">
        <v>2429</v>
      </c>
      <c r="K113" s="178"/>
      <c r="L113" s="430">
        <v>0.44</v>
      </c>
      <c r="M113" s="439"/>
      <c r="N113" s="313"/>
      <c r="O113" s="313"/>
      <c r="P113" s="178"/>
      <c r="Q113" s="178"/>
      <c r="R113" s="178"/>
      <c r="S113" s="178"/>
      <c r="T113" s="314"/>
      <c r="U113" s="178"/>
      <c r="V113" s="428">
        <f>86/175</f>
        <v>0.49142857142857144</v>
      </c>
      <c r="W113" s="531"/>
      <c r="X113" s="531"/>
      <c r="Y113" s="531"/>
      <c r="Z113" s="531"/>
      <c r="AA113" s="531"/>
      <c r="AB113" s="531"/>
      <c r="AC113" s="531"/>
      <c r="AD113" s="531"/>
      <c r="AE113" s="531"/>
      <c r="AF113" s="430">
        <v>0.47</v>
      </c>
      <c r="AG113" s="531"/>
      <c r="AH113" s="531"/>
      <c r="AI113" s="531"/>
      <c r="AJ113" s="531"/>
      <c r="AK113" s="531"/>
      <c r="AL113" s="531"/>
      <c r="AM113" s="531"/>
      <c r="AN113" s="531"/>
      <c r="AO113" s="531"/>
      <c r="AP113" s="189" t="s">
        <v>2430</v>
      </c>
      <c r="AQ113" s="531"/>
      <c r="AR113" s="531"/>
      <c r="AS113" s="531"/>
      <c r="AT113" s="531"/>
      <c r="AU113" s="531"/>
      <c r="AV113" s="531"/>
      <c r="AW113" s="531"/>
      <c r="AX113" s="531"/>
      <c r="AY113" s="531"/>
      <c r="AZ113" s="66" t="s">
        <v>1733</v>
      </c>
      <c r="BA113" s="531"/>
      <c r="BB113" s="531"/>
      <c r="BC113" s="531"/>
      <c r="BD113" s="531"/>
      <c r="BE113" s="531"/>
      <c r="BF113" s="531"/>
      <c r="BG113" s="531"/>
      <c r="BH113" s="531"/>
      <c r="BI113" s="531"/>
      <c r="BJ113" s="440">
        <v>0.66</v>
      </c>
      <c r="BK113" s="531"/>
      <c r="BL113" s="531"/>
      <c r="BM113" s="531"/>
      <c r="BN113" s="531"/>
      <c r="BO113" s="531"/>
      <c r="BP113" s="531"/>
      <c r="BQ113" s="531"/>
      <c r="BR113" s="531"/>
      <c r="BS113" s="531"/>
      <c r="BT113" s="531"/>
      <c r="BU113" s="531"/>
      <c r="BV113" s="531"/>
      <c r="BW113" s="531"/>
      <c r="BX113" s="531"/>
      <c r="BY113" s="531"/>
      <c r="BZ113" s="531"/>
      <c r="CA113" s="531"/>
      <c r="CB113" s="531"/>
      <c r="CC113" s="531"/>
      <c r="CD113" s="440">
        <v>0.45</v>
      </c>
      <c r="CE113" s="531"/>
      <c r="CF113" s="531"/>
      <c r="CG113" s="531"/>
      <c r="CH113" s="531"/>
      <c r="CI113" s="531"/>
      <c r="CJ113" s="531"/>
      <c r="CK113" s="531"/>
      <c r="CL113" s="531"/>
      <c r="CM113" s="531"/>
      <c r="CN113" s="430">
        <v>0.5</v>
      </c>
      <c r="CO113" s="531"/>
      <c r="CP113" s="531"/>
      <c r="CQ113" s="531"/>
      <c r="CR113" s="531"/>
      <c r="CS113" s="531"/>
      <c r="CT113" s="531"/>
      <c r="CU113" s="531"/>
      <c r="CV113" s="531"/>
      <c r="CW113" s="531"/>
      <c r="CX113" s="441">
        <f>53/77</f>
        <v>0.68831168831168832</v>
      </c>
      <c r="CY113" s="531"/>
      <c r="CZ113" s="531"/>
      <c r="DA113" s="531"/>
      <c r="DB113" s="531"/>
      <c r="DC113" s="531"/>
      <c r="DD113" s="531"/>
      <c r="DE113" s="531"/>
      <c r="DF113" s="531"/>
      <c r="DG113" s="531"/>
      <c r="DH113" s="440">
        <v>0.56999999999999995</v>
      </c>
      <c r="DI113" s="531"/>
      <c r="DJ113" s="531"/>
      <c r="DK113" s="531"/>
      <c r="DL113" s="531"/>
      <c r="DM113" s="531"/>
      <c r="DN113" s="531"/>
      <c r="DO113" s="531"/>
      <c r="DP113" s="531"/>
      <c r="DQ113" s="531"/>
      <c r="DR113" s="440">
        <v>0.05</v>
      </c>
      <c r="DS113" s="531"/>
      <c r="DT113" s="531"/>
      <c r="DU113" s="531"/>
      <c r="DV113" s="531"/>
      <c r="DW113" s="531"/>
      <c r="DX113" s="531"/>
      <c r="DY113" s="531"/>
      <c r="DZ113" s="531"/>
      <c r="EA113" s="531"/>
      <c r="EB113" s="442">
        <v>0.44</v>
      </c>
      <c r="EC113" s="531"/>
      <c r="ED113" s="531"/>
      <c r="EE113" s="531"/>
      <c r="EF113" s="531"/>
      <c r="EG113" s="531"/>
      <c r="EH113" s="531"/>
      <c r="EI113" s="531"/>
      <c r="EJ113" s="531"/>
      <c r="EK113" s="531"/>
      <c r="EL113" s="440">
        <v>1</v>
      </c>
      <c r="EM113" s="531"/>
      <c r="EN113" s="531"/>
      <c r="EO113" s="531"/>
      <c r="EP113" s="531"/>
      <c r="EQ113" s="531"/>
      <c r="ER113" s="531"/>
      <c r="ES113" s="531"/>
      <c r="ET113" s="531"/>
      <c r="EU113" s="593"/>
    </row>
    <row r="114" spans="1:151" ht="15.75" customHeight="1" x14ac:dyDescent="0.2">
      <c r="A114" s="309"/>
      <c r="B114" s="311"/>
      <c r="C114" s="310"/>
      <c r="D114" s="310"/>
      <c r="E114" s="310"/>
      <c r="F114" s="310"/>
      <c r="G114" s="312"/>
      <c r="H114" s="280"/>
      <c r="I114" s="280">
        <v>100</v>
      </c>
      <c r="J114" s="280" t="s">
        <v>2431</v>
      </c>
      <c r="K114" s="178"/>
      <c r="L114" s="430">
        <v>0.1</v>
      </c>
      <c r="M114" s="439"/>
      <c r="N114" s="313"/>
      <c r="O114" s="313"/>
      <c r="P114" s="178"/>
      <c r="Q114" s="178"/>
      <c r="R114" s="178"/>
      <c r="S114" s="178"/>
      <c r="T114" s="314"/>
      <c r="U114" s="178"/>
      <c r="V114" s="428">
        <f>16/175</f>
        <v>9.1428571428571428E-2</v>
      </c>
      <c r="W114" s="531"/>
      <c r="X114" s="531"/>
      <c r="Y114" s="531"/>
      <c r="Z114" s="531"/>
      <c r="AA114" s="531"/>
      <c r="AB114" s="531"/>
      <c r="AC114" s="531"/>
      <c r="AD114" s="531"/>
      <c r="AE114" s="531"/>
      <c r="AF114" s="430">
        <v>0.08</v>
      </c>
      <c r="AG114" s="531"/>
      <c r="AH114" s="531"/>
      <c r="AI114" s="531"/>
      <c r="AJ114" s="531"/>
      <c r="AK114" s="531"/>
      <c r="AL114" s="531"/>
      <c r="AM114" s="531"/>
      <c r="AN114" s="531"/>
      <c r="AO114" s="531"/>
      <c r="AP114" s="189" t="s">
        <v>2430</v>
      </c>
      <c r="AQ114" s="531"/>
      <c r="AR114" s="531"/>
      <c r="AS114" s="531"/>
      <c r="AT114" s="531"/>
      <c r="AU114" s="531"/>
      <c r="AV114" s="531"/>
      <c r="AW114" s="531"/>
      <c r="AX114" s="531"/>
      <c r="AY114" s="531"/>
      <c r="AZ114" s="66" t="s">
        <v>1733</v>
      </c>
      <c r="BA114" s="531"/>
      <c r="BB114" s="531"/>
      <c r="BC114" s="531"/>
      <c r="BD114" s="531"/>
      <c r="BE114" s="531"/>
      <c r="BF114" s="531"/>
      <c r="BG114" s="531"/>
      <c r="BH114" s="531"/>
      <c r="BI114" s="531"/>
      <c r="BJ114" s="425">
        <v>5</v>
      </c>
      <c r="BK114" s="531"/>
      <c r="BL114" s="531"/>
      <c r="BM114" s="531"/>
      <c r="BN114" s="531"/>
      <c r="BO114" s="531"/>
      <c r="BP114" s="531"/>
      <c r="BQ114" s="531"/>
      <c r="BR114" s="531"/>
      <c r="BS114" s="531"/>
      <c r="BT114" s="531"/>
      <c r="BU114" s="531"/>
      <c r="BV114" s="531"/>
      <c r="BW114" s="531"/>
      <c r="BX114" s="531"/>
      <c r="BY114" s="531"/>
      <c r="BZ114" s="531"/>
      <c r="CA114" s="531"/>
      <c r="CB114" s="531"/>
      <c r="CC114" s="531"/>
      <c r="CD114" s="440">
        <v>0.16</v>
      </c>
      <c r="CE114" s="531"/>
      <c r="CF114" s="531"/>
      <c r="CG114" s="531"/>
      <c r="CH114" s="531"/>
      <c r="CI114" s="531"/>
      <c r="CJ114" s="531"/>
      <c r="CK114" s="531"/>
      <c r="CL114" s="531"/>
      <c r="CM114" s="531"/>
      <c r="CN114" s="425" t="s">
        <v>2430</v>
      </c>
      <c r="CO114" s="531"/>
      <c r="CP114" s="531"/>
      <c r="CQ114" s="531"/>
      <c r="CR114" s="531"/>
      <c r="CS114" s="531"/>
      <c r="CT114" s="531"/>
      <c r="CU114" s="531"/>
      <c r="CV114" s="531"/>
      <c r="CW114" s="531"/>
      <c r="CX114" s="441">
        <f>6/77</f>
        <v>7.792207792207792E-2</v>
      </c>
      <c r="CY114" s="531"/>
      <c r="CZ114" s="531"/>
      <c r="DA114" s="531"/>
      <c r="DB114" s="531"/>
      <c r="DC114" s="531"/>
      <c r="DD114" s="531"/>
      <c r="DE114" s="531"/>
      <c r="DF114" s="531"/>
      <c r="DG114" s="531"/>
      <c r="DH114" s="440">
        <v>0.14000000000000001</v>
      </c>
      <c r="DI114" s="531"/>
      <c r="DJ114" s="531"/>
      <c r="DK114" s="531"/>
      <c r="DL114" s="531"/>
      <c r="DM114" s="531"/>
      <c r="DN114" s="531"/>
      <c r="DO114" s="531"/>
      <c r="DP114" s="531"/>
      <c r="DQ114" s="531"/>
      <c r="DR114" s="440" t="s">
        <v>2430</v>
      </c>
      <c r="DS114" s="531"/>
      <c r="DT114" s="531"/>
      <c r="DU114" s="531"/>
      <c r="DV114" s="531"/>
      <c r="DW114" s="531"/>
      <c r="DX114" s="531"/>
      <c r="DY114" s="531"/>
      <c r="DZ114" s="531"/>
      <c r="EA114" s="531"/>
      <c r="EB114" s="442">
        <v>0.1</v>
      </c>
      <c r="EC114" s="531"/>
      <c r="ED114" s="531"/>
      <c r="EE114" s="531"/>
      <c r="EF114" s="531"/>
      <c r="EG114" s="531"/>
      <c r="EH114" s="531"/>
      <c r="EI114" s="531"/>
      <c r="EJ114" s="531"/>
      <c r="EK114" s="531"/>
      <c r="EL114" s="440">
        <v>0</v>
      </c>
      <c r="EM114" s="531"/>
      <c r="EN114" s="531"/>
      <c r="EO114" s="531"/>
      <c r="EP114" s="531"/>
      <c r="EQ114" s="531"/>
      <c r="ER114" s="531"/>
      <c r="ES114" s="531"/>
      <c r="ET114" s="531"/>
      <c r="EU114" s="593"/>
    </row>
    <row r="115" spans="1:151" ht="15.75" customHeight="1" x14ac:dyDescent="0.2">
      <c r="A115" s="315"/>
      <c r="B115" s="317"/>
      <c r="C115" s="316"/>
      <c r="D115" s="316"/>
      <c r="E115" s="316"/>
      <c r="F115" s="316"/>
      <c r="G115" s="318"/>
      <c r="H115" s="280"/>
      <c r="I115" s="280">
        <v>101</v>
      </c>
      <c r="J115" s="280" t="s">
        <v>2432</v>
      </c>
      <c r="K115" s="178"/>
      <c r="L115" s="430">
        <v>0</v>
      </c>
      <c r="M115" s="443"/>
      <c r="N115" s="319"/>
      <c r="O115" s="319"/>
      <c r="P115" s="178"/>
      <c r="Q115" s="178"/>
      <c r="R115" s="178"/>
      <c r="S115" s="178"/>
      <c r="T115" s="320"/>
      <c r="U115" s="178"/>
      <c r="V115" s="428">
        <v>0</v>
      </c>
      <c r="W115" s="532"/>
      <c r="X115" s="532"/>
      <c r="Y115" s="532"/>
      <c r="Z115" s="532"/>
      <c r="AA115" s="532"/>
      <c r="AB115" s="532"/>
      <c r="AC115" s="532"/>
      <c r="AD115" s="532"/>
      <c r="AE115" s="532"/>
      <c r="AF115" s="430">
        <v>0</v>
      </c>
      <c r="AG115" s="532"/>
      <c r="AH115" s="532"/>
      <c r="AI115" s="532"/>
      <c r="AJ115" s="532"/>
      <c r="AK115" s="532"/>
      <c r="AL115" s="532"/>
      <c r="AM115" s="532"/>
      <c r="AN115" s="532"/>
      <c r="AO115" s="532"/>
      <c r="AP115" s="189" t="s">
        <v>2430</v>
      </c>
      <c r="AQ115" s="532"/>
      <c r="AR115" s="532"/>
      <c r="AS115" s="532"/>
      <c r="AT115" s="532"/>
      <c r="AU115" s="532"/>
      <c r="AV115" s="532"/>
      <c r="AW115" s="532"/>
      <c r="AX115" s="532"/>
      <c r="AY115" s="532"/>
      <c r="AZ115" s="66" t="s">
        <v>1733</v>
      </c>
      <c r="BA115" s="532"/>
      <c r="BB115" s="532"/>
      <c r="BC115" s="532"/>
      <c r="BD115" s="532"/>
      <c r="BE115" s="532"/>
      <c r="BF115" s="532"/>
      <c r="BG115" s="532"/>
      <c r="BH115" s="532"/>
      <c r="BI115" s="532"/>
      <c r="BJ115" s="425">
        <v>0</v>
      </c>
      <c r="BK115" s="532"/>
      <c r="BL115" s="532"/>
      <c r="BM115" s="532"/>
      <c r="BN115" s="532"/>
      <c r="BO115" s="532"/>
      <c r="BP115" s="532"/>
      <c r="BQ115" s="532"/>
      <c r="BR115" s="532"/>
      <c r="BS115" s="532"/>
      <c r="BT115" s="532"/>
      <c r="BU115" s="532"/>
      <c r="BV115" s="532"/>
      <c r="BW115" s="532"/>
      <c r="BX115" s="532"/>
      <c r="BY115" s="532"/>
      <c r="BZ115" s="532"/>
      <c r="CA115" s="532"/>
      <c r="CB115" s="532"/>
      <c r="CC115" s="532"/>
      <c r="CD115" s="440">
        <v>0.02</v>
      </c>
      <c r="CE115" s="532"/>
      <c r="CF115" s="532"/>
      <c r="CG115" s="532"/>
      <c r="CH115" s="532"/>
      <c r="CI115" s="532"/>
      <c r="CJ115" s="532"/>
      <c r="CK115" s="532"/>
      <c r="CL115" s="532"/>
      <c r="CM115" s="532"/>
      <c r="CN115" s="425" t="s">
        <v>2430</v>
      </c>
      <c r="CO115" s="532"/>
      <c r="CP115" s="532"/>
      <c r="CQ115" s="532"/>
      <c r="CR115" s="532"/>
      <c r="CS115" s="532"/>
      <c r="CT115" s="532"/>
      <c r="CU115" s="532"/>
      <c r="CV115" s="532"/>
      <c r="CW115" s="532"/>
      <c r="CX115" s="441">
        <v>0</v>
      </c>
      <c r="CY115" s="532"/>
      <c r="CZ115" s="532"/>
      <c r="DA115" s="532"/>
      <c r="DB115" s="532"/>
      <c r="DC115" s="532"/>
      <c r="DD115" s="532"/>
      <c r="DE115" s="532"/>
      <c r="DF115" s="532"/>
      <c r="DG115" s="532"/>
      <c r="DH115" s="440" t="s">
        <v>2430</v>
      </c>
      <c r="DI115" s="532"/>
      <c r="DJ115" s="532"/>
      <c r="DK115" s="532"/>
      <c r="DL115" s="532"/>
      <c r="DM115" s="532"/>
      <c r="DN115" s="532"/>
      <c r="DO115" s="532"/>
      <c r="DP115" s="532"/>
      <c r="DQ115" s="532"/>
      <c r="DR115" s="440" t="s">
        <v>2430</v>
      </c>
      <c r="DS115" s="532"/>
      <c r="DT115" s="532"/>
      <c r="DU115" s="532"/>
      <c r="DV115" s="532"/>
      <c r="DW115" s="532"/>
      <c r="DX115" s="532"/>
      <c r="DY115" s="532"/>
      <c r="DZ115" s="532"/>
      <c r="EA115" s="532"/>
      <c r="EB115" s="442" t="s">
        <v>2430</v>
      </c>
      <c r="EC115" s="532"/>
      <c r="ED115" s="532"/>
      <c r="EE115" s="532"/>
      <c r="EF115" s="532"/>
      <c r="EG115" s="532"/>
      <c r="EH115" s="532"/>
      <c r="EI115" s="532"/>
      <c r="EJ115" s="532"/>
      <c r="EK115" s="532"/>
      <c r="EL115" s="440">
        <v>0</v>
      </c>
      <c r="EM115" s="532"/>
      <c r="EN115" s="532"/>
      <c r="EO115" s="532"/>
      <c r="EP115" s="532"/>
      <c r="EQ115" s="532"/>
      <c r="ER115" s="532"/>
      <c r="ES115" s="532"/>
      <c r="ET115" s="532"/>
      <c r="EU115" s="594"/>
    </row>
    <row r="116" spans="1:151" ht="25.5" customHeight="1" x14ac:dyDescent="0.2">
      <c r="A116" s="277">
        <v>54</v>
      </c>
      <c r="B116" s="306">
        <v>8</v>
      </c>
      <c r="C116" s="278" t="s">
        <v>2433</v>
      </c>
      <c r="D116" s="278">
        <v>9</v>
      </c>
      <c r="E116" s="278" t="s">
        <v>2434</v>
      </c>
      <c r="F116" s="278" t="s">
        <v>2435</v>
      </c>
      <c r="G116" s="279" t="s">
        <v>2403</v>
      </c>
      <c r="H116" s="280" t="s">
        <v>2436</v>
      </c>
      <c r="I116" s="280">
        <v>102</v>
      </c>
      <c r="J116" s="280" t="s">
        <v>2437</v>
      </c>
      <c r="K116" s="178"/>
      <c r="L116" s="425">
        <v>312</v>
      </c>
      <c r="M116" s="419">
        <f>L117</f>
        <v>0.13300000000000001</v>
      </c>
      <c r="N116" s="307"/>
      <c r="O116" s="307"/>
      <c r="P116" s="178"/>
      <c r="Q116" s="178" t="s">
        <v>63</v>
      </c>
      <c r="R116" s="178"/>
      <c r="S116" s="178"/>
      <c r="T116" s="308"/>
      <c r="U116" s="178">
        <v>1</v>
      </c>
      <c r="V116" s="179">
        <v>380</v>
      </c>
      <c r="W116" s="632">
        <f>V117</f>
        <v>0.17</v>
      </c>
      <c r="X116" s="599"/>
      <c r="Y116" s="599"/>
      <c r="Z116" s="599"/>
      <c r="AA116" s="599" t="s">
        <v>63</v>
      </c>
      <c r="AB116" s="599"/>
      <c r="AC116" s="599"/>
      <c r="AD116" s="598"/>
      <c r="AE116" s="599">
        <v>1</v>
      </c>
      <c r="AF116" s="425">
        <v>339</v>
      </c>
      <c r="AG116" s="632" t="str">
        <f>AF117</f>
        <v>13.0%</v>
      </c>
      <c r="AH116" s="630"/>
      <c r="AI116" s="630"/>
      <c r="AJ116" s="599"/>
      <c r="AK116" s="599" t="s">
        <v>63</v>
      </c>
      <c r="AL116" s="599"/>
      <c r="AM116" s="599"/>
      <c r="AN116" s="598"/>
      <c r="AO116" s="599">
        <v>1</v>
      </c>
      <c r="AP116" s="425">
        <v>30</v>
      </c>
      <c r="AQ116" s="632" t="str">
        <f>AP117</f>
        <v>0.0%</v>
      </c>
      <c r="AR116" s="630"/>
      <c r="AS116" s="630"/>
      <c r="AT116" s="630"/>
      <c r="AU116" s="630"/>
      <c r="AV116" s="630" t="s">
        <v>63</v>
      </c>
      <c r="AW116" s="630"/>
      <c r="AX116" s="633" t="s">
        <v>2438</v>
      </c>
      <c r="AY116" s="630">
        <v>1</v>
      </c>
      <c r="AZ116" s="66" t="s">
        <v>1733</v>
      </c>
      <c r="BA116" s="552"/>
      <c r="BB116" s="552"/>
      <c r="BC116" s="552"/>
      <c r="BD116" s="552"/>
      <c r="BE116" s="552"/>
      <c r="BF116" s="552"/>
      <c r="BG116" s="552"/>
      <c r="BH116" s="629"/>
      <c r="BI116" s="552"/>
      <c r="BJ116" s="425">
        <v>1498</v>
      </c>
      <c r="BK116" s="632">
        <f>BJ117</f>
        <v>0.09</v>
      </c>
      <c r="BL116" s="599"/>
      <c r="BM116" s="599"/>
      <c r="BN116" s="599"/>
      <c r="BO116" s="599" t="s">
        <v>63</v>
      </c>
      <c r="BP116" s="599"/>
      <c r="BQ116" s="599"/>
      <c r="BR116" s="598"/>
      <c r="BS116" s="599">
        <v>1</v>
      </c>
      <c r="BT116" s="552" t="s">
        <v>2426</v>
      </c>
      <c r="BU116" s="552"/>
      <c r="BV116" s="552"/>
      <c r="BW116" s="552"/>
      <c r="BX116" s="552"/>
      <c r="BY116" s="552"/>
      <c r="BZ116" s="552"/>
      <c r="CA116" s="552"/>
      <c r="CB116" s="552"/>
      <c r="CC116" s="552"/>
      <c r="CD116" s="425">
        <v>172</v>
      </c>
      <c r="CE116" s="632">
        <f>CD117</f>
        <v>0.11700000000000001</v>
      </c>
      <c r="CF116" s="599"/>
      <c r="CG116" s="599"/>
      <c r="CH116" s="599"/>
      <c r="CI116" s="599" t="s">
        <v>63</v>
      </c>
      <c r="CJ116" s="599"/>
      <c r="CK116" s="599"/>
      <c r="CL116" s="598"/>
      <c r="CM116" s="599">
        <v>1</v>
      </c>
      <c r="CN116" s="425">
        <v>40</v>
      </c>
      <c r="CO116" s="632" t="str">
        <f>CN117</f>
        <v>33.0%</v>
      </c>
      <c r="CP116" s="630"/>
      <c r="CQ116" s="630"/>
      <c r="CR116" s="599"/>
      <c r="CS116" s="599" t="s">
        <v>63</v>
      </c>
      <c r="CT116" s="599"/>
      <c r="CU116" s="599"/>
      <c r="CV116" s="598"/>
      <c r="CW116" s="599">
        <v>1</v>
      </c>
      <c r="CX116" s="438">
        <v>60</v>
      </c>
      <c r="CY116" s="632">
        <f>CX117</f>
        <v>0.2608695652173913</v>
      </c>
      <c r="CZ116" s="599" t="s">
        <v>751</v>
      </c>
      <c r="DA116" s="599"/>
      <c r="DB116" s="599"/>
      <c r="DC116" s="599" t="s">
        <v>63</v>
      </c>
      <c r="DD116" s="599"/>
      <c r="DE116" s="599"/>
      <c r="DF116" s="598"/>
      <c r="DG116" s="599">
        <v>1</v>
      </c>
      <c r="DH116" s="425">
        <v>44</v>
      </c>
      <c r="DI116" s="632" t="str">
        <f>DH117</f>
        <v>11.0%</v>
      </c>
      <c r="DJ116" s="599"/>
      <c r="DK116" s="599"/>
      <c r="DL116" s="599"/>
      <c r="DM116" s="599" t="s">
        <v>63</v>
      </c>
      <c r="DN116" s="599"/>
      <c r="DO116" s="599"/>
      <c r="DP116" s="598"/>
      <c r="DQ116" s="599">
        <v>1</v>
      </c>
      <c r="DR116" s="425">
        <v>38</v>
      </c>
      <c r="DS116" s="632">
        <f>DR117</f>
        <v>0.17</v>
      </c>
      <c r="DT116" s="599"/>
      <c r="DU116" s="599"/>
      <c r="DV116" s="599"/>
      <c r="DW116" s="599" t="s">
        <v>63</v>
      </c>
      <c r="DX116" s="599"/>
      <c r="DY116" s="599"/>
      <c r="DZ116" s="598"/>
      <c r="EA116" s="599">
        <v>1</v>
      </c>
      <c r="EB116" s="427">
        <v>59</v>
      </c>
      <c r="EC116" s="632">
        <f>EB117</f>
        <v>0.14299999999999999</v>
      </c>
      <c r="ED116" s="599"/>
      <c r="EE116" s="599"/>
      <c r="EF116" s="599"/>
      <c r="EG116" s="599" t="s">
        <v>63</v>
      </c>
      <c r="EH116" s="599"/>
      <c r="EI116" s="599"/>
      <c r="EJ116" s="598"/>
      <c r="EK116" s="599">
        <v>1</v>
      </c>
      <c r="EL116" s="425">
        <v>51</v>
      </c>
      <c r="EM116" s="632">
        <f>EL117</f>
        <v>8.3000000000000004E-2</v>
      </c>
      <c r="EN116" s="599"/>
      <c r="EO116" s="599"/>
      <c r="EP116" s="599"/>
      <c r="EQ116" s="599" t="s">
        <v>63</v>
      </c>
      <c r="ER116" s="599"/>
      <c r="ES116" s="599"/>
      <c r="ET116" s="598"/>
      <c r="EU116" s="619">
        <v>1</v>
      </c>
    </row>
    <row r="117" spans="1:151" ht="15.75" customHeight="1" x14ac:dyDescent="0.2">
      <c r="A117" s="309"/>
      <c r="B117" s="311"/>
      <c r="C117" s="310"/>
      <c r="D117" s="310"/>
      <c r="E117" s="310"/>
      <c r="F117" s="310"/>
      <c r="G117" s="312"/>
      <c r="H117" s="280"/>
      <c r="I117" s="280">
        <v>103</v>
      </c>
      <c r="J117" s="179" t="s">
        <v>2439</v>
      </c>
      <c r="K117" s="178"/>
      <c r="L117" s="430">
        <v>0.13300000000000001</v>
      </c>
      <c r="M117" s="313"/>
      <c r="N117" s="313"/>
      <c r="O117" s="313"/>
      <c r="P117" s="178"/>
      <c r="Q117" s="178"/>
      <c r="R117" s="178"/>
      <c r="S117" s="178"/>
      <c r="T117" s="314"/>
      <c r="U117" s="178"/>
      <c r="V117" s="428">
        <f>17/100</f>
        <v>0.17</v>
      </c>
      <c r="W117" s="531"/>
      <c r="X117" s="531"/>
      <c r="Y117" s="531"/>
      <c r="Z117" s="531"/>
      <c r="AA117" s="531"/>
      <c r="AB117" s="531"/>
      <c r="AC117" s="531"/>
      <c r="AD117" s="531"/>
      <c r="AE117" s="531"/>
      <c r="AF117" s="425" t="s">
        <v>2440</v>
      </c>
      <c r="AG117" s="531"/>
      <c r="AH117" s="531"/>
      <c r="AI117" s="531"/>
      <c r="AJ117" s="531"/>
      <c r="AK117" s="531"/>
      <c r="AL117" s="531"/>
      <c r="AM117" s="531"/>
      <c r="AN117" s="531"/>
      <c r="AO117" s="531"/>
      <c r="AP117" s="425" t="s">
        <v>2430</v>
      </c>
      <c r="AQ117" s="531"/>
      <c r="AR117" s="531"/>
      <c r="AS117" s="531"/>
      <c r="AT117" s="531"/>
      <c r="AU117" s="531"/>
      <c r="AV117" s="531"/>
      <c r="AW117" s="531"/>
      <c r="AX117" s="531"/>
      <c r="AY117" s="531"/>
      <c r="AZ117" s="66" t="s">
        <v>1733</v>
      </c>
      <c r="BA117" s="531"/>
      <c r="BB117" s="531"/>
      <c r="BC117" s="531"/>
      <c r="BD117" s="531"/>
      <c r="BE117" s="531"/>
      <c r="BF117" s="531"/>
      <c r="BG117" s="531"/>
      <c r="BH117" s="531"/>
      <c r="BI117" s="531"/>
      <c r="BJ117" s="430">
        <v>0.09</v>
      </c>
      <c r="BK117" s="531"/>
      <c r="BL117" s="531"/>
      <c r="BM117" s="531"/>
      <c r="BN117" s="531"/>
      <c r="BO117" s="531"/>
      <c r="BP117" s="531"/>
      <c r="BQ117" s="531"/>
      <c r="BR117" s="531"/>
      <c r="BS117" s="531"/>
      <c r="BT117" s="531"/>
      <c r="BU117" s="531"/>
      <c r="BV117" s="531"/>
      <c r="BW117" s="531"/>
      <c r="BX117" s="531"/>
      <c r="BY117" s="531"/>
      <c r="BZ117" s="531"/>
      <c r="CA117" s="531"/>
      <c r="CB117" s="531"/>
      <c r="CC117" s="531"/>
      <c r="CD117" s="430">
        <v>0.11700000000000001</v>
      </c>
      <c r="CE117" s="531"/>
      <c r="CF117" s="531"/>
      <c r="CG117" s="531"/>
      <c r="CH117" s="531"/>
      <c r="CI117" s="531"/>
      <c r="CJ117" s="531"/>
      <c r="CK117" s="531"/>
      <c r="CL117" s="531"/>
      <c r="CM117" s="531"/>
      <c r="CN117" s="425" t="s">
        <v>2441</v>
      </c>
      <c r="CO117" s="531"/>
      <c r="CP117" s="531"/>
      <c r="CQ117" s="531"/>
      <c r="CR117" s="531"/>
      <c r="CS117" s="531"/>
      <c r="CT117" s="531"/>
      <c r="CU117" s="531"/>
      <c r="CV117" s="531"/>
      <c r="CW117" s="531"/>
      <c r="CX117" s="441">
        <f>6/23</f>
        <v>0.2608695652173913</v>
      </c>
      <c r="CY117" s="531"/>
      <c r="CZ117" s="531"/>
      <c r="DA117" s="531"/>
      <c r="DB117" s="531"/>
      <c r="DC117" s="531"/>
      <c r="DD117" s="531"/>
      <c r="DE117" s="531"/>
      <c r="DF117" s="531"/>
      <c r="DG117" s="531"/>
      <c r="DH117" s="425" t="s">
        <v>2442</v>
      </c>
      <c r="DI117" s="531"/>
      <c r="DJ117" s="531"/>
      <c r="DK117" s="531"/>
      <c r="DL117" s="531"/>
      <c r="DM117" s="531"/>
      <c r="DN117" s="531"/>
      <c r="DO117" s="531"/>
      <c r="DP117" s="531"/>
      <c r="DQ117" s="531"/>
      <c r="DR117" s="430">
        <v>0.17</v>
      </c>
      <c r="DS117" s="531"/>
      <c r="DT117" s="531"/>
      <c r="DU117" s="531"/>
      <c r="DV117" s="531"/>
      <c r="DW117" s="531"/>
      <c r="DX117" s="531"/>
      <c r="DY117" s="531"/>
      <c r="DZ117" s="531"/>
      <c r="EA117" s="531"/>
      <c r="EB117" s="431">
        <v>0.14299999999999999</v>
      </c>
      <c r="EC117" s="531"/>
      <c r="ED117" s="531"/>
      <c r="EE117" s="531"/>
      <c r="EF117" s="531"/>
      <c r="EG117" s="531"/>
      <c r="EH117" s="531"/>
      <c r="EI117" s="531"/>
      <c r="EJ117" s="531"/>
      <c r="EK117" s="531"/>
      <c r="EL117" s="430">
        <v>8.3000000000000004E-2</v>
      </c>
      <c r="EM117" s="531"/>
      <c r="EN117" s="531"/>
      <c r="EO117" s="531"/>
      <c r="EP117" s="531"/>
      <c r="EQ117" s="531"/>
      <c r="ER117" s="531"/>
      <c r="ES117" s="531"/>
      <c r="ET117" s="531"/>
      <c r="EU117" s="593"/>
    </row>
    <row r="118" spans="1:151" ht="44.25" customHeight="1" x14ac:dyDescent="0.2">
      <c r="A118" s="309"/>
      <c r="B118" s="311"/>
      <c r="C118" s="310"/>
      <c r="D118" s="310"/>
      <c r="E118" s="310"/>
      <c r="F118" s="310"/>
      <c r="G118" s="312"/>
      <c r="H118" s="280"/>
      <c r="I118" s="280">
        <v>104</v>
      </c>
      <c r="J118" s="280" t="s">
        <v>2443</v>
      </c>
      <c r="K118" s="178"/>
      <c r="L118" s="430">
        <v>0.53</v>
      </c>
      <c r="M118" s="313"/>
      <c r="N118" s="313"/>
      <c r="O118" s="313"/>
      <c r="P118" s="178"/>
      <c r="Q118" s="178"/>
      <c r="R118" s="178"/>
      <c r="S118" s="178"/>
      <c r="T118" s="314"/>
      <c r="U118" s="178"/>
      <c r="V118" s="428">
        <f>52/100</f>
        <v>0.52</v>
      </c>
      <c r="W118" s="531"/>
      <c r="X118" s="531"/>
      <c r="Y118" s="531"/>
      <c r="Z118" s="531"/>
      <c r="AA118" s="531"/>
      <c r="AB118" s="531"/>
      <c r="AC118" s="531"/>
      <c r="AD118" s="531"/>
      <c r="AE118" s="531"/>
      <c r="AF118" s="425" t="s">
        <v>2444</v>
      </c>
      <c r="AG118" s="531"/>
      <c r="AH118" s="531"/>
      <c r="AI118" s="531"/>
      <c r="AJ118" s="531"/>
      <c r="AK118" s="531"/>
      <c r="AL118" s="531"/>
      <c r="AM118" s="531"/>
      <c r="AN118" s="531"/>
      <c r="AO118" s="531"/>
      <c r="AP118" s="425" t="s">
        <v>2445</v>
      </c>
      <c r="AQ118" s="531"/>
      <c r="AR118" s="531"/>
      <c r="AS118" s="531"/>
      <c r="AT118" s="531"/>
      <c r="AU118" s="531"/>
      <c r="AV118" s="531"/>
      <c r="AW118" s="531"/>
      <c r="AX118" s="531"/>
      <c r="AY118" s="531"/>
      <c r="AZ118" s="66" t="s">
        <v>1733</v>
      </c>
      <c r="BA118" s="531"/>
      <c r="BB118" s="531"/>
      <c r="BC118" s="531"/>
      <c r="BD118" s="531"/>
      <c r="BE118" s="531"/>
      <c r="BF118" s="531"/>
      <c r="BG118" s="531"/>
      <c r="BH118" s="531"/>
      <c r="BI118" s="531"/>
      <c r="BJ118" s="430">
        <v>0.503</v>
      </c>
      <c r="BK118" s="531"/>
      <c r="BL118" s="531"/>
      <c r="BM118" s="531"/>
      <c r="BN118" s="531"/>
      <c r="BO118" s="531"/>
      <c r="BP118" s="531"/>
      <c r="BQ118" s="531"/>
      <c r="BR118" s="531"/>
      <c r="BS118" s="531"/>
      <c r="BT118" s="531"/>
      <c r="BU118" s="531"/>
      <c r="BV118" s="531"/>
      <c r="BW118" s="531"/>
      <c r="BX118" s="531"/>
      <c r="BY118" s="531"/>
      <c r="BZ118" s="531"/>
      <c r="CA118" s="531"/>
      <c r="CB118" s="531"/>
      <c r="CC118" s="531"/>
      <c r="CD118" s="430">
        <v>0.55800000000000005</v>
      </c>
      <c r="CE118" s="531"/>
      <c r="CF118" s="531"/>
      <c r="CG118" s="531"/>
      <c r="CH118" s="531"/>
      <c r="CI118" s="531"/>
      <c r="CJ118" s="531"/>
      <c r="CK118" s="531"/>
      <c r="CL118" s="531"/>
      <c r="CM118" s="531"/>
      <c r="CN118" s="425" t="s">
        <v>2446</v>
      </c>
      <c r="CO118" s="531"/>
      <c r="CP118" s="531"/>
      <c r="CQ118" s="531"/>
      <c r="CR118" s="531"/>
      <c r="CS118" s="531"/>
      <c r="CT118" s="531"/>
      <c r="CU118" s="531"/>
      <c r="CV118" s="531"/>
      <c r="CW118" s="531"/>
      <c r="CX118" s="441">
        <f>14/23</f>
        <v>0.60869565217391308</v>
      </c>
      <c r="CY118" s="531"/>
      <c r="CZ118" s="531"/>
      <c r="DA118" s="531"/>
      <c r="DB118" s="531"/>
      <c r="DC118" s="531"/>
      <c r="DD118" s="531"/>
      <c r="DE118" s="531"/>
      <c r="DF118" s="531"/>
      <c r="DG118" s="531"/>
      <c r="DH118" s="425" t="s">
        <v>2447</v>
      </c>
      <c r="DI118" s="531"/>
      <c r="DJ118" s="531"/>
      <c r="DK118" s="531"/>
      <c r="DL118" s="531"/>
      <c r="DM118" s="531"/>
      <c r="DN118" s="531"/>
      <c r="DO118" s="531"/>
      <c r="DP118" s="531"/>
      <c r="DQ118" s="531"/>
      <c r="DR118" s="425" t="s">
        <v>2448</v>
      </c>
      <c r="DS118" s="531"/>
      <c r="DT118" s="531"/>
      <c r="DU118" s="531"/>
      <c r="DV118" s="531"/>
      <c r="DW118" s="531"/>
      <c r="DX118" s="531"/>
      <c r="DY118" s="531"/>
      <c r="DZ118" s="531"/>
      <c r="EA118" s="531"/>
      <c r="EB118" s="442">
        <v>0.68</v>
      </c>
      <c r="EC118" s="531"/>
      <c r="ED118" s="531"/>
      <c r="EE118" s="531"/>
      <c r="EF118" s="531"/>
      <c r="EG118" s="531"/>
      <c r="EH118" s="531"/>
      <c r="EI118" s="531"/>
      <c r="EJ118" s="531"/>
      <c r="EK118" s="531"/>
      <c r="EL118" s="425" t="s">
        <v>2449</v>
      </c>
      <c r="EM118" s="531"/>
      <c r="EN118" s="531"/>
      <c r="EO118" s="531"/>
      <c r="EP118" s="531"/>
      <c r="EQ118" s="531"/>
      <c r="ER118" s="531"/>
      <c r="ES118" s="531"/>
      <c r="ET118" s="531"/>
      <c r="EU118" s="593"/>
    </row>
    <row r="119" spans="1:151" ht="45" customHeight="1" x14ac:dyDescent="0.2">
      <c r="A119" s="315"/>
      <c r="B119" s="317"/>
      <c r="C119" s="316"/>
      <c r="D119" s="316"/>
      <c r="E119" s="316"/>
      <c r="F119" s="316"/>
      <c r="G119" s="318"/>
      <c r="H119" s="280"/>
      <c r="I119" s="280">
        <v>105</v>
      </c>
      <c r="J119" s="280" t="s">
        <v>2450</v>
      </c>
      <c r="K119" s="178"/>
      <c r="L119" s="430">
        <v>0.33700000000000002</v>
      </c>
      <c r="M119" s="319"/>
      <c r="N119" s="319"/>
      <c r="O119" s="319"/>
      <c r="P119" s="178"/>
      <c r="Q119" s="178"/>
      <c r="R119" s="178"/>
      <c r="S119" s="178"/>
      <c r="T119" s="320"/>
      <c r="U119" s="178"/>
      <c r="V119" s="428">
        <f>31/100</f>
        <v>0.31</v>
      </c>
      <c r="W119" s="532"/>
      <c r="X119" s="532"/>
      <c r="Y119" s="532"/>
      <c r="Z119" s="532"/>
      <c r="AA119" s="532"/>
      <c r="AB119" s="532"/>
      <c r="AC119" s="532"/>
      <c r="AD119" s="532"/>
      <c r="AE119" s="532"/>
      <c r="AF119" s="425" t="s">
        <v>2451</v>
      </c>
      <c r="AG119" s="532"/>
      <c r="AH119" s="532"/>
      <c r="AI119" s="532"/>
      <c r="AJ119" s="532"/>
      <c r="AK119" s="532"/>
      <c r="AL119" s="532"/>
      <c r="AM119" s="532"/>
      <c r="AN119" s="532"/>
      <c r="AO119" s="532"/>
      <c r="AP119" s="425" t="s">
        <v>2452</v>
      </c>
      <c r="AQ119" s="532"/>
      <c r="AR119" s="532"/>
      <c r="AS119" s="532"/>
      <c r="AT119" s="532"/>
      <c r="AU119" s="532"/>
      <c r="AV119" s="532"/>
      <c r="AW119" s="532"/>
      <c r="AX119" s="532"/>
      <c r="AY119" s="532"/>
      <c r="AZ119" s="66" t="s">
        <v>1733</v>
      </c>
      <c r="BA119" s="532"/>
      <c r="BB119" s="532"/>
      <c r="BC119" s="532"/>
      <c r="BD119" s="532"/>
      <c r="BE119" s="532"/>
      <c r="BF119" s="532"/>
      <c r="BG119" s="532"/>
      <c r="BH119" s="532"/>
      <c r="BI119" s="532"/>
      <c r="BJ119" s="430">
        <v>0.40699999999999997</v>
      </c>
      <c r="BK119" s="532"/>
      <c r="BL119" s="532"/>
      <c r="BM119" s="532"/>
      <c r="BN119" s="532"/>
      <c r="BO119" s="532"/>
      <c r="BP119" s="532"/>
      <c r="BQ119" s="532"/>
      <c r="BR119" s="532"/>
      <c r="BS119" s="532"/>
      <c r="BT119" s="532"/>
      <c r="BU119" s="532"/>
      <c r="BV119" s="532"/>
      <c r="BW119" s="532"/>
      <c r="BX119" s="532"/>
      <c r="BY119" s="532"/>
      <c r="BZ119" s="532"/>
      <c r="CA119" s="532"/>
      <c r="CB119" s="532"/>
      <c r="CC119" s="532"/>
      <c r="CD119" s="430">
        <v>0.32500000000000001</v>
      </c>
      <c r="CE119" s="532"/>
      <c r="CF119" s="532"/>
      <c r="CG119" s="532"/>
      <c r="CH119" s="532"/>
      <c r="CI119" s="532"/>
      <c r="CJ119" s="532"/>
      <c r="CK119" s="532"/>
      <c r="CL119" s="532"/>
      <c r="CM119" s="532"/>
      <c r="CN119" s="425" t="s">
        <v>2446</v>
      </c>
      <c r="CO119" s="532"/>
      <c r="CP119" s="532"/>
      <c r="CQ119" s="532"/>
      <c r="CR119" s="532"/>
      <c r="CS119" s="532"/>
      <c r="CT119" s="532"/>
      <c r="CU119" s="532"/>
      <c r="CV119" s="532"/>
      <c r="CW119" s="532"/>
      <c r="CX119" s="441">
        <f>3/23</f>
        <v>0.13043478260869565</v>
      </c>
      <c r="CY119" s="532"/>
      <c r="CZ119" s="532"/>
      <c r="DA119" s="532"/>
      <c r="DB119" s="532"/>
      <c r="DC119" s="532"/>
      <c r="DD119" s="532"/>
      <c r="DE119" s="532"/>
      <c r="DF119" s="532"/>
      <c r="DG119" s="532"/>
      <c r="DH119" s="425" t="s">
        <v>2453</v>
      </c>
      <c r="DI119" s="532"/>
      <c r="DJ119" s="532"/>
      <c r="DK119" s="532"/>
      <c r="DL119" s="532"/>
      <c r="DM119" s="532"/>
      <c r="DN119" s="532"/>
      <c r="DO119" s="532"/>
      <c r="DP119" s="532"/>
      <c r="DQ119" s="532"/>
      <c r="DR119" s="425" t="s">
        <v>2454</v>
      </c>
      <c r="DS119" s="532"/>
      <c r="DT119" s="532"/>
      <c r="DU119" s="532"/>
      <c r="DV119" s="532"/>
      <c r="DW119" s="532"/>
      <c r="DX119" s="532"/>
      <c r="DY119" s="532"/>
      <c r="DZ119" s="532"/>
      <c r="EA119" s="532"/>
      <c r="EB119" s="431">
        <v>0.17899999999999999</v>
      </c>
      <c r="EC119" s="532"/>
      <c r="ED119" s="532"/>
      <c r="EE119" s="532"/>
      <c r="EF119" s="532"/>
      <c r="EG119" s="532"/>
      <c r="EH119" s="532"/>
      <c r="EI119" s="532"/>
      <c r="EJ119" s="532"/>
      <c r="EK119" s="532"/>
      <c r="EL119" s="430">
        <v>0.16700000000000001</v>
      </c>
      <c r="EM119" s="532"/>
      <c r="EN119" s="532"/>
      <c r="EO119" s="532"/>
      <c r="EP119" s="532"/>
      <c r="EQ119" s="532"/>
      <c r="ER119" s="532"/>
      <c r="ES119" s="532"/>
      <c r="ET119" s="532"/>
      <c r="EU119" s="594"/>
    </row>
    <row r="120" spans="1:151" ht="15.75" customHeight="1" x14ac:dyDescent="0.2">
      <c r="A120" s="64">
        <v>55</v>
      </c>
      <c r="B120" s="66">
        <v>13</v>
      </c>
      <c r="C120" s="67" t="s">
        <v>2455</v>
      </c>
      <c r="D120" s="67">
        <v>2</v>
      </c>
      <c r="E120" s="67" t="s">
        <v>2456</v>
      </c>
      <c r="F120" s="67" t="s">
        <v>2457</v>
      </c>
      <c r="G120" s="301" t="s">
        <v>2458</v>
      </c>
      <c r="H120" s="444" t="s">
        <v>423</v>
      </c>
      <c r="I120" s="445"/>
      <c r="J120" s="64"/>
      <c r="K120" s="300"/>
      <c r="L120" s="228"/>
      <c r="M120" s="228"/>
      <c r="N120" s="228"/>
      <c r="O120" s="228"/>
      <c r="P120" s="66"/>
      <c r="Q120" s="66"/>
      <c r="R120" s="66"/>
      <c r="S120" s="66"/>
      <c r="T120" s="41"/>
      <c r="U120" s="66"/>
      <c r="V120" s="64"/>
      <c r="W120" s="64"/>
      <c r="X120" s="64"/>
      <c r="Y120" s="41"/>
      <c r="Z120" s="66"/>
      <c r="AA120" s="66"/>
      <c r="AB120" s="66"/>
      <c r="AC120" s="66"/>
      <c r="AD120" s="41"/>
      <c r="AE120" s="66"/>
      <c r="AF120" s="228"/>
      <c r="AG120" s="228"/>
      <c r="AH120" s="228"/>
      <c r="AI120" s="228"/>
      <c r="AJ120" s="66"/>
      <c r="AK120" s="66"/>
      <c r="AL120" s="66"/>
      <c r="AM120" s="66"/>
      <c r="AN120" s="41"/>
      <c r="AO120" s="66"/>
      <c r="AP120" s="228"/>
      <c r="AQ120" s="228"/>
      <c r="AR120" s="228"/>
      <c r="AS120" s="228"/>
      <c r="AT120" s="228"/>
      <c r="AU120" s="228"/>
      <c r="AV120" s="228"/>
      <c r="AW120" s="228"/>
      <c r="AX120" s="228"/>
      <c r="AY120" s="66"/>
      <c r="AZ120" s="228"/>
      <c r="BA120" s="228"/>
      <c r="BB120" s="228"/>
      <c r="BC120" s="228"/>
      <c r="BD120" s="66"/>
      <c r="BE120" s="66"/>
      <c r="BF120" s="66"/>
      <c r="BG120" s="66"/>
      <c r="BH120" s="41"/>
      <c r="BI120" s="66"/>
      <c r="BJ120" s="228"/>
      <c r="BK120" s="228"/>
      <c r="BL120" s="228"/>
      <c r="BM120" s="228"/>
      <c r="BN120" s="66"/>
      <c r="BO120" s="66"/>
      <c r="BP120" s="66"/>
      <c r="BQ120" s="66"/>
      <c r="BR120" s="41"/>
      <c r="BS120" s="66"/>
      <c r="BT120" s="228"/>
      <c r="BU120" s="228"/>
      <c r="BV120" s="228"/>
      <c r="BW120" s="228"/>
      <c r="BX120" s="66"/>
      <c r="BY120" s="66"/>
      <c r="BZ120" s="66"/>
      <c r="CA120" s="66"/>
      <c r="CB120" s="41"/>
      <c r="CC120" s="66"/>
      <c r="CD120" s="228"/>
      <c r="CE120" s="228"/>
      <c r="CF120" s="228"/>
      <c r="CG120" s="228"/>
      <c r="CH120" s="66"/>
      <c r="CI120" s="66"/>
      <c r="CJ120" s="66"/>
      <c r="CK120" s="66"/>
      <c r="CL120" s="41"/>
      <c r="CM120" s="66"/>
      <c r="CN120" s="228"/>
      <c r="CO120" s="228"/>
      <c r="CP120" s="228"/>
      <c r="CQ120" s="228"/>
      <c r="CR120" s="66"/>
      <c r="CS120" s="66"/>
      <c r="CT120" s="66"/>
      <c r="CU120" s="66"/>
      <c r="CV120" s="41"/>
      <c r="CW120" s="66"/>
      <c r="CX120" s="228"/>
      <c r="CY120" s="228"/>
      <c r="CZ120" s="228"/>
      <c r="DA120" s="228"/>
      <c r="DB120" s="66"/>
      <c r="DC120" s="66"/>
      <c r="DD120" s="66"/>
      <c r="DE120" s="66"/>
      <c r="DF120" s="41"/>
      <c r="DG120" s="66"/>
      <c r="DH120" s="228"/>
      <c r="DI120" s="228"/>
      <c r="DJ120" s="228"/>
      <c r="DK120" s="228"/>
      <c r="DL120" s="66"/>
      <c r="DM120" s="66"/>
      <c r="DN120" s="66"/>
      <c r="DO120" s="66"/>
      <c r="DP120" s="41"/>
      <c r="DQ120" s="66"/>
      <c r="DR120" s="228"/>
      <c r="DS120" s="228"/>
      <c r="DT120" s="228"/>
      <c r="DU120" s="228"/>
      <c r="DV120" s="66"/>
      <c r="DW120" s="66"/>
      <c r="DX120" s="66"/>
      <c r="DY120" s="66"/>
      <c r="DZ120" s="41"/>
      <c r="EA120" s="66"/>
      <c r="EB120" s="40"/>
      <c r="EC120" s="326"/>
      <c r="ED120" s="228"/>
      <c r="EE120" s="228"/>
      <c r="EF120" s="66"/>
      <c r="EG120" s="66"/>
      <c r="EH120" s="66"/>
      <c r="EI120" s="66"/>
      <c r="EJ120" s="41"/>
      <c r="EK120" s="66"/>
      <c r="EL120" s="228"/>
      <c r="EM120" s="228"/>
      <c r="EN120" s="228"/>
      <c r="EO120" s="228"/>
      <c r="EP120" s="66"/>
      <c r="EQ120" s="66"/>
      <c r="ER120" s="66"/>
      <c r="ES120" s="66"/>
      <c r="ET120" s="41"/>
      <c r="EU120" s="164"/>
    </row>
    <row r="121" spans="1:151" ht="96" customHeight="1" x14ac:dyDescent="0.2">
      <c r="A121" s="64">
        <v>56</v>
      </c>
      <c r="B121" s="66">
        <v>14</v>
      </c>
      <c r="C121" s="67" t="s">
        <v>2455</v>
      </c>
      <c r="D121" s="67">
        <v>2</v>
      </c>
      <c r="E121" s="67" t="s">
        <v>2456</v>
      </c>
      <c r="F121" s="67" t="s">
        <v>2459</v>
      </c>
      <c r="G121" s="301" t="s">
        <v>2458</v>
      </c>
      <c r="H121" s="67" t="s">
        <v>2460</v>
      </c>
      <c r="I121" s="67"/>
      <c r="J121" s="41"/>
      <c r="K121" s="66"/>
      <c r="L121" s="228"/>
      <c r="M121" s="228"/>
      <c r="N121" s="228"/>
      <c r="O121" s="228"/>
      <c r="P121" s="66"/>
      <c r="Q121" s="66"/>
      <c r="R121" s="66"/>
      <c r="S121" s="66"/>
      <c r="T121" s="41"/>
      <c r="U121" s="66"/>
      <c r="V121" s="41"/>
      <c r="W121" s="41"/>
      <c r="X121" s="41"/>
      <c r="Y121" s="41"/>
      <c r="Z121" s="66"/>
      <c r="AA121" s="66"/>
      <c r="AB121" s="66"/>
      <c r="AC121" s="66"/>
      <c r="AD121" s="41"/>
      <c r="AE121" s="66"/>
      <c r="AF121" s="41" t="s">
        <v>2461</v>
      </c>
      <c r="AG121" s="228"/>
      <c r="AH121" s="228"/>
      <c r="AI121" s="228"/>
      <c r="AJ121" s="66"/>
      <c r="AK121" s="66"/>
      <c r="AL121" s="66"/>
      <c r="AM121" s="66"/>
      <c r="AN121" s="41"/>
      <c r="AO121" s="66"/>
      <c r="AP121" s="228"/>
      <c r="AQ121" s="228"/>
      <c r="AR121" s="228"/>
      <c r="AS121" s="228"/>
      <c r="AT121" s="228"/>
      <c r="AU121" s="228"/>
      <c r="AV121" s="228"/>
      <c r="AW121" s="228"/>
      <c r="AX121" s="228"/>
      <c r="AY121" s="66"/>
      <c r="AZ121" s="228"/>
      <c r="BA121" s="228"/>
      <c r="BB121" s="228"/>
      <c r="BC121" s="228"/>
      <c r="BD121" s="66"/>
      <c r="BE121" s="66"/>
      <c r="BF121" s="66"/>
      <c r="BG121" s="66"/>
      <c r="BH121" s="41"/>
      <c r="BI121" s="66"/>
      <c r="BJ121" s="228"/>
      <c r="BK121" s="228"/>
      <c r="BL121" s="228"/>
      <c r="BM121" s="228"/>
      <c r="BN121" s="66"/>
      <c r="BO121" s="66"/>
      <c r="BP121" s="66"/>
      <c r="BQ121" s="66"/>
      <c r="BR121" s="41"/>
      <c r="BS121" s="66"/>
      <c r="BT121" s="228"/>
      <c r="BU121" s="228"/>
      <c r="BV121" s="228"/>
      <c r="BW121" s="228"/>
      <c r="BX121" s="66"/>
      <c r="BY121" s="66"/>
      <c r="BZ121" s="66"/>
      <c r="CA121" s="66"/>
      <c r="CB121" s="41"/>
      <c r="CC121" s="66"/>
      <c r="CD121" s="228"/>
      <c r="CE121" s="228"/>
      <c r="CF121" s="228"/>
      <c r="CG121" s="228"/>
      <c r="CH121" s="66"/>
      <c r="CI121" s="66"/>
      <c r="CJ121" s="66"/>
      <c r="CK121" s="66"/>
      <c r="CL121" s="41"/>
      <c r="CM121" s="66"/>
      <c r="CN121" s="228"/>
      <c r="CO121" s="228"/>
      <c r="CP121" s="228"/>
      <c r="CQ121" s="228"/>
      <c r="CR121" s="66"/>
      <c r="CS121" s="66"/>
      <c r="CT121" s="66"/>
      <c r="CU121" s="66"/>
      <c r="CV121" s="41"/>
      <c r="CW121" s="66"/>
      <c r="CX121" s="41" t="s">
        <v>1914</v>
      </c>
      <c r="CY121" s="228"/>
      <c r="CZ121" s="228"/>
      <c r="DA121" s="228"/>
      <c r="DB121" s="66"/>
      <c r="DC121" s="66"/>
      <c r="DD121" s="66"/>
      <c r="DE121" s="66"/>
      <c r="DF121" s="41"/>
      <c r="DG121" s="66"/>
      <c r="DH121" s="228"/>
      <c r="DI121" s="228"/>
      <c r="DJ121" s="228"/>
      <c r="DK121" s="228"/>
      <c r="DL121" s="66"/>
      <c r="DM121" s="66"/>
      <c r="DN121" s="66"/>
      <c r="DO121" s="66"/>
      <c r="DP121" s="41"/>
      <c r="DQ121" s="66"/>
      <c r="DR121" s="228"/>
      <c r="DS121" s="228"/>
      <c r="DT121" s="228"/>
      <c r="DU121" s="228"/>
      <c r="DV121" s="66"/>
      <c r="DW121" s="66"/>
      <c r="DX121" s="66"/>
      <c r="DY121" s="66"/>
      <c r="DZ121" s="41"/>
      <c r="EA121" s="66"/>
      <c r="EB121" s="40"/>
      <c r="EC121" s="326"/>
      <c r="ED121" s="228"/>
      <c r="EE121" s="228"/>
      <c r="EF121" s="66"/>
      <c r="EG121" s="66"/>
      <c r="EH121" s="66"/>
      <c r="EI121" s="66"/>
      <c r="EJ121" s="41"/>
      <c r="EK121" s="66"/>
      <c r="EL121" s="228"/>
      <c r="EM121" s="228"/>
      <c r="EN121" s="228"/>
      <c r="EO121" s="228"/>
      <c r="EP121" s="66"/>
      <c r="EQ121" s="66"/>
      <c r="ER121" s="66"/>
      <c r="ES121" s="66"/>
      <c r="ET121" s="41"/>
      <c r="EU121" s="164"/>
    </row>
    <row r="122" spans="1:151" ht="43.5" customHeight="1" x14ac:dyDescent="0.2">
      <c r="A122" s="64">
        <v>57</v>
      </c>
      <c r="B122" s="66">
        <v>15</v>
      </c>
      <c r="C122" s="67" t="s">
        <v>2455</v>
      </c>
      <c r="D122" s="67">
        <v>2</v>
      </c>
      <c r="E122" s="67" t="s">
        <v>2462</v>
      </c>
      <c r="F122" s="67" t="s">
        <v>2463</v>
      </c>
      <c r="G122" s="301" t="s">
        <v>2458</v>
      </c>
      <c r="H122" s="67" t="s">
        <v>2464</v>
      </c>
      <c r="I122" s="67"/>
      <c r="J122" s="41"/>
      <c r="K122" s="66"/>
      <c r="L122" s="228"/>
      <c r="M122" s="228"/>
      <c r="N122" s="228"/>
      <c r="O122" s="228"/>
      <c r="P122" s="66"/>
      <c r="Q122" s="66"/>
      <c r="R122" s="66"/>
      <c r="S122" s="66"/>
      <c r="T122" s="41"/>
      <c r="U122" s="66"/>
      <c r="V122" s="273"/>
      <c r="W122" s="41"/>
      <c r="X122" s="41"/>
      <c r="Y122" s="41"/>
      <c r="Z122" s="66"/>
      <c r="AA122" s="66"/>
      <c r="AB122" s="66"/>
      <c r="AC122" s="66"/>
      <c r="AD122" s="41"/>
      <c r="AE122" s="66"/>
      <c r="AF122" s="228"/>
      <c r="AG122" s="228"/>
      <c r="AH122" s="228"/>
      <c r="AI122" s="228"/>
      <c r="AJ122" s="66"/>
      <c r="AK122" s="66"/>
      <c r="AL122" s="66"/>
      <c r="AM122" s="66"/>
      <c r="AN122" s="41"/>
      <c r="AO122" s="66"/>
      <c r="AP122" s="228"/>
      <c r="AQ122" s="228"/>
      <c r="AR122" s="228"/>
      <c r="AS122" s="228"/>
      <c r="AT122" s="228"/>
      <c r="AU122" s="228"/>
      <c r="AV122" s="228"/>
      <c r="AW122" s="228"/>
      <c r="AX122" s="228"/>
      <c r="AY122" s="66"/>
      <c r="AZ122" s="228"/>
      <c r="BA122" s="228"/>
      <c r="BB122" s="228"/>
      <c r="BC122" s="228"/>
      <c r="BD122" s="66"/>
      <c r="BE122" s="66"/>
      <c r="BF122" s="66"/>
      <c r="BG122" s="66"/>
      <c r="BH122" s="41"/>
      <c r="BI122" s="66"/>
      <c r="BJ122" s="228"/>
      <c r="BK122" s="228"/>
      <c r="BL122" s="228"/>
      <c r="BM122" s="228"/>
      <c r="BN122" s="66"/>
      <c r="BO122" s="66"/>
      <c r="BP122" s="66"/>
      <c r="BQ122" s="66"/>
      <c r="BR122" s="41"/>
      <c r="BS122" s="66"/>
      <c r="BT122" s="228"/>
      <c r="BU122" s="228"/>
      <c r="BV122" s="228"/>
      <c r="BW122" s="228"/>
      <c r="BX122" s="66"/>
      <c r="BY122" s="66"/>
      <c r="BZ122" s="66"/>
      <c r="CA122" s="66"/>
      <c r="CB122" s="41"/>
      <c r="CC122" s="66"/>
      <c r="CD122" s="228"/>
      <c r="CE122" s="228"/>
      <c r="CF122" s="228"/>
      <c r="CG122" s="228"/>
      <c r="CH122" s="66"/>
      <c r="CI122" s="66"/>
      <c r="CJ122" s="66"/>
      <c r="CK122" s="66"/>
      <c r="CL122" s="41"/>
      <c r="CM122" s="66"/>
      <c r="CN122" s="228"/>
      <c r="CO122" s="228"/>
      <c r="CP122" s="228"/>
      <c r="CQ122" s="228"/>
      <c r="CR122" s="66"/>
      <c r="CS122" s="66"/>
      <c r="CT122" s="66"/>
      <c r="CU122" s="66"/>
      <c r="CV122" s="41"/>
      <c r="CW122" s="66"/>
      <c r="CX122" s="41" t="s">
        <v>1914</v>
      </c>
      <c r="CY122" s="228"/>
      <c r="CZ122" s="228"/>
      <c r="DA122" s="228"/>
      <c r="DB122" s="66"/>
      <c r="DC122" s="66"/>
      <c r="DD122" s="66"/>
      <c r="DE122" s="66"/>
      <c r="DF122" s="41"/>
      <c r="DG122" s="66"/>
      <c r="DH122" s="228"/>
      <c r="DI122" s="228"/>
      <c r="DJ122" s="228"/>
      <c r="DK122" s="228"/>
      <c r="DL122" s="66"/>
      <c r="DM122" s="66"/>
      <c r="DN122" s="66"/>
      <c r="DO122" s="66"/>
      <c r="DP122" s="41"/>
      <c r="DQ122" s="66"/>
      <c r="DR122" s="267"/>
      <c r="DS122" s="228"/>
      <c r="DT122" s="228"/>
      <c r="DU122" s="228"/>
      <c r="DV122" s="66"/>
      <c r="DW122" s="66"/>
      <c r="DX122" s="66"/>
      <c r="DY122" s="66"/>
      <c r="DZ122" s="41"/>
      <c r="EA122" s="66"/>
      <c r="EB122" s="40"/>
      <c r="EC122" s="326"/>
      <c r="ED122" s="228"/>
      <c r="EE122" s="228"/>
      <c r="EF122" s="66"/>
      <c r="EG122" s="66"/>
      <c r="EH122" s="66"/>
      <c r="EI122" s="66"/>
      <c r="EJ122" s="41"/>
      <c r="EK122" s="66"/>
      <c r="EL122" s="228"/>
      <c r="EM122" s="228"/>
      <c r="EN122" s="228"/>
      <c r="EO122" s="228"/>
      <c r="EP122" s="66"/>
      <c r="EQ122" s="66"/>
      <c r="ER122" s="66"/>
      <c r="ES122" s="66"/>
      <c r="ET122" s="41"/>
      <c r="EU122" s="164"/>
    </row>
    <row r="123" spans="1:151" ht="38.25" customHeight="1" x14ac:dyDescent="0.2">
      <c r="A123" s="24">
        <v>56</v>
      </c>
      <c r="B123" s="24"/>
      <c r="C123" s="24" t="s">
        <v>2465</v>
      </c>
      <c r="D123" s="24">
        <v>6</v>
      </c>
      <c r="E123" s="446" t="s">
        <v>57</v>
      </c>
      <c r="F123" s="24" t="s">
        <v>2466</v>
      </c>
      <c r="G123" s="447"/>
      <c r="H123" s="24" t="s">
        <v>2467</v>
      </c>
      <c r="I123" s="24"/>
      <c r="J123" s="24"/>
      <c r="K123" s="24"/>
      <c r="L123" s="222" t="s">
        <v>2468</v>
      </c>
      <c r="M123" s="222"/>
      <c r="N123" s="222"/>
      <c r="O123" s="222"/>
      <c r="P123" s="23"/>
      <c r="Q123" s="225" t="s">
        <v>63</v>
      </c>
      <c r="R123" s="23"/>
      <c r="S123" s="23"/>
      <c r="T123" s="24"/>
      <c r="U123" s="169">
        <v>1</v>
      </c>
      <c r="V123" s="24" t="s">
        <v>62</v>
      </c>
      <c r="W123" s="105"/>
      <c r="X123" s="24"/>
      <c r="Y123" s="24"/>
      <c r="Z123" s="23"/>
      <c r="AA123" s="225" t="s">
        <v>63</v>
      </c>
      <c r="AB123" s="23"/>
      <c r="AC123" s="23"/>
      <c r="AD123" s="24"/>
      <c r="AE123" s="23">
        <v>1</v>
      </c>
      <c r="AF123" s="228"/>
      <c r="AG123" s="228"/>
      <c r="AH123" s="228"/>
      <c r="AI123" s="228"/>
      <c r="AJ123" s="66"/>
      <c r="AK123" s="66"/>
      <c r="AL123" s="66"/>
      <c r="AM123" s="66"/>
      <c r="AN123" s="41"/>
      <c r="AO123" s="66"/>
      <c r="AP123" s="41"/>
      <c r="AQ123" s="228"/>
      <c r="AR123" s="228"/>
      <c r="AS123" s="228"/>
      <c r="AT123" s="228"/>
      <c r="AU123" s="228"/>
      <c r="AV123" s="228"/>
      <c r="AW123" s="228"/>
      <c r="AX123" s="228"/>
      <c r="AY123" s="66"/>
      <c r="AZ123" s="66"/>
      <c r="BA123" s="228"/>
      <c r="BB123" s="228"/>
      <c r="BC123" s="228"/>
      <c r="BD123" s="66"/>
      <c r="BE123" s="66"/>
      <c r="BF123" s="66"/>
      <c r="BG123" s="66"/>
      <c r="BH123" s="41"/>
      <c r="BI123" s="66"/>
      <c r="BJ123" s="228"/>
      <c r="BK123" s="228"/>
      <c r="BL123" s="228"/>
      <c r="BM123" s="228"/>
      <c r="BN123" s="66"/>
      <c r="BO123" s="66"/>
      <c r="BP123" s="66"/>
      <c r="BQ123" s="66"/>
      <c r="BR123" s="41"/>
      <c r="BS123" s="66"/>
      <c r="BT123" s="228"/>
      <c r="BU123" s="228"/>
      <c r="BV123" s="228"/>
      <c r="BW123" s="228"/>
      <c r="BX123" s="66"/>
      <c r="BY123" s="66"/>
      <c r="BZ123" s="66"/>
      <c r="CA123" s="66"/>
      <c r="CB123" s="41"/>
      <c r="CC123" s="66"/>
      <c r="CD123" s="222" t="s">
        <v>2468</v>
      </c>
      <c r="CE123" s="222"/>
      <c r="CF123" s="222"/>
      <c r="CG123" s="222"/>
      <c r="CH123" s="23"/>
      <c r="CI123" s="225" t="s">
        <v>63</v>
      </c>
      <c r="CJ123" s="23"/>
      <c r="CK123" s="23"/>
      <c r="CL123" s="24"/>
      <c r="CM123" s="169">
        <v>1</v>
      </c>
      <c r="CN123" s="222" t="s">
        <v>2468</v>
      </c>
      <c r="CO123" s="222"/>
      <c r="CP123" s="222"/>
      <c r="CQ123" s="222"/>
      <c r="CR123" s="23"/>
      <c r="CS123" s="225" t="s">
        <v>63</v>
      </c>
      <c r="CT123" s="23"/>
      <c r="CU123" s="23"/>
      <c r="CV123" s="24"/>
      <c r="CW123" s="23">
        <v>1</v>
      </c>
      <c r="CX123" s="222" t="s">
        <v>2468</v>
      </c>
      <c r="CY123" s="222"/>
      <c r="CZ123" s="222"/>
      <c r="DA123" s="222" t="s">
        <v>2469</v>
      </c>
      <c r="DB123" s="23"/>
      <c r="DC123" s="225" t="s">
        <v>63</v>
      </c>
      <c r="DD123" s="23"/>
      <c r="DE123" s="23"/>
      <c r="DF123" s="24"/>
      <c r="DG123" s="23">
        <v>1</v>
      </c>
      <c r="DH123" s="222" t="s">
        <v>2468</v>
      </c>
      <c r="DI123" s="222"/>
      <c r="DJ123" s="222"/>
      <c r="DK123" s="222"/>
      <c r="DL123" s="23"/>
      <c r="DM123" s="225" t="s">
        <v>63</v>
      </c>
      <c r="DN123" s="23"/>
      <c r="DO123" s="23"/>
      <c r="DP123" s="24"/>
      <c r="DQ123" s="23">
        <v>1</v>
      </c>
      <c r="DR123" s="222" t="s">
        <v>2468</v>
      </c>
      <c r="DS123" s="222"/>
      <c r="DT123" s="222"/>
      <c r="DU123" s="222"/>
      <c r="DV123" s="23"/>
      <c r="DW123" s="225" t="s">
        <v>63</v>
      </c>
      <c r="DX123" s="23"/>
      <c r="DY123" s="23"/>
      <c r="DZ123" s="24"/>
      <c r="EA123" s="23">
        <v>1</v>
      </c>
      <c r="EB123" s="222" t="s">
        <v>2468</v>
      </c>
      <c r="EC123" s="222"/>
      <c r="ED123" s="222"/>
      <c r="EE123" s="222"/>
      <c r="EF123" s="23"/>
      <c r="EG123" s="225" t="s">
        <v>63</v>
      </c>
      <c r="EH123" s="23"/>
      <c r="EI123" s="23"/>
      <c r="EJ123" s="24"/>
      <c r="EK123" s="23">
        <v>1</v>
      </c>
      <c r="EL123" s="222" t="s">
        <v>2468</v>
      </c>
      <c r="EM123" s="222"/>
      <c r="EN123" s="222"/>
      <c r="EO123" s="222"/>
      <c r="EP123" s="23"/>
      <c r="EQ123" s="225" t="s">
        <v>63</v>
      </c>
      <c r="ER123" s="23"/>
      <c r="ES123" s="23"/>
      <c r="ET123" s="24"/>
      <c r="EU123" s="169">
        <v>1</v>
      </c>
    </row>
    <row r="124" spans="1:151" ht="55.5" customHeight="1" x14ac:dyDescent="0.2">
      <c r="A124" s="24">
        <v>57</v>
      </c>
      <c r="B124" s="24"/>
      <c r="C124" s="24" t="s">
        <v>2465</v>
      </c>
      <c r="D124" s="24">
        <v>6</v>
      </c>
      <c r="E124" s="446" t="s">
        <v>90</v>
      </c>
      <c r="F124" s="24" t="s">
        <v>2470</v>
      </c>
      <c r="G124" s="447"/>
      <c r="H124" s="24" t="s">
        <v>2471</v>
      </c>
      <c r="I124" s="24"/>
      <c r="J124" s="24" t="s">
        <v>2472</v>
      </c>
      <c r="K124" s="24"/>
      <c r="L124" s="24" t="s">
        <v>2473</v>
      </c>
      <c r="M124" s="222"/>
      <c r="N124" s="222"/>
      <c r="O124" s="222" t="s">
        <v>2474</v>
      </c>
      <c r="P124" s="23"/>
      <c r="Q124" s="23"/>
      <c r="R124" s="225" t="s">
        <v>63</v>
      </c>
      <c r="S124" s="23"/>
      <c r="T124" s="24" t="s">
        <v>2475</v>
      </c>
      <c r="U124" s="169">
        <v>1</v>
      </c>
      <c r="V124" s="24" t="s">
        <v>62</v>
      </c>
      <c r="W124" s="105"/>
      <c r="X124" s="24"/>
      <c r="Y124" s="24"/>
      <c r="Z124" s="23"/>
      <c r="AA124" s="225" t="s">
        <v>63</v>
      </c>
      <c r="AB124" s="23"/>
      <c r="AC124" s="23"/>
      <c r="AD124" s="24"/>
      <c r="AE124" s="23">
        <v>1</v>
      </c>
      <c r="AF124" s="228"/>
      <c r="AG124" s="228"/>
      <c r="AH124" s="228"/>
      <c r="AI124" s="228"/>
      <c r="AJ124" s="66"/>
      <c r="AK124" s="66"/>
      <c r="AL124" s="66"/>
      <c r="AM124" s="66"/>
      <c r="AN124" s="41"/>
      <c r="AO124" s="66"/>
      <c r="AP124" s="228"/>
      <c r="AQ124" s="228"/>
      <c r="AR124" s="228"/>
      <c r="AS124" s="228"/>
      <c r="AT124" s="228"/>
      <c r="AU124" s="228"/>
      <c r="AV124" s="228"/>
      <c r="AW124" s="228"/>
      <c r="AX124" s="228"/>
      <c r="AY124" s="66"/>
      <c r="AZ124" s="66"/>
      <c r="BA124" s="228"/>
      <c r="BB124" s="228"/>
      <c r="BC124" s="228"/>
      <c r="BD124" s="66"/>
      <c r="BE124" s="66"/>
      <c r="BF124" s="66"/>
      <c r="BG124" s="66"/>
      <c r="BH124" s="41"/>
      <c r="BI124" s="66"/>
      <c r="BJ124" s="228"/>
      <c r="BK124" s="228"/>
      <c r="BL124" s="228"/>
      <c r="BM124" s="228"/>
      <c r="BN124" s="66"/>
      <c r="BO124" s="66"/>
      <c r="BP124" s="66"/>
      <c r="BQ124" s="66"/>
      <c r="BR124" s="41"/>
      <c r="BS124" s="66"/>
      <c r="BT124" s="66"/>
      <c r="BU124" s="228"/>
      <c r="BV124" s="228"/>
      <c r="BW124" s="228"/>
      <c r="BX124" s="66"/>
      <c r="BY124" s="66"/>
      <c r="BZ124" s="66"/>
      <c r="CA124" s="66"/>
      <c r="CB124" s="41"/>
      <c r="CC124" s="66"/>
      <c r="CD124" s="24" t="s">
        <v>2476</v>
      </c>
      <c r="CE124" s="222"/>
      <c r="CF124" s="222"/>
      <c r="CG124" s="222"/>
      <c r="CH124" s="23"/>
      <c r="CI124" s="225" t="s">
        <v>63</v>
      </c>
      <c r="CJ124" s="225"/>
      <c r="CK124" s="23"/>
      <c r="CL124" s="24"/>
      <c r="CM124" s="169">
        <v>1</v>
      </c>
      <c r="CN124" s="24" t="s">
        <v>2477</v>
      </c>
      <c r="CO124" s="222"/>
      <c r="CP124" s="222"/>
      <c r="CQ124" s="222"/>
      <c r="CR124" s="23"/>
      <c r="CS124" s="225" t="s">
        <v>63</v>
      </c>
      <c r="CT124" s="23"/>
      <c r="CU124" s="23"/>
      <c r="CV124" s="24"/>
      <c r="CW124" s="23">
        <v>1</v>
      </c>
      <c r="CX124" s="24" t="s">
        <v>65</v>
      </c>
      <c r="CY124" s="222"/>
      <c r="CZ124" s="222"/>
      <c r="DA124" s="222"/>
      <c r="DB124" s="23"/>
      <c r="DC124" s="225" t="s">
        <v>63</v>
      </c>
      <c r="DD124" s="23"/>
      <c r="DE124" s="23"/>
      <c r="DF124" s="24"/>
      <c r="DG124" s="23">
        <v>1</v>
      </c>
      <c r="DH124" s="24" t="s">
        <v>231</v>
      </c>
      <c r="DI124" s="222"/>
      <c r="DJ124" s="222"/>
      <c r="DK124" s="222"/>
      <c r="DL124" s="23"/>
      <c r="DM124" s="23"/>
      <c r="DN124" s="225" t="s">
        <v>63</v>
      </c>
      <c r="DO124" s="23"/>
      <c r="DP124" s="24" t="s">
        <v>2478</v>
      </c>
      <c r="DQ124" s="23">
        <v>1</v>
      </c>
      <c r="DR124" s="24" t="s">
        <v>2479</v>
      </c>
      <c r="DS124" s="325"/>
      <c r="DT124" s="222"/>
      <c r="DU124" s="222"/>
      <c r="DV124" s="23"/>
      <c r="DW124" s="225" t="s">
        <v>63</v>
      </c>
      <c r="DX124" s="23"/>
      <c r="DY124" s="23"/>
      <c r="DZ124" s="24"/>
      <c r="EA124" s="23">
        <v>1</v>
      </c>
      <c r="EB124" s="24" t="s">
        <v>2480</v>
      </c>
      <c r="EC124" s="325"/>
      <c r="ED124" s="222"/>
      <c r="EE124" s="222"/>
      <c r="EF124" s="23"/>
      <c r="EG124" s="225" t="s">
        <v>63</v>
      </c>
      <c r="EH124" s="23"/>
      <c r="EI124" s="23"/>
      <c r="EJ124" s="24"/>
      <c r="EK124" s="23">
        <v>1</v>
      </c>
      <c r="EL124" s="24" t="s">
        <v>2481</v>
      </c>
      <c r="EM124" s="222"/>
      <c r="EN124" s="222"/>
      <c r="EO124" s="222"/>
      <c r="EP124" s="23"/>
      <c r="EQ124" s="225" t="s">
        <v>63</v>
      </c>
      <c r="ER124" s="23"/>
      <c r="ES124" s="23"/>
      <c r="ET124" s="24"/>
      <c r="EU124" s="169">
        <v>1</v>
      </c>
    </row>
    <row r="125" spans="1:151" ht="15.75" customHeight="1" x14ac:dyDescent="0.2">
      <c r="A125" s="24">
        <v>58</v>
      </c>
      <c r="B125" s="24"/>
      <c r="C125" s="24" t="s">
        <v>2465</v>
      </c>
      <c r="D125" s="24">
        <v>6</v>
      </c>
      <c r="E125" s="446" t="s">
        <v>167</v>
      </c>
      <c r="F125" s="24" t="s">
        <v>2482</v>
      </c>
      <c r="G125" s="447"/>
      <c r="H125" s="24" t="s">
        <v>2483</v>
      </c>
      <c r="I125" s="24"/>
      <c r="J125" s="24" t="s">
        <v>2484</v>
      </c>
      <c r="K125" s="24"/>
      <c r="L125" s="24" t="s">
        <v>2485</v>
      </c>
      <c r="M125" s="222"/>
      <c r="N125" s="222"/>
      <c r="O125" s="222" t="s">
        <v>2474</v>
      </c>
      <c r="P125" s="23"/>
      <c r="Q125" s="23"/>
      <c r="R125" s="225" t="s">
        <v>63</v>
      </c>
      <c r="S125" s="23"/>
      <c r="T125" s="24" t="s">
        <v>2486</v>
      </c>
      <c r="U125" s="169">
        <v>1</v>
      </c>
      <c r="V125" s="24" t="s">
        <v>62</v>
      </c>
      <c r="W125" s="105"/>
      <c r="X125" s="24"/>
      <c r="Y125" s="24"/>
      <c r="Z125" s="23"/>
      <c r="AA125" s="225" t="s">
        <v>63</v>
      </c>
      <c r="AB125" s="23"/>
      <c r="AC125" s="23"/>
      <c r="AD125" s="24"/>
      <c r="AE125" s="23">
        <v>1</v>
      </c>
      <c r="AF125" s="228"/>
      <c r="AG125" s="228"/>
      <c r="AH125" s="228"/>
      <c r="AI125" s="228"/>
      <c r="AJ125" s="66"/>
      <c r="AK125" s="66"/>
      <c r="AL125" s="66"/>
      <c r="AM125" s="66"/>
      <c r="AN125" s="41"/>
      <c r="AO125" s="66"/>
      <c r="AP125" s="228"/>
      <c r="AQ125" s="228"/>
      <c r="AR125" s="228"/>
      <c r="AS125" s="228"/>
      <c r="AT125" s="228"/>
      <c r="AU125" s="228"/>
      <c r="AV125" s="228"/>
      <c r="AW125" s="228"/>
      <c r="AX125" s="228"/>
      <c r="AY125" s="66"/>
      <c r="AZ125" s="66"/>
      <c r="BA125" s="228"/>
      <c r="BB125" s="228"/>
      <c r="BC125" s="228"/>
      <c r="BD125" s="66"/>
      <c r="BE125" s="66"/>
      <c r="BF125" s="66"/>
      <c r="BG125" s="66"/>
      <c r="BH125" s="41"/>
      <c r="BI125" s="66"/>
      <c r="BJ125" s="228"/>
      <c r="BK125" s="228"/>
      <c r="BL125" s="228"/>
      <c r="BM125" s="228"/>
      <c r="BN125" s="66"/>
      <c r="BO125" s="66"/>
      <c r="BP125" s="66"/>
      <c r="BQ125" s="66"/>
      <c r="BR125" s="41"/>
      <c r="BS125" s="66"/>
      <c r="BT125" s="66"/>
      <c r="BU125" s="228"/>
      <c r="BV125" s="228"/>
      <c r="BW125" s="228"/>
      <c r="BX125" s="66"/>
      <c r="BY125" s="66"/>
      <c r="BZ125" s="66"/>
      <c r="CA125" s="66"/>
      <c r="CB125" s="41"/>
      <c r="CC125" s="66"/>
      <c r="CD125" s="24" t="s">
        <v>2487</v>
      </c>
      <c r="CE125" s="195" t="s">
        <v>2488</v>
      </c>
      <c r="CF125" s="222"/>
      <c r="CG125" s="24" t="s">
        <v>2489</v>
      </c>
      <c r="CH125" s="23"/>
      <c r="CI125" s="225" t="s">
        <v>63</v>
      </c>
      <c r="CJ125" s="225"/>
      <c r="CK125" s="23"/>
      <c r="CL125" s="24"/>
      <c r="CM125" s="169">
        <v>1</v>
      </c>
      <c r="CN125" s="24" t="s">
        <v>2490</v>
      </c>
      <c r="CO125" s="222"/>
      <c r="CP125" s="24" t="s">
        <v>2491</v>
      </c>
      <c r="CQ125" s="222"/>
      <c r="CR125" s="23"/>
      <c r="CS125" s="225" t="s">
        <v>63</v>
      </c>
      <c r="CT125" s="23"/>
      <c r="CU125" s="23"/>
      <c r="CV125" s="24"/>
      <c r="CW125" s="23">
        <v>1</v>
      </c>
      <c r="CX125" s="24" t="s">
        <v>83</v>
      </c>
      <c r="CY125" s="222"/>
      <c r="CZ125" s="222"/>
      <c r="DA125" s="222"/>
      <c r="DB125" s="23"/>
      <c r="DC125" s="225" t="s">
        <v>63</v>
      </c>
      <c r="DD125" s="23"/>
      <c r="DE125" s="23"/>
      <c r="DF125" s="24"/>
      <c r="DG125" s="23">
        <v>1</v>
      </c>
      <c r="DH125" s="24" t="s">
        <v>2492</v>
      </c>
      <c r="DI125" s="222"/>
      <c r="DJ125" s="24" t="s">
        <v>2493</v>
      </c>
      <c r="DK125" s="222"/>
      <c r="DL125" s="23"/>
      <c r="DM125" s="225" t="s">
        <v>63</v>
      </c>
      <c r="DN125" s="23"/>
      <c r="DO125" s="23"/>
      <c r="DP125" s="24"/>
      <c r="DQ125" s="23">
        <v>1</v>
      </c>
      <c r="DR125" s="24" t="s">
        <v>2494</v>
      </c>
      <c r="DS125" s="325"/>
      <c r="DT125" s="222"/>
      <c r="DU125" s="222"/>
      <c r="DV125" s="23"/>
      <c r="DW125" s="225" t="s">
        <v>63</v>
      </c>
      <c r="DX125" s="23"/>
      <c r="DY125" s="23"/>
      <c r="DZ125" s="24"/>
      <c r="EA125" s="23">
        <v>1</v>
      </c>
      <c r="EB125" s="24" t="s">
        <v>15</v>
      </c>
      <c r="EC125" s="325"/>
      <c r="ED125" s="222"/>
      <c r="EE125" s="222"/>
      <c r="EF125" s="23"/>
      <c r="EG125" s="225" t="s">
        <v>63</v>
      </c>
      <c r="EH125" s="23"/>
      <c r="EI125" s="23"/>
      <c r="EJ125" s="24"/>
      <c r="EK125" s="23">
        <v>1</v>
      </c>
      <c r="EL125" s="24" t="s">
        <v>2495</v>
      </c>
      <c r="EM125" s="222"/>
      <c r="EN125" s="222"/>
      <c r="EO125" s="222"/>
      <c r="EP125" s="23"/>
      <c r="EQ125" s="225" t="s">
        <v>63</v>
      </c>
      <c r="ER125" s="23"/>
      <c r="ES125" s="23"/>
      <c r="ET125" s="24"/>
      <c r="EU125" s="169">
        <v>1</v>
      </c>
    </row>
    <row r="126" spans="1:151" ht="38.25" customHeight="1" x14ac:dyDescent="0.2">
      <c r="A126" s="24">
        <v>59</v>
      </c>
      <c r="B126" s="24"/>
      <c r="C126" s="24" t="s">
        <v>2496</v>
      </c>
      <c r="D126" s="24">
        <v>6</v>
      </c>
      <c r="E126" s="24" t="s">
        <v>57</v>
      </c>
      <c r="F126" s="24" t="s">
        <v>2497</v>
      </c>
      <c r="G126" s="447"/>
      <c r="H126" s="24" t="s">
        <v>2498</v>
      </c>
      <c r="I126" s="24"/>
      <c r="J126" s="24" t="s">
        <v>2499</v>
      </c>
      <c r="K126" s="24"/>
      <c r="L126" s="24" t="s">
        <v>65</v>
      </c>
      <c r="M126" s="222"/>
      <c r="N126" s="222"/>
      <c r="O126" s="222"/>
      <c r="P126" s="23"/>
      <c r="Q126" s="225" t="s">
        <v>63</v>
      </c>
      <c r="R126" s="23"/>
      <c r="S126" s="23"/>
      <c r="T126" s="24"/>
      <c r="U126" s="169">
        <v>1</v>
      </c>
      <c r="V126" s="24" t="s">
        <v>62</v>
      </c>
      <c r="W126" s="105"/>
      <c r="X126" s="24"/>
      <c r="Y126" s="24"/>
      <c r="Z126" s="23"/>
      <c r="AA126" s="23" t="s">
        <v>63</v>
      </c>
      <c r="AB126" s="23"/>
      <c r="AC126" s="23"/>
      <c r="AD126" s="24"/>
      <c r="AE126" s="23">
        <v>1</v>
      </c>
      <c r="AF126" s="228"/>
      <c r="AG126" s="228"/>
      <c r="AH126" s="228"/>
      <c r="AI126" s="228"/>
      <c r="AJ126" s="66"/>
      <c r="AK126" s="66"/>
      <c r="AL126" s="66"/>
      <c r="AM126" s="66"/>
      <c r="AN126" s="41"/>
      <c r="AO126" s="66"/>
      <c r="AP126" s="228"/>
      <c r="AQ126" s="228"/>
      <c r="AR126" s="228"/>
      <c r="AS126" s="228"/>
      <c r="AT126" s="228"/>
      <c r="AU126" s="228"/>
      <c r="AV126" s="228"/>
      <c r="AW126" s="228"/>
      <c r="AX126" s="228"/>
      <c r="AY126" s="66"/>
      <c r="AZ126" s="66"/>
      <c r="BA126" s="228"/>
      <c r="BB126" s="228"/>
      <c r="BC126" s="228"/>
      <c r="BD126" s="66"/>
      <c r="BE126" s="66"/>
      <c r="BF126" s="66"/>
      <c r="BG126" s="66"/>
      <c r="BH126" s="41"/>
      <c r="BI126" s="66"/>
      <c r="BJ126" s="228"/>
      <c r="BK126" s="228"/>
      <c r="BL126" s="228"/>
      <c r="BM126" s="228"/>
      <c r="BN126" s="66"/>
      <c r="BO126" s="66"/>
      <c r="BP126" s="66"/>
      <c r="BQ126" s="66"/>
      <c r="BR126" s="41"/>
      <c r="BS126" s="66"/>
      <c r="BT126" s="66"/>
      <c r="BU126" s="228"/>
      <c r="BV126" s="228"/>
      <c r="BW126" s="228"/>
      <c r="BX126" s="66"/>
      <c r="BY126" s="66"/>
      <c r="BZ126" s="66"/>
      <c r="CA126" s="66"/>
      <c r="CB126" s="41"/>
      <c r="CC126" s="66"/>
      <c r="CD126" s="24" t="s">
        <v>1595</v>
      </c>
      <c r="CE126" s="222"/>
      <c r="CF126" s="222"/>
      <c r="CG126" s="222"/>
      <c r="CH126" s="23"/>
      <c r="CI126" s="23" t="s">
        <v>63</v>
      </c>
      <c r="CJ126" s="23"/>
      <c r="CK126" s="23"/>
      <c r="CL126" s="24"/>
      <c r="CM126" s="169">
        <v>1</v>
      </c>
      <c r="CN126" s="24" t="s">
        <v>2500</v>
      </c>
      <c r="CO126" s="222"/>
      <c r="CP126" s="222"/>
      <c r="CQ126" s="222"/>
      <c r="CR126" s="23"/>
      <c r="CS126" s="23" t="s">
        <v>63</v>
      </c>
      <c r="CT126" s="23"/>
      <c r="CU126" s="23"/>
      <c r="CV126" s="24"/>
      <c r="CW126" s="23">
        <v>1</v>
      </c>
      <c r="CX126" s="24" t="s">
        <v>2501</v>
      </c>
      <c r="CY126" s="222"/>
      <c r="CZ126" s="222"/>
      <c r="DA126" s="222"/>
      <c r="DB126" s="23"/>
      <c r="DC126" s="23" t="s">
        <v>63</v>
      </c>
      <c r="DD126" s="23"/>
      <c r="DE126" s="23"/>
      <c r="DF126" s="24"/>
      <c r="DG126" s="23">
        <v>1</v>
      </c>
      <c r="DH126" s="24" t="s">
        <v>65</v>
      </c>
      <c r="DI126" s="222"/>
      <c r="DJ126" s="222"/>
      <c r="DK126" s="222"/>
      <c r="DL126" s="23"/>
      <c r="DM126" s="23" t="s">
        <v>63</v>
      </c>
      <c r="DN126" s="23"/>
      <c r="DO126" s="23"/>
      <c r="DP126" s="24"/>
      <c r="DQ126" s="23">
        <v>1</v>
      </c>
      <c r="DR126" s="24" t="s">
        <v>14</v>
      </c>
      <c r="DS126" s="325"/>
      <c r="DT126" s="222"/>
      <c r="DU126" s="222"/>
      <c r="DV126" s="23"/>
      <c r="DW126" s="225" t="s">
        <v>63</v>
      </c>
      <c r="DX126" s="23"/>
      <c r="DY126" s="23"/>
      <c r="DZ126" s="24"/>
      <c r="EA126" s="23">
        <v>1</v>
      </c>
      <c r="EB126" s="24" t="s">
        <v>62</v>
      </c>
      <c r="EC126" s="325"/>
      <c r="ED126" s="222"/>
      <c r="EE126" s="222"/>
      <c r="EF126" s="23"/>
      <c r="EG126" s="23" t="s">
        <v>63</v>
      </c>
      <c r="EH126" s="23"/>
      <c r="EI126" s="23"/>
      <c r="EJ126" s="24"/>
      <c r="EK126" s="23">
        <v>1</v>
      </c>
      <c r="EL126" s="24" t="s">
        <v>83</v>
      </c>
      <c r="EM126" s="222"/>
      <c r="EN126" s="222"/>
      <c r="EO126" s="222"/>
      <c r="EP126" s="23"/>
      <c r="EQ126" s="23" t="s">
        <v>63</v>
      </c>
      <c r="ER126" s="23"/>
      <c r="ES126" s="23"/>
      <c r="ET126" s="24"/>
      <c r="EU126" s="169">
        <v>1</v>
      </c>
    </row>
    <row r="127" spans="1:151" ht="63.75" customHeight="1" x14ac:dyDescent="0.2">
      <c r="A127" s="26">
        <v>60</v>
      </c>
      <c r="B127" s="26"/>
      <c r="C127" s="21" t="s">
        <v>2496</v>
      </c>
      <c r="D127" s="21">
        <v>6</v>
      </c>
      <c r="E127" s="21" t="s">
        <v>90</v>
      </c>
      <c r="F127" s="21" t="s">
        <v>2502</v>
      </c>
      <c r="G127" s="138"/>
      <c r="H127" s="31" t="s">
        <v>2503</v>
      </c>
      <c r="I127" s="24"/>
      <c r="J127" s="24" t="s">
        <v>2504</v>
      </c>
      <c r="K127" s="24"/>
      <c r="L127" s="24" t="s">
        <v>62</v>
      </c>
      <c r="M127" s="292"/>
      <c r="N127" s="292"/>
      <c r="O127" s="292"/>
      <c r="P127" s="23"/>
      <c r="Q127" s="23" t="s">
        <v>63</v>
      </c>
      <c r="R127" s="23"/>
      <c r="S127" s="23"/>
      <c r="T127" s="22"/>
      <c r="U127" s="169">
        <v>1</v>
      </c>
      <c r="V127" s="3" t="s">
        <v>65</v>
      </c>
      <c r="W127" s="564"/>
      <c r="X127" s="545" t="s">
        <v>2505</v>
      </c>
      <c r="Y127" s="545"/>
      <c r="Z127" s="545"/>
      <c r="AA127" s="545" t="s">
        <v>63</v>
      </c>
      <c r="AB127" s="545"/>
      <c r="AC127" s="545"/>
      <c r="AD127" s="533"/>
      <c r="AE127" s="545">
        <v>1</v>
      </c>
      <c r="AF127" s="228"/>
      <c r="AG127" s="627"/>
      <c r="AH127" s="627"/>
      <c r="AI127" s="627"/>
      <c r="AJ127" s="552"/>
      <c r="AK127" s="552"/>
      <c r="AL127" s="552"/>
      <c r="AM127" s="552"/>
      <c r="AN127" s="552"/>
      <c r="AO127" s="552"/>
      <c r="AP127" s="228"/>
      <c r="AQ127" s="627"/>
      <c r="AR127" s="627"/>
      <c r="AS127" s="627"/>
      <c r="AT127" s="627"/>
      <c r="AU127" s="627"/>
      <c r="AV127" s="627"/>
      <c r="AW127" s="627"/>
      <c r="AX127" s="627"/>
      <c r="AY127" s="552"/>
      <c r="AZ127" s="66"/>
      <c r="BA127" s="627"/>
      <c r="BB127" s="627"/>
      <c r="BC127" s="627"/>
      <c r="BD127" s="552"/>
      <c r="BE127" s="552"/>
      <c r="BF127" s="552"/>
      <c r="BG127" s="552"/>
      <c r="BH127" s="552"/>
      <c r="BI127" s="552"/>
      <c r="BJ127" s="228"/>
      <c r="BK127" s="627"/>
      <c r="BL127" s="627"/>
      <c r="BM127" s="627"/>
      <c r="BN127" s="552"/>
      <c r="BO127" s="552"/>
      <c r="BP127" s="552"/>
      <c r="BQ127" s="552"/>
      <c r="BR127" s="552"/>
      <c r="BS127" s="552"/>
      <c r="BT127" s="66"/>
      <c r="BU127" s="627"/>
      <c r="BV127" s="627"/>
      <c r="BW127" s="627"/>
      <c r="BX127" s="552"/>
      <c r="BY127" s="552"/>
      <c r="BZ127" s="552"/>
      <c r="CA127" s="552"/>
      <c r="CB127" s="552"/>
      <c r="CC127" s="552"/>
      <c r="CD127" s="24" t="s">
        <v>2506</v>
      </c>
      <c r="CE127" s="626"/>
      <c r="CF127" s="626"/>
      <c r="CG127" s="626"/>
      <c r="CH127" s="545"/>
      <c r="CI127" s="545" t="s">
        <v>63</v>
      </c>
      <c r="CJ127" s="545"/>
      <c r="CK127" s="545"/>
      <c r="CL127" s="533"/>
      <c r="CM127" s="595">
        <v>1</v>
      </c>
      <c r="CN127" s="24" t="s">
        <v>2507</v>
      </c>
      <c r="CO127" s="626"/>
      <c r="CP127" s="626"/>
      <c r="CQ127" s="626"/>
      <c r="CR127" s="545"/>
      <c r="CS127" s="545" t="s">
        <v>63</v>
      </c>
      <c r="CT127" s="545"/>
      <c r="CU127" s="545"/>
      <c r="CV127" s="533"/>
      <c r="CW127" s="545">
        <v>1</v>
      </c>
      <c r="CX127" s="24" t="s">
        <v>83</v>
      </c>
      <c r="CY127" s="626"/>
      <c r="CZ127" s="626"/>
      <c r="DA127" s="626"/>
      <c r="DB127" s="545"/>
      <c r="DC127" s="545" t="s">
        <v>63</v>
      </c>
      <c r="DD127" s="545"/>
      <c r="DE127" s="545"/>
      <c r="DF127" s="533"/>
      <c r="DG127" s="545">
        <v>1</v>
      </c>
      <c r="DH127" s="24" t="s">
        <v>65</v>
      </c>
      <c r="DI127" s="626"/>
      <c r="DJ127" s="545" t="s">
        <v>2508</v>
      </c>
      <c r="DK127" s="626"/>
      <c r="DL127" s="545"/>
      <c r="DM127" s="545" t="s">
        <v>63</v>
      </c>
      <c r="DN127" s="545"/>
      <c r="DO127" s="545"/>
      <c r="DP127" s="533"/>
      <c r="DQ127" s="545">
        <v>1</v>
      </c>
      <c r="DR127" s="24" t="s">
        <v>2509</v>
      </c>
      <c r="DS127" s="628"/>
      <c r="DT127" s="626"/>
      <c r="DU127" s="626"/>
      <c r="DV127" s="545"/>
      <c r="DW127" s="545" t="s">
        <v>63</v>
      </c>
      <c r="DX127" s="545"/>
      <c r="DY127" s="545"/>
      <c r="DZ127" s="533"/>
      <c r="EA127" s="545">
        <v>1</v>
      </c>
      <c r="EB127" s="24" t="s">
        <v>15</v>
      </c>
      <c r="EC127" s="628"/>
      <c r="ED127" s="626"/>
      <c r="EE127" s="626"/>
      <c r="EF127" s="545"/>
      <c r="EG127" s="545" t="s">
        <v>63</v>
      </c>
      <c r="EH127" s="545"/>
      <c r="EI127" s="545"/>
      <c r="EJ127" s="533"/>
      <c r="EK127" s="545">
        <v>1</v>
      </c>
      <c r="EL127" s="24" t="s">
        <v>2510</v>
      </c>
      <c r="EM127" s="626"/>
      <c r="EN127" s="626"/>
      <c r="EO127" s="626"/>
      <c r="EP127" s="545"/>
      <c r="EQ127" s="545" t="s">
        <v>63</v>
      </c>
      <c r="ER127" s="545"/>
      <c r="ES127" s="545"/>
      <c r="ET127" s="533"/>
      <c r="EU127" s="595">
        <v>1</v>
      </c>
    </row>
    <row r="128" spans="1:151" ht="12.75" customHeight="1" x14ac:dyDescent="0.2">
      <c r="A128" s="245"/>
      <c r="B128" s="245"/>
      <c r="C128" s="245"/>
      <c r="D128" s="245"/>
      <c r="E128" s="245"/>
      <c r="F128" s="245"/>
      <c r="G128" s="448"/>
      <c r="H128" s="117"/>
      <c r="I128" s="24"/>
      <c r="J128" s="24" t="s">
        <v>2511</v>
      </c>
      <c r="K128" s="24"/>
      <c r="L128" s="24" t="s">
        <v>2512</v>
      </c>
      <c r="M128" s="297"/>
      <c r="N128" s="297"/>
      <c r="O128" s="297"/>
      <c r="P128" s="23"/>
      <c r="Q128" s="23"/>
      <c r="R128" s="23"/>
      <c r="S128" s="23"/>
      <c r="T128" s="242"/>
      <c r="U128" s="169"/>
      <c r="V128" s="117" t="s">
        <v>2513</v>
      </c>
      <c r="W128" s="555"/>
      <c r="X128" s="532"/>
      <c r="Y128" s="532"/>
      <c r="Z128" s="532"/>
      <c r="AA128" s="532"/>
      <c r="AB128" s="532"/>
      <c r="AC128" s="532"/>
      <c r="AD128" s="532"/>
      <c r="AE128" s="532"/>
      <c r="AF128" s="228"/>
      <c r="AG128" s="532"/>
      <c r="AH128" s="532"/>
      <c r="AI128" s="532"/>
      <c r="AJ128" s="532"/>
      <c r="AK128" s="532"/>
      <c r="AL128" s="532"/>
      <c r="AM128" s="532"/>
      <c r="AN128" s="532"/>
      <c r="AO128" s="532"/>
      <c r="AP128" s="228"/>
      <c r="AQ128" s="532"/>
      <c r="AR128" s="532"/>
      <c r="AS128" s="532"/>
      <c r="AT128" s="532"/>
      <c r="AU128" s="532"/>
      <c r="AV128" s="532"/>
      <c r="AW128" s="532"/>
      <c r="AX128" s="532"/>
      <c r="AY128" s="532"/>
      <c r="AZ128" s="66"/>
      <c r="BA128" s="532"/>
      <c r="BB128" s="532"/>
      <c r="BC128" s="532"/>
      <c r="BD128" s="532"/>
      <c r="BE128" s="532"/>
      <c r="BF128" s="532"/>
      <c r="BG128" s="532"/>
      <c r="BH128" s="532"/>
      <c r="BI128" s="532"/>
      <c r="BJ128" s="228"/>
      <c r="BK128" s="532"/>
      <c r="BL128" s="532"/>
      <c r="BM128" s="532"/>
      <c r="BN128" s="532"/>
      <c r="BO128" s="532"/>
      <c r="BP128" s="532"/>
      <c r="BQ128" s="532"/>
      <c r="BR128" s="532"/>
      <c r="BS128" s="532"/>
      <c r="BT128" s="66"/>
      <c r="BU128" s="532"/>
      <c r="BV128" s="532"/>
      <c r="BW128" s="532"/>
      <c r="BX128" s="532"/>
      <c r="BY128" s="532"/>
      <c r="BZ128" s="532"/>
      <c r="CA128" s="532"/>
      <c r="CB128" s="532"/>
      <c r="CC128" s="532"/>
      <c r="CD128" s="185">
        <v>11</v>
      </c>
      <c r="CE128" s="532"/>
      <c r="CF128" s="532"/>
      <c r="CG128" s="532"/>
      <c r="CH128" s="532"/>
      <c r="CI128" s="532"/>
      <c r="CJ128" s="532"/>
      <c r="CK128" s="532"/>
      <c r="CL128" s="532"/>
      <c r="CM128" s="561"/>
      <c r="CN128" s="185">
        <v>4</v>
      </c>
      <c r="CO128" s="532"/>
      <c r="CP128" s="532"/>
      <c r="CQ128" s="532"/>
      <c r="CR128" s="532"/>
      <c r="CS128" s="532"/>
      <c r="CT128" s="532"/>
      <c r="CU128" s="532"/>
      <c r="CV128" s="532"/>
      <c r="CW128" s="532"/>
      <c r="CX128" s="24" t="s">
        <v>83</v>
      </c>
      <c r="CY128" s="532"/>
      <c r="CZ128" s="532"/>
      <c r="DA128" s="532"/>
      <c r="DB128" s="532"/>
      <c r="DC128" s="532"/>
      <c r="DD128" s="532"/>
      <c r="DE128" s="532"/>
      <c r="DF128" s="532"/>
      <c r="DG128" s="532"/>
      <c r="DH128" s="24" t="s">
        <v>2514</v>
      </c>
      <c r="DI128" s="532"/>
      <c r="DJ128" s="532"/>
      <c r="DK128" s="532"/>
      <c r="DL128" s="532"/>
      <c r="DM128" s="532"/>
      <c r="DN128" s="532"/>
      <c r="DO128" s="532"/>
      <c r="DP128" s="532"/>
      <c r="DQ128" s="532"/>
      <c r="DR128" s="185">
        <v>1</v>
      </c>
      <c r="DS128" s="555"/>
      <c r="DT128" s="532"/>
      <c r="DU128" s="532"/>
      <c r="DV128" s="532"/>
      <c r="DW128" s="532"/>
      <c r="DX128" s="532"/>
      <c r="DY128" s="532"/>
      <c r="DZ128" s="532"/>
      <c r="EA128" s="532"/>
      <c r="EB128" s="24" t="s">
        <v>2515</v>
      </c>
      <c r="EC128" s="555"/>
      <c r="ED128" s="532"/>
      <c r="EE128" s="532"/>
      <c r="EF128" s="532"/>
      <c r="EG128" s="532"/>
      <c r="EH128" s="532"/>
      <c r="EI128" s="532"/>
      <c r="EJ128" s="532"/>
      <c r="EK128" s="532"/>
      <c r="EL128" s="185">
        <v>2</v>
      </c>
      <c r="EM128" s="532"/>
      <c r="EN128" s="532"/>
      <c r="EO128" s="532"/>
      <c r="EP128" s="532"/>
      <c r="EQ128" s="532"/>
      <c r="ER128" s="532"/>
      <c r="ES128" s="532"/>
      <c r="ET128" s="532"/>
      <c r="EU128" s="561"/>
    </row>
    <row r="129" spans="1:161" ht="76.5" customHeight="1" x14ac:dyDescent="0.2">
      <c r="A129" s="24">
        <v>61</v>
      </c>
      <c r="B129" s="24"/>
      <c r="C129" s="24" t="s">
        <v>2496</v>
      </c>
      <c r="D129" s="24">
        <v>6</v>
      </c>
      <c r="E129" s="24" t="s">
        <v>167</v>
      </c>
      <c r="F129" s="24" t="s">
        <v>2516</v>
      </c>
      <c r="G129" s="322"/>
      <c r="H129" s="24" t="s">
        <v>2517</v>
      </c>
      <c r="I129" s="24"/>
      <c r="J129" s="24" t="s">
        <v>2518</v>
      </c>
      <c r="K129" s="24"/>
      <c r="L129" s="56" t="s">
        <v>394</v>
      </c>
      <c r="M129" s="222"/>
      <c r="N129" s="222"/>
      <c r="O129" s="222"/>
      <c r="P129" s="23"/>
      <c r="Q129" s="23"/>
      <c r="R129" s="23" t="s">
        <v>63</v>
      </c>
      <c r="S129" s="23"/>
      <c r="T129" s="24" t="s">
        <v>2519</v>
      </c>
      <c r="U129" s="169">
        <v>1</v>
      </c>
      <c r="V129" s="24" t="s">
        <v>2520</v>
      </c>
      <c r="W129" s="105"/>
      <c r="X129" s="24"/>
      <c r="Y129" s="24"/>
      <c r="Z129" s="23"/>
      <c r="AA129" s="23" t="s">
        <v>63</v>
      </c>
      <c r="AB129" s="23"/>
      <c r="AC129" s="23"/>
      <c r="AD129" s="24"/>
      <c r="AE129" s="23">
        <v>1</v>
      </c>
      <c r="AF129" s="228"/>
      <c r="AG129" s="228"/>
      <c r="AH129" s="228"/>
      <c r="AI129" s="228"/>
      <c r="AJ129" s="66"/>
      <c r="AK129" s="66"/>
      <c r="AL129" s="66"/>
      <c r="AM129" s="66"/>
      <c r="AN129" s="41"/>
      <c r="AO129" s="66"/>
      <c r="AP129" s="228"/>
      <c r="AQ129" s="228"/>
      <c r="AR129" s="228"/>
      <c r="AS129" s="228"/>
      <c r="AT129" s="228"/>
      <c r="AU129" s="228"/>
      <c r="AV129" s="228"/>
      <c r="AW129" s="228"/>
      <c r="AX129" s="228"/>
      <c r="AY129" s="66"/>
      <c r="AZ129" s="66"/>
      <c r="BA129" s="228"/>
      <c r="BB129" s="228"/>
      <c r="BC129" s="228"/>
      <c r="BD129" s="66"/>
      <c r="BE129" s="66"/>
      <c r="BF129" s="66"/>
      <c r="BG129" s="66"/>
      <c r="BH129" s="41"/>
      <c r="BI129" s="66"/>
      <c r="BJ129" s="228"/>
      <c r="BK129" s="228"/>
      <c r="BL129" s="228"/>
      <c r="BM129" s="228"/>
      <c r="BN129" s="66"/>
      <c r="BO129" s="66"/>
      <c r="BP129" s="66"/>
      <c r="BQ129" s="66"/>
      <c r="BR129" s="41"/>
      <c r="BS129" s="66"/>
      <c r="BT129" s="66"/>
      <c r="BU129" s="228"/>
      <c r="BV129" s="228"/>
      <c r="BW129" s="228"/>
      <c r="BX129" s="66"/>
      <c r="BY129" s="66"/>
      <c r="BZ129" s="66"/>
      <c r="CA129" s="66"/>
      <c r="CB129" s="41"/>
      <c r="CC129" s="66"/>
      <c r="CD129" s="24" t="s">
        <v>2521</v>
      </c>
      <c r="CE129" s="222"/>
      <c r="CF129" s="222"/>
      <c r="CG129" s="222"/>
      <c r="CH129" s="23"/>
      <c r="CI129" s="23" t="s">
        <v>63</v>
      </c>
      <c r="CJ129" s="23"/>
      <c r="CK129" s="23"/>
      <c r="CL129" s="24"/>
      <c r="CM129" s="169">
        <v>1</v>
      </c>
      <c r="CN129" s="24" t="s">
        <v>2522</v>
      </c>
      <c r="CO129" s="222"/>
      <c r="CP129" s="222"/>
      <c r="CQ129" s="222"/>
      <c r="CR129" s="23"/>
      <c r="CS129" s="23" t="s">
        <v>63</v>
      </c>
      <c r="CT129" s="23"/>
      <c r="CU129" s="23"/>
      <c r="CV129" s="24"/>
      <c r="CW129" s="23">
        <v>1</v>
      </c>
      <c r="CX129" s="185">
        <v>1</v>
      </c>
      <c r="CY129" s="222"/>
      <c r="CZ129" s="222"/>
      <c r="DA129" s="222"/>
      <c r="DB129" s="23"/>
      <c r="DC129" s="23" t="s">
        <v>63</v>
      </c>
      <c r="DD129" s="23"/>
      <c r="DE129" s="23"/>
      <c r="DF129" s="24"/>
      <c r="DG129" s="23">
        <v>1</v>
      </c>
      <c r="DH129" s="24" t="s">
        <v>65</v>
      </c>
      <c r="DI129" s="222"/>
      <c r="DJ129" s="222"/>
      <c r="DK129" s="222"/>
      <c r="DL129" s="23"/>
      <c r="DM129" s="23" t="s">
        <v>63</v>
      </c>
      <c r="DN129" s="23"/>
      <c r="DO129" s="23"/>
      <c r="DP129" s="24"/>
      <c r="DQ129" s="23">
        <v>1</v>
      </c>
      <c r="DR129" s="24" t="s">
        <v>14</v>
      </c>
      <c r="DS129" s="325"/>
      <c r="DT129" s="222"/>
      <c r="DU129" s="222"/>
      <c r="DV129" s="23"/>
      <c r="DW129" s="225" t="s">
        <v>63</v>
      </c>
      <c r="DX129" s="23"/>
      <c r="DY129" s="23"/>
      <c r="DZ129" s="24"/>
      <c r="EA129" s="23">
        <v>1</v>
      </c>
      <c r="EB129" s="24" t="s">
        <v>15</v>
      </c>
      <c r="EC129" s="325"/>
      <c r="ED129" s="222"/>
      <c r="EE129" s="222"/>
      <c r="EF129" s="23"/>
      <c r="EG129" s="23" t="s">
        <v>63</v>
      </c>
      <c r="EH129" s="23"/>
      <c r="EI129" s="23"/>
      <c r="EJ129" s="24"/>
      <c r="EK129" s="23">
        <v>1</v>
      </c>
      <c r="EL129" s="24" t="s">
        <v>2523</v>
      </c>
      <c r="EM129" s="25"/>
      <c r="EN129" s="25" t="s">
        <v>2524</v>
      </c>
      <c r="EO129" s="25"/>
      <c r="EP129" s="23"/>
      <c r="EQ129" s="23" t="s">
        <v>63</v>
      </c>
      <c r="ER129" s="23"/>
      <c r="ES129" s="23"/>
      <c r="ET129" s="24"/>
      <c r="EU129" s="169">
        <v>1</v>
      </c>
    </row>
    <row r="130" spans="1:161" ht="51" customHeight="1" x14ac:dyDescent="0.2">
      <c r="A130" s="26">
        <v>62</v>
      </c>
      <c r="B130" s="26"/>
      <c r="C130" s="21" t="s">
        <v>2496</v>
      </c>
      <c r="D130" s="21">
        <v>6</v>
      </c>
      <c r="E130" s="21" t="s">
        <v>188</v>
      </c>
      <c r="F130" s="21" t="s">
        <v>2525</v>
      </c>
      <c r="G130" s="331"/>
      <c r="H130" s="31" t="s">
        <v>2526</v>
      </c>
      <c r="I130" s="24"/>
      <c r="J130" s="24" t="s">
        <v>2527</v>
      </c>
      <c r="K130" s="24"/>
      <c r="L130" s="24" t="s">
        <v>301</v>
      </c>
      <c r="M130" s="292"/>
      <c r="N130" s="292"/>
      <c r="O130" s="292"/>
      <c r="P130" s="23"/>
      <c r="Q130" s="23"/>
      <c r="R130" s="23" t="s">
        <v>63</v>
      </c>
      <c r="S130" s="23"/>
      <c r="T130" s="21" t="s">
        <v>2528</v>
      </c>
      <c r="U130" s="169">
        <v>1</v>
      </c>
      <c r="V130" s="24" t="s">
        <v>2529</v>
      </c>
      <c r="W130" s="564"/>
      <c r="X130" s="545"/>
      <c r="Y130" s="548"/>
      <c r="Z130" s="545"/>
      <c r="AA130" s="626" t="s">
        <v>63</v>
      </c>
      <c r="AB130" s="545"/>
      <c r="AC130" s="545"/>
      <c r="AD130" s="533"/>
      <c r="AE130" s="545">
        <v>1</v>
      </c>
      <c r="AF130" s="228"/>
      <c r="AG130" s="627"/>
      <c r="AH130" s="627"/>
      <c r="AI130" s="627"/>
      <c r="AJ130" s="552"/>
      <c r="AK130" s="552"/>
      <c r="AL130" s="552"/>
      <c r="AM130" s="552"/>
      <c r="AN130" s="552"/>
      <c r="AO130" s="552"/>
      <c r="AP130" s="228"/>
      <c r="AQ130" s="627"/>
      <c r="AR130" s="627"/>
      <c r="AS130" s="627"/>
      <c r="AT130" s="627"/>
      <c r="AU130" s="627"/>
      <c r="AV130" s="627"/>
      <c r="AW130" s="627"/>
      <c r="AX130" s="627"/>
      <c r="AY130" s="552"/>
      <c r="AZ130" s="66"/>
      <c r="BA130" s="627"/>
      <c r="BB130" s="627"/>
      <c r="BC130" s="627"/>
      <c r="BD130" s="552"/>
      <c r="BE130" s="552"/>
      <c r="BF130" s="552"/>
      <c r="BG130" s="552"/>
      <c r="BH130" s="552"/>
      <c r="BI130" s="552"/>
      <c r="BJ130" s="228"/>
      <c r="BK130" s="627"/>
      <c r="BL130" s="627"/>
      <c r="BM130" s="627"/>
      <c r="BN130" s="552"/>
      <c r="BO130" s="552"/>
      <c r="BP130" s="552"/>
      <c r="BQ130" s="552"/>
      <c r="BR130" s="552"/>
      <c r="BS130" s="552"/>
      <c r="BT130" s="66"/>
      <c r="BU130" s="627"/>
      <c r="BV130" s="627"/>
      <c r="BW130" s="627"/>
      <c r="BX130" s="552"/>
      <c r="BY130" s="552"/>
      <c r="BZ130" s="552"/>
      <c r="CA130" s="552"/>
      <c r="CB130" s="552"/>
      <c r="CC130" s="552"/>
      <c r="CD130" s="24" t="s">
        <v>2530</v>
      </c>
      <c r="CE130" s="626"/>
      <c r="CF130" s="626"/>
      <c r="CG130" s="626"/>
      <c r="CH130" s="545"/>
      <c r="CI130" s="545" t="s">
        <v>63</v>
      </c>
      <c r="CJ130" s="545"/>
      <c r="CK130" s="545"/>
      <c r="CL130" s="533"/>
      <c r="CM130" s="595">
        <v>1</v>
      </c>
      <c r="CN130" s="24" t="s">
        <v>2531</v>
      </c>
      <c r="CO130" s="626"/>
      <c r="CP130" s="545" t="s">
        <v>2532</v>
      </c>
      <c r="CQ130" s="665" t="s">
        <v>2533</v>
      </c>
      <c r="CR130" s="545"/>
      <c r="CS130" s="545" t="s">
        <v>63</v>
      </c>
      <c r="CT130" s="545"/>
      <c r="CU130" s="545"/>
      <c r="CV130" s="533"/>
      <c r="CW130" s="545">
        <v>1</v>
      </c>
      <c r="CX130" s="185">
        <v>1</v>
      </c>
      <c r="CY130" s="626"/>
      <c r="CZ130" s="626"/>
      <c r="DA130" s="626"/>
      <c r="DB130" s="545"/>
      <c r="DC130" s="545" t="s">
        <v>63</v>
      </c>
      <c r="DD130" s="545"/>
      <c r="DE130" s="545"/>
      <c r="DF130" s="533"/>
      <c r="DG130" s="545">
        <v>1</v>
      </c>
      <c r="DH130" s="24" t="s">
        <v>65</v>
      </c>
      <c r="DI130" s="626"/>
      <c r="DJ130" s="626"/>
      <c r="DK130" s="626"/>
      <c r="DL130" s="545"/>
      <c r="DM130" s="545" t="s">
        <v>63</v>
      </c>
      <c r="DN130" s="545"/>
      <c r="DO130" s="545"/>
      <c r="DP130" s="533"/>
      <c r="DQ130" s="545">
        <v>1</v>
      </c>
      <c r="DR130" s="24" t="s">
        <v>14</v>
      </c>
      <c r="DS130" s="628"/>
      <c r="DT130" s="626"/>
      <c r="DU130" s="626"/>
      <c r="DV130" s="545"/>
      <c r="DW130" s="545" t="s">
        <v>63</v>
      </c>
      <c r="DX130" s="545"/>
      <c r="DY130" s="545"/>
      <c r="DZ130" s="533"/>
      <c r="EA130" s="545">
        <v>1</v>
      </c>
      <c r="EB130" s="24" t="s">
        <v>2534</v>
      </c>
      <c r="EC130" s="628"/>
      <c r="ED130" s="626"/>
      <c r="EE130" s="626"/>
      <c r="EF130" s="545"/>
      <c r="EG130" s="545"/>
      <c r="EH130" s="545" t="s">
        <v>63</v>
      </c>
      <c r="EI130" s="545"/>
      <c r="EJ130" s="533" t="s">
        <v>2535</v>
      </c>
      <c r="EK130" s="545">
        <v>1</v>
      </c>
      <c r="EL130" s="24" t="s">
        <v>14</v>
      </c>
      <c r="EM130" s="626"/>
      <c r="EN130" s="626"/>
      <c r="EO130" s="626"/>
      <c r="EP130" s="626"/>
      <c r="EQ130" s="545" t="s">
        <v>63</v>
      </c>
      <c r="ER130" s="545"/>
      <c r="ES130" s="545"/>
      <c r="ET130" s="533"/>
      <c r="EU130" s="595">
        <v>1</v>
      </c>
    </row>
    <row r="131" spans="1:161" ht="15.75" customHeight="1" x14ac:dyDescent="0.2">
      <c r="A131" s="449"/>
      <c r="B131" s="449"/>
      <c r="C131" s="449"/>
      <c r="D131" s="449"/>
      <c r="E131" s="449"/>
      <c r="F131" s="449"/>
      <c r="G131" s="450"/>
      <c r="H131" s="117"/>
      <c r="I131" s="24"/>
      <c r="J131" s="24" t="s">
        <v>2536</v>
      </c>
      <c r="K131" s="24"/>
      <c r="L131" s="56" t="s">
        <v>301</v>
      </c>
      <c r="M131" s="344"/>
      <c r="N131" s="344"/>
      <c r="O131" s="344"/>
      <c r="P131" s="23"/>
      <c r="Q131" s="23"/>
      <c r="R131" s="23"/>
      <c r="S131" s="23"/>
      <c r="T131" s="240"/>
      <c r="U131" s="169"/>
      <c r="V131" s="24" t="s">
        <v>2537</v>
      </c>
      <c r="W131" s="565"/>
      <c r="X131" s="531"/>
      <c r="Y131" s="531"/>
      <c r="Z131" s="531"/>
      <c r="AA131" s="531"/>
      <c r="AB131" s="531"/>
      <c r="AC131" s="531"/>
      <c r="AD131" s="531"/>
      <c r="AE131" s="531"/>
      <c r="AF131" s="228"/>
      <c r="AG131" s="531"/>
      <c r="AH131" s="531"/>
      <c r="AI131" s="531"/>
      <c r="AJ131" s="531"/>
      <c r="AK131" s="531"/>
      <c r="AL131" s="531"/>
      <c r="AM131" s="531"/>
      <c r="AN131" s="531"/>
      <c r="AO131" s="531"/>
      <c r="AP131" s="228"/>
      <c r="AQ131" s="531"/>
      <c r="AR131" s="531"/>
      <c r="AS131" s="531"/>
      <c r="AT131" s="531"/>
      <c r="AU131" s="531"/>
      <c r="AV131" s="531"/>
      <c r="AW131" s="531"/>
      <c r="AX131" s="531"/>
      <c r="AY131" s="531"/>
      <c r="AZ131" s="66"/>
      <c r="BA131" s="531"/>
      <c r="BB131" s="531"/>
      <c r="BC131" s="531"/>
      <c r="BD131" s="531"/>
      <c r="BE131" s="531"/>
      <c r="BF131" s="531"/>
      <c r="BG131" s="531"/>
      <c r="BH131" s="531"/>
      <c r="BI131" s="531"/>
      <c r="BJ131" s="228"/>
      <c r="BK131" s="531"/>
      <c r="BL131" s="531"/>
      <c r="BM131" s="531"/>
      <c r="BN131" s="531"/>
      <c r="BO131" s="531"/>
      <c r="BP131" s="531"/>
      <c r="BQ131" s="531"/>
      <c r="BR131" s="531"/>
      <c r="BS131" s="531"/>
      <c r="BT131" s="66"/>
      <c r="BU131" s="531"/>
      <c r="BV131" s="531"/>
      <c r="BW131" s="531"/>
      <c r="BX131" s="531"/>
      <c r="BY131" s="531"/>
      <c r="BZ131" s="531"/>
      <c r="CA131" s="531"/>
      <c r="CB131" s="531"/>
      <c r="CC131" s="531"/>
      <c r="CD131" s="185">
        <v>16</v>
      </c>
      <c r="CE131" s="531"/>
      <c r="CF131" s="531"/>
      <c r="CG131" s="531"/>
      <c r="CH131" s="531"/>
      <c r="CI131" s="531"/>
      <c r="CJ131" s="531"/>
      <c r="CK131" s="531"/>
      <c r="CL131" s="531"/>
      <c r="CM131" s="563"/>
      <c r="CN131" s="185">
        <v>2</v>
      </c>
      <c r="CO131" s="531"/>
      <c r="CP131" s="531"/>
      <c r="CQ131" s="531"/>
      <c r="CR131" s="531"/>
      <c r="CS131" s="531"/>
      <c r="CT131" s="531"/>
      <c r="CU131" s="531"/>
      <c r="CV131" s="531"/>
      <c r="CW131" s="531"/>
      <c r="CX131" s="24" t="s">
        <v>83</v>
      </c>
      <c r="CY131" s="531"/>
      <c r="CZ131" s="531"/>
      <c r="DA131" s="531"/>
      <c r="DB131" s="531"/>
      <c r="DC131" s="531"/>
      <c r="DD131" s="531"/>
      <c r="DE131" s="531"/>
      <c r="DF131" s="531"/>
      <c r="DG131" s="531"/>
      <c r="DH131" s="185">
        <v>2</v>
      </c>
      <c r="DI131" s="531"/>
      <c r="DJ131" s="531"/>
      <c r="DK131" s="531"/>
      <c r="DL131" s="531"/>
      <c r="DM131" s="531"/>
      <c r="DN131" s="531"/>
      <c r="DO131" s="531"/>
      <c r="DP131" s="531"/>
      <c r="DQ131" s="531"/>
      <c r="DR131" s="185">
        <v>2</v>
      </c>
      <c r="DS131" s="565"/>
      <c r="DT131" s="531"/>
      <c r="DU131" s="531"/>
      <c r="DV131" s="531"/>
      <c r="DW131" s="531"/>
      <c r="DX131" s="531"/>
      <c r="DY131" s="531"/>
      <c r="DZ131" s="531"/>
      <c r="EA131" s="531"/>
      <c r="EB131" s="24" t="s">
        <v>301</v>
      </c>
      <c r="EC131" s="565"/>
      <c r="ED131" s="531"/>
      <c r="EE131" s="531"/>
      <c r="EF131" s="531"/>
      <c r="EG131" s="531"/>
      <c r="EH131" s="531"/>
      <c r="EI131" s="531"/>
      <c r="EJ131" s="531"/>
      <c r="EK131" s="531"/>
      <c r="EL131" s="185">
        <v>1</v>
      </c>
      <c r="EM131" s="531"/>
      <c r="EN131" s="531"/>
      <c r="EO131" s="531"/>
      <c r="EP131" s="531"/>
      <c r="EQ131" s="531"/>
      <c r="ER131" s="531"/>
      <c r="ES131" s="531"/>
      <c r="ET131" s="531"/>
      <c r="EU131" s="563"/>
    </row>
    <row r="132" spans="1:161" ht="15.75" customHeight="1" x14ac:dyDescent="0.2">
      <c r="A132" s="245"/>
      <c r="B132" s="245"/>
      <c r="C132" s="245"/>
      <c r="D132" s="245"/>
      <c r="E132" s="245"/>
      <c r="F132" s="245"/>
      <c r="G132" s="448"/>
      <c r="H132" s="117"/>
      <c r="I132" s="24"/>
      <c r="J132" s="24" t="s">
        <v>2538</v>
      </c>
      <c r="K132" s="24"/>
      <c r="L132" s="56" t="s">
        <v>301</v>
      </c>
      <c r="M132" s="297"/>
      <c r="N132" s="297"/>
      <c r="O132" s="297"/>
      <c r="P132" s="23"/>
      <c r="Q132" s="23"/>
      <c r="R132" s="23"/>
      <c r="S132" s="23"/>
      <c r="T132" s="239"/>
      <c r="U132" s="169"/>
      <c r="V132" s="3"/>
      <c r="W132" s="555"/>
      <c r="X132" s="532"/>
      <c r="Y132" s="532"/>
      <c r="Z132" s="532"/>
      <c r="AA132" s="532"/>
      <c r="AB132" s="532"/>
      <c r="AC132" s="532"/>
      <c r="AD132" s="532"/>
      <c r="AE132" s="532"/>
      <c r="AF132" s="228"/>
      <c r="AG132" s="532"/>
      <c r="AH132" s="532"/>
      <c r="AI132" s="532"/>
      <c r="AJ132" s="532"/>
      <c r="AK132" s="532"/>
      <c r="AL132" s="532"/>
      <c r="AM132" s="532"/>
      <c r="AN132" s="532"/>
      <c r="AO132" s="532"/>
      <c r="AP132" s="228"/>
      <c r="AQ132" s="532"/>
      <c r="AR132" s="532"/>
      <c r="AS132" s="532"/>
      <c r="AT132" s="532"/>
      <c r="AU132" s="532"/>
      <c r="AV132" s="532"/>
      <c r="AW132" s="532"/>
      <c r="AX132" s="532"/>
      <c r="AY132" s="532"/>
      <c r="AZ132" s="66"/>
      <c r="BA132" s="532"/>
      <c r="BB132" s="532"/>
      <c r="BC132" s="532"/>
      <c r="BD132" s="532"/>
      <c r="BE132" s="532"/>
      <c r="BF132" s="532"/>
      <c r="BG132" s="532"/>
      <c r="BH132" s="532"/>
      <c r="BI132" s="532"/>
      <c r="BJ132" s="228"/>
      <c r="BK132" s="532"/>
      <c r="BL132" s="532"/>
      <c r="BM132" s="532"/>
      <c r="BN132" s="532"/>
      <c r="BO132" s="532"/>
      <c r="BP132" s="532"/>
      <c r="BQ132" s="532"/>
      <c r="BR132" s="532"/>
      <c r="BS132" s="532"/>
      <c r="BT132" s="66"/>
      <c r="BU132" s="532"/>
      <c r="BV132" s="532"/>
      <c r="BW132" s="532"/>
      <c r="BX132" s="532"/>
      <c r="BY132" s="532"/>
      <c r="BZ132" s="532"/>
      <c r="CA132" s="532"/>
      <c r="CB132" s="532"/>
      <c r="CC132" s="532"/>
      <c r="CD132" s="24" t="s">
        <v>2539</v>
      </c>
      <c r="CE132" s="532"/>
      <c r="CF132" s="532"/>
      <c r="CG132" s="532"/>
      <c r="CH132" s="532"/>
      <c r="CI132" s="532"/>
      <c r="CJ132" s="532"/>
      <c r="CK132" s="532"/>
      <c r="CL132" s="532"/>
      <c r="CM132" s="561"/>
      <c r="CN132" s="185">
        <v>2</v>
      </c>
      <c r="CO132" s="532"/>
      <c r="CP132" s="532"/>
      <c r="CQ132" s="532"/>
      <c r="CR132" s="532"/>
      <c r="CS132" s="532"/>
      <c r="CT132" s="532"/>
      <c r="CU132" s="532"/>
      <c r="CV132" s="532"/>
      <c r="CW132" s="532"/>
      <c r="CX132" s="185">
        <v>1</v>
      </c>
      <c r="CY132" s="532"/>
      <c r="CZ132" s="532"/>
      <c r="DA132" s="532"/>
      <c r="DB132" s="532"/>
      <c r="DC132" s="532"/>
      <c r="DD132" s="532"/>
      <c r="DE132" s="532"/>
      <c r="DF132" s="532"/>
      <c r="DG132" s="532"/>
      <c r="DH132" s="24" t="s">
        <v>2540</v>
      </c>
      <c r="DI132" s="532"/>
      <c r="DJ132" s="532"/>
      <c r="DK132" s="532"/>
      <c r="DL132" s="532"/>
      <c r="DM132" s="532"/>
      <c r="DN132" s="532"/>
      <c r="DO132" s="532"/>
      <c r="DP132" s="532"/>
      <c r="DQ132" s="532"/>
      <c r="DR132" s="185">
        <v>2</v>
      </c>
      <c r="DS132" s="555"/>
      <c r="DT132" s="532"/>
      <c r="DU132" s="532"/>
      <c r="DV132" s="532"/>
      <c r="DW132" s="532"/>
      <c r="DX132" s="532"/>
      <c r="DY132" s="532"/>
      <c r="DZ132" s="532"/>
      <c r="EA132" s="532"/>
      <c r="EB132" s="24" t="s">
        <v>301</v>
      </c>
      <c r="EC132" s="555"/>
      <c r="ED132" s="532"/>
      <c r="EE132" s="532"/>
      <c r="EF132" s="532"/>
      <c r="EG132" s="532"/>
      <c r="EH132" s="532"/>
      <c r="EI132" s="532"/>
      <c r="EJ132" s="532"/>
      <c r="EK132" s="532"/>
      <c r="EL132" s="185">
        <v>1</v>
      </c>
      <c r="EM132" s="532"/>
      <c r="EN132" s="532"/>
      <c r="EO132" s="532"/>
      <c r="EP132" s="532"/>
      <c r="EQ132" s="532"/>
      <c r="ER132" s="532"/>
      <c r="ES132" s="532"/>
      <c r="ET132" s="532"/>
      <c r="EU132" s="561"/>
    </row>
    <row r="133" spans="1:161" ht="36.75" customHeight="1" x14ac:dyDescent="0.2">
      <c r="A133" s="26">
        <v>63</v>
      </c>
      <c r="B133" s="26"/>
      <c r="C133" s="21" t="s">
        <v>2541</v>
      </c>
      <c r="D133" s="21">
        <v>6</v>
      </c>
      <c r="E133" s="21" t="s">
        <v>250</v>
      </c>
      <c r="F133" s="21" t="s">
        <v>2542</v>
      </c>
      <c r="G133" s="138"/>
      <c r="H133" s="31" t="s">
        <v>2543</v>
      </c>
      <c r="I133" s="24"/>
      <c r="J133" s="24" t="s">
        <v>2544</v>
      </c>
      <c r="K133" s="24"/>
      <c r="L133" s="222"/>
      <c r="M133" s="292"/>
      <c r="N133" s="292"/>
      <c r="O133" s="292" t="s">
        <v>2474</v>
      </c>
      <c r="P133" s="451"/>
      <c r="Q133" s="451"/>
      <c r="R133" s="451" t="s">
        <v>63</v>
      </c>
      <c r="S133" s="451"/>
      <c r="T133" s="452" t="s">
        <v>2545</v>
      </c>
      <c r="U133" s="169">
        <v>1</v>
      </c>
      <c r="V133" s="117"/>
      <c r="W133" s="564">
        <f>V135/V134</f>
        <v>0</v>
      </c>
      <c r="X133" s="545"/>
      <c r="Y133" s="545"/>
      <c r="Z133" s="661"/>
      <c r="AA133" s="661"/>
      <c r="AB133" s="661" t="s">
        <v>63</v>
      </c>
      <c r="AC133" s="661"/>
      <c r="AD133" s="662" t="s">
        <v>2546</v>
      </c>
      <c r="AE133" s="545">
        <v>1</v>
      </c>
      <c r="AF133" s="222"/>
      <c r="AG133" s="626"/>
      <c r="AH133" s="626"/>
      <c r="AI133" s="626"/>
      <c r="AJ133" s="661"/>
      <c r="AK133" s="661"/>
      <c r="AL133" s="661"/>
      <c r="AM133" s="661"/>
      <c r="AN133" s="661"/>
      <c r="AO133" s="545"/>
      <c r="AP133" s="222"/>
      <c r="AQ133" s="626"/>
      <c r="AR133" s="626"/>
      <c r="AS133" s="626"/>
      <c r="AT133" s="626"/>
      <c r="AU133" s="626"/>
      <c r="AV133" s="626"/>
      <c r="AW133" s="626"/>
      <c r="AX133" s="626"/>
      <c r="AY133" s="545"/>
      <c r="AZ133" s="23"/>
      <c r="BA133" s="661"/>
      <c r="BB133" s="661"/>
      <c r="BC133" s="661"/>
      <c r="BD133" s="661"/>
      <c r="BE133" s="661"/>
      <c r="BF133" s="661"/>
      <c r="BG133" s="661"/>
      <c r="BH133" s="661"/>
      <c r="BI133" s="545"/>
      <c r="BJ133" s="222"/>
      <c r="BK133" s="661"/>
      <c r="BL133" s="661"/>
      <c r="BM133" s="661"/>
      <c r="BN133" s="661"/>
      <c r="BO133" s="661"/>
      <c r="BP133" s="661"/>
      <c r="BQ133" s="661"/>
      <c r="BR133" s="661"/>
      <c r="BS133" s="545"/>
      <c r="BT133" s="23"/>
      <c r="BU133" s="661"/>
      <c r="BV133" s="661"/>
      <c r="BW133" s="661"/>
      <c r="BX133" s="661"/>
      <c r="BY133" s="661"/>
      <c r="BZ133" s="661"/>
      <c r="CA133" s="661"/>
      <c r="CB133" s="661"/>
      <c r="CC133" s="545"/>
      <c r="CD133" s="185">
        <v>53</v>
      </c>
      <c r="CE133" s="664">
        <f>17/53</f>
        <v>0.32075471698113206</v>
      </c>
      <c r="CF133" s="661"/>
      <c r="CG133" s="661"/>
      <c r="CH133" s="661"/>
      <c r="CI133" s="661" t="s">
        <v>63</v>
      </c>
      <c r="CJ133" s="661"/>
      <c r="CK133" s="661"/>
      <c r="CL133" s="662"/>
      <c r="CM133" s="595">
        <v>1</v>
      </c>
      <c r="CN133" s="185">
        <v>36</v>
      </c>
      <c r="CO133" s="626"/>
      <c r="CP133" s="548" t="s">
        <v>2547</v>
      </c>
      <c r="CQ133" s="626"/>
      <c r="CR133" s="661"/>
      <c r="CS133" s="661"/>
      <c r="CT133" s="545" t="s">
        <v>63</v>
      </c>
      <c r="CU133" s="661"/>
      <c r="CV133" s="662" t="s">
        <v>2548</v>
      </c>
      <c r="CW133" s="545">
        <v>1</v>
      </c>
      <c r="CX133" s="185">
        <v>1</v>
      </c>
      <c r="CY133" s="635">
        <f>CX135/CX134</f>
        <v>5.7971014492753624E-2</v>
      </c>
      <c r="CZ133" s="626"/>
      <c r="DA133" s="626"/>
      <c r="DB133" s="661"/>
      <c r="DC133" s="661" t="s">
        <v>63</v>
      </c>
      <c r="DD133" s="661"/>
      <c r="DE133" s="661"/>
      <c r="DF133" s="662"/>
      <c r="DG133" s="545">
        <v>1</v>
      </c>
      <c r="DH133" s="24" t="s">
        <v>2549</v>
      </c>
      <c r="DI133" s="626"/>
      <c r="DJ133" s="626"/>
      <c r="DK133" s="626"/>
      <c r="DL133" s="661"/>
      <c r="DM133" s="661" t="s">
        <v>63</v>
      </c>
      <c r="DN133" s="661"/>
      <c r="DO133" s="661"/>
      <c r="DP133" s="662"/>
      <c r="DQ133" s="545">
        <v>1</v>
      </c>
      <c r="DR133" s="185">
        <v>9</v>
      </c>
      <c r="DS133" s="663"/>
      <c r="DT133" s="661"/>
      <c r="DU133" s="661"/>
      <c r="DV133" s="661"/>
      <c r="DW133" s="661"/>
      <c r="DX133" s="661" t="s">
        <v>63</v>
      </c>
      <c r="DY133" s="661"/>
      <c r="DZ133" s="662" t="s">
        <v>2550</v>
      </c>
      <c r="EA133" s="545">
        <v>1</v>
      </c>
      <c r="EB133" s="24" t="s">
        <v>2551</v>
      </c>
      <c r="EC133" s="628"/>
      <c r="ED133" s="626"/>
      <c r="EE133" s="626"/>
      <c r="EF133" s="661"/>
      <c r="EG133" s="661"/>
      <c r="EH133" s="661" t="s">
        <v>63</v>
      </c>
      <c r="EI133" s="661"/>
      <c r="EJ133" s="662" t="s">
        <v>2552</v>
      </c>
      <c r="EK133" s="545">
        <v>1</v>
      </c>
      <c r="EL133" s="185">
        <v>6</v>
      </c>
      <c r="EM133" s="652">
        <f>EL135/EL133</f>
        <v>0.16666666666666666</v>
      </c>
      <c r="EN133" s="626"/>
      <c r="EO133" s="626"/>
      <c r="EP133" s="661"/>
      <c r="EQ133" s="661" t="s">
        <v>63</v>
      </c>
      <c r="ER133" s="661"/>
      <c r="ES133" s="661"/>
      <c r="ET133" s="662"/>
      <c r="EU133" s="595">
        <v>1</v>
      </c>
      <c r="EV133" s="1"/>
      <c r="EW133" s="1"/>
      <c r="EX133" s="1"/>
      <c r="EY133" s="1"/>
      <c r="EZ133" s="1"/>
      <c r="FA133" s="1"/>
      <c r="FB133" s="1"/>
      <c r="FC133" s="1"/>
      <c r="FD133" s="1"/>
      <c r="FE133" s="1"/>
    </row>
    <row r="134" spans="1:161" ht="36.75" customHeight="1" x14ac:dyDescent="0.2">
      <c r="A134" s="449"/>
      <c r="B134" s="449"/>
      <c r="C134" s="449"/>
      <c r="D134" s="449"/>
      <c r="E134" s="449"/>
      <c r="F134" s="449"/>
      <c r="G134" s="450"/>
      <c r="H134" s="117"/>
      <c r="I134" s="24"/>
      <c r="J134" s="24" t="s">
        <v>2553</v>
      </c>
      <c r="K134" s="24"/>
      <c r="L134" s="222"/>
      <c r="M134" s="344"/>
      <c r="N134" s="344"/>
      <c r="O134" s="344"/>
      <c r="P134" s="451"/>
      <c r="Q134" s="451"/>
      <c r="R134" s="451"/>
      <c r="S134" s="451"/>
      <c r="T134" s="453"/>
      <c r="U134" s="169"/>
      <c r="V134" s="24">
        <v>8</v>
      </c>
      <c r="W134" s="565"/>
      <c r="X134" s="531"/>
      <c r="Y134" s="531"/>
      <c r="Z134" s="531"/>
      <c r="AA134" s="531"/>
      <c r="AB134" s="531"/>
      <c r="AC134" s="531"/>
      <c r="AD134" s="531"/>
      <c r="AE134" s="531"/>
      <c r="AF134" s="222"/>
      <c r="AG134" s="531"/>
      <c r="AH134" s="531"/>
      <c r="AI134" s="531"/>
      <c r="AJ134" s="531"/>
      <c r="AK134" s="531"/>
      <c r="AL134" s="531"/>
      <c r="AM134" s="531"/>
      <c r="AN134" s="531"/>
      <c r="AO134" s="531"/>
      <c r="AP134" s="222"/>
      <c r="AQ134" s="531"/>
      <c r="AR134" s="531"/>
      <c r="AS134" s="531"/>
      <c r="AT134" s="531"/>
      <c r="AU134" s="531"/>
      <c r="AV134" s="531"/>
      <c r="AW134" s="531"/>
      <c r="AX134" s="531"/>
      <c r="AY134" s="531"/>
      <c r="AZ134" s="23"/>
      <c r="BA134" s="531"/>
      <c r="BB134" s="531"/>
      <c r="BC134" s="531"/>
      <c r="BD134" s="531"/>
      <c r="BE134" s="531"/>
      <c r="BF134" s="531"/>
      <c r="BG134" s="531"/>
      <c r="BH134" s="531"/>
      <c r="BI134" s="531"/>
      <c r="BJ134" s="222"/>
      <c r="BK134" s="531"/>
      <c r="BL134" s="531"/>
      <c r="BM134" s="531"/>
      <c r="BN134" s="531"/>
      <c r="BO134" s="531"/>
      <c r="BP134" s="531"/>
      <c r="BQ134" s="531"/>
      <c r="BR134" s="531"/>
      <c r="BS134" s="531"/>
      <c r="BT134" s="23"/>
      <c r="BU134" s="531"/>
      <c r="BV134" s="531"/>
      <c r="BW134" s="531"/>
      <c r="BX134" s="531"/>
      <c r="BY134" s="531"/>
      <c r="BZ134" s="531"/>
      <c r="CA134" s="531"/>
      <c r="CB134" s="531"/>
      <c r="CC134" s="531"/>
      <c r="CD134" s="185">
        <v>53</v>
      </c>
      <c r="CE134" s="531"/>
      <c r="CF134" s="531"/>
      <c r="CG134" s="531"/>
      <c r="CH134" s="531"/>
      <c r="CI134" s="531"/>
      <c r="CJ134" s="531"/>
      <c r="CK134" s="531"/>
      <c r="CL134" s="531"/>
      <c r="CM134" s="563"/>
      <c r="CN134" s="185">
        <v>3</v>
      </c>
      <c r="CO134" s="531"/>
      <c r="CP134" s="531"/>
      <c r="CQ134" s="531"/>
      <c r="CR134" s="531"/>
      <c r="CS134" s="531"/>
      <c r="CT134" s="531"/>
      <c r="CU134" s="531"/>
      <c r="CV134" s="531"/>
      <c r="CW134" s="531"/>
      <c r="CX134" s="185">
        <v>69</v>
      </c>
      <c r="CY134" s="531"/>
      <c r="CZ134" s="531"/>
      <c r="DA134" s="531"/>
      <c r="DB134" s="531"/>
      <c r="DC134" s="531"/>
      <c r="DD134" s="531"/>
      <c r="DE134" s="531"/>
      <c r="DF134" s="531"/>
      <c r="DG134" s="531"/>
      <c r="DH134" s="24" t="s">
        <v>2549</v>
      </c>
      <c r="DI134" s="531"/>
      <c r="DJ134" s="531"/>
      <c r="DK134" s="531"/>
      <c r="DL134" s="531"/>
      <c r="DM134" s="531"/>
      <c r="DN134" s="531"/>
      <c r="DO134" s="531"/>
      <c r="DP134" s="531"/>
      <c r="DQ134" s="531"/>
      <c r="DR134" s="24" t="s">
        <v>2554</v>
      </c>
      <c r="DS134" s="565"/>
      <c r="DT134" s="531"/>
      <c r="DU134" s="531"/>
      <c r="DV134" s="531"/>
      <c r="DW134" s="531"/>
      <c r="DX134" s="531"/>
      <c r="DY134" s="531"/>
      <c r="DZ134" s="531"/>
      <c r="EA134" s="531"/>
      <c r="EB134" s="24" t="s">
        <v>2400</v>
      </c>
      <c r="EC134" s="565"/>
      <c r="ED134" s="531"/>
      <c r="EE134" s="531"/>
      <c r="EF134" s="531"/>
      <c r="EG134" s="531"/>
      <c r="EH134" s="531"/>
      <c r="EI134" s="531"/>
      <c r="EJ134" s="531"/>
      <c r="EK134" s="531"/>
      <c r="EL134" s="185">
        <v>1</v>
      </c>
      <c r="EM134" s="531"/>
      <c r="EN134" s="531"/>
      <c r="EO134" s="531"/>
      <c r="EP134" s="531"/>
      <c r="EQ134" s="531"/>
      <c r="ER134" s="531"/>
      <c r="ES134" s="531"/>
      <c r="ET134" s="531"/>
      <c r="EU134" s="563"/>
      <c r="EV134" s="1"/>
      <c r="EW134" s="1"/>
      <c r="EX134" s="1"/>
      <c r="EY134" s="1"/>
      <c r="EZ134" s="1"/>
      <c r="FA134" s="1"/>
      <c r="FB134" s="1"/>
      <c r="FC134" s="1"/>
      <c r="FD134" s="1"/>
      <c r="FE134" s="1"/>
    </row>
    <row r="135" spans="1:161" ht="36.75" customHeight="1" x14ac:dyDescent="0.2">
      <c r="A135" s="245"/>
      <c r="B135" s="245"/>
      <c r="C135" s="245"/>
      <c r="D135" s="245"/>
      <c r="E135" s="245"/>
      <c r="F135" s="245"/>
      <c r="G135" s="448"/>
      <c r="H135" s="117"/>
      <c r="I135" s="24"/>
      <c r="J135" s="24" t="s">
        <v>2555</v>
      </c>
      <c r="K135" s="24"/>
      <c r="L135" s="222"/>
      <c r="M135" s="297"/>
      <c r="N135" s="297"/>
      <c r="O135" s="297"/>
      <c r="P135" s="451"/>
      <c r="Q135" s="451"/>
      <c r="R135" s="451"/>
      <c r="S135" s="451"/>
      <c r="T135" s="454"/>
      <c r="U135" s="169"/>
      <c r="V135" s="3">
        <v>0</v>
      </c>
      <c r="W135" s="555"/>
      <c r="X135" s="532"/>
      <c r="Y135" s="532"/>
      <c r="Z135" s="532"/>
      <c r="AA135" s="532"/>
      <c r="AB135" s="532"/>
      <c r="AC135" s="532"/>
      <c r="AD135" s="532"/>
      <c r="AE135" s="532"/>
      <c r="AF135" s="222"/>
      <c r="AG135" s="532"/>
      <c r="AH135" s="532"/>
      <c r="AI135" s="532"/>
      <c r="AJ135" s="532"/>
      <c r="AK135" s="532"/>
      <c r="AL135" s="532"/>
      <c r="AM135" s="532"/>
      <c r="AN135" s="532"/>
      <c r="AO135" s="532"/>
      <c r="AP135" s="222"/>
      <c r="AQ135" s="532"/>
      <c r="AR135" s="532"/>
      <c r="AS135" s="532"/>
      <c r="AT135" s="532"/>
      <c r="AU135" s="532"/>
      <c r="AV135" s="532"/>
      <c r="AW135" s="532"/>
      <c r="AX135" s="532"/>
      <c r="AY135" s="532"/>
      <c r="AZ135" s="23"/>
      <c r="BA135" s="532"/>
      <c r="BB135" s="532"/>
      <c r="BC135" s="532"/>
      <c r="BD135" s="532"/>
      <c r="BE135" s="532"/>
      <c r="BF135" s="532"/>
      <c r="BG135" s="532"/>
      <c r="BH135" s="532"/>
      <c r="BI135" s="532"/>
      <c r="BJ135" s="222"/>
      <c r="BK135" s="532"/>
      <c r="BL135" s="532"/>
      <c r="BM135" s="532"/>
      <c r="BN135" s="532"/>
      <c r="BO135" s="532"/>
      <c r="BP135" s="532"/>
      <c r="BQ135" s="532"/>
      <c r="BR135" s="532"/>
      <c r="BS135" s="532"/>
      <c r="BT135" s="23"/>
      <c r="BU135" s="532"/>
      <c r="BV135" s="532"/>
      <c r="BW135" s="532"/>
      <c r="BX135" s="532"/>
      <c r="BY135" s="532"/>
      <c r="BZ135" s="532"/>
      <c r="CA135" s="532"/>
      <c r="CB135" s="532"/>
      <c r="CC135" s="532"/>
      <c r="CD135" s="24" t="s">
        <v>2556</v>
      </c>
      <c r="CE135" s="532"/>
      <c r="CF135" s="532"/>
      <c r="CG135" s="532"/>
      <c r="CH135" s="532"/>
      <c r="CI135" s="532"/>
      <c r="CJ135" s="532"/>
      <c r="CK135" s="532"/>
      <c r="CL135" s="532"/>
      <c r="CM135" s="561"/>
      <c r="CN135" s="185">
        <v>0</v>
      </c>
      <c r="CO135" s="532"/>
      <c r="CP135" s="532"/>
      <c r="CQ135" s="532"/>
      <c r="CR135" s="532"/>
      <c r="CS135" s="532"/>
      <c r="CT135" s="532"/>
      <c r="CU135" s="532"/>
      <c r="CV135" s="532"/>
      <c r="CW135" s="532"/>
      <c r="CX135" s="185">
        <v>4</v>
      </c>
      <c r="CY135" s="532"/>
      <c r="CZ135" s="532"/>
      <c r="DA135" s="532"/>
      <c r="DB135" s="532"/>
      <c r="DC135" s="532"/>
      <c r="DD135" s="532"/>
      <c r="DE135" s="532"/>
      <c r="DF135" s="532"/>
      <c r="DG135" s="532"/>
      <c r="DH135" s="24" t="s">
        <v>2549</v>
      </c>
      <c r="DI135" s="532"/>
      <c r="DJ135" s="532"/>
      <c r="DK135" s="532"/>
      <c r="DL135" s="532"/>
      <c r="DM135" s="532"/>
      <c r="DN135" s="532"/>
      <c r="DO135" s="532"/>
      <c r="DP135" s="532"/>
      <c r="DQ135" s="532"/>
      <c r="DR135" s="24" t="s">
        <v>231</v>
      </c>
      <c r="DS135" s="555"/>
      <c r="DT135" s="532"/>
      <c r="DU135" s="532"/>
      <c r="DV135" s="532"/>
      <c r="DW135" s="532"/>
      <c r="DX135" s="532"/>
      <c r="DY135" s="532"/>
      <c r="DZ135" s="532"/>
      <c r="EA135" s="532"/>
      <c r="EB135" s="24" t="s">
        <v>323</v>
      </c>
      <c r="EC135" s="555"/>
      <c r="ED135" s="532"/>
      <c r="EE135" s="532"/>
      <c r="EF135" s="532"/>
      <c r="EG135" s="532"/>
      <c r="EH135" s="532"/>
      <c r="EI135" s="532"/>
      <c r="EJ135" s="532"/>
      <c r="EK135" s="532"/>
      <c r="EL135" s="185">
        <v>1</v>
      </c>
      <c r="EM135" s="532"/>
      <c r="EN135" s="532"/>
      <c r="EO135" s="532"/>
      <c r="EP135" s="532"/>
      <c r="EQ135" s="532"/>
      <c r="ER135" s="532"/>
      <c r="ES135" s="532"/>
      <c r="ET135" s="532"/>
      <c r="EU135" s="561"/>
      <c r="EV135" s="1"/>
      <c r="EW135" s="1"/>
      <c r="EX135" s="1"/>
      <c r="EY135" s="1"/>
      <c r="EZ135" s="1"/>
      <c r="FA135" s="1"/>
      <c r="FB135" s="1"/>
      <c r="FC135" s="1"/>
      <c r="FD135" s="1"/>
      <c r="FE135" s="1"/>
    </row>
    <row r="136" spans="1:161" ht="178.5" customHeight="1" x14ac:dyDescent="0.2">
      <c r="A136" s="24">
        <v>64</v>
      </c>
      <c r="B136" s="24"/>
      <c r="C136" s="24" t="s">
        <v>2557</v>
      </c>
      <c r="D136" s="24">
        <v>6</v>
      </c>
      <c r="E136" s="24" t="s">
        <v>57</v>
      </c>
      <c r="F136" s="24" t="s">
        <v>2558</v>
      </c>
      <c r="G136" s="447"/>
      <c r="H136" s="24" t="s">
        <v>2559</v>
      </c>
      <c r="I136" s="24"/>
      <c r="J136" s="24"/>
      <c r="K136" s="24"/>
      <c r="L136" s="24" t="s">
        <v>62</v>
      </c>
      <c r="M136" s="222"/>
      <c r="N136" s="222"/>
      <c r="O136" s="222"/>
      <c r="P136" s="23"/>
      <c r="Q136" s="225" t="s">
        <v>63</v>
      </c>
      <c r="R136" s="23"/>
      <c r="S136" s="23"/>
      <c r="T136" s="24"/>
      <c r="U136" s="169">
        <v>1</v>
      </c>
      <c r="V136" s="24" t="s">
        <v>62</v>
      </c>
      <c r="W136" s="105"/>
      <c r="X136" s="24"/>
      <c r="Y136" s="24"/>
      <c r="Z136" s="23"/>
      <c r="AA136" s="23" t="s">
        <v>63</v>
      </c>
      <c r="AB136" s="23"/>
      <c r="AC136" s="23"/>
      <c r="AD136" s="24"/>
      <c r="AE136" s="23">
        <v>1</v>
      </c>
      <c r="AF136" s="228"/>
      <c r="AG136" s="228"/>
      <c r="AH136" s="228"/>
      <c r="AI136" s="228"/>
      <c r="AJ136" s="66"/>
      <c r="AK136" s="66"/>
      <c r="AL136" s="66"/>
      <c r="AM136" s="66"/>
      <c r="AN136" s="41"/>
      <c r="AO136" s="66"/>
      <c r="AP136" s="228"/>
      <c r="AQ136" s="228"/>
      <c r="AR136" s="228"/>
      <c r="AS136" s="228"/>
      <c r="AT136" s="228"/>
      <c r="AU136" s="228"/>
      <c r="AV136" s="228"/>
      <c r="AW136" s="228"/>
      <c r="AX136" s="228"/>
      <c r="AY136" s="66"/>
      <c r="AZ136" s="228"/>
      <c r="BA136" s="228"/>
      <c r="BB136" s="228"/>
      <c r="BC136" s="228"/>
      <c r="BD136" s="66"/>
      <c r="BE136" s="66"/>
      <c r="BF136" s="66"/>
      <c r="BG136" s="66"/>
      <c r="BH136" s="41"/>
      <c r="BI136" s="66"/>
      <c r="BJ136" s="228"/>
      <c r="BK136" s="228"/>
      <c r="BL136" s="228"/>
      <c r="BM136" s="228"/>
      <c r="BN136" s="66"/>
      <c r="BO136" s="66"/>
      <c r="BP136" s="66"/>
      <c r="BQ136" s="66"/>
      <c r="BR136" s="41"/>
      <c r="BS136" s="66"/>
      <c r="BT136" s="228"/>
      <c r="BU136" s="228"/>
      <c r="BV136" s="228"/>
      <c r="BW136" s="228"/>
      <c r="BX136" s="66"/>
      <c r="BY136" s="66"/>
      <c r="BZ136" s="66"/>
      <c r="CA136" s="66"/>
      <c r="CB136" s="41"/>
      <c r="CC136" s="66"/>
      <c r="CD136" s="24" t="s">
        <v>2560</v>
      </c>
      <c r="CE136" s="222"/>
      <c r="CF136" s="222"/>
      <c r="CG136" s="222"/>
      <c r="CH136" s="23"/>
      <c r="CI136" s="23" t="s">
        <v>63</v>
      </c>
      <c r="CJ136" s="23"/>
      <c r="CK136" s="23"/>
      <c r="CL136" s="24"/>
      <c r="CM136" s="169">
        <v>1</v>
      </c>
      <c r="CN136" s="24" t="s">
        <v>1541</v>
      </c>
      <c r="CO136" s="222"/>
      <c r="CP136" s="222"/>
      <c r="CQ136" s="222"/>
      <c r="CR136" s="23"/>
      <c r="CS136" s="23" t="s">
        <v>63</v>
      </c>
      <c r="CT136" s="23"/>
      <c r="CU136" s="23"/>
      <c r="CV136" s="24"/>
      <c r="CW136" s="23">
        <v>1</v>
      </c>
      <c r="CX136" s="24" t="s">
        <v>62</v>
      </c>
      <c r="CY136" s="222"/>
      <c r="CZ136" s="222"/>
      <c r="DA136" s="222"/>
      <c r="DB136" s="23"/>
      <c r="DC136" s="23" t="s">
        <v>63</v>
      </c>
      <c r="DD136" s="23"/>
      <c r="DE136" s="23"/>
      <c r="DF136" s="24"/>
      <c r="DG136" s="23">
        <v>1</v>
      </c>
      <c r="DH136" s="24" t="s">
        <v>65</v>
      </c>
      <c r="DI136" s="222"/>
      <c r="DJ136" s="222"/>
      <c r="DK136" s="222"/>
      <c r="DL136" s="23"/>
      <c r="DM136" s="23" t="s">
        <v>63</v>
      </c>
      <c r="DN136" s="23"/>
      <c r="DO136" s="23"/>
      <c r="DP136" s="24"/>
      <c r="DQ136" s="23">
        <v>1</v>
      </c>
      <c r="DR136" s="24" t="s">
        <v>1541</v>
      </c>
      <c r="DS136" s="325"/>
      <c r="DT136" s="222"/>
      <c r="DU136" s="222"/>
      <c r="DV136" s="23"/>
      <c r="DW136" s="23" t="s">
        <v>63</v>
      </c>
      <c r="DX136" s="23"/>
      <c r="DY136" s="23"/>
      <c r="DZ136" s="24"/>
      <c r="EA136" s="23">
        <v>1</v>
      </c>
      <c r="EB136" s="24" t="s">
        <v>65</v>
      </c>
      <c r="EC136" s="325"/>
      <c r="ED136" s="222"/>
      <c r="EE136" s="222"/>
      <c r="EF136" s="23"/>
      <c r="EG136" s="23" t="s">
        <v>63</v>
      </c>
      <c r="EH136" s="23"/>
      <c r="EI136" s="23"/>
      <c r="EJ136" s="24"/>
      <c r="EK136" s="23">
        <v>1</v>
      </c>
      <c r="EL136" s="24" t="s">
        <v>1541</v>
      </c>
      <c r="EM136" s="222"/>
      <c r="EN136" s="222"/>
      <c r="EO136" s="222"/>
      <c r="EP136" s="23"/>
      <c r="EQ136" s="23" t="s">
        <v>63</v>
      </c>
      <c r="ER136" s="23"/>
      <c r="ES136" s="23"/>
      <c r="ET136" s="24"/>
      <c r="EU136" s="169">
        <v>1</v>
      </c>
    </row>
    <row r="137" spans="1:161" ht="51" customHeight="1" x14ac:dyDescent="0.2">
      <c r="A137" s="24">
        <v>65</v>
      </c>
      <c r="B137" s="24"/>
      <c r="C137" s="24" t="s">
        <v>2557</v>
      </c>
      <c r="D137" s="24">
        <v>6</v>
      </c>
      <c r="E137" s="24" t="s">
        <v>90</v>
      </c>
      <c r="F137" s="24" t="s">
        <v>2561</v>
      </c>
      <c r="G137" s="447"/>
      <c r="H137" s="24" t="s">
        <v>2562</v>
      </c>
      <c r="I137" s="24"/>
      <c r="J137" s="24" t="s">
        <v>2563</v>
      </c>
      <c r="K137" s="24"/>
      <c r="L137" s="222"/>
      <c r="M137" s="222"/>
      <c r="N137" s="222"/>
      <c r="O137" s="222" t="s">
        <v>2474</v>
      </c>
      <c r="P137" s="23"/>
      <c r="Q137" s="23"/>
      <c r="R137" s="225" t="s">
        <v>63</v>
      </c>
      <c r="S137" s="23"/>
      <c r="T137" s="24" t="s">
        <v>2564</v>
      </c>
      <c r="U137" s="169">
        <v>1</v>
      </c>
      <c r="V137" s="24" t="s">
        <v>2565</v>
      </c>
      <c r="W137" s="105"/>
      <c r="X137" s="24"/>
      <c r="Y137" s="24"/>
      <c r="Z137" s="23"/>
      <c r="AA137" s="23" t="s">
        <v>63</v>
      </c>
      <c r="AB137" s="23"/>
      <c r="AC137" s="23"/>
      <c r="AD137" s="24"/>
      <c r="AE137" s="23">
        <v>1</v>
      </c>
      <c r="AF137" s="228"/>
      <c r="AG137" s="228"/>
      <c r="AH137" s="228"/>
      <c r="AI137" s="228"/>
      <c r="AJ137" s="66"/>
      <c r="AK137" s="66"/>
      <c r="AL137" s="66"/>
      <c r="AM137" s="66"/>
      <c r="AN137" s="41"/>
      <c r="AO137" s="66"/>
      <c r="AP137" s="228"/>
      <c r="AQ137" s="228"/>
      <c r="AR137" s="228"/>
      <c r="AS137" s="228"/>
      <c r="AT137" s="228"/>
      <c r="AU137" s="228"/>
      <c r="AV137" s="228"/>
      <c r="AW137" s="228"/>
      <c r="AX137" s="228"/>
      <c r="AY137" s="66"/>
      <c r="AZ137" s="66"/>
      <c r="BA137" s="228"/>
      <c r="BB137" s="228"/>
      <c r="BC137" s="228"/>
      <c r="BD137" s="66"/>
      <c r="BE137" s="66"/>
      <c r="BF137" s="66"/>
      <c r="BG137" s="66"/>
      <c r="BH137" s="41"/>
      <c r="BI137" s="66"/>
      <c r="BJ137" s="228"/>
      <c r="BK137" s="228"/>
      <c r="BL137" s="228"/>
      <c r="BM137" s="228"/>
      <c r="BN137" s="66"/>
      <c r="BO137" s="66"/>
      <c r="BP137" s="66"/>
      <c r="BQ137" s="66"/>
      <c r="BR137" s="41"/>
      <c r="BS137" s="66"/>
      <c r="BT137" s="66"/>
      <c r="BU137" s="228"/>
      <c r="BV137" s="228"/>
      <c r="BW137" s="228"/>
      <c r="BX137" s="66"/>
      <c r="BY137" s="66"/>
      <c r="BZ137" s="66"/>
      <c r="CA137" s="66"/>
      <c r="CB137" s="41"/>
      <c r="CC137" s="66"/>
      <c r="CD137" s="24" t="s">
        <v>2566</v>
      </c>
      <c r="CE137" s="222"/>
      <c r="CF137" s="222"/>
      <c r="CG137" s="24" t="s">
        <v>2567</v>
      </c>
      <c r="CH137" s="23"/>
      <c r="CI137" s="23" t="s">
        <v>63</v>
      </c>
      <c r="CJ137" s="23"/>
      <c r="CK137" s="23"/>
      <c r="CL137" s="24"/>
      <c r="CM137" s="169">
        <v>1</v>
      </c>
      <c r="CN137" s="24" t="s">
        <v>2568</v>
      </c>
      <c r="CO137" s="222"/>
      <c r="CP137" s="222"/>
      <c r="CQ137" s="222"/>
      <c r="CR137" s="23"/>
      <c r="CS137" s="23" t="s">
        <v>63</v>
      </c>
      <c r="CT137" s="23"/>
      <c r="CU137" s="23"/>
      <c r="CV137" s="24"/>
      <c r="CW137" s="23">
        <v>1</v>
      </c>
      <c r="CX137" s="24" t="s">
        <v>62</v>
      </c>
      <c r="CY137" s="222"/>
      <c r="CZ137" s="222"/>
      <c r="DA137" s="222"/>
      <c r="DB137" s="23"/>
      <c r="DC137" s="23" t="s">
        <v>63</v>
      </c>
      <c r="DD137" s="23"/>
      <c r="DE137" s="23"/>
      <c r="DF137" s="24"/>
      <c r="DG137" s="23">
        <v>1</v>
      </c>
      <c r="DH137" s="24" t="s">
        <v>2569</v>
      </c>
      <c r="DI137" s="222"/>
      <c r="DJ137" s="222"/>
      <c r="DK137" s="222"/>
      <c r="DL137" s="23"/>
      <c r="DM137" s="23" t="s">
        <v>63</v>
      </c>
      <c r="DN137" s="23"/>
      <c r="DO137" s="23"/>
      <c r="DP137" s="24"/>
      <c r="DQ137" s="23">
        <v>1</v>
      </c>
      <c r="DR137" s="24" t="s">
        <v>2570</v>
      </c>
      <c r="DS137" s="325"/>
      <c r="DT137" s="222"/>
      <c r="DU137" s="222"/>
      <c r="DV137" s="23"/>
      <c r="DW137" s="23" t="s">
        <v>63</v>
      </c>
      <c r="DX137" s="23"/>
      <c r="DY137" s="23"/>
      <c r="DZ137" s="24"/>
      <c r="EA137" s="23">
        <v>1</v>
      </c>
      <c r="EB137" s="24" t="s">
        <v>62</v>
      </c>
      <c r="EC137" s="325"/>
      <c r="ED137" s="222"/>
      <c r="EE137" s="222"/>
      <c r="EF137" s="23"/>
      <c r="EG137" s="23" t="s">
        <v>63</v>
      </c>
      <c r="EH137" s="23"/>
      <c r="EI137" s="23"/>
      <c r="EJ137" s="24"/>
      <c r="EK137" s="23">
        <v>1</v>
      </c>
      <c r="EL137" s="24" t="s">
        <v>1541</v>
      </c>
      <c r="EM137" s="222"/>
      <c r="EN137" s="222"/>
      <c r="EO137" s="222"/>
      <c r="EP137" s="23"/>
      <c r="EQ137" s="23" t="s">
        <v>63</v>
      </c>
      <c r="ER137" s="23"/>
      <c r="ES137" s="23"/>
      <c r="ET137" s="24"/>
      <c r="EU137" s="169">
        <v>1</v>
      </c>
    </row>
    <row r="138" spans="1:161" ht="81.75" customHeight="1" x14ac:dyDescent="0.2">
      <c r="A138" s="24">
        <v>66</v>
      </c>
      <c r="B138" s="24"/>
      <c r="C138" s="24" t="s">
        <v>2557</v>
      </c>
      <c r="D138" s="24">
        <v>6</v>
      </c>
      <c r="E138" s="24" t="s">
        <v>167</v>
      </c>
      <c r="F138" s="24" t="s">
        <v>2571</v>
      </c>
      <c r="G138" s="447"/>
      <c r="H138" s="24" t="s">
        <v>2572</v>
      </c>
      <c r="I138" s="24"/>
      <c r="J138" s="24"/>
      <c r="K138" s="24"/>
      <c r="L138" s="222"/>
      <c r="M138" s="222"/>
      <c r="N138" s="222"/>
      <c r="O138" s="222" t="s">
        <v>2474</v>
      </c>
      <c r="P138" s="23"/>
      <c r="Q138" s="23"/>
      <c r="R138" s="225" t="s">
        <v>63</v>
      </c>
      <c r="S138" s="23"/>
      <c r="T138" s="24" t="s">
        <v>2573</v>
      </c>
      <c r="U138" s="169">
        <v>1</v>
      </c>
      <c r="V138" s="24" t="s">
        <v>62</v>
      </c>
      <c r="W138" s="105"/>
      <c r="X138" s="24"/>
      <c r="Y138" s="24"/>
      <c r="Z138" s="23"/>
      <c r="AA138" s="23" t="s">
        <v>63</v>
      </c>
      <c r="AB138" s="23"/>
      <c r="AC138" s="23"/>
      <c r="AD138" s="24"/>
      <c r="AE138" s="23">
        <v>1</v>
      </c>
      <c r="AF138" s="228"/>
      <c r="AG138" s="228"/>
      <c r="AH138" s="228"/>
      <c r="AI138" s="228"/>
      <c r="AJ138" s="66"/>
      <c r="AK138" s="66"/>
      <c r="AL138" s="66"/>
      <c r="AM138" s="66"/>
      <c r="AN138" s="41"/>
      <c r="AO138" s="66"/>
      <c r="AP138" s="228"/>
      <c r="AQ138" s="228"/>
      <c r="AR138" s="228"/>
      <c r="AS138" s="228"/>
      <c r="AT138" s="228"/>
      <c r="AU138" s="228"/>
      <c r="AV138" s="228"/>
      <c r="AW138" s="228"/>
      <c r="AX138" s="228"/>
      <c r="AY138" s="66"/>
      <c r="AZ138" s="228"/>
      <c r="BA138" s="228"/>
      <c r="BB138" s="228"/>
      <c r="BC138" s="228"/>
      <c r="BD138" s="66"/>
      <c r="BE138" s="66"/>
      <c r="BF138" s="66"/>
      <c r="BG138" s="66"/>
      <c r="BH138" s="41"/>
      <c r="BI138" s="66"/>
      <c r="BJ138" s="228"/>
      <c r="BK138" s="228"/>
      <c r="BL138" s="228"/>
      <c r="BM138" s="228"/>
      <c r="BN138" s="66"/>
      <c r="BO138" s="66"/>
      <c r="BP138" s="66"/>
      <c r="BQ138" s="66"/>
      <c r="BR138" s="41"/>
      <c r="BS138" s="66"/>
      <c r="BT138" s="228"/>
      <c r="BU138" s="228"/>
      <c r="BV138" s="228"/>
      <c r="BW138" s="228"/>
      <c r="BX138" s="66"/>
      <c r="BY138" s="66"/>
      <c r="BZ138" s="66"/>
      <c r="CA138" s="66"/>
      <c r="CB138" s="41"/>
      <c r="CC138" s="66"/>
      <c r="CD138" s="24" t="s">
        <v>1541</v>
      </c>
      <c r="CE138" s="222"/>
      <c r="CF138" s="222"/>
      <c r="CG138" s="222"/>
      <c r="CH138" s="23"/>
      <c r="CI138" s="23" t="s">
        <v>63</v>
      </c>
      <c r="CJ138" s="23"/>
      <c r="CK138" s="23"/>
      <c r="CL138" s="24"/>
      <c r="CM138" s="169">
        <v>1</v>
      </c>
      <c r="CN138" s="24" t="s">
        <v>2574</v>
      </c>
      <c r="CO138" s="222"/>
      <c r="CP138" s="222"/>
      <c r="CQ138" s="222"/>
      <c r="CR138" s="23"/>
      <c r="CS138" s="23" t="s">
        <v>63</v>
      </c>
      <c r="CT138" s="23"/>
      <c r="CU138" s="23"/>
      <c r="CV138" s="24"/>
      <c r="CW138" s="23">
        <v>1</v>
      </c>
      <c r="CX138" s="24" t="s">
        <v>62</v>
      </c>
      <c r="CY138" s="222"/>
      <c r="CZ138" s="222"/>
      <c r="DA138" s="222"/>
      <c r="DB138" s="23"/>
      <c r="DC138" s="23" t="s">
        <v>63</v>
      </c>
      <c r="DD138" s="23"/>
      <c r="DE138" s="23"/>
      <c r="DF138" s="24"/>
      <c r="DG138" s="23">
        <v>1</v>
      </c>
      <c r="DH138" s="24" t="s">
        <v>65</v>
      </c>
      <c r="DI138" s="222"/>
      <c r="DJ138" s="222"/>
      <c r="DK138" s="222"/>
      <c r="DL138" s="23"/>
      <c r="DM138" s="23" t="s">
        <v>63</v>
      </c>
      <c r="DN138" s="23"/>
      <c r="DO138" s="23"/>
      <c r="DP138" s="24"/>
      <c r="DQ138" s="23">
        <v>1</v>
      </c>
      <c r="DR138" s="24" t="s">
        <v>1541</v>
      </c>
      <c r="DS138" s="325"/>
      <c r="DT138" s="222"/>
      <c r="DU138" s="222"/>
      <c r="DV138" s="23"/>
      <c r="DW138" s="23" t="s">
        <v>63</v>
      </c>
      <c r="DX138" s="23"/>
      <c r="DY138" s="23"/>
      <c r="DZ138" s="24"/>
      <c r="EA138" s="23">
        <v>1</v>
      </c>
      <c r="EB138" s="24" t="s">
        <v>62</v>
      </c>
      <c r="EC138" s="325"/>
      <c r="ED138" s="222"/>
      <c r="EE138" s="222"/>
      <c r="EF138" s="23"/>
      <c r="EG138" s="23" t="s">
        <v>63</v>
      </c>
      <c r="EH138" s="23"/>
      <c r="EI138" s="23"/>
      <c r="EJ138" s="24"/>
      <c r="EK138" s="23">
        <v>1</v>
      </c>
      <c r="EL138" s="24" t="s">
        <v>2575</v>
      </c>
      <c r="EM138" s="222"/>
      <c r="EN138" s="222"/>
      <c r="EO138" s="222"/>
      <c r="EP138" s="23"/>
      <c r="EQ138" s="23" t="s">
        <v>63</v>
      </c>
      <c r="ER138" s="23"/>
      <c r="ES138" s="23"/>
      <c r="ET138" s="24"/>
      <c r="EU138" s="169">
        <v>1</v>
      </c>
    </row>
    <row r="139" spans="1:161" ht="51" customHeight="1" x14ac:dyDescent="0.2">
      <c r="A139" s="24">
        <v>67</v>
      </c>
      <c r="B139" s="24"/>
      <c r="C139" s="24" t="s">
        <v>2576</v>
      </c>
      <c r="D139" s="24">
        <v>6</v>
      </c>
      <c r="E139" s="24" t="s">
        <v>57</v>
      </c>
      <c r="F139" s="24" t="s">
        <v>2577</v>
      </c>
      <c r="G139" s="447"/>
      <c r="H139" s="24" t="s">
        <v>2578</v>
      </c>
      <c r="I139" s="24"/>
      <c r="J139" s="24" t="s">
        <v>2579</v>
      </c>
      <c r="K139" s="24"/>
      <c r="L139" s="222"/>
      <c r="M139" s="222"/>
      <c r="N139" s="222"/>
      <c r="O139" s="222" t="s">
        <v>2474</v>
      </c>
      <c r="P139" s="23"/>
      <c r="Q139" s="23"/>
      <c r="R139" s="225" t="s">
        <v>63</v>
      </c>
      <c r="S139" s="23"/>
      <c r="T139" s="24" t="s">
        <v>2580</v>
      </c>
      <c r="U139" s="169">
        <v>1</v>
      </c>
      <c r="V139" s="24" t="s">
        <v>2581</v>
      </c>
      <c r="W139" s="105"/>
      <c r="X139" s="24"/>
      <c r="Y139" s="24"/>
      <c r="Z139" s="23"/>
      <c r="AA139" s="23" t="s">
        <v>63</v>
      </c>
      <c r="AB139" s="23"/>
      <c r="AC139" s="23"/>
      <c r="AD139" s="24"/>
      <c r="AE139" s="23">
        <v>1</v>
      </c>
      <c r="AF139" s="228"/>
      <c r="AG139" s="228"/>
      <c r="AH139" s="228"/>
      <c r="AI139" s="228"/>
      <c r="AJ139" s="66"/>
      <c r="AK139" s="66"/>
      <c r="AL139" s="66"/>
      <c r="AM139" s="66"/>
      <c r="AN139" s="41"/>
      <c r="AO139" s="66"/>
      <c r="AP139" s="41"/>
      <c r="AQ139" s="228"/>
      <c r="AR139" s="228"/>
      <c r="AS139" s="228"/>
      <c r="AT139" s="228"/>
      <c r="AU139" s="228"/>
      <c r="AV139" s="228"/>
      <c r="AW139" s="228"/>
      <c r="AX139" s="228"/>
      <c r="AY139" s="66"/>
      <c r="AZ139" s="66"/>
      <c r="BA139" s="228"/>
      <c r="BB139" s="228"/>
      <c r="BC139" s="228"/>
      <c r="BD139" s="66"/>
      <c r="BE139" s="66"/>
      <c r="BF139" s="66"/>
      <c r="BG139" s="66"/>
      <c r="BH139" s="41"/>
      <c r="BI139" s="66"/>
      <c r="BJ139" s="228"/>
      <c r="BK139" s="228"/>
      <c r="BL139" s="228"/>
      <c r="BM139" s="228"/>
      <c r="BN139" s="66"/>
      <c r="BO139" s="66"/>
      <c r="BP139" s="66"/>
      <c r="BQ139" s="66"/>
      <c r="BR139" s="41"/>
      <c r="BS139" s="66"/>
      <c r="BT139" s="66"/>
      <c r="BU139" s="228"/>
      <c r="BV139" s="228"/>
      <c r="BW139" s="228"/>
      <c r="BX139" s="66"/>
      <c r="BY139" s="66"/>
      <c r="BZ139" s="66"/>
      <c r="CA139" s="66"/>
      <c r="CB139" s="41"/>
      <c r="CC139" s="66"/>
      <c r="CD139" s="24" t="s">
        <v>62</v>
      </c>
      <c r="CE139" s="222"/>
      <c r="CF139" s="222"/>
      <c r="CG139" s="222"/>
      <c r="CH139" s="23"/>
      <c r="CI139" s="23" t="s">
        <v>63</v>
      </c>
      <c r="CJ139" s="23"/>
      <c r="CK139" s="23"/>
      <c r="CL139" s="24"/>
      <c r="CM139" s="169">
        <v>1</v>
      </c>
      <c r="CN139" s="24" t="s">
        <v>14</v>
      </c>
      <c r="CO139" s="222"/>
      <c r="CP139" s="222"/>
      <c r="CQ139" s="222"/>
      <c r="CR139" s="23"/>
      <c r="CS139" s="23" t="s">
        <v>63</v>
      </c>
      <c r="CT139" s="23"/>
      <c r="CU139" s="23"/>
      <c r="CV139" s="24"/>
      <c r="CW139" s="23">
        <v>1</v>
      </c>
      <c r="CX139" s="24" t="s">
        <v>2582</v>
      </c>
      <c r="CY139" s="222"/>
      <c r="CZ139" s="222"/>
      <c r="DA139" s="222"/>
      <c r="DB139" s="23"/>
      <c r="DC139" s="23" t="s">
        <v>63</v>
      </c>
      <c r="DD139" s="23"/>
      <c r="DE139" s="23"/>
      <c r="DF139" s="24"/>
      <c r="DG139" s="23">
        <v>1</v>
      </c>
      <c r="DH139" s="24" t="s">
        <v>2583</v>
      </c>
      <c r="DI139" s="222"/>
      <c r="DJ139" s="24" t="s">
        <v>2584</v>
      </c>
      <c r="DK139" s="222"/>
      <c r="DL139" s="23"/>
      <c r="DM139" s="23"/>
      <c r="DN139" s="23" t="s">
        <v>63</v>
      </c>
      <c r="DO139" s="23"/>
      <c r="DP139" s="24" t="s">
        <v>2585</v>
      </c>
      <c r="DQ139" s="23">
        <v>1</v>
      </c>
      <c r="DR139" s="24" t="s">
        <v>1725</v>
      </c>
      <c r="DS139" s="325"/>
      <c r="DT139" s="222"/>
      <c r="DU139" s="222"/>
      <c r="DV139" s="23"/>
      <c r="DW139" s="23" t="s">
        <v>63</v>
      </c>
      <c r="DX139" s="23"/>
      <c r="DY139" s="23"/>
      <c r="DZ139" s="24"/>
      <c r="EA139" s="23">
        <v>1</v>
      </c>
      <c r="EB139" s="24" t="s">
        <v>1709</v>
      </c>
      <c r="EC139" s="325"/>
      <c r="ED139" s="222"/>
      <c r="EE139" s="222"/>
      <c r="EF139" s="23"/>
      <c r="EG139" s="23" t="s">
        <v>63</v>
      </c>
      <c r="EH139" s="23"/>
      <c r="EI139" s="23"/>
      <c r="EJ139" s="24"/>
      <c r="EK139" s="23">
        <v>1</v>
      </c>
      <c r="EL139" s="24" t="s">
        <v>2586</v>
      </c>
      <c r="EM139" s="222"/>
      <c r="EN139" s="222"/>
      <c r="EO139" s="222"/>
      <c r="EP139" s="23"/>
      <c r="EQ139" s="23" t="s">
        <v>63</v>
      </c>
      <c r="ER139" s="23"/>
      <c r="ES139" s="23"/>
      <c r="ET139" s="24"/>
      <c r="EU139" s="169">
        <v>1</v>
      </c>
    </row>
    <row r="140" spans="1:161" ht="63.75" customHeight="1" x14ac:dyDescent="0.2">
      <c r="A140" s="26">
        <v>68</v>
      </c>
      <c r="B140" s="26"/>
      <c r="C140" s="21" t="s">
        <v>2576</v>
      </c>
      <c r="D140" s="21">
        <v>6</v>
      </c>
      <c r="E140" s="21" t="s">
        <v>90</v>
      </c>
      <c r="F140" s="21" t="s">
        <v>2587</v>
      </c>
      <c r="G140" s="331"/>
      <c r="H140" s="31" t="s">
        <v>2588</v>
      </c>
      <c r="I140" s="24"/>
      <c r="J140" s="24" t="s">
        <v>2589</v>
      </c>
      <c r="K140" s="24"/>
      <c r="L140" s="222"/>
      <c r="M140" s="292"/>
      <c r="N140" s="292"/>
      <c r="O140" s="292" t="s">
        <v>2474</v>
      </c>
      <c r="P140" s="26"/>
      <c r="Q140" s="26"/>
      <c r="R140" s="292" t="s">
        <v>63</v>
      </c>
      <c r="S140" s="23"/>
      <c r="T140" s="22" t="s">
        <v>2590</v>
      </c>
      <c r="U140" s="169">
        <v>1</v>
      </c>
      <c r="V140" s="3" t="s">
        <v>65</v>
      </c>
      <c r="W140" s="564"/>
      <c r="X140" s="545"/>
      <c r="Y140" s="545"/>
      <c r="Z140" s="545"/>
      <c r="AA140" s="545" t="s">
        <v>63</v>
      </c>
      <c r="AB140" s="545"/>
      <c r="AC140" s="545"/>
      <c r="AD140" s="533"/>
      <c r="AE140" s="545">
        <v>1</v>
      </c>
      <c r="AF140" s="228"/>
      <c r="AG140" s="228"/>
      <c r="AH140" s="228"/>
      <c r="AI140" s="228"/>
      <c r="AJ140" s="552"/>
      <c r="AK140" s="552"/>
      <c r="AL140" s="552"/>
      <c r="AM140" s="552"/>
      <c r="AN140" s="552"/>
      <c r="AO140" s="552"/>
      <c r="AP140" s="228"/>
      <c r="AQ140" s="655"/>
      <c r="AR140" s="655"/>
      <c r="AS140" s="655"/>
      <c r="AT140" s="655"/>
      <c r="AU140" s="655"/>
      <c r="AV140" s="655"/>
      <c r="AW140" s="655"/>
      <c r="AX140" s="629"/>
      <c r="AY140" s="552"/>
      <c r="AZ140" s="66"/>
      <c r="BA140" s="655"/>
      <c r="BB140" s="655"/>
      <c r="BC140" s="655"/>
      <c r="BD140" s="655"/>
      <c r="BE140" s="655"/>
      <c r="BF140" s="655"/>
      <c r="BG140" s="655"/>
      <c r="BH140" s="552"/>
      <c r="BI140" s="552"/>
      <c r="BJ140" s="228"/>
      <c r="BK140" s="655"/>
      <c r="BL140" s="655"/>
      <c r="BM140" s="655"/>
      <c r="BN140" s="655"/>
      <c r="BO140" s="655"/>
      <c r="BP140" s="655"/>
      <c r="BQ140" s="655"/>
      <c r="BR140" s="552"/>
      <c r="BS140" s="552"/>
      <c r="BT140" s="66"/>
      <c r="BU140" s="655"/>
      <c r="BV140" s="655"/>
      <c r="BW140" s="655"/>
      <c r="BX140" s="655"/>
      <c r="BY140" s="655"/>
      <c r="BZ140" s="655"/>
      <c r="CA140" s="655"/>
      <c r="CB140" s="552"/>
      <c r="CC140" s="552"/>
      <c r="CD140" s="24" t="s">
        <v>2591</v>
      </c>
      <c r="CE140" s="548"/>
      <c r="CF140" s="548"/>
      <c r="CG140" s="548"/>
      <c r="CH140" s="548"/>
      <c r="CI140" s="548" t="s">
        <v>63</v>
      </c>
      <c r="CJ140" s="548"/>
      <c r="CK140" s="548"/>
      <c r="CL140" s="533"/>
      <c r="CM140" s="595">
        <v>1</v>
      </c>
      <c r="CN140" s="24" t="s">
        <v>231</v>
      </c>
      <c r="CO140" s="222"/>
      <c r="CP140" s="222"/>
      <c r="CQ140" s="222"/>
      <c r="CR140" s="545"/>
      <c r="CS140" s="545"/>
      <c r="CT140" s="545" t="s">
        <v>63</v>
      </c>
      <c r="CU140" s="545"/>
      <c r="CV140" s="533" t="s">
        <v>2592</v>
      </c>
      <c r="CW140" s="545">
        <v>1</v>
      </c>
      <c r="CX140" s="24" t="s">
        <v>2593</v>
      </c>
      <c r="CY140" s="548"/>
      <c r="CZ140" s="548"/>
      <c r="DA140" s="548"/>
      <c r="DB140" s="548"/>
      <c r="DC140" s="548" t="s">
        <v>63</v>
      </c>
      <c r="DD140" s="548"/>
      <c r="DE140" s="548"/>
      <c r="DF140" s="533"/>
      <c r="DG140" s="545">
        <v>1</v>
      </c>
      <c r="DH140" s="24" t="s">
        <v>2594</v>
      </c>
      <c r="DI140" s="548"/>
      <c r="DJ140" s="548"/>
      <c r="DK140" s="548"/>
      <c r="DL140" s="548"/>
      <c r="DM140" s="548"/>
      <c r="DN140" s="548" t="s">
        <v>63</v>
      </c>
      <c r="DO140" s="548"/>
      <c r="DP140" s="533" t="s">
        <v>2595</v>
      </c>
      <c r="DQ140" s="545">
        <v>1</v>
      </c>
      <c r="DR140" s="24" t="s">
        <v>2596</v>
      </c>
      <c r="DS140" s="666"/>
      <c r="DT140" s="548"/>
      <c r="DU140" s="548"/>
      <c r="DV140" s="548"/>
      <c r="DW140" s="548" t="s">
        <v>63</v>
      </c>
      <c r="DX140" s="548"/>
      <c r="DY140" s="548"/>
      <c r="DZ140" s="533"/>
      <c r="EA140" s="545">
        <v>1</v>
      </c>
      <c r="EB140" s="24" t="s">
        <v>2597</v>
      </c>
      <c r="EC140" s="666"/>
      <c r="ED140" s="548"/>
      <c r="EE140" s="548"/>
      <c r="EF140" s="548"/>
      <c r="EG140" s="548" t="s">
        <v>63</v>
      </c>
      <c r="EH140" s="548"/>
      <c r="EI140" s="548"/>
      <c r="EJ140" s="533"/>
      <c r="EK140" s="545">
        <v>1</v>
      </c>
      <c r="EL140" s="24" t="s">
        <v>1725</v>
      </c>
      <c r="EM140" s="548"/>
      <c r="EN140" s="548"/>
      <c r="EO140" s="548"/>
      <c r="EP140" s="548"/>
      <c r="EQ140" s="548" t="s">
        <v>63</v>
      </c>
      <c r="ER140" s="548"/>
      <c r="ES140" s="548"/>
      <c r="ET140" s="533"/>
      <c r="EU140" s="595">
        <v>1</v>
      </c>
    </row>
    <row r="141" spans="1:161" ht="15.75" customHeight="1" x14ac:dyDescent="0.2">
      <c r="A141" s="449"/>
      <c r="B141" s="449"/>
      <c r="C141" s="449"/>
      <c r="D141" s="449"/>
      <c r="E141" s="449"/>
      <c r="F141" s="449"/>
      <c r="G141" s="450"/>
      <c r="H141" s="117"/>
      <c r="I141" s="24"/>
      <c r="J141" s="24" t="s">
        <v>2598</v>
      </c>
      <c r="K141" s="24"/>
      <c r="L141" s="222"/>
      <c r="M141" s="344"/>
      <c r="N141" s="344"/>
      <c r="O141" s="344"/>
      <c r="P141" s="343"/>
      <c r="Q141" s="343"/>
      <c r="R141" s="344"/>
      <c r="S141" s="23"/>
      <c r="T141" s="243"/>
      <c r="U141" s="169"/>
      <c r="V141" s="3" t="s">
        <v>2599</v>
      </c>
      <c r="W141" s="565"/>
      <c r="X141" s="531"/>
      <c r="Y141" s="531"/>
      <c r="Z141" s="531"/>
      <c r="AA141" s="531"/>
      <c r="AB141" s="531"/>
      <c r="AC141" s="531"/>
      <c r="AD141" s="531"/>
      <c r="AE141" s="531"/>
      <c r="AF141" s="228"/>
      <c r="AG141" s="228"/>
      <c r="AH141" s="228"/>
      <c r="AI141" s="228"/>
      <c r="AJ141" s="531"/>
      <c r="AK141" s="531"/>
      <c r="AL141" s="531"/>
      <c r="AM141" s="531"/>
      <c r="AN141" s="531"/>
      <c r="AO141" s="531"/>
      <c r="AP141" s="228"/>
      <c r="AQ141" s="531"/>
      <c r="AR141" s="531"/>
      <c r="AS141" s="531"/>
      <c r="AT141" s="531"/>
      <c r="AU141" s="531"/>
      <c r="AV141" s="531"/>
      <c r="AW141" s="531"/>
      <c r="AX141" s="531"/>
      <c r="AY141" s="531"/>
      <c r="AZ141" s="66"/>
      <c r="BA141" s="531"/>
      <c r="BB141" s="531"/>
      <c r="BC141" s="531"/>
      <c r="BD141" s="531"/>
      <c r="BE141" s="531"/>
      <c r="BF141" s="531"/>
      <c r="BG141" s="531"/>
      <c r="BH141" s="531"/>
      <c r="BI141" s="531"/>
      <c r="BJ141" s="228"/>
      <c r="BK141" s="531"/>
      <c r="BL141" s="531"/>
      <c r="BM141" s="531"/>
      <c r="BN141" s="531"/>
      <c r="BO141" s="531"/>
      <c r="BP141" s="531"/>
      <c r="BQ141" s="531"/>
      <c r="BR141" s="531"/>
      <c r="BS141" s="531"/>
      <c r="BT141" s="66"/>
      <c r="BU141" s="531"/>
      <c r="BV141" s="531"/>
      <c r="BW141" s="531"/>
      <c r="BX141" s="531"/>
      <c r="BY141" s="531"/>
      <c r="BZ141" s="531"/>
      <c r="CA141" s="531"/>
      <c r="CB141" s="531"/>
      <c r="CC141" s="531"/>
      <c r="CD141" s="222" t="s">
        <v>2600</v>
      </c>
      <c r="CE141" s="531"/>
      <c r="CF141" s="531"/>
      <c r="CG141" s="531"/>
      <c r="CH141" s="531"/>
      <c r="CI141" s="531"/>
      <c r="CJ141" s="531"/>
      <c r="CK141" s="531"/>
      <c r="CL141" s="531"/>
      <c r="CM141" s="563"/>
      <c r="CN141" s="24" t="s">
        <v>231</v>
      </c>
      <c r="CO141" s="222"/>
      <c r="CP141" s="222"/>
      <c r="CQ141" s="222"/>
      <c r="CR141" s="531"/>
      <c r="CS141" s="531"/>
      <c r="CT141" s="531"/>
      <c r="CU141" s="531"/>
      <c r="CV141" s="531"/>
      <c r="CW141" s="531"/>
      <c r="CX141" s="24" t="s">
        <v>2601</v>
      </c>
      <c r="CY141" s="531"/>
      <c r="CZ141" s="531"/>
      <c r="DA141" s="531"/>
      <c r="DB141" s="531"/>
      <c r="DC141" s="531"/>
      <c r="DD141" s="531"/>
      <c r="DE141" s="531"/>
      <c r="DF141" s="531"/>
      <c r="DG141" s="531"/>
      <c r="DH141" s="24" t="s">
        <v>2602</v>
      </c>
      <c r="DI141" s="531"/>
      <c r="DJ141" s="531"/>
      <c r="DK141" s="531"/>
      <c r="DL141" s="531"/>
      <c r="DM141" s="531"/>
      <c r="DN141" s="531"/>
      <c r="DO141" s="531"/>
      <c r="DP141" s="531"/>
      <c r="DQ141" s="531"/>
      <c r="DR141" s="24" t="s">
        <v>2596</v>
      </c>
      <c r="DS141" s="565"/>
      <c r="DT141" s="531"/>
      <c r="DU141" s="531"/>
      <c r="DV141" s="531"/>
      <c r="DW141" s="531"/>
      <c r="DX141" s="531"/>
      <c r="DY141" s="531"/>
      <c r="DZ141" s="531"/>
      <c r="EA141" s="531"/>
      <c r="EB141" s="185">
        <v>2</v>
      </c>
      <c r="EC141" s="565"/>
      <c r="ED141" s="531"/>
      <c r="EE141" s="531"/>
      <c r="EF141" s="531"/>
      <c r="EG141" s="531"/>
      <c r="EH141" s="531"/>
      <c r="EI141" s="531"/>
      <c r="EJ141" s="531"/>
      <c r="EK141" s="531"/>
      <c r="EL141" s="3" t="s">
        <v>2599</v>
      </c>
      <c r="EM141" s="531"/>
      <c r="EN141" s="531"/>
      <c r="EO141" s="531"/>
      <c r="EP141" s="531"/>
      <c r="EQ141" s="531"/>
      <c r="ER141" s="531"/>
      <c r="ES141" s="531"/>
      <c r="ET141" s="531"/>
      <c r="EU141" s="563"/>
    </row>
    <row r="142" spans="1:161" ht="15.75" customHeight="1" x14ac:dyDescent="0.2">
      <c r="A142" s="245"/>
      <c r="B142" s="245"/>
      <c r="C142" s="245"/>
      <c r="D142" s="245"/>
      <c r="E142" s="245"/>
      <c r="F142" s="245"/>
      <c r="G142" s="448"/>
      <c r="H142" s="117"/>
      <c r="I142" s="24"/>
      <c r="J142" s="24" t="s">
        <v>2603</v>
      </c>
      <c r="K142" s="24"/>
      <c r="L142" s="222"/>
      <c r="M142" s="297"/>
      <c r="N142" s="297"/>
      <c r="O142" s="297"/>
      <c r="P142" s="172"/>
      <c r="Q142" s="172"/>
      <c r="R142" s="297"/>
      <c r="S142" s="23"/>
      <c r="T142" s="242"/>
      <c r="U142" s="169"/>
      <c r="V142" s="3" t="s">
        <v>2604</v>
      </c>
      <c r="W142" s="555"/>
      <c r="X142" s="532"/>
      <c r="Y142" s="532"/>
      <c r="Z142" s="532"/>
      <c r="AA142" s="532"/>
      <c r="AB142" s="532"/>
      <c r="AC142" s="532"/>
      <c r="AD142" s="532"/>
      <c r="AE142" s="532"/>
      <c r="AF142" s="228"/>
      <c r="AG142" s="228"/>
      <c r="AH142" s="228"/>
      <c r="AI142" s="228"/>
      <c r="AJ142" s="532"/>
      <c r="AK142" s="532"/>
      <c r="AL142" s="532"/>
      <c r="AM142" s="532"/>
      <c r="AN142" s="532"/>
      <c r="AO142" s="532"/>
      <c r="AP142" s="228"/>
      <c r="AQ142" s="532"/>
      <c r="AR142" s="532"/>
      <c r="AS142" s="532"/>
      <c r="AT142" s="532"/>
      <c r="AU142" s="532"/>
      <c r="AV142" s="532"/>
      <c r="AW142" s="532"/>
      <c r="AX142" s="532"/>
      <c r="AY142" s="532"/>
      <c r="AZ142" s="66"/>
      <c r="BA142" s="532"/>
      <c r="BB142" s="532"/>
      <c r="BC142" s="532"/>
      <c r="BD142" s="532"/>
      <c r="BE142" s="532"/>
      <c r="BF142" s="532"/>
      <c r="BG142" s="532"/>
      <c r="BH142" s="532"/>
      <c r="BI142" s="532"/>
      <c r="BJ142" s="228"/>
      <c r="BK142" s="532"/>
      <c r="BL142" s="532"/>
      <c r="BM142" s="532"/>
      <c r="BN142" s="532"/>
      <c r="BO142" s="532"/>
      <c r="BP142" s="532"/>
      <c r="BQ142" s="532"/>
      <c r="BR142" s="532"/>
      <c r="BS142" s="532"/>
      <c r="BT142" s="66"/>
      <c r="BU142" s="532"/>
      <c r="BV142" s="532"/>
      <c r="BW142" s="532"/>
      <c r="BX142" s="532"/>
      <c r="BY142" s="532"/>
      <c r="BZ142" s="532"/>
      <c r="CA142" s="532"/>
      <c r="CB142" s="532"/>
      <c r="CC142" s="532"/>
      <c r="CD142" s="222"/>
      <c r="CE142" s="532"/>
      <c r="CF142" s="532"/>
      <c r="CG142" s="532"/>
      <c r="CH142" s="532"/>
      <c r="CI142" s="532"/>
      <c r="CJ142" s="532"/>
      <c r="CK142" s="532"/>
      <c r="CL142" s="532"/>
      <c r="CM142" s="561"/>
      <c r="CN142" s="24" t="s">
        <v>231</v>
      </c>
      <c r="CO142" s="222"/>
      <c r="CP142" s="222"/>
      <c r="CQ142" s="222"/>
      <c r="CR142" s="532"/>
      <c r="CS142" s="532"/>
      <c r="CT142" s="532"/>
      <c r="CU142" s="532"/>
      <c r="CV142" s="532"/>
      <c r="CW142" s="532"/>
      <c r="CX142" s="185">
        <v>1</v>
      </c>
      <c r="CY142" s="532"/>
      <c r="CZ142" s="532"/>
      <c r="DA142" s="532"/>
      <c r="DB142" s="532"/>
      <c r="DC142" s="532"/>
      <c r="DD142" s="532"/>
      <c r="DE142" s="532"/>
      <c r="DF142" s="532"/>
      <c r="DG142" s="532"/>
      <c r="DH142" s="24" t="s">
        <v>2602</v>
      </c>
      <c r="DI142" s="532"/>
      <c r="DJ142" s="532"/>
      <c r="DK142" s="532"/>
      <c r="DL142" s="532"/>
      <c r="DM142" s="532"/>
      <c r="DN142" s="532"/>
      <c r="DO142" s="532"/>
      <c r="DP142" s="532"/>
      <c r="DQ142" s="532"/>
      <c r="DR142" s="24" t="s">
        <v>2605</v>
      </c>
      <c r="DS142" s="555"/>
      <c r="DT142" s="532"/>
      <c r="DU142" s="532"/>
      <c r="DV142" s="532"/>
      <c r="DW142" s="532"/>
      <c r="DX142" s="532"/>
      <c r="DY142" s="532"/>
      <c r="DZ142" s="532"/>
      <c r="EA142" s="532"/>
      <c r="EB142" s="185">
        <v>2</v>
      </c>
      <c r="EC142" s="555"/>
      <c r="ED142" s="532"/>
      <c r="EE142" s="532"/>
      <c r="EF142" s="532"/>
      <c r="EG142" s="532"/>
      <c r="EH142" s="532"/>
      <c r="EI142" s="532"/>
      <c r="EJ142" s="532"/>
      <c r="EK142" s="532"/>
      <c r="EL142" s="3" t="s">
        <v>2604</v>
      </c>
      <c r="EM142" s="532"/>
      <c r="EN142" s="532"/>
      <c r="EO142" s="532"/>
      <c r="EP142" s="532"/>
      <c r="EQ142" s="532"/>
      <c r="ER142" s="532"/>
      <c r="ES142" s="532"/>
      <c r="ET142" s="532"/>
      <c r="EU142" s="561"/>
    </row>
    <row r="143" spans="1:161" ht="15.75" customHeight="1" x14ac:dyDescent="0.2">
      <c r="A143" s="179">
        <v>69</v>
      </c>
      <c r="B143" s="179"/>
      <c r="C143" s="179" t="s">
        <v>2606</v>
      </c>
      <c r="D143" s="179">
        <v>6</v>
      </c>
      <c r="E143" s="179" t="s">
        <v>167</v>
      </c>
      <c r="F143" s="179" t="s">
        <v>2607</v>
      </c>
      <c r="G143" s="455"/>
      <c r="H143" s="179" t="s">
        <v>2608</v>
      </c>
      <c r="I143" s="179"/>
      <c r="J143" s="179" t="s">
        <v>2609</v>
      </c>
      <c r="K143" s="179"/>
      <c r="L143" s="282"/>
      <c r="M143" s="282"/>
      <c r="N143" s="282"/>
      <c r="O143" s="282" t="s">
        <v>2474</v>
      </c>
      <c r="P143" s="178"/>
      <c r="Q143" s="178"/>
      <c r="R143" s="178" t="s">
        <v>63</v>
      </c>
      <c r="S143" s="178"/>
      <c r="T143" s="179" t="s">
        <v>2610</v>
      </c>
      <c r="U143" s="182">
        <v>1</v>
      </c>
      <c r="V143" s="179" t="s">
        <v>62</v>
      </c>
      <c r="W143" s="456"/>
      <c r="X143" s="179"/>
      <c r="Y143" s="179"/>
      <c r="Z143" s="178"/>
      <c r="AA143" s="178" t="s">
        <v>63</v>
      </c>
      <c r="AB143" s="178"/>
      <c r="AC143" s="178"/>
      <c r="AD143" s="179"/>
      <c r="AE143" s="178">
        <v>1</v>
      </c>
      <c r="AF143" s="228"/>
      <c r="AG143" s="228"/>
      <c r="AH143" s="228"/>
      <c r="AI143" s="228"/>
      <c r="AJ143" s="66"/>
      <c r="AK143" s="66"/>
      <c r="AL143" s="66"/>
      <c r="AM143" s="66"/>
      <c r="AN143" s="41"/>
      <c r="AO143" s="66"/>
      <c r="AP143" s="41"/>
      <c r="AQ143" s="228"/>
      <c r="AR143" s="228"/>
      <c r="AS143" s="228"/>
      <c r="AT143" s="228"/>
      <c r="AU143" s="228"/>
      <c r="AV143" s="228"/>
      <c r="AW143" s="228"/>
      <c r="AX143" s="228"/>
      <c r="AY143" s="66"/>
      <c r="AZ143" s="66"/>
      <c r="BA143" s="228"/>
      <c r="BB143" s="228"/>
      <c r="BC143" s="228"/>
      <c r="BD143" s="66"/>
      <c r="BE143" s="66"/>
      <c r="BF143" s="66"/>
      <c r="BG143" s="66"/>
      <c r="BH143" s="41"/>
      <c r="BI143" s="66"/>
      <c r="BJ143" s="228"/>
      <c r="BK143" s="228"/>
      <c r="BL143" s="228"/>
      <c r="BM143" s="228"/>
      <c r="BN143" s="66"/>
      <c r="BO143" s="66"/>
      <c r="BP143" s="66"/>
      <c r="BQ143" s="66"/>
      <c r="BR143" s="41"/>
      <c r="BS143" s="66"/>
      <c r="BT143" s="66"/>
      <c r="BU143" s="228"/>
      <c r="BV143" s="228"/>
      <c r="BW143" s="228"/>
      <c r="BX143" s="66"/>
      <c r="BY143" s="66"/>
      <c r="BZ143" s="66"/>
      <c r="CA143" s="66"/>
      <c r="CB143" s="41"/>
      <c r="CC143" s="66"/>
      <c r="CD143" s="179" t="s">
        <v>62</v>
      </c>
      <c r="CE143" s="282"/>
      <c r="CF143" s="282"/>
      <c r="CG143" s="282"/>
      <c r="CH143" s="178"/>
      <c r="CI143" s="178" t="s">
        <v>63</v>
      </c>
      <c r="CJ143" s="178"/>
      <c r="CK143" s="178"/>
      <c r="CL143" s="179"/>
      <c r="CM143" s="182">
        <v>1</v>
      </c>
      <c r="CN143" s="179" t="s">
        <v>2611</v>
      </c>
      <c r="CO143" s="282"/>
      <c r="CP143" s="282"/>
      <c r="CQ143" s="282"/>
      <c r="CR143" s="178"/>
      <c r="CS143" s="178" t="s">
        <v>63</v>
      </c>
      <c r="CT143" s="178"/>
      <c r="CU143" s="178"/>
      <c r="CV143" s="179"/>
      <c r="CW143" s="178">
        <v>1</v>
      </c>
      <c r="CX143" s="179" t="s">
        <v>62</v>
      </c>
      <c r="CY143" s="222"/>
      <c r="CZ143" s="222"/>
      <c r="DA143" s="222"/>
      <c r="DB143" s="178"/>
      <c r="DC143" s="178" t="s">
        <v>63</v>
      </c>
      <c r="DD143" s="178"/>
      <c r="DE143" s="178"/>
      <c r="DF143" s="179"/>
      <c r="DG143" s="178">
        <v>1</v>
      </c>
      <c r="DH143" s="179" t="s">
        <v>2612</v>
      </c>
      <c r="DI143" s="282"/>
      <c r="DJ143" s="179" t="s">
        <v>2613</v>
      </c>
      <c r="DK143" s="282"/>
      <c r="DL143" s="178"/>
      <c r="DM143" s="178" t="s">
        <v>63</v>
      </c>
      <c r="DN143" s="178"/>
      <c r="DO143" s="178"/>
      <c r="DP143" s="179"/>
      <c r="DQ143" s="178">
        <v>1</v>
      </c>
      <c r="DR143" s="189">
        <v>3</v>
      </c>
      <c r="DS143" s="287"/>
      <c r="DT143" s="282"/>
      <c r="DU143" s="282"/>
      <c r="DV143" s="178"/>
      <c r="DW143" s="178" t="s">
        <v>63</v>
      </c>
      <c r="DX143" s="178"/>
      <c r="DY143" s="178"/>
      <c r="DZ143" s="179"/>
      <c r="EA143" s="178">
        <v>1</v>
      </c>
      <c r="EB143" s="179" t="s">
        <v>2614</v>
      </c>
      <c r="EC143" s="287"/>
      <c r="ED143" s="282"/>
      <c r="EE143" s="282"/>
      <c r="EF143" s="178"/>
      <c r="EG143" s="178" t="s">
        <v>63</v>
      </c>
      <c r="EH143" s="178"/>
      <c r="EI143" s="178"/>
      <c r="EJ143" s="179"/>
      <c r="EK143" s="178">
        <v>1</v>
      </c>
      <c r="EL143" s="179" t="s">
        <v>2615</v>
      </c>
      <c r="EM143" s="282"/>
      <c r="EN143" s="282"/>
      <c r="EO143" s="282"/>
      <c r="EP143" s="178"/>
      <c r="EQ143" s="178" t="s">
        <v>63</v>
      </c>
      <c r="ER143" s="178"/>
      <c r="ES143" s="178"/>
      <c r="ET143" s="179"/>
      <c r="EU143" s="182">
        <v>1</v>
      </c>
    </row>
    <row r="144" spans="1:161" ht="25.5" customHeight="1" x14ac:dyDescent="0.2">
      <c r="A144" s="26">
        <v>70</v>
      </c>
      <c r="B144" s="26"/>
      <c r="C144" s="21" t="s">
        <v>2616</v>
      </c>
      <c r="D144" s="21">
        <v>6</v>
      </c>
      <c r="E144" s="21" t="s">
        <v>57</v>
      </c>
      <c r="F144" s="457" t="s">
        <v>2617</v>
      </c>
      <c r="G144" s="331"/>
      <c r="H144" s="458" t="s">
        <v>2618</v>
      </c>
      <c r="I144" s="24"/>
      <c r="J144" s="24" t="s">
        <v>2619</v>
      </c>
      <c r="K144" s="24"/>
      <c r="L144" s="222"/>
      <c r="M144" s="292"/>
      <c r="N144" s="292"/>
      <c r="O144" s="292" t="s">
        <v>2474</v>
      </c>
      <c r="P144" s="26"/>
      <c r="Q144" s="26"/>
      <c r="R144" s="292" t="s">
        <v>63</v>
      </c>
      <c r="S144" s="23"/>
      <c r="T144" s="22" t="s">
        <v>2620</v>
      </c>
      <c r="U144" s="169">
        <v>1</v>
      </c>
      <c r="V144" s="24" t="s">
        <v>62</v>
      </c>
      <c r="W144" s="564"/>
      <c r="X144" s="545"/>
      <c r="Y144" s="545"/>
      <c r="Z144" s="545"/>
      <c r="AA144" s="545" t="s">
        <v>63</v>
      </c>
      <c r="AB144" s="545"/>
      <c r="AC144" s="545"/>
      <c r="AD144" s="533"/>
      <c r="AE144" s="545">
        <v>1</v>
      </c>
      <c r="AF144" s="228"/>
      <c r="AG144" s="627"/>
      <c r="AH144" s="627"/>
      <c r="AI144" s="627"/>
      <c r="AJ144" s="552"/>
      <c r="AK144" s="552"/>
      <c r="AL144" s="552"/>
      <c r="AM144" s="552"/>
      <c r="AN144" s="552"/>
      <c r="AO144" s="552"/>
      <c r="AP144" s="228"/>
      <c r="AQ144" s="627"/>
      <c r="AR144" s="627"/>
      <c r="AS144" s="627"/>
      <c r="AT144" s="552"/>
      <c r="AU144" s="552"/>
      <c r="AV144" s="552"/>
      <c r="AW144" s="552"/>
      <c r="AX144" s="552"/>
      <c r="AY144" s="552"/>
      <c r="AZ144" s="66"/>
      <c r="BA144" s="627"/>
      <c r="BB144" s="627"/>
      <c r="BC144" s="627"/>
      <c r="BD144" s="552"/>
      <c r="BE144" s="552"/>
      <c r="BF144" s="552"/>
      <c r="BG144" s="552"/>
      <c r="BH144" s="552"/>
      <c r="BI144" s="552"/>
      <c r="BJ144" s="228"/>
      <c r="BK144" s="627"/>
      <c r="BL144" s="627"/>
      <c r="BM144" s="627"/>
      <c r="BN144" s="552"/>
      <c r="BO144" s="552"/>
      <c r="BP144" s="552"/>
      <c r="BQ144" s="552"/>
      <c r="BR144" s="552"/>
      <c r="BS144" s="552"/>
      <c r="BT144" s="66"/>
      <c r="BU144" s="627"/>
      <c r="BV144" s="627"/>
      <c r="BW144" s="627"/>
      <c r="BX144" s="552"/>
      <c r="BY144" s="552"/>
      <c r="BZ144" s="552"/>
      <c r="CA144" s="552"/>
      <c r="CB144" s="552"/>
      <c r="CC144" s="552"/>
      <c r="CD144" s="24" t="s">
        <v>62</v>
      </c>
      <c r="CE144" s="626"/>
      <c r="CF144" s="626"/>
      <c r="CG144" s="626"/>
      <c r="CH144" s="545"/>
      <c r="CI144" s="545" t="s">
        <v>63</v>
      </c>
      <c r="CJ144" s="545"/>
      <c r="CK144" s="545"/>
      <c r="CL144" s="533"/>
      <c r="CM144" s="595">
        <v>1</v>
      </c>
      <c r="CN144" s="24" t="s">
        <v>231</v>
      </c>
      <c r="CO144" s="626"/>
      <c r="CP144" s="626"/>
      <c r="CQ144" s="626"/>
      <c r="CR144" s="545"/>
      <c r="CS144" s="545"/>
      <c r="CT144" s="545" t="s">
        <v>63</v>
      </c>
      <c r="CU144" s="545"/>
      <c r="CV144" s="533" t="s">
        <v>2621</v>
      </c>
      <c r="CW144" s="545">
        <v>1</v>
      </c>
      <c r="CX144" s="24" t="s">
        <v>62</v>
      </c>
      <c r="CY144" s="626"/>
      <c r="CZ144" s="626"/>
      <c r="DA144" s="626"/>
      <c r="DB144" s="545"/>
      <c r="DC144" s="545" t="s">
        <v>63</v>
      </c>
      <c r="DD144" s="545"/>
      <c r="DE144" s="545"/>
      <c r="DF144" s="533"/>
      <c r="DG144" s="545">
        <v>1</v>
      </c>
      <c r="DH144" s="24" t="s">
        <v>65</v>
      </c>
      <c r="DI144" s="626"/>
      <c r="DJ144" s="626"/>
      <c r="DK144" s="626"/>
      <c r="DL144" s="545"/>
      <c r="DM144" s="548" t="s">
        <v>63</v>
      </c>
      <c r="DN144" s="545"/>
      <c r="DO144" s="545"/>
      <c r="DP144" s="533"/>
      <c r="DQ144" s="545">
        <v>1</v>
      </c>
      <c r="DR144" s="24" t="s">
        <v>83</v>
      </c>
      <c r="DS144" s="628"/>
      <c r="DT144" s="626"/>
      <c r="DU144" s="545"/>
      <c r="DV144" s="545"/>
      <c r="DW144" s="545" t="s">
        <v>63</v>
      </c>
      <c r="DX144" s="545"/>
      <c r="DY144" s="548"/>
      <c r="DZ144" s="533"/>
      <c r="EA144" s="545">
        <v>1</v>
      </c>
      <c r="EB144" s="24" t="s">
        <v>65</v>
      </c>
      <c r="EC144" s="628"/>
      <c r="ED144" s="626"/>
      <c r="EE144" s="626"/>
      <c r="EF144" s="545"/>
      <c r="EG144" s="545" t="s">
        <v>63</v>
      </c>
      <c r="EH144" s="545"/>
      <c r="EI144" s="545"/>
      <c r="EJ144" s="533"/>
      <c r="EK144" s="545">
        <v>1</v>
      </c>
      <c r="EL144" s="24" t="s">
        <v>1541</v>
      </c>
      <c r="EM144" s="626"/>
      <c r="EN144" s="626" t="s">
        <v>2622</v>
      </c>
      <c r="EO144" s="626"/>
      <c r="EP144" s="545"/>
      <c r="EQ144" s="545" t="s">
        <v>63</v>
      </c>
      <c r="ER144" s="545"/>
      <c r="ES144" s="545"/>
      <c r="ET144" s="533"/>
      <c r="EU144" s="595">
        <v>1</v>
      </c>
    </row>
    <row r="145" spans="1:151" ht="25.5" customHeight="1" x14ac:dyDescent="0.2">
      <c r="A145" s="449"/>
      <c r="B145" s="449"/>
      <c r="C145" s="449"/>
      <c r="D145" s="449"/>
      <c r="E145" s="449"/>
      <c r="F145" s="449"/>
      <c r="G145" s="450"/>
      <c r="H145" s="117"/>
      <c r="I145" s="24"/>
      <c r="J145" s="24" t="s">
        <v>2623</v>
      </c>
      <c r="K145" s="24"/>
      <c r="L145" s="222"/>
      <c r="M145" s="344"/>
      <c r="N145" s="344"/>
      <c r="O145" s="344"/>
      <c r="P145" s="343"/>
      <c r="Q145" s="343"/>
      <c r="R145" s="344"/>
      <c r="S145" s="23"/>
      <c r="T145" s="243"/>
      <c r="U145" s="169"/>
      <c r="V145" s="24" t="s">
        <v>2624</v>
      </c>
      <c r="W145" s="565"/>
      <c r="X145" s="531"/>
      <c r="Y145" s="531"/>
      <c r="Z145" s="531"/>
      <c r="AA145" s="531"/>
      <c r="AB145" s="531"/>
      <c r="AC145" s="531"/>
      <c r="AD145" s="531"/>
      <c r="AE145" s="531"/>
      <c r="AF145" s="228"/>
      <c r="AG145" s="531"/>
      <c r="AH145" s="531"/>
      <c r="AI145" s="531"/>
      <c r="AJ145" s="531"/>
      <c r="AK145" s="531"/>
      <c r="AL145" s="531"/>
      <c r="AM145" s="531"/>
      <c r="AN145" s="531"/>
      <c r="AO145" s="531"/>
      <c r="AP145" s="228"/>
      <c r="AQ145" s="531"/>
      <c r="AR145" s="531"/>
      <c r="AS145" s="531"/>
      <c r="AT145" s="531"/>
      <c r="AU145" s="531"/>
      <c r="AV145" s="531"/>
      <c r="AW145" s="531"/>
      <c r="AX145" s="531"/>
      <c r="AY145" s="531"/>
      <c r="AZ145" s="66"/>
      <c r="BA145" s="531"/>
      <c r="BB145" s="531"/>
      <c r="BC145" s="531"/>
      <c r="BD145" s="531"/>
      <c r="BE145" s="531"/>
      <c r="BF145" s="531"/>
      <c r="BG145" s="531"/>
      <c r="BH145" s="531"/>
      <c r="BI145" s="531"/>
      <c r="BJ145" s="228"/>
      <c r="BK145" s="531"/>
      <c r="BL145" s="531"/>
      <c r="BM145" s="531"/>
      <c r="BN145" s="531"/>
      <c r="BO145" s="531"/>
      <c r="BP145" s="531"/>
      <c r="BQ145" s="531"/>
      <c r="BR145" s="531"/>
      <c r="BS145" s="531"/>
      <c r="BT145" s="66"/>
      <c r="BU145" s="531"/>
      <c r="BV145" s="531"/>
      <c r="BW145" s="531"/>
      <c r="BX145" s="531"/>
      <c r="BY145" s="531"/>
      <c r="BZ145" s="531"/>
      <c r="CA145" s="531"/>
      <c r="CB145" s="531"/>
      <c r="CC145" s="531"/>
      <c r="CD145" s="24" t="s">
        <v>2625</v>
      </c>
      <c r="CE145" s="531"/>
      <c r="CF145" s="531"/>
      <c r="CG145" s="531"/>
      <c r="CH145" s="531"/>
      <c r="CI145" s="531"/>
      <c r="CJ145" s="531"/>
      <c r="CK145" s="531"/>
      <c r="CL145" s="531"/>
      <c r="CM145" s="563"/>
      <c r="CN145" s="185">
        <v>0</v>
      </c>
      <c r="CO145" s="531"/>
      <c r="CP145" s="531"/>
      <c r="CQ145" s="531"/>
      <c r="CR145" s="531"/>
      <c r="CS145" s="531"/>
      <c r="CT145" s="531"/>
      <c r="CU145" s="531"/>
      <c r="CV145" s="531"/>
      <c r="CW145" s="531"/>
      <c r="CX145" s="24" t="s">
        <v>2626</v>
      </c>
      <c r="CY145" s="531"/>
      <c r="CZ145" s="531"/>
      <c r="DA145" s="531"/>
      <c r="DB145" s="531"/>
      <c r="DC145" s="531"/>
      <c r="DD145" s="531"/>
      <c r="DE145" s="531"/>
      <c r="DF145" s="531"/>
      <c r="DG145" s="531"/>
      <c r="DH145" s="185">
        <v>1</v>
      </c>
      <c r="DI145" s="531"/>
      <c r="DJ145" s="531"/>
      <c r="DK145" s="531"/>
      <c r="DL145" s="531"/>
      <c r="DM145" s="531"/>
      <c r="DN145" s="531"/>
      <c r="DO145" s="531"/>
      <c r="DP145" s="531"/>
      <c r="DQ145" s="531"/>
      <c r="DR145" s="185">
        <v>2</v>
      </c>
      <c r="DS145" s="565"/>
      <c r="DT145" s="531"/>
      <c r="DU145" s="531"/>
      <c r="DV145" s="531"/>
      <c r="DW145" s="531"/>
      <c r="DX145" s="531"/>
      <c r="DY145" s="531"/>
      <c r="DZ145" s="531"/>
      <c r="EA145" s="531"/>
      <c r="EB145" s="185">
        <v>1</v>
      </c>
      <c r="EC145" s="565"/>
      <c r="ED145" s="531"/>
      <c r="EE145" s="531"/>
      <c r="EF145" s="531"/>
      <c r="EG145" s="531"/>
      <c r="EH145" s="531"/>
      <c r="EI145" s="531"/>
      <c r="EJ145" s="531"/>
      <c r="EK145" s="531"/>
      <c r="EL145" s="185">
        <v>1</v>
      </c>
      <c r="EM145" s="531"/>
      <c r="EN145" s="531"/>
      <c r="EO145" s="531"/>
      <c r="EP145" s="531"/>
      <c r="EQ145" s="531"/>
      <c r="ER145" s="531"/>
      <c r="ES145" s="531"/>
      <c r="ET145" s="531"/>
      <c r="EU145" s="563"/>
    </row>
    <row r="146" spans="1:151" ht="15.75" customHeight="1" x14ac:dyDescent="0.2">
      <c r="A146" s="245"/>
      <c r="B146" s="245"/>
      <c r="C146" s="245"/>
      <c r="D146" s="245"/>
      <c r="E146" s="245"/>
      <c r="F146" s="245"/>
      <c r="G146" s="448"/>
      <c r="H146" s="117"/>
      <c r="I146" s="24"/>
      <c r="J146" s="24" t="s">
        <v>2627</v>
      </c>
      <c r="K146" s="24"/>
      <c r="L146" s="222"/>
      <c r="M146" s="297"/>
      <c r="N146" s="297"/>
      <c r="O146" s="297"/>
      <c r="P146" s="172"/>
      <c r="Q146" s="172"/>
      <c r="R146" s="297"/>
      <c r="S146" s="23"/>
      <c r="T146" s="242"/>
      <c r="U146" s="169"/>
      <c r="V146" s="24" t="s">
        <v>62</v>
      </c>
      <c r="W146" s="555"/>
      <c r="X146" s="532"/>
      <c r="Y146" s="532"/>
      <c r="Z146" s="532"/>
      <c r="AA146" s="532"/>
      <c r="AB146" s="532"/>
      <c r="AC146" s="532"/>
      <c r="AD146" s="532"/>
      <c r="AE146" s="532"/>
      <c r="AF146" s="228"/>
      <c r="AG146" s="532"/>
      <c r="AH146" s="532"/>
      <c r="AI146" s="532"/>
      <c r="AJ146" s="532"/>
      <c r="AK146" s="532"/>
      <c r="AL146" s="532"/>
      <c r="AM146" s="532"/>
      <c r="AN146" s="532"/>
      <c r="AO146" s="532"/>
      <c r="AP146" s="228"/>
      <c r="AQ146" s="532"/>
      <c r="AR146" s="532"/>
      <c r="AS146" s="532"/>
      <c r="AT146" s="532"/>
      <c r="AU146" s="532"/>
      <c r="AV146" s="532"/>
      <c r="AW146" s="532"/>
      <c r="AX146" s="532"/>
      <c r="AY146" s="532"/>
      <c r="AZ146" s="66"/>
      <c r="BA146" s="532"/>
      <c r="BB146" s="532"/>
      <c r="BC146" s="532"/>
      <c r="BD146" s="532"/>
      <c r="BE146" s="532"/>
      <c r="BF146" s="532"/>
      <c r="BG146" s="532"/>
      <c r="BH146" s="532"/>
      <c r="BI146" s="532"/>
      <c r="BJ146" s="228"/>
      <c r="BK146" s="532"/>
      <c r="BL146" s="532"/>
      <c r="BM146" s="532"/>
      <c r="BN146" s="532"/>
      <c r="BO146" s="532"/>
      <c r="BP146" s="532"/>
      <c r="BQ146" s="532"/>
      <c r="BR146" s="532"/>
      <c r="BS146" s="532"/>
      <c r="BT146" s="66"/>
      <c r="BU146" s="532"/>
      <c r="BV146" s="532"/>
      <c r="BW146" s="532"/>
      <c r="BX146" s="532"/>
      <c r="BY146" s="532"/>
      <c r="BZ146" s="532"/>
      <c r="CA146" s="532"/>
      <c r="CB146" s="532"/>
      <c r="CC146" s="532"/>
      <c r="CD146" s="24" t="s">
        <v>62</v>
      </c>
      <c r="CE146" s="532"/>
      <c r="CF146" s="532"/>
      <c r="CG146" s="532"/>
      <c r="CH146" s="532"/>
      <c r="CI146" s="532"/>
      <c r="CJ146" s="532"/>
      <c r="CK146" s="532"/>
      <c r="CL146" s="532"/>
      <c r="CM146" s="561"/>
      <c r="CN146" s="185">
        <v>0</v>
      </c>
      <c r="CO146" s="532"/>
      <c r="CP146" s="532"/>
      <c r="CQ146" s="532"/>
      <c r="CR146" s="532"/>
      <c r="CS146" s="532"/>
      <c r="CT146" s="532"/>
      <c r="CU146" s="532"/>
      <c r="CV146" s="532"/>
      <c r="CW146" s="532"/>
      <c r="CX146" s="24" t="s">
        <v>62</v>
      </c>
      <c r="CY146" s="532"/>
      <c r="CZ146" s="532"/>
      <c r="DA146" s="532"/>
      <c r="DB146" s="532"/>
      <c r="DC146" s="532"/>
      <c r="DD146" s="532"/>
      <c r="DE146" s="532"/>
      <c r="DF146" s="532"/>
      <c r="DG146" s="532"/>
      <c r="DH146" s="24" t="s">
        <v>65</v>
      </c>
      <c r="DI146" s="532"/>
      <c r="DJ146" s="532"/>
      <c r="DK146" s="532"/>
      <c r="DL146" s="532"/>
      <c r="DM146" s="532"/>
      <c r="DN146" s="532"/>
      <c r="DO146" s="532"/>
      <c r="DP146" s="532"/>
      <c r="DQ146" s="532"/>
      <c r="DR146" s="24" t="s">
        <v>83</v>
      </c>
      <c r="DS146" s="555"/>
      <c r="DT146" s="532"/>
      <c r="DU146" s="532"/>
      <c r="DV146" s="532"/>
      <c r="DW146" s="532"/>
      <c r="DX146" s="532"/>
      <c r="DY146" s="532"/>
      <c r="DZ146" s="532"/>
      <c r="EA146" s="532"/>
      <c r="EB146" s="24" t="s">
        <v>65</v>
      </c>
      <c r="EC146" s="555"/>
      <c r="ED146" s="532"/>
      <c r="EE146" s="532"/>
      <c r="EF146" s="532"/>
      <c r="EG146" s="532"/>
      <c r="EH146" s="532"/>
      <c r="EI146" s="532"/>
      <c r="EJ146" s="532"/>
      <c r="EK146" s="532"/>
      <c r="EL146" s="24" t="s">
        <v>1541</v>
      </c>
      <c r="EM146" s="532"/>
      <c r="EN146" s="532"/>
      <c r="EO146" s="532"/>
      <c r="EP146" s="532"/>
      <c r="EQ146" s="532"/>
      <c r="ER146" s="532"/>
      <c r="ES146" s="532"/>
      <c r="ET146" s="532"/>
      <c r="EU146" s="561"/>
    </row>
    <row r="147" spans="1:151" ht="38.25" customHeight="1" x14ac:dyDescent="0.2">
      <c r="A147" s="24">
        <v>71</v>
      </c>
      <c r="B147" s="24"/>
      <c r="C147" s="24" t="s">
        <v>2616</v>
      </c>
      <c r="D147" s="24">
        <v>6</v>
      </c>
      <c r="E147" s="24" t="s">
        <v>90</v>
      </c>
      <c r="F147" s="459" t="s">
        <v>2628</v>
      </c>
      <c r="G147" s="447"/>
      <c r="H147" s="24" t="s">
        <v>2629</v>
      </c>
      <c r="I147" s="24"/>
      <c r="J147" s="24"/>
      <c r="K147" s="24"/>
      <c r="L147" s="222" t="s">
        <v>2630</v>
      </c>
      <c r="M147" s="222"/>
      <c r="N147" s="222"/>
      <c r="O147" s="222"/>
      <c r="P147" s="23"/>
      <c r="Q147" s="23" t="s">
        <v>63</v>
      </c>
      <c r="R147" s="23"/>
      <c r="S147" s="23"/>
      <c r="T147" s="24"/>
      <c r="U147" s="169">
        <v>1</v>
      </c>
      <c r="V147" s="222" t="s">
        <v>2630</v>
      </c>
      <c r="W147" s="222"/>
      <c r="X147" s="222"/>
      <c r="Y147" s="222"/>
      <c r="Z147" s="23"/>
      <c r="AA147" s="23" t="s">
        <v>63</v>
      </c>
      <c r="AB147" s="23"/>
      <c r="AC147" s="23"/>
      <c r="AD147" s="56"/>
      <c r="AE147" s="169">
        <v>1</v>
      </c>
      <c r="AF147" s="228"/>
      <c r="AG147" s="228"/>
      <c r="AH147" s="228"/>
      <c r="AI147" s="228"/>
      <c r="AJ147" s="66"/>
      <c r="AK147" s="66"/>
      <c r="AL147" s="66"/>
      <c r="AM147" s="66"/>
      <c r="AN147" s="41"/>
      <c r="AO147" s="66"/>
      <c r="AP147" s="228"/>
      <c r="AQ147" s="228"/>
      <c r="AR147" s="228"/>
      <c r="AS147" s="228"/>
      <c r="AT147" s="228"/>
      <c r="AU147" s="228"/>
      <c r="AV147" s="228"/>
      <c r="AW147" s="228"/>
      <c r="AX147" s="228"/>
      <c r="AY147" s="66"/>
      <c r="AZ147" s="228"/>
      <c r="BA147" s="228"/>
      <c r="BB147" s="228"/>
      <c r="BC147" s="228"/>
      <c r="BD147" s="66"/>
      <c r="BE147" s="66"/>
      <c r="BF147" s="66"/>
      <c r="BG147" s="66"/>
      <c r="BH147" s="41"/>
      <c r="BI147" s="66"/>
      <c r="BJ147" s="228"/>
      <c r="BK147" s="228"/>
      <c r="BL147" s="228"/>
      <c r="BM147" s="228"/>
      <c r="BN147" s="66"/>
      <c r="BO147" s="66"/>
      <c r="BP147" s="66"/>
      <c r="BQ147" s="66"/>
      <c r="BR147" s="41"/>
      <c r="BS147" s="66"/>
      <c r="BT147" s="228"/>
      <c r="BU147" s="228"/>
      <c r="BV147" s="228"/>
      <c r="BW147" s="228"/>
      <c r="BX147" s="66"/>
      <c r="BY147" s="66"/>
      <c r="BZ147" s="66"/>
      <c r="CA147" s="66"/>
      <c r="CB147" s="41"/>
      <c r="CC147" s="66"/>
      <c r="CD147" s="222" t="s">
        <v>2630</v>
      </c>
      <c r="CE147" s="222"/>
      <c r="CF147" s="222"/>
      <c r="CG147" s="222"/>
      <c r="CH147" s="23"/>
      <c r="CI147" s="23" t="s">
        <v>63</v>
      </c>
      <c r="CJ147" s="23"/>
      <c r="CK147" s="23"/>
      <c r="CL147" s="24"/>
      <c r="CM147" s="169">
        <v>1</v>
      </c>
      <c r="CN147" s="222" t="s">
        <v>2630</v>
      </c>
      <c r="CO147" s="222"/>
      <c r="CP147" s="222"/>
      <c r="CQ147" s="222"/>
      <c r="CR147" s="23"/>
      <c r="CS147" s="23" t="s">
        <v>63</v>
      </c>
      <c r="CT147" s="23"/>
      <c r="CU147" s="23"/>
      <c r="CV147" s="24"/>
      <c r="CW147" s="169">
        <v>1</v>
      </c>
      <c r="CX147" s="142" t="s">
        <v>2631</v>
      </c>
      <c r="CY147" s="222"/>
      <c r="CZ147" s="222"/>
      <c r="DA147" s="222"/>
      <c r="DB147" s="23"/>
      <c r="DC147" s="23" t="s">
        <v>63</v>
      </c>
      <c r="DD147" s="23"/>
      <c r="DE147" s="23"/>
      <c r="DF147" s="24"/>
      <c r="DG147" s="23">
        <v>1</v>
      </c>
      <c r="DH147" s="222" t="s">
        <v>2630</v>
      </c>
      <c r="DI147" s="222"/>
      <c r="DJ147" s="222"/>
      <c r="DK147" s="222"/>
      <c r="DL147" s="23"/>
      <c r="DM147" s="23" t="s">
        <v>63</v>
      </c>
      <c r="DN147" s="23"/>
      <c r="DO147" s="23"/>
      <c r="DP147" s="24"/>
      <c r="DQ147" s="169">
        <v>1</v>
      </c>
      <c r="DR147" s="222" t="s">
        <v>2630</v>
      </c>
      <c r="DS147" s="222"/>
      <c r="DT147" s="222"/>
      <c r="DU147" s="222"/>
      <c r="DV147" s="23"/>
      <c r="DW147" s="23" t="s">
        <v>63</v>
      </c>
      <c r="DX147" s="23"/>
      <c r="DY147" s="23"/>
      <c r="DZ147" s="24"/>
      <c r="EA147" s="169">
        <v>1</v>
      </c>
      <c r="EB147" s="222" t="s">
        <v>2630</v>
      </c>
      <c r="EC147" s="222"/>
      <c r="ED147" s="222"/>
      <c r="EE147" s="222"/>
      <c r="EF147" s="23"/>
      <c r="EG147" s="23" t="s">
        <v>63</v>
      </c>
      <c r="EH147" s="23"/>
      <c r="EI147" s="23"/>
      <c r="EJ147" s="24"/>
      <c r="EK147" s="169">
        <v>1</v>
      </c>
      <c r="EL147" s="222" t="s">
        <v>2630</v>
      </c>
      <c r="EM147" s="222"/>
      <c r="EN147" s="222"/>
      <c r="EO147" s="222"/>
      <c r="EP147" s="23"/>
      <c r="EQ147" s="23" t="s">
        <v>63</v>
      </c>
      <c r="ER147" s="23"/>
      <c r="ES147" s="23"/>
      <c r="ET147" s="24"/>
      <c r="EU147" s="169">
        <v>1</v>
      </c>
    </row>
    <row r="148" spans="1:151" ht="76.5" customHeight="1" x14ac:dyDescent="0.2">
      <c r="A148" s="24">
        <v>72</v>
      </c>
      <c r="B148" s="24"/>
      <c r="C148" s="24" t="s">
        <v>2616</v>
      </c>
      <c r="D148" s="24">
        <v>6</v>
      </c>
      <c r="E148" s="24" t="s">
        <v>167</v>
      </c>
      <c r="F148" s="24" t="s">
        <v>2632</v>
      </c>
      <c r="G148" s="447"/>
      <c r="H148" s="24" t="s">
        <v>2633</v>
      </c>
      <c r="I148" s="24"/>
      <c r="J148" s="24" t="s">
        <v>2634</v>
      </c>
      <c r="K148" s="24"/>
      <c r="L148" s="222"/>
      <c r="M148" s="222"/>
      <c r="N148" s="222"/>
      <c r="O148" s="222" t="s">
        <v>2474</v>
      </c>
      <c r="P148" s="23"/>
      <c r="Q148" s="23"/>
      <c r="R148" s="225" t="s">
        <v>63</v>
      </c>
      <c r="S148" s="23"/>
      <c r="T148" s="24" t="s">
        <v>2635</v>
      </c>
      <c r="U148" s="169">
        <v>1</v>
      </c>
      <c r="V148" s="24" t="s">
        <v>2636</v>
      </c>
      <c r="W148" s="105"/>
      <c r="X148" s="24"/>
      <c r="Y148" s="24"/>
      <c r="Z148" s="23"/>
      <c r="AA148" s="23" t="s">
        <v>63</v>
      </c>
      <c r="AB148" s="23"/>
      <c r="AC148" s="23"/>
      <c r="AD148" s="24"/>
      <c r="AE148" s="23">
        <v>1</v>
      </c>
      <c r="AF148" s="228"/>
      <c r="AG148" s="228"/>
      <c r="AH148" s="228"/>
      <c r="AI148" s="228"/>
      <c r="AJ148" s="66"/>
      <c r="AK148" s="66"/>
      <c r="AL148" s="66"/>
      <c r="AM148" s="66"/>
      <c r="AN148" s="41"/>
      <c r="AO148" s="66"/>
      <c r="AP148" s="228"/>
      <c r="AQ148" s="228"/>
      <c r="AR148" s="228"/>
      <c r="AS148" s="228"/>
      <c r="AT148" s="228"/>
      <c r="AU148" s="228"/>
      <c r="AV148" s="228"/>
      <c r="AW148" s="228"/>
      <c r="AX148" s="228"/>
      <c r="AY148" s="66"/>
      <c r="AZ148" s="66"/>
      <c r="BA148" s="228"/>
      <c r="BB148" s="228"/>
      <c r="BC148" s="228"/>
      <c r="BD148" s="66"/>
      <c r="BE148" s="66"/>
      <c r="BF148" s="66"/>
      <c r="BG148" s="66"/>
      <c r="BH148" s="41"/>
      <c r="BI148" s="66"/>
      <c r="BJ148" s="228"/>
      <c r="BK148" s="228"/>
      <c r="BL148" s="228"/>
      <c r="BM148" s="228"/>
      <c r="BN148" s="66"/>
      <c r="BO148" s="66"/>
      <c r="BP148" s="66"/>
      <c r="BQ148" s="66"/>
      <c r="BR148" s="41"/>
      <c r="BS148" s="66"/>
      <c r="BT148" s="66"/>
      <c r="BU148" s="228"/>
      <c r="BV148" s="228"/>
      <c r="BW148" s="228"/>
      <c r="BX148" s="66"/>
      <c r="BY148" s="66"/>
      <c r="BZ148" s="66"/>
      <c r="CA148" s="66"/>
      <c r="CB148" s="41"/>
      <c r="CC148" s="66"/>
      <c r="CD148" s="56" t="s">
        <v>2637</v>
      </c>
      <c r="CE148" s="336"/>
      <c r="CF148" s="336"/>
      <c r="CG148" s="336"/>
      <c r="CH148" s="51"/>
      <c r="CI148" s="51" t="s">
        <v>63</v>
      </c>
      <c r="CJ148" s="51"/>
      <c r="CK148" s="51"/>
      <c r="CL148" s="56"/>
      <c r="CM148" s="137">
        <v>1</v>
      </c>
      <c r="CN148" s="24" t="s">
        <v>1577</v>
      </c>
      <c r="CO148" s="222"/>
      <c r="CP148" s="222"/>
      <c r="CQ148" s="222"/>
      <c r="CR148" s="23"/>
      <c r="CS148" s="23"/>
      <c r="CT148" s="225" t="s">
        <v>63</v>
      </c>
      <c r="CU148" s="23"/>
      <c r="CV148" s="24" t="s">
        <v>2638</v>
      </c>
      <c r="CW148" s="23">
        <v>1</v>
      </c>
      <c r="CX148" s="24" t="s">
        <v>62</v>
      </c>
      <c r="CY148" s="222"/>
      <c r="CZ148" s="222"/>
      <c r="DA148" s="222"/>
      <c r="DB148" s="23"/>
      <c r="DC148" s="23" t="s">
        <v>63</v>
      </c>
      <c r="DD148" s="23"/>
      <c r="DE148" s="23"/>
      <c r="DF148" s="24"/>
      <c r="DG148" s="23">
        <v>1</v>
      </c>
      <c r="DH148" s="24" t="s">
        <v>2639</v>
      </c>
      <c r="DI148" s="222"/>
      <c r="DJ148" s="222"/>
      <c r="DK148" s="222"/>
      <c r="DL148" s="23"/>
      <c r="DM148" s="23"/>
      <c r="DN148" s="23" t="s">
        <v>63</v>
      </c>
      <c r="DO148" s="23"/>
      <c r="DP148" s="24" t="s">
        <v>2640</v>
      </c>
      <c r="DQ148" s="23">
        <v>1</v>
      </c>
      <c r="DR148" s="24" t="s">
        <v>231</v>
      </c>
      <c r="DS148" s="325"/>
      <c r="DT148" s="222"/>
      <c r="DU148" s="222"/>
      <c r="DV148" s="23"/>
      <c r="DW148" s="23"/>
      <c r="DX148" s="23" t="s">
        <v>63</v>
      </c>
      <c r="DY148" s="23"/>
      <c r="DZ148" s="24" t="s">
        <v>2641</v>
      </c>
      <c r="EA148" s="23">
        <v>1</v>
      </c>
      <c r="EB148" s="24" t="s">
        <v>2642</v>
      </c>
      <c r="EC148" s="325"/>
      <c r="ED148" s="222"/>
      <c r="EE148" s="222"/>
      <c r="EF148" s="23"/>
      <c r="EG148" s="23" t="s">
        <v>63</v>
      </c>
      <c r="EH148" s="23"/>
      <c r="EI148" s="23"/>
      <c r="EJ148" s="24"/>
      <c r="EK148" s="23">
        <v>1</v>
      </c>
      <c r="EL148" s="24" t="s">
        <v>2643</v>
      </c>
      <c r="EM148" s="222"/>
      <c r="EN148" s="24" t="s">
        <v>2644</v>
      </c>
      <c r="EO148" s="222"/>
      <c r="EP148" s="23"/>
      <c r="EQ148" s="23" t="s">
        <v>63</v>
      </c>
      <c r="ER148" s="23"/>
      <c r="ES148" s="23"/>
      <c r="ET148" s="24"/>
      <c r="EU148" s="169">
        <v>1</v>
      </c>
    </row>
    <row r="149" spans="1:151" ht="71.25" customHeight="1" x14ac:dyDescent="0.2">
      <c r="A149" s="24">
        <v>73</v>
      </c>
      <c r="B149" s="24"/>
      <c r="C149" s="24" t="s">
        <v>2616</v>
      </c>
      <c r="D149" s="24">
        <v>6</v>
      </c>
      <c r="E149" s="24" t="s">
        <v>188</v>
      </c>
      <c r="F149" s="24" t="s">
        <v>2645</v>
      </c>
      <c r="G149" s="447"/>
      <c r="H149" s="24" t="s">
        <v>2646</v>
      </c>
      <c r="I149" s="24"/>
      <c r="J149" s="24" t="s">
        <v>2647</v>
      </c>
      <c r="K149" s="24"/>
      <c r="L149" s="222"/>
      <c r="M149" s="222"/>
      <c r="N149" s="222"/>
      <c r="O149" s="222" t="s">
        <v>2474</v>
      </c>
      <c r="P149" s="23"/>
      <c r="Q149" s="23"/>
      <c r="R149" s="225" t="s">
        <v>63</v>
      </c>
      <c r="S149" s="23"/>
      <c r="T149" s="24" t="s">
        <v>2648</v>
      </c>
      <c r="U149" s="169">
        <v>1</v>
      </c>
      <c r="V149" s="142" t="s">
        <v>2649</v>
      </c>
      <c r="W149" s="105"/>
      <c r="X149" s="24"/>
      <c r="Y149" s="24"/>
      <c r="Z149" s="23"/>
      <c r="AA149" s="23"/>
      <c r="AB149" s="23" t="s">
        <v>63</v>
      </c>
      <c r="AC149" s="23"/>
      <c r="AD149" s="24" t="s">
        <v>2650</v>
      </c>
      <c r="AE149" s="23">
        <v>1</v>
      </c>
      <c r="AF149" s="228"/>
      <c r="AG149" s="228"/>
      <c r="AH149" s="228"/>
      <c r="AI149" s="228"/>
      <c r="AJ149" s="66"/>
      <c r="AK149" s="66"/>
      <c r="AL149" s="66"/>
      <c r="AM149" s="66"/>
      <c r="AN149" s="41"/>
      <c r="AO149" s="66"/>
      <c r="AP149" s="228"/>
      <c r="AQ149" s="228"/>
      <c r="AR149" s="228"/>
      <c r="AS149" s="228"/>
      <c r="AT149" s="228"/>
      <c r="AU149" s="228"/>
      <c r="AV149" s="228"/>
      <c r="AW149" s="228"/>
      <c r="AX149" s="228"/>
      <c r="AY149" s="66"/>
      <c r="AZ149" s="66"/>
      <c r="BA149" s="228"/>
      <c r="BB149" s="228"/>
      <c r="BC149" s="228"/>
      <c r="BD149" s="66"/>
      <c r="BE149" s="66"/>
      <c r="BF149" s="66"/>
      <c r="BG149" s="66"/>
      <c r="BH149" s="41"/>
      <c r="BI149" s="66"/>
      <c r="BJ149" s="228"/>
      <c r="BK149" s="228"/>
      <c r="BL149" s="228"/>
      <c r="BM149" s="228"/>
      <c r="BN149" s="66"/>
      <c r="BO149" s="66"/>
      <c r="BP149" s="66"/>
      <c r="BQ149" s="66"/>
      <c r="BR149" s="41"/>
      <c r="BS149" s="66"/>
      <c r="BT149" s="66"/>
      <c r="BU149" s="228"/>
      <c r="BV149" s="228"/>
      <c r="BW149" s="228"/>
      <c r="BX149" s="66"/>
      <c r="BY149" s="66"/>
      <c r="BZ149" s="66"/>
      <c r="CA149" s="66"/>
      <c r="CB149" s="41"/>
      <c r="CC149" s="66"/>
      <c r="CD149" s="24" t="s">
        <v>2651</v>
      </c>
      <c r="CE149" s="222"/>
      <c r="CF149" s="222"/>
      <c r="CG149" s="24" t="s">
        <v>2652</v>
      </c>
      <c r="CH149" s="23"/>
      <c r="CI149" s="23"/>
      <c r="CJ149" s="23" t="s">
        <v>63</v>
      </c>
      <c r="CK149" s="23"/>
      <c r="CL149" s="24" t="s">
        <v>2653</v>
      </c>
      <c r="CM149" s="169">
        <v>1</v>
      </c>
      <c r="CN149" s="185">
        <v>0</v>
      </c>
      <c r="CO149" s="222"/>
      <c r="CP149" s="222"/>
      <c r="CQ149" s="222"/>
      <c r="CR149" s="23"/>
      <c r="CS149" s="23"/>
      <c r="CT149" s="225" t="s">
        <v>63</v>
      </c>
      <c r="CU149" s="23"/>
      <c r="CV149" s="24" t="s">
        <v>2654</v>
      </c>
      <c r="CW149" s="23">
        <v>1</v>
      </c>
      <c r="CX149" s="24" t="s">
        <v>2655</v>
      </c>
      <c r="CY149" s="222"/>
      <c r="CZ149" s="222"/>
      <c r="DA149" s="222"/>
      <c r="DB149" s="23"/>
      <c r="DC149" s="23"/>
      <c r="DD149" s="23" t="s">
        <v>63</v>
      </c>
      <c r="DE149" s="23"/>
      <c r="DF149" s="24" t="s">
        <v>2656</v>
      </c>
      <c r="DG149" s="23">
        <v>1</v>
      </c>
      <c r="DH149" s="24" t="s">
        <v>2657</v>
      </c>
      <c r="DI149" s="222"/>
      <c r="DJ149" s="222"/>
      <c r="DK149" s="222"/>
      <c r="DL149" s="23"/>
      <c r="DM149" s="23"/>
      <c r="DN149" s="23" t="s">
        <v>63</v>
      </c>
      <c r="DO149" s="23"/>
      <c r="DP149" s="24" t="s">
        <v>2658</v>
      </c>
      <c r="DQ149" s="23">
        <v>1</v>
      </c>
      <c r="DR149" s="24" t="s">
        <v>231</v>
      </c>
      <c r="DS149" s="325"/>
      <c r="DT149" s="222"/>
      <c r="DU149" s="222"/>
      <c r="DV149" s="23"/>
      <c r="DW149" s="23"/>
      <c r="DX149" s="23" t="s">
        <v>63</v>
      </c>
      <c r="DY149" s="23"/>
      <c r="DZ149" s="24" t="s">
        <v>2659</v>
      </c>
      <c r="EA149" s="23">
        <v>1</v>
      </c>
      <c r="EB149" s="24" t="s">
        <v>2660</v>
      </c>
      <c r="EC149" s="325"/>
      <c r="ED149" s="222"/>
      <c r="EE149" s="222"/>
      <c r="EF149" s="23"/>
      <c r="EG149" s="23"/>
      <c r="EH149" s="23" t="s">
        <v>63</v>
      </c>
      <c r="EI149" s="23"/>
      <c r="EJ149" s="24" t="s">
        <v>2661</v>
      </c>
      <c r="EK149" s="23">
        <v>1</v>
      </c>
      <c r="EL149" s="24" t="s">
        <v>231</v>
      </c>
      <c r="EM149" s="222"/>
      <c r="EN149" s="222"/>
      <c r="EO149" s="222"/>
      <c r="EP149" s="23"/>
      <c r="EQ149" s="23"/>
      <c r="ER149" s="23" t="s">
        <v>63</v>
      </c>
      <c r="ES149" s="23"/>
      <c r="ET149" s="24" t="s">
        <v>2662</v>
      </c>
      <c r="EU149" s="169">
        <v>1</v>
      </c>
    </row>
    <row r="150" spans="1:151" ht="63.75" customHeight="1" x14ac:dyDescent="0.2">
      <c r="A150" s="24">
        <v>74</v>
      </c>
      <c r="B150" s="24"/>
      <c r="C150" s="24" t="s">
        <v>2663</v>
      </c>
      <c r="D150" s="24">
        <v>6</v>
      </c>
      <c r="E150" s="24" t="s">
        <v>57</v>
      </c>
      <c r="F150" s="24" t="s">
        <v>2664</v>
      </c>
      <c r="G150" s="447"/>
      <c r="H150" s="24" t="s">
        <v>2665</v>
      </c>
      <c r="I150" s="24"/>
      <c r="J150" s="24" t="s">
        <v>2666</v>
      </c>
      <c r="K150" s="24"/>
      <c r="L150" s="24" t="s">
        <v>2667</v>
      </c>
      <c r="M150" s="105"/>
      <c r="N150" s="24"/>
      <c r="O150" s="24"/>
      <c r="P150" s="23"/>
      <c r="Q150" s="23" t="s">
        <v>63</v>
      </c>
      <c r="R150" s="23"/>
      <c r="S150" s="23"/>
      <c r="T150" s="24"/>
      <c r="U150" s="169">
        <v>1</v>
      </c>
      <c r="V150" s="24" t="s">
        <v>2667</v>
      </c>
      <c r="W150" s="105"/>
      <c r="X150" s="24"/>
      <c r="Y150" s="24"/>
      <c r="Z150" s="23"/>
      <c r="AA150" s="23" t="s">
        <v>63</v>
      </c>
      <c r="AB150" s="23"/>
      <c r="AC150" s="23"/>
      <c r="AD150" s="24"/>
      <c r="AE150" s="169">
        <v>1</v>
      </c>
      <c r="AF150" s="228"/>
      <c r="AG150" s="228"/>
      <c r="AH150" s="228"/>
      <c r="AI150" s="228"/>
      <c r="AJ150" s="66"/>
      <c r="AK150" s="66"/>
      <c r="AL150" s="66"/>
      <c r="AM150" s="66"/>
      <c r="AN150" s="41"/>
      <c r="AO150" s="66"/>
      <c r="AP150" s="41"/>
      <c r="AQ150" s="228"/>
      <c r="AR150" s="228"/>
      <c r="AS150" s="228"/>
      <c r="AT150" s="228"/>
      <c r="AU150" s="228"/>
      <c r="AV150" s="228"/>
      <c r="AW150" s="228"/>
      <c r="AX150" s="228"/>
      <c r="AY150" s="66"/>
      <c r="AZ150" s="66"/>
      <c r="BA150" s="228"/>
      <c r="BB150" s="228"/>
      <c r="BC150" s="228"/>
      <c r="BD150" s="66"/>
      <c r="BE150" s="66"/>
      <c r="BF150" s="66"/>
      <c r="BG150" s="66"/>
      <c r="BH150" s="41"/>
      <c r="BI150" s="66"/>
      <c r="BJ150" s="228"/>
      <c r="BK150" s="228"/>
      <c r="BL150" s="228"/>
      <c r="BM150" s="228"/>
      <c r="BN150" s="66"/>
      <c r="BO150" s="66"/>
      <c r="BP150" s="66"/>
      <c r="BQ150" s="66"/>
      <c r="BR150" s="41"/>
      <c r="BS150" s="66"/>
      <c r="BT150" s="66"/>
      <c r="BU150" s="228"/>
      <c r="BV150" s="228"/>
      <c r="BW150" s="228"/>
      <c r="BX150" s="66"/>
      <c r="BY150" s="66"/>
      <c r="BZ150" s="66"/>
      <c r="CA150" s="66"/>
      <c r="CB150" s="41"/>
      <c r="CC150" s="66"/>
      <c r="CD150" s="24" t="s">
        <v>2667</v>
      </c>
      <c r="CE150" s="105"/>
      <c r="CF150" s="24" t="s">
        <v>2668</v>
      </c>
      <c r="CG150" s="24"/>
      <c r="CH150" s="23"/>
      <c r="CI150" s="23" t="s">
        <v>63</v>
      </c>
      <c r="CJ150" s="23"/>
      <c r="CK150" s="23"/>
      <c r="CL150" s="24"/>
      <c r="CM150" s="169">
        <v>1</v>
      </c>
      <c r="CN150" s="24" t="s">
        <v>2667</v>
      </c>
      <c r="CO150" s="105"/>
      <c r="CP150" s="24"/>
      <c r="CQ150" s="24"/>
      <c r="CR150" s="23"/>
      <c r="CS150" s="23" t="s">
        <v>63</v>
      </c>
      <c r="CT150" s="23"/>
      <c r="CU150" s="23"/>
      <c r="CV150" s="24"/>
      <c r="CW150" s="169">
        <v>1</v>
      </c>
      <c r="CX150" s="24" t="s">
        <v>62</v>
      </c>
      <c r="CY150" s="105"/>
      <c r="CZ150" s="24"/>
      <c r="DA150" s="24"/>
      <c r="DB150" s="23"/>
      <c r="DC150" s="23" t="s">
        <v>63</v>
      </c>
      <c r="DD150" s="23"/>
      <c r="DE150" s="23"/>
      <c r="DF150" s="24"/>
      <c r="DG150" s="23">
        <v>1</v>
      </c>
      <c r="DH150" s="24" t="s">
        <v>2667</v>
      </c>
      <c r="DI150" s="222"/>
      <c r="DJ150" s="24" t="s">
        <v>2669</v>
      </c>
      <c r="DK150" s="222"/>
      <c r="DL150" s="23"/>
      <c r="DM150" s="23" t="s">
        <v>63</v>
      </c>
      <c r="DN150" s="23"/>
      <c r="DO150" s="23"/>
      <c r="DP150" s="24"/>
      <c r="DQ150" s="23">
        <v>1</v>
      </c>
      <c r="DR150" s="24" t="s">
        <v>2667</v>
      </c>
      <c r="DS150" s="105"/>
      <c r="DT150" s="24"/>
      <c r="DU150" s="24"/>
      <c r="DV150" s="23"/>
      <c r="DW150" s="23" t="s">
        <v>63</v>
      </c>
      <c r="DX150" s="23"/>
      <c r="DY150" s="23"/>
      <c r="DZ150" s="24"/>
      <c r="EA150" s="169">
        <v>1</v>
      </c>
      <c r="EB150" s="24" t="s">
        <v>2667</v>
      </c>
      <c r="EC150" s="105"/>
      <c r="ED150" s="24"/>
      <c r="EE150" s="24"/>
      <c r="EF150" s="23"/>
      <c r="EG150" s="23" t="s">
        <v>63</v>
      </c>
      <c r="EH150" s="23"/>
      <c r="EI150" s="23"/>
      <c r="EJ150" s="24"/>
      <c r="EK150" s="169">
        <v>1</v>
      </c>
      <c r="EL150" s="24" t="s">
        <v>2667</v>
      </c>
      <c r="EM150" s="105"/>
      <c r="EN150" s="24" t="s">
        <v>2670</v>
      </c>
      <c r="EO150" s="24"/>
      <c r="EP150" s="23"/>
      <c r="EQ150" s="23" t="s">
        <v>63</v>
      </c>
      <c r="ER150" s="23"/>
      <c r="ES150" s="23"/>
      <c r="ET150" s="24"/>
      <c r="EU150" s="169">
        <v>1</v>
      </c>
    </row>
    <row r="151" spans="1:151" ht="51" customHeight="1" x14ac:dyDescent="0.2">
      <c r="A151" s="24">
        <v>75</v>
      </c>
      <c r="B151" s="24"/>
      <c r="C151" s="24" t="s">
        <v>2663</v>
      </c>
      <c r="D151" s="24">
        <v>6</v>
      </c>
      <c r="E151" s="24" t="s">
        <v>57</v>
      </c>
      <c r="F151" s="24" t="s">
        <v>2671</v>
      </c>
      <c r="G151" s="447"/>
      <c r="H151" s="24" t="s">
        <v>2672</v>
      </c>
      <c r="I151" s="24"/>
      <c r="J151" s="24" t="s">
        <v>2673</v>
      </c>
      <c r="K151" s="24"/>
      <c r="L151" s="222"/>
      <c r="M151" s="222"/>
      <c r="N151" s="222"/>
      <c r="O151" s="222" t="s">
        <v>2474</v>
      </c>
      <c r="P151" s="23"/>
      <c r="Q151" s="23"/>
      <c r="R151" s="225" t="s">
        <v>63</v>
      </c>
      <c r="S151" s="23"/>
      <c r="T151" s="24" t="s">
        <v>2674</v>
      </c>
      <c r="U151" s="169">
        <v>1</v>
      </c>
      <c r="V151" s="24" t="s">
        <v>62</v>
      </c>
      <c r="W151" s="105"/>
      <c r="X151" s="24"/>
      <c r="Y151" s="24"/>
      <c r="Z151" s="23"/>
      <c r="AA151" s="23" t="s">
        <v>63</v>
      </c>
      <c r="AB151" s="23"/>
      <c r="AC151" s="23"/>
      <c r="AD151" s="24"/>
      <c r="AE151" s="23">
        <v>1</v>
      </c>
      <c r="AF151" s="228"/>
      <c r="AG151" s="228"/>
      <c r="AH151" s="228"/>
      <c r="AI151" s="228"/>
      <c r="AJ151" s="66"/>
      <c r="AK151" s="66"/>
      <c r="AL151" s="66"/>
      <c r="AM151" s="66"/>
      <c r="AN151" s="41"/>
      <c r="AO151" s="66"/>
      <c r="AP151" s="41"/>
      <c r="AQ151" s="228"/>
      <c r="AR151" s="228"/>
      <c r="AS151" s="228"/>
      <c r="AT151" s="228"/>
      <c r="AU151" s="228"/>
      <c r="AV151" s="228"/>
      <c r="AW151" s="228"/>
      <c r="AX151" s="228"/>
      <c r="AY151" s="66"/>
      <c r="AZ151" s="66"/>
      <c r="BA151" s="228"/>
      <c r="BB151" s="228"/>
      <c r="BC151" s="228"/>
      <c r="BD151" s="66"/>
      <c r="BE151" s="66"/>
      <c r="BF151" s="66"/>
      <c r="BG151" s="66"/>
      <c r="BH151" s="41"/>
      <c r="BI151" s="66"/>
      <c r="BJ151" s="228"/>
      <c r="BK151" s="228"/>
      <c r="BL151" s="228"/>
      <c r="BM151" s="228"/>
      <c r="BN151" s="66"/>
      <c r="BO151" s="66"/>
      <c r="BP151" s="66"/>
      <c r="BQ151" s="66"/>
      <c r="BR151" s="41"/>
      <c r="BS151" s="66"/>
      <c r="BT151" s="66"/>
      <c r="BU151" s="228"/>
      <c r="BV151" s="228"/>
      <c r="BW151" s="228"/>
      <c r="BX151" s="66"/>
      <c r="BY151" s="66"/>
      <c r="BZ151" s="66"/>
      <c r="CA151" s="66"/>
      <c r="CB151" s="41"/>
      <c r="CC151" s="66"/>
      <c r="CD151" s="24" t="s">
        <v>2675</v>
      </c>
      <c r="CE151" s="222"/>
      <c r="CF151" s="222"/>
      <c r="CG151" s="222"/>
      <c r="CH151" s="23"/>
      <c r="CI151" s="23" t="s">
        <v>63</v>
      </c>
      <c r="CJ151" s="23"/>
      <c r="CK151" s="23"/>
      <c r="CL151" s="24"/>
      <c r="CM151" s="169">
        <v>1</v>
      </c>
      <c r="CN151" s="24" t="s">
        <v>65</v>
      </c>
      <c r="CO151" s="222"/>
      <c r="CP151" s="222"/>
      <c r="CQ151" s="222"/>
      <c r="CR151" s="23"/>
      <c r="CS151" s="23" t="s">
        <v>63</v>
      </c>
      <c r="CT151" s="23"/>
      <c r="CU151" s="23"/>
      <c r="CV151" s="24"/>
      <c r="CW151" s="23">
        <v>1</v>
      </c>
      <c r="CX151" s="24" t="s">
        <v>363</v>
      </c>
      <c r="CY151" s="222"/>
      <c r="CZ151" s="23"/>
      <c r="DA151" s="222"/>
      <c r="DB151" s="23"/>
      <c r="DC151" s="23" t="s">
        <v>63</v>
      </c>
      <c r="DD151" s="23"/>
      <c r="DE151" s="23"/>
      <c r="DF151" s="24"/>
      <c r="DG151" s="23">
        <v>1</v>
      </c>
      <c r="DH151" s="24" t="s">
        <v>2676</v>
      </c>
      <c r="DI151" s="222"/>
      <c r="DJ151" s="222"/>
      <c r="DK151" s="222"/>
      <c r="DL151" s="23"/>
      <c r="DM151" s="23" t="s">
        <v>63</v>
      </c>
      <c r="DN151" s="23"/>
      <c r="DO151" s="23"/>
      <c r="DP151" s="24"/>
      <c r="DQ151" s="23">
        <v>1</v>
      </c>
      <c r="DR151" s="24" t="s">
        <v>2677</v>
      </c>
      <c r="DS151" s="325"/>
      <c r="DT151" s="222"/>
      <c r="DU151" s="222"/>
      <c r="DV151" s="23"/>
      <c r="DW151" s="23" t="s">
        <v>63</v>
      </c>
      <c r="DX151" s="23"/>
      <c r="DY151" s="23"/>
      <c r="DZ151" s="24"/>
      <c r="EA151" s="23">
        <v>1</v>
      </c>
      <c r="EB151" s="24" t="s">
        <v>65</v>
      </c>
      <c r="EC151" s="325"/>
      <c r="ED151" s="222"/>
      <c r="EE151" s="222"/>
      <c r="EF151" s="23"/>
      <c r="EG151" s="23" t="s">
        <v>63</v>
      </c>
      <c r="EH151" s="23"/>
      <c r="EI151" s="23"/>
      <c r="EJ151" s="24"/>
      <c r="EK151" s="23">
        <v>1</v>
      </c>
      <c r="EL151" s="185">
        <v>6</v>
      </c>
      <c r="EM151" s="222"/>
      <c r="EN151" s="222"/>
      <c r="EO151" s="222"/>
      <c r="EP151" s="23"/>
      <c r="EQ151" s="23" t="s">
        <v>63</v>
      </c>
      <c r="ER151" s="23"/>
      <c r="ES151" s="23"/>
      <c r="ET151" s="24"/>
      <c r="EU151" s="169">
        <v>1</v>
      </c>
    </row>
    <row r="152" spans="1:151" ht="63.75" customHeight="1" x14ac:dyDescent="0.2">
      <c r="A152" s="26">
        <v>76</v>
      </c>
      <c r="B152" s="26"/>
      <c r="C152" s="21" t="s">
        <v>2663</v>
      </c>
      <c r="D152" s="21">
        <v>6</v>
      </c>
      <c r="E152" s="21" t="s">
        <v>57</v>
      </c>
      <c r="F152" s="21" t="s">
        <v>2678</v>
      </c>
      <c r="G152" s="331"/>
      <c r="H152" s="31" t="s">
        <v>2679</v>
      </c>
      <c r="I152" s="24"/>
      <c r="J152" s="24" t="s">
        <v>2680</v>
      </c>
      <c r="K152" s="24"/>
      <c r="L152" s="336" t="s">
        <v>65</v>
      </c>
      <c r="M152" s="365"/>
      <c r="N152" s="365"/>
      <c r="O152" s="52" t="s">
        <v>2681</v>
      </c>
      <c r="P152" s="51"/>
      <c r="Q152" s="51" t="s">
        <v>63</v>
      </c>
      <c r="R152" s="365"/>
      <c r="S152" s="51"/>
      <c r="T152" s="366"/>
      <c r="U152" s="137">
        <v>1</v>
      </c>
      <c r="V152" s="56" t="s">
        <v>62</v>
      </c>
      <c r="W152" s="657"/>
      <c r="X152" s="536"/>
      <c r="Y152" s="581" t="s">
        <v>2681</v>
      </c>
      <c r="Z152" s="536"/>
      <c r="AA152" s="536" t="s">
        <v>63</v>
      </c>
      <c r="AB152" s="536"/>
      <c r="AC152" s="536"/>
      <c r="AD152" s="537"/>
      <c r="AE152" s="536">
        <v>1</v>
      </c>
      <c r="AF152" s="228"/>
      <c r="AG152" s="627"/>
      <c r="AH152" s="627"/>
      <c r="AI152" s="627"/>
      <c r="AJ152" s="552"/>
      <c r="AK152" s="552"/>
      <c r="AL152" s="552"/>
      <c r="AM152" s="552"/>
      <c r="AN152" s="552"/>
      <c r="AO152" s="552"/>
      <c r="AP152" s="41"/>
      <c r="AQ152" s="627"/>
      <c r="AR152" s="627"/>
      <c r="AS152" s="627"/>
      <c r="AT152" s="627"/>
      <c r="AU152" s="627"/>
      <c r="AV152" s="627"/>
      <c r="AW152" s="627"/>
      <c r="AX152" s="627"/>
      <c r="AY152" s="552"/>
      <c r="AZ152" s="66"/>
      <c r="BA152" s="627"/>
      <c r="BB152" s="627"/>
      <c r="BC152" s="627"/>
      <c r="BD152" s="552"/>
      <c r="BE152" s="552"/>
      <c r="BF152" s="552"/>
      <c r="BG152" s="552"/>
      <c r="BH152" s="552"/>
      <c r="BI152" s="552"/>
      <c r="BJ152" s="228"/>
      <c r="BK152" s="552"/>
      <c r="BL152" s="552"/>
      <c r="BM152" s="552"/>
      <c r="BN152" s="552"/>
      <c r="BO152" s="552"/>
      <c r="BP152" s="552"/>
      <c r="BQ152" s="552"/>
      <c r="BR152" s="552"/>
      <c r="BS152" s="552"/>
      <c r="BT152" s="66"/>
      <c r="BU152" s="552"/>
      <c r="BV152" s="552"/>
      <c r="BW152" s="552"/>
      <c r="BX152" s="552"/>
      <c r="BY152" s="552"/>
      <c r="BZ152" s="552"/>
      <c r="CA152" s="552"/>
      <c r="CB152" s="552"/>
      <c r="CC152" s="552"/>
      <c r="CD152" s="222" t="s">
        <v>65</v>
      </c>
      <c r="CE152" s="626"/>
      <c r="CF152" s="626"/>
      <c r="CG152" s="548" t="s">
        <v>2681</v>
      </c>
      <c r="CH152" s="545"/>
      <c r="CI152" s="545" t="s">
        <v>63</v>
      </c>
      <c r="CJ152" s="545"/>
      <c r="CK152" s="545"/>
      <c r="CL152" s="533"/>
      <c r="CM152" s="595">
        <v>1</v>
      </c>
      <c r="CN152" s="222" t="s">
        <v>65</v>
      </c>
      <c r="CO152" s="626"/>
      <c r="CP152" s="626"/>
      <c r="CQ152" s="548" t="s">
        <v>2681</v>
      </c>
      <c r="CR152" s="545"/>
      <c r="CS152" s="545" t="s">
        <v>63</v>
      </c>
      <c r="CT152" s="545"/>
      <c r="CU152" s="545"/>
      <c r="CV152" s="533"/>
      <c r="CW152" s="545">
        <v>1</v>
      </c>
      <c r="CX152" s="222" t="s">
        <v>65</v>
      </c>
      <c r="CY152" s="626"/>
      <c r="CZ152" s="626"/>
      <c r="DA152" s="548" t="s">
        <v>2681</v>
      </c>
      <c r="DB152" s="545"/>
      <c r="DC152" s="545" t="s">
        <v>63</v>
      </c>
      <c r="DD152" s="545"/>
      <c r="DE152" s="545"/>
      <c r="DF152" s="533"/>
      <c r="DG152" s="545">
        <v>1</v>
      </c>
      <c r="DH152" s="222" t="s">
        <v>65</v>
      </c>
      <c r="DI152" s="545"/>
      <c r="DJ152" s="545"/>
      <c r="DK152" s="548" t="s">
        <v>2681</v>
      </c>
      <c r="DL152" s="545"/>
      <c r="DM152" s="545" t="s">
        <v>63</v>
      </c>
      <c r="DN152" s="545"/>
      <c r="DO152" s="545"/>
      <c r="DP152" s="533"/>
      <c r="DQ152" s="545">
        <v>1</v>
      </c>
      <c r="DR152" s="222" t="s">
        <v>65</v>
      </c>
      <c r="DS152" s="564"/>
      <c r="DT152" s="545"/>
      <c r="DU152" s="548" t="s">
        <v>2681</v>
      </c>
      <c r="DV152" s="545"/>
      <c r="DW152" s="545" t="s">
        <v>63</v>
      </c>
      <c r="DX152" s="545"/>
      <c r="DY152" s="545"/>
      <c r="DZ152" s="533"/>
      <c r="EA152" s="545">
        <v>1</v>
      </c>
      <c r="EB152" s="222" t="s">
        <v>65</v>
      </c>
      <c r="EC152" s="564"/>
      <c r="ED152" s="545" t="s">
        <v>2682</v>
      </c>
      <c r="EE152" s="548" t="s">
        <v>2681</v>
      </c>
      <c r="EF152" s="545"/>
      <c r="EG152" s="545" t="s">
        <v>63</v>
      </c>
      <c r="EH152" s="545"/>
      <c r="EI152" s="545"/>
      <c r="EJ152" s="533"/>
      <c r="EK152" s="545">
        <v>1</v>
      </c>
      <c r="EL152" s="222" t="s">
        <v>65</v>
      </c>
      <c r="EM152" s="545"/>
      <c r="EN152" s="659"/>
      <c r="EO152" s="548" t="s">
        <v>2681</v>
      </c>
      <c r="EP152" s="545"/>
      <c r="EQ152" s="545" t="s">
        <v>63</v>
      </c>
      <c r="ER152" s="545"/>
      <c r="ES152" s="545"/>
      <c r="ET152" s="533"/>
      <c r="EU152" s="595">
        <v>1</v>
      </c>
    </row>
    <row r="153" spans="1:151" ht="15.75" customHeight="1" x14ac:dyDescent="0.2">
      <c r="A153" s="245"/>
      <c r="B153" s="245"/>
      <c r="C153" s="245"/>
      <c r="D153" s="245"/>
      <c r="E153" s="245"/>
      <c r="F153" s="245"/>
      <c r="G153" s="448"/>
      <c r="H153" s="117"/>
      <c r="I153" s="24"/>
      <c r="J153" s="24" t="s">
        <v>2683</v>
      </c>
      <c r="K153" s="24"/>
      <c r="L153" s="336" t="s">
        <v>2684</v>
      </c>
      <c r="M153" s="371"/>
      <c r="N153" s="371"/>
      <c r="O153" s="52"/>
      <c r="P153" s="51"/>
      <c r="Q153" s="51"/>
      <c r="R153" s="371"/>
      <c r="S153" s="51"/>
      <c r="T153" s="372"/>
      <c r="U153" s="137"/>
      <c r="V153" s="336" t="s">
        <v>2684</v>
      </c>
      <c r="W153" s="591"/>
      <c r="X153" s="532"/>
      <c r="Y153" s="532"/>
      <c r="Z153" s="532"/>
      <c r="AA153" s="532"/>
      <c r="AB153" s="532"/>
      <c r="AC153" s="532"/>
      <c r="AD153" s="532"/>
      <c r="AE153" s="532"/>
      <c r="AF153" s="228"/>
      <c r="AG153" s="532"/>
      <c r="AH153" s="532"/>
      <c r="AI153" s="532"/>
      <c r="AJ153" s="532"/>
      <c r="AK153" s="532"/>
      <c r="AL153" s="532"/>
      <c r="AM153" s="532"/>
      <c r="AN153" s="532"/>
      <c r="AO153" s="532"/>
      <c r="AP153" s="41"/>
      <c r="AQ153" s="532"/>
      <c r="AR153" s="532"/>
      <c r="AS153" s="532"/>
      <c r="AT153" s="532"/>
      <c r="AU153" s="532"/>
      <c r="AV153" s="532"/>
      <c r="AW153" s="532"/>
      <c r="AX153" s="532"/>
      <c r="AY153" s="532"/>
      <c r="AZ153" s="66"/>
      <c r="BA153" s="532"/>
      <c r="BB153" s="532"/>
      <c r="BC153" s="532"/>
      <c r="BD153" s="532"/>
      <c r="BE153" s="532"/>
      <c r="BF153" s="532"/>
      <c r="BG153" s="532"/>
      <c r="BH153" s="532"/>
      <c r="BI153" s="532"/>
      <c r="BJ153" s="228"/>
      <c r="BK153" s="532"/>
      <c r="BL153" s="532"/>
      <c r="BM153" s="532"/>
      <c r="BN153" s="532"/>
      <c r="BO153" s="532"/>
      <c r="BP153" s="532"/>
      <c r="BQ153" s="532"/>
      <c r="BR153" s="532"/>
      <c r="BS153" s="532"/>
      <c r="BT153" s="228"/>
      <c r="BU153" s="532"/>
      <c r="BV153" s="532"/>
      <c r="BW153" s="532"/>
      <c r="BX153" s="532"/>
      <c r="BY153" s="532"/>
      <c r="BZ153" s="532"/>
      <c r="CA153" s="532"/>
      <c r="CB153" s="532"/>
      <c r="CC153" s="532"/>
      <c r="CD153" s="222" t="s">
        <v>2684</v>
      </c>
      <c r="CE153" s="532"/>
      <c r="CF153" s="532"/>
      <c r="CG153" s="532"/>
      <c r="CH153" s="532"/>
      <c r="CI153" s="532"/>
      <c r="CJ153" s="532"/>
      <c r="CK153" s="532"/>
      <c r="CL153" s="532"/>
      <c r="CM153" s="561"/>
      <c r="CN153" s="222" t="s">
        <v>2684</v>
      </c>
      <c r="CO153" s="532"/>
      <c r="CP153" s="532"/>
      <c r="CQ153" s="532"/>
      <c r="CR153" s="532"/>
      <c r="CS153" s="532"/>
      <c r="CT153" s="532"/>
      <c r="CU153" s="532"/>
      <c r="CV153" s="532"/>
      <c r="CW153" s="532"/>
      <c r="CX153" s="222" t="s">
        <v>2684</v>
      </c>
      <c r="CY153" s="532"/>
      <c r="CZ153" s="532"/>
      <c r="DA153" s="532"/>
      <c r="DB153" s="532"/>
      <c r="DC153" s="532"/>
      <c r="DD153" s="532"/>
      <c r="DE153" s="532"/>
      <c r="DF153" s="532"/>
      <c r="DG153" s="532"/>
      <c r="DH153" s="222" t="s">
        <v>2684</v>
      </c>
      <c r="DI153" s="532"/>
      <c r="DJ153" s="532"/>
      <c r="DK153" s="532"/>
      <c r="DL153" s="532"/>
      <c r="DM153" s="532"/>
      <c r="DN153" s="532"/>
      <c r="DO153" s="532"/>
      <c r="DP153" s="532"/>
      <c r="DQ153" s="532"/>
      <c r="DR153" s="222" t="s">
        <v>2684</v>
      </c>
      <c r="DS153" s="555"/>
      <c r="DT153" s="532"/>
      <c r="DU153" s="532"/>
      <c r="DV153" s="532"/>
      <c r="DW153" s="532"/>
      <c r="DX153" s="532"/>
      <c r="DY153" s="532"/>
      <c r="DZ153" s="532"/>
      <c r="EA153" s="532"/>
      <c r="EB153" s="222" t="s">
        <v>2684</v>
      </c>
      <c r="EC153" s="555"/>
      <c r="ED153" s="532"/>
      <c r="EE153" s="532"/>
      <c r="EF153" s="532"/>
      <c r="EG153" s="532"/>
      <c r="EH153" s="532"/>
      <c r="EI153" s="532"/>
      <c r="EJ153" s="532"/>
      <c r="EK153" s="532"/>
      <c r="EL153" s="222" t="s">
        <v>2684</v>
      </c>
      <c r="EM153" s="532"/>
      <c r="EN153" s="532"/>
      <c r="EO153" s="532"/>
      <c r="EP153" s="532"/>
      <c r="EQ153" s="532"/>
      <c r="ER153" s="532"/>
      <c r="ES153" s="532"/>
      <c r="ET153" s="532"/>
      <c r="EU153" s="561"/>
    </row>
    <row r="154" spans="1:151" ht="37.5" customHeight="1" x14ac:dyDescent="0.2">
      <c r="A154" s="26">
        <v>77</v>
      </c>
      <c r="B154" s="21"/>
      <c r="C154" s="21" t="s">
        <v>2663</v>
      </c>
      <c r="D154" s="21">
        <v>6</v>
      </c>
      <c r="E154" s="21" t="s">
        <v>90</v>
      </c>
      <c r="F154" s="21" t="s">
        <v>2685</v>
      </c>
      <c r="G154" s="331"/>
      <c r="H154" s="31" t="s">
        <v>2686</v>
      </c>
      <c r="I154" s="24"/>
      <c r="J154" s="24" t="s">
        <v>2687</v>
      </c>
      <c r="K154" s="24"/>
      <c r="L154" s="222" t="s">
        <v>321</v>
      </c>
      <c r="M154" s="292"/>
      <c r="N154" s="292"/>
      <c r="O154" s="292" t="s">
        <v>2688</v>
      </c>
      <c r="P154" s="23"/>
      <c r="Q154" s="23" t="s">
        <v>63</v>
      </c>
      <c r="R154" s="23"/>
      <c r="S154" s="23"/>
      <c r="T154" s="22"/>
      <c r="U154" s="138">
        <v>1</v>
      </c>
      <c r="V154" s="24" t="s">
        <v>321</v>
      </c>
      <c r="W154" s="626"/>
      <c r="X154" s="626"/>
      <c r="Y154" s="626" t="s">
        <v>2688</v>
      </c>
      <c r="Z154" s="545"/>
      <c r="AA154" s="545" t="s">
        <v>63</v>
      </c>
      <c r="AB154" s="545"/>
      <c r="AC154" s="545"/>
      <c r="AD154" s="533"/>
      <c r="AE154" s="545">
        <v>1</v>
      </c>
      <c r="AF154" s="228"/>
      <c r="AG154" s="627"/>
      <c r="AH154" s="627"/>
      <c r="AI154" s="627"/>
      <c r="AJ154" s="552"/>
      <c r="AK154" s="552"/>
      <c r="AL154" s="552"/>
      <c r="AM154" s="552"/>
      <c r="AN154" s="552"/>
      <c r="AO154" s="552"/>
      <c r="AP154" s="41"/>
      <c r="AQ154" s="627"/>
      <c r="AR154" s="627"/>
      <c r="AS154" s="627"/>
      <c r="AT154" s="627"/>
      <c r="AU154" s="627"/>
      <c r="AV154" s="627"/>
      <c r="AW154" s="627"/>
      <c r="AX154" s="627"/>
      <c r="AY154" s="552"/>
      <c r="AZ154" s="552"/>
      <c r="BA154" s="627"/>
      <c r="BB154" s="627"/>
      <c r="BC154" s="627"/>
      <c r="BD154" s="552"/>
      <c r="BE154" s="552"/>
      <c r="BF154" s="552"/>
      <c r="BG154" s="552"/>
      <c r="BH154" s="552"/>
      <c r="BI154" s="552"/>
      <c r="BJ154" s="552"/>
      <c r="BK154" s="552"/>
      <c r="BL154" s="552"/>
      <c r="BM154" s="552"/>
      <c r="BN154" s="552"/>
      <c r="BO154" s="552"/>
      <c r="BP154" s="552"/>
      <c r="BQ154" s="552"/>
      <c r="BR154" s="552"/>
      <c r="BS154" s="552"/>
      <c r="BT154" s="66"/>
      <c r="BU154" s="552"/>
      <c r="BV154" s="552"/>
      <c r="BW154" s="552"/>
      <c r="BX154" s="552"/>
      <c r="BY154" s="552"/>
      <c r="BZ154" s="552"/>
      <c r="CA154" s="552"/>
      <c r="CB154" s="552"/>
      <c r="CC154" s="552"/>
      <c r="CD154" s="24" t="s">
        <v>2689</v>
      </c>
      <c r="CE154" s="545"/>
      <c r="CF154" s="545"/>
      <c r="CG154" s="545"/>
      <c r="CH154" s="545"/>
      <c r="CI154" s="545" t="s">
        <v>63</v>
      </c>
      <c r="CJ154" s="545"/>
      <c r="CK154" s="545"/>
      <c r="CL154" s="533"/>
      <c r="CM154" s="595">
        <v>1</v>
      </c>
      <c r="CN154" s="24" t="s">
        <v>2690</v>
      </c>
      <c r="CO154" s="626"/>
      <c r="CP154" s="626"/>
      <c r="CQ154" s="626"/>
      <c r="CR154" s="545"/>
      <c r="CS154" s="545" t="s">
        <v>63</v>
      </c>
      <c r="CT154" s="545"/>
      <c r="CU154" s="545"/>
      <c r="CV154" s="533"/>
      <c r="CW154" s="545">
        <v>1</v>
      </c>
      <c r="CX154" s="24" t="s">
        <v>2691</v>
      </c>
      <c r="CY154" s="626"/>
      <c r="CZ154" s="545" t="s">
        <v>751</v>
      </c>
      <c r="DA154" s="626"/>
      <c r="DB154" s="545"/>
      <c r="DC154" s="545" t="s">
        <v>63</v>
      </c>
      <c r="DD154" s="545"/>
      <c r="DE154" s="545"/>
      <c r="DF154" s="533"/>
      <c r="DG154" s="545">
        <v>1</v>
      </c>
      <c r="DH154" s="24" t="s">
        <v>323</v>
      </c>
      <c r="DI154" s="626"/>
      <c r="DJ154" s="626"/>
      <c r="DK154" s="626" t="s">
        <v>2688</v>
      </c>
      <c r="DL154" s="545"/>
      <c r="DM154" s="545" t="s">
        <v>63</v>
      </c>
      <c r="DN154" s="545"/>
      <c r="DO154" s="545"/>
      <c r="DP154" s="533"/>
      <c r="DQ154" s="545">
        <v>1</v>
      </c>
      <c r="DR154" s="24" t="s">
        <v>2692</v>
      </c>
      <c r="DS154" s="564"/>
      <c r="DT154" s="545"/>
      <c r="DU154" s="545"/>
      <c r="DV154" s="545"/>
      <c r="DW154" s="545" t="s">
        <v>63</v>
      </c>
      <c r="DX154" s="545"/>
      <c r="DY154" s="545"/>
      <c r="DZ154" s="533"/>
      <c r="EA154" s="545">
        <v>1</v>
      </c>
      <c r="EB154" s="24" t="s">
        <v>2693</v>
      </c>
      <c r="EC154" s="564"/>
      <c r="ED154" s="545"/>
      <c r="EE154" s="545"/>
      <c r="EF154" s="545"/>
      <c r="EG154" s="545" t="s">
        <v>63</v>
      </c>
      <c r="EH154" s="545"/>
      <c r="EI154" s="545"/>
      <c r="EJ154" s="533"/>
      <c r="EK154" s="545">
        <v>1</v>
      </c>
      <c r="EL154" s="24" t="s">
        <v>83</v>
      </c>
      <c r="EM154" s="545"/>
      <c r="EN154" s="545" t="s">
        <v>2694</v>
      </c>
      <c r="EO154" s="545"/>
      <c r="EP154" s="545"/>
      <c r="EQ154" s="545" t="s">
        <v>63</v>
      </c>
      <c r="ER154" s="545"/>
      <c r="ES154" s="545"/>
      <c r="ET154" s="533"/>
      <c r="EU154" s="595">
        <v>1</v>
      </c>
    </row>
    <row r="155" spans="1:151" ht="37.5" customHeight="1" x14ac:dyDescent="0.2">
      <c r="A155" s="245"/>
      <c r="B155" s="245"/>
      <c r="C155" s="245"/>
      <c r="D155" s="245"/>
      <c r="E155" s="245"/>
      <c r="F155" s="245"/>
      <c r="G155" s="448"/>
      <c r="H155" s="117"/>
      <c r="I155" s="24"/>
      <c r="J155" s="24" t="s">
        <v>2695</v>
      </c>
      <c r="K155" s="24"/>
      <c r="L155" s="460" t="s">
        <v>423</v>
      </c>
      <c r="M155" s="297"/>
      <c r="N155" s="297"/>
      <c r="O155" s="297"/>
      <c r="P155" s="23"/>
      <c r="Q155" s="23"/>
      <c r="R155" s="23"/>
      <c r="S155" s="23"/>
      <c r="T155" s="242"/>
      <c r="U155" s="370"/>
      <c r="V155" s="24" t="s">
        <v>423</v>
      </c>
      <c r="W155" s="532"/>
      <c r="X155" s="532"/>
      <c r="Y155" s="532"/>
      <c r="Z155" s="532"/>
      <c r="AA155" s="532"/>
      <c r="AB155" s="532"/>
      <c r="AC155" s="532"/>
      <c r="AD155" s="532"/>
      <c r="AE155" s="532"/>
      <c r="AF155" s="228"/>
      <c r="AG155" s="532"/>
      <c r="AH155" s="532"/>
      <c r="AI155" s="532"/>
      <c r="AJ155" s="532"/>
      <c r="AK155" s="532"/>
      <c r="AL155" s="532"/>
      <c r="AM155" s="532"/>
      <c r="AN155" s="532"/>
      <c r="AO155" s="532"/>
      <c r="AP155" s="228"/>
      <c r="AQ155" s="532"/>
      <c r="AR155" s="532"/>
      <c r="AS155" s="532"/>
      <c r="AT155" s="532"/>
      <c r="AU155" s="532"/>
      <c r="AV155" s="532"/>
      <c r="AW155" s="532"/>
      <c r="AX155" s="532"/>
      <c r="AY155" s="532"/>
      <c r="AZ155" s="532"/>
      <c r="BA155" s="532"/>
      <c r="BB155" s="532"/>
      <c r="BC155" s="532"/>
      <c r="BD155" s="532"/>
      <c r="BE155" s="532"/>
      <c r="BF155" s="532"/>
      <c r="BG155" s="532"/>
      <c r="BH155" s="532"/>
      <c r="BI155" s="532"/>
      <c r="BJ155" s="532"/>
      <c r="BK155" s="532"/>
      <c r="BL155" s="532"/>
      <c r="BM155" s="532"/>
      <c r="BN155" s="532"/>
      <c r="BO155" s="532"/>
      <c r="BP155" s="532"/>
      <c r="BQ155" s="532"/>
      <c r="BR155" s="532"/>
      <c r="BS155" s="532"/>
      <c r="BT155" s="66"/>
      <c r="BU155" s="532"/>
      <c r="BV155" s="532"/>
      <c r="BW155" s="532"/>
      <c r="BX155" s="532"/>
      <c r="BY155" s="532"/>
      <c r="BZ155" s="532"/>
      <c r="CA155" s="532"/>
      <c r="CB155" s="532"/>
      <c r="CC155" s="532"/>
      <c r="CD155" s="24" t="s">
        <v>2696</v>
      </c>
      <c r="CE155" s="532"/>
      <c r="CF155" s="532"/>
      <c r="CG155" s="532"/>
      <c r="CH155" s="532"/>
      <c r="CI155" s="532"/>
      <c r="CJ155" s="532"/>
      <c r="CK155" s="532"/>
      <c r="CL155" s="532"/>
      <c r="CM155" s="561"/>
      <c r="CN155" s="24" t="s">
        <v>65</v>
      </c>
      <c r="CO155" s="532"/>
      <c r="CP155" s="532"/>
      <c r="CQ155" s="532"/>
      <c r="CR155" s="532"/>
      <c r="CS155" s="532"/>
      <c r="CT155" s="532"/>
      <c r="CU155" s="532"/>
      <c r="CV155" s="532"/>
      <c r="CW155" s="532"/>
      <c r="CX155" s="24" t="s">
        <v>62</v>
      </c>
      <c r="CY155" s="532"/>
      <c r="CZ155" s="532"/>
      <c r="DA155" s="532"/>
      <c r="DB155" s="532"/>
      <c r="DC155" s="532"/>
      <c r="DD155" s="532"/>
      <c r="DE155" s="532"/>
      <c r="DF155" s="532"/>
      <c r="DG155" s="532"/>
      <c r="DH155" s="24" t="s">
        <v>423</v>
      </c>
      <c r="DI155" s="532"/>
      <c r="DJ155" s="532"/>
      <c r="DK155" s="532"/>
      <c r="DL155" s="532"/>
      <c r="DM155" s="532"/>
      <c r="DN155" s="532"/>
      <c r="DO155" s="532"/>
      <c r="DP155" s="532"/>
      <c r="DQ155" s="532"/>
      <c r="DR155" s="24" t="s">
        <v>2697</v>
      </c>
      <c r="DS155" s="555"/>
      <c r="DT155" s="532"/>
      <c r="DU155" s="532"/>
      <c r="DV155" s="532"/>
      <c r="DW155" s="532"/>
      <c r="DX155" s="532"/>
      <c r="DY155" s="532"/>
      <c r="DZ155" s="532"/>
      <c r="EA155" s="532"/>
      <c r="EB155" s="24" t="s">
        <v>65</v>
      </c>
      <c r="EC155" s="555"/>
      <c r="ED155" s="532"/>
      <c r="EE155" s="532"/>
      <c r="EF155" s="532"/>
      <c r="EG155" s="532"/>
      <c r="EH155" s="532"/>
      <c r="EI155" s="532"/>
      <c r="EJ155" s="532"/>
      <c r="EK155" s="532"/>
      <c r="EL155" s="24" t="s">
        <v>2697</v>
      </c>
      <c r="EM155" s="532"/>
      <c r="EN155" s="532"/>
      <c r="EO155" s="532"/>
      <c r="EP155" s="532"/>
      <c r="EQ155" s="532"/>
      <c r="ER155" s="532"/>
      <c r="ES155" s="532"/>
      <c r="ET155" s="532"/>
      <c r="EU155" s="561"/>
    </row>
    <row r="156" spans="1:151" ht="51" customHeight="1" x14ac:dyDescent="0.2">
      <c r="A156" s="270">
        <v>78</v>
      </c>
      <c r="B156" s="270"/>
      <c r="C156" s="333" t="s">
        <v>2663</v>
      </c>
      <c r="D156" s="333">
        <v>6</v>
      </c>
      <c r="E156" s="333" t="s">
        <v>167</v>
      </c>
      <c r="F156" s="333" t="s">
        <v>2698</v>
      </c>
      <c r="G156" s="334"/>
      <c r="H156" s="67" t="s">
        <v>2699</v>
      </c>
      <c r="I156" s="41"/>
      <c r="J156" s="67" t="s">
        <v>2700</v>
      </c>
      <c r="K156" s="41"/>
      <c r="L156" s="41" t="s">
        <v>2701</v>
      </c>
      <c r="M156" s="396"/>
      <c r="N156" s="396"/>
      <c r="O156" s="396"/>
      <c r="P156" s="66"/>
      <c r="Q156" s="66"/>
      <c r="R156" s="66"/>
      <c r="S156" s="66"/>
      <c r="T156" s="273"/>
      <c r="U156" s="461"/>
      <c r="V156" s="40"/>
      <c r="W156" s="651"/>
      <c r="X156" s="552"/>
      <c r="Y156" s="552"/>
      <c r="Z156" s="552"/>
      <c r="AA156" s="552"/>
      <c r="AB156" s="552"/>
      <c r="AC156" s="552"/>
      <c r="AD156" s="629"/>
      <c r="AE156" s="552"/>
      <c r="AF156" s="228"/>
      <c r="AG156" s="627"/>
      <c r="AH156" s="627"/>
      <c r="AI156" s="627"/>
      <c r="AJ156" s="552"/>
      <c r="AK156" s="552"/>
      <c r="AL156" s="552"/>
      <c r="AM156" s="552"/>
      <c r="AN156" s="552"/>
      <c r="AO156" s="552"/>
      <c r="AP156" s="228"/>
      <c r="AQ156" s="627"/>
      <c r="AR156" s="627"/>
      <c r="AS156" s="627"/>
      <c r="AT156" s="627"/>
      <c r="AU156" s="627"/>
      <c r="AV156" s="627"/>
      <c r="AW156" s="627"/>
      <c r="AX156" s="627"/>
      <c r="AY156" s="627"/>
      <c r="AZ156" s="66"/>
      <c r="BA156" s="627"/>
      <c r="BB156" s="627"/>
      <c r="BC156" s="627"/>
      <c r="BD156" s="552"/>
      <c r="BE156" s="552"/>
      <c r="BF156" s="552"/>
      <c r="BG156" s="552"/>
      <c r="BH156" s="552"/>
      <c r="BI156" s="552"/>
      <c r="BJ156" s="655"/>
      <c r="BK156" s="655"/>
      <c r="BL156" s="655"/>
      <c r="BM156" s="655"/>
      <c r="BN156" s="552"/>
      <c r="BO156" s="552"/>
      <c r="BP156" s="552"/>
      <c r="BQ156" s="552"/>
      <c r="BR156" s="552"/>
      <c r="BS156" s="552"/>
      <c r="BT156" s="66"/>
      <c r="BU156" s="655"/>
      <c r="BV156" s="655"/>
      <c r="BW156" s="655"/>
      <c r="BX156" s="552"/>
      <c r="BY156" s="552"/>
      <c r="BZ156" s="552"/>
      <c r="CA156" s="552"/>
      <c r="CB156" s="552"/>
      <c r="CC156" s="552"/>
      <c r="CD156" s="41" t="s">
        <v>2702</v>
      </c>
      <c r="CE156" s="552"/>
      <c r="CF156" s="552"/>
      <c r="CG156" s="552"/>
      <c r="CH156" s="552"/>
      <c r="CI156" s="552"/>
      <c r="CJ156" s="552"/>
      <c r="CK156" s="552"/>
      <c r="CL156" s="629"/>
      <c r="CM156" s="658"/>
      <c r="CN156" s="228"/>
      <c r="CO156" s="627"/>
      <c r="CP156" s="627"/>
      <c r="CQ156" s="627"/>
      <c r="CR156" s="552"/>
      <c r="CS156" s="552"/>
      <c r="CT156" s="552"/>
      <c r="CU156" s="552"/>
      <c r="CV156" s="629"/>
      <c r="CW156" s="552"/>
      <c r="CX156" s="41" t="s">
        <v>83</v>
      </c>
      <c r="CY156" s="627"/>
      <c r="CZ156" s="552" t="s">
        <v>751</v>
      </c>
      <c r="DA156" s="627"/>
      <c r="DB156" s="552"/>
      <c r="DC156" s="552"/>
      <c r="DD156" s="552"/>
      <c r="DE156" s="552"/>
      <c r="DF156" s="629"/>
      <c r="DG156" s="552"/>
      <c r="DH156" s="228"/>
      <c r="DI156" s="552"/>
      <c r="DJ156" s="552"/>
      <c r="DK156" s="552"/>
      <c r="DL156" s="552"/>
      <c r="DM156" s="552"/>
      <c r="DN156" s="552"/>
      <c r="DO156" s="552"/>
      <c r="DP156" s="629"/>
      <c r="DQ156" s="552"/>
      <c r="DR156" s="40"/>
      <c r="DS156" s="660"/>
      <c r="DT156" s="627"/>
      <c r="DU156" s="627"/>
      <c r="DV156" s="552"/>
      <c r="DW156" s="552"/>
      <c r="DX156" s="552"/>
      <c r="DY156" s="552"/>
      <c r="DZ156" s="629"/>
      <c r="EA156" s="552"/>
      <c r="EB156" s="41" t="s">
        <v>15</v>
      </c>
      <c r="EC156" s="651"/>
      <c r="ED156" s="552"/>
      <c r="EE156" s="552"/>
      <c r="EF156" s="552"/>
      <c r="EG156" s="552"/>
      <c r="EH156" s="552"/>
      <c r="EI156" s="552"/>
      <c r="EJ156" s="629"/>
      <c r="EK156" s="552"/>
      <c r="EL156" s="41" t="s">
        <v>2703</v>
      </c>
      <c r="EM156" s="552"/>
      <c r="EN156" s="552"/>
      <c r="EO156" s="552"/>
      <c r="EP156" s="552"/>
      <c r="EQ156" s="552"/>
      <c r="ER156" s="552"/>
      <c r="ES156" s="552"/>
      <c r="ET156" s="629"/>
      <c r="EU156" s="658"/>
    </row>
    <row r="157" spans="1:151" ht="12.75" customHeight="1" x14ac:dyDescent="0.2">
      <c r="A157" s="462"/>
      <c r="B157" s="462"/>
      <c r="C157" s="462"/>
      <c r="D157" s="462"/>
      <c r="E157" s="462"/>
      <c r="F157" s="462"/>
      <c r="G157" s="463"/>
      <c r="H157" s="237"/>
      <c r="I157" s="41"/>
      <c r="J157" s="67" t="s">
        <v>2704</v>
      </c>
      <c r="K157" s="41"/>
      <c r="L157" s="228"/>
      <c r="M157" s="464"/>
      <c r="N157" s="464"/>
      <c r="O157" s="464"/>
      <c r="P157" s="66"/>
      <c r="Q157" s="66"/>
      <c r="R157" s="66"/>
      <c r="S157" s="66"/>
      <c r="T157" s="354"/>
      <c r="U157" s="465"/>
      <c r="V157" s="40"/>
      <c r="W157" s="656"/>
      <c r="X157" s="531"/>
      <c r="Y157" s="531"/>
      <c r="Z157" s="531"/>
      <c r="AA157" s="531"/>
      <c r="AB157" s="531"/>
      <c r="AC157" s="531"/>
      <c r="AD157" s="531"/>
      <c r="AE157" s="531"/>
      <c r="AF157" s="228"/>
      <c r="AG157" s="531"/>
      <c r="AH157" s="531"/>
      <c r="AI157" s="531"/>
      <c r="AJ157" s="531"/>
      <c r="AK157" s="531"/>
      <c r="AL157" s="531"/>
      <c r="AM157" s="531"/>
      <c r="AN157" s="531"/>
      <c r="AO157" s="531"/>
      <c r="AP157" s="228"/>
      <c r="AQ157" s="531"/>
      <c r="AR157" s="531"/>
      <c r="AS157" s="531"/>
      <c r="AT157" s="531"/>
      <c r="AU157" s="531"/>
      <c r="AV157" s="531"/>
      <c r="AW157" s="531"/>
      <c r="AX157" s="531"/>
      <c r="AY157" s="531"/>
      <c r="AZ157" s="66"/>
      <c r="BA157" s="531"/>
      <c r="BB157" s="531"/>
      <c r="BC157" s="531"/>
      <c r="BD157" s="531"/>
      <c r="BE157" s="531"/>
      <c r="BF157" s="531"/>
      <c r="BG157" s="531"/>
      <c r="BH157" s="531"/>
      <c r="BI157" s="531"/>
      <c r="BJ157" s="531"/>
      <c r="BK157" s="531"/>
      <c r="BL157" s="531"/>
      <c r="BM157" s="531"/>
      <c r="BN157" s="531"/>
      <c r="BO157" s="531"/>
      <c r="BP157" s="531"/>
      <c r="BQ157" s="531"/>
      <c r="BR157" s="531"/>
      <c r="BS157" s="531"/>
      <c r="BT157" s="228"/>
      <c r="BU157" s="531"/>
      <c r="BV157" s="531"/>
      <c r="BW157" s="531"/>
      <c r="BX157" s="531"/>
      <c r="BY157" s="531"/>
      <c r="BZ157" s="531"/>
      <c r="CA157" s="531"/>
      <c r="CB157" s="531"/>
      <c r="CC157" s="531"/>
      <c r="CD157" s="228"/>
      <c r="CE157" s="531"/>
      <c r="CF157" s="531"/>
      <c r="CG157" s="531"/>
      <c r="CH157" s="531"/>
      <c r="CI157" s="531"/>
      <c r="CJ157" s="531"/>
      <c r="CK157" s="531"/>
      <c r="CL157" s="531"/>
      <c r="CM157" s="593"/>
      <c r="CN157" s="228"/>
      <c r="CO157" s="531"/>
      <c r="CP157" s="531"/>
      <c r="CQ157" s="531"/>
      <c r="CR157" s="531"/>
      <c r="CS157" s="531"/>
      <c r="CT157" s="531"/>
      <c r="CU157" s="531"/>
      <c r="CV157" s="531"/>
      <c r="CW157" s="531"/>
      <c r="CX157" s="228"/>
      <c r="CY157" s="531"/>
      <c r="CZ157" s="531"/>
      <c r="DA157" s="531"/>
      <c r="DB157" s="531"/>
      <c r="DC157" s="531"/>
      <c r="DD157" s="531"/>
      <c r="DE157" s="531"/>
      <c r="DF157" s="531"/>
      <c r="DG157" s="531"/>
      <c r="DH157" s="228"/>
      <c r="DI157" s="531"/>
      <c r="DJ157" s="531"/>
      <c r="DK157" s="531"/>
      <c r="DL157" s="531"/>
      <c r="DM157" s="531"/>
      <c r="DN157" s="531"/>
      <c r="DO157" s="531"/>
      <c r="DP157" s="531"/>
      <c r="DQ157" s="531"/>
      <c r="DR157" s="40"/>
      <c r="DS157" s="656"/>
      <c r="DT157" s="531"/>
      <c r="DU157" s="531"/>
      <c r="DV157" s="531"/>
      <c r="DW157" s="531"/>
      <c r="DX157" s="531"/>
      <c r="DY157" s="531"/>
      <c r="DZ157" s="531"/>
      <c r="EA157" s="531"/>
      <c r="EB157" s="41" t="s">
        <v>2705</v>
      </c>
      <c r="EC157" s="656"/>
      <c r="ED157" s="531"/>
      <c r="EE157" s="531"/>
      <c r="EF157" s="531"/>
      <c r="EG157" s="531"/>
      <c r="EH157" s="531"/>
      <c r="EI157" s="531"/>
      <c r="EJ157" s="531"/>
      <c r="EK157" s="531"/>
      <c r="EL157" s="228"/>
      <c r="EM157" s="531"/>
      <c r="EN157" s="531"/>
      <c r="EO157" s="531"/>
      <c r="EP157" s="531"/>
      <c r="EQ157" s="531"/>
      <c r="ER157" s="531"/>
      <c r="ES157" s="531"/>
      <c r="ET157" s="531"/>
      <c r="EU157" s="593"/>
    </row>
    <row r="158" spans="1:151" ht="12.75" customHeight="1" x14ac:dyDescent="0.2">
      <c r="A158" s="257"/>
      <c r="B158" s="257"/>
      <c r="C158" s="257"/>
      <c r="D158" s="257"/>
      <c r="E158" s="257"/>
      <c r="F158" s="257"/>
      <c r="G158" s="466"/>
      <c r="H158" s="237"/>
      <c r="I158" s="41"/>
      <c r="J158" s="67" t="s">
        <v>2706</v>
      </c>
      <c r="K158" s="41"/>
      <c r="L158" s="228"/>
      <c r="M158" s="398"/>
      <c r="N158" s="398"/>
      <c r="O158" s="398"/>
      <c r="P158" s="66"/>
      <c r="Q158" s="66"/>
      <c r="R158" s="66"/>
      <c r="S158" s="66"/>
      <c r="T158" s="255"/>
      <c r="U158" s="467"/>
      <c r="V158" s="40"/>
      <c r="W158" s="591"/>
      <c r="X158" s="532"/>
      <c r="Y158" s="532"/>
      <c r="Z158" s="532"/>
      <c r="AA158" s="532"/>
      <c r="AB158" s="532"/>
      <c r="AC158" s="532"/>
      <c r="AD158" s="532"/>
      <c r="AE158" s="532"/>
      <c r="AF158" s="228"/>
      <c r="AG158" s="532"/>
      <c r="AH158" s="532"/>
      <c r="AI158" s="532"/>
      <c r="AJ158" s="532"/>
      <c r="AK158" s="532"/>
      <c r="AL158" s="532"/>
      <c r="AM158" s="532"/>
      <c r="AN158" s="532"/>
      <c r="AO158" s="532"/>
      <c r="AP158" s="228"/>
      <c r="AQ158" s="532"/>
      <c r="AR158" s="532"/>
      <c r="AS158" s="532"/>
      <c r="AT158" s="532"/>
      <c r="AU158" s="532"/>
      <c r="AV158" s="532"/>
      <c r="AW158" s="532"/>
      <c r="AX158" s="532"/>
      <c r="AY158" s="532"/>
      <c r="AZ158" s="66"/>
      <c r="BA158" s="532"/>
      <c r="BB158" s="532"/>
      <c r="BC158" s="532"/>
      <c r="BD158" s="532"/>
      <c r="BE158" s="532"/>
      <c r="BF158" s="532"/>
      <c r="BG158" s="532"/>
      <c r="BH158" s="532"/>
      <c r="BI158" s="532"/>
      <c r="BJ158" s="532"/>
      <c r="BK158" s="532"/>
      <c r="BL158" s="532"/>
      <c r="BM158" s="532"/>
      <c r="BN158" s="532"/>
      <c r="BO158" s="532"/>
      <c r="BP158" s="532"/>
      <c r="BQ158" s="532"/>
      <c r="BR158" s="532"/>
      <c r="BS158" s="532"/>
      <c r="BT158" s="66"/>
      <c r="BU158" s="532"/>
      <c r="BV158" s="532"/>
      <c r="BW158" s="532"/>
      <c r="BX158" s="532"/>
      <c r="BY158" s="532"/>
      <c r="BZ158" s="532"/>
      <c r="CA158" s="532"/>
      <c r="CB158" s="532"/>
      <c r="CC158" s="532"/>
      <c r="CD158" s="228"/>
      <c r="CE158" s="532"/>
      <c r="CF158" s="532"/>
      <c r="CG158" s="532"/>
      <c r="CH158" s="532"/>
      <c r="CI158" s="532"/>
      <c r="CJ158" s="532"/>
      <c r="CK158" s="532"/>
      <c r="CL158" s="532"/>
      <c r="CM158" s="594"/>
      <c r="CN158" s="228"/>
      <c r="CO158" s="532"/>
      <c r="CP158" s="532"/>
      <c r="CQ158" s="532"/>
      <c r="CR158" s="532"/>
      <c r="CS158" s="532"/>
      <c r="CT158" s="532"/>
      <c r="CU158" s="532"/>
      <c r="CV158" s="532"/>
      <c r="CW158" s="532"/>
      <c r="CX158" s="228"/>
      <c r="CY158" s="532"/>
      <c r="CZ158" s="532"/>
      <c r="DA158" s="532"/>
      <c r="DB158" s="532"/>
      <c r="DC158" s="532"/>
      <c r="DD158" s="532"/>
      <c r="DE158" s="532"/>
      <c r="DF158" s="532"/>
      <c r="DG158" s="532"/>
      <c r="DH158" s="228"/>
      <c r="DI158" s="532"/>
      <c r="DJ158" s="532"/>
      <c r="DK158" s="532"/>
      <c r="DL158" s="532"/>
      <c r="DM158" s="532"/>
      <c r="DN158" s="532"/>
      <c r="DO158" s="532"/>
      <c r="DP158" s="532"/>
      <c r="DQ158" s="532"/>
      <c r="DR158" s="40"/>
      <c r="DS158" s="591"/>
      <c r="DT158" s="532"/>
      <c r="DU158" s="532"/>
      <c r="DV158" s="532"/>
      <c r="DW158" s="532"/>
      <c r="DX158" s="532"/>
      <c r="DY158" s="532"/>
      <c r="DZ158" s="532"/>
      <c r="EA158" s="532"/>
      <c r="EB158" s="41" t="s">
        <v>2707</v>
      </c>
      <c r="EC158" s="591"/>
      <c r="ED158" s="532"/>
      <c r="EE158" s="532"/>
      <c r="EF158" s="532"/>
      <c r="EG158" s="532"/>
      <c r="EH158" s="532"/>
      <c r="EI158" s="532"/>
      <c r="EJ158" s="532"/>
      <c r="EK158" s="532"/>
      <c r="EL158" s="228"/>
      <c r="EM158" s="532"/>
      <c r="EN158" s="532"/>
      <c r="EO158" s="532"/>
      <c r="EP158" s="532"/>
      <c r="EQ158" s="532"/>
      <c r="ER158" s="532"/>
      <c r="ES158" s="532"/>
      <c r="ET158" s="532"/>
      <c r="EU158" s="594"/>
    </row>
    <row r="159" spans="1:151" ht="51" customHeight="1" x14ac:dyDescent="0.2">
      <c r="A159" s="24">
        <v>79</v>
      </c>
      <c r="B159" s="24"/>
      <c r="C159" s="31" t="s">
        <v>2663</v>
      </c>
      <c r="D159" s="31">
        <v>6</v>
      </c>
      <c r="E159" s="31" t="s">
        <v>188</v>
      </c>
      <c r="F159" s="31" t="s">
        <v>2708</v>
      </c>
      <c r="G159" s="322"/>
      <c r="H159" s="31" t="s">
        <v>2709</v>
      </c>
      <c r="I159" s="31"/>
      <c r="J159" s="31"/>
      <c r="K159" s="24"/>
      <c r="L159" s="222" t="s">
        <v>65</v>
      </c>
      <c r="M159" s="222"/>
      <c r="N159" s="222"/>
      <c r="O159" s="222"/>
      <c r="P159" s="24"/>
      <c r="Q159" s="23" t="s">
        <v>63</v>
      </c>
      <c r="R159" s="23"/>
      <c r="S159" s="23"/>
      <c r="T159" s="24"/>
      <c r="U159" s="169">
        <v>1</v>
      </c>
      <c r="V159" s="3" t="s">
        <v>65</v>
      </c>
      <c r="W159" s="105"/>
      <c r="X159" s="24"/>
      <c r="Y159" s="24"/>
      <c r="Z159" s="24"/>
      <c r="AA159" s="23" t="s">
        <v>63</v>
      </c>
      <c r="AB159" s="23"/>
      <c r="AC159" s="23"/>
      <c r="AD159" s="24"/>
      <c r="AE159" s="23">
        <v>1</v>
      </c>
      <c r="AF159" s="228"/>
      <c r="AG159" s="228"/>
      <c r="AH159" s="228"/>
      <c r="AI159" s="228"/>
      <c r="AJ159" s="41"/>
      <c r="AK159" s="66"/>
      <c r="AL159" s="66"/>
      <c r="AM159" s="66"/>
      <c r="AN159" s="41"/>
      <c r="AO159" s="66"/>
      <c r="AP159" s="228"/>
      <c r="AQ159" s="228"/>
      <c r="AR159" s="228"/>
      <c r="AS159" s="228"/>
      <c r="AT159" s="228"/>
      <c r="AU159" s="228"/>
      <c r="AV159" s="228"/>
      <c r="AW159" s="228"/>
      <c r="AX159" s="228"/>
      <c r="AY159" s="66"/>
      <c r="AZ159" s="228"/>
      <c r="BA159" s="228"/>
      <c r="BB159" s="228"/>
      <c r="BC159" s="228"/>
      <c r="BD159" s="41"/>
      <c r="BE159" s="66"/>
      <c r="BF159" s="66"/>
      <c r="BG159" s="66"/>
      <c r="BH159" s="41"/>
      <c r="BI159" s="66"/>
      <c r="BJ159" s="228"/>
      <c r="BK159" s="228"/>
      <c r="BL159" s="228"/>
      <c r="BM159" s="228"/>
      <c r="BN159" s="41"/>
      <c r="BO159" s="66"/>
      <c r="BP159" s="66"/>
      <c r="BQ159" s="66"/>
      <c r="BR159" s="41"/>
      <c r="BS159" s="66"/>
      <c r="BT159" s="228"/>
      <c r="BU159" s="228"/>
      <c r="BV159" s="228"/>
      <c r="BW159" s="228"/>
      <c r="BX159" s="41"/>
      <c r="BY159" s="66"/>
      <c r="BZ159" s="66"/>
      <c r="CA159" s="66"/>
      <c r="CB159" s="41"/>
      <c r="CC159" s="66"/>
      <c r="CD159" s="222" t="s">
        <v>65</v>
      </c>
      <c r="CE159" s="222"/>
      <c r="CF159" s="222"/>
      <c r="CG159" s="222"/>
      <c r="CH159" s="24"/>
      <c r="CI159" s="23" t="s">
        <v>63</v>
      </c>
      <c r="CJ159" s="23"/>
      <c r="CK159" s="23"/>
      <c r="CL159" s="24"/>
      <c r="CM159" s="169">
        <v>1</v>
      </c>
      <c r="CN159" s="222" t="s">
        <v>65</v>
      </c>
      <c r="CO159" s="222"/>
      <c r="CP159" s="222"/>
      <c r="CQ159" s="222"/>
      <c r="CR159" s="24"/>
      <c r="CS159" s="23" t="s">
        <v>63</v>
      </c>
      <c r="CT159" s="23"/>
      <c r="CU159" s="23"/>
      <c r="CV159" s="24"/>
      <c r="CW159" s="23">
        <v>1</v>
      </c>
      <c r="CX159" s="24" t="s">
        <v>62</v>
      </c>
      <c r="CY159" s="222"/>
      <c r="CZ159" s="222"/>
      <c r="DA159" s="222"/>
      <c r="DB159" s="24"/>
      <c r="DC159" s="23" t="s">
        <v>63</v>
      </c>
      <c r="DD159" s="23"/>
      <c r="DE159" s="23"/>
      <c r="DF159" s="24"/>
      <c r="DG159" s="23">
        <v>1</v>
      </c>
      <c r="DH159" s="24" t="s">
        <v>2710</v>
      </c>
      <c r="DI159" s="222"/>
      <c r="DJ159" s="222"/>
      <c r="DK159" s="222"/>
      <c r="DL159" s="24"/>
      <c r="DM159" s="23" t="s">
        <v>63</v>
      </c>
      <c r="DN159" s="23"/>
      <c r="DO159" s="23"/>
      <c r="DP159" s="24"/>
      <c r="DQ159" s="23">
        <v>1</v>
      </c>
      <c r="DR159" s="24" t="s">
        <v>65</v>
      </c>
      <c r="DS159" s="325"/>
      <c r="DT159" s="222"/>
      <c r="DU159" s="222"/>
      <c r="DV159" s="24"/>
      <c r="DW159" s="23" t="s">
        <v>63</v>
      </c>
      <c r="DX159" s="23"/>
      <c r="DY159" s="23"/>
      <c r="DZ159" s="24"/>
      <c r="EA159" s="23">
        <v>1</v>
      </c>
      <c r="EB159" s="24" t="s">
        <v>62</v>
      </c>
      <c r="EC159" s="325"/>
      <c r="ED159" s="222"/>
      <c r="EE159" s="222"/>
      <c r="EF159" s="24"/>
      <c r="EG159" s="23" t="s">
        <v>63</v>
      </c>
      <c r="EH159" s="23"/>
      <c r="EI159" s="23"/>
      <c r="EJ159" s="24"/>
      <c r="EK159" s="23">
        <v>1</v>
      </c>
      <c r="EL159" s="24" t="s">
        <v>62</v>
      </c>
      <c r="EM159" s="222"/>
      <c r="EN159" s="222"/>
      <c r="EO159" s="222"/>
      <c r="EP159" s="24"/>
      <c r="EQ159" s="23" t="s">
        <v>63</v>
      </c>
      <c r="ER159" s="23"/>
      <c r="ES159" s="23"/>
      <c r="ET159" s="24"/>
      <c r="EU159" s="169">
        <v>1</v>
      </c>
    </row>
    <row r="160" spans="1:151" ht="51" customHeight="1" x14ac:dyDescent="0.2">
      <c r="A160" s="24">
        <v>80</v>
      </c>
      <c r="B160" s="24"/>
      <c r="C160" s="31" t="s">
        <v>2711</v>
      </c>
      <c r="D160" s="31">
        <v>6</v>
      </c>
      <c r="E160" s="31" t="s">
        <v>57</v>
      </c>
      <c r="F160" s="458" t="s">
        <v>2712</v>
      </c>
      <c r="G160" s="322"/>
      <c r="H160" s="31" t="s">
        <v>2713</v>
      </c>
      <c r="I160" s="31"/>
      <c r="J160" s="31"/>
      <c r="K160" s="24"/>
      <c r="L160" s="24" t="s">
        <v>2714</v>
      </c>
      <c r="M160" s="222"/>
      <c r="N160" s="222"/>
      <c r="O160" s="222"/>
      <c r="P160" s="24"/>
      <c r="Q160" s="23" t="s">
        <v>63</v>
      </c>
      <c r="R160" s="23"/>
      <c r="S160" s="23"/>
      <c r="T160" s="24"/>
      <c r="U160" s="169">
        <v>1</v>
      </c>
      <c r="V160" s="24" t="s">
        <v>2714</v>
      </c>
      <c r="W160" s="222"/>
      <c r="X160" s="222"/>
      <c r="Y160" s="222"/>
      <c r="Z160" s="24"/>
      <c r="AA160" s="23" t="s">
        <v>63</v>
      </c>
      <c r="AB160" s="23"/>
      <c r="AC160" s="23"/>
      <c r="AD160" s="24"/>
      <c r="AE160" s="23">
        <v>1</v>
      </c>
      <c r="AF160" s="228"/>
      <c r="AG160" s="228"/>
      <c r="AH160" s="228"/>
      <c r="AI160" s="228"/>
      <c r="AJ160" s="41"/>
      <c r="AK160" s="66"/>
      <c r="AL160" s="66"/>
      <c r="AM160" s="66"/>
      <c r="AN160" s="41"/>
      <c r="AO160" s="66"/>
      <c r="AP160" s="228"/>
      <c r="AQ160" s="228"/>
      <c r="AR160" s="228"/>
      <c r="AS160" s="228"/>
      <c r="AT160" s="228"/>
      <c r="AU160" s="228"/>
      <c r="AV160" s="228"/>
      <c r="AW160" s="228"/>
      <c r="AX160" s="228"/>
      <c r="AY160" s="66"/>
      <c r="AZ160" s="228"/>
      <c r="BA160" s="228"/>
      <c r="BB160" s="228"/>
      <c r="BC160" s="228"/>
      <c r="BD160" s="41"/>
      <c r="BE160" s="66"/>
      <c r="BF160" s="66"/>
      <c r="BG160" s="66"/>
      <c r="BH160" s="41"/>
      <c r="BI160" s="66"/>
      <c r="BJ160" s="228"/>
      <c r="BK160" s="228"/>
      <c r="BL160" s="228"/>
      <c r="BM160" s="228"/>
      <c r="BN160" s="41"/>
      <c r="BO160" s="66"/>
      <c r="BP160" s="66"/>
      <c r="BQ160" s="66"/>
      <c r="BR160" s="41"/>
      <c r="BS160" s="66"/>
      <c r="BT160" s="228"/>
      <c r="BU160" s="228"/>
      <c r="BV160" s="228"/>
      <c r="BW160" s="228"/>
      <c r="BX160" s="41"/>
      <c r="BY160" s="66"/>
      <c r="BZ160" s="66"/>
      <c r="CA160" s="66"/>
      <c r="CB160" s="41"/>
      <c r="CC160" s="66"/>
      <c r="CD160" s="24" t="s">
        <v>2714</v>
      </c>
      <c r="CE160" s="222"/>
      <c r="CF160" s="222"/>
      <c r="CG160" s="222"/>
      <c r="CH160" s="24"/>
      <c r="CI160" s="23" t="s">
        <v>63</v>
      </c>
      <c r="CJ160" s="23"/>
      <c r="CK160" s="23"/>
      <c r="CL160" s="24"/>
      <c r="CM160" s="169">
        <v>1</v>
      </c>
      <c r="CN160" s="24" t="s">
        <v>2714</v>
      </c>
      <c r="CO160" s="222"/>
      <c r="CP160" s="222"/>
      <c r="CQ160" s="222"/>
      <c r="CR160" s="24"/>
      <c r="CS160" s="23" t="s">
        <v>63</v>
      </c>
      <c r="CT160" s="23"/>
      <c r="CU160" s="23"/>
      <c r="CV160" s="24"/>
      <c r="CW160" s="23">
        <v>1</v>
      </c>
      <c r="CX160" s="41" t="s">
        <v>1577</v>
      </c>
      <c r="CY160" s="222"/>
      <c r="CZ160" s="222"/>
      <c r="DA160" s="222"/>
      <c r="DB160" s="24"/>
      <c r="DC160" s="23" t="s">
        <v>63</v>
      </c>
      <c r="DD160" s="23"/>
      <c r="DE160" s="23"/>
      <c r="DF160" s="24"/>
      <c r="DG160" s="23">
        <v>1</v>
      </c>
      <c r="DH160" s="24" t="s">
        <v>2714</v>
      </c>
      <c r="DI160" s="222"/>
      <c r="DJ160" s="222"/>
      <c r="DK160" s="222"/>
      <c r="DL160" s="24"/>
      <c r="DM160" s="23" t="s">
        <v>63</v>
      </c>
      <c r="DN160" s="23"/>
      <c r="DO160" s="23"/>
      <c r="DP160" s="24"/>
      <c r="DQ160" s="23">
        <v>1</v>
      </c>
      <c r="DR160" s="24" t="s">
        <v>2714</v>
      </c>
      <c r="DS160" s="222"/>
      <c r="DT160" s="222"/>
      <c r="DU160" s="222"/>
      <c r="DV160" s="24"/>
      <c r="DW160" s="23" t="s">
        <v>63</v>
      </c>
      <c r="DX160" s="23"/>
      <c r="DY160" s="23"/>
      <c r="DZ160" s="24"/>
      <c r="EA160" s="23">
        <v>1</v>
      </c>
      <c r="EB160" s="24" t="s">
        <v>2714</v>
      </c>
      <c r="EC160" s="222"/>
      <c r="ED160" s="222"/>
      <c r="EE160" s="222"/>
      <c r="EF160" s="24"/>
      <c r="EG160" s="23" t="s">
        <v>63</v>
      </c>
      <c r="EH160" s="23"/>
      <c r="EI160" s="23"/>
      <c r="EJ160" s="24"/>
      <c r="EK160" s="23">
        <v>1</v>
      </c>
      <c r="EL160" s="24" t="s">
        <v>2714</v>
      </c>
      <c r="EM160" s="222"/>
      <c r="EN160" s="222"/>
      <c r="EO160" s="222"/>
      <c r="EP160" s="24"/>
      <c r="EQ160" s="23" t="s">
        <v>63</v>
      </c>
      <c r="ER160" s="23"/>
      <c r="ES160" s="23"/>
      <c r="ET160" s="24"/>
      <c r="EU160" s="169">
        <v>1</v>
      </c>
    </row>
    <row r="161" spans="1:151" ht="54" customHeight="1" x14ac:dyDescent="0.2">
      <c r="A161" s="26">
        <v>81</v>
      </c>
      <c r="B161" s="26"/>
      <c r="C161" s="21" t="s">
        <v>2711</v>
      </c>
      <c r="D161" s="21">
        <v>6</v>
      </c>
      <c r="E161" s="21" t="s">
        <v>90</v>
      </c>
      <c r="F161" s="457" t="s">
        <v>2715</v>
      </c>
      <c r="G161" s="331"/>
      <c r="H161" s="31" t="s">
        <v>2716</v>
      </c>
      <c r="I161" s="24"/>
      <c r="J161" s="31" t="s">
        <v>2717</v>
      </c>
      <c r="K161" s="24"/>
      <c r="L161" s="24" t="s">
        <v>2718</v>
      </c>
      <c r="M161" s="365" t="s">
        <v>2719</v>
      </c>
      <c r="N161" s="292"/>
      <c r="O161" s="292"/>
      <c r="P161" s="23"/>
      <c r="Q161" s="23"/>
      <c r="R161" s="23" t="s">
        <v>63</v>
      </c>
      <c r="S161" s="23"/>
      <c r="T161" s="22" t="s">
        <v>2720</v>
      </c>
      <c r="U161" s="169">
        <v>1</v>
      </c>
      <c r="V161" s="3" t="s">
        <v>231</v>
      </c>
      <c r="W161" s="564"/>
      <c r="X161" s="545"/>
      <c r="Y161" s="545"/>
      <c r="Z161" s="545"/>
      <c r="AA161" s="545"/>
      <c r="AB161" s="545" t="s">
        <v>63</v>
      </c>
      <c r="AC161" s="545"/>
      <c r="AD161" s="533" t="s">
        <v>2721</v>
      </c>
      <c r="AE161" s="545">
        <v>1</v>
      </c>
      <c r="AF161" s="228"/>
      <c r="AG161" s="552"/>
      <c r="AH161" s="552"/>
      <c r="AI161" s="552"/>
      <c r="AJ161" s="552"/>
      <c r="AK161" s="552"/>
      <c r="AL161" s="552"/>
      <c r="AM161" s="552"/>
      <c r="AN161" s="41"/>
      <c r="AO161" s="552"/>
      <c r="AP161" s="228"/>
      <c r="AQ161" s="627"/>
      <c r="AR161" s="627"/>
      <c r="AS161" s="627"/>
      <c r="AT161" s="627"/>
      <c r="AU161" s="627"/>
      <c r="AV161" s="627"/>
      <c r="AW161" s="627"/>
      <c r="AX161" s="627"/>
      <c r="AY161" s="552"/>
      <c r="AZ161" s="66"/>
      <c r="BA161" s="552"/>
      <c r="BB161" s="552"/>
      <c r="BC161" s="552"/>
      <c r="BD161" s="552"/>
      <c r="BE161" s="552"/>
      <c r="BF161" s="552"/>
      <c r="BG161" s="552"/>
      <c r="BH161" s="552"/>
      <c r="BI161" s="552"/>
      <c r="BJ161" s="228"/>
      <c r="BK161" s="552"/>
      <c r="BL161" s="552"/>
      <c r="BM161" s="552"/>
      <c r="BN161" s="552"/>
      <c r="BO161" s="552"/>
      <c r="BP161" s="552"/>
      <c r="BQ161" s="552"/>
      <c r="BR161" s="552"/>
      <c r="BS161" s="552"/>
      <c r="BT161" s="66"/>
      <c r="BU161" s="552"/>
      <c r="BV161" s="552"/>
      <c r="BW161" s="552"/>
      <c r="BX161" s="552"/>
      <c r="BY161" s="552"/>
      <c r="BZ161" s="552"/>
      <c r="CA161" s="552"/>
      <c r="CB161" s="552"/>
      <c r="CC161" s="552"/>
      <c r="CD161" s="24" t="s">
        <v>62</v>
      </c>
      <c r="CE161" s="545"/>
      <c r="CF161" s="545"/>
      <c r="CG161" s="545"/>
      <c r="CH161" s="545"/>
      <c r="CI161" s="545" t="s">
        <v>63</v>
      </c>
      <c r="CJ161" s="545"/>
      <c r="CK161" s="545"/>
      <c r="CL161" s="533"/>
      <c r="CM161" s="595">
        <v>1</v>
      </c>
      <c r="CN161" s="24" t="s">
        <v>2722</v>
      </c>
      <c r="CO161" s="545"/>
      <c r="CP161" s="545"/>
      <c r="CQ161" s="545"/>
      <c r="CR161" s="545"/>
      <c r="CS161" s="545"/>
      <c r="CT161" s="545" t="s">
        <v>63</v>
      </c>
      <c r="CU161" s="545"/>
      <c r="CV161" s="533" t="s">
        <v>2723</v>
      </c>
      <c r="CW161" s="545">
        <v>1</v>
      </c>
      <c r="CX161" s="24" t="s">
        <v>2649</v>
      </c>
      <c r="CY161" s="545"/>
      <c r="CZ161" s="545"/>
      <c r="DA161" s="545"/>
      <c r="DB161" s="545"/>
      <c r="DC161" s="545"/>
      <c r="DD161" s="545" t="s">
        <v>63</v>
      </c>
      <c r="DE161" s="545"/>
      <c r="DF161" s="533" t="s">
        <v>2724</v>
      </c>
      <c r="DG161" s="545">
        <v>1</v>
      </c>
      <c r="DH161" s="24" t="s">
        <v>1577</v>
      </c>
      <c r="DI161" s="626"/>
      <c r="DJ161" s="548" t="s">
        <v>2725</v>
      </c>
      <c r="DK161" s="626"/>
      <c r="DL161" s="545"/>
      <c r="DM161" s="545"/>
      <c r="DN161" s="545" t="s">
        <v>63</v>
      </c>
      <c r="DO161" s="545"/>
      <c r="DP161" s="533" t="s">
        <v>2726</v>
      </c>
      <c r="DQ161" s="545">
        <v>1</v>
      </c>
      <c r="DR161" s="24" t="s">
        <v>2727</v>
      </c>
      <c r="DS161" s="564"/>
      <c r="DT161" s="545"/>
      <c r="DU161" s="545"/>
      <c r="DV161" s="545"/>
      <c r="DW161" s="545" t="s">
        <v>63</v>
      </c>
      <c r="DX161" s="545"/>
      <c r="DY161" s="545"/>
      <c r="DZ161" s="533"/>
      <c r="EA161" s="545">
        <v>1</v>
      </c>
      <c r="EB161" s="24" t="s">
        <v>231</v>
      </c>
      <c r="EC161" s="564"/>
      <c r="ED161" s="545"/>
      <c r="EE161" s="545"/>
      <c r="EF161" s="545"/>
      <c r="EG161" s="545"/>
      <c r="EH161" s="545" t="s">
        <v>63</v>
      </c>
      <c r="EI161" s="545"/>
      <c r="EJ161" s="533" t="s">
        <v>2728</v>
      </c>
      <c r="EK161" s="545">
        <v>1</v>
      </c>
      <c r="EL161" s="24" t="s">
        <v>2729</v>
      </c>
      <c r="EM161" s="545"/>
      <c r="EN161" s="545" t="s">
        <v>1957</v>
      </c>
      <c r="EO161" s="545"/>
      <c r="EP161" s="545"/>
      <c r="EQ161" s="545"/>
      <c r="ER161" s="545" t="s">
        <v>63</v>
      </c>
      <c r="ES161" s="545"/>
      <c r="ET161" s="533" t="s">
        <v>2730</v>
      </c>
      <c r="EU161" s="595">
        <v>1</v>
      </c>
    </row>
    <row r="162" spans="1:151" ht="15.75" customHeight="1" x14ac:dyDescent="0.2">
      <c r="A162" s="245"/>
      <c r="B162" s="245"/>
      <c r="C162" s="245"/>
      <c r="D162" s="245"/>
      <c r="E162" s="245"/>
      <c r="F162" s="245"/>
      <c r="G162" s="448"/>
      <c r="H162" s="117"/>
      <c r="I162" s="24"/>
      <c r="J162" s="31" t="s">
        <v>2731</v>
      </c>
      <c r="K162" s="24"/>
      <c r="L162" s="24" t="s">
        <v>2732</v>
      </c>
      <c r="M162" s="371"/>
      <c r="N162" s="297"/>
      <c r="O162" s="297"/>
      <c r="P162" s="23"/>
      <c r="Q162" s="23"/>
      <c r="R162" s="23"/>
      <c r="S162" s="23"/>
      <c r="T162" s="242"/>
      <c r="U162" s="169"/>
      <c r="V162" s="3" t="s">
        <v>2733</v>
      </c>
      <c r="W162" s="555"/>
      <c r="X162" s="532"/>
      <c r="Y162" s="532"/>
      <c r="Z162" s="532"/>
      <c r="AA162" s="532"/>
      <c r="AB162" s="532"/>
      <c r="AC162" s="532"/>
      <c r="AD162" s="531"/>
      <c r="AE162" s="532"/>
      <c r="AF162" s="228"/>
      <c r="AG162" s="532"/>
      <c r="AH162" s="532"/>
      <c r="AI162" s="532"/>
      <c r="AJ162" s="532"/>
      <c r="AK162" s="532"/>
      <c r="AL162" s="532"/>
      <c r="AM162" s="532"/>
      <c r="AN162" s="66"/>
      <c r="AO162" s="532"/>
      <c r="AP162" s="228"/>
      <c r="AQ162" s="532"/>
      <c r="AR162" s="532"/>
      <c r="AS162" s="532"/>
      <c r="AT162" s="532"/>
      <c r="AU162" s="532"/>
      <c r="AV162" s="532"/>
      <c r="AW162" s="532"/>
      <c r="AX162" s="532"/>
      <c r="AY162" s="532"/>
      <c r="AZ162" s="66"/>
      <c r="BA162" s="532"/>
      <c r="BB162" s="532"/>
      <c r="BC162" s="532"/>
      <c r="BD162" s="532"/>
      <c r="BE162" s="532"/>
      <c r="BF162" s="532"/>
      <c r="BG162" s="532"/>
      <c r="BH162" s="532"/>
      <c r="BI162" s="532"/>
      <c r="BJ162" s="228"/>
      <c r="BK162" s="532"/>
      <c r="BL162" s="532"/>
      <c r="BM162" s="532"/>
      <c r="BN162" s="532"/>
      <c r="BO162" s="532"/>
      <c r="BP162" s="532"/>
      <c r="BQ162" s="532"/>
      <c r="BR162" s="532"/>
      <c r="BS162" s="532"/>
      <c r="BT162" s="66"/>
      <c r="BU162" s="532"/>
      <c r="BV162" s="532"/>
      <c r="BW162" s="532"/>
      <c r="BX162" s="532"/>
      <c r="BY162" s="532"/>
      <c r="BZ162" s="532"/>
      <c r="CA162" s="532"/>
      <c r="CB162" s="532"/>
      <c r="CC162" s="532"/>
      <c r="CD162" s="185">
        <v>16</v>
      </c>
      <c r="CE162" s="532"/>
      <c r="CF162" s="532"/>
      <c r="CG162" s="532"/>
      <c r="CH162" s="532"/>
      <c r="CI162" s="532"/>
      <c r="CJ162" s="532"/>
      <c r="CK162" s="532"/>
      <c r="CL162" s="532"/>
      <c r="CM162" s="561"/>
      <c r="CN162" s="185">
        <v>0</v>
      </c>
      <c r="CO162" s="532"/>
      <c r="CP162" s="532"/>
      <c r="CQ162" s="532"/>
      <c r="CR162" s="532"/>
      <c r="CS162" s="532"/>
      <c r="CT162" s="532"/>
      <c r="CU162" s="532"/>
      <c r="CV162" s="532"/>
      <c r="CW162" s="532"/>
      <c r="CX162" s="24" t="s">
        <v>2649</v>
      </c>
      <c r="CY162" s="532"/>
      <c r="CZ162" s="532"/>
      <c r="DA162" s="532"/>
      <c r="DB162" s="532"/>
      <c r="DC162" s="532"/>
      <c r="DD162" s="532"/>
      <c r="DE162" s="532"/>
      <c r="DF162" s="532"/>
      <c r="DG162" s="532"/>
      <c r="DH162" s="24" t="s">
        <v>231</v>
      </c>
      <c r="DI162" s="532"/>
      <c r="DJ162" s="532"/>
      <c r="DK162" s="532"/>
      <c r="DL162" s="532"/>
      <c r="DM162" s="532"/>
      <c r="DN162" s="532"/>
      <c r="DO162" s="532"/>
      <c r="DP162" s="532"/>
      <c r="DQ162" s="532"/>
      <c r="DR162" s="24" t="s">
        <v>2734</v>
      </c>
      <c r="DS162" s="555"/>
      <c r="DT162" s="532"/>
      <c r="DU162" s="532"/>
      <c r="DV162" s="532"/>
      <c r="DW162" s="532"/>
      <c r="DX162" s="532"/>
      <c r="DY162" s="532"/>
      <c r="DZ162" s="532"/>
      <c r="EA162" s="532"/>
      <c r="EB162" s="24" t="s">
        <v>231</v>
      </c>
      <c r="EC162" s="555"/>
      <c r="ED162" s="532"/>
      <c r="EE162" s="532"/>
      <c r="EF162" s="532"/>
      <c r="EG162" s="532"/>
      <c r="EH162" s="532"/>
      <c r="EI162" s="532"/>
      <c r="EJ162" s="532"/>
      <c r="EK162" s="532"/>
      <c r="EL162" s="24" t="s">
        <v>2729</v>
      </c>
      <c r="EM162" s="532"/>
      <c r="EN162" s="532"/>
      <c r="EO162" s="532"/>
      <c r="EP162" s="532"/>
      <c r="EQ162" s="532"/>
      <c r="ER162" s="532"/>
      <c r="ES162" s="532"/>
      <c r="ET162" s="532"/>
      <c r="EU162" s="561"/>
    </row>
    <row r="163" spans="1:151" ht="15.75" customHeight="1" x14ac:dyDescent="0.2">
      <c r="A163" s="24">
        <v>82</v>
      </c>
      <c r="B163" s="24"/>
      <c r="C163" s="31" t="s">
        <v>2711</v>
      </c>
      <c r="D163" s="31">
        <v>6</v>
      </c>
      <c r="E163" s="31" t="s">
        <v>167</v>
      </c>
      <c r="F163" s="31" t="s">
        <v>2735</v>
      </c>
      <c r="G163" s="322"/>
      <c r="H163" s="31" t="s">
        <v>2736</v>
      </c>
      <c r="I163" s="24"/>
      <c r="J163" s="31" t="s">
        <v>2737</v>
      </c>
      <c r="K163" s="24"/>
      <c r="L163" s="24" t="s">
        <v>2738</v>
      </c>
      <c r="M163" s="222"/>
      <c r="N163" s="222"/>
      <c r="O163" s="222"/>
      <c r="P163" s="23"/>
      <c r="Q163" s="23"/>
      <c r="R163" s="23" t="s">
        <v>63</v>
      </c>
      <c r="S163" s="23"/>
      <c r="T163" s="24" t="s">
        <v>2739</v>
      </c>
      <c r="U163" s="23">
        <v>1</v>
      </c>
      <c r="V163" s="3" t="s">
        <v>2733</v>
      </c>
      <c r="W163" s="31"/>
      <c r="X163" s="24"/>
      <c r="Y163" s="24"/>
      <c r="Z163" s="23"/>
      <c r="AA163" s="23"/>
      <c r="AB163" s="23" t="s">
        <v>63</v>
      </c>
      <c r="AC163" s="23"/>
      <c r="AD163" s="24" t="s">
        <v>2740</v>
      </c>
      <c r="AE163" s="23">
        <v>1</v>
      </c>
      <c r="AF163" s="228"/>
      <c r="AG163" s="228"/>
      <c r="AH163" s="228"/>
      <c r="AI163" s="228"/>
      <c r="AJ163" s="66"/>
      <c r="AK163" s="66"/>
      <c r="AL163" s="66"/>
      <c r="AM163" s="66"/>
      <c r="AN163" s="41"/>
      <c r="AO163" s="66"/>
      <c r="AP163" s="228"/>
      <c r="AQ163" s="228"/>
      <c r="AR163" s="228"/>
      <c r="AS163" s="228"/>
      <c r="AT163" s="228"/>
      <c r="AU163" s="228"/>
      <c r="AV163" s="228"/>
      <c r="AW163" s="228"/>
      <c r="AX163" s="228"/>
      <c r="AY163" s="66"/>
      <c r="AZ163" s="66"/>
      <c r="BA163" s="228"/>
      <c r="BB163" s="228"/>
      <c r="BC163" s="228"/>
      <c r="BD163" s="66"/>
      <c r="BE163" s="66"/>
      <c r="BF163" s="66"/>
      <c r="BG163" s="66"/>
      <c r="BH163" s="41"/>
      <c r="BI163" s="66"/>
      <c r="BJ163" s="228"/>
      <c r="BK163" s="228"/>
      <c r="BL163" s="228"/>
      <c r="BM163" s="228"/>
      <c r="BN163" s="66"/>
      <c r="BO163" s="66"/>
      <c r="BP163" s="66"/>
      <c r="BQ163" s="66"/>
      <c r="BR163" s="41"/>
      <c r="BS163" s="66"/>
      <c r="BT163" s="66"/>
      <c r="BU163" s="228"/>
      <c r="BV163" s="228"/>
      <c r="BW163" s="228"/>
      <c r="BX163" s="66"/>
      <c r="BY163" s="66"/>
      <c r="BZ163" s="66"/>
      <c r="CA163" s="66"/>
      <c r="CB163" s="41"/>
      <c r="CC163" s="66"/>
      <c r="CD163" s="24" t="s">
        <v>2741</v>
      </c>
      <c r="CE163" s="222"/>
      <c r="CF163" s="222"/>
      <c r="CG163" s="24" t="s">
        <v>2742</v>
      </c>
      <c r="CH163" s="23"/>
      <c r="CI163" s="23" t="s">
        <v>63</v>
      </c>
      <c r="CJ163" s="23"/>
      <c r="CK163" s="23"/>
      <c r="CL163" s="24"/>
      <c r="CM163" s="169">
        <v>1</v>
      </c>
      <c r="CN163" s="24">
        <v>0</v>
      </c>
      <c r="CO163" s="222"/>
      <c r="CP163" s="222"/>
      <c r="CQ163" s="222"/>
      <c r="CR163" s="23"/>
      <c r="CS163" s="23"/>
      <c r="CT163" s="225" t="s">
        <v>63</v>
      </c>
      <c r="CU163" s="23"/>
      <c r="CV163" s="24" t="s">
        <v>2743</v>
      </c>
      <c r="CW163" s="23">
        <v>1</v>
      </c>
      <c r="CX163" s="24" t="s">
        <v>2649</v>
      </c>
      <c r="CY163" s="31"/>
      <c r="CZ163" s="24"/>
      <c r="DA163" s="24"/>
      <c r="DB163" s="23"/>
      <c r="DC163" s="23"/>
      <c r="DD163" s="23" t="s">
        <v>63</v>
      </c>
      <c r="DE163" s="23"/>
      <c r="DF163" s="24" t="s">
        <v>2744</v>
      </c>
      <c r="DG163" s="23">
        <v>1</v>
      </c>
      <c r="DH163" s="24" t="s">
        <v>231</v>
      </c>
      <c r="DI163" s="222"/>
      <c r="DJ163" s="222"/>
      <c r="DK163" s="222"/>
      <c r="DL163" s="23"/>
      <c r="DM163" s="23"/>
      <c r="DN163" s="23" t="s">
        <v>63</v>
      </c>
      <c r="DO163" s="23"/>
      <c r="DP163" s="24" t="s">
        <v>2745</v>
      </c>
      <c r="DQ163" s="23">
        <v>1</v>
      </c>
      <c r="DR163" s="24" t="s">
        <v>2746</v>
      </c>
      <c r="DS163" s="325"/>
      <c r="DT163" s="222"/>
      <c r="DU163" s="222"/>
      <c r="DV163" s="23"/>
      <c r="DW163" s="225" t="s">
        <v>63</v>
      </c>
      <c r="DX163" s="23"/>
      <c r="DY163" s="23"/>
      <c r="DZ163" s="24"/>
      <c r="EA163" s="23">
        <v>1</v>
      </c>
      <c r="EB163" s="24" t="s">
        <v>231</v>
      </c>
      <c r="EC163" s="325"/>
      <c r="ED163" s="222"/>
      <c r="EE163" s="222"/>
      <c r="EF163" s="23"/>
      <c r="EG163" s="23"/>
      <c r="EH163" s="23" t="s">
        <v>63</v>
      </c>
      <c r="EI163" s="23"/>
      <c r="EJ163" s="24" t="s">
        <v>2747</v>
      </c>
      <c r="EK163" s="23">
        <v>1</v>
      </c>
      <c r="EL163" s="24" t="s">
        <v>2729</v>
      </c>
      <c r="EM163" s="222"/>
      <c r="EN163" s="222"/>
      <c r="EO163" s="222"/>
      <c r="EP163" s="23"/>
      <c r="EQ163" s="23"/>
      <c r="ER163" s="23" t="s">
        <v>63</v>
      </c>
      <c r="ES163" s="23"/>
      <c r="ET163" s="24" t="s">
        <v>2748</v>
      </c>
      <c r="EU163" s="169">
        <v>1</v>
      </c>
    </row>
    <row r="164" spans="1:151" ht="15.75" customHeight="1" x14ac:dyDescent="0.2">
      <c r="A164" s="24">
        <v>83</v>
      </c>
      <c r="B164" s="24"/>
      <c r="C164" s="31" t="s">
        <v>2711</v>
      </c>
      <c r="D164" s="31">
        <v>6</v>
      </c>
      <c r="E164" s="31" t="s">
        <v>188</v>
      </c>
      <c r="F164" s="458" t="s">
        <v>2749</v>
      </c>
      <c r="G164" s="322"/>
      <c r="H164" s="31" t="s">
        <v>2750</v>
      </c>
      <c r="I164" s="31"/>
      <c r="J164" s="31" t="s">
        <v>2751</v>
      </c>
      <c r="K164" s="24"/>
      <c r="L164" s="24" t="s">
        <v>2752</v>
      </c>
      <c r="M164" s="24" t="s">
        <v>2753</v>
      </c>
      <c r="N164" s="222"/>
      <c r="O164" s="222"/>
      <c r="P164" s="23"/>
      <c r="Q164" s="23"/>
      <c r="R164" s="23" t="s">
        <v>63</v>
      </c>
      <c r="S164" s="23"/>
      <c r="T164" s="24" t="s">
        <v>2754</v>
      </c>
      <c r="U164" s="23">
        <v>1</v>
      </c>
      <c r="V164" s="24" t="s">
        <v>2755</v>
      </c>
      <c r="W164" s="24"/>
      <c r="X164" s="24"/>
      <c r="Y164" s="24"/>
      <c r="Z164" s="23"/>
      <c r="AA164" s="225" t="s">
        <v>63</v>
      </c>
      <c r="AB164" s="23"/>
      <c r="AC164" s="23"/>
      <c r="AD164" s="24"/>
      <c r="AE164" s="23">
        <v>1</v>
      </c>
      <c r="AF164" s="228"/>
      <c r="AG164" s="228"/>
      <c r="AH164" s="228"/>
      <c r="AI164" s="228"/>
      <c r="AJ164" s="66"/>
      <c r="AK164" s="66"/>
      <c r="AL164" s="66"/>
      <c r="AM164" s="66"/>
      <c r="AN164" s="41"/>
      <c r="AO164" s="66"/>
      <c r="AP164" s="228"/>
      <c r="AQ164" s="228"/>
      <c r="AR164" s="228"/>
      <c r="AS164" s="228"/>
      <c r="AT164" s="228"/>
      <c r="AU164" s="228"/>
      <c r="AV164" s="228"/>
      <c r="AW164" s="228"/>
      <c r="AX164" s="228"/>
      <c r="AY164" s="66"/>
      <c r="AZ164" s="66"/>
      <c r="BA164" s="228"/>
      <c r="BB164" s="228"/>
      <c r="BC164" s="228"/>
      <c r="BD164" s="66"/>
      <c r="BE164" s="66"/>
      <c r="BF164" s="66"/>
      <c r="BG164" s="66"/>
      <c r="BH164" s="41"/>
      <c r="BI164" s="66"/>
      <c r="BJ164" s="228"/>
      <c r="BK164" s="228"/>
      <c r="BL164" s="228"/>
      <c r="BM164" s="228"/>
      <c r="BN164" s="66"/>
      <c r="BO164" s="66"/>
      <c r="BP164" s="66"/>
      <c r="BQ164" s="66"/>
      <c r="BR164" s="41"/>
      <c r="BS164" s="66"/>
      <c r="BT164" s="66"/>
      <c r="BU164" s="228"/>
      <c r="BV164" s="228"/>
      <c r="BW164" s="228"/>
      <c r="BX164" s="66"/>
      <c r="BY164" s="66"/>
      <c r="BZ164" s="66"/>
      <c r="CA164" s="66"/>
      <c r="CB164" s="41"/>
      <c r="CC164" s="66"/>
      <c r="CD164" s="222" t="s">
        <v>83</v>
      </c>
      <c r="CE164" s="222"/>
      <c r="CF164" s="222"/>
      <c r="CG164" s="222"/>
      <c r="CH164" s="23"/>
      <c r="CI164" s="23" t="s">
        <v>63</v>
      </c>
      <c r="CJ164" s="23"/>
      <c r="CK164" s="23"/>
      <c r="CL164" s="24"/>
      <c r="CM164" s="169">
        <v>1</v>
      </c>
      <c r="CN164" s="24" t="s">
        <v>231</v>
      </c>
      <c r="CO164" s="222"/>
      <c r="CP164" s="222"/>
      <c r="CQ164" s="222"/>
      <c r="CR164" s="23"/>
      <c r="CS164" s="23"/>
      <c r="CT164" s="225" t="s">
        <v>63</v>
      </c>
      <c r="CU164" s="23"/>
      <c r="CV164" s="24" t="s">
        <v>2756</v>
      </c>
      <c r="CW164" s="23">
        <v>1</v>
      </c>
      <c r="CX164" s="24" t="s">
        <v>231</v>
      </c>
      <c r="CY164" s="24"/>
      <c r="CZ164" s="24"/>
      <c r="DA164" s="24"/>
      <c r="DB164" s="23"/>
      <c r="DC164" s="23"/>
      <c r="DD164" s="23" t="s">
        <v>63</v>
      </c>
      <c r="DE164" s="23"/>
      <c r="DF164" s="24" t="s">
        <v>2757</v>
      </c>
      <c r="DG164" s="23">
        <v>1</v>
      </c>
      <c r="DH164" s="24" t="s">
        <v>231</v>
      </c>
      <c r="DI164" s="222"/>
      <c r="DJ164" s="222"/>
      <c r="DK164" s="222"/>
      <c r="DL164" s="23"/>
      <c r="DM164" s="23"/>
      <c r="DN164" s="23" t="s">
        <v>63</v>
      </c>
      <c r="DO164" s="23"/>
      <c r="DP164" s="24" t="s">
        <v>2758</v>
      </c>
      <c r="DQ164" s="23">
        <v>1</v>
      </c>
      <c r="DR164" s="24" t="s">
        <v>2759</v>
      </c>
      <c r="DS164" s="325"/>
      <c r="DT164" s="222"/>
      <c r="DU164" s="222"/>
      <c r="DV164" s="23"/>
      <c r="DW164" s="225" t="s">
        <v>63</v>
      </c>
      <c r="DX164" s="23"/>
      <c r="DY164" s="23"/>
      <c r="DZ164" s="24"/>
      <c r="EA164" s="23">
        <v>1</v>
      </c>
      <c r="EB164" s="24" t="s">
        <v>231</v>
      </c>
      <c r="EC164" s="325"/>
      <c r="ED164" s="222"/>
      <c r="EE164" s="222"/>
      <c r="EF164" s="23"/>
      <c r="EG164" s="23"/>
      <c r="EH164" s="23" t="s">
        <v>63</v>
      </c>
      <c r="EI164" s="23"/>
      <c r="EJ164" s="24" t="s">
        <v>2760</v>
      </c>
      <c r="EK164" s="23">
        <v>1</v>
      </c>
      <c r="EL164" s="24" t="s">
        <v>2729</v>
      </c>
      <c r="EM164" s="222"/>
      <c r="EN164" s="222"/>
      <c r="EO164" s="222"/>
      <c r="EP164" s="23"/>
      <c r="EQ164" s="23"/>
      <c r="ER164" s="23" t="s">
        <v>63</v>
      </c>
      <c r="ES164" s="23"/>
      <c r="ET164" s="24" t="s">
        <v>2761</v>
      </c>
      <c r="EU164" s="169">
        <v>1</v>
      </c>
    </row>
    <row r="165" spans="1:151" ht="12.75" customHeight="1" x14ac:dyDescent="0.2">
      <c r="A165" s="13"/>
      <c r="B165" s="13"/>
      <c r="C165" s="13"/>
      <c r="D165" s="13"/>
      <c r="E165" s="13"/>
      <c r="F165" s="13"/>
      <c r="G165" s="13"/>
      <c r="H165" s="13"/>
      <c r="I165" s="13"/>
      <c r="J165" s="13"/>
      <c r="K165" s="14"/>
      <c r="L165" s="13"/>
      <c r="M165" s="13"/>
      <c r="N165" s="13"/>
      <c r="O165" s="112"/>
      <c r="P165" s="132"/>
      <c r="Q165" s="132"/>
      <c r="R165" s="132"/>
      <c r="S165" s="132"/>
      <c r="T165" s="7"/>
      <c r="U165" s="132"/>
      <c r="V165" s="13"/>
      <c r="W165" s="13"/>
      <c r="X165" s="13"/>
      <c r="Y165" s="112"/>
      <c r="Z165" s="132"/>
      <c r="AA165" s="132"/>
      <c r="AB165" s="132"/>
      <c r="AC165" s="132"/>
      <c r="AD165" s="7"/>
      <c r="AE165" s="132"/>
      <c r="AF165" s="13"/>
      <c r="AG165" s="13"/>
      <c r="AH165" s="13"/>
      <c r="AI165" s="112"/>
      <c r="AJ165" s="132"/>
      <c r="AK165" s="132"/>
      <c r="AL165" s="132"/>
      <c r="AM165" s="132"/>
      <c r="AN165" s="7"/>
      <c r="AO165" s="132"/>
      <c r="AP165" s="13"/>
      <c r="AQ165" s="13"/>
      <c r="AR165" s="13"/>
      <c r="AS165" s="112"/>
      <c r="AT165" s="132"/>
      <c r="AU165" s="132"/>
      <c r="AV165" s="132"/>
      <c r="AW165" s="132"/>
      <c r="AX165" s="7"/>
      <c r="AY165" s="132"/>
      <c r="AZ165" s="13"/>
      <c r="BA165" s="13"/>
      <c r="BB165" s="13"/>
      <c r="BC165" s="112"/>
      <c r="BD165" s="132"/>
      <c r="BE165" s="132"/>
      <c r="BF165" s="132"/>
      <c r="BG165" s="132"/>
      <c r="BH165" s="7"/>
      <c r="BI165" s="132"/>
      <c r="BJ165" s="13"/>
      <c r="BK165" s="13"/>
      <c r="BL165" s="13"/>
      <c r="BM165" s="112"/>
      <c r="BN165" s="132"/>
      <c r="BO165" s="132"/>
      <c r="BP165" s="132"/>
      <c r="BQ165" s="132"/>
      <c r="BR165" s="7"/>
      <c r="BS165" s="132"/>
      <c r="BT165" s="13"/>
      <c r="BU165" s="13"/>
      <c r="BV165" s="13"/>
      <c r="BW165" s="112"/>
      <c r="BX165" s="132"/>
      <c r="BY165" s="132"/>
      <c r="BZ165" s="132"/>
      <c r="CA165" s="132"/>
      <c r="CB165" s="7"/>
      <c r="CC165" s="132"/>
      <c r="CD165" s="13"/>
      <c r="CE165" s="13"/>
      <c r="CF165" s="13"/>
      <c r="CG165" s="112"/>
      <c r="CH165" s="132"/>
      <c r="CI165" s="132"/>
      <c r="CJ165" s="132"/>
      <c r="CK165" s="132"/>
      <c r="CL165" s="7"/>
      <c r="CM165" s="132"/>
      <c r="CN165" s="13"/>
      <c r="CO165" s="13"/>
      <c r="CP165" s="13"/>
      <c r="CQ165" s="112"/>
      <c r="CR165" s="132"/>
      <c r="CS165" s="132"/>
      <c r="CT165" s="132"/>
      <c r="CU165" s="132"/>
      <c r="CV165" s="7"/>
      <c r="CW165" s="132"/>
      <c r="CX165" s="13"/>
      <c r="CY165" s="13"/>
      <c r="CZ165" s="13"/>
      <c r="DA165" s="112"/>
      <c r="DB165" s="132"/>
      <c r="DC165" s="132"/>
      <c r="DD165" s="132"/>
      <c r="DE165" s="132"/>
      <c r="DF165" s="7"/>
      <c r="DG165" s="132"/>
      <c r="DH165" s="13"/>
      <c r="DI165" s="13"/>
      <c r="DJ165" s="13"/>
      <c r="DK165" s="112"/>
      <c r="DL165" s="132"/>
      <c r="DM165" s="132"/>
      <c r="DN165" s="132"/>
      <c r="DO165" s="132"/>
      <c r="DP165" s="7"/>
      <c r="DQ165" s="132"/>
      <c r="DR165" s="13"/>
      <c r="DS165" s="13"/>
      <c r="DT165" s="13"/>
      <c r="DU165" s="112"/>
      <c r="DV165" s="132"/>
      <c r="DW165" s="132"/>
      <c r="DX165" s="132"/>
      <c r="DY165" s="132"/>
      <c r="DZ165" s="7"/>
      <c r="EA165" s="132"/>
      <c r="EB165" s="13"/>
      <c r="EC165" s="13"/>
      <c r="ED165" s="13"/>
      <c r="EE165" s="112"/>
      <c r="EF165" s="132"/>
      <c r="EG165" s="132"/>
      <c r="EH165" s="132"/>
      <c r="EI165" s="132"/>
      <c r="EJ165" s="7"/>
      <c r="EK165" s="132"/>
      <c r="EL165" s="13"/>
      <c r="EM165" s="13"/>
      <c r="EN165" s="13"/>
      <c r="EO165" s="112"/>
      <c r="EP165" s="132"/>
      <c r="EQ165" s="132"/>
      <c r="ER165" s="132"/>
      <c r="ES165" s="132"/>
      <c r="ET165" s="7"/>
      <c r="EU165" s="132"/>
    </row>
    <row r="166" spans="1:151" ht="12.75" customHeight="1" x14ac:dyDescent="0.2">
      <c r="A166" s="13"/>
      <c r="B166" s="13"/>
      <c r="C166" s="13"/>
      <c r="D166" s="13"/>
      <c r="E166" s="13"/>
      <c r="F166" s="13"/>
      <c r="G166" s="13"/>
      <c r="H166" s="13"/>
      <c r="I166" s="13"/>
      <c r="J166" s="13"/>
      <c r="K166" s="14"/>
      <c r="L166" s="13"/>
      <c r="M166" s="13"/>
      <c r="N166" s="13"/>
      <c r="O166" s="113" t="s">
        <v>808</v>
      </c>
      <c r="P166" s="114" t="s">
        <v>52</v>
      </c>
      <c r="Q166" s="114" t="s">
        <v>53</v>
      </c>
      <c r="R166" s="114" t="s">
        <v>54</v>
      </c>
      <c r="S166" s="114" t="s">
        <v>55</v>
      </c>
      <c r="T166" s="468"/>
      <c r="U166" s="115" t="s">
        <v>809</v>
      </c>
      <c r="V166" s="13"/>
      <c r="W166" s="13"/>
      <c r="X166" s="13"/>
      <c r="Y166" s="113" t="s">
        <v>808</v>
      </c>
      <c r="Z166" s="114" t="s">
        <v>52</v>
      </c>
      <c r="AA166" s="114" t="s">
        <v>53</v>
      </c>
      <c r="AB166" s="114" t="s">
        <v>54</v>
      </c>
      <c r="AC166" s="114" t="s">
        <v>55</v>
      </c>
      <c r="AD166" s="468"/>
      <c r="AE166" s="115" t="s">
        <v>809</v>
      </c>
      <c r="AF166" s="13"/>
      <c r="AG166" s="13"/>
      <c r="AH166" s="13"/>
      <c r="AI166" s="113" t="s">
        <v>808</v>
      </c>
      <c r="AJ166" s="114" t="s">
        <v>52</v>
      </c>
      <c r="AK166" s="114" t="s">
        <v>53</v>
      </c>
      <c r="AL166" s="114" t="s">
        <v>54</v>
      </c>
      <c r="AM166" s="114" t="s">
        <v>55</v>
      </c>
      <c r="AN166" s="468"/>
      <c r="AO166" s="115" t="s">
        <v>809</v>
      </c>
      <c r="AP166" s="13"/>
      <c r="AQ166" s="13"/>
      <c r="AR166" s="13"/>
      <c r="AS166" s="113" t="s">
        <v>808</v>
      </c>
      <c r="AT166" s="114" t="s">
        <v>52</v>
      </c>
      <c r="AU166" s="114" t="s">
        <v>53</v>
      </c>
      <c r="AV166" s="114" t="s">
        <v>54</v>
      </c>
      <c r="AW166" s="114" t="s">
        <v>55</v>
      </c>
      <c r="AX166" s="468"/>
      <c r="AY166" s="115" t="s">
        <v>809</v>
      </c>
      <c r="AZ166" s="13"/>
      <c r="BA166" s="13"/>
      <c r="BB166" s="13"/>
      <c r="BC166" s="113" t="s">
        <v>808</v>
      </c>
      <c r="BD166" s="114" t="s">
        <v>52</v>
      </c>
      <c r="BE166" s="114" t="s">
        <v>53</v>
      </c>
      <c r="BF166" s="114" t="s">
        <v>54</v>
      </c>
      <c r="BG166" s="114" t="s">
        <v>55</v>
      </c>
      <c r="BH166" s="468"/>
      <c r="BI166" s="115" t="s">
        <v>809</v>
      </c>
      <c r="BJ166" s="13"/>
      <c r="BK166" s="13"/>
      <c r="BL166" s="13"/>
      <c r="BM166" s="113" t="s">
        <v>808</v>
      </c>
      <c r="BN166" s="114" t="s">
        <v>52</v>
      </c>
      <c r="BO166" s="114" t="s">
        <v>53</v>
      </c>
      <c r="BP166" s="114" t="s">
        <v>54</v>
      </c>
      <c r="BQ166" s="114" t="s">
        <v>55</v>
      </c>
      <c r="BR166" s="468"/>
      <c r="BS166" s="115" t="s">
        <v>809</v>
      </c>
      <c r="BT166" s="13"/>
      <c r="BU166" s="13"/>
      <c r="BV166" s="13"/>
      <c r="BW166" s="113" t="s">
        <v>808</v>
      </c>
      <c r="BX166" s="114" t="s">
        <v>52</v>
      </c>
      <c r="BY166" s="114" t="s">
        <v>53</v>
      </c>
      <c r="BZ166" s="114" t="s">
        <v>54</v>
      </c>
      <c r="CA166" s="114" t="s">
        <v>55</v>
      </c>
      <c r="CB166" s="468"/>
      <c r="CC166" s="115" t="s">
        <v>809</v>
      </c>
      <c r="CD166" s="13"/>
      <c r="CE166" s="13"/>
      <c r="CF166" s="13"/>
      <c r="CG166" s="113" t="s">
        <v>808</v>
      </c>
      <c r="CH166" s="114" t="s">
        <v>52</v>
      </c>
      <c r="CI166" s="114" t="s">
        <v>53</v>
      </c>
      <c r="CJ166" s="114" t="s">
        <v>54</v>
      </c>
      <c r="CK166" s="114" t="s">
        <v>55</v>
      </c>
      <c r="CL166" s="468"/>
      <c r="CM166" s="115" t="s">
        <v>809</v>
      </c>
      <c r="CN166" s="13"/>
      <c r="CO166" s="13"/>
      <c r="CP166" s="13"/>
      <c r="CQ166" s="113" t="s">
        <v>808</v>
      </c>
      <c r="CR166" s="114" t="s">
        <v>52</v>
      </c>
      <c r="CS166" s="114" t="s">
        <v>53</v>
      </c>
      <c r="CT166" s="114" t="s">
        <v>54</v>
      </c>
      <c r="CU166" s="114" t="s">
        <v>55</v>
      </c>
      <c r="CV166" s="468"/>
      <c r="CW166" s="115" t="s">
        <v>809</v>
      </c>
      <c r="CX166" s="13"/>
      <c r="CY166" s="13"/>
      <c r="CZ166" s="13"/>
      <c r="DA166" s="113" t="s">
        <v>808</v>
      </c>
      <c r="DB166" s="114" t="s">
        <v>52</v>
      </c>
      <c r="DC166" s="114" t="s">
        <v>53</v>
      </c>
      <c r="DD166" s="114" t="s">
        <v>54</v>
      </c>
      <c r="DE166" s="114" t="s">
        <v>55</v>
      </c>
      <c r="DF166" s="468"/>
      <c r="DG166" s="115" t="s">
        <v>809</v>
      </c>
      <c r="DH166" s="13"/>
      <c r="DI166" s="13"/>
      <c r="DJ166" s="13"/>
      <c r="DK166" s="113" t="s">
        <v>808</v>
      </c>
      <c r="DL166" s="114" t="s">
        <v>52</v>
      </c>
      <c r="DM166" s="114" t="s">
        <v>53</v>
      </c>
      <c r="DN166" s="114" t="s">
        <v>54</v>
      </c>
      <c r="DO166" s="114" t="s">
        <v>55</v>
      </c>
      <c r="DP166" s="468"/>
      <c r="DQ166" s="115" t="s">
        <v>809</v>
      </c>
      <c r="DR166" s="13"/>
      <c r="DS166" s="13"/>
      <c r="DT166" s="13"/>
      <c r="DU166" s="113" t="s">
        <v>808</v>
      </c>
      <c r="DV166" s="114" t="s">
        <v>52</v>
      </c>
      <c r="DW166" s="114" t="s">
        <v>53</v>
      </c>
      <c r="DX166" s="114" t="s">
        <v>54</v>
      </c>
      <c r="DY166" s="114" t="s">
        <v>55</v>
      </c>
      <c r="DZ166" s="468"/>
      <c r="EA166" s="115" t="s">
        <v>809</v>
      </c>
      <c r="EB166" s="13"/>
      <c r="EC166" s="13"/>
      <c r="ED166" s="13"/>
      <c r="EE166" s="113" t="s">
        <v>808</v>
      </c>
      <c r="EF166" s="114" t="s">
        <v>52</v>
      </c>
      <c r="EG166" s="114" t="s">
        <v>53</v>
      </c>
      <c r="EH166" s="114" t="s">
        <v>54</v>
      </c>
      <c r="EI166" s="114" t="s">
        <v>55</v>
      </c>
      <c r="EJ166" s="468"/>
      <c r="EK166" s="115" t="s">
        <v>809</v>
      </c>
      <c r="EL166" s="13"/>
      <c r="EM166" s="13"/>
      <c r="EN166" s="13"/>
      <c r="EO166" s="113" t="s">
        <v>808</v>
      </c>
      <c r="EP166" s="114" t="s">
        <v>52</v>
      </c>
      <c r="EQ166" s="114" t="s">
        <v>53</v>
      </c>
      <c r="ER166" s="114" t="s">
        <v>54</v>
      </c>
      <c r="ES166" s="114" t="s">
        <v>55</v>
      </c>
      <c r="ET166" s="468"/>
      <c r="EU166" s="115" t="s">
        <v>809</v>
      </c>
    </row>
    <row r="167" spans="1:151" ht="15.75" customHeight="1" x14ac:dyDescent="0.2">
      <c r="A167" s="7"/>
      <c r="B167" s="7"/>
      <c r="C167" s="469"/>
      <c r="D167" s="469"/>
      <c r="E167" s="469"/>
      <c r="F167" s="470"/>
      <c r="G167" s="469"/>
      <c r="H167" s="469"/>
      <c r="I167" s="469"/>
      <c r="J167" s="469"/>
      <c r="K167" s="7"/>
      <c r="L167" s="7"/>
      <c r="M167" s="7"/>
      <c r="N167" s="7"/>
      <c r="O167" s="24" t="s">
        <v>2762</v>
      </c>
      <c r="P167" s="23">
        <f t="shared" ref="P167:S167" si="0">COUNTA(P9:P23)+COUNTA(P55:P73)+COUNTA(P83:P119)</f>
        <v>3</v>
      </c>
      <c r="Q167" s="23">
        <f t="shared" si="0"/>
        <v>17</v>
      </c>
      <c r="R167" s="23">
        <f t="shared" si="0"/>
        <v>11</v>
      </c>
      <c r="S167" s="23">
        <f t="shared" si="0"/>
        <v>0</v>
      </c>
      <c r="T167" s="24"/>
      <c r="U167" s="23">
        <f>COUNTA(U9:U23)+COUNTA(U55:U73)+COUNTA(U83:U119)</f>
        <v>31</v>
      </c>
      <c r="V167" s="7" t="s">
        <v>2763</v>
      </c>
      <c r="W167" s="7"/>
      <c r="X167" s="7"/>
      <c r="Y167" s="24" t="s">
        <v>2762</v>
      </c>
      <c r="Z167" s="23">
        <f t="shared" ref="Z167:AC167" si="1">COUNTA(Z9:Z23)+COUNTA(Z55:Z73)+COUNTA(Z83:Z119)</f>
        <v>2</v>
      </c>
      <c r="AA167" s="23">
        <f t="shared" si="1"/>
        <v>22</v>
      </c>
      <c r="AB167" s="23">
        <f t="shared" si="1"/>
        <v>7</v>
      </c>
      <c r="AC167" s="23">
        <f t="shared" si="1"/>
        <v>0</v>
      </c>
      <c r="AD167" s="24"/>
      <c r="AE167" s="23">
        <f>COUNTA(AE9:AE23)+COUNTA(AE55:AE73)+COUNTA(AE83:AE119)</f>
        <v>31</v>
      </c>
      <c r="AF167" s="7"/>
      <c r="AG167" s="7"/>
      <c r="AH167" s="7"/>
      <c r="AI167" s="24" t="s">
        <v>2762</v>
      </c>
      <c r="AJ167" s="23">
        <f t="shared" ref="AJ167:AM167" si="2">COUNTA(AJ9:AJ23)+COUNTA(AJ55:AJ73)+COUNTA(AJ83:AJ119)</f>
        <v>2</v>
      </c>
      <c r="AK167" s="23">
        <f t="shared" si="2"/>
        <v>23</v>
      </c>
      <c r="AL167" s="23">
        <f t="shared" si="2"/>
        <v>7</v>
      </c>
      <c r="AM167" s="23">
        <f t="shared" si="2"/>
        <v>0</v>
      </c>
      <c r="AN167" s="24"/>
      <c r="AO167" s="23">
        <f>COUNTA(AO9:AO23)+COUNTA(AO55:AO73)+COUNTA(AO83:AO119)</f>
        <v>32</v>
      </c>
      <c r="AP167" s="7" t="s">
        <v>2764</v>
      </c>
      <c r="AQ167" s="7"/>
      <c r="AR167" s="7"/>
      <c r="AS167" s="24" t="s">
        <v>2762</v>
      </c>
      <c r="AT167" s="23">
        <f t="shared" ref="AT167:AW167" si="3">COUNTA(AT9:AT23)+COUNTA(AT55:AT73)+COUNTA(AT83:AT119)</f>
        <v>0</v>
      </c>
      <c r="AU167" s="23">
        <f t="shared" si="3"/>
        <v>24</v>
      </c>
      <c r="AV167" s="23">
        <f t="shared" si="3"/>
        <v>8</v>
      </c>
      <c r="AW167" s="23">
        <f t="shared" si="3"/>
        <v>0</v>
      </c>
      <c r="AX167" s="24"/>
      <c r="AY167" s="23">
        <f>COUNTA(AY9:AY23)+COUNTA(AY55:AY73)+COUNTA(AY83:AY119)</f>
        <v>32</v>
      </c>
      <c r="AZ167" s="7"/>
      <c r="BA167" s="7"/>
      <c r="BB167" s="7"/>
      <c r="BC167" s="24" t="s">
        <v>2762</v>
      </c>
      <c r="BD167" s="23">
        <f t="shared" ref="BD167:BG167" si="4">COUNTA(BD9:BD23)+COUNTA(BD55:BD73)+COUNTA(BD83:BD119)</f>
        <v>0</v>
      </c>
      <c r="BE167" s="23">
        <f t="shared" si="4"/>
        <v>11</v>
      </c>
      <c r="BF167" s="23">
        <f t="shared" si="4"/>
        <v>9</v>
      </c>
      <c r="BG167" s="23">
        <f t="shared" si="4"/>
        <v>1</v>
      </c>
      <c r="BH167" s="24"/>
      <c r="BI167" s="23">
        <f>COUNTA(BI9:BI23)+COUNTA(BI55:BI73)+COUNTA(BI83:BI119)</f>
        <v>20</v>
      </c>
      <c r="BJ167" s="7"/>
      <c r="BK167" s="7"/>
      <c r="BL167" s="7"/>
      <c r="BM167" s="24" t="s">
        <v>2762</v>
      </c>
      <c r="BN167" s="23">
        <f t="shared" ref="BN167:BQ167" si="5">COUNTA(BN9:BN23)+COUNTA(BN55:BN73)+COUNTA(BN83:BN119)</f>
        <v>1</v>
      </c>
      <c r="BO167" s="23">
        <f t="shared" si="5"/>
        <v>12</v>
      </c>
      <c r="BP167" s="23">
        <f t="shared" si="5"/>
        <v>9</v>
      </c>
      <c r="BQ167" s="23">
        <f t="shared" si="5"/>
        <v>0</v>
      </c>
      <c r="BR167" s="24"/>
      <c r="BS167" s="23">
        <f>COUNTA(BS9:BS23)+COUNTA(BS55:BS73)+COUNTA(BS83:BS119)</f>
        <v>22</v>
      </c>
      <c r="BT167" s="7"/>
      <c r="BU167" s="7"/>
      <c r="BV167" s="7"/>
      <c r="BW167" s="24" t="s">
        <v>2762</v>
      </c>
      <c r="BX167" s="23">
        <f t="shared" ref="BX167:CA167" si="6">COUNTA(BX9:BX23)+COUNTA(BX55:BX73)+COUNTA(BX83:BX119)</f>
        <v>0</v>
      </c>
      <c r="BY167" s="23">
        <f t="shared" si="6"/>
        <v>19</v>
      </c>
      <c r="BZ167" s="23">
        <f t="shared" si="6"/>
        <v>8</v>
      </c>
      <c r="CA167" s="23">
        <f t="shared" si="6"/>
        <v>0</v>
      </c>
      <c r="CB167" s="24"/>
      <c r="CC167" s="23">
        <f>COUNTA(CC9:CC23)+COUNTA(CC55:CC73)+COUNTA(CC83:CC119)</f>
        <v>27</v>
      </c>
      <c r="CD167" s="7"/>
      <c r="CE167" s="7"/>
      <c r="CF167" s="7"/>
      <c r="CG167" s="24" t="s">
        <v>2762</v>
      </c>
      <c r="CH167" s="23">
        <f t="shared" ref="CH167:CK167" si="7">COUNTA(CH9:CH23)+COUNTA(CH55:CH73)+COUNTA(CH83:CH119)</f>
        <v>1</v>
      </c>
      <c r="CI167" s="23">
        <f t="shared" si="7"/>
        <v>22</v>
      </c>
      <c r="CJ167" s="23">
        <f t="shared" si="7"/>
        <v>9</v>
      </c>
      <c r="CK167" s="23">
        <f t="shared" si="7"/>
        <v>0</v>
      </c>
      <c r="CL167" s="24"/>
      <c r="CM167" s="23">
        <f>COUNTA(CM9:CM23)+COUNTA(CM55:CM73)+COUNTA(CM83:CM119)</f>
        <v>32</v>
      </c>
      <c r="CN167" s="7"/>
      <c r="CO167" s="7"/>
      <c r="CP167" s="7"/>
      <c r="CQ167" s="24" t="s">
        <v>2762</v>
      </c>
      <c r="CR167" s="23">
        <f t="shared" ref="CR167:CU167" si="8">COUNTA(CR9:CR23)+COUNTA(CR55:CR73)+COUNTA(CR83:CR119)</f>
        <v>2</v>
      </c>
      <c r="CS167" s="23">
        <f t="shared" si="8"/>
        <v>21</v>
      </c>
      <c r="CT167" s="23">
        <f t="shared" si="8"/>
        <v>9</v>
      </c>
      <c r="CU167" s="23">
        <f t="shared" si="8"/>
        <v>0</v>
      </c>
      <c r="CV167" s="24"/>
      <c r="CW167" s="23">
        <f>COUNTA(CW9:CW23)+COUNTA(CW55:CW73)+COUNTA(CW83:CW119)</f>
        <v>32</v>
      </c>
      <c r="CX167" s="7"/>
      <c r="CY167" s="7"/>
      <c r="CZ167" s="7"/>
      <c r="DA167" s="24" t="s">
        <v>2762</v>
      </c>
      <c r="DB167" s="23">
        <f t="shared" ref="DB167:DE167" si="9">COUNTA(DB9:DB23)+COUNTA(DB55:DB73)+COUNTA(DB83:DB119)</f>
        <v>1</v>
      </c>
      <c r="DC167" s="23">
        <f t="shared" si="9"/>
        <v>17</v>
      </c>
      <c r="DD167" s="23">
        <f t="shared" si="9"/>
        <v>12</v>
      </c>
      <c r="DE167" s="23">
        <f t="shared" si="9"/>
        <v>0</v>
      </c>
      <c r="DF167" s="24"/>
      <c r="DG167" s="23">
        <f>COUNTA(DG9:DG23)+COUNTA(DG55:DG73)+COUNTA(DG83:DG119)</f>
        <v>31</v>
      </c>
      <c r="DH167" s="7"/>
      <c r="DI167" s="7"/>
      <c r="DJ167" s="7"/>
      <c r="DK167" s="24" t="s">
        <v>2762</v>
      </c>
      <c r="DL167" s="23">
        <f t="shared" ref="DL167:DO167" si="10">COUNTA(DL9:DL23)+COUNTA(DL55:DL73)+COUNTA(DL83:DL119)</f>
        <v>1</v>
      </c>
      <c r="DM167" s="23">
        <f t="shared" si="10"/>
        <v>20</v>
      </c>
      <c r="DN167" s="23">
        <f t="shared" si="10"/>
        <v>11</v>
      </c>
      <c r="DO167" s="23">
        <f t="shared" si="10"/>
        <v>0</v>
      </c>
      <c r="DP167" s="24"/>
      <c r="DQ167" s="23">
        <f>COUNTA(DQ9:DQ23)+COUNTA(DQ55:DQ73)+COUNTA(DQ83:DQ119)</f>
        <v>32</v>
      </c>
      <c r="DR167" s="7"/>
      <c r="DS167" s="7"/>
      <c r="DT167" s="7"/>
      <c r="DU167" s="24" t="s">
        <v>2762</v>
      </c>
      <c r="DV167" s="23">
        <f t="shared" ref="DV167:DY167" si="11">COUNTA(DV9:DV23)+COUNTA(DV55:DV73)+COUNTA(DV83:DV119)</f>
        <v>3</v>
      </c>
      <c r="DW167" s="23">
        <f t="shared" si="11"/>
        <v>23</v>
      </c>
      <c r="DX167" s="23">
        <f t="shared" si="11"/>
        <v>6</v>
      </c>
      <c r="DY167" s="23">
        <f t="shared" si="11"/>
        <v>0</v>
      </c>
      <c r="DZ167" s="24"/>
      <c r="EA167" s="23">
        <f>COUNTA(EA9:EA23)+COUNTA(EA55:EA73)+COUNTA(EA83:EA119)</f>
        <v>32</v>
      </c>
      <c r="EB167" s="7"/>
      <c r="EC167" s="7"/>
      <c r="ED167" s="7"/>
      <c r="EE167" s="24" t="s">
        <v>2762</v>
      </c>
      <c r="EF167" s="23">
        <f t="shared" ref="EF167:EI167" si="12">COUNTA(EF9:EF23)+COUNTA(EF55:EF73)+COUNTA(EF83:EF119)</f>
        <v>3</v>
      </c>
      <c r="EG167" s="23">
        <f t="shared" si="12"/>
        <v>24</v>
      </c>
      <c r="EH167" s="23">
        <f t="shared" si="12"/>
        <v>5</v>
      </c>
      <c r="EI167" s="23">
        <f t="shared" si="12"/>
        <v>0</v>
      </c>
      <c r="EJ167" s="24"/>
      <c r="EK167" s="23">
        <f>COUNTA(EK9:EK23)+COUNTA(EK55:EK73)+COUNTA(EK83:EK119)</f>
        <v>32</v>
      </c>
      <c r="EL167" s="7"/>
      <c r="EM167" s="7"/>
      <c r="EN167" s="7"/>
      <c r="EO167" s="24" t="s">
        <v>2762</v>
      </c>
      <c r="EP167" s="23">
        <f t="shared" ref="EP167:ES167" si="13">COUNTA(EP9:EP23)+COUNTA(EP55:EP73)+COUNTA(EP83:EP119)</f>
        <v>2</v>
      </c>
      <c r="EQ167" s="23">
        <f t="shared" si="13"/>
        <v>22</v>
      </c>
      <c r="ER167" s="23">
        <f t="shared" si="13"/>
        <v>8</v>
      </c>
      <c r="ES167" s="23">
        <f t="shared" si="13"/>
        <v>0</v>
      </c>
      <c r="ET167" s="24"/>
      <c r="EU167" s="23">
        <f>COUNTA(EU9:EU23)+COUNTA(EU55:EU73)+COUNTA(EU83:EU119)</f>
        <v>32</v>
      </c>
    </row>
    <row r="168" spans="1:151" ht="15.75" customHeight="1" x14ac:dyDescent="0.2">
      <c r="A168" s="7"/>
      <c r="B168" s="7"/>
      <c r="C168" s="469"/>
      <c r="D168" s="469"/>
      <c r="E168" s="469"/>
      <c r="F168" s="470"/>
      <c r="G168" s="469"/>
      <c r="H168" s="469"/>
      <c r="I168" s="469"/>
      <c r="J168" s="469"/>
      <c r="K168" s="7"/>
      <c r="L168" s="7"/>
      <c r="M168" s="7"/>
      <c r="N168" s="7"/>
      <c r="O168" s="24" t="s">
        <v>2765</v>
      </c>
      <c r="P168" s="23">
        <f t="shared" ref="P168:S168" si="14">COUNTA(P24:P29)+COUNTA(P39:P45)+COUNTA(P123:P164)</f>
        <v>0</v>
      </c>
      <c r="Q168" s="23">
        <f t="shared" si="14"/>
        <v>14</v>
      </c>
      <c r="R168" s="23">
        <f t="shared" si="14"/>
        <v>19</v>
      </c>
      <c r="S168" s="23">
        <f t="shared" si="14"/>
        <v>0</v>
      </c>
      <c r="T168" s="24"/>
      <c r="U168" s="23">
        <f>COUNTA(U24:U29)+COUNTA(U39:U45)+COUNTA(U123:U164)</f>
        <v>33</v>
      </c>
      <c r="V168" s="7"/>
      <c r="W168" s="7"/>
      <c r="X168" s="7"/>
      <c r="Y168" s="24" t="s">
        <v>2765</v>
      </c>
      <c r="Z168" s="23">
        <f t="shared" ref="Z168:AC168" si="15">COUNTA(Z24:Z29)+COUNTA(Z39:Z45)+COUNTA(Z123:Z164)</f>
        <v>0</v>
      </c>
      <c r="AA168" s="23">
        <f t="shared" si="15"/>
        <v>29</v>
      </c>
      <c r="AB168" s="23">
        <f t="shared" si="15"/>
        <v>4</v>
      </c>
      <c r="AC168" s="23">
        <f t="shared" si="15"/>
        <v>0</v>
      </c>
      <c r="AD168" s="24"/>
      <c r="AE168" s="23">
        <f>COUNTA(AE24:AE29)+COUNTA(AE39:AE45)+COUNTA(AE123:AE164)</f>
        <v>33</v>
      </c>
      <c r="AF168" s="7"/>
      <c r="AG168" s="7"/>
      <c r="AH168" s="7"/>
      <c r="AI168" s="24" t="s">
        <v>2765</v>
      </c>
      <c r="AJ168" s="23">
        <f t="shared" ref="AJ168:AM168" si="16">COUNTA(AJ24:AJ29)+COUNTA(AJ39:AJ45)+COUNTA(AJ123:AJ164)</f>
        <v>0</v>
      </c>
      <c r="AK168" s="23">
        <f t="shared" si="16"/>
        <v>5</v>
      </c>
      <c r="AL168" s="23">
        <f t="shared" si="16"/>
        <v>0</v>
      </c>
      <c r="AM168" s="23">
        <f t="shared" si="16"/>
        <v>0</v>
      </c>
      <c r="AN168" s="24"/>
      <c r="AO168" s="23">
        <f>COUNTA(AO24:AO29)+COUNTA(AO39:AO45)+COUNTA(AO123:AO164)</f>
        <v>5</v>
      </c>
      <c r="AP168" s="7"/>
      <c r="AQ168" s="7"/>
      <c r="AR168" s="7"/>
      <c r="AS168" s="24" t="s">
        <v>2765</v>
      </c>
      <c r="AT168" s="23">
        <f t="shared" ref="AT168:AW168" si="17">COUNTA(AT24:AT29)+COUNTA(AT39:AT45)+COUNTA(AT123:AT164)</f>
        <v>0</v>
      </c>
      <c r="AU168" s="23">
        <f t="shared" si="17"/>
        <v>5</v>
      </c>
      <c r="AV168" s="23">
        <f t="shared" si="17"/>
        <v>0</v>
      </c>
      <c r="AW168" s="23">
        <f t="shared" si="17"/>
        <v>0</v>
      </c>
      <c r="AX168" s="24"/>
      <c r="AY168" s="23">
        <f>COUNTA(AY24:AY29)+COUNTA(AY39:AY45)+COUNTA(AY123:AY164)</f>
        <v>5</v>
      </c>
      <c r="AZ168" s="7"/>
      <c r="BA168" s="7"/>
      <c r="BB168" s="7"/>
      <c r="BC168" s="24" t="s">
        <v>2765</v>
      </c>
      <c r="BD168" s="23">
        <f t="shared" ref="BD168:BG168" si="18">COUNTA(BD24:BD29)+COUNTA(BD39:BD45)+COUNTA(BD123:BD164)</f>
        <v>0</v>
      </c>
      <c r="BE168" s="23">
        <f t="shared" si="18"/>
        <v>4</v>
      </c>
      <c r="BF168" s="23">
        <f t="shared" si="18"/>
        <v>1</v>
      </c>
      <c r="BG168" s="23">
        <f t="shared" si="18"/>
        <v>0</v>
      </c>
      <c r="BH168" s="24"/>
      <c r="BI168" s="23">
        <f>COUNTA(BI24:BI29)+COUNTA(BI39:BI45)+COUNTA(BI123:BI164)</f>
        <v>5</v>
      </c>
      <c r="BJ168" s="7"/>
      <c r="BK168" s="7"/>
      <c r="BL168" s="7"/>
      <c r="BM168" s="24" t="s">
        <v>2765</v>
      </c>
      <c r="BN168" s="23">
        <f t="shared" ref="BN168:BQ168" si="19">COUNTA(BN24:BN29)+COUNTA(BN39:BN45)+COUNTA(BN123:BN164)</f>
        <v>0</v>
      </c>
      <c r="BO168" s="23">
        <f t="shared" si="19"/>
        <v>5</v>
      </c>
      <c r="BP168" s="23">
        <f t="shared" si="19"/>
        <v>0</v>
      </c>
      <c r="BQ168" s="23">
        <f t="shared" si="19"/>
        <v>0</v>
      </c>
      <c r="BR168" s="24"/>
      <c r="BS168" s="23">
        <f>COUNTA(BS24:BS29)+COUNTA(BS39:BS45)+COUNTA(BS123:BS164)</f>
        <v>5</v>
      </c>
      <c r="BT168" s="7"/>
      <c r="BU168" s="7"/>
      <c r="BV168" s="7"/>
      <c r="BW168" s="24" t="s">
        <v>2765</v>
      </c>
      <c r="BX168" s="23">
        <f t="shared" ref="BX168:CA168" si="20">COUNTA(BX24:BX29)+COUNTA(BX39:BX45)+COUNTA(BX123:BX164)</f>
        <v>0</v>
      </c>
      <c r="BY168" s="23">
        <f t="shared" si="20"/>
        <v>5</v>
      </c>
      <c r="BZ168" s="23">
        <f t="shared" si="20"/>
        <v>0</v>
      </c>
      <c r="CA168" s="23">
        <f t="shared" si="20"/>
        <v>0</v>
      </c>
      <c r="CB168" s="24"/>
      <c r="CC168" s="23">
        <f>COUNTA(CC24:CC29)+COUNTA(CC39:CC45)+COUNTA(CC123:CC164)</f>
        <v>5</v>
      </c>
      <c r="CD168" s="7"/>
      <c r="CE168" s="7"/>
      <c r="CF168" s="7"/>
      <c r="CG168" s="24" t="s">
        <v>2765</v>
      </c>
      <c r="CH168" s="23">
        <f t="shared" ref="CH168:CK168" si="21">COUNTA(CH24:CH29)+COUNTA(CH39:CH45)+COUNTA(CH123:CH164)</f>
        <v>0</v>
      </c>
      <c r="CI168" s="23">
        <f t="shared" si="21"/>
        <v>31</v>
      </c>
      <c r="CJ168" s="23">
        <f t="shared" si="21"/>
        <v>2</v>
      </c>
      <c r="CK168" s="23">
        <f t="shared" si="21"/>
        <v>0</v>
      </c>
      <c r="CL168" s="24"/>
      <c r="CM168" s="23">
        <f>COUNTA(CM24:CM29)+COUNTA(CM39:CM45)+COUNTA(CM123:CM164)</f>
        <v>33</v>
      </c>
      <c r="CN168" s="7"/>
      <c r="CO168" s="7"/>
      <c r="CP168" s="7"/>
      <c r="CQ168" s="24" t="s">
        <v>2765</v>
      </c>
      <c r="CR168" s="23">
        <f t="shared" ref="CR168:CU168" si="22">COUNTA(CR24:CR29)+COUNTA(CR39:CR45)+COUNTA(CR123:CR164)</f>
        <v>0</v>
      </c>
      <c r="CS168" s="23">
        <f t="shared" si="22"/>
        <v>22</v>
      </c>
      <c r="CT168" s="23">
        <f t="shared" si="22"/>
        <v>11</v>
      </c>
      <c r="CU168" s="23">
        <f t="shared" si="22"/>
        <v>0</v>
      </c>
      <c r="CV168" s="24"/>
      <c r="CW168" s="23">
        <f>COUNTA(CW24:CW29)+COUNTA(CW39:CW45)+COUNTA(CW123:CW164)</f>
        <v>33</v>
      </c>
      <c r="CX168" s="7"/>
      <c r="CY168" s="7"/>
      <c r="CZ168" s="7"/>
      <c r="DA168" s="24" t="s">
        <v>2765</v>
      </c>
      <c r="DB168" s="23">
        <f t="shared" ref="DB168:DE168" si="23">COUNTA(DB24:DB29)+COUNTA(DB39:DB45)+COUNTA(DB123:DB164)</f>
        <v>0</v>
      </c>
      <c r="DC168" s="23">
        <f t="shared" si="23"/>
        <v>26</v>
      </c>
      <c r="DD168" s="23">
        <f t="shared" si="23"/>
        <v>7</v>
      </c>
      <c r="DE168" s="23">
        <f t="shared" si="23"/>
        <v>0</v>
      </c>
      <c r="DF168" s="24"/>
      <c r="DG168" s="23">
        <f>COUNTA(DG24:DG29)+COUNTA(DG39:DG45)+COUNTA(DG123:DG164)</f>
        <v>33</v>
      </c>
      <c r="DH168" s="7"/>
      <c r="DI168" s="7"/>
      <c r="DJ168" s="7"/>
      <c r="DK168" s="24" t="s">
        <v>2765</v>
      </c>
      <c r="DL168" s="23">
        <f t="shared" ref="DL168:DO168" si="24">COUNTA(DL24:DL29)+COUNTA(DL39:DL45)+COUNTA(DL123:DL164)</f>
        <v>0</v>
      </c>
      <c r="DM168" s="23">
        <f t="shared" si="24"/>
        <v>23</v>
      </c>
      <c r="DN168" s="23">
        <f t="shared" si="24"/>
        <v>10</v>
      </c>
      <c r="DO168" s="23">
        <f t="shared" si="24"/>
        <v>0</v>
      </c>
      <c r="DP168" s="24"/>
      <c r="DQ168" s="23">
        <f>COUNTA(DQ24:DQ29)+COUNTA(DQ39:DQ45)+COUNTA(DQ123:DQ164)</f>
        <v>33</v>
      </c>
      <c r="DR168" s="7"/>
      <c r="DS168" s="7"/>
      <c r="DT168" s="7"/>
      <c r="DU168" s="24" t="s">
        <v>2765</v>
      </c>
      <c r="DV168" s="23">
        <f t="shared" ref="DV168:DY168" si="25">COUNTA(DV24:DV29)+COUNTA(DV39:DV45)+COUNTA(DV123:DV164)</f>
        <v>0</v>
      </c>
      <c r="DW168" s="23">
        <f t="shared" si="25"/>
        <v>28</v>
      </c>
      <c r="DX168" s="23">
        <f t="shared" si="25"/>
        <v>5</v>
      </c>
      <c r="DY168" s="23">
        <f t="shared" si="25"/>
        <v>0</v>
      </c>
      <c r="DZ168" s="24"/>
      <c r="EA168" s="23">
        <f>COUNTA(EA24:EA29)+COUNTA(EA39:EA45)+COUNTA(EA123:EA164)</f>
        <v>33</v>
      </c>
      <c r="EB168" s="7"/>
      <c r="EC168" s="7"/>
      <c r="ED168" s="7"/>
      <c r="EE168" s="24" t="s">
        <v>2765</v>
      </c>
      <c r="EF168" s="23">
        <f t="shared" ref="EF168:EI168" si="26">COUNTA(EF24:EF29)+COUNTA(EF39:EF45)+COUNTA(EF123:EF164)</f>
        <v>0</v>
      </c>
      <c r="EG168" s="23">
        <f t="shared" si="26"/>
        <v>25</v>
      </c>
      <c r="EH168" s="23">
        <f t="shared" si="26"/>
        <v>8</v>
      </c>
      <c r="EI168" s="23">
        <f t="shared" si="26"/>
        <v>0</v>
      </c>
      <c r="EJ168" s="24"/>
      <c r="EK168" s="23">
        <f>COUNTA(EK24:EK29)+COUNTA(EK39:EK45)+COUNTA(EK123:EK164)</f>
        <v>33</v>
      </c>
      <c r="EL168" s="7"/>
      <c r="EM168" s="7"/>
      <c r="EN168" s="7"/>
      <c r="EO168" s="24" t="s">
        <v>2765</v>
      </c>
      <c r="EP168" s="23">
        <f t="shared" ref="EP168:ES168" si="27">COUNTA(EP24:EP29)+COUNTA(EP39:EP45)+COUNTA(EP123:EP164)</f>
        <v>0</v>
      </c>
      <c r="EQ168" s="23">
        <f t="shared" si="27"/>
        <v>26</v>
      </c>
      <c r="ER168" s="23">
        <f t="shared" si="27"/>
        <v>7</v>
      </c>
      <c r="ES168" s="23">
        <f t="shared" si="27"/>
        <v>0</v>
      </c>
      <c r="ET168" s="24"/>
      <c r="EU168" s="23">
        <f>COUNTA(EU24:EU29)+COUNTA(EU39:EU45)+COUNTA(EU123:EU164)</f>
        <v>33</v>
      </c>
    </row>
    <row r="169" spans="1:151" ht="15.75" customHeight="1" x14ac:dyDescent="0.2">
      <c r="A169" s="7"/>
      <c r="B169" s="7"/>
      <c r="C169" s="469"/>
      <c r="D169" s="469"/>
      <c r="E169" s="469"/>
      <c r="F169" s="470"/>
      <c r="G169" s="469"/>
      <c r="H169" s="469"/>
      <c r="I169" s="469"/>
      <c r="J169" s="469"/>
      <c r="K169" s="7"/>
      <c r="L169" s="7"/>
      <c r="M169" s="7"/>
      <c r="N169" s="7"/>
      <c r="O169" s="24" t="s">
        <v>2766</v>
      </c>
      <c r="P169" s="23">
        <f t="shared" ref="P169:S169" si="28">COUNTA(P30:P38)+COUNTA(P46:P54)+COUNTA(P74:P82)</f>
        <v>0</v>
      </c>
      <c r="Q169" s="23">
        <f t="shared" si="28"/>
        <v>6</v>
      </c>
      <c r="R169" s="23">
        <f t="shared" si="28"/>
        <v>9</v>
      </c>
      <c r="S169" s="23">
        <f t="shared" si="28"/>
        <v>0</v>
      </c>
      <c r="T169" s="24"/>
      <c r="U169" s="23">
        <f>COUNTA(U30:U38)+COUNTA(U46:U54)+COUNTA(U74:U82)</f>
        <v>15</v>
      </c>
      <c r="V169" s="7"/>
      <c r="W169" s="7"/>
      <c r="X169" s="7"/>
      <c r="Y169" s="24" t="s">
        <v>2766</v>
      </c>
      <c r="Z169" s="23">
        <f t="shared" ref="Z169:AC169" si="29">COUNTA(Z30:Z38)+COUNTA(Z46:Z54)+COUNTA(Z74:Z82)</f>
        <v>0</v>
      </c>
      <c r="AA169" s="23">
        <f t="shared" si="29"/>
        <v>12</v>
      </c>
      <c r="AB169" s="23">
        <f t="shared" si="29"/>
        <v>3</v>
      </c>
      <c r="AC169" s="23">
        <f t="shared" si="29"/>
        <v>0</v>
      </c>
      <c r="AD169" s="24"/>
      <c r="AE169" s="23">
        <f>COUNTA(AE30:AE38)+COUNTA(AE46:AE54)+COUNTA(AE74:AE82)</f>
        <v>15</v>
      </c>
      <c r="AF169" s="7"/>
      <c r="AG169" s="7"/>
      <c r="AH169" s="7"/>
      <c r="AI169" s="24" t="s">
        <v>2766</v>
      </c>
      <c r="AJ169" s="23">
        <f t="shared" ref="AJ169:AM169" si="30">COUNTA(AJ30:AJ38)+COUNTA(AJ46:AJ54)+COUNTA(AJ74:AJ82)</f>
        <v>1</v>
      </c>
      <c r="AK169" s="23">
        <f t="shared" si="30"/>
        <v>11</v>
      </c>
      <c r="AL169" s="23">
        <f t="shared" si="30"/>
        <v>3</v>
      </c>
      <c r="AM169" s="23">
        <f t="shared" si="30"/>
        <v>0</v>
      </c>
      <c r="AN169" s="24"/>
      <c r="AO169" s="23">
        <f>COUNTA(AO30:AO38)+COUNTA(AO46:AO54)+COUNTA(AO74:AO82)</f>
        <v>15</v>
      </c>
      <c r="AP169" s="7"/>
      <c r="AQ169" s="7"/>
      <c r="AR169" s="7"/>
      <c r="AS169" s="24" t="s">
        <v>2766</v>
      </c>
      <c r="AT169" s="23">
        <f t="shared" ref="AT169:AW169" si="31">COUNTA(AT30:AT38)+COUNTA(AT46:AT54)+COUNTA(AT74:AT82)</f>
        <v>1</v>
      </c>
      <c r="AU169" s="23">
        <f t="shared" si="31"/>
        <v>11</v>
      </c>
      <c r="AV169" s="23">
        <f t="shared" si="31"/>
        <v>3</v>
      </c>
      <c r="AW169" s="23">
        <f t="shared" si="31"/>
        <v>0</v>
      </c>
      <c r="AX169" s="24"/>
      <c r="AY169" s="23">
        <f>COUNTA(AY30:AY38)+COUNTA(AY46:AY54)+COUNTA(AY74:AY82)</f>
        <v>15</v>
      </c>
      <c r="AZ169" s="7"/>
      <c r="BA169" s="7"/>
      <c r="BB169" s="7"/>
      <c r="BC169" s="24" t="s">
        <v>2766</v>
      </c>
      <c r="BD169" s="23">
        <f t="shared" ref="BD169:BG169" si="32">COUNTA(BD30:BD38)+COUNTA(BD46:BD54)+COUNTA(BD74:BD82)</f>
        <v>0</v>
      </c>
      <c r="BE169" s="23">
        <f t="shared" si="32"/>
        <v>10</v>
      </c>
      <c r="BF169" s="23">
        <f t="shared" si="32"/>
        <v>4</v>
      </c>
      <c r="BG169" s="23">
        <f t="shared" si="32"/>
        <v>0</v>
      </c>
      <c r="BH169" s="24"/>
      <c r="BI169" s="23">
        <f>COUNTA(BI30:BI38)+COUNTA(BI46:BI54)+COUNTA(BI74:BI82)</f>
        <v>14</v>
      </c>
      <c r="BJ169" s="7"/>
      <c r="BK169" s="7"/>
      <c r="BL169" s="7"/>
      <c r="BM169" s="24" t="s">
        <v>2766</v>
      </c>
      <c r="BN169" s="23">
        <f t="shared" ref="BN169:BQ169" si="33">COUNTA(BN30:BN38)+COUNTA(BN46:BN54)+COUNTA(BN74:BN82)</f>
        <v>0</v>
      </c>
      <c r="BO169" s="23">
        <f t="shared" si="33"/>
        <v>12</v>
      </c>
      <c r="BP169" s="23">
        <f t="shared" si="33"/>
        <v>3</v>
      </c>
      <c r="BQ169" s="23">
        <f t="shared" si="33"/>
        <v>0</v>
      </c>
      <c r="BR169" s="24"/>
      <c r="BS169" s="23">
        <f>COUNTA(BS30:BS38)+COUNTA(BS46:BS54)+COUNTA(BS74:BS82)</f>
        <v>15</v>
      </c>
      <c r="BT169" s="7"/>
      <c r="BU169" s="7"/>
      <c r="BV169" s="7"/>
      <c r="BW169" s="24" t="s">
        <v>2766</v>
      </c>
      <c r="BX169" s="23">
        <f t="shared" ref="BX169:CA169" si="34">COUNTA(BX30:BX38)+COUNTA(BX46:BX54)+COUNTA(BX74:BX82)</f>
        <v>0</v>
      </c>
      <c r="BY169" s="23">
        <f t="shared" si="34"/>
        <v>12</v>
      </c>
      <c r="BZ169" s="23">
        <f t="shared" si="34"/>
        <v>2</v>
      </c>
      <c r="CA169" s="23">
        <f t="shared" si="34"/>
        <v>0</v>
      </c>
      <c r="CB169" s="24"/>
      <c r="CC169" s="23">
        <f>COUNTA(CC30:CC38)+COUNTA(CC46:CC54)+COUNTA(CC74:CC82)</f>
        <v>14</v>
      </c>
      <c r="CD169" s="7"/>
      <c r="CE169" s="7"/>
      <c r="CF169" s="7"/>
      <c r="CG169" s="24" t="s">
        <v>2766</v>
      </c>
      <c r="CH169" s="23">
        <f t="shared" ref="CH169:CK169" si="35">COUNTA(CH30:CH38)+COUNTA(CH46:CH54)+COUNTA(CH74:CH82)</f>
        <v>1</v>
      </c>
      <c r="CI169" s="23">
        <f t="shared" si="35"/>
        <v>9</v>
      </c>
      <c r="CJ169" s="23">
        <f t="shared" si="35"/>
        <v>5</v>
      </c>
      <c r="CK169" s="23">
        <f t="shared" si="35"/>
        <v>0</v>
      </c>
      <c r="CL169" s="24"/>
      <c r="CM169" s="23">
        <f>COUNTA(CM30:CM38)+COUNTA(CM46:CM54)+COUNTA(CM74:CM82)</f>
        <v>15</v>
      </c>
      <c r="CN169" s="7"/>
      <c r="CO169" s="7"/>
      <c r="CP169" s="7"/>
      <c r="CQ169" s="24" t="s">
        <v>2766</v>
      </c>
      <c r="CR169" s="23">
        <f t="shared" ref="CR169:CU169" si="36">COUNTA(CR30:CR38)+COUNTA(CR46:CR54)+COUNTA(CR74:CR82)</f>
        <v>1</v>
      </c>
      <c r="CS169" s="23">
        <f t="shared" si="36"/>
        <v>6</v>
      </c>
      <c r="CT169" s="23">
        <f t="shared" si="36"/>
        <v>8</v>
      </c>
      <c r="CU169" s="23">
        <f t="shared" si="36"/>
        <v>0</v>
      </c>
      <c r="CV169" s="24"/>
      <c r="CW169" s="23">
        <f>COUNTA(CW30:CW38)+COUNTA(CW46:CW54)+COUNTA(CW74:CW82)</f>
        <v>15</v>
      </c>
      <c r="CX169" s="7"/>
      <c r="CY169" s="7"/>
      <c r="CZ169" s="7"/>
      <c r="DA169" s="24" t="s">
        <v>2766</v>
      </c>
      <c r="DB169" s="23">
        <f t="shared" ref="DB169:DE169" si="37">COUNTA(DB30:DB38)+COUNTA(DB46:DB54)+COUNTA(DB74:DB82)</f>
        <v>0</v>
      </c>
      <c r="DC169" s="23">
        <f t="shared" si="37"/>
        <v>7</v>
      </c>
      <c r="DD169" s="23">
        <f t="shared" si="37"/>
        <v>8</v>
      </c>
      <c r="DE169" s="23">
        <f t="shared" si="37"/>
        <v>0</v>
      </c>
      <c r="DF169" s="24"/>
      <c r="DG169" s="23">
        <f>COUNTA(DG30:DG38)+COUNTA(DG46:DG54)+COUNTA(DG74:DG82)</f>
        <v>15</v>
      </c>
      <c r="DH169" s="7"/>
      <c r="DI169" s="7"/>
      <c r="DJ169" s="7"/>
      <c r="DK169" s="24" t="s">
        <v>2766</v>
      </c>
      <c r="DL169" s="23">
        <f t="shared" ref="DL169:DO169" si="38">COUNTA(DL30:DL38)+COUNTA(DL46:DL54)+COUNTA(DL74:DL82)</f>
        <v>1</v>
      </c>
      <c r="DM169" s="23">
        <f t="shared" si="38"/>
        <v>7</v>
      </c>
      <c r="DN169" s="23">
        <f t="shared" si="38"/>
        <v>7</v>
      </c>
      <c r="DO169" s="23">
        <f t="shared" si="38"/>
        <v>0</v>
      </c>
      <c r="DP169" s="24"/>
      <c r="DQ169" s="23">
        <f>COUNTA(DQ30:DQ38)+COUNTA(DQ46:DQ54)+COUNTA(DQ74:DQ82)</f>
        <v>15</v>
      </c>
      <c r="DR169" s="7"/>
      <c r="DS169" s="7"/>
      <c r="DT169" s="7"/>
      <c r="DU169" s="24" t="s">
        <v>2766</v>
      </c>
      <c r="DV169" s="23">
        <f t="shared" ref="DV169:DY169" si="39">COUNTA(DV30:DV38)+COUNTA(DV46:DV54)+COUNTA(DV74:DV82)</f>
        <v>1</v>
      </c>
      <c r="DW169" s="23">
        <f t="shared" si="39"/>
        <v>6</v>
      </c>
      <c r="DX169" s="23">
        <f t="shared" si="39"/>
        <v>8</v>
      </c>
      <c r="DY169" s="23">
        <f t="shared" si="39"/>
        <v>0</v>
      </c>
      <c r="DZ169" s="24"/>
      <c r="EA169" s="23">
        <f>COUNTA(EA30:EA38)+COUNTA(EA46:EA54)+COUNTA(EA74:EA82)</f>
        <v>15</v>
      </c>
      <c r="EB169" s="7"/>
      <c r="EC169" s="7"/>
      <c r="ED169" s="7"/>
      <c r="EE169" s="24" t="s">
        <v>2766</v>
      </c>
      <c r="EF169" s="23">
        <f t="shared" ref="EF169:EI169" si="40">COUNTA(EF30:EF38)+COUNTA(EF46:EF54)+COUNTA(EF74:EF82)</f>
        <v>1</v>
      </c>
      <c r="EG169" s="23">
        <f t="shared" si="40"/>
        <v>9</v>
      </c>
      <c r="EH169" s="23">
        <f t="shared" si="40"/>
        <v>5</v>
      </c>
      <c r="EI169" s="23">
        <f t="shared" si="40"/>
        <v>0</v>
      </c>
      <c r="EJ169" s="24"/>
      <c r="EK169" s="23">
        <f>COUNTA(EK30:EK38)+COUNTA(EK46:EK54)+COUNTA(EK74:EK82)</f>
        <v>15</v>
      </c>
      <c r="EL169" s="7"/>
      <c r="EM169" s="7"/>
      <c r="EN169" s="7"/>
      <c r="EO169" s="24" t="s">
        <v>2766</v>
      </c>
      <c r="EP169" s="23">
        <f t="shared" ref="EP169:ES169" si="41">COUNTA(EP30:EP38)+COUNTA(EP46:EP54)+COUNTA(EP74:EP82)</f>
        <v>1</v>
      </c>
      <c r="EQ169" s="23">
        <f t="shared" si="41"/>
        <v>7</v>
      </c>
      <c r="ER169" s="23">
        <f t="shared" si="41"/>
        <v>7</v>
      </c>
      <c r="ES169" s="23">
        <f t="shared" si="41"/>
        <v>0</v>
      </c>
      <c r="ET169" s="24"/>
      <c r="EU169" s="23">
        <f>COUNTA(EU30:EU38)+COUNTA(EU46:EU54)+COUNTA(EU74:EU82)</f>
        <v>15</v>
      </c>
    </row>
    <row r="170" spans="1:151" ht="12.75" customHeight="1" x14ac:dyDescent="0.2">
      <c r="A170" s="13"/>
      <c r="B170" s="13"/>
      <c r="C170" s="13"/>
      <c r="D170" s="13"/>
      <c r="E170" s="13"/>
      <c r="F170" s="13"/>
      <c r="G170" s="13"/>
      <c r="H170" s="13"/>
      <c r="I170" s="13"/>
      <c r="J170" s="13"/>
      <c r="K170" s="13"/>
      <c r="L170" s="13"/>
      <c r="M170" s="13"/>
      <c r="N170" s="13"/>
      <c r="O170" s="471" t="s">
        <v>2767</v>
      </c>
      <c r="P170" s="141">
        <f t="shared" ref="P170:S170" si="42">COUNTA(P9:P164)</f>
        <v>3</v>
      </c>
      <c r="Q170" s="141">
        <f t="shared" si="42"/>
        <v>37</v>
      </c>
      <c r="R170" s="141">
        <f t="shared" si="42"/>
        <v>39</v>
      </c>
      <c r="S170" s="141">
        <f t="shared" si="42"/>
        <v>0</v>
      </c>
      <c r="T170" s="121"/>
      <c r="U170" s="141">
        <f>COUNTA(U9:U164)</f>
        <v>79</v>
      </c>
      <c r="V170" s="13"/>
      <c r="W170" s="13"/>
      <c r="X170" s="13"/>
      <c r="Y170" s="471" t="s">
        <v>2767</v>
      </c>
      <c r="Z170" s="141">
        <f t="shared" ref="Z170:AC170" si="43">COUNTA(Z9:Z164)</f>
        <v>2</v>
      </c>
      <c r="AA170" s="141">
        <f t="shared" si="43"/>
        <v>63</v>
      </c>
      <c r="AB170" s="141">
        <f t="shared" si="43"/>
        <v>14</v>
      </c>
      <c r="AC170" s="141">
        <f t="shared" si="43"/>
        <v>0</v>
      </c>
      <c r="AD170" s="121"/>
      <c r="AE170" s="141">
        <f>COUNTA(AE9:AE164)</f>
        <v>79</v>
      </c>
      <c r="AF170" s="13"/>
      <c r="AG170" s="13"/>
      <c r="AH170" s="13"/>
      <c r="AI170" s="471" t="s">
        <v>2767</v>
      </c>
      <c r="AJ170" s="141">
        <f t="shared" ref="AJ170:AM170" si="44">COUNTA(AJ9:AJ164)</f>
        <v>3</v>
      </c>
      <c r="AK170" s="141">
        <f t="shared" si="44"/>
        <v>39</v>
      </c>
      <c r="AL170" s="141">
        <f t="shared" si="44"/>
        <v>10</v>
      </c>
      <c r="AM170" s="141">
        <f t="shared" si="44"/>
        <v>0</v>
      </c>
      <c r="AN170" s="121"/>
      <c r="AO170" s="141">
        <f>COUNTA(AO9:AO164)</f>
        <v>52</v>
      </c>
      <c r="AP170" s="13"/>
      <c r="AQ170" s="13"/>
      <c r="AR170" s="13"/>
      <c r="AS170" s="471" t="s">
        <v>2767</v>
      </c>
      <c r="AT170" s="141">
        <f t="shared" ref="AT170:AW170" si="45">COUNTA(AT9:AT164)</f>
        <v>1</v>
      </c>
      <c r="AU170" s="141">
        <f t="shared" si="45"/>
        <v>40</v>
      </c>
      <c r="AV170" s="141">
        <f t="shared" si="45"/>
        <v>11</v>
      </c>
      <c r="AW170" s="141">
        <f t="shared" si="45"/>
        <v>0</v>
      </c>
      <c r="AX170" s="121"/>
      <c r="AY170" s="141">
        <f>COUNTA(AY9:AY164)</f>
        <v>52</v>
      </c>
      <c r="AZ170" s="13"/>
      <c r="BA170" s="13"/>
      <c r="BB170" s="13"/>
      <c r="BC170" s="471" t="s">
        <v>2767</v>
      </c>
      <c r="BD170" s="141">
        <f t="shared" ref="BD170:BG170" si="46">COUNTA(BD9:BD164)</f>
        <v>0</v>
      </c>
      <c r="BE170" s="141">
        <f t="shared" si="46"/>
        <v>25</v>
      </c>
      <c r="BF170" s="141">
        <f t="shared" si="46"/>
        <v>14</v>
      </c>
      <c r="BG170" s="141">
        <f t="shared" si="46"/>
        <v>1</v>
      </c>
      <c r="BH170" s="121"/>
      <c r="BI170" s="141">
        <f>COUNTA(BI9:BI164)</f>
        <v>39</v>
      </c>
      <c r="BJ170" s="13"/>
      <c r="BK170" s="13"/>
      <c r="BL170" s="13"/>
      <c r="BM170" s="471" t="s">
        <v>2767</v>
      </c>
      <c r="BN170" s="141">
        <f t="shared" ref="BN170:BQ170" si="47">COUNTA(BN9:BN164)</f>
        <v>1</v>
      </c>
      <c r="BO170" s="141">
        <f t="shared" si="47"/>
        <v>29</v>
      </c>
      <c r="BP170" s="141">
        <f t="shared" si="47"/>
        <v>12</v>
      </c>
      <c r="BQ170" s="141">
        <f t="shared" si="47"/>
        <v>0</v>
      </c>
      <c r="BR170" s="121"/>
      <c r="BS170" s="141">
        <f>COUNTA(BS9:BS164)</f>
        <v>42</v>
      </c>
      <c r="BT170" s="13"/>
      <c r="BU170" s="13"/>
      <c r="BV170" s="13"/>
      <c r="BW170" s="471" t="s">
        <v>2767</v>
      </c>
      <c r="BX170" s="141">
        <f t="shared" ref="BX170:CA170" si="48">COUNTA(BX9:BX164)</f>
        <v>0</v>
      </c>
      <c r="BY170" s="141">
        <f t="shared" si="48"/>
        <v>36</v>
      </c>
      <c r="BZ170" s="141">
        <f t="shared" si="48"/>
        <v>10</v>
      </c>
      <c r="CA170" s="141">
        <f t="shared" si="48"/>
        <v>0</v>
      </c>
      <c r="CB170" s="121"/>
      <c r="CC170" s="141">
        <f>COUNTA(CC9:CC164)</f>
        <v>46</v>
      </c>
      <c r="CD170" s="13"/>
      <c r="CE170" s="13"/>
      <c r="CF170" s="13"/>
      <c r="CG170" s="471" t="s">
        <v>2767</v>
      </c>
      <c r="CH170" s="141">
        <f t="shared" ref="CH170:CK170" si="49">COUNTA(CH9:CH164)</f>
        <v>2</v>
      </c>
      <c r="CI170" s="141">
        <f t="shared" si="49"/>
        <v>62</v>
      </c>
      <c r="CJ170" s="141">
        <f t="shared" si="49"/>
        <v>16</v>
      </c>
      <c r="CK170" s="141">
        <f t="shared" si="49"/>
        <v>0</v>
      </c>
      <c r="CL170" s="121"/>
      <c r="CM170" s="141">
        <f>COUNTA(CM9:CM164)</f>
        <v>80</v>
      </c>
      <c r="CN170" s="13"/>
      <c r="CO170" s="13"/>
      <c r="CP170" s="13"/>
      <c r="CQ170" s="471" t="s">
        <v>2767</v>
      </c>
      <c r="CR170" s="141">
        <f t="shared" ref="CR170:CU170" si="50">COUNTA(CR9:CR164)</f>
        <v>3</v>
      </c>
      <c r="CS170" s="141">
        <f t="shared" si="50"/>
        <v>49</v>
      </c>
      <c r="CT170" s="141">
        <f t="shared" si="50"/>
        <v>28</v>
      </c>
      <c r="CU170" s="141">
        <f t="shared" si="50"/>
        <v>0</v>
      </c>
      <c r="CV170" s="121"/>
      <c r="CW170" s="141">
        <f>COUNTA(CW9:CW164)</f>
        <v>80</v>
      </c>
      <c r="CX170" s="13"/>
      <c r="CY170" s="13"/>
      <c r="CZ170" s="13"/>
      <c r="DA170" s="471" t="s">
        <v>2767</v>
      </c>
      <c r="DB170" s="141">
        <f t="shared" ref="DB170:DE170" si="51">COUNTA(DB9:DB164)</f>
        <v>1</v>
      </c>
      <c r="DC170" s="141">
        <f t="shared" si="51"/>
        <v>50</v>
      </c>
      <c r="DD170" s="141">
        <f t="shared" si="51"/>
        <v>27</v>
      </c>
      <c r="DE170" s="141">
        <f t="shared" si="51"/>
        <v>0</v>
      </c>
      <c r="DF170" s="121"/>
      <c r="DG170" s="141">
        <f>COUNTA(DG9:DG164)</f>
        <v>79</v>
      </c>
      <c r="DH170" s="13"/>
      <c r="DI170" s="13"/>
      <c r="DJ170" s="13"/>
      <c r="DK170" s="471" t="s">
        <v>2767</v>
      </c>
      <c r="DL170" s="141">
        <f t="shared" ref="DL170:DO170" si="52">COUNTA(DL9:DL164)</f>
        <v>2</v>
      </c>
      <c r="DM170" s="141">
        <f t="shared" si="52"/>
        <v>50</v>
      </c>
      <c r="DN170" s="141">
        <f t="shared" si="52"/>
        <v>28</v>
      </c>
      <c r="DO170" s="141">
        <f t="shared" si="52"/>
        <v>0</v>
      </c>
      <c r="DP170" s="121"/>
      <c r="DQ170" s="141">
        <f>COUNTA(DQ9:DQ164)</f>
        <v>80</v>
      </c>
      <c r="DR170" s="13"/>
      <c r="DS170" s="13"/>
      <c r="DT170" s="13"/>
      <c r="DU170" s="471" t="s">
        <v>2767</v>
      </c>
      <c r="DV170" s="141">
        <f t="shared" ref="DV170:DY170" si="53">COUNTA(DV9:DV164)</f>
        <v>4</v>
      </c>
      <c r="DW170" s="141">
        <f t="shared" si="53"/>
        <v>57</v>
      </c>
      <c r="DX170" s="141">
        <f t="shared" si="53"/>
        <v>19</v>
      </c>
      <c r="DY170" s="141">
        <f t="shared" si="53"/>
        <v>0</v>
      </c>
      <c r="DZ170" s="121"/>
      <c r="EA170" s="141">
        <f>COUNTA(EA9:EA164)</f>
        <v>80</v>
      </c>
      <c r="EB170" s="13"/>
      <c r="EC170" s="13"/>
      <c r="ED170" s="13"/>
      <c r="EE170" s="471" t="s">
        <v>2767</v>
      </c>
      <c r="EF170" s="141">
        <f t="shared" ref="EF170:EI170" si="54">COUNTA(EF9:EF164)</f>
        <v>4</v>
      </c>
      <c r="EG170" s="141">
        <f t="shared" si="54"/>
        <v>58</v>
      </c>
      <c r="EH170" s="141">
        <f t="shared" si="54"/>
        <v>18</v>
      </c>
      <c r="EI170" s="141">
        <f t="shared" si="54"/>
        <v>0</v>
      </c>
      <c r="EJ170" s="121"/>
      <c r="EK170" s="141">
        <f>COUNTA(EK9:EK164)</f>
        <v>80</v>
      </c>
      <c r="EL170" s="13"/>
      <c r="EM170" s="13"/>
      <c r="EN170" s="13"/>
      <c r="EO170" s="471" t="s">
        <v>2767</v>
      </c>
      <c r="EP170" s="141">
        <f t="shared" ref="EP170:ES170" si="55">COUNTA(EP9:EP164)</f>
        <v>3</v>
      </c>
      <c r="EQ170" s="141">
        <f t="shared" si="55"/>
        <v>55</v>
      </c>
      <c r="ER170" s="141">
        <f t="shared" si="55"/>
        <v>22</v>
      </c>
      <c r="ES170" s="141">
        <f t="shared" si="55"/>
        <v>0</v>
      </c>
      <c r="ET170" s="121"/>
      <c r="EU170" s="141">
        <f>COUNTA(EU9:EU164)</f>
        <v>80</v>
      </c>
    </row>
    <row r="171" spans="1:151" ht="12.75" customHeight="1" x14ac:dyDescent="0.2">
      <c r="A171" s="13"/>
      <c r="B171" s="13"/>
      <c r="C171" s="13"/>
      <c r="D171" s="13"/>
      <c r="E171" s="13"/>
      <c r="F171" s="13"/>
      <c r="G171" s="13"/>
      <c r="H171" s="13"/>
      <c r="I171" s="13"/>
      <c r="J171" s="13"/>
      <c r="K171" s="13"/>
      <c r="L171" s="13"/>
      <c r="M171" s="13"/>
      <c r="N171" s="13"/>
      <c r="O171" s="112"/>
      <c r="P171" s="132"/>
      <c r="Q171" s="132"/>
      <c r="R171" s="132"/>
      <c r="S171" s="132"/>
      <c r="T171" s="7"/>
      <c r="U171" s="132"/>
      <c r="V171" s="13"/>
      <c r="W171" s="13"/>
      <c r="X171" s="13"/>
      <c r="Y171" s="112"/>
      <c r="Z171" s="132"/>
      <c r="AA171" s="132"/>
      <c r="AB171" s="132"/>
      <c r="AC171" s="132"/>
      <c r="AD171" s="7"/>
      <c r="AE171" s="132"/>
      <c r="AF171" s="13"/>
      <c r="AG171" s="13"/>
      <c r="AH171" s="13"/>
      <c r="AI171" s="112"/>
      <c r="AJ171" s="132"/>
      <c r="AK171" s="132"/>
      <c r="AL171" s="132"/>
      <c r="AM171" s="132"/>
      <c r="AN171" s="7"/>
      <c r="AO171" s="132"/>
      <c r="AP171" s="13"/>
      <c r="AQ171" s="13"/>
      <c r="AR171" s="13"/>
      <c r="AS171" s="112"/>
      <c r="AT171" s="132"/>
      <c r="AU171" s="132"/>
      <c r="AV171" s="132"/>
      <c r="AW171" s="132"/>
      <c r="AX171" s="7"/>
      <c r="AY171" s="132"/>
      <c r="AZ171" s="13"/>
      <c r="BA171" s="13"/>
      <c r="BB171" s="13"/>
      <c r="BC171" s="112"/>
      <c r="BD171" s="132"/>
      <c r="BE171" s="132"/>
      <c r="BF171" s="132"/>
      <c r="BG171" s="132"/>
      <c r="BH171" s="7"/>
      <c r="BI171" s="132"/>
      <c r="BJ171" s="13"/>
      <c r="BK171" s="13"/>
      <c r="BL171" s="13"/>
      <c r="BM171" s="112"/>
      <c r="BN171" s="132"/>
      <c r="BO171" s="132"/>
      <c r="BP171" s="132"/>
      <c r="BQ171" s="132"/>
      <c r="BR171" s="7"/>
      <c r="BS171" s="132"/>
      <c r="BT171" s="13"/>
      <c r="BU171" s="13"/>
      <c r="BV171" s="13"/>
      <c r="BW171" s="112"/>
      <c r="BX171" s="132"/>
      <c r="BY171" s="132"/>
      <c r="BZ171" s="132"/>
      <c r="CA171" s="132"/>
      <c r="CB171" s="7"/>
      <c r="CC171" s="132"/>
      <c r="CD171" s="13"/>
      <c r="CE171" s="13"/>
      <c r="CF171" s="13"/>
      <c r="CG171" s="112"/>
      <c r="CH171" s="132"/>
      <c r="CI171" s="132"/>
      <c r="CJ171" s="132"/>
      <c r="CK171" s="132"/>
      <c r="CL171" s="7"/>
      <c r="CM171" s="132"/>
      <c r="CN171" s="13"/>
      <c r="CO171" s="13"/>
      <c r="CP171" s="13"/>
      <c r="CQ171" s="112"/>
      <c r="CR171" s="132"/>
      <c r="CS171" s="132"/>
      <c r="CT171" s="132"/>
      <c r="CU171" s="132"/>
      <c r="CV171" s="7"/>
      <c r="CW171" s="132"/>
      <c r="CX171" s="13"/>
      <c r="CY171" s="13"/>
      <c r="CZ171" s="13"/>
      <c r="DA171" s="112"/>
      <c r="DB171" s="132"/>
      <c r="DC171" s="132"/>
      <c r="DD171" s="132"/>
      <c r="DE171" s="132"/>
      <c r="DF171" s="7"/>
      <c r="DG171" s="132"/>
      <c r="DH171" s="13"/>
      <c r="DI171" s="13"/>
      <c r="DJ171" s="13"/>
      <c r="DK171" s="112"/>
      <c r="DL171" s="132"/>
      <c r="DM171" s="132"/>
      <c r="DN171" s="132"/>
      <c r="DO171" s="132"/>
      <c r="DP171" s="7"/>
      <c r="DQ171" s="132"/>
      <c r="DR171" s="13"/>
      <c r="DS171" s="13"/>
      <c r="DT171" s="13"/>
      <c r="DU171" s="112"/>
      <c r="DV171" s="132"/>
      <c r="DW171" s="132"/>
      <c r="DX171" s="132"/>
      <c r="DY171" s="132"/>
      <c r="DZ171" s="7"/>
      <c r="EA171" s="132"/>
      <c r="EB171" s="13"/>
      <c r="EC171" s="13"/>
      <c r="ED171" s="13"/>
      <c r="EE171" s="112"/>
      <c r="EF171" s="132"/>
      <c r="EG171" s="132"/>
      <c r="EH171" s="132"/>
      <c r="EI171" s="132"/>
      <c r="EJ171" s="7"/>
      <c r="EK171" s="132"/>
      <c r="EL171" s="13"/>
      <c r="EM171" s="13"/>
      <c r="EN171" s="13"/>
      <c r="EO171" s="112"/>
      <c r="EP171" s="132"/>
      <c r="EQ171" s="132"/>
      <c r="ER171" s="132"/>
      <c r="ES171" s="132"/>
      <c r="ET171" s="7"/>
      <c r="EU171" s="132"/>
    </row>
    <row r="172" spans="1:151" ht="12.75" customHeight="1" x14ac:dyDescent="0.2">
      <c r="A172" s="13"/>
      <c r="B172" s="13"/>
      <c r="C172" s="13"/>
      <c r="D172" s="13"/>
      <c r="E172" s="13"/>
      <c r="F172" s="13"/>
      <c r="G172" s="13"/>
      <c r="H172" s="13"/>
      <c r="I172" s="13"/>
      <c r="J172" s="13"/>
      <c r="K172" s="14"/>
      <c r="L172" s="13"/>
      <c r="M172" s="13"/>
      <c r="N172" s="13"/>
      <c r="O172" s="112"/>
      <c r="P172" s="132"/>
      <c r="Q172" s="132"/>
      <c r="R172" s="132"/>
      <c r="S172" s="132"/>
      <c r="T172" s="7"/>
      <c r="U172" s="132"/>
      <c r="V172" s="13"/>
      <c r="W172" s="13"/>
      <c r="X172" s="13"/>
      <c r="Y172" s="112"/>
      <c r="Z172" s="132"/>
      <c r="AA172" s="132"/>
      <c r="AB172" s="132"/>
      <c r="AC172" s="132"/>
      <c r="AD172" s="7"/>
      <c r="AE172" s="132"/>
      <c r="AF172" s="13"/>
      <c r="AG172" s="13"/>
      <c r="AH172" s="13"/>
      <c r="AI172" s="112"/>
      <c r="AJ172" s="132"/>
      <c r="AK172" s="132"/>
      <c r="AL172" s="132"/>
      <c r="AM172" s="132"/>
      <c r="AN172" s="7"/>
      <c r="AO172" s="132"/>
      <c r="AP172" s="13"/>
      <c r="AQ172" s="13"/>
      <c r="AR172" s="13"/>
      <c r="AS172" s="112"/>
      <c r="AT172" s="132"/>
      <c r="AU172" s="132"/>
      <c r="AV172" s="132"/>
      <c r="AW172" s="132"/>
      <c r="AX172" s="7"/>
      <c r="AY172" s="132"/>
      <c r="AZ172" s="13"/>
      <c r="BA172" s="13"/>
      <c r="BB172" s="13"/>
      <c r="BC172" s="112"/>
      <c r="BD172" s="132"/>
      <c r="BE172" s="132"/>
      <c r="BF172" s="132"/>
      <c r="BG172" s="132"/>
      <c r="BH172" s="7"/>
      <c r="BI172" s="132"/>
      <c r="BJ172" s="13"/>
      <c r="BK172" s="13"/>
      <c r="BL172" s="13"/>
      <c r="BM172" s="112"/>
      <c r="BN172" s="132"/>
      <c r="BO172" s="132"/>
      <c r="BP172" s="132"/>
      <c r="BQ172" s="132"/>
      <c r="BR172" s="7"/>
      <c r="BS172" s="132"/>
      <c r="BT172" s="13"/>
      <c r="BU172" s="13"/>
      <c r="BV172" s="13"/>
      <c r="BW172" s="112"/>
      <c r="BX172" s="132"/>
      <c r="BY172" s="132"/>
      <c r="BZ172" s="132"/>
      <c r="CA172" s="132"/>
      <c r="CB172" s="7"/>
      <c r="CC172" s="132"/>
      <c r="CD172" s="13"/>
      <c r="CE172" s="13"/>
      <c r="CF172" s="13"/>
      <c r="CG172" s="112"/>
      <c r="CH172" s="132"/>
      <c r="CI172" s="132"/>
      <c r="CJ172" s="132"/>
      <c r="CK172" s="132"/>
      <c r="CL172" s="7"/>
      <c r="CM172" s="132"/>
      <c r="CN172" s="13"/>
      <c r="CO172" s="13"/>
      <c r="CP172" s="13"/>
      <c r="CQ172" s="112"/>
      <c r="CR172" s="132"/>
      <c r="CS172" s="132"/>
      <c r="CT172" s="132"/>
      <c r="CU172" s="132"/>
      <c r="CV172" s="7"/>
      <c r="CW172" s="132"/>
      <c r="CX172" s="13"/>
      <c r="CY172" s="13"/>
      <c r="CZ172" s="13"/>
      <c r="DA172" s="112"/>
      <c r="DB172" s="132"/>
      <c r="DC172" s="132"/>
      <c r="DD172" s="132"/>
      <c r="DE172" s="132"/>
      <c r="DF172" s="7"/>
      <c r="DG172" s="132"/>
      <c r="DH172" s="13"/>
      <c r="DI172" s="13"/>
      <c r="DJ172" s="13"/>
      <c r="DK172" s="112"/>
      <c r="DL172" s="132"/>
      <c r="DM172" s="132"/>
      <c r="DN172" s="132"/>
      <c r="DO172" s="132"/>
      <c r="DP172" s="7"/>
      <c r="DQ172" s="132"/>
      <c r="DR172" s="13"/>
      <c r="DS172" s="13"/>
      <c r="DT172" s="13"/>
      <c r="DU172" s="112"/>
      <c r="DV172" s="132"/>
      <c r="DW172" s="132"/>
      <c r="DX172" s="132"/>
      <c r="DY172" s="132"/>
      <c r="DZ172" s="7"/>
      <c r="EA172" s="132"/>
      <c r="EB172" s="13"/>
      <c r="EC172" s="13"/>
      <c r="ED172" s="13"/>
      <c r="EE172" s="112"/>
      <c r="EF172" s="132"/>
      <c r="EG172" s="132"/>
      <c r="EH172" s="132"/>
      <c r="EI172" s="132"/>
      <c r="EJ172" s="7"/>
      <c r="EK172" s="132"/>
      <c r="EL172" s="13"/>
      <c r="EM172" s="13"/>
      <c r="EN172" s="13"/>
      <c r="EO172" s="112"/>
      <c r="EP172" s="132"/>
      <c r="EQ172" s="132"/>
      <c r="ER172" s="132"/>
      <c r="ES172" s="132"/>
      <c r="ET172" s="7"/>
      <c r="EU172" s="132"/>
    </row>
    <row r="173" spans="1:151" ht="15.75" customHeight="1" x14ac:dyDescent="0.2">
      <c r="A173" s="13"/>
      <c r="B173" s="13"/>
      <c r="C173" s="13"/>
      <c r="D173" s="13"/>
      <c r="E173" s="13"/>
      <c r="F173" s="13"/>
      <c r="G173" s="13"/>
      <c r="H173" s="13"/>
      <c r="I173" s="13"/>
      <c r="J173" s="13"/>
      <c r="K173" s="14"/>
      <c r="L173" s="13"/>
      <c r="M173" s="13"/>
      <c r="N173" s="13"/>
      <c r="O173" s="112"/>
      <c r="P173" s="132"/>
      <c r="Q173" s="132"/>
      <c r="R173" s="132"/>
      <c r="S173" s="132"/>
      <c r="T173" s="7"/>
      <c r="U173" s="132"/>
      <c r="V173" s="13"/>
      <c r="W173" s="13"/>
      <c r="X173" s="13"/>
      <c r="Y173" s="112"/>
      <c r="Z173" s="132"/>
      <c r="AA173" s="132"/>
      <c r="AB173" s="132"/>
      <c r="AC173" s="132"/>
      <c r="AD173" s="7"/>
      <c r="AE173" s="132"/>
      <c r="AF173" s="13"/>
      <c r="AG173" s="13"/>
      <c r="AH173" s="13"/>
      <c r="AI173" s="112"/>
      <c r="AJ173" s="132"/>
      <c r="AK173" s="132"/>
      <c r="AL173" s="132"/>
      <c r="AM173" s="132"/>
      <c r="AN173" s="7"/>
      <c r="AO173" s="132"/>
      <c r="AP173" s="13"/>
      <c r="AQ173" s="13"/>
      <c r="AR173" s="13"/>
      <c r="AS173" s="112"/>
      <c r="AT173" s="132"/>
      <c r="AU173" s="132"/>
      <c r="AV173" s="132"/>
      <c r="AW173" s="132"/>
      <c r="AX173" s="7"/>
      <c r="AY173" s="132"/>
      <c r="AZ173" s="13"/>
      <c r="BA173" s="13"/>
      <c r="BB173" s="13"/>
      <c r="BC173" s="112"/>
      <c r="BD173" s="132"/>
      <c r="BE173" s="132"/>
      <c r="BF173" s="132"/>
      <c r="BG173" s="132"/>
      <c r="BH173" s="7"/>
      <c r="BI173" s="132"/>
      <c r="BJ173" s="13"/>
      <c r="BK173" s="13"/>
      <c r="BL173" s="13"/>
      <c r="BM173" s="112"/>
      <c r="BN173" s="132"/>
      <c r="BO173" s="132"/>
      <c r="BP173" s="132"/>
      <c r="BQ173" s="132"/>
      <c r="BR173" s="7"/>
      <c r="BS173" s="132"/>
      <c r="BT173" s="13"/>
      <c r="BU173" s="13"/>
      <c r="BV173" s="13"/>
      <c r="BW173" s="112"/>
      <c r="BX173" s="132"/>
      <c r="BY173" s="132"/>
      <c r="BZ173" s="132"/>
      <c r="CA173" s="132"/>
      <c r="CB173" s="7"/>
      <c r="CC173" s="132"/>
      <c r="CD173" s="13"/>
      <c r="CE173" s="13"/>
      <c r="CF173" s="13"/>
      <c r="CG173" s="112"/>
      <c r="CH173" s="132"/>
      <c r="CI173" s="132"/>
      <c r="CJ173" s="132"/>
      <c r="CK173" s="132"/>
      <c r="CL173" s="7"/>
      <c r="CM173" s="132"/>
      <c r="CN173" s="13"/>
      <c r="CO173" s="13"/>
      <c r="CP173" s="13"/>
      <c r="CQ173" s="112"/>
      <c r="CR173" s="132"/>
      <c r="CS173" s="132"/>
      <c r="CT173" s="132"/>
      <c r="CU173" s="132"/>
      <c r="CV173" s="7"/>
      <c r="CW173" s="132"/>
      <c r="CX173" s="13"/>
      <c r="CY173" s="13"/>
      <c r="CZ173" s="13"/>
      <c r="DA173" s="112"/>
      <c r="DB173" s="132"/>
      <c r="DC173" s="132"/>
      <c r="DD173" s="132"/>
      <c r="DE173" s="132"/>
      <c r="DF173" s="7"/>
      <c r="DG173" s="132"/>
      <c r="DH173" s="13"/>
      <c r="DI173" s="13"/>
      <c r="DJ173" s="13"/>
      <c r="DK173" s="112"/>
      <c r="DL173" s="132"/>
      <c r="DM173" s="132"/>
      <c r="DN173" s="132"/>
      <c r="DO173" s="132"/>
      <c r="DP173" s="7"/>
      <c r="DQ173" s="132"/>
      <c r="DR173" s="13"/>
      <c r="DS173" s="13"/>
      <c r="DT173" s="13"/>
      <c r="DU173" s="112"/>
      <c r="DV173" s="132"/>
      <c r="DW173" s="132"/>
      <c r="DX173" s="132"/>
      <c r="DY173" s="132"/>
      <c r="DZ173" s="7"/>
      <c r="EA173" s="132"/>
      <c r="EB173" s="13"/>
      <c r="EC173" s="13"/>
      <c r="ED173" s="13"/>
      <c r="EE173" s="112"/>
      <c r="EF173" s="132"/>
      <c r="EG173" s="132"/>
      <c r="EH173" s="132"/>
      <c r="EI173" s="132"/>
      <c r="EJ173" s="7"/>
      <c r="EK173" s="132"/>
      <c r="EL173" s="13"/>
      <c r="EM173" s="13"/>
      <c r="EN173" s="13"/>
      <c r="EO173" s="112"/>
      <c r="EP173" s="132"/>
      <c r="EQ173" s="132"/>
      <c r="ER173" s="132"/>
      <c r="ES173" s="132"/>
      <c r="ET173" s="7"/>
      <c r="EU173" s="132"/>
    </row>
    <row r="174" spans="1:151" ht="15.75" customHeight="1" x14ac:dyDescent="0.2">
      <c r="A174" s="13"/>
      <c r="B174" s="13"/>
      <c r="C174" s="13"/>
      <c r="D174" s="13"/>
      <c r="E174" s="13"/>
      <c r="F174" s="13"/>
      <c r="G174" s="13"/>
      <c r="H174" s="13"/>
      <c r="I174" s="13"/>
      <c r="J174" s="13"/>
      <c r="K174" s="14"/>
      <c r="L174" s="13"/>
      <c r="M174" s="13"/>
      <c r="N174" s="13"/>
      <c r="O174" s="113" t="s">
        <v>2762</v>
      </c>
      <c r="P174" s="114" t="s">
        <v>52</v>
      </c>
      <c r="Q174" s="114" t="s">
        <v>53</v>
      </c>
      <c r="R174" s="114" t="s">
        <v>54</v>
      </c>
      <c r="S174" s="114" t="s">
        <v>55</v>
      </c>
      <c r="T174" s="468"/>
      <c r="U174" s="115" t="s">
        <v>809</v>
      </c>
      <c r="V174" s="13"/>
      <c r="W174" s="13"/>
      <c r="X174" s="13"/>
      <c r="Y174" s="113" t="s">
        <v>2762</v>
      </c>
      <c r="Z174" s="114" t="s">
        <v>52</v>
      </c>
      <c r="AA174" s="114" t="s">
        <v>53</v>
      </c>
      <c r="AB174" s="114" t="s">
        <v>54</v>
      </c>
      <c r="AC174" s="114" t="s">
        <v>55</v>
      </c>
      <c r="AD174" s="468"/>
      <c r="AE174" s="115" t="s">
        <v>809</v>
      </c>
      <c r="AF174" s="13"/>
      <c r="AG174" s="13"/>
      <c r="AH174" s="13"/>
      <c r="AI174" s="113" t="s">
        <v>2762</v>
      </c>
      <c r="AJ174" s="114" t="s">
        <v>52</v>
      </c>
      <c r="AK174" s="114" t="s">
        <v>53</v>
      </c>
      <c r="AL174" s="114" t="s">
        <v>54</v>
      </c>
      <c r="AM174" s="114" t="s">
        <v>55</v>
      </c>
      <c r="AN174" s="468"/>
      <c r="AO174" s="115" t="s">
        <v>809</v>
      </c>
      <c r="AP174" s="13"/>
      <c r="AQ174" s="13"/>
      <c r="AR174" s="13"/>
      <c r="AS174" s="113" t="s">
        <v>2762</v>
      </c>
      <c r="AT174" s="114" t="s">
        <v>52</v>
      </c>
      <c r="AU174" s="114" t="s">
        <v>53</v>
      </c>
      <c r="AV174" s="114" t="s">
        <v>54</v>
      </c>
      <c r="AW174" s="114" t="s">
        <v>55</v>
      </c>
      <c r="AX174" s="468"/>
      <c r="AY174" s="115" t="s">
        <v>809</v>
      </c>
      <c r="AZ174" s="13"/>
      <c r="BA174" s="13"/>
      <c r="BB174" s="13"/>
      <c r="BC174" s="113" t="s">
        <v>2762</v>
      </c>
      <c r="BD174" s="114" t="s">
        <v>52</v>
      </c>
      <c r="BE174" s="114" t="s">
        <v>53</v>
      </c>
      <c r="BF174" s="114" t="s">
        <v>54</v>
      </c>
      <c r="BG174" s="114" t="s">
        <v>55</v>
      </c>
      <c r="BH174" s="468"/>
      <c r="BI174" s="115" t="s">
        <v>809</v>
      </c>
      <c r="BJ174" s="13"/>
      <c r="BK174" s="13"/>
      <c r="BL174" s="13"/>
      <c r="BM174" s="113" t="s">
        <v>2762</v>
      </c>
      <c r="BN174" s="114" t="s">
        <v>52</v>
      </c>
      <c r="BO174" s="114" t="s">
        <v>53</v>
      </c>
      <c r="BP174" s="114" t="s">
        <v>54</v>
      </c>
      <c r="BQ174" s="114" t="s">
        <v>55</v>
      </c>
      <c r="BR174" s="468"/>
      <c r="BS174" s="115" t="s">
        <v>809</v>
      </c>
      <c r="BT174" s="13"/>
      <c r="BU174" s="13"/>
      <c r="BV174" s="13"/>
      <c r="BW174" s="113" t="s">
        <v>2762</v>
      </c>
      <c r="BX174" s="114" t="s">
        <v>52</v>
      </c>
      <c r="BY174" s="114" t="s">
        <v>53</v>
      </c>
      <c r="BZ174" s="114" t="s">
        <v>54</v>
      </c>
      <c r="CA174" s="114" t="s">
        <v>55</v>
      </c>
      <c r="CB174" s="468"/>
      <c r="CC174" s="115" t="s">
        <v>809</v>
      </c>
      <c r="CD174" s="13"/>
      <c r="CE174" s="13"/>
      <c r="CF174" s="13"/>
      <c r="CG174" s="113" t="s">
        <v>2762</v>
      </c>
      <c r="CH174" s="114" t="s">
        <v>52</v>
      </c>
      <c r="CI174" s="114" t="s">
        <v>53</v>
      </c>
      <c r="CJ174" s="114" t="s">
        <v>54</v>
      </c>
      <c r="CK174" s="114" t="s">
        <v>55</v>
      </c>
      <c r="CL174" s="468"/>
      <c r="CM174" s="115" t="s">
        <v>809</v>
      </c>
      <c r="CN174" s="13"/>
      <c r="CO174" s="13"/>
      <c r="CP174" s="13"/>
      <c r="CQ174" s="113" t="s">
        <v>2762</v>
      </c>
      <c r="CR174" s="114" t="s">
        <v>52</v>
      </c>
      <c r="CS174" s="114" t="s">
        <v>53</v>
      </c>
      <c r="CT174" s="114" t="s">
        <v>54</v>
      </c>
      <c r="CU174" s="114" t="s">
        <v>55</v>
      </c>
      <c r="CV174" s="468"/>
      <c r="CW174" s="115" t="s">
        <v>809</v>
      </c>
      <c r="CX174" s="13"/>
      <c r="CY174" s="13"/>
      <c r="CZ174" s="13"/>
      <c r="DA174" s="113" t="s">
        <v>2762</v>
      </c>
      <c r="DB174" s="114" t="s">
        <v>52</v>
      </c>
      <c r="DC174" s="114" t="s">
        <v>53</v>
      </c>
      <c r="DD174" s="114" t="s">
        <v>54</v>
      </c>
      <c r="DE174" s="114" t="s">
        <v>55</v>
      </c>
      <c r="DF174" s="468"/>
      <c r="DG174" s="115" t="s">
        <v>809</v>
      </c>
      <c r="DH174" s="13"/>
      <c r="DI174" s="13"/>
      <c r="DJ174" s="13"/>
      <c r="DK174" s="113" t="s">
        <v>2762</v>
      </c>
      <c r="DL174" s="114" t="s">
        <v>52</v>
      </c>
      <c r="DM174" s="114" t="s">
        <v>53</v>
      </c>
      <c r="DN174" s="114" t="s">
        <v>54</v>
      </c>
      <c r="DO174" s="114" t="s">
        <v>55</v>
      </c>
      <c r="DP174" s="468"/>
      <c r="DQ174" s="115" t="s">
        <v>809</v>
      </c>
      <c r="DR174" s="13"/>
      <c r="DS174" s="13"/>
      <c r="DT174" s="13"/>
      <c r="DU174" s="113" t="s">
        <v>2762</v>
      </c>
      <c r="DV174" s="114" t="s">
        <v>52</v>
      </c>
      <c r="DW174" s="114" t="s">
        <v>53</v>
      </c>
      <c r="DX174" s="114" t="s">
        <v>54</v>
      </c>
      <c r="DY174" s="114" t="s">
        <v>55</v>
      </c>
      <c r="DZ174" s="468"/>
      <c r="EA174" s="115" t="s">
        <v>809</v>
      </c>
      <c r="EB174" s="13"/>
      <c r="EC174" s="13"/>
      <c r="ED174" s="13"/>
      <c r="EE174" s="113" t="s">
        <v>2762</v>
      </c>
      <c r="EF174" s="114" t="s">
        <v>52</v>
      </c>
      <c r="EG174" s="114" t="s">
        <v>53</v>
      </c>
      <c r="EH174" s="114" t="s">
        <v>54</v>
      </c>
      <c r="EI174" s="114" t="s">
        <v>55</v>
      </c>
      <c r="EJ174" s="468"/>
      <c r="EK174" s="115" t="s">
        <v>809</v>
      </c>
      <c r="EL174" s="13"/>
      <c r="EM174" s="13"/>
      <c r="EN174" s="13"/>
      <c r="EO174" s="113" t="s">
        <v>2762</v>
      </c>
      <c r="EP174" s="114" t="s">
        <v>52</v>
      </c>
      <c r="EQ174" s="114" t="s">
        <v>53</v>
      </c>
      <c r="ER174" s="114" t="s">
        <v>54</v>
      </c>
      <c r="ES174" s="114" t="s">
        <v>55</v>
      </c>
      <c r="ET174" s="468"/>
      <c r="EU174" s="115" t="s">
        <v>809</v>
      </c>
    </row>
    <row r="175" spans="1:151" ht="15.75" customHeight="1" x14ac:dyDescent="0.2">
      <c r="A175" s="13"/>
      <c r="B175" s="13"/>
      <c r="C175" s="13"/>
      <c r="D175" s="13"/>
      <c r="E175" s="13"/>
      <c r="F175" s="13"/>
      <c r="G175" s="13"/>
      <c r="H175" s="13"/>
      <c r="I175" s="13"/>
      <c r="J175" s="13"/>
      <c r="K175" s="14"/>
      <c r="L175" s="13"/>
      <c r="M175" s="13"/>
      <c r="N175" s="13"/>
      <c r="O175" s="116" t="s">
        <v>2768</v>
      </c>
      <c r="P175" s="23">
        <f t="shared" ref="P175:S175" si="56">COUNTA(P9:P20)</f>
        <v>1</v>
      </c>
      <c r="Q175" s="23">
        <f t="shared" si="56"/>
        <v>1</v>
      </c>
      <c r="R175" s="23">
        <f t="shared" si="56"/>
        <v>2</v>
      </c>
      <c r="S175" s="23">
        <f t="shared" si="56"/>
        <v>0</v>
      </c>
      <c r="T175" s="24"/>
      <c r="U175" s="23">
        <f>COUNTA(U9:U20)</f>
        <v>4</v>
      </c>
      <c r="V175" s="13"/>
      <c r="W175" s="13"/>
      <c r="X175" s="13"/>
      <c r="Y175" s="116" t="s">
        <v>2768</v>
      </c>
      <c r="Z175" s="23">
        <f t="shared" ref="Z175:AC175" si="57">COUNTA(Z9:Z20)</f>
        <v>1</v>
      </c>
      <c r="AA175" s="23">
        <f t="shared" si="57"/>
        <v>2</v>
      </c>
      <c r="AB175" s="23">
        <f t="shared" si="57"/>
        <v>1</v>
      </c>
      <c r="AC175" s="23">
        <f t="shared" si="57"/>
        <v>0</v>
      </c>
      <c r="AD175" s="24"/>
      <c r="AE175" s="23">
        <f>COUNTA(AE9:AE20)</f>
        <v>4</v>
      </c>
      <c r="AF175" s="13"/>
      <c r="AG175" s="13"/>
      <c r="AH175" s="13"/>
      <c r="AI175" s="116" t="s">
        <v>2768</v>
      </c>
      <c r="AJ175" s="23">
        <f t="shared" ref="AJ175:AM175" si="58">COUNTA(AJ9:AJ20)</f>
        <v>1</v>
      </c>
      <c r="AK175" s="23">
        <f t="shared" si="58"/>
        <v>0</v>
      </c>
      <c r="AL175" s="23">
        <f t="shared" si="58"/>
        <v>3</v>
      </c>
      <c r="AM175" s="23">
        <f t="shared" si="58"/>
        <v>0</v>
      </c>
      <c r="AN175" s="24"/>
      <c r="AO175" s="23">
        <f>COUNTA(AO9:AO20)</f>
        <v>4</v>
      </c>
      <c r="AP175" s="13"/>
      <c r="AQ175" s="13"/>
      <c r="AR175" s="13"/>
      <c r="AS175" s="116" t="s">
        <v>2768</v>
      </c>
      <c r="AT175" s="23">
        <f t="shared" ref="AT175:AW175" si="59">COUNTA(AT9:AT20)</f>
        <v>0</v>
      </c>
      <c r="AU175" s="23">
        <f t="shared" si="59"/>
        <v>3</v>
      </c>
      <c r="AV175" s="23">
        <f t="shared" si="59"/>
        <v>1</v>
      </c>
      <c r="AW175" s="23">
        <f t="shared" si="59"/>
        <v>0</v>
      </c>
      <c r="AX175" s="24"/>
      <c r="AY175" s="23">
        <f>COUNTA(AY9:AY20)</f>
        <v>4</v>
      </c>
      <c r="AZ175" s="13"/>
      <c r="BA175" s="13"/>
      <c r="BB175" s="13"/>
      <c r="BC175" s="116" t="s">
        <v>2768</v>
      </c>
      <c r="BD175" s="472"/>
      <c r="BE175" s="472"/>
      <c r="BF175" s="472"/>
      <c r="BG175" s="472"/>
      <c r="BH175" s="120"/>
      <c r="BI175" s="472"/>
      <c r="BJ175" s="13"/>
      <c r="BK175" s="13"/>
      <c r="BL175" s="13"/>
      <c r="BM175" s="116" t="s">
        <v>2768</v>
      </c>
      <c r="BN175" s="23">
        <f t="shared" ref="BN175:BQ175" si="60">COUNTA(BN9:BN20)</f>
        <v>0</v>
      </c>
      <c r="BO175" s="23">
        <f t="shared" si="60"/>
        <v>1</v>
      </c>
      <c r="BP175" s="23">
        <f t="shared" si="60"/>
        <v>3</v>
      </c>
      <c r="BQ175" s="23">
        <f t="shared" si="60"/>
        <v>0</v>
      </c>
      <c r="BR175" s="24"/>
      <c r="BS175" s="23">
        <f>COUNTA(BS9:BS20)</f>
        <v>4</v>
      </c>
      <c r="BT175" s="13"/>
      <c r="BU175" s="13"/>
      <c r="BV175" s="13"/>
      <c r="BW175" s="116" t="s">
        <v>2768</v>
      </c>
      <c r="BX175" s="23">
        <f t="shared" ref="BX175:CA175" si="61">COUNTA(BX9:BX20)</f>
        <v>0</v>
      </c>
      <c r="BY175" s="23">
        <f t="shared" si="61"/>
        <v>2</v>
      </c>
      <c r="BZ175" s="23">
        <f t="shared" si="61"/>
        <v>2</v>
      </c>
      <c r="CA175" s="23">
        <f t="shared" si="61"/>
        <v>0</v>
      </c>
      <c r="CB175" s="24"/>
      <c r="CC175" s="23">
        <f>COUNTA(CC9:CC20)</f>
        <v>4</v>
      </c>
      <c r="CD175" s="13"/>
      <c r="CE175" s="13"/>
      <c r="CF175" s="13"/>
      <c r="CG175" s="116" t="s">
        <v>2768</v>
      </c>
      <c r="CH175" s="23">
        <f t="shared" ref="CH175:CK175" si="62">COUNTA(CH9:CH20)</f>
        <v>0</v>
      </c>
      <c r="CI175" s="23">
        <f t="shared" si="62"/>
        <v>2</v>
      </c>
      <c r="CJ175" s="23">
        <f t="shared" si="62"/>
        <v>2</v>
      </c>
      <c r="CK175" s="23">
        <f t="shared" si="62"/>
        <v>0</v>
      </c>
      <c r="CL175" s="24"/>
      <c r="CM175" s="23">
        <f>COUNTA(CM9:CM20)</f>
        <v>4</v>
      </c>
      <c r="CN175" s="13"/>
      <c r="CO175" s="13"/>
      <c r="CP175" s="13"/>
      <c r="CQ175" s="116" t="s">
        <v>2768</v>
      </c>
      <c r="CR175" s="23">
        <f t="shared" ref="CR175:CU175" si="63">COUNTA(CR9:CR20)</f>
        <v>1</v>
      </c>
      <c r="CS175" s="23">
        <f t="shared" si="63"/>
        <v>1</v>
      </c>
      <c r="CT175" s="23">
        <f t="shared" si="63"/>
        <v>2</v>
      </c>
      <c r="CU175" s="23">
        <f t="shared" si="63"/>
        <v>0</v>
      </c>
      <c r="CV175" s="24"/>
      <c r="CW175" s="23">
        <f>COUNTA(CW9:CW20)</f>
        <v>4</v>
      </c>
      <c r="CX175" s="13"/>
      <c r="CY175" s="13"/>
      <c r="CZ175" s="13"/>
      <c r="DA175" s="116" t="s">
        <v>2768</v>
      </c>
      <c r="DB175" s="23">
        <f t="shared" ref="DB175:DE175" si="64">COUNTA(DB9:DB20)</f>
        <v>0</v>
      </c>
      <c r="DC175" s="23">
        <f t="shared" si="64"/>
        <v>1</v>
      </c>
      <c r="DD175" s="23">
        <f t="shared" si="64"/>
        <v>3</v>
      </c>
      <c r="DE175" s="23">
        <f t="shared" si="64"/>
        <v>0</v>
      </c>
      <c r="DF175" s="24"/>
      <c r="DG175" s="23">
        <f>COUNTA(DG9:DG20)</f>
        <v>4</v>
      </c>
      <c r="DH175" s="13"/>
      <c r="DI175" s="13"/>
      <c r="DJ175" s="13"/>
      <c r="DK175" s="116" t="s">
        <v>2768</v>
      </c>
      <c r="DL175" s="23">
        <f t="shared" ref="DL175:DO175" si="65">COUNTA(DL9:DL20)</f>
        <v>0</v>
      </c>
      <c r="DM175" s="23">
        <f t="shared" si="65"/>
        <v>1</v>
      </c>
      <c r="DN175" s="23">
        <f t="shared" si="65"/>
        <v>3</v>
      </c>
      <c r="DO175" s="23">
        <f t="shared" si="65"/>
        <v>0</v>
      </c>
      <c r="DP175" s="24"/>
      <c r="DQ175" s="23">
        <f>COUNTA(DQ9:DQ20)</f>
        <v>4</v>
      </c>
      <c r="DR175" s="13"/>
      <c r="DS175" s="13"/>
      <c r="DT175" s="13"/>
      <c r="DU175" s="116" t="s">
        <v>2768</v>
      </c>
      <c r="DV175" s="23">
        <f t="shared" ref="DV175:DY175" si="66">COUNTA(DV9:DV20)</f>
        <v>1</v>
      </c>
      <c r="DW175" s="23">
        <f t="shared" si="66"/>
        <v>1</v>
      </c>
      <c r="DX175" s="23">
        <f t="shared" si="66"/>
        <v>2</v>
      </c>
      <c r="DY175" s="23">
        <f t="shared" si="66"/>
        <v>0</v>
      </c>
      <c r="DZ175" s="24"/>
      <c r="EA175" s="23">
        <f>COUNTA(EA9:EA20)</f>
        <v>4</v>
      </c>
      <c r="EB175" s="13"/>
      <c r="EC175" s="13"/>
      <c r="ED175" s="13"/>
      <c r="EE175" s="116" t="s">
        <v>2768</v>
      </c>
      <c r="EF175" s="23">
        <f t="shared" ref="EF175:EI175" si="67">COUNTA(EF9:EF20)</f>
        <v>1</v>
      </c>
      <c r="EG175" s="23">
        <f t="shared" si="67"/>
        <v>1</v>
      </c>
      <c r="EH175" s="23">
        <f t="shared" si="67"/>
        <v>2</v>
      </c>
      <c r="EI175" s="23">
        <f t="shared" si="67"/>
        <v>0</v>
      </c>
      <c r="EJ175" s="24"/>
      <c r="EK175" s="23">
        <f>COUNTA(EK9:EK20)</f>
        <v>4</v>
      </c>
      <c r="EL175" s="13"/>
      <c r="EM175" s="13"/>
      <c r="EN175" s="13"/>
      <c r="EO175" s="116" t="s">
        <v>2768</v>
      </c>
      <c r="EP175" s="23">
        <f t="shared" ref="EP175:ES175" si="68">COUNTA(EP9:EP20)</f>
        <v>0</v>
      </c>
      <c r="EQ175" s="23">
        <f t="shared" si="68"/>
        <v>1</v>
      </c>
      <c r="ER175" s="23">
        <f t="shared" si="68"/>
        <v>3</v>
      </c>
      <c r="ES175" s="23">
        <f t="shared" si="68"/>
        <v>0</v>
      </c>
      <c r="ET175" s="24"/>
      <c r="EU175" s="23">
        <f>COUNTA(EU9:EU20)</f>
        <v>4</v>
      </c>
    </row>
    <row r="176" spans="1:151" ht="15.75" customHeight="1" x14ac:dyDescent="0.2">
      <c r="A176" s="13"/>
      <c r="B176" s="13"/>
      <c r="C176" s="13"/>
      <c r="D176" s="13"/>
      <c r="E176" s="13"/>
      <c r="F176" s="13"/>
      <c r="G176" s="13"/>
      <c r="H176" s="13"/>
      <c r="I176" s="13"/>
      <c r="J176" s="13"/>
      <c r="K176" s="14"/>
      <c r="L176" s="13"/>
      <c r="M176" s="13"/>
      <c r="N176" s="13"/>
      <c r="O176" s="116" t="s">
        <v>1555</v>
      </c>
      <c r="P176" s="23">
        <f t="shared" ref="P176:S176" si="69">COUNTA(P21:P23)</f>
        <v>0</v>
      </c>
      <c r="Q176" s="23">
        <f t="shared" si="69"/>
        <v>2</v>
      </c>
      <c r="R176" s="23">
        <f t="shared" si="69"/>
        <v>0</v>
      </c>
      <c r="S176" s="23">
        <f t="shared" si="69"/>
        <v>0</v>
      </c>
      <c r="T176" s="24"/>
      <c r="U176" s="23">
        <f>COUNTA(U21:U23)</f>
        <v>2</v>
      </c>
      <c r="V176" s="13"/>
      <c r="W176" s="13"/>
      <c r="X176" s="13"/>
      <c r="Y176" s="116" t="s">
        <v>1555</v>
      </c>
      <c r="Z176" s="23">
        <f t="shared" ref="Z176:AC176" si="70">COUNTA(Z21:Z23)</f>
        <v>0</v>
      </c>
      <c r="AA176" s="23">
        <f t="shared" si="70"/>
        <v>2</v>
      </c>
      <c r="AB176" s="23">
        <f t="shared" si="70"/>
        <v>0</v>
      </c>
      <c r="AC176" s="23">
        <f t="shared" si="70"/>
        <v>0</v>
      </c>
      <c r="AD176" s="24"/>
      <c r="AE176" s="23">
        <f>COUNTA(AE21:AE23)</f>
        <v>2</v>
      </c>
      <c r="AF176" s="13"/>
      <c r="AG176" s="13"/>
      <c r="AH176" s="13"/>
      <c r="AI176" s="116" t="s">
        <v>1555</v>
      </c>
      <c r="AJ176" s="23">
        <f t="shared" ref="AJ176:AM176" si="71">COUNTA(AJ21:AJ23)</f>
        <v>0</v>
      </c>
      <c r="AK176" s="23">
        <f t="shared" si="71"/>
        <v>2</v>
      </c>
      <c r="AL176" s="23">
        <f t="shared" si="71"/>
        <v>0</v>
      </c>
      <c r="AM176" s="23">
        <f t="shared" si="71"/>
        <v>0</v>
      </c>
      <c r="AN176" s="24"/>
      <c r="AO176" s="23">
        <f>COUNTA(AO21:AO23)</f>
        <v>2</v>
      </c>
      <c r="AP176" s="13"/>
      <c r="AQ176" s="13"/>
      <c r="AR176" s="13"/>
      <c r="AS176" s="116" t="s">
        <v>1555</v>
      </c>
      <c r="AT176" s="23">
        <f t="shared" ref="AT176:AW176" si="72">COUNTA(AT21:AT23)</f>
        <v>0</v>
      </c>
      <c r="AU176" s="23">
        <f t="shared" si="72"/>
        <v>2</v>
      </c>
      <c r="AV176" s="23">
        <f t="shared" si="72"/>
        <v>0</v>
      </c>
      <c r="AW176" s="23">
        <f t="shared" si="72"/>
        <v>0</v>
      </c>
      <c r="AX176" s="24"/>
      <c r="AY176" s="23">
        <f>COUNTA(AY21:AY23)</f>
        <v>2</v>
      </c>
      <c r="AZ176" s="13"/>
      <c r="BA176" s="13"/>
      <c r="BB176" s="13"/>
      <c r="BC176" s="116" t="s">
        <v>1555</v>
      </c>
      <c r="BD176" s="23">
        <f t="shared" ref="BD176:BG176" si="73">COUNTA(BD21:BD23)</f>
        <v>0</v>
      </c>
      <c r="BE176" s="23">
        <f t="shared" si="73"/>
        <v>2</v>
      </c>
      <c r="BF176" s="23">
        <f t="shared" si="73"/>
        <v>0</v>
      </c>
      <c r="BG176" s="23">
        <f t="shared" si="73"/>
        <v>0</v>
      </c>
      <c r="BH176" s="24"/>
      <c r="BI176" s="23">
        <f>COUNTA(BI21:BI23)</f>
        <v>2</v>
      </c>
      <c r="BJ176" s="13"/>
      <c r="BK176" s="13"/>
      <c r="BL176" s="13"/>
      <c r="BM176" s="116" t="s">
        <v>1555</v>
      </c>
      <c r="BN176" s="23">
        <f t="shared" ref="BN176:BQ176" si="74">COUNTA(BN21:BN23)</f>
        <v>0</v>
      </c>
      <c r="BO176" s="23">
        <f t="shared" si="74"/>
        <v>2</v>
      </c>
      <c r="BP176" s="23">
        <f t="shared" si="74"/>
        <v>0</v>
      </c>
      <c r="BQ176" s="23">
        <f t="shared" si="74"/>
        <v>0</v>
      </c>
      <c r="BR176" s="24"/>
      <c r="BS176" s="23">
        <f>COUNTA(BS21:BS23)</f>
        <v>2</v>
      </c>
      <c r="BT176" s="13"/>
      <c r="BU176" s="13"/>
      <c r="BV176" s="13"/>
      <c r="BW176" s="116" t="s">
        <v>1555</v>
      </c>
      <c r="BX176" s="23">
        <f t="shared" ref="BX176:CA176" si="75">COUNTA(BX21:BX23)</f>
        <v>0</v>
      </c>
      <c r="BY176" s="23">
        <f t="shared" si="75"/>
        <v>2</v>
      </c>
      <c r="BZ176" s="23">
        <f t="shared" si="75"/>
        <v>0</v>
      </c>
      <c r="CA176" s="23">
        <f t="shared" si="75"/>
        <v>0</v>
      </c>
      <c r="CB176" s="24"/>
      <c r="CC176" s="23">
        <f>COUNTA(CC21:CC23)</f>
        <v>2</v>
      </c>
      <c r="CD176" s="13"/>
      <c r="CE176" s="13"/>
      <c r="CF176" s="13"/>
      <c r="CG176" s="116" t="s">
        <v>1555</v>
      </c>
      <c r="CH176" s="23">
        <f t="shared" ref="CH176:CK176" si="76">COUNTA(CH21:CH23)</f>
        <v>0</v>
      </c>
      <c r="CI176" s="23">
        <f t="shared" si="76"/>
        <v>2</v>
      </c>
      <c r="CJ176" s="23">
        <f t="shared" si="76"/>
        <v>0</v>
      </c>
      <c r="CK176" s="23">
        <f t="shared" si="76"/>
        <v>0</v>
      </c>
      <c r="CL176" s="24"/>
      <c r="CM176" s="23">
        <f>COUNTA(CM21:CM23)</f>
        <v>2</v>
      </c>
      <c r="CN176" s="13"/>
      <c r="CO176" s="13"/>
      <c r="CP176" s="13"/>
      <c r="CQ176" s="116" t="s">
        <v>1555</v>
      </c>
      <c r="CR176" s="23">
        <f t="shared" ref="CR176:CU176" si="77">COUNTA(CR21:CR23)</f>
        <v>0</v>
      </c>
      <c r="CS176" s="23">
        <f t="shared" si="77"/>
        <v>2</v>
      </c>
      <c r="CT176" s="23">
        <f t="shared" si="77"/>
        <v>0</v>
      </c>
      <c r="CU176" s="23">
        <f t="shared" si="77"/>
        <v>0</v>
      </c>
      <c r="CV176" s="24"/>
      <c r="CW176" s="23">
        <f>COUNTA(CW21:CW23)</f>
        <v>2</v>
      </c>
      <c r="CX176" s="13"/>
      <c r="CY176" s="13"/>
      <c r="CZ176" s="13"/>
      <c r="DA176" s="116" t="s">
        <v>1555</v>
      </c>
      <c r="DB176" s="23">
        <f t="shared" ref="DB176:DE176" si="78">COUNTA(DB21:DB23)</f>
        <v>0</v>
      </c>
      <c r="DC176" s="23">
        <f t="shared" si="78"/>
        <v>1</v>
      </c>
      <c r="DD176" s="23">
        <f t="shared" si="78"/>
        <v>1</v>
      </c>
      <c r="DE176" s="23">
        <f t="shared" si="78"/>
        <v>0</v>
      </c>
      <c r="DF176" s="24"/>
      <c r="DG176" s="23">
        <f>COUNTA(DG21:DG23)</f>
        <v>2</v>
      </c>
      <c r="DH176" s="13"/>
      <c r="DI176" s="13"/>
      <c r="DJ176" s="13"/>
      <c r="DK176" s="116" t="s">
        <v>1555</v>
      </c>
      <c r="DL176" s="23">
        <f t="shared" ref="DL176:DO176" si="79">COUNTA(DL21:DL23)</f>
        <v>0</v>
      </c>
      <c r="DM176" s="23">
        <f t="shared" si="79"/>
        <v>2</v>
      </c>
      <c r="DN176" s="23">
        <f t="shared" si="79"/>
        <v>0</v>
      </c>
      <c r="DO176" s="23">
        <f t="shared" si="79"/>
        <v>0</v>
      </c>
      <c r="DP176" s="24"/>
      <c r="DQ176" s="23">
        <f>COUNTA(DQ21:DQ23)</f>
        <v>2</v>
      </c>
      <c r="DR176" s="13"/>
      <c r="DS176" s="13"/>
      <c r="DT176" s="13"/>
      <c r="DU176" s="116" t="s">
        <v>1555</v>
      </c>
      <c r="DV176" s="23">
        <f t="shared" ref="DV176:DY176" si="80">COUNTA(DV21:DV23)</f>
        <v>0</v>
      </c>
      <c r="DW176" s="23">
        <f t="shared" si="80"/>
        <v>2</v>
      </c>
      <c r="DX176" s="23">
        <f t="shared" si="80"/>
        <v>0</v>
      </c>
      <c r="DY176" s="23">
        <f t="shared" si="80"/>
        <v>0</v>
      </c>
      <c r="DZ176" s="24"/>
      <c r="EA176" s="23">
        <f>COUNTA(EA21:EA23)</f>
        <v>2</v>
      </c>
      <c r="EB176" s="13"/>
      <c r="EC176" s="13"/>
      <c r="ED176" s="13"/>
      <c r="EE176" s="116" t="s">
        <v>1555</v>
      </c>
      <c r="EF176" s="23">
        <f t="shared" ref="EF176:EI176" si="81">COUNTA(EF21:EF23)</f>
        <v>0</v>
      </c>
      <c r="EG176" s="23">
        <f t="shared" si="81"/>
        <v>2</v>
      </c>
      <c r="EH176" s="23">
        <f t="shared" si="81"/>
        <v>0</v>
      </c>
      <c r="EI176" s="23">
        <f t="shared" si="81"/>
        <v>0</v>
      </c>
      <c r="EJ176" s="24"/>
      <c r="EK176" s="23">
        <f>COUNTA(EK21:EK23)</f>
        <v>2</v>
      </c>
      <c r="EL176" s="13"/>
      <c r="EM176" s="13"/>
      <c r="EN176" s="13"/>
      <c r="EO176" s="116" t="s">
        <v>1555</v>
      </c>
      <c r="EP176" s="23">
        <f t="shared" ref="EP176:ES176" si="82">COUNTA(EP21:EP23)</f>
        <v>0</v>
      </c>
      <c r="EQ176" s="23">
        <f t="shared" si="82"/>
        <v>2</v>
      </c>
      <c r="ER176" s="23">
        <f t="shared" si="82"/>
        <v>0</v>
      </c>
      <c r="ES176" s="23">
        <f t="shared" si="82"/>
        <v>0</v>
      </c>
      <c r="ET176" s="24"/>
      <c r="EU176" s="23">
        <f>COUNTA(EU21:EU23)</f>
        <v>2</v>
      </c>
    </row>
    <row r="177" spans="1:151" ht="15.75" customHeight="1" x14ac:dyDescent="0.2">
      <c r="A177" s="13"/>
      <c r="B177" s="13"/>
      <c r="C177" s="13"/>
      <c r="D177" s="13"/>
      <c r="E177" s="13"/>
      <c r="F177" s="13"/>
      <c r="G177" s="13"/>
      <c r="H177" s="13"/>
      <c r="I177" s="13"/>
      <c r="J177" s="13"/>
      <c r="K177" s="14"/>
      <c r="L177" s="13"/>
      <c r="M177" s="13"/>
      <c r="N177" s="13"/>
      <c r="O177" s="116" t="s">
        <v>1931</v>
      </c>
      <c r="P177" s="23">
        <f t="shared" ref="P177:S177" si="83">COUNTA(P55:P73)</f>
        <v>1</v>
      </c>
      <c r="Q177" s="23">
        <f t="shared" si="83"/>
        <v>2</v>
      </c>
      <c r="R177" s="23">
        <f t="shared" si="83"/>
        <v>4</v>
      </c>
      <c r="S177" s="23">
        <f t="shared" si="83"/>
        <v>0</v>
      </c>
      <c r="T177" s="24"/>
      <c r="U177" s="23">
        <f>COUNTA(U55:U73)</f>
        <v>7</v>
      </c>
      <c r="V177" s="13"/>
      <c r="W177" s="13"/>
      <c r="X177" s="13"/>
      <c r="Y177" s="116" t="s">
        <v>1931</v>
      </c>
      <c r="Z177" s="23">
        <f t="shared" ref="Z177:AC177" si="84">COUNTA(Z55:Z73)</f>
        <v>0</v>
      </c>
      <c r="AA177" s="23">
        <f t="shared" si="84"/>
        <v>3</v>
      </c>
      <c r="AB177" s="23">
        <f t="shared" si="84"/>
        <v>4</v>
      </c>
      <c r="AC177" s="23">
        <f t="shared" si="84"/>
        <v>0</v>
      </c>
      <c r="AD177" s="24"/>
      <c r="AE177" s="23">
        <f>COUNTA(AE55:AE73)</f>
        <v>7</v>
      </c>
      <c r="AF177" s="13"/>
      <c r="AG177" s="13"/>
      <c r="AH177" s="13"/>
      <c r="AI177" s="116" t="s">
        <v>1931</v>
      </c>
      <c r="AJ177" s="23">
        <f t="shared" ref="AJ177:AM177" si="85">COUNTA(AJ55:AJ73)</f>
        <v>0</v>
      </c>
      <c r="AK177" s="23">
        <f t="shared" si="85"/>
        <v>5</v>
      </c>
      <c r="AL177" s="23">
        <f t="shared" si="85"/>
        <v>2</v>
      </c>
      <c r="AM177" s="23">
        <f t="shared" si="85"/>
        <v>0</v>
      </c>
      <c r="AN177" s="24"/>
      <c r="AO177" s="23">
        <f>COUNTA(AO55:AO73)</f>
        <v>7</v>
      </c>
      <c r="AP177" s="13"/>
      <c r="AQ177" s="13"/>
      <c r="AR177" s="13"/>
      <c r="AS177" s="116" t="s">
        <v>1931</v>
      </c>
      <c r="AT177" s="23">
        <f t="shared" ref="AT177:AW177" si="86">COUNTA(AT55:AT73)</f>
        <v>0</v>
      </c>
      <c r="AU177" s="23">
        <f t="shared" si="86"/>
        <v>4</v>
      </c>
      <c r="AV177" s="23">
        <f t="shared" si="86"/>
        <v>3</v>
      </c>
      <c r="AW177" s="23">
        <f t="shared" si="86"/>
        <v>0</v>
      </c>
      <c r="AX177" s="24"/>
      <c r="AY177" s="23">
        <f>COUNTA(AY55:AY73)</f>
        <v>7</v>
      </c>
      <c r="AZ177" s="13"/>
      <c r="BA177" s="13"/>
      <c r="BB177" s="13"/>
      <c r="BC177" s="116" t="s">
        <v>1931</v>
      </c>
      <c r="BD177" s="23">
        <f t="shared" ref="BD177:BG177" si="87">COUNTA(BD55:BD73)</f>
        <v>0</v>
      </c>
      <c r="BE177" s="23">
        <f t="shared" si="87"/>
        <v>0</v>
      </c>
      <c r="BF177" s="23">
        <f t="shared" si="87"/>
        <v>7</v>
      </c>
      <c r="BG177" s="23">
        <f t="shared" si="87"/>
        <v>1</v>
      </c>
      <c r="BH177" s="24"/>
      <c r="BI177" s="23">
        <f>COUNTA(BI55:BI73)</f>
        <v>7</v>
      </c>
      <c r="BJ177" s="13"/>
      <c r="BK177" s="13"/>
      <c r="BL177" s="13"/>
      <c r="BM177" s="116" t="s">
        <v>1931</v>
      </c>
      <c r="BN177" s="23">
        <f t="shared" ref="BN177:BQ177" si="88">COUNTA(BN55:BN73)</f>
        <v>0</v>
      </c>
      <c r="BO177" s="23">
        <f t="shared" si="88"/>
        <v>2</v>
      </c>
      <c r="BP177" s="23">
        <f t="shared" si="88"/>
        <v>4</v>
      </c>
      <c r="BQ177" s="23">
        <f t="shared" si="88"/>
        <v>0</v>
      </c>
      <c r="BR177" s="24"/>
      <c r="BS177" s="23">
        <f>COUNTA(BS55:BS73)</f>
        <v>6</v>
      </c>
      <c r="BT177" s="13"/>
      <c r="BU177" s="13"/>
      <c r="BV177" s="13"/>
      <c r="BW177" s="116" t="s">
        <v>1931</v>
      </c>
      <c r="BX177" s="23">
        <f t="shared" ref="BX177:CA177" si="89">COUNTA(BX55:BX73)</f>
        <v>0</v>
      </c>
      <c r="BY177" s="23">
        <f t="shared" si="89"/>
        <v>2</v>
      </c>
      <c r="BZ177" s="23">
        <f t="shared" si="89"/>
        <v>5</v>
      </c>
      <c r="CA177" s="23">
        <f t="shared" si="89"/>
        <v>0</v>
      </c>
      <c r="CB177" s="24"/>
      <c r="CC177" s="23">
        <f>COUNTA(CC55:CC73)</f>
        <v>7</v>
      </c>
      <c r="CD177" s="13"/>
      <c r="CE177" s="13"/>
      <c r="CF177" s="13"/>
      <c r="CG177" s="116" t="s">
        <v>1931</v>
      </c>
      <c r="CH177" s="23">
        <f t="shared" ref="CH177:CK177" si="90">COUNTA(CH55:CH73)</f>
        <v>0</v>
      </c>
      <c r="CI177" s="23">
        <f t="shared" si="90"/>
        <v>4</v>
      </c>
      <c r="CJ177" s="23">
        <f t="shared" si="90"/>
        <v>3</v>
      </c>
      <c r="CK177" s="23">
        <f t="shared" si="90"/>
        <v>0</v>
      </c>
      <c r="CL177" s="24"/>
      <c r="CM177" s="23">
        <f>COUNTA(CM55:CM73)</f>
        <v>7</v>
      </c>
      <c r="CN177" s="13"/>
      <c r="CO177" s="13"/>
      <c r="CP177" s="13"/>
      <c r="CQ177" s="116" t="s">
        <v>1931</v>
      </c>
      <c r="CR177" s="23">
        <f t="shared" ref="CR177:CU177" si="91">COUNTA(CR55:CR73)</f>
        <v>0</v>
      </c>
      <c r="CS177" s="23">
        <f t="shared" si="91"/>
        <v>2</v>
      </c>
      <c r="CT177" s="23">
        <f t="shared" si="91"/>
        <v>5</v>
      </c>
      <c r="CU177" s="23">
        <f t="shared" si="91"/>
        <v>0</v>
      </c>
      <c r="CV177" s="24"/>
      <c r="CW177" s="23">
        <f>COUNTA(CW55:CW73)</f>
        <v>7</v>
      </c>
      <c r="CX177" s="13"/>
      <c r="CY177" s="13"/>
      <c r="CZ177" s="13"/>
      <c r="DA177" s="116" t="s">
        <v>1931</v>
      </c>
      <c r="DB177" s="23">
        <f t="shared" ref="DB177:DE177" si="92">COUNTA(DB55:DB73)</f>
        <v>0</v>
      </c>
      <c r="DC177" s="23">
        <f t="shared" si="92"/>
        <v>1</v>
      </c>
      <c r="DD177" s="23">
        <f t="shared" si="92"/>
        <v>5</v>
      </c>
      <c r="DE177" s="23">
        <f t="shared" si="92"/>
        <v>0</v>
      </c>
      <c r="DF177" s="24"/>
      <c r="DG177" s="23">
        <f>COUNTA(DG55:DG73)</f>
        <v>7</v>
      </c>
      <c r="DH177" s="13"/>
      <c r="DI177" s="13"/>
      <c r="DJ177" s="13"/>
      <c r="DK177" s="116" t="s">
        <v>1931</v>
      </c>
      <c r="DL177" s="23">
        <f t="shared" ref="DL177:DO177" si="93">COUNTA(DL55:DL73)</f>
        <v>0</v>
      </c>
      <c r="DM177" s="23">
        <f t="shared" si="93"/>
        <v>2</v>
      </c>
      <c r="DN177" s="23">
        <f t="shared" si="93"/>
        <v>5</v>
      </c>
      <c r="DO177" s="23">
        <f t="shared" si="93"/>
        <v>0</v>
      </c>
      <c r="DP177" s="24"/>
      <c r="DQ177" s="23">
        <f>COUNTA(DQ55:DQ73)</f>
        <v>7</v>
      </c>
      <c r="DR177" s="13"/>
      <c r="DS177" s="13"/>
      <c r="DT177" s="13"/>
      <c r="DU177" s="116" t="s">
        <v>1931</v>
      </c>
      <c r="DV177" s="23">
        <f t="shared" ref="DV177:DY177" si="94">COUNTA(DV55:DV73)</f>
        <v>1</v>
      </c>
      <c r="DW177" s="23">
        <f t="shared" si="94"/>
        <v>3</v>
      </c>
      <c r="DX177" s="23">
        <f t="shared" si="94"/>
        <v>3</v>
      </c>
      <c r="DY177" s="23">
        <f t="shared" si="94"/>
        <v>0</v>
      </c>
      <c r="DZ177" s="24"/>
      <c r="EA177" s="23">
        <f>COUNTA(EA55:EA73)</f>
        <v>7</v>
      </c>
      <c r="EB177" s="13"/>
      <c r="EC177" s="13"/>
      <c r="ED177" s="13"/>
      <c r="EE177" s="116" t="s">
        <v>1931</v>
      </c>
      <c r="EF177" s="23">
        <f t="shared" ref="EF177:EI177" si="95">COUNTA(EF55:EF73)</f>
        <v>0</v>
      </c>
      <c r="EG177" s="23">
        <f t="shared" si="95"/>
        <v>5</v>
      </c>
      <c r="EH177" s="23">
        <f t="shared" si="95"/>
        <v>2</v>
      </c>
      <c r="EI177" s="23">
        <f t="shared" si="95"/>
        <v>0</v>
      </c>
      <c r="EJ177" s="24"/>
      <c r="EK177" s="23">
        <f>COUNTA(EK55:EK73)</f>
        <v>7</v>
      </c>
      <c r="EL177" s="13"/>
      <c r="EM177" s="13"/>
      <c r="EN177" s="13"/>
      <c r="EO177" s="116" t="s">
        <v>1931</v>
      </c>
      <c r="EP177" s="23">
        <f t="shared" ref="EP177:ES177" si="96">COUNTA(EP55:EP73)</f>
        <v>1</v>
      </c>
      <c r="EQ177" s="23">
        <f t="shared" si="96"/>
        <v>3</v>
      </c>
      <c r="ER177" s="23">
        <f t="shared" si="96"/>
        <v>3</v>
      </c>
      <c r="ES177" s="23">
        <f t="shared" si="96"/>
        <v>0</v>
      </c>
      <c r="ET177" s="24"/>
      <c r="EU177" s="23">
        <f>COUNTA(EU55:EU73)</f>
        <v>7</v>
      </c>
    </row>
    <row r="178" spans="1:151" ht="15.75" customHeight="1" x14ac:dyDescent="0.2">
      <c r="A178" s="13"/>
      <c r="B178" s="13"/>
      <c r="C178" s="13"/>
      <c r="D178" s="13"/>
      <c r="E178" s="13"/>
      <c r="F178" s="13"/>
      <c r="G178" s="13"/>
      <c r="H178" s="13"/>
      <c r="I178" s="13"/>
      <c r="J178" s="13"/>
      <c r="K178" s="14"/>
      <c r="L178" s="13"/>
      <c r="M178" s="13"/>
      <c r="N178" s="13"/>
      <c r="O178" s="116" t="s">
        <v>2213</v>
      </c>
      <c r="P178" s="23">
        <f t="shared" ref="P178:S178" si="97">COUNTA(P83:P97)</f>
        <v>0</v>
      </c>
      <c r="Q178" s="23">
        <f t="shared" si="97"/>
        <v>5</v>
      </c>
      <c r="R178" s="23">
        <f t="shared" si="97"/>
        <v>3</v>
      </c>
      <c r="S178" s="23">
        <f t="shared" si="97"/>
        <v>0</v>
      </c>
      <c r="T178" s="24"/>
      <c r="U178" s="23">
        <f>COUNTA(U83:U97)</f>
        <v>8</v>
      </c>
      <c r="V178" s="13"/>
      <c r="W178" s="13"/>
      <c r="X178" s="13"/>
      <c r="Y178" s="116" t="s">
        <v>2213</v>
      </c>
      <c r="Z178" s="23">
        <f t="shared" ref="Z178:AC178" si="98">COUNTA(Z83:Z97)</f>
        <v>0</v>
      </c>
      <c r="AA178" s="23">
        <f t="shared" si="98"/>
        <v>8</v>
      </c>
      <c r="AB178" s="23">
        <f t="shared" si="98"/>
        <v>0</v>
      </c>
      <c r="AC178" s="23">
        <f t="shared" si="98"/>
        <v>0</v>
      </c>
      <c r="AD178" s="24"/>
      <c r="AE178" s="23">
        <f>COUNTA(AE83:AE97)</f>
        <v>8</v>
      </c>
      <c r="AF178" s="13"/>
      <c r="AG178" s="13"/>
      <c r="AH178" s="13"/>
      <c r="AI178" s="116" t="s">
        <v>2213</v>
      </c>
      <c r="AJ178" s="23">
        <f t="shared" ref="AJ178:AM178" si="99">COUNTA(AJ83:AJ97)</f>
        <v>0</v>
      </c>
      <c r="AK178" s="23">
        <f t="shared" si="99"/>
        <v>9</v>
      </c>
      <c r="AL178" s="23">
        <f t="shared" si="99"/>
        <v>0</v>
      </c>
      <c r="AM178" s="23">
        <f t="shared" si="99"/>
        <v>0</v>
      </c>
      <c r="AN178" s="24"/>
      <c r="AO178" s="23">
        <f>COUNTA(AO83:AO97)</f>
        <v>9</v>
      </c>
      <c r="AP178" s="13"/>
      <c r="AQ178" s="13"/>
      <c r="AR178" s="13"/>
      <c r="AS178" s="116" t="s">
        <v>2213</v>
      </c>
      <c r="AT178" s="23">
        <f t="shared" ref="AT178:AW178" si="100">COUNTA(AT83:AT97)</f>
        <v>0</v>
      </c>
      <c r="AU178" s="23">
        <f t="shared" si="100"/>
        <v>8</v>
      </c>
      <c r="AV178" s="23">
        <f t="shared" si="100"/>
        <v>1</v>
      </c>
      <c r="AW178" s="23">
        <f t="shared" si="100"/>
        <v>0</v>
      </c>
      <c r="AX178" s="24"/>
      <c r="AY178" s="23">
        <f>COUNTA(AY83:AY97)</f>
        <v>9</v>
      </c>
      <c r="AZ178" s="13"/>
      <c r="BA178" s="13"/>
      <c r="BB178" s="13"/>
      <c r="BC178" s="116" t="s">
        <v>2213</v>
      </c>
      <c r="BD178" s="23">
        <f t="shared" ref="BD178:BG178" si="101">COUNTA(BD83:BD97)</f>
        <v>0</v>
      </c>
      <c r="BE178" s="23">
        <f t="shared" si="101"/>
        <v>7</v>
      </c>
      <c r="BF178" s="23">
        <f t="shared" si="101"/>
        <v>2</v>
      </c>
      <c r="BG178" s="23">
        <f t="shared" si="101"/>
        <v>0</v>
      </c>
      <c r="BH178" s="24"/>
      <c r="BI178" s="23">
        <f>COUNTA(BI83:BI97)</f>
        <v>9</v>
      </c>
      <c r="BJ178" s="13"/>
      <c r="BK178" s="13"/>
      <c r="BL178" s="13"/>
      <c r="BM178" s="162" t="s">
        <v>2213</v>
      </c>
      <c r="BN178" s="237"/>
      <c r="BO178" s="237"/>
      <c r="BP178" s="237"/>
      <c r="BQ178" s="237"/>
      <c r="BR178" s="237"/>
      <c r="BS178" s="237"/>
      <c r="BT178" s="13"/>
      <c r="BU178" s="13"/>
      <c r="BV178" s="13"/>
      <c r="BW178" s="116" t="s">
        <v>2213</v>
      </c>
      <c r="BX178" s="23">
        <f t="shared" ref="BX178:CA178" si="102">COUNTA(BX83:BX97)</f>
        <v>0</v>
      </c>
      <c r="BY178" s="23">
        <f t="shared" si="102"/>
        <v>8</v>
      </c>
      <c r="BZ178" s="23">
        <f t="shared" si="102"/>
        <v>1</v>
      </c>
      <c r="CA178" s="23">
        <f t="shared" si="102"/>
        <v>0</v>
      </c>
      <c r="CB178" s="24"/>
      <c r="CC178" s="23">
        <f>COUNTA(CC83:CC97)</f>
        <v>9</v>
      </c>
      <c r="CD178" s="13"/>
      <c r="CE178" s="13"/>
      <c r="CF178" s="13"/>
      <c r="CG178" s="116" t="s">
        <v>2213</v>
      </c>
      <c r="CH178" s="23">
        <f t="shared" ref="CH178:CK178" si="103">COUNTA(CH83:CH97)</f>
        <v>0</v>
      </c>
      <c r="CI178" s="23">
        <f t="shared" si="103"/>
        <v>7</v>
      </c>
      <c r="CJ178" s="23">
        <f t="shared" si="103"/>
        <v>2</v>
      </c>
      <c r="CK178" s="23">
        <f t="shared" si="103"/>
        <v>0</v>
      </c>
      <c r="CL178" s="24"/>
      <c r="CM178" s="23">
        <f>COUNTA(CM83:CM97)</f>
        <v>9</v>
      </c>
      <c r="CN178" s="13"/>
      <c r="CO178" s="13"/>
      <c r="CP178" s="13"/>
      <c r="CQ178" s="116" t="s">
        <v>2213</v>
      </c>
      <c r="CR178" s="23">
        <f t="shared" ref="CR178:CU178" si="104">COUNTA(CR83:CR97)</f>
        <v>0</v>
      </c>
      <c r="CS178" s="23">
        <f t="shared" si="104"/>
        <v>8</v>
      </c>
      <c r="CT178" s="23">
        <f t="shared" si="104"/>
        <v>1</v>
      </c>
      <c r="CU178" s="23">
        <f t="shared" si="104"/>
        <v>0</v>
      </c>
      <c r="CV178" s="24"/>
      <c r="CW178" s="23">
        <f>COUNTA(CW83:CW97)</f>
        <v>9</v>
      </c>
      <c r="CX178" s="13"/>
      <c r="CY178" s="13"/>
      <c r="CZ178" s="13"/>
      <c r="DA178" s="116" t="s">
        <v>2213</v>
      </c>
      <c r="DB178" s="23">
        <f t="shared" ref="DB178:DE178" si="105">COUNTA(DB83:DB97)</f>
        <v>0</v>
      </c>
      <c r="DC178" s="23">
        <f t="shared" si="105"/>
        <v>8</v>
      </c>
      <c r="DD178" s="23">
        <f t="shared" si="105"/>
        <v>0</v>
      </c>
      <c r="DE178" s="23">
        <f t="shared" si="105"/>
        <v>0</v>
      </c>
      <c r="DF178" s="24"/>
      <c r="DG178" s="23">
        <f>COUNTA(DG83:DG97)</f>
        <v>8</v>
      </c>
      <c r="DH178" s="13"/>
      <c r="DI178" s="13"/>
      <c r="DJ178" s="13"/>
      <c r="DK178" s="116" t="s">
        <v>2213</v>
      </c>
      <c r="DL178" s="23">
        <f t="shared" ref="DL178:DO178" si="106">COUNTA(DL83:DL97)</f>
        <v>0</v>
      </c>
      <c r="DM178" s="23">
        <f t="shared" si="106"/>
        <v>7</v>
      </c>
      <c r="DN178" s="23">
        <f t="shared" si="106"/>
        <v>2</v>
      </c>
      <c r="DO178" s="23">
        <f t="shared" si="106"/>
        <v>0</v>
      </c>
      <c r="DP178" s="24"/>
      <c r="DQ178" s="23">
        <f>COUNTA(DQ83:DQ97)</f>
        <v>9</v>
      </c>
      <c r="DR178" s="13"/>
      <c r="DS178" s="13"/>
      <c r="DT178" s="13"/>
      <c r="DU178" s="116" t="s">
        <v>2213</v>
      </c>
      <c r="DV178" s="23">
        <f t="shared" ref="DV178:DY178" si="107">COUNTA(DV83:DV97)</f>
        <v>0</v>
      </c>
      <c r="DW178" s="23">
        <f t="shared" si="107"/>
        <v>8</v>
      </c>
      <c r="DX178" s="23">
        <f t="shared" si="107"/>
        <v>1</v>
      </c>
      <c r="DY178" s="23">
        <f t="shared" si="107"/>
        <v>0</v>
      </c>
      <c r="DZ178" s="24"/>
      <c r="EA178" s="23">
        <f>COUNTA(EA83:EA97)</f>
        <v>9</v>
      </c>
      <c r="EB178" s="13"/>
      <c r="EC178" s="13"/>
      <c r="ED178" s="13"/>
      <c r="EE178" s="116" t="s">
        <v>2213</v>
      </c>
      <c r="EF178" s="23">
        <f t="shared" ref="EF178:EI178" si="108">COUNTA(EF83:EF97)</f>
        <v>1</v>
      </c>
      <c r="EG178" s="23">
        <f t="shared" si="108"/>
        <v>8</v>
      </c>
      <c r="EH178" s="23">
        <f t="shared" si="108"/>
        <v>0</v>
      </c>
      <c r="EI178" s="23">
        <f t="shared" si="108"/>
        <v>0</v>
      </c>
      <c r="EJ178" s="24"/>
      <c r="EK178" s="23">
        <f>COUNTA(EK83:EK97)</f>
        <v>9</v>
      </c>
      <c r="EL178" s="13"/>
      <c r="EM178" s="13"/>
      <c r="EN178" s="13"/>
      <c r="EO178" s="116" t="s">
        <v>2213</v>
      </c>
      <c r="EP178" s="23">
        <f t="shared" ref="EP178:ES178" si="109">COUNTA(EP83:EP97)</f>
        <v>0</v>
      </c>
      <c r="EQ178" s="23">
        <f t="shared" si="109"/>
        <v>9</v>
      </c>
      <c r="ER178" s="23">
        <f t="shared" si="109"/>
        <v>0</v>
      </c>
      <c r="ES178" s="23">
        <f t="shared" si="109"/>
        <v>0</v>
      </c>
      <c r="ET178" s="24"/>
      <c r="EU178" s="23">
        <f>COUNTA(EU83:EU97)</f>
        <v>9</v>
      </c>
    </row>
    <row r="179" spans="1:151" ht="15.75" customHeight="1" x14ac:dyDescent="0.2">
      <c r="A179" s="13"/>
      <c r="B179" s="13"/>
      <c r="C179" s="473" t="e">
        <f>'[1]9, 6, 2'!P232</f>
        <v>#REF!</v>
      </c>
      <c r="D179" s="13"/>
      <c r="E179" s="13"/>
      <c r="F179" s="13"/>
      <c r="G179" s="13"/>
      <c r="H179" s="13"/>
      <c r="I179" s="13"/>
      <c r="J179" s="13"/>
      <c r="K179" s="14"/>
      <c r="L179" s="13"/>
      <c r="M179" s="13"/>
      <c r="N179" s="13"/>
      <c r="O179" s="116" t="s">
        <v>2769</v>
      </c>
      <c r="P179" s="23">
        <f t="shared" ref="P179:S179" si="110">COUNTA(P98:P100)</f>
        <v>0</v>
      </c>
      <c r="Q179" s="23">
        <f t="shared" si="110"/>
        <v>1</v>
      </c>
      <c r="R179" s="23">
        <f t="shared" si="110"/>
        <v>1</v>
      </c>
      <c r="S179" s="23">
        <f t="shared" si="110"/>
        <v>0</v>
      </c>
      <c r="T179" s="24"/>
      <c r="U179" s="23">
        <f>COUNTA(U98:U100)</f>
        <v>2</v>
      </c>
      <c r="V179" s="13"/>
      <c r="W179" s="13"/>
      <c r="X179" s="13"/>
      <c r="Y179" s="116" t="s">
        <v>2769</v>
      </c>
      <c r="Z179" s="23">
        <f t="shared" ref="Z179:AC179" si="111">COUNTA(Z98:Z100)</f>
        <v>0</v>
      </c>
      <c r="AA179" s="23">
        <f t="shared" si="111"/>
        <v>1</v>
      </c>
      <c r="AB179" s="23">
        <f t="shared" si="111"/>
        <v>1</v>
      </c>
      <c r="AC179" s="23">
        <f t="shared" si="111"/>
        <v>0</v>
      </c>
      <c r="AD179" s="24"/>
      <c r="AE179" s="23">
        <f>COUNTA(AE98:AE100)</f>
        <v>2</v>
      </c>
      <c r="AF179" s="13"/>
      <c r="AG179" s="13"/>
      <c r="AH179" s="13"/>
      <c r="AI179" s="116" t="s">
        <v>2769</v>
      </c>
      <c r="AJ179" s="23">
        <f t="shared" ref="AJ179:AM179" si="112">COUNTA(AJ98:AJ100)</f>
        <v>0</v>
      </c>
      <c r="AK179" s="23">
        <f t="shared" si="112"/>
        <v>1</v>
      </c>
      <c r="AL179" s="23">
        <f t="shared" si="112"/>
        <v>1</v>
      </c>
      <c r="AM179" s="23">
        <f t="shared" si="112"/>
        <v>0</v>
      </c>
      <c r="AN179" s="24"/>
      <c r="AO179" s="23">
        <f>COUNTA(AO98:AO100)</f>
        <v>2</v>
      </c>
      <c r="AP179" s="13"/>
      <c r="AQ179" s="13"/>
      <c r="AR179" s="13"/>
      <c r="AS179" s="116" t="s">
        <v>2769</v>
      </c>
      <c r="AT179" s="23">
        <f t="shared" ref="AT179:AW179" si="113">COUNTA(AT98:AT100)</f>
        <v>0</v>
      </c>
      <c r="AU179" s="23">
        <f t="shared" si="113"/>
        <v>2</v>
      </c>
      <c r="AV179" s="23">
        <f t="shared" si="113"/>
        <v>0</v>
      </c>
      <c r="AW179" s="23">
        <f t="shared" si="113"/>
        <v>0</v>
      </c>
      <c r="AX179" s="24"/>
      <c r="AY179" s="23">
        <f>COUNTA(AY98:AY100)</f>
        <v>2</v>
      </c>
      <c r="AZ179" s="13"/>
      <c r="BA179" s="13"/>
      <c r="BB179" s="13"/>
      <c r="BC179" s="116" t="s">
        <v>2769</v>
      </c>
      <c r="BD179" s="23">
        <f t="shared" ref="BD179:BG179" si="114">COUNTA(BD98:BD100)</f>
        <v>0</v>
      </c>
      <c r="BE179" s="23">
        <f t="shared" si="114"/>
        <v>2</v>
      </c>
      <c r="BF179" s="23">
        <f t="shared" si="114"/>
        <v>0</v>
      </c>
      <c r="BG179" s="23">
        <f t="shared" si="114"/>
        <v>0</v>
      </c>
      <c r="BH179" s="24"/>
      <c r="BI179" s="23">
        <f>COUNTA(BI98:BI100)</f>
        <v>2</v>
      </c>
      <c r="BJ179" s="13"/>
      <c r="BK179" s="13"/>
      <c r="BL179" s="13"/>
      <c r="BM179" s="116" t="s">
        <v>2769</v>
      </c>
      <c r="BN179" s="23">
        <f t="shared" ref="BN179:BQ179" si="115">COUNTA(BN98:BN100)</f>
        <v>0</v>
      </c>
      <c r="BO179" s="23">
        <f t="shared" si="115"/>
        <v>1</v>
      </c>
      <c r="BP179" s="23">
        <f t="shared" si="115"/>
        <v>1</v>
      </c>
      <c r="BQ179" s="23">
        <f t="shared" si="115"/>
        <v>0</v>
      </c>
      <c r="BR179" s="24"/>
      <c r="BS179" s="23">
        <f>COUNTA(BS98:BS100)</f>
        <v>2</v>
      </c>
      <c r="BT179" s="13"/>
      <c r="BU179" s="13"/>
      <c r="BV179" s="13"/>
      <c r="BW179" s="116" t="s">
        <v>2769</v>
      </c>
      <c r="BX179" s="23">
        <f t="shared" ref="BX179:CA179" si="116">COUNTA(BX98:BX100)</f>
        <v>0</v>
      </c>
      <c r="BY179" s="23">
        <f t="shared" si="116"/>
        <v>2</v>
      </c>
      <c r="BZ179" s="23">
        <f t="shared" si="116"/>
        <v>0</v>
      </c>
      <c r="CA179" s="23">
        <f t="shared" si="116"/>
        <v>0</v>
      </c>
      <c r="CB179" s="24"/>
      <c r="CC179" s="23">
        <f>COUNTA(CC98:CC100)</f>
        <v>2</v>
      </c>
      <c r="CD179" s="13"/>
      <c r="CE179" s="13"/>
      <c r="CF179" s="13"/>
      <c r="CG179" s="116" t="s">
        <v>2769</v>
      </c>
      <c r="CH179" s="23">
        <f t="shared" ref="CH179:CK179" si="117">COUNTA(CH98:CH100)</f>
        <v>0</v>
      </c>
      <c r="CI179" s="23">
        <f t="shared" si="117"/>
        <v>1</v>
      </c>
      <c r="CJ179" s="23">
        <f t="shared" si="117"/>
        <v>1</v>
      </c>
      <c r="CK179" s="23">
        <f t="shared" si="117"/>
        <v>0</v>
      </c>
      <c r="CL179" s="24"/>
      <c r="CM179" s="23">
        <f>COUNTA(CM98:CM100)</f>
        <v>2</v>
      </c>
      <c r="CN179" s="13"/>
      <c r="CO179" s="13"/>
      <c r="CP179" s="13"/>
      <c r="CQ179" s="116" t="s">
        <v>2769</v>
      </c>
      <c r="CR179" s="23">
        <f t="shared" ref="CR179:CU179" si="118">COUNTA(CR98:CR100)</f>
        <v>0</v>
      </c>
      <c r="CS179" s="23">
        <f t="shared" si="118"/>
        <v>1</v>
      </c>
      <c r="CT179" s="23">
        <f t="shared" si="118"/>
        <v>1</v>
      </c>
      <c r="CU179" s="23">
        <f t="shared" si="118"/>
        <v>0</v>
      </c>
      <c r="CV179" s="24"/>
      <c r="CW179" s="23">
        <f>COUNTA(CW98:CW100)</f>
        <v>2</v>
      </c>
      <c r="CX179" s="13"/>
      <c r="CY179" s="13"/>
      <c r="CZ179" s="13"/>
      <c r="DA179" s="116" t="s">
        <v>2769</v>
      </c>
      <c r="DB179" s="23">
        <f t="shared" ref="DB179:DE179" si="119">COUNTA(DB98:DB100)</f>
        <v>0</v>
      </c>
      <c r="DC179" s="23">
        <f t="shared" si="119"/>
        <v>2</v>
      </c>
      <c r="DD179" s="23">
        <f t="shared" si="119"/>
        <v>0</v>
      </c>
      <c r="DE179" s="23">
        <f t="shared" si="119"/>
        <v>0</v>
      </c>
      <c r="DF179" s="24"/>
      <c r="DG179" s="23">
        <f>COUNTA(DG98:DG100)</f>
        <v>2</v>
      </c>
      <c r="DH179" s="13"/>
      <c r="DI179" s="13"/>
      <c r="DJ179" s="13"/>
      <c r="DK179" s="116" t="s">
        <v>2769</v>
      </c>
      <c r="DL179" s="23">
        <f t="shared" ref="DL179:DO179" si="120">COUNTA(DL98:DL100)</f>
        <v>0</v>
      </c>
      <c r="DM179" s="23">
        <f t="shared" si="120"/>
        <v>2</v>
      </c>
      <c r="DN179" s="23">
        <f t="shared" si="120"/>
        <v>0</v>
      </c>
      <c r="DO179" s="23">
        <f t="shared" si="120"/>
        <v>0</v>
      </c>
      <c r="DP179" s="24"/>
      <c r="DQ179" s="23">
        <f>COUNTA(DQ98:DQ100)</f>
        <v>2</v>
      </c>
      <c r="DR179" s="13"/>
      <c r="DS179" s="13"/>
      <c r="DT179" s="13"/>
      <c r="DU179" s="116" t="s">
        <v>2769</v>
      </c>
      <c r="DV179" s="23">
        <f t="shared" ref="DV179:DY179" si="121">COUNTA(DV98:DV100)</f>
        <v>0</v>
      </c>
      <c r="DW179" s="23">
        <f t="shared" si="121"/>
        <v>2</v>
      </c>
      <c r="DX179" s="23">
        <f t="shared" si="121"/>
        <v>0</v>
      </c>
      <c r="DY179" s="23">
        <f t="shared" si="121"/>
        <v>0</v>
      </c>
      <c r="DZ179" s="24"/>
      <c r="EA179" s="23">
        <f>COUNTA(EA98:EA100)</f>
        <v>2</v>
      </c>
      <c r="EB179" s="13"/>
      <c r="EC179" s="13"/>
      <c r="ED179" s="13"/>
      <c r="EE179" s="116" t="s">
        <v>2769</v>
      </c>
      <c r="EF179" s="23">
        <f t="shared" ref="EF179:EI179" si="122">COUNTA(EF98:EF100)</f>
        <v>0</v>
      </c>
      <c r="EG179" s="23">
        <f t="shared" si="122"/>
        <v>2</v>
      </c>
      <c r="EH179" s="23">
        <f t="shared" si="122"/>
        <v>0</v>
      </c>
      <c r="EI179" s="23">
        <f t="shared" si="122"/>
        <v>0</v>
      </c>
      <c r="EJ179" s="24"/>
      <c r="EK179" s="23">
        <f>COUNTA(EK98:EK100)</f>
        <v>2</v>
      </c>
      <c r="EL179" s="13"/>
      <c r="EM179" s="13"/>
      <c r="EN179" s="13"/>
      <c r="EO179" s="116" t="s">
        <v>2769</v>
      </c>
      <c r="EP179" s="23">
        <f t="shared" ref="EP179:ES179" si="123">COUNTA(EP98:EP100)</f>
        <v>0</v>
      </c>
      <c r="EQ179" s="23">
        <f t="shared" si="123"/>
        <v>1</v>
      </c>
      <c r="ER179" s="23">
        <f t="shared" si="123"/>
        <v>1</v>
      </c>
      <c r="ES179" s="23">
        <f t="shared" si="123"/>
        <v>0</v>
      </c>
      <c r="ET179" s="24"/>
      <c r="EU179" s="23">
        <f>COUNTA(EU98:EU100)</f>
        <v>2</v>
      </c>
    </row>
    <row r="180" spans="1:151" ht="15.75" customHeight="1" x14ac:dyDescent="0.2">
      <c r="A180" s="13"/>
      <c r="B180" s="13"/>
      <c r="C180" s="13"/>
      <c r="D180" s="13"/>
      <c r="E180" s="13"/>
      <c r="F180" s="13"/>
      <c r="G180" s="13"/>
      <c r="H180" s="13"/>
      <c r="I180" s="13"/>
      <c r="J180" s="13"/>
      <c r="K180" s="14"/>
      <c r="L180" s="13"/>
      <c r="M180" s="13"/>
      <c r="N180" s="13"/>
      <c r="O180" s="117" t="s">
        <v>2370</v>
      </c>
      <c r="P180" s="23">
        <f t="shared" ref="P180:S180" si="124">COUNTA(P103:P119)</f>
        <v>1</v>
      </c>
      <c r="Q180" s="23">
        <f t="shared" si="124"/>
        <v>6</v>
      </c>
      <c r="R180" s="23">
        <f t="shared" si="124"/>
        <v>0</v>
      </c>
      <c r="S180" s="23">
        <f t="shared" si="124"/>
        <v>0</v>
      </c>
      <c r="T180" s="24"/>
      <c r="U180" s="23">
        <f>COUNTA(U103:U119)</f>
        <v>7</v>
      </c>
      <c r="V180" s="13"/>
      <c r="W180" s="13"/>
      <c r="X180" s="13"/>
      <c r="Y180" s="117" t="s">
        <v>2370</v>
      </c>
      <c r="Z180" s="23">
        <f t="shared" ref="Z180:AC180" si="125">COUNTA(Z103:Z119)</f>
        <v>1</v>
      </c>
      <c r="AA180" s="23">
        <f t="shared" si="125"/>
        <v>6</v>
      </c>
      <c r="AB180" s="23">
        <f t="shared" si="125"/>
        <v>0</v>
      </c>
      <c r="AC180" s="23">
        <f t="shared" si="125"/>
        <v>0</v>
      </c>
      <c r="AD180" s="24"/>
      <c r="AE180" s="23">
        <f>COUNTA(AE103:AE119)</f>
        <v>7</v>
      </c>
      <c r="AF180" s="13"/>
      <c r="AG180" s="13"/>
      <c r="AH180" s="13"/>
      <c r="AI180" s="117" t="s">
        <v>2370</v>
      </c>
      <c r="AJ180" s="23">
        <f t="shared" ref="AJ180:AM180" si="126">COUNTA(AJ103:AJ119)</f>
        <v>1</v>
      </c>
      <c r="AK180" s="23">
        <f t="shared" si="126"/>
        <v>6</v>
      </c>
      <c r="AL180" s="23">
        <f t="shared" si="126"/>
        <v>0</v>
      </c>
      <c r="AM180" s="23">
        <f t="shared" si="126"/>
        <v>0</v>
      </c>
      <c r="AN180" s="24"/>
      <c r="AO180" s="23">
        <f>COUNTA(AO103:AO119)</f>
        <v>7</v>
      </c>
      <c r="AP180" s="13"/>
      <c r="AQ180" s="13"/>
      <c r="AR180" s="13"/>
      <c r="AS180" s="117" t="s">
        <v>2370</v>
      </c>
      <c r="AT180" s="23">
        <f t="shared" ref="AT180:AW180" si="127">COUNTA(AT103:AT119)</f>
        <v>0</v>
      </c>
      <c r="AU180" s="23">
        <f t="shared" si="127"/>
        <v>5</v>
      </c>
      <c r="AV180" s="23">
        <f t="shared" si="127"/>
        <v>2</v>
      </c>
      <c r="AW180" s="23">
        <f t="shared" si="127"/>
        <v>0</v>
      </c>
      <c r="AX180" s="24"/>
      <c r="AY180" s="23">
        <f>COUNTA(AY103:AY119)</f>
        <v>7</v>
      </c>
      <c r="AZ180" s="13"/>
      <c r="BA180" s="13"/>
      <c r="BB180" s="13"/>
      <c r="BC180" s="117" t="s">
        <v>2370</v>
      </c>
      <c r="BD180" s="472"/>
      <c r="BE180" s="472"/>
      <c r="BF180" s="472"/>
      <c r="BG180" s="472"/>
      <c r="BH180" s="120"/>
      <c r="BI180" s="472"/>
      <c r="BJ180" s="13"/>
      <c r="BK180" s="13"/>
      <c r="BL180" s="13"/>
      <c r="BM180" s="117" t="s">
        <v>2370</v>
      </c>
      <c r="BN180" s="23">
        <f t="shared" ref="BN180:BQ180" si="128">COUNTA(BN103:BN119)</f>
        <v>1</v>
      </c>
      <c r="BO180" s="23">
        <f t="shared" si="128"/>
        <v>6</v>
      </c>
      <c r="BP180" s="23">
        <f t="shared" si="128"/>
        <v>0</v>
      </c>
      <c r="BQ180" s="23">
        <f t="shared" si="128"/>
        <v>0</v>
      </c>
      <c r="BR180" s="24"/>
      <c r="BS180" s="23">
        <f>COUNTA(BS103:BS119)</f>
        <v>7</v>
      </c>
      <c r="BT180" s="13"/>
      <c r="BU180" s="13"/>
      <c r="BV180" s="13"/>
      <c r="BW180" s="117" t="s">
        <v>2370</v>
      </c>
      <c r="BX180" s="23">
        <f t="shared" ref="BX180:CA180" si="129">COUNTA(BX103:BX119)</f>
        <v>0</v>
      </c>
      <c r="BY180" s="23">
        <f t="shared" si="129"/>
        <v>3</v>
      </c>
      <c r="BZ180" s="23">
        <f t="shared" si="129"/>
        <v>0</v>
      </c>
      <c r="CA180" s="23">
        <f t="shared" si="129"/>
        <v>0</v>
      </c>
      <c r="CB180" s="24"/>
      <c r="CC180" s="23">
        <f>COUNTA(CC103:CC119)</f>
        <v>3</v>
      </c>
      <c r="CD180" s="13"/>
      <c r="CE180" s="13"/>
      <c r="CF180" s="13"/>
      <c r="CG180" s="117" t="s">
        <v>2370</v>
      </c>
      <c r="CH180" s="23">
        <f t="shared" ref="CH180:CK180" si="130">COUNTA(CH103:CH119)</f>
        <v>1</v>
      </c>
      <c r="CI180" s="23">
        <f t="shared" si="130"/>
        <v>6</v>
      </c>
      <c r="CJ180" s="23">
        <f t="shared" si="130"/>
        <v>0</v>
      </c>
      <c r="CK180" s="23">
        <f t="shared" si="130"/>
        <v>0</v>
      </c>
      <c r="CL180" s="24"/>
      <c r="CM180" s="23">
        <f>COUNTA(CM103:CM119)</f>
        <v>7</v>
      </c>
      <c r="CN180" s="13"/>
      <c r="CO180" s="13"/>
      <c r="CP180" s="13"/>
      <c r="CQ180" s="117" t="s">
        <v>2370</v>
      </c>
      <c r="CR180" s="23">
        <f t="shared" ref="CR180:CU180" si="131">COUNTA(CR103:CR119)</f>
        <v>1</v>
      </c>
      <c r="CS180" s="23">
        <f t="shared" si="131"/>
        <v>6</v>
      </c>
      <c r="CT180" s="23">
        <f t="shared" si="131"/>
        <v>0</v>
      </c>
      <c r="CU180" s="23">
        <f t="shared" si="131"/>
        <v>0</v>
      </c>
      <c r="CV180" s="24"/>
      <c r="CW180" s="23">
        <f>COUNTA(CW103:CW119)</f>
        <v>7</v>
      </c>
      <c r="CX180" s="13"/>
      <c r="CY180" s="13"/>
      <c r="CZ180" s="13"/>
      <c r="DA180" s="117" t="s">
        <v>2370</v>
      </c>
      <c r="DB180" s="23">
        <f t="shared" ref="DB180:DE180" si="132">COUNTA(DB103:DB119)</f>
        <v>1</v>
      </c>
      <c r="DC180" s="23">
        <f t="shared" si="132"/>
        <v>4</v>
      </c>
      <c r="DD180" s="23">
        <f t="shared" si="132"/>
        <v>2</v>
      </c>
      <c r="DE180" s="23">
        <f t="shared" si="132"/>
        <v>0</v>
      </c>
      <c r="DF180" s="24"/>
      <c r="DG180" s="23">
        <f>COUNTA(DG103:DG119)</f>
        <v>7</v>
      </c>
      <c r="DH180" s="13"/>
      <c r="DI180" s="13"/>
      <c r="DJ180" s="13"/>
      <c r="DK180" s="117" t="s">
        <v>2370</v>
      </c>
      <c r="DL180" s="23">
        <f t="shared" ref="DL180:DO180" si="133">COUNTA(DL103:DL119)</f>
        <v>1</v>
      </c>
      <c r="DM180" s="23">
        <f t="shared" si="133"/>
        <v>6</v>
      </c>
      <c r="DN180" s="23">
        <f t="shared" si="133"/>
        <v>0</v>
      </c>
      <c r="DO180" s="23">
        <f t="shared" si="133"/>
        <v>0</v>
      </c>
      <c r="DP180" s="24"/>
      <c r="DQ180" s="23">
        <f>COUNTA(DQ103:DQ119)</f>
        <v>7</v>
      </c>
      <c r="DR180" s="13"/>
      <c r="DS180" s="13"/>
      <c r="DT180" s="13"/>
      <c r="DU180" s="117" t="s">
        <v>2370</v>
      </c>
      <c r="DV180" s="23">
        <f t="shared" ref="DV180:DY180" si="134">COUNTA(DV103:DV119)</f>
        <v>1</v>
      </c>
      <c r="DW180" s="23">
        <f t="shared" si="134"/>
        <v>6</v>
      </c>
      <c r="DX180" s="23">
        <f t="shared" si="134"/>
        <v>0</v>
      </c>
      <c r="DY180" s="23">
        <f t="shared" si="134"/>
        <v>0</v>
      </c>
      <c r="DZ180" s="24"/>
      <c r="EA180" s="23">
        <f>COUNTA(EA103:EA119)</f>
        <v>7</v>
      </c>
      <c r="EB180" s="13"/>
      <c r="EC180" s="13"/>
      <c r="ED180" s="13"/>
      <c r="EE180" s="117" t="s">
        <v>2370</v>
      </c>
      <c r="EF180" s="23">
        <f t="shared" ref="EF180:EI180" si="135">COUNTA(EF103:EF119)</f>
        <v>1</v>
      </c>
      <c r="EG180" s="23">
        <f t="shared" si="135"/>
        <v>6</v>
      </c>
      <c r="EH180" s="23">
        <f t="shared" si="135"/>
        <v>0</v>
      </c>
      <c r="EI180" s="23">
        <f t="shared" si="135"/>
        <v>0</v>
      </c>
      <c r="EJ180" s="24"/>
      <c r="EK180" s="23">
        <f>COUNTA(EK103:EK119)</f>
        <v>7</v>
      </c>
      <c r="EL180" s="13"/>
      <c r="EM180" s="13"/>
      <c r="EN180" s="13"/>
      <c r="EO180" s="117" t="s">
        <v>2370</v>
      </c>
      <c r="EP180" s="23">
        <f t="shared" ref="EP180:ES180" si="136">COUNTA(EP103:EP119)</f>
        <v>1</v>
      </c>
      <c r="EQ180" s="23">
        <f t="shared" si="136"/>
        <v>6</v>
      </c>
      <c r="ER180" s="23">
        <f t="shared" si="136"/>
        <v>0</v>
      </c>
      <c r="ES180" s="23">
        <f t="shared" si="136"/>
        <v>0</v>
      </c>
      <c r="ET180" s="24"/>
      <c r="EU180" s="23">
        <f>COUNTA(EU103:EU119)</f>
        <v>7</v>
      </c>
    </row>
    <row r="181" spans="1:151" ht="15.75" customHeight="1" x14ac:dyDescent="0.2">
      <c r="A181" s="13"/>
      <c r="B181" s="13"/>
      <c r="C181" s="13"/>
      <c r="D181" s="13"/>
      <c r="E181" s="13"/>
      <c r="F181" s="13"/>
      <c r="G181" s="13"/>
      <c r="H181" s="13"/>
      <c r="I181" s="13"/>
      <c r="J181" s="13"/>
      <c r="K181" s="14"/>
      <c r="L181" s="13"/>
      <c r="M181" s="13"/>
      <c r="N181" s="13"/>
      <c r="O181" s="121" t="s">
        <v>809</v>
      </c>
      <c r="P181" s="19">
        <f t="shared" ref="P181:S181" si="137">SUM(P175:P180)</f>
        <v>3</v>
      </c>
      <c r="Q181" s="19">
        <f t="shared" si="137"/>
        <v>17</v>
      </c>
      <c r="R181" s="19">
        <f t="shared" si="137"/>
        <v>10</v>
      </c>
      <c r="S181" s="19">
        <f t="shared" si="137"/>
        <v>0</v>
      </c>
      <c r="T181" s="474"/>
      <c r="U181" s="19">
        <f>SUM(U175:U180)</f>
        <v>30</v>
      </c>
      <c r="V181" s="13"/>
      <c r="W181" s="13"/>
      <c r="X181" s="13"/>
      <c r="Y181" s="121" t="s">
        <v>809</v>
      </c>
      <c r="Z181" s="19">
        <f t="shared" ref="Z181:AC181" si="138">SUM(Z175:Z180)</f>
        <v>2</v>
      </c>
      <c r="AA181" s="19">
        <f t="shared" si="138"/>
        <v>22</v>
      </c>
      <c r="AB181" s="19">
        <f t="shared" si="138"/>
        <v>6</v>
      </c>
      <c r="AC181" s="19">
        <f t="shared" si="138"/>
        <v>0</v>
      </c>
      <c r="AD181" s="474"/>
      <c r="AE181" s="19">
        <f>SUM(AE175:AE180)</f>
        <v>30</v>
      </c>
      <c r="AF181" s="13"/>
      <c r="AG181" s="13"/>
      <c r="AH181" s="13"/>
      <c r="AI181" s="121" t="s">
        <v>809</v>
      </c>
      <c r="AJ181" s="19">
        <f t="shared" ref="AJ181:AM181" si="139">SUM(AJ175:AJ180)</f>
        <v>2</v>
      </c>
      <c r="AK181" s="19">
        <f t="shared" si="139"/>
        <v>23</v>
      </c>
      <c r="AL181" s="19">
        <f t="shared" si="139"/>
        <v>6</v>
      </c>
      <c r="AM181" s="19">
        <f t="shared" si="139"/>
        <v>0</v>
      </c>
      <c r="AN181" s="474"/>
      <c r="AO181" s="19">
        <f>SUM(AO175:AO180)</f>
        <v>31</v>
      </c>
      <c r="AP181" s="13"/>
      <c r="AQ181" s="13"/>
      <c r="AR181" s="13"/>
      <c r="AS181" s="121" t="s">
        <v>809</v>
      </c>
      <c r="AT181" s="19">
        <f t="shared" ref="AT181:AW181" si="140">SUM(AT175:AT180)</f>
        <v>0</v>
      </c>
      <c r="AU181" s="19">
        <f t="shared" si="140"/>
        <v>24</v>
      </c>
      <c r="AV181" s="19">
        <f t="shared" si="140"/>
        <v>7</v>
      </c>
      <c r="AW181" s="19">
        <f t="shared" si="140"/>
        <v>0</v>
      </c>
      <c r="AX181" s="474"/>
      <c r="AY181" s="19">
        <f>SUM(AY175:AY180)</f>
        <v>31</v>
      </c>
      <c r="AZ181" s="13"/>
      <c r="BA181" s="13"/>
      <c r="BB181" s="13"/>
      <c r="BC181" s="121" t="s">
        <v>809</v>
      </c>
      <c r="BD181" s="19">
        <f t="shared" ref="BD181:BG181" si="141">SUM(BD175:BD180)</f>
        <v>0</v>
      </c>
      <c r="BE181" s="19">
        <f t="shared" si="141"/>
        <v>11</v>
      </c>
      <c r="BF181" s="19">
        <f t="shared" si="141"/>
        <v>9</v>
      </c>
      <c r="BG181" s="19">
        <f t="shared" si="141"/>
        <v>1</v>
      </c>
      <c r="BH181" s="474"/>
      <c r="BI181" s="19">
        <f>SUM(BI175:BI180)</f>
        <v>20</v>
      </c>
      <c r="BJ181" s="13"/>
      <c r="BK181" s="13"/>
      <c r="BL181" s="13"/>
      <c r="BM181" s="121" t="s">
        <v>809</v>
      </c>
      <c r="BN181" s="19">
        <f t="shared" ref="BN181:BQ181" si="142">SUM(BN175:BN180)</f>
        <v>1</v>
      </c>
      <c r="BO181" s="19">
        <f t="shared" si="142"/>
        <v>12</v>
      </c>
      <c r="BP181" s="19">
        <f t="shared" si="142"/>
        <v>8</v>
      </c>
      <c r="BQ181" s="19">
        <f t="shared" si="142"/>
        <v>0</v>
      </c>
      <c r="BR181" s="474"/>
      <c r="BS181" s="19">
        <f>SUM(BS175:BS180)</f>
        <v>21</v>
      </c>
      <c r="BT181" s="13"/>
      <c r="BU181" s="13"/>
      <c r="BV181" s="13"/>
      <c r="BW181" s="121" t="s">
        <v>809</v>
      </c>
      <c r="BX181" s="19">
        <f t="shared" ref="BX181:CA181" si="143">SUM(BX175:BX180)</f>
        <v>0</v>
      </c>
      <c r="BY181" s="19">
        <f t="shared" si="143"/>
        <v>19</v>
      </c>
      <c r="BZ181" s="19">
        <f t="shared" si="143"/>
        <v>8</v>
      </c>
      <c r="CA181" s="19">
        <f t="shared" si="143"/>
        <v>0</v>
      </c>
      <c r="CB181" s="474"/>
      <c r="CC181" s="19">
        <f>SUM(CC175:CC180)</f>
        <v>27</v>
      </c>
      <c r="CD181" s="13"/>
      <c r="CE181" s="13"/>
      <c r="CF181" s="13"/>
      <c r="CG181" s="121" t="s">
        <v>809</v>
      </c>
      <c r="CH181" s="19">
        <f t="shared" ref="CH181:CK181" si="144">SUM(CH175:CH180)</f>
        <v>1</v>
      </c>
      <c r="CI181" s="19">
        <f t="shared" si="144"/>
        <v>22</v>
      </c>
      <c r="CJ181" s="19">
        <f t="shared" si="144"/>
        <v>8</v>
      </c>
      <c r="CK181" s="19">
        <f t="shared" si="144"/>
        <v>0</v>
      </c>
      <c r="CL181" s="474"/>
      <c r="CM181" s="19">
        <f>SUM(CM175:CM180)</f>
        <v>31</v>
      </c>
      <c r="CN181" s="13"/>
      <c r="CO181" s="13"/>
      <c r="CP181" s="13"/>
      <c r="CQ181" s="121" t="s">
        <v>809</v>
      </c>
      <c r="CR181" s="19">
        <f t="shared" ref="CR181:CU181" si="145">SUM(CR175:CR180)</f>
        <v>2</v>
      </c>
      <c r="CS181" s="19">
        <f t="shared" si="145"/>
        <v>20</v>
      </c>
      <c r="CT181" s="19">
        <f t="shared" si="145"/>
        <v>9</v>
      </c>
      <c r="CU181" s="19">
        <f t="shared" si="145"/>
        <v>0</v>
      </c>
      <c r="CV181" s="474"/>
      <c r="CW181" s="19">
        <f>SUM(CW175:CW180)</f>
        <v>31</v>
      </c>
      <c r="CX181" s="13"/>
      <c r="CY181" s="13"/>
      <c r="CZ181" s="13"/>
      <c r="DA181" s="121" t="s">
        <v>809</v>
      </c>
      <c r="DB181" s="19">
        <f t="shared" ref="DB181:DE181" si="146">SUM(DB175:DB180)</f>
        <v>1</v>
      </c>
      <c r="DC181" s="19">
        <f t="shared" si="146"/>
        <v>17</v>
      </c>
      <c r="DD181" s="19">
        <f t="shared" si="146"/>
        <v>11</v>
      </c>
      <c r="DE181" s="19">
        <f t="shared" si="146"/>
        <v>0</v>
      </c>
      <c r="DF181" s="474"/>
      <c r="DG181" s="19">
        <f>SUM(DG175:DG180)</f>
        <v>30</v>
      </c>
      <c r="DH181" s="13"/>
      <c r="DI181" s="13"/>
      <c r="DJ181" s="13"/>
      <c r="DK181" s="121" t="s">
        <v>809</v>
      </c>
      <c r="DL181" s="19">
        <f t="shared" ref="DL181:DO181" si="147">SUM(DL175:DL180)</f>
        <v>1</v>
      </c>
      <c r="DM181" s="19">
        <f t="shared" si="147"/>
        <v>20</v>
      </c>
      <c r="DN181" s="19">
        <f t="shared" si="147"/>
        <v>10</v>
      </c>
      <c r="DO181" s="19">
        <f t="shared" si="147"/>
        <v>0</v>
      </c>
      <c r="DP181" s="474"/>
      <c r="DQ181" s="19">
        <f>SUM(DQ175:DQ180)</f>
        <v>31</v>
      </c>
      <c r="DR181" s="13"/>
      <c r="DS181" s="13"/>
      <c r="DT181" s="13"/>
      <c r="DU181" s="121" t="s">
        <v>809</v>
      </c>
      <c r="DV181" s="19">
        <f t="shared" ref="DV181:DY181" si="148">SUM(DV175:DV180)</f>
        <v>3</v>
      </c>
      <c r="DW181" s="19">
        <f t="shared" si="148"/>
        <v>22</v>
      </c>
      <c r="DX181" s="19">
        <f t="shared" si="148"/>
        <v>6</v>
      </c>
      <c r="DY181" s="19">
        <f t="shared" si="148"/>
        <v>0</v>
      </c>
      <c r="DZ181" s="474"/>
      <c r="EA181" s="19">
        <f>SUM(EA175:EA180)</f>
        <v>31</v>
      </c>
      <c r="EB181" s="13"/>
      <c r="EC181" s="13"/>
      <c r="ED181" s="13"/>
      <c r="EE181" s="121" t="s">
        <v>809</v>
      </c>
      <c r="EF181" s="19">
        <f t="shared" ref="EF181:EI181" si="149">SUM(EF175:EF180)</f>
        <v>3</v>
      </c>
      <c r="EG181" s="19">
        <f t="shared" si="149"/>
        <v>24</v>
      </c>
      <c r="EH181" s="19">
        <f t="shared" si="149"/>
        <v>4</v>
      </c>
      <c r="EI181" s="19">
        <f t="shared" si="149"/>
        <v>0</v>
      </c>
      <c r="EJ181" s="474"/>
      <c r="EK181" s="19">
        <f>SUM(EK175:EK180)</f>
        <v>31</v>
      </c>
      <c r="EL181" s="13"/>
      <c r="EM181" s="13"/>
      <c r="EN181" s="13"/>
      <c r="EO181" s="121" t="s">
        <v>809</v>
      </c>
      <c r="EP181" s="19">
        <f t="shared" ref="EP181:ES181" si="150">SUM(EP175:EP180)</f>
        <v>2</v>
      </c>
      <c r="EQ181" s="19">
        <f t="shared" si="150"/>
        <v>22</v>
      </c>
      <c r="ER181" s="19">
        <f t="shared" si="150"/>
        <v>7</v>
      </c>
      <c r="ES181" s="19">
        <f t="shared" si="150"/>
        <v>0</v>
      </c>
      <c r="ET181" s="474"/>
      <c r="EU181" s="19">
        <f>SUM(EU175:EU180)</f>
        <v>31</v>
      </c>
    </row>
    <row r="182" spans="1:151" ht="15.75" customHeight="1" x14ac:dyDescent="0.2">
      <c r="A182" s="13"/>
      <c r="B182" s="13"/>
      <c r="C182" s="13"/>
      <c r="D182" s="13"/>
      <c r="E182" s="13"/>
      <c r="F182" s="13"/>
      <c r="G182" s="13"/>
      <c r="H182" s="13"/>
      <c r="I182" s="13"/>
      <c r="J182" s="13"/>
      <c r="K182" s="14"/>
      <c r="L182" s="13"/>
      <c r="M182" s="13"/>
      <c r="N182" s="13"/>
      <c r="O182" s="112"/>
      <c r="P182" s="132"/>
      <c r="Q182" s="132"/>
      <c r="R182" s="132"/>
      <c r="S182" s="132"/>
      <c r="T182" s="7"/>
      <c r="U182" s="132"/>
      <c r="V182" s="13"/>
      <c r="W182" s="13"/>
      <c r="X182" s="13"/>
      <c r="Y182" s="112"/>
      <c r="Z182" s="132"/>
      <c r="AA182" s="132"/>
      <c r="AB182" s="132"/>
      <c r="AC182" s="132"/>
      <c r="AD182" s="7"/>
      <c r="AE182" s="132"/>
      <c r="AF182" s="13"/>
      <c r="AG182" s="13"/>
      <c r="AH182" s="13"/>
      <c r="AI182" s="112"/>
      <c r="AJ182" s="132"/>
      <c r="AK182" s="132"/>
      <c r="AL182" s="132"/>
      <c r="AM182" s="132"/>
      <c r="AN182" s="7"/>
      <c r="AO182" s="132"/>
      <c r="AP182" s="13"/>
      <c r="AQ182" s="13"/>
      <c r="AR182" s="13"/>
      <c r="AS182" s="112"/>
      <c r="AT182" s="132"/>
      <c r="AU182" s="132"/>
      <c r="AV182" s="132"/>
      <c r="AW182" s="132"/>
      <c r="AX182" s="7"/>
      <c r="AY182" s="132"/>
      <c r="AZ182" s="13"/>
      <c r="BA182" s="13"/>
      <c r="BB182" s="13"/>
      <c r="BC182" s="112"/>
      <c r="BD182" s="132"/>
      <c r="BE182" s="132"/>
      <c r="BF182" s="132"/>
      <c r="BG182" s="132"/>
      <c r="BH182" s="7"/>
      <c r="BI182" s="132"/>
      <c r="BJ182" s="13"/>
      <c r="BK182" s="13"/>
      <c r="BL182" s="13"/>
      <c r="BM182" s="112"/>
      <c r="BN182" s="132"/>
      <c r="BO182" s="132"/>
      <c r="BP182" s="132"/>
      <c r="BQ182" s="132"/>
      <c r="BR182" s="7"/>
      <c r="BS182" s="132"/>
      <c r="BT182" s="13"/>
      <c r="BU182" s="13"/>
      <c r="BV182" s="13"/>
      <c r="BW182" s="112"/>
      <c r="BX182" s="132"/>
      <c r="BY182" s="132"/>
      <c r="BZ182" s="132"/>
      <c r="CA182" s="132"/>
      <c r="CB182" s="7"/>
      <c r="CC182" s="132"/>
      <c r="CD182" s="13"/>
      <c r="CE182" s="13"/>
      <c r="CF182" s="13"/>
      <c r="CG182" s="112"/>
      <c r="CH182" s="132"/>
      <c r="CI182" s="132"/>
      <c r="CJ182" s="132"/>
      <c r="CK182" s="132"/>
      <c r="CL182" s="7"/>
      <c r="CM182" s="132"/>
      <c r="CN182" s="13"/>
      <c r="CO182" s="13"/>
      <c r="CP182" s="13"/>
      <c r="CQ182" s="112"/>
      <c r="CR182" s="132"/>
      <c r="CS182" s="132"/>
      <c r="CT182" s="132"/>
      <c r="CU182" s="132"/>
      <c r="CV182" s="7"/>
      <c r="CW182" s="132"/>
      <c r="CX182" s="13"/>
      <c r="CY182" s="13"/>
      <c r="CZ182" s="13"/>
      <c r="DA182" s="112"/>
      <c r="DB182" s="132"/>
      <c r="DC182" s="132"/>
      <c r="DD182" s="132"/>
      <c r="DE182" s="132"/>
      <c r="DF182" s="7"/>
      <c r="DG182" s="132"/>
      <c r="DH182" s="13"/>
      <c r="DI182" s="13"/>
      <c r="DJ182" s="13"/>
      <c r="DK182" s="112"/>
      <c r="DL182" s="132"/>
      <c r="DM182" s="132"/>
      <c r="DN182" s="132"/>
      <c r="DO182" s="132"/>
      <c r="DP182" s="7"/>
      <c r="DQ182" s="132"/>
      <c r="DR182" s="13"/>
      <c r="DS182" s="13"/>
      <c r="DT182" s="13"/>
      <c r="DU182" s="112"/>
      <c r="DV182" s="132"/>
      <c r="DW182" s="132"/>
      <c r="DX182" s="132"/>
      <c r="DY182" s="132"/>
      <c r="DZ182" s="7"/>
      <c r="EA182" s="132"/>
      <c r="EB182" s="13"/>
      <c r="EC182" s="13"/>
      <c r="ED182" s="13"/>
      <c r="EE182" s="112"/>
      <c r="EF182" s="132"/>
      <c r="EG182" s="132"/>
      <c r="EH182" s="132"/>
      <c r="EI182" s="132"/>
      <c r="EJ182" s="7"/>
      <c r="EK182" s="132"/>
      <c r="EL182" s="13"/>
      <c r="EM182" s="13"/>
      <c r="EN182" s="13"/>
      <c r="EO182" s="112"/>
      <c r="EP182" s="132"/>
      <c r="EQ182" s="132"/>
      <c r="ER182" s="132"/>
      <c r="ES182" s="132"/>
      <c r="ET182" s="7"/>
      <c r="EU182" s="132"/>
    </row>
    <row r="183" spans="1:151" ht="15.75" customHeight="1" x14ac:dyDescent="0.2">
      <c r="A183" s="13"/>
      <c r="B183" s="13"/>
      <c r="C183" s="13"/>
      <c r="D183" s="13"/>
      <c r="E183" s="13"/>
      <c r="F183" s="13"/>
      <c r="G183" s="13"/>
      <c r="H183" s="13"/>
      <c r="I183" s="13"/>
      <c r="J183" s="13"/>
      <c r="K183" s="14"/>
      <c r="L183" s="13"/>
      <c r="M183" s="13"/>
      <c r="N183" s="13"/>
      <c r="O183" s="112"/>
      <c r="P183" s="132"/>
      <c r="Q183" s="132"/>
      <c r="R183" s="132"/>
      <c r="S183" s="132"/>
      <c r="T183" s="7"/>
      <c r="U183" s="132"/>
      <c r="V183" s="13"/>
      <c r="W183" s="13"/>
      <c r="X183" s="13"/>
      <c r="Y183" s="112"/>
      <c r="Z183" s="132"/>
      <c r="AA183" s="132"/>
      <c r="AB183" s="132"/>
      <c r="AC183" s="132"/>
      <c r="AD183" s="7"/>
      <c r="AE183" s="132"/>
      <c r="AF183" s="13"/>
      <c r="AG183" s="13"/>
      <c r="AH183" s="13"/>
      <c r="AI183" s="112"/>
      <c r="AJ183" s="132"/>
      <c r="AK183" s="132"/>
      <c r="AL183" s="132"/>
      <c r="AM183" s="132"/>
      <c r="AN183" s="7"/>
      <c r="AO183" s="132"/>
      <c r="AP183" s="13"/>
      <c r="AQ183" s="13"/>
      <c r="AR183" s="13"/>
      <c r="AS183" s="112"/>
      <c r="AT183" s="132"/>
      <c r="AU183" s="132"/>
      <c r="AV183" s="132"/>
      <c r="AW183" s="132"/>
      <c r="AX183" s="7"/>
      <c r="AY183" s="132"/>
      <c r="AZ183" s="13"/>
      <c r="BA183" s="13"/>
      <c r="BB183" s="13"/>
      <c r="BC183" s="112"/>
      <c r="BD183" s="132"/>
      <c r="BE183" s="132"/>
      <c r="BF183" s="132"/>
      <c r="BG183" s="132"/>
      <c r="BH183" s="7"/>
      <c r="BI183" s="132"/>
      <c r="BJ183" s="13"/>
      <c r="BK183" s="13"/>
      <c r="BL183" s="13"/>
      <c r="BM183" s="112"/>
      <c r="BN183" s="132"/>
      <c r="BO183" s="132"/>
      <c r="BP183" s="132"/>
      <c r="BQ183" s="132"/>
      <c r="BR183" s="7"/>
      <c r="BS183" s="132"/>
      <c r="BT183" s="13"/>
      <c r="BU183" s="13"/>
      <c r="BV183" s="13"/>
      <c r="BW183" s="112"/>
      <c r="BX183" s="132"/>
      <c r="BY183" s="132"/>
      <c r="BZ183" s="132"/>
      <c r="CA183" s="132"/>
      <c r="CB183" s="7"/>
      <c r="CC183" s="132"/>
      <c r="CD183" s="13"/>
      <c r="CE183" s="13"/>
      <c r="CF183" s="13"/>
      <c r="CG183" s="112"/>
      <c r="CH183" s="132"/>
      <c r="CI183" s="132"/>
      <c r="CJ183" s="132"/>
      <c r="CK183" s="132"/>
      <c r="CL183" s="7"/>
      <c r="CM183" s="132"/>
      <c r="CN183" s="13"/>
      <c r="CO183" s="13"/>
      <c r="CP183" s="13"/>
      <c r="CQ183" s="112"/>
      <c r="CR183" s="132"/>
      <c r="CS183" s="132"/>
      <c r="CT183" s="132"/>
      <c r="CU183" s="132"/>
      <c r="CV183" s="7"/>
      <c r="CW183" s="132"/>
      <c r="CX183" s="13"/>
      <c r="CY183" s="13"/>
      <c r="CZ183" s="13"/>
      <c r="DA183" s="112"/>
      <c r="DB183" s="132"/>
      <c r="DC183" s="132"/>
      <c r="DD183" s="132"/>
      <c r="DE183" s="132"/>
      <c r="DF183" s="7"/>
      <c r="DG183" s="132"/>
      <c r="DH183" s="13"/>
      <c r="DI183" s="13"/>
      <c r="DJ183" s="13"/>
      <c r="DK183" s="112"/>
      <c r="DL183" s="132"/>
      <c r="DM183" s="132"/>
      <c r="DN183" s="132"/>
      <c r="DO183" s="132"/>
      <c r="DP183" s="7"/>
      <c r="DQ183" s="132"/>
      <c r="DR183" s="13"/>
      <c r="DS183" s="13"/>
      <c r="DT183" s="13"/>
      <c r="DU183" s="112"/>
      <c r="DV183" s="132"/>
      <c r="DW183" s="132"/>
      <c r="DX183" s="132"/>
      <c r="DY183" s="132"/>
      <c r="DZ183" s="7"/>
      <c r="EA183" s="132"/>
      <c r="EB183" s="13"/>
      <c r="EC183" s="13"/>
      <c r="ED183" s="13"/>
      <c r="EE183" s="112"/>
      <c r="EF183" s="132"/>
      <c r="EG183" s="132"/>
      <c r="EH183" s="132"/>
      <c r="EI183" s="132"/>
      <c r="EJ183" s="7"/>
      <c r="EK183" s="132"/>
      <c r="EL183" s="13"/>
      <c r="EM183" s="13"/>
      <c r="EN183" s="13"/>
      <c r="EO183" s="112"/>
      <c r="EP183" s="132"/>
      <c r="EQ183" s="132"/>
      <c r="ER183" s="132"/>
      <c r="ES183" s="132"/>
      <c r="ET183" s="7"/>
      <c r="EU183" s="132"/>
    </row>
    <row r="184" spans="1:151" ht="15.75" customHeight="1" x14ac:dyDescent="0.2">
      <c r="A184" s="13"/>
      <c r="B184" s="13"/>
      <c r="C184" s="13"/>
      <c r="D184" s="13"/>
      <c r="E184" s="13"/>
      <c r="F184" s="13"/>
      <c r="G184" s="13"/>
      <c r="H184" s="13"/>
      <c r="I184" s="13"/>
      <c r="J184" s="13"/>
      <c r="K184" s="14"/>
      <c r="L184" s="13"/>
      <c r="M184" s="13"/>
      <c r="N184" s="13"/>
      <c r="O184" s="113" t="s">
        <v>2765</v>
      </c>
      <c r="P184" s="114" t="s">
        <v>52</v>
      </c>
      <c r="Q184" s="114" t="s">
        <v>53</v>
      </c>
      <c r="R184" s="114" t="s">
        <v>54</v>
      </c>
      <c r="S184" s="114" t="s">
        <v>55</v>
      </c>
      <c r="T184" s="468"/>
      <c r="U184" s="115" t="s">
        <v>809</v>
      </c>
      <c r="V184" s="13"/>
      <c r="W184" s="13"/>
      <c r="X184" s="13"/>
      <c r="Y184" s="113" t="s">
        <v>2765</v>
      </c>
      <c r="Z184" s="114" t="s">
        <v>52</v>
      </c>
      <c r="AA184" s="114" t="s">
        <v>53</v>
      </c>
      <c r="AB184" s="114" t="s">
        <v>54</v>
      </c>
      <c r="AC184" s="114" t="s">
        <v>55</v>
      </c>
      <c r="AD184" s="468"/>
      <c r="AE184" s="115" t="s">
        <v>809</v>
      </c>
      <c r="AF184" s="13"/>
      <c r="AG184" s="13"/>
      <c r="AH184" s="13"/>
      <c r="AI184" s="113" t="s">
        <v>2765</v>
      </c>
      <c r="AJ184" s="114" t="s">
        <v>52</v>
      </c>
      <c r="AK184" s="114" t="s">
        <v>53</v>
      </c>
      <c r="AL184" s="114" t="s">
        <v>54</v>
      </c>
      <c r="AM184" s="114" t="s">
        <v>55</v>
      </c>
      <c r="AN184" s="468"/>
      <c r="AO184" s="115" t="s">
        <v>809</v>
      </c>
      <c r="AP184" s="13"/>
      <c r="AQ184" s="13"/>
      <c r="AR184" s="13"/>
      <c r="AS184" s="113" t="s">
        <v>2765</v>
      </c>
      <c r="AT184" s="114" t="s">
        <v>52</v>
      </c>
      <c r="AU184" s="114" t="s">
        <v>53</v>
      </c>
      <c r="AV184" s="114" t="s">
        <v>54</v>
      </c>
      <c r="AW184" s="114" t="s">
        <v>55</v>
      </c>
      <c r="AX184" s="468"/>
      <c r="AY184" s="115" t="s">
        <v>809</v>
      </c>
      <c r="AZ184" s="13"/>
      <c r="BA184" s="13"/>
      <c r="BB184" s="13"/>
      <c r="BC184" s="113" t="s">
        <v>2765</v>
      </c>
      <c r="BD184" s="114" t="s">
        <v>52</v>
      </c>
      <c r="BE184" s="114" t="s">
        <v>53</v>
      </c>
      <c r="BF184" s="114" t="s">
        <v>54</v>
      </c>
      <c r="BG184" s="114" t="s">
        <v>55</v>
      </c>
      <c r="BH184" s="468"/>
      <c r="BI184" s="115" t="s">
        <v>809</v>
      </c>
      <c r="BJ184" s="13"/>
      <c r="BK184" s="13"/>
      <c r="BL184" s="13"/>
      <c r="BM184" s="113" t="s">
        <v>2765</v>
      </c>
      <c r="BN184" s="114" t="s">
        <v>52</v>
      </c>
      <c r="BO184" s="114" t="s">
        <v>53</v>
      </c>
      <c r="BP184" s="114" t="s">
        <v>54</v>
      </c>
      <c r="BQ184" s="114" t="s">
        <v>55</v>
      </c>
      <c r="BR184" s="468"/>
      <c r="BS184" s="115" t="s">
        <v>809</v>
      </c>
      <c r="BT184" s="13"/>
      <c r="BU184" s="13"/>
      <c r="BV184" s="13"/>
      <c r="BW184" s="113" t="s">
        <v>2765</v>
      </c>
      <c r="BX184" s="114" t="s">
        <v>52</v>
      </c>
      <c r="BY184" s="114" t="s">
        <v>53</v>
      </c>
      <c r="BZ184" s="114" t="s">
        <v>54</v>
      </c>
      <c r="CA184" s="114" t="s">
        <v>55</v>
      </c>
      <c r="CB184" s="468"/>
      <c r="CC184" s="115" t="s">
        <v>809</v>
      </c>
      <c r="CD184" s="13"/>
      <c r="CE184" s="13"/>
      <c r="CF184" s="13"/>
      <c r="CG184" s="113" t="s">
        <v>2765</v>
      </c>
      <c r="CH184" s="114" t="s">
        <v>52</v>
      </c>
      <c r="CI184" s="114" t="s">
        <v>53</v>
      </c>
      <c r="CJ184" s="114" t="s">
        <v>54</v>
      </c>
      <c r="CK184" s="114" t="s">
        <v>55</v>
      </c>
      <c r="CL184" s="468"/>
      <c r="CM184" s="115" t="s">
        <v>809</v>
      </c>
      <c r="CN184" s="13"/>
      <c r="CO184" s="13"/>
      <c r="CP184" s="13"/>
      <c r="CQ184" s="113" t="s">
        <v>2765</v>
      </c>
      <c r="CR184" s="114" t="s">
        <v>52</v>
      </c>
      <c r="CS184" s="114" t="s">
        <v>53</v>
      </c>
      <c r="CT184" s="114" t="s">
        <v>54</v>
      </c>
      <c r="CU184" s="114" t="s">
        <v>55</v>
      </c>
      <c r="CV184" s="468"/>
      <c r="CW184" s="115" t="s">
        <v>809</v>
      </c>
      <c r="CX184" s="13"/>
      <c r="CY184" s="13"/>
      <c r="CZ184" s="13"/>
      <c r="DA184" s="113" t="s">
        <v>2765</v>
      </c>
      <c r="DB184" s="114" t="s">
        <v>52</v>
      </c>
      <c r="DC184" s="114" t="s">
        <v>53</v>
      </c>
      <c r="DD184" s="114" t="s">
        <v>54</v>
      </c>
      <c r="DE184" s="114" t="s">
        <v>55</v>
      </c>
      <c r="DF184" s="468"/>
      <c r="DG184" s="115" t="s">
        <v>809</v>
      </c>
      <c r="DH184" s="13"/>
      <c r="DI184" s="13"/>
      <c r="DJ184" s="13"/>
      <c r="DK184" s="113" t="s">
        <v>2765</v>
      </c>
      <c r="DL184" s="114" t="s">
        <v>52</v>
      </c>
      <c r="DM184" s="114" t="s">
        <v>53</v>
      </c>
      <c r="DN184" s="114" t="s">
        <v>54</v>
      </c>
      <c r="DO184" s="114" t="s">
        <v>55</v>
      </c>
      <c r="DP184" s="468"/>
      <c r="DQ184" s="115" t="s">
        <v>809</v>
      </c>
      <c r="DR184" s="13"/>
      <c r="DS184" s="13"/>
      <c r="DT184" s="13"/>
      <c r="DU184" s="113" t="s">
        <v>2765</v>
      </c>
      <c r="DV184" s="114" t="s">
        <v>52</v>
      </c>
      <c r="DW184" s="114" t="s">
        <v>53</v>
      </c>
      <c r="DX184" s="114" t="s">
        <v>54</v>
      </c>
      <c r="DY184" s="114" t="s">
        <v>55</v>
      </c>
      <c r="DZ184" s="468"/>
      <c r="EA184" s="115" t="s">
        <v>809</v>
      </c>
      <c r="EB184" s="13"/>
      <c r="EC184" s="13"/>
      <c r="ED184" s="13"/>
      <c r="EE184" s="113" t="s">
        <v>2765</v>
      </c>
      <c r="EF184" s="114" t="s">
        <v>52</v>
      </c>
      <c r="EG184" s="114" t="s">
        <v>53</v>
      </c>
      <c r="EH184" s="114" t="s">
        <v>54</v>
      </c>
      <c r="EI184" s="114" t="s">
        <v>55</v>
      </c>
      <c r="EJ184" s="468"/>
      <c r="EK184" s="115" t="s">
        <v>809</v>
      </c>
      <c r="EL184" s="13"/>
      <c r="EM184" s="13"/>
      <c r="EN184" s="13"/>
      <c r="EO184" s="113" t="s">
        <v>2765</v>
      </c>
      <c r="EP184" s="114" t="s">
        <v>52</v>
      </c>
      <c r="EQ184" s="114" t="s">
        <v>53</v>
      </c>
      <c r="ER184" s="114" t="s">
        <v>54</v>
      </c>
      <c r="ES184" s="114" t="s">
        <v>55</v>
      </c>
      <c r="ET184" s="468"/>
      <c r="EU184" s="115" t="s">
        <v>809</v>
      </c>
    </row>
    <row r="185" spans="1:151" ht="31.5" customHeight="1" x14ac:dyDescent="0.2">
      <c r="A185" s="13"/>
      <c r="B185" s="13"/>
      <c r="C185" s="13"/>
      <c r="D185" s="13"/>
      <c r="E185" s="13"/>
      <c r="F185" s="13"/>
      <c r="G185" s="13"/>
      <c r="H185" s="13"/>
      <c r="I185" s="13"/>
      <c r="J185" s="13"/>
      <c r="K185" s="14"/>
      <c r="L185" s="13"/>
      <c r="M185" s="13"/>
      <c r="N185" s="13"/>
      <c r="O185" s="116" t="s">
        <v>1752</v>
      </c>
      <c r="P185" s="23">
        <f t="shared" ref="P185:S185" si="151">COUNTA(P39:P40)</f>
        <v>0</v>
      </c>
      <c r="Q185" s="23">
        <f t="shared" si="151"/>
        <v>2</v>
      </c>
      <c r="R185" s="23">
        <f t="shared" si="151"/>
        <v>0</v>
      </c>
      <c r="S185" s="23">
        <f t="shared" si="151"/>
        <v>0</v>
      </c>
      <c r="T185" s="24"/>
      <c r="U185" s="23">
        <f>COUNTA(U39:U40)</f>
        <v>2</v>
      </c>
      <c r="V185" s="13"/>
      <c r="W185" s="13"/>
      <c r="X185" s="13"/>
      <c r="Y185" s="116" t="s">
        <v>1752</v>
      </c>
      <c r="Z185" s="23">
        <f t="shared" ref="Z185:AC185" si="152">COUNTA(Z39:Z40)</f>
        <v>0</v>
      </c>
      <c r="AA185" s="23">
        <f t="shared" si="152"/>
        <v>2</v>
      </c>
      <c r="AB185" s="23">
        <f t="shared" si="152"/>
        <v>0</v>
      </c>
      <c r="AC185" s="23">
        <f t="shared" si="152"/>
        <v>0</v>
      </c>
      <c r="AD185" s="24"/>
      <c r="AE185" s="23">
        <f>COUNTA(AE39:AE40)</f>
        <v>2</v>
      </c>
      <c r="AF185" s="13"/>
      <c r="AG185" s="13"/>
      <c r="AH185" s="13"/>
      <c r="AI185" s="116" t="s">
        <v>1752</v>
      </c>
      <c r="AJ185" s="23">
        <f t="shared" ref="AJ185:AM185" si="153">COUNTA(AJ39:AJ40)</f>
        <v>0</v>
      </c>
      <c r="AK185" s="23">
        <f t="shared" si="153"/>
        <v>2</v>
      </c>
      <c r="AL185" s="23">
        <f t="shared" si="153"/>
        <v>0</v>
      </c>
      <c r="AM185" s="23">
        <f t="shared" si="153"/>
        <v>0</v>
      </c>
      <c r="AN185" s="24"/>
      <c r="AO185" s="23">
        <f>COUNTA(AO39:AO40)</f>
        <v>2</v>
      </c>
      <c r="AP185" s="13"/>
      <c r="AQ185" s="13"/>
      <c r="AR185" s="13"/>
      <c r="AS185" s="116" t="s">
        <v>1752</v>
      </c>
      <c r="AT185" s="23">
        <f t="shared" ref="AT185:AW185" si="154">COUNTA(AT39:AT40)</f>
        <v>0</v>
      </c>
      <c r="AU185" s="23">
        <f t="shared" si="154"/>
        <v>2</v>
      </c>
      <c r="AV185" s="23">
        <f t="shared" si="154"/>
        <v>0</v>
      </c>
      <c r="AW185" s="23">
        <f t="shared" si="154"/>
        <v>0</v>
      </c>
      <c r="AX185" s="24"/>
      <c r="AY185" s="23">
        <f>COUNTA(AY39:AY40)</f>
        <v>2</v>
      </c>
      <c r="AZ185" s="13"/>
      <c r="BA185" s="13"/>
      <c r="BB185" s="13"/>
      <c r="BC185" s="116" t="s">
        <v>1752</v>
      </c>
      <c r="BD185" s="23">
        <f t="shared" ref="BD185:BG185" si="155">COUNTA(BD39:BD40)</f>
        <v>0</v>
      </c>
      <c r="BE185" s="23">
        <f t="shared" si="155"/>
        <v>2</v>
      </c>
      <c r="BF185" s="23">
        <f t="shared" si="155"/>
        <v>0</v>
      </c>
      <c r="BG185" s="23">
        <f t="shared" si="155"/>
        <v>0</v>
      </c>
      <c r="BH185" s="24"/>
      <c r="BI185" s="23">
        <f>COUNTA(BI39:BI40)</f>
        <v>2</v>
      </c>
      <c r="BJ185" s="13"/>
      <c r="BK185" s="13"/>
      <c r="BL185" s="13"/>
      <c r="BM185" s="116" t="s">
        <v>1752</v>
      </c>
      <c r="BN185" s="23">
        <f t="shared" ref="BN185:BQ185" si="156">COUNTA(BN39:BN40)</f>
        <v>0</v>
      </c>
      <c r="BO185" s="23">
        <f t="shared" si="156"/>
        <v>2</v>
      </c>
      <c r="BP185" s="23">
        <f t="shared" si="156"/>
        <v>0</v>
      </c>
      <c r="BQ185" s="23">
        <f t="shared" si="156"/>
        <v>0</v>
      </c>
      <c r="BR185" s="24"/>
      <c r="BS185" s="23">
        <f>COUNTA(BS39:BS40)</f>
        <v>2</v>
      </c>
      <c r="BT185" s="13"/>
      <c r="BU185" s="13"/>
      <c r="BV185" s="13"/>
      <c r="BW185" s="116" t="s">
        <v>1752</v>
      </c>
      <c r="BX185" s="23">
        <f t="shared" ref="BX185:CA185" si="157">COUNTA(BX39:BX40)</f>
        <v>0</v>
      </c>
      <c r="BY185" s="23">
        <f t="shared" si="157"/>
        <v>2</v>
      </c>
      <c r="BZ185" s="23">
        <f t="shared" si="157"/>
        <v>0</v>
      </c>
      <c r="CA185" s="23">
        <f t="shared" si="157"/>
        <v>0</v>
      </c>
      <c r="CB185" s="24"/>
      <c r="CC185" s="23">
        <f>COUNTA(CC39:CC40)</f>
        <v>2</v>
      </c>
      <c r="CD185" s="13"/>
      <c r="CE185" s="13"/>
      <c r="CF185" s="13"/>
      <c r="CG185" s="116" t="s">
        <v>1752</v>
      </c>
      <c r="CH185" s="23">
        <f t="shared" ref="CH185:CK185" si="158">COUNTA(CH39:CH40)</f>
        <v>0</v>
      </c>
      <c r="CI185" s="23">
        <f t="shared" si="158"/>
        <v>2</v>
      </c>
      <c r="CJ185" s="23">
        <f t="shared" si="158"/>
        <v>0</v>
      </c>
      <c r="CK185" s="23">
        <f t="shared" si="158"/>
        <v>0</v>
      </c>
      <c r="CL185" s="24"/>
      <c r="CM185" s="23">
        <f>COUNTA(CM39:CM40)</f>
        <v>2</v>
      </c>
      <c r="CN185" s="13"/>
      <c r="CO185" s="13"/>
      <c r="CP185" s="13"/>
      <c r="CQ185" s="116" t="s">
        <v>1752</v>
      </c>
      <c r="CR185" s="23">
        <f t="shared" ref="CR185:CU185" si="159">COUNTA(CR39:CR40)</f>
        <v>0</v>
      </c>
      <c r="CS185" s="23">
        <f t="shared" si="159"/>
        <v>2</v>
      </c>
      <c r="CT185" s="23">
        <f t="shared" si="159"/>
        <v>0</v>
      </c>
      <c r="CU185" s="23">
        <f t="shared" si="159"/>
        <v>0</v>
      </c>
      <c r="CV185" s="24"/>
      <c r="CW185" s="23">
        <f>COUNTA(CW39:CW40)</f>
        <v>2</v>
      </c>
      <c r="CX185" s="13"/>
      <c r="CY185" s="13"/>
      <c r="CZ185" s="13"/>
      <c r="DA185" s="116" t="s">
        <v>1752</v>
      </c>
      <c r="DB185" s="23">
        <f t="shared" ref="DB185:DE185" si="160">COUNTA(DB39:DB40)</f>
        <v>0</v>
      </c>
      <c r="DC185" s="23">
        <f t="shared" si="160"/>
        <v>2</v>
      </c>
      <c r="DD185" s="23">
        <f t="shared" si="160"/>
        <v>0</v>
      </c>
      <c r="DE185" s="23">
        <f t="shared" si="160"/>
        <v>0</v>
      </c>
      <c r="DF185" s="24"/>
      <c r="DG185" s="23">
        <f>COUNTA(DG39:DG40)</f>
        <v>2</v>
      </c>
      <c r="DH185" s="13"/>
      <c r="DI185" s="13"/>
      <c r="DJ185" s="13"/>
      <c r="DK185" s="116" t="s">
        <v>1752</v>
      </c>
      <c r="DL185" s="23">
        <f t="shared" ref="DL185:DO185" si="161">COUNTA(DL39:DL40)</f>
        <v>0</v>
      </c>
      <c r="DM185" s="23">
        <f t="shared" si="161"/>
        <v>2</v>
      </c>
      <c r="DN185" s="23">
        <f t="shared" si="161"/>
        <v>0</v>
      </c>
      <c r="DO185" s="23">
        <f t="shared" si="161"/>
        <v>0</v>
      </c>
      <c r="DP185" s="24"/>
      <c r="DQ185" s="23">
        <f>COUNTA(DQ39:DQ40)</f>
        <v>2</v>
      </c>
      <c r="DR185" s="13"/>
      <c r="DS185" s="13"/>
      <c r="DT185" s="13"/>
      <c r="DU185" s="116" t="s">
        <v>1752</v>
      </c>
      <c r="DV185" s="23">
        <f t="shared" ref="DV185:DY185" si="162">COUNTA(DV39:DV40)</f>
        <v>0</v>
      </c>
      <c r="DW185" s="23">
        <f t="shared" si="162"/>
        <v>2</v>
      </c>
      <c r="DX185" s="23">
        <f t="shared" si="162"/>
        <v>0</v>
      </c>
      <c r="DY185" s="23">
        <f t="shared" si="162"/>
        <v>0</v>
      </c>
      <c r="DZ185" s="24"/>
      <c r="EA185" s="23">
        <f>COUNTA(EA39:EA40)</f>
        <v>2</v>
      </c>
      <c r="EB185" s="13"/>
      <c r="EC185" s="13"/>
      <c r="ED185" s="13"/>
      <c r="EE185" s="116" t="s">
        <v>1752</v>
      </c>
      <c r="EF185" s="23">
        <f t="shared" ref="EF185:EI185" si="163">COUNTA(EF39:EF40)</f>
        <v>0</v>
      </c>
      <c r="EG185" s="23">
        <f t="shared" si="163"/>
        <v>2</v>
      </c>
      <c r="EH185" s="23">
        <f t="shared" si="163"/>
        <v>0</v>
      </c>
      <c r="EI185" s="23">
        <f t="shared" si="163"/>
        <v>0</v>
      </c>
      <c r="EJ185" s="24"/>
      <c r="EK185" s="23">
        <f>COUNTA(EK39:EK40)</f>
        <v>2</v>
      </c>
      <c r="EL185" s="13"/>
      <c r="EM185" s="13"/>
      <c r="EN185" s="13"/>
      <c r="EO185" s="116" t="s">
        <v>1752</v>
      </c>
      <c r="EP185" s="23">
        <f t="shared" ref="EP185:ES185" si="164">COUNTA(EP39:EP40)</f>
        <v>0</v>
      </c>
      <c r="EQ185" s="23">
        <f t="shared" si="164"/>
        <v>2</v>
      </c>
      <c r="ER185" s="23">
        <f t="shared" si="164"/>
        <v>0</v>
      </c>
      <c r="ES185" s="23">
        <f t="shared" si="164"/>
        <v>0</v>
      </c>
      <c r="ET185" s="24"/>
      <c r="EU185" s="23">
        <f>COUNTA(EU39:EU40)</f>
        <v>2</v>
      </c>
    </row>
    <row r="186" spans="1:151" ht="31.5" customHeight="1" x14ac:dyDescent="0.2">
      <c r="A186" s="13"/>
      <c r="B186" s="13"/>
      <c r="C186" s="13"/>
      <c r="D186" s="13"/>
      <c r="E186" s="13"/>
      <c r="F186" s="13"/>
      <c r="G186" s="13"/>
      <c r="H186" s="13"/>
      <c r="I186" s="13"/>
      <c r="J186" s="13"/>
      <c r="K186" s="14"/>
      <c r="L186" s="13"/>
      <c r="M186" s="13"/>
      <c r="N186" s="13"/>
      <c r="O186" s="116" t="s">
        <v>1781</v>
      </c>
      <c r="P186" s="23">
        <f t="shared" ref="P186:S186" si="165">COUNTA(P41:P45)</f>
        <v>0</v>
      </c>
      <c r="Q186" s="23">
        <f t="shared" si="165"/>
        <v>1</v>
      </c>
      <c r="R186" s="23">
        <f t="shared" si="165"/>
        <v>1</v>
      </c>
      <c r="S186" s="23">
        <f t="shared" si="165"/>
        <v>0</v>
      </c>
      <c r="T186" s="24"/>
      <c r="U186" s="23">
        <f>COUNTA(U41:U45)</f>
        <v>2</v>
      </c>
      <c r="V186" s="13"/>
      <c r="W186" s="13"/>
      <c r="X186" s="13"/>
      <c r="Y186" s="116" t="s">
        <v>1781</v>
      </c>
      <c r="Z186" s="23">
        <f t="shared" ref="Z186:AC186" si="166">COUNTA(Z41:Z45)</f>
        <v>0</v>
      </c>
      <c r="AA186" s="23">
        <f t="shared" si="166"/>
        <v>2</v>
      </c>
      <c r="AB186" s="23">
        <f t="shared" si="166"/>
        <v>0</v>
      </c>
      <c r="AC186" s="23">
        <f t="shared" si="166"/>
        <v>0</v>
      </c>
      <c r="AD186" s="24"/>
      <c r="AE186" s="23">
        <f>COUNTA(AE41:AE45)</f>
        <v>2</v>
      </c>
      <c r="AF186" s="13"/>
      <c r="AG186" s="13"/>
      <c r="AH186" s="13"/>
      <c r="AI186" s="116" t="s">
        <v>1781</v>
      </c>
      <c r="AJ186" s="23">
        <f t="shared" ref="AJ186:AM186" si="167">COUNTA(AJ41:AJ45)</f>
        <v>0</v>
      </c>
      <c r="AK186" s="23">
        <f t="shared" si="167"/>
        <v>1</v>
      </c>
      <c r="AL186" s="23">
        <f t="shared" si="167"/>
        <v>0</v>
      </c>
      <c r="AM186" s="23">
        <f t="shared" si="167"/>
        <v>0</v>
      </c>
      <c r="AN186" s="24"/>
      <c r="AO186" s="23">
        <f>COUNTA(AO41:AO45)</f>
        <v>1</v>
      </c>
      <c r="AP186" s="13"/>
      <c r="AQ186" s="13"/>
      <c r="AR186" s="13"/>
      <c r="AS186" s="116" t="s">
        <v>1781</v>
      </c>
      <c r="AT186" s="23">
        <f t="shared" ref="AT186:AW186" si="168">COUNTA(AT41:AT45)</f>
        <v>0</v>
      </c>
      <c r="AU186" s="23">
        <f t="shared" si="168"/>
        <v>1</v>
      </c>
      <c r="AV186" s="23">
        <f t="shared" si="168"/>
        <v>0</v>
      </c>
      <c r="AW186" s="23">
        <f t="shared" si="168"/>
        <v>0</v>
      </c>
      <c r="AX186" s="24"/>
      <c r="AY186" s="23">
        <f>COUNTA(AY41:AY45)</f>
        <v>1</v>
      </c>
      <c r="AZ186" s="13"/>
      <c r="BA186" s="13"/>
      <c r="BB186" s="13"/>
      <c r="BC186" s="116" t="s">
        <v>1781</v>
      </c>
      <c r="BD186" s="23">
        <f t="shared" ref="BD186:BG186" si="169">COUNTA(BD41:BD45)</f>
        <v>0</v>
      </c>
      <c r="BE186" s="23">
        <f t="shared" si="169"/>
        <v>1</v>
      </c>
      <c r="BF186" s="23">
        <f t="shared" si="169"/>
        <v>0</v>
      </c>
      <c r="BG186" s="23">
        <f t="shared" si="169"/>
        <v>0</v>
      </c>
      <c r="BH186" s="24"/>
      <c r="BI186" s="23">
        <f>COUNTA(BI41:BI45)</f>
        <v>1</v>
      </c>
      <c r="BJ186" s="13"/>
      <c r="BK186" s="13"/>
      <c r="BL186" s="13"/>
      <c r="BM186" s="116" t="s">
        <v>1781</v>
      </c>
      <c r="BN186" s="23">
        <f t="shared" ref="BN186:BQ186" si="170">COUNTA(BN41:BN45)</f>
        <v>0</v>
      </c>
      <c r="BO186" s="23">
        <f t="shared" si="170"/>
        <v>1</v>
      </c>
      <c r="BP186" s="23">
        <f t="shared" si="170"/>
        <v>0</v>
      </c>
      <c r="BQ186" s="23">
        <f t="shared" si="170"/>
        <v>0</v>
      </c>
      <c r="BR186" s="24"/>
      <c r="BS186" s="23">
        <f>COUNTA(BS41:BS45)</f>
        <v>1</v>
      </c>
      <c r="BT186" s="13"/>
      <c r="BU186" s="13"/>
      <c r="BV186" s="13"/>
      <c r="BW186" s="116" t="s">
        <v>1781</v>
      </c>
      <c r="BX186" s="23">
        <f t="shared" ref="BX186:CA186" si="171">COUNTA(BX41:BX45)</f>
        <v>0</v>
      </c>
      <c r="BY186" s="23">
        <f t="shared" si="171"/>
        <v>1</v>
      </c>
      <c r="BZ186" s="23">
        <f t="shared" si="171"/>
        <v>0</v>
      </c>
      <c r="CA186" s="23">
        <f t="shared" si="171"/>
        <v>0</v>
      </c>
      <c r="CB186" s="24"/>
      <c r="CC186" s="23">
        <f>COUNTA(CC41:CC45)</f>
        <v>1</v>
      </c>
      <c r="CD186" s="13"/>
      <c r="CE186" s="13"/>
      <c r="CF186" s="13"/>
      <c r="CG186" s="116" t="s">
        <v>1781</v>
      </c>
      <c r="CH186" s="23">
        <f t="shared" ref="CH186:CK186" si="172">COUNTA(CH41:CH45)</f>
        <v>0</v>
      </c>
      <c r="CI186" s="23">
        <f t="shared" si="172"/>
        <v>1</v>
      </c>
      <c r="CJ186" s="23">
        <f t="shared" si="172"/>
        <v>1</v>
      </c>
      <c r="CK186" s="23">
        <f t="shared" si="172"/>
        <v>0</v>
      </c>
      <c r="CL186" s="24"/>
      <c r="CM186" s="23">
        <f>COUNTA(CM41:CM45)</f>
        <v>2</v>
      </c>
      <c r="CN186" s="13"/>
      <c r="CO186" s="13"/>
      <c r="CP186" s="13"/>
      <c r="CQ186" s="116" t="s">
        <v>1781</v>
      </c>
      <c r="CR186" s="23">
        <f t="shared" ref="CR186:CU186" si="173">COUNTA(CR41:CR45)</f>
        <v>0</v>
      </c>
      <c r="CS186" s="23">
        <f t="shared" si="173"/>
        <v>1</v>
      </c>
      <c r="CT186" s="23">
        <f t="shared" si="173"/>
        <v>1</v>
      </c>
      <c r="CU186" s="23">
        <f t="shared" si="173"/>
        <v>0</v>
      </c>
      <c r="CV186" s="24"/>
      <c r="CW186" s="23">
        <f>COUNTA(CW41:CW45)</f>
        <v>2</v>
      </c>
      <c r="CX186" s="13"/>
      <c r="CY186" s="13"/>
      <c r="CZ186" s="13"/>
      <c r="DA186" s="116" t="s">
        <v>1781</v>
      </c>
      <c r="DB186" s="23">
        <f t="shared" ref="DB186:DE186" si="174">COUNTA(DB41:DB45)</f>
        <v>0</v>
      </c>
      <c r="DC186" s="23">
        <f t="shared" si="174"/>
        <v>1</v>
      </c>
      <c r="DD186" s="23">
        <f t="shared" si="174"/>
        <v>1</v>
      </c>
      <c r="DE186" s="23">
        <f t="shared" si="174"/>
        <v>0</v>
      </c>
      <c r="DF186" s="24"/>
      <c r="DG186" s="23">
        <f>COUNTA(DG41:DG45)</f>
        <v>2</v>
      </c>
      <c r="DH186" s="13"/>
      <c r="DI186" s="13"/>
      <c r="DJ186" s="13"/>
      <c r="DK186" s="116" t="s">
        <v>1781</v>
      </c>
      <c r="DL186" s="23">
        <f t="shared" ref="DL186:DO186" si="175">COUNTA(DL41:DL45)</f>
        <v>0</v>
      </c>
      <c r="DM186" s="23">
        <f t="shared" si="175"/>
        <v>1</v>
      </c>
      <c r="DN186" s="23">
        <f t="shared" si="175"/>
        <v>1</v>
      </c>
      <c r="DO186" s="23">
        <f t="shared" si="175"/>
        <v>0</v>
      </c>
      <c r="DP186" s="24"/>
      <c r="DQ186" s="23">
        <f>COUNTA(DQ41:DQ45)</f>
        <v>2</v>
      </c>
      <c r="DR186" s="13"/>
      <c r="DS186" s="13"/>
      <c r="DT186" s="13"/>
      <c r="DU186" s="116" t="s">
        <v>1781</v>
      </c>
      <c r="DV186" s="23">
        <f t="shared" ref="DV186:DY186" si="176">COUNTA(DV41:DV45)</f>
        <v>0</v>
      </c>
      <c r="DW186" s="23">
        <f t="shared" si="176"/>
        <v>1</v>
      </c>
      <c r="DX186" s="23">
        <f t="shared" si="176"/>
        <v>1</v>
      </c>
      <c r="DY186" s="23">
        <f t="shared" si="176"/>
        <v>0</v>
      </c>
      <c r="DZ186" s="24"/>
      <c r="EA186" s="23">
        <f>COUNTA(EA41:EA45)</f>
        <v>2</v>
      </c>
      <c r="EB186" s="13"/>
      <c r="EC186" s="13"/>
      <c r="ED186" s="13"/>
      <c r="EE186" s="116" t="s">
        <v>1781</v>
      </c>
      <c r="EF186" s="23">
        <f t="shared" ref="EF186:EI186" si="177">COUNTA(EF41:EF45)</f>
        <v>0</v>
      </c>
      <c r="EG186" s="23">
        <f t="shared" si="177"/>
        <v>1</v>
      </c>
      <c r="EH186" s="23">
        <f t="shared" si="177"/>
        <v>1</v>
      </c>
      <c r="EI186" s="23">
        <f t="shared" si="177"/>
        <v>0</v>
      </c>
      <c r="EJ186" s="24"/>
      <c r="EK186" s="23">
        <f>COUNTA(EK41:EK45)</f>
        <v>2</v>
      </c>
      <c r="EL186" s="13"/>
      <c r="EM186" s="13"/>
      <c r="EN186" s="13"/>
      <c r="EO186" s="116" t="s">
        <v>1781</v>
      </c>
      <c r="EP186" s="23">
        <f t="shared" ref="EP186:ES186" si="178">COUNTA(EP41:EP45)</f>
        <v>0</v>
      </c>
      <c r="EQ186" s="23">
        <f t="shared" si="178"/>
        <v>1</v>
      </c>
      <c r="ER186" s="23">
        <f t="shared" si="178"/>
        <v>1</v>
      </c>
      <c r="ES186" s="23">
        <f t="shared" si="178"/>
        <v>0</v>
      </c>
      <c r="ET186" s="24"/>
      <c r="EU186" s="23">
        <f>COUNTA(EU41:EU45)</f>
        <v>2</v>
      </c>
    </row>
    <row r="187" spans="1:151" ht="15.75" customHeight="1" x14ac:dyDescent="0.2">
      <c r="A187" s="13"/>
      <c r="B187" s="13"/>
      <c r="C187" s="13"/>
      <c r="D187" s="13"/>
      <c r="E187" s="13"/>
      <c r="F187" s="13"/>
      <c r="G187" s="13"/>
      <c r="H187" s="13"/>
      <c r="I187" s="13"/>
      <c r="J187" s="13"/>
      <c r="K187" s="14"/>
      <c r="L187" s="13"/>
      <c r="M187" s="13"/>
      <c r="N187" s="13"/>
      <c r="O187" s="116" t="s">
        <v>2770</v>
      </c>
      <c r="P187" s="23">
        <f t="shared" ref="P187:S187" si="179">COUNTA(P24:P29)</f>
        <v>0</v>
      </c>
      <c r="Q187" s="23">
        <f t="shared" si="179"/>
        <v>1</v>
      </c>
      <c r="R187" s="23">
        <f t="shared" si="179"/>
        <v>1</v>
      </c>
      <c r="S187" s="23">
        <f t="shared" si="179"/>
        <v>0</v>
      </c>
      <c r="T187" s="24"/>
      <c r="U187" s="23">
        <f>COUNTA(U24:U29)</f>
        <v>2</v>
      </c>
      <c r="V187" s="13"/>
      <c r="W187" s="13"/>
      <c r="X187" s="13"/>
      <c r="Y187" s="116" t="s">
        <v>2770</v>
      </c>
      <c r="Z187" s="23">
        <f t="shared" ref="Z187:AC187" si="180">COUNTA(Z24:Z29)</f>
        <v>0</v>
      </c>
      <c r="AA187" s="23">
        <f t="shared" si="180"/>
        <v>2</v>
      </c>
      <c r="AB187" s="23">
        <f t="shared" si="180"/>
        <v>0</v>
      </c>
      <c r="AC187" s="23">
        <f t="shared" si="180"/>
        <v>0</v>
      </c>
      <c r="AD187" s="24"/>
      <c r="AE187" s="23">
        <f>COUNTA(AE24:AE29)</f>
        <v>2</v>
      </c>
      <c r="AF187" s="13"/>
      <c r="AG187" s="13"/>
      <c r="AH187" s="13"/>
      <c r="AI187" s="116" t="s">
        <v>2770</v>
      </c>
      <c r="AJ187" s="23">
        <f t="shared" ref="AJ187:AM187" si="181">COUNTA(AJ24:AJ29)</f>
        <v>0</v>
      </c>
      <c r="AK187" s="23">
        <f t="shared" si="181"/>
        <v>2</v>
      </c>
      <c r="AL187" s="23">
        <f t="shared" si="181"/>
        <v>0</v>
      </c>
      <c r="AM187" s="23">
        <f t="shared" si="181"/>
        <v>0</v>
      </c>
      <c r="AN187" s="24"/>
      <c r="AO187" s="23">
        <f>COUNTA(AO24:AO29)</f>
        <v>2</v>
      </c>
      <c r="AP187" s="13"/>
      <c r="AQ187" s="13"/>
      <c r="AR187" s="13"/>
      <c r="AS187" s="116" t="s">
        <v>2770</v>
      </c>
      <c r="AT187" s="23">
        <f t="shared" ref="AT187:AW187" si="182">COUNTA(AT24:AT29)</f>
        <v>0</v>
      </c>
      <c r="AU187" s="23">
        <f t="shared" si="182"/>
        <v>2</v>
      </c>
      <c r="AV187" s="23">
        <f t="shared" si="182"/>
        <v>0</v>
      </c>
      <c r="AW187" s="23">
        <f t="shared" si="182"/>
        <v>0</v>
      </c>
      <c r="AX187" s="24"/>
      <c r="AY187" s="23">
        <f>COUNTA(AY24:AY29)</f>
        <v>2</v>
      </c>
      <c r="AZ187" s="13"/>
      <c r="BA187" s="13"/>
      <c r="BB187" s="13"/>
      <c r="BC187" s="116" t="s">
        <v>2770</v>
      </c>
      <c r="BD187" s="23">
        <f t="shared" ref="BD187:BG187" si="183">COUNTA(BD24:BD29)</f>
        <v>0</v>
      </c>
      <c r="BE187" s="23">
        <f t="shared" si="183"/>
        <v>1</v>
      </c>
      <c r="BF187" s="23">
        <f t="shared" si="183"/>
        <v>1</v>
      </c>
      <c r="BG187" s="23">
        <f t="shared" si="183"/>
        <v>0</v>
      </c>
      <c r="BH187" s="24"/>
      <c r="BI187" s="23">
        <f>COUNTA(BI24:BI29)</f>
        <v>2</v>
      </c>
      <c r="BJ187" s="13"/>
      <c r="BK187" s="13"/>
      <c r="BL187" s="13"/>
      <c r="BM187" s="116" t="s">
        <v>2770</v>
      </c>
      <c r="BN187" s="23">
        <f t="shared" ref="BN187:BQ187" si="184">COUNTA(BN24:BN29)</f>
        <v>0</v>
      </c>
      <c r="BO187" s="23">
        <f t="shared" si="184"/>
        <v>2</v>
      </c>
      <c r="BP187" s="23">
        <f t="shared" si="184"/>
        <v>0</v>
      </c>
      <c r="BQ187" s="23">
        <f t="shared" si="184"/>
        <v>0</v>
      </c>
      <c r="BR187" s="24"/>
      <c r="BS187" s="23">
        <f>COUNTA(BS24:BS29)</f>
        <v>2</v>
      </c>
      <c r="BT187" s="13"/>
      <c r="BU187" s="13"/>
      <c r="BV187" s="13"/>
      <c r="BW187" s="116" t="s">
        <v>2770</v>
      </c>
      <c r="BX187" s="23">
        <f t="shared" ref="BX187:CA187" si="185">COUNTA(BX24:BX29)</f>
        <v>0</v>
      </c>
      <c r="BY187" s="23">
        <f t="shared" si="185"/>
        <v>2</v>
      </c>
      <c r="BZ187" s="23">
        <f t="shared" si="185"/>
        <v>0</v>
      </c>
      <c r="CA187" s="23">
        <f t="shared" si="185"/>
        <v>0</v>
      </c>
      <c r="CB187" s="24"/>
      <c r="CC187" s="23">
        <f>COUNTA(CC24:CC29)</f>
        <v>2</v>
      </c>
      <c r="CD187" s="13"/>
      <c r="CE187" s="13"/>
      <c r="CF187" s="13"/>
      <c r="CG187" s="116" t="s">
        <v>2770</v>
      </c>
      <c r="CH187" s="23">
        <f t="shared" ref="CH187:CK187" si="186">COUNTA(CH24:CH29)</f>
        <v>0</v>
      </c>
      <c r="CI187" s="23">
        <f t="shared" si="186"/>
        <v>2</v>
      </c>
      <c r="CJ187" s="23">
        <f t="shared" si="186"/>
        <v>0</v>
      </c>
      <c r="CK187" s="23">
        <f t="shared" si="186"/>
        <v>0</v>
      </c>
      <c r="CL187" s="24"/>
      <c r="CM187" s="23">
        <f>COUNTA(CM24:CM29)</f>
        <v>2</v>
      </c>
      <c r="CN187" s="13"/>
      <c r="CO187" s="13"/>
      <c r="CP187" s="13"/>
      <c r="CQ187" s="116" t="s">
        <v>2770</v>
      </c>
      <c r="CR187" s="23">
        <f t="shared" ref="CR187:CU187" si="187">COUNTA(CR24:CR29)</f>
        <v>0</v>
      </c>
      <c r="CS187" s="23">
        <f t="shared" si="187"/>
        <v>0</v>
      </c>
      <c r="CT187" s="23">
        <f t="shared" si="187"/>
        <v>2</v>
      </c>
      <c r="CU187" s="23">
        <f t="shared" si="187"/>
        <v>0</v>
      </c>
      <c r="CV187" s="24"/>
      <c r="CW187" s="23">
        <f>COUNTA(CW24:CW29)</f>
        <v>2</v>
      </c>
      <c r="CX187" s="13"/>
      <c r="CY187" s="13"/>
      <c r="CZ187" s="13"/>
      <c r="DA187" s="116" t="s">
        <v>2770</v>
      </c>
      <c r="DB187" s="23">
        <f t="shared" ref="DB187:DE187" si="188">COUNTA(DB24:DB29)</f>
        <v>0</v>
      </c>
      <c r="DC187" s="23">
        <f t="shared" si="188"/>
        <v>0</v>
      </c>
      <c r="DD187" s="23">
        <f t="shared" si="188"/>
        <v>2</v>
      </c>
      <c r="DE187" s="23">
        <f t="shared" si="188"/>
        <v>0</v>
      </c>
      <c r="DF187" s="24"/>
      <c r="DG187" s="23">
        <f>COUNTA(DG24:DG29)</f>
        <v>2</v>
      </c>
      <c r="DH187" s="13"/>
      <c r="DI187" s="13"/>
      <c r="DJ187" s="13"/>
      <c r="DK187" s="116" t="s">
        <v>2770</v>
      </c>
      <c r="DL187" s="23">
        <f t="shared" ref="DL187:DO187" si="189">COUNTA(DL24:DL29)</f>
        <v>0</v>
      </c>
      <c r="DM187" s="23">
        <f t="shared" si="189"/>
        <v>1</v>
      </c>
      <c r="DN187" s="23">
        <f t="shared" si="189"/>
        <v>1</v>
      </c>
      <c r="DO187" s="23">
        <f t="shared" si="189"/>
        <v>0</v>
      </c>
      <c r="DP187" s="24"/>
      <c r="DQ187" s="23">
        <f>COUNTA(DQ24:DQ29)</f>
        <v>2</v>
      </c>
      <c r="DR187" s="13"/>
      <c r="DS187" s="13"/>
      <c r="DT187" s="13"/>
      <c r="DU187" s="116" t="s">
        <v>2770</v>
      </c>
      <c r="DV187" s="23">
        <f t="shared" ref="DV187:DY187" si="190">COUNTA(DV24:DV29)</f>
        <v>0</v>
      </c>
      <c r="DW187" s="23">
        <f t="shared" si="190"/>
        <v>1</v>
      </c>
      <c r="DX187" s="23">
        <f t="shared" si="190"/>
        <v>1</v>
      </c>
      <c r="DY187" s="23">
        <f t="shared" si="190"/>
        <v>0</v>
      </c>
      <c r="DZ187" s="24"/>
      <c r="EA187" s="23">
        <f>COUNTA(EA24:EA29)</f>
        <v>2</v>
      </c>
      <c r="EB187" s="13"/>
      <c r="EC187" s="13"/>
      <c r="ED187" s="13"/>
      <c r="EE187" s="116" t="s">
        <v>2770</v>
      </c>
      <c r="EF187" s="23">
        <f t="shared" ref="EF187:EI187" si="191">COUNTA(EF24:EF29)</f>
        <v>0</v>
      </c>
      <c r="EG187" s="23">
        <f t="shared" si="191"/>
        <v>1</v>
      </c>
      <c r="EH187" s="23">
        <f t="shared" si="191"/>
        <v>1</v>
      </c>
      <c r="EI187" s="23">
        <f t="shared" si="191"/>
        <v>0</v>
      </c>
      <c r="EJ187" s="24"/>
      <c r="EK187" s="23">
        <f>COUNTA(EK24:EK29)</f>
        <v>2</v>
      </c>
      <c r="EL187" s="13"/>
      <c r="EM187" s="13"/>
      <c r="EN187" s="13"/>
      <c r="EO187" s="116" t="s">
        <v>2770</v>
      </c>
      <c r="EP187" s="23">
        <f t="shared" ref="EP187:ES187" si="192">COUNTA(EP24:EP29)</f>
        <v>0</v>
      </c>
      <c r="EQ187" s="23">
        <f t="shared" si="192"/>
        <v>0</v>
      </c>
      <c r="ER187" s="23">
        <f t="shared" si="192"/>
        <v>2</v>
      </c>
      <c r="ES187" s="23">
        <f t="shared" si="192"/>
        <v>0</v>
      </c>
      <c r="ET187" s="24"/>
      <c r="EU187" s="23">
        <f>COUNTA(EU24:EU29)</f>
        <v>2</v>
      </c>
    </row>
    <row r="188" spans="1:151" ht="15.75" customHeight="1" x14ac:dyDescent="0.2">
      <c r="A188" s="13"/>
      <c r="B188" s="13"/>
      <c r="C188" s="13"/>
      <c r="D188" s="13"/>
      <c r="E188" s="13"/>
      <c r="F188" s="13"/>
      <c r="G188" s="13"/>
      <c r="H188" s="13"/>
      <c r="I188" s="13"/>
      <c r="J188" s="13"/>
      <c r="K188" s="14"/>
      <c r="L188" s="13"/>
      <c r="M188" s="13"/>
      <c r="N188" s="13"/>
      <c r="O188" s="116" t="s">
        <v>2496</v>
      </c>
      <c r="P188" s="117">
        <f t="shared" ref="P188:S188" si="193">COUNTA(P126:P135)</f>
        <v>0</v>
      </c>
      <c r="Q188" s="117">
        <f t="shared" si="193"/>
        <v>2</v>
      </c>
      <c r="R188" s="117">
        <f t="shared" si="193"/>
        <v>3</v>
      </c>
      <c r="S188" s="117">
        <f t="shared" si="193"/>
        <v>0</v>
      </c>
      <c r="T188" s="117"/>
      <c r="U188" s="117">
        <f>COUNTA(U126:U135)</f>
        <v>5</v>
      </c>
      <c r="V188" s="13"/>
      <c r="W188" s="13"/>
      <c r="X188" s="13"/>
      <c r="Y188" s="116" t="s">
        <v>2496</v>
      </c>
      <c r="Z188" s="117">
        <f t="shared" ref="Z188:AC188" si="194">COUNTA(Z126:Z135)</f>
        <v>0</v>
      </c>
      <c r="AA188" s="117">
        <f t="shared" si="194"/>
        <v>4</v>
      </c>
      <c r="AB188" s="117">
        <f t="shared" si="194"/>
        <v>1</v>
      </c>
      <c r="AC188" s="117">
        <f t="shared" si="194"/>
        <v>0</v>
      </c>
      <c r="AD188" s="117"/>
      <c r="AE188" s="117">
        <f>COUNTA(AE126:AE135)</f>
        <v>5</v>
      </c>
      <c r="AF188" s="13"/>
      <c r="AG188" s="13"/>
      <c r="AH188" s="13"/>
      <c r="AI188" s="162" t="s">
        <v>2496</v>
      </c>
      <c r="AJ188" s="237"/>
      <c r="AK188" s="237"/>
      <c r="AL188" s="237"/>
      <c r="AM188" s="237"/>
      <c r="AN188" s="237"/>
      <c r="AO188" s="237"/>
      <c r="AP188" s="13"/>
      <c r="AQ188" s="13"/>
      <c r="AR188" s="13"/>
      <c r="AS188" s="162" t="s">
        <v>2496</v>
      </c>
      <c r="AT188" s="237"/>
      <c r="AU188" s="237"/>
      <c r="AV188" s="237"/>
      <c r="AW188" s="237"/>
      <c r="AX188" s="237"/>
      <c r="AY188" s="237"/>
      <c r="AZ188" s="13"/>
      <c r="BA188" s="13"/>
      <c r="BB188" s="13"/>
      <c r="BC188" s="162" t="s">
        <v>2496</v>
      </c>
      <c r="BD188" s="237"/>
      <c r="BE188" s="237"/>
      <c r="BF188" s="237"/>
      <c r="BG188" s="237"/>
      <c r="BH188" s="237"/>
      <c r="BI188" s="237"/>
      <c r="BJ188" s="13"/>
      <c r="BK188" s="13"/>
      <c r="BL188" s="13"/>
      <c r="BM188" s="162" t="s">
        <v>2496</v>
      </c>
      <c r="BN188" s="237"/>
      <c r="BO188" s="237"/>
      <c r="BP188" s="237"/>
      <c r="BQ188" s="237"/>
      <c r="BR188" s="237"/>
      <c r="BS188" s="237"/>
      <c r="BT188" s="13"/>
      <c r="BU188" s="13"/>
      <c r="BV188" s="13"/>
      <c r="BW188" s="162" t="s">
        <v>2496</v>
      </c>
      <c r="BX188" s="237"/>
      <c r="BY188" s="237"/>
      <c r="BZ188" s="237"/>
      <c r="CA188" s="237"/>
      <c r="CB188" s="237"/>
      <c r="CC188" s="237"/>
      <c r="CD188" s="13"/>
      <c r="CE188" s="13"/>
      <c r="CF188" s="13"/>
      <c r="CG188" s="116" t="s">
        <v>2496</v>
      </c>
      <c r="CH188" s="117">
        <f t="shared" ref="CH188:CK188" si="195">COUNTA(CH126:CH135)</f>
        <v>0</v>
      </c>
      <c r="CI188" s="117">
        <f t="shared" si="195"/>
        <v>5</v>
      </c>
      <c r="CJ188" s="117">
        <f t="shared" si="195"/>
        <v>0</v>
      </c>
      <c r="CK188" s="117">
        <f t="shared" si="195"/>
        <v>0</v>
      </c>
      <c r="CL188" s="117"/>
      <c r="CM188" s="117">
        <f>COUNTA(CM126:CM135)</f>
        <v>5</v>
      </c>
      <c r="CN188" s="13"/>
      <c r="CO188" s="13"/>
      <c r="CP188" s="13"/>
      <c r="CQ188" s="116" t="s">
        <v>2496</v>
      </c>
      <c r="CR188" s="117">
        <f t="shared" ref="CR188:CU188" si="196">COUNTA(CR126:CR135)</f>
        <v>0</v>
      </c>
      <c r="CS188" s="117">
        <f t="shared" si="196"/>
        <v>4</v>
      </c>
      <c r="CT188" s="117">
        <f t="shared" si="196"/>
        <v>1</v>
      </c>
      <c r="CU188" s="117">
        <f t="shared" si="196"/>
        <v>0</v>
      </c>
      <c r="CV188" s="117"/>
      <c r="CW188" s="117">
        <f>COUNTA(CW126:CW135)</f>
        <v>5</v>
      </c>
      <c r="CX188" s="13"/>
      <c r="CY188" s="13"/>
      <c r="CZ188" s="13"/>
      <c r="DA188" s="116" t="s">
        <v>2496</v>
      </c>
      <c r="DB188" s="117">
        <f t="shared" ref="DB188:DE188" si="197">COUNTA(DB126:DB135)</f>
        <v>0</v>
      </c>
      <c r="DC188" s="117">
        <f t="shared" si="197"/>
        <v>5</v>
      </c>
      <c r="DD188" s="117">
        <f t="shared" si="197"/>
        <v>0</v>
      </c>
      <c r="DE188" s="117">
        <f t="shared" si="197"/>
        <v>0</v>
      </c>
      <c r="DF188" s="117"/>
      <c r="DG188" s="117">
        <f>COUNTA(DG126:DG135)</f>
        <v>5</v>
      </c>
      <c r="DH188" s="13"/>
      <c r="DI188" s="13"/>
      <c r="DJ188" s="13"/>
      <c r="DK188" s="116" t="s">
        <v>2496</v>
      </c>
      <c r="DL188" s="117">
        <f t="shared" ref="DL188:DO188" si="198">COUNTA(DL126:DL135)</f>
        <v>0</v>
      </c>
      <c r="DM188" s="117">
        <f t="shared" si="198"/>
        <v>5</v>
      </c>
      <c r="DN188" s="117">
        <f t="shared" si="198"/>
        <v>0</v>
      </c>
      <c r="DO188" s="117">
        <f t="shared" si="198"/>
        <v>0</v>
      </c>
      <c r="DP188" s="117"/>
      <c r="DQ188" s="117">
        <f>COUNTA(DQ126:DQ135)</f>
        <v>5</v>
      </c>
      <c r="DR188" s="13"/>
      <c r="DS188" s="13"/>
      <c r="DT188" s="13"/>
      <c r="DU188" s="116" t="s">
        <v>2496</v>
      </c>
      <c r="DV188" s="117">
        <f t="shared" ref="DV188:DY188" si="199">COUNTA(DV126:DV135)</f>
        <v>0</v>
      </c>
      <c r="DW188" s="117">
        <f t="shared" si="199"/>
        <v>4</v>
      </c>
      <c r="DX188" s="117">
        <f t="shared" si="199"/>
        <v>1</v>
      </c>
      <c r="DY188" s="117">
        <f t="shared" si="199"/>
        <v>0</v>
      </c>
      <c r="DZ188" s="117"/>
      <c r="EA188" s="117">
        <f>COUNTA(EA126:EA135)</f>
        <v>5</v>
      </c>
      <c r="EB188" s="13"/>
      <c r="EC188" s="13"/>
      <c r="ED188" s="13"/>
      <c r="EE188" s="116" t="s">
        <v>2496</v>
      </c>
      <c r="EF188" s="117">
        <f t="shared" ref="EF188:EI188" si="200">COUNTA(EF126:EF135)</f>
        <v>0</v>
      </c>
      <c r="EG188" s="117">
        <f t="shared" si="200"/>
        <v>3</v>
      </c>
      <c r="EH188" s="117">
        <f t="shared" si="200"/>
        <v>2</v>
      </c>
      <c r="EI188" s="117">
        <f t="shared" si="200"/>
        <v>0</v>
      </c>
      <c r="EJ188" s="117"/>
      <c r="EK188" s="117">
        <f>COUNTA(EK126:EK135)</f>
        <v>5</v>
      </c>
      <c r="EL188" s="13"/>
      <c r="EM188" s="13"/>
      <c r="EN188" s="13"/>
      <c r="EO188" s="116" t="s">
        <v>2496</v>
      </c>
      <c r="EP188" s="117">
        <f t="shared" ref="EP188:ES188" si="201">COUNTA(EP126:EP135)</f>
        <v>0</v>
      </c>
      <c r="EQ188" s="117">
        <f t="shared" si="201"/>
        <v>5</v>
      </c>
      <c r="ER188" s="117">
        <f t="shared" si="201"/>
        <v>0</v>
      </c>
      <c r="ES188" s="117">
        <f t="shared" si="201"/>
        <v>0</v>
      </c>
      <c r="ET188" s="117"/>
      <c r="EU188" s="117">
        <f>COUNTA(EU126:EU135)</f>
        <v>5</v>
      </c>
    </row>
    <row r="189" spans="1:151" ht="15.75" customHeight="1" x14ac:dyDescent="0.2">
      <c r="A189" s="13"/>
      <c r="B189" s="13"/>
      <c r="C189" s="13"/>
      <c r="D189" s="13"/>
      <c r="E189" s="13"/>
      <c r="F189" s="13"/>
      <c r="G189" s="13"/>
      <c r="H189" s="13"/>
      <c r="I189" s="13"/>
      <c r="J189" s="13"/>
      <c r="K189" s="14"/>
      <c r="L189" s="13"/>
      <c r="M189" s="13"/>
      <c r="N189" s="13"/>
      <c r="O189" s="116" t="s">
        <v>2465</v>
      </c>
      <c r="P189" s="117">
        <f t="shared" ref="P189:S189" si="202">COUNTA(P123:P125)</f>
        <v>0</v>
      </c>
      <c r="Q189" s="117">
        <f t="shared" si="202"/>
        <v>1</v>
      </c>
      <c r="R189" s="117">
        <f t="shared" si="202"/>
        <v>2</v>
      </c>
      <c r="S189" s="117">
        <f t="shared" si="202"/>
        <v>0</v>
      </c>
      <c r="T189" s="117"/>
      <c r="U189" s="117">
        <f>COUNTA(U123:U125)</f>
        <v>3</v>
      </c>
      <c r="V189" s="13"/>
      <c r="W189" s="13"/>
      <c r="X189" s="13"/>
      <c r="Y189" s="116" t="s">
        <v>2465</v>
      </c>
      <c r="Z189" s="117">
        <f t="shared" ref="Z189:AC189" si="203">COUNTA(Z123:Z125)</f>
        <v>0</v>
      </c>
      <c r="AA189" s="117">
        <f t="shared" si="203"/>
        <v>3</v>
      </c>
      <c r="AB189" s="117">
        <f t="shared" si="203"/>
        <v>0</v>
      </c>
      <c r="AC189" s="117">
        <f t="shared" si="203"/>
        <v>0</v>
      </c>
      <c r="AD189" s="117"/>
      <c r="AE189" s="117">
        <f>COUNTA(AE123:AE125)</f>
        <v>3</v>
      </c>
      <c r="AF189" s="13"/>
      <c r="AG189" s="13"/>
      <c r="AH189" s="13"/>
      <c r="AI189" s="162" t="s">
        <v>2465</v>
      </c>
      <c r="AJ189" s="237"/>
      <c r="AK189" s="237"/>
      <c r="AL189" s="237"/>
      <c r="AM189" s="237"/>
      <c r="AN189" s="237"/>
      <c r="AO189" s="237"/>
      <c r="AP189" s="13"/>
      <c r="AQ189" s="13"/>
      <c r="AR189" s="13"/>
      <c r="AS189" s="162" t="s">
        <v>2465</v>
      </c>
      <c r="AT189" s="237"/>
      <c r="AU189" s="237"/>
      <c r="AV189" s="237"/>
      <c r="AW189" s="237"/>
      <c r="AX189" s="237"/>
      <c r="AY189" s="237"/>
      <c r="AZ189" s="13"/>
      <c r="BA189" s="13"/>
      <c r="BB189" s="13"/>
      <c r="BC189" s="162" t="s">
        <v>2465</v>
      </c>
      <c r="BD189" s="237"/>
      <c r="BE189" s="237"/>
      <c r="BF189" s="237"/>
      <c r="BG189" s="237"/>
      <c r="BH189" s="237"/>
      <c r="BI189" s="237"/>
      <c r="BJ189" s="13"/>
      <c r="BK189" s="13"/>
      <c r="BL189" s="13"/>
      <c r="BM189" s="162" t="s">
        <v>2465</v>
      </c>
      <c r="BN189" s="237"/>
      <c r="BO189" s="237"/>
      <c r="BP189" s="237"/>
      <c r="BQ189" s="237"/>
      <c r="BR189" s="237"/>
      <c r="BS189" s="237"/>
      <c r="BT189" s="13"/>
      <c r="BU189" s="13"/>
      <c r="BV189" s="13"/>
      <c r="BW189" s="162" t="s">
        <v>2465</v>
      </c>
      <c r="BX189" s="237"/>
      <c r="BY189" s="237"/>
      <c r="BZ189" s="237"/>
      <c r="CA189" s="237"/>
      <c r="CB189" s="237"/>
      <c r="CC189" s="237"/>
      <c r="CD189" s="13"/>
      <c r="CE189" s="13"/>
      <c r="CF189" s="13"/>
      <c r="CG189" s="116" t="s">
        <v>2465</v>
      </c>
      <c r="CH189" s="117">
        <f t="shared" ref="CH189:CK189" si="204">COUNTA(CH123:CH125)</f>
        <v>0</v>
      </c>
      <c r="CI189" s="117">
        <f t="shared" si="204"/>
        <v>3</v>
      </c>
      <c r="CJ189" s="117">
        <f t="shared" si="204"/>
        <v>0</v>
      </c>
      <c r="CK189" s="117">
        <f t="shared" si="204"/>
        <v>0</v>
      </c>
      <c r="CL189" s="117"/>
      <c r="CM189" s="117">
        <f>COUNTA(CM123:CM125)</f>
        <v>3</v>
      </c>
      <c r="CN189" s="13"/>
      <c r="CO189" s="13"/>
      <c r="CP189" s="13"/>
      <c r="CQ189" s="116" t="s">
        <v>2465</v>
      </c>
      <c r="CR189" s="117">
        <f t="shared" ref="CR189:CU189" si="205">COUNTA(CR123:CR125)</f>
        <v>0</v>
      </c>
      <c r="CS189" s="117">
        <f t="shared" si="205"/>
        <v>3</v>
      </c>
      <c r="CT189" s="117">
        <f t="shared" si="205"/>
        <v>0</v>
      </c>
      <c r="CU189" s="117">
        <f t="shared" si="205"/>
        <v>0</v>
      </c>
      <c r="CV189" s="117"/>
      <c r="CW189" s="117">
        <f>COUNTA(CW123:CW125)</f>
        <v>3</v>
      </c>
      <c r="CX189" s="13"/>
      <c r="CY189" s="13"/>
      <c r="CZ189" s="13"/>
      <c r="DA189" s="116" t="s">
        <v>2465</v>
      </c>
      <c r="DB189" s="117">
        <f t="shared" ref="DB189:DE189" si="206">COUNTA(DB123:DB125)</f>
        <v>0</v>
      </c>
      <c r="DC189" s="117">
        <f t="shared" si="206"/>
        <v>3</v>
      </c>
      <c r="DD189" s="117">
        <f t="shared" si="206"/>
        <v>0</v>
      </c>
      <c r="DE189" s="117">
        <f t="shared" si="206"/>
        <v>0</v>
      </c>
      <c r="DF189" s="117"/>
      <c r="DG189" s="117">
        <f>COUNTA(DG123:DG125)</f>
        <v>3</v>
      </c>
      <c r="DH189" s="13"/>
      <c r="DI189" s="13"/>
      <c r="DJ189" s="13"/>
      <c r="DK189" s="116" t="s">
        <v>2465</v>
      </c>
      <c r="DL189" s="117">
        <f t="shared" ref="DL189:DO189" si="207">COUNTA(DL123:DL125)</f>
        <v>0</v>
      </c>
      <c r="DM189" s="117">
        <f t="shared" si="207"/>
        <v>2</v>
      </c>
      <c r="DN189" s="117">
        <f t="shared" si="207"/>
        <v>1</v>
      </c>
      <c r="DO189" s="117">
        <f t="shared" si="207"/>
        <v>0</v>
      </c>
      <c r="DP189" s="117"/>
      <c r="DQ189" s="117">
        <f>COUNTA(DQ123:DQ125)</f>
        <v>3</v>
      </c>
      <c r="DR189" s="13"/>
      <c r="DS189" s="13"/>
      <c r="DT189" s="13"/>
      <c r="DU189" s="116" t="s">
        <v>2465</v>
      </c>
      <c r="DV189" s="117">
        <f t="shared" ref="DV189:DY189" si="208">COUNTA(DV123:DV125)</f>
        <v>0</v>
      </c>
      <c r="DW189" s="117">
        <f t="shared" si="208"/>
        <v>3</v>
      </c>
      <c r="DX189" s="117">
        <f t="shared" si="208"/>
        <v>0</v>
      </c>
      <c r="DY189" s="117">
        <f t="shared" si="208"/>
        <v>0</v>
      </c>
      <c r="DZ189" s="117"/>
      <c r="EA189" s="117">
        <f>COUNTA(EA123:EA125)</f>
        <v>3</v>
      </c>
      <c r="EB189" s="13"/>
      <c r="EC189" s="13"/>
      <c r="ED189" s="13"/>
      <c r="EE189" s="116" t="s">
        <v>2465</v>
      </c>
      <c r="EF189" s="117">
        <f t="shared" ref="EF189:EI189" si="209">COUNTA(EF123:EF125)</f>
        <v>0</v>
      </c>
      <c r="EG189" s="117">
        <f t="shared" si="209"/>
        <v>3</v>
      </c>
      <c r="EH189" s="117">
        <f t="shared" si="209"/>
        <v>0</v>
      </c>
      <c r="EI189" s="117">
        <f t="shared" si="209"/>
        <v>0</v>
      </c>
      <c r="EJ189" s="117"/>
      <c r="EK189" s="117">
        <f>COUNTA(EK123:EK125)</f>
        <v>3</v>
      </c>
      <c r="EL189" s="13"/>
      <c r="EM189" s="13"/>
      <c r="EN189" s="13"/>
      <c r="EO189" s="116" t="s">
        <v>2465</v>
      </c>
      <c r="EP189" s="117">
        <f t="shared" ref="EP189:ES189" si="210">COUNTA(EP123:EP125)</f>
        <v>0</v>
      </c>
      <c r="EQ189" s="117">
        <f t="shared" si="210"/>
        <v>3</v>
      </c>
      <c r="ER189" s="117">
        <f t="shared" si="210"/>
        <v>0</v>
      </c>
      <c r="ES189" s="117">
        <f t="shared" si="210"/>
        <v>0</v>
      </c>
      <c r="ET189" s="117"/>
      <c r="EU189" s="117">
        <f>COUNTA(EU123:EU125)</f>
        <v>3</v>
      </c>
    </row>
    <row r="190" spans="1:151" ht="15.75" customHeight="1" x14ac:dyDescent="0.2">
      <c r="A190" s="13"/>
      <c r="B190" s="13"/>
      <c r="C190" s="13"/>
      <c r="D190" s="13"/>
      <c r="E190" s="13"/>
      <c r="F190" s="13"/>
      <c r="G190" s="13"/>
      <c r="H190" s="13"/>
      <c r="I190" s="13"/>
      <c r="J190" s="13"/>
      <c r="K190" s="14"/>
      <c r="L190" s="13"/>
      <c r="M190" s="13"/>
      <c r="N190" s="13"/>
      <c r="O190" s="24" t="s">
        <v>2557</v>
      </c>
      <c r="P190" s="117">
        <f t="shared" ref="P190:S190" si="211">COUNTA(P136:P138)</f>
        <v>0</v>
      </c>
      <c r="Q190" s="117">
        <f t="shared" si="211"/>
        <v>1</v>
      </c>
      <c r="R190" s="117">
        <f t="shared" si="211"/>
        <v>2</v>
      </c>
      <c r="S190" s="117">
        <f t="shared" si="211"/>
        <v>0</v>
      </c>
      <c r="T190" s="117"/>
      <c r="U190" s="117">
        <f>COUNTA(U136:U138)</f>
        <v>3</v>
      </c>
      <c r="V190" s="13"/>
      <c r="W190" s="13"/>
      <c r="X190" s="13"/>
      <c r="Y190" s="24" t="s">
        <v>2557</v>
      </c>
      <c r="Z190" s="117">
        <f t="shared" ref="Z190:AC190" si="212">COUNTA(Z136:Z138)</f>
        <v>0</v>
      </c>
      <c r="AA190" s="117">
        <f t="shared" si="212"/>
        <v>3</v>
      </c>
      <c r="AB190" s="117">
        <f t="shared" si="212"/>
        <v>0</v>
      </c>
      <c r="AC190" s="117">
        <f t="shared" si="212"/>
        <v>0</v>
      </c>
      <c r="AD190" s="117"/>
      <c r="AE190" s="117">
        <f>COUNTA(AE136:AE138)</f>
        <v>3</v>
      </c>
      <c r="AF190" s="13"/>
      <c r="AG190" s="13"/>
      <c r="AH190" s="13"/>
      <c r="AI190" s="41" t="s">
        <v>2557</v>
      </c>
      <c r="AJ190" s="237"/>
      <c r="AK190" s="237"/>
      <c r="AL190" s="237"/>
      <c r="AM190" s="237"/>
      <c r="AN190" s="237"/>
      <c r="AO190" s="237"/>
      <c r="AP190" s="13"/>
      <c r="AQ190" s="13"/>
      <c r="AR190" s="13"/>
      <c r="AS190" s="41" t="s">
        <v>2557</v>
      </c>
      <c r="AT190" s="237"/>
      <c r="AU190" s="237"/>
      <c r="AV190" s="237"/>
      <c r="AW190" s="237"/>
      <c r="AX190" s="237"/>
      <c r="AY190" s="237"/>
      <c r="AZ190" s="13"/>
      <c r="BA190" s="13"/>
      <c r="BB190" s="13"/>
      <c r="BC190" s="41" t="s">
        <v>2557</v>
      </c>
      <c r="BD190" s="237"/>
      <c r="BE190" s="237"/>
      <c r="BF190" s="237"/>
      <c r="BG190" s="237"/>
      <c r="BH190" s="237"/>
      <c r="BI190" s="237"/>
      <c r="BJ190" s="13"/>
      <c r="BK190" s="13"/>
      <c r="BL190" s="13"/>
      <c r="BM190" s="41" t="s">
        <v>2557</v>
      </c>
      <c r="BN190" s="237"/>
      <c r="BO190" s="237"/>
      <c r="BP190" s="237"/>
      <c r="BQ190" s="237"/>
      <c r="BR190" s="237"/>
      <c r="BS190" s="237"/>
      <c r="BT190" s="13"/>
      <c r="BU190" s="13"/>
      <c r="BV190" s="13"/>
      <c r="BW190" s="41" t="s">
        <v>2557</v>
      </c>
      <c r="BX190" s="237"/>
      <c r="BY190" s="237"/>
      <c r="BZ190" s="237"/>
      <c r="CA190" s="237"/>
      <c r="CB190" s="237"/>
      <c r="CC190" s="237"/>
      <c r="CD190" s="13"/>
      <c r="CE190" s="13"/>
      <c r="CF190" s="13"/>
      <c r="CG190" s="24" t="s">
        <v>2557</v>
      </c>
      <c r="CH190" s="117">
        <f t="shared" ref="CH190:CK190" si="213">COUNTA(CH136:CH138)</f>
        <v>0</v>
      </c>
      <c r="CI190" s="117">
        <f t="shared" si="213"/>
        <v>3</v>
      </c>
      <c r="CJ190" s="117">
        <f t="shared" si="213"/>
        <v>0</v>
      </c>
      <c r="CK190" s="117">
        <f t="shared" si="213"/>
        <v>0</v>
      </c>
      <c r="CL190" s="117"/>
      <c r="CM190" s="117">
        <f>COUNTA(CM136:CM138)</f>
        <v>3</v>
      </c>
      <c r="CN190" s="13"/>
      <c r="CO190" s="13"/>
      <c r="CP190" s="13"/>
      <c r="CQ190" s="24" t="s">
        <v>2557</v>
      </c>
      <c r="CR190" s="117">
        <f t="shared" ref="CR190:CU190" si="214">COUNTA(CR136:CR138)</f>
        <v>0</v>
      </c>
      <c r="CS190" s="117">
        <f t="shared" si="214"/>
        <v>3</v>
      </c>
      <c r="CT190" s="117">
        <f t="shared" si="214"/>
        <v>0</v>
      </c>
      <c r="CU190" s="117">
        <f t="shared" si="214"/>
        <v>0</v>
      </c>
      <c r="CV190" s="117"/>
      <c r="CW190" s="117">
        <f>COUNTA(CW136:CW138)</f>
        <v>3</v>
      </c>
      <c r="CX190" s="13"/>
      <c r="CY190" s="13"/>
      <c r="CZ190" s="13"/>
      <c r="DA190" s="24" t="s">
        <v>2557</v>
      </c>
      <c r="DB190" s="117">
        <f t="shared" ref="DB190:DE190" si="215">COUNTA(DB136:DB138)</f>
        <v>0</v>
      </c>
      <c r="DC190" s="117">
        <f t="shared" si="215"/>
        <v>3</v>
      </c>
      <c r="DD190" s="117">
        <f t="shared" si="215"/>
        <v>0</v>
      </c>
      <c r="DE190" s="117">
        <f t="shared" si="215"/>
        <v>0</v>
      </c>
      <c r="DF190" s="117"/>
      <c r="DG190" s="117">
        <f>COUNTA(DG136:DG138)</f>
        <v>3</v>
      </c>
      <c r="DH190" s="13"/>
      <c r="DI190" s="13"/>
      <c r="DJ190" s="13"/>
      <c r="DK190" s="24" t="s">
        <v>2557</v>
      </c>
      <c r="DL190" s="117">
        <f t="shared" ref="DL190:DO190" si="216">COUNTA(DL136:DL138)</f>
        <v>0</v>
      </c>
      <c r="DM190" s="117">
        <f t="shared" si="216"/>
        <v>3</v>
      </c>
      <c r="DN190" s="117">
        <f t="shared" si="216"/>
        <v>0</v>
      </c>
      <c r="DO190" s="117">
        <f t="shared" si="216"/>
        <v>0</v>
      </c>
      <c r="DP190" s="117"/>
      <c r="DQ190" s="117">
        <f>COUNTA(DQ136:DQ138)</f>
        <v>3</v>
      </c>
      <c r="DR190" s="13"/>
      <c r="DS190" s="13"/>
      <c r="DT190" s="13"/>
      <c r="DU190" s="24" t="s">
        <v>2557</v>
      </c>
      <c r="DV190" s="117">
        <f t="shared" ref="DV190:DY190" si="217">COUNTA(DV136:DV138)</f>
        <v>0</v>
      </c>
      <c r="DW190" s="117">
        <f t="shared" si="217"/>
        <v>3</v>
      </c>
      <c r="DX190" s="117">
        <f t="shared" si="217"/>
        <v>0</v>
      </c>
      <c r="DY190" s="117">
        <f t="shared" si="217"/>
        <v>0</v>
      </c>
      <c r="DZ190" s="117"/>
      <c r="EA190" s="117">
        <f>COUNTA(EA136:EA138)</f>
        <v>3</v>
      </c>
      <c r="EB190" s="13"/>
      <c r="EC190" s="13"/>
      <c r="ED190" s="13"/>
      <c r="EE190" s="24" t="s">
        <v>2557</v>
      </c>
      <c r="EF190" s="117">
        <f t="shared" ref="EF190:EI190" si="218">COUNTA(EF136:EF138)</f>
        <v>0</v>
      </c>
      <c r="EG190" s="117">
        <f t="shared" si="218"/>
        <v>3</v>
      </c>
      <c r="EH190" s="117">
        <f t="shared" si="218"/>
        <v>0</v>
      </c>
      <c r="EI190" s="117">
        <f t="shared" si="218"/>
        <v>0</v>
      </c>
      <c r="EJ190" s="117"/>
      <c r="EK190" s="117">
        <f>COUNTA(EK136:EK138)</f>
        <v>3</v>
      </c>
      <c r="EL190" s="13"/>
      <c r="EM190" s="13"/>
      <c r="EN190" s="13"/>
      <c r="EO190" s="24" t="s">
        <v>2557</v>
      </c>
      <c r="EP190" s="117">
        <f t="shared" ref="EP190:ES190" si="219">COUNTA(EP136:EP138)</f>
        <v>0</v>
      </c>
      <c r="EQ190" s="117">
        <f t="shared" si="219"/>
        <v>3</v>
      </c>
      <c r="ER190" s="117">
        <f t="shared" si="219"/>
        <v>0</v>
      </c>
      <c r="ES190" s="117">
        <f t="shared" si="219"/>
        <v>0</v>
      </c>
      <c r="ET190" s="117"/>
      <c r="EU190" s="117">
        <f>COUNTA(EU136:EU138)</f>
        <v>3</v>
      </c>
    </row>
    <row r="191" spans="1:151" ht="15.75" customHeight="1" x14ac:dyDescent="0.2">
      <c r="A191" s="13"/>
      <c r="B191" s="13"/>
      <c r="C191" s="13"/>
      <c r="D191" s="13"/>
      <c r="E191" s="13"/>
      <c r="F191" s="13"/>
      <c r="G191" s="13"/>
      <c r="H191" s="13"/>
      <c r="I191" s="13"/>
      <c r="J191" s="13"/>
      <c r="K191" s="14"/>
      <c r="L191" s="13"/>
      <c r="M191" s="13"/>
      <c r="N191" s="13"/>
      <c r="O191" s="24" t="s">
        <v>2576</v>
      </c>
      <c r="P191" s="117">
        <f t="shared" ref="P191:S191" si="220">COUNTA(P139:P143)</f>
        <v>0</v>
      </c>
      <c r="Q191" s="117">
        <f t="shared" si="220"/>
        <v>0</v>
      </c>
      <c r="R191" s="117">
        <f t="shared" si="220"/>
        <v>3</v>
      </c>
      <c r="S191" s="117">
        <f t="shared" si="220"/>
        <v>0</v>
      </c>
      <c r="T191" s="117"/>
      <c r="U191" s="117">
        <f>COUNTA(U139:U143)</f>
        <v>3</v>
      </c>
      <c r="V191" s="13"/>
      <c r="W191" s="13"/>
      <c r="X191" s="13"/>
      <c r="Y191" s="24" t="s">
        <v>2576</v>
      </c>
      <c r="Z191" s="117">
        <f t="shared" ref="Z191:AC191" si="221">COUNTA(Z139:Z143)</f>
        <v>0</v>
      </c>
      <c r="AA191" s="117">
        <f t="shared" si="221"/>
        <v>3</v>
      </c>
      <c r="AB191" s="117">
        <f t="shared" si="221"/>
        <v>0</v>
      </c>
      <c r="AC191" s="117">
        <f t="shared" si="221"/>
        <v>0</v>
      </c>
      <c r="AD191" s="117"/>
      <c r="AE191" s="117">
        <f>COUNTA(AE139:AE143)</f>
        <v>3</v>
      </c>
      <c r="AF191" s="13"/>
      <c r="AG191" s="13"/>
      <c r="AH191" s="13"/>
      <c r="AI191" s="41" t="s">
        <v>2576</v>
      </c>
      <c r="AJ191" s="237"/>
      <c r="AK191" s="237"/>
      <c r="AL191" s="237"/>
      <c r="AM191" s="237"/>
      <c r="AN191" s="237"/>
      <c r="AO191" s="237"/>
      <c r="AP191" s="13"/>
      <c r="AQ191" s="13"/>
      <c r="AR191" s="13"/>
      <c r="AS191" s="41" t="s">
        <v>2576</v>
      </c>
      <c r="AT191" s="237"/>
      <c r="AU191" s="237"/>
      <c r="AV191" s="237"/>
      <c r="AW191" s="237"/>
      <c r="AX191" s="237"/>
      <c r="AY191" s="237"/>
      <c r="AZ191" s="13"/>
      <c r="BA191" s="13"/>
      <c r="BB191" s="13"/>
      <c r="BC191" s="41" t="s">
        <v>2576</v>
      </c>
      <c r="BD191" s="237"/>
      <c r="BE191" s="237"/>
      <c r="BF191" s="237"/>
      <c r="BG191" s="237"/>
      <c r="BH191" s="237"/>
      <c r="BI191" s="237"/>
      <c r="BJ191" s="13"/>
      <c r="BK191" s="13"/>
      <c r="BL191" s="13"/>
      <c r="BM191" s="41" t="s">
        <v>2576</v>
      </c>
      <c r="BN191" s="237"/>
      <c r="BO191" s="237"/>
      <c r="BP191" s="237"/>
      <c r="BQ191" s="237"/>
      <c r="BR191" s="237"/>
      <c r="BS191" s="237"/>
      <c r="BT191" s="13"/>
      <c r="BU191" s="13"/>
      <c r="BV191" s="13"/>
      <c r="BW191" s="41" t="s">
        <v>2576</v>
      </c>
      <c r="BX191" s="237"/>
      <c r="BY191" s="237"/>
      <c r="BZ191" s="237"/>
      <c r="CA191" s="237"/>
      <c r="CB191" s="237"/>
      <c r="CC191" s="237"/>
      <c r="CD191" s="13"/>
      <c r="CE191" s="13"/>
      <c r="CF191" s="13"/>
      <c r="CG191" s="24" t="s">
        <v>2576</v>
      </c>
      <c r="CH191" s="117">
        <f t="shared" ref="CH191:CK191" si="222">COUNTA(CH139:CH143)</f>
        <v>0</v>
      </c>
      <c r="CI191" s="117">
        <f t="shared" si="222"/>
        <v>3</v>
      </c>
      <c r="CJ191" s="117">
        <f t="shared" si="222"/>
        <v>0</v>
      </c>
      <c r="CK191" s="117">
        <f t="shared" si="222"/>
        <v>0</v>
      </c>
      <c r="CL191" s="117"/>
      <c r="CM191" s="117">
        <f>COUNTA(CM139:CM143)</f>
        <v>3</v>
      </c>
      <c r="CN191" s="13"/>
      <c r="CO191" s="13"/>
      <c r="CP191" s="13"/>
      <c r="CQ191" s="24" t="s">
        <v>2576</v>
      </c>
      <c r="CR191" s="117">
        <f t="shared" ref="CR191:CU191" si="223">COUNTA(CR139:CR143)</f>
        <v>0</v>
      </c>
      <c r="CS191" s="117">
        <f t="shared" si="223"/>
        <v>2</v>
      </c>
      <c r="CT191" s="117">
        <f t="shared" si="223"/>
        <v>1</v>
      </c>
      <c r="CU191" s="117">
        <f t="shared" si="223"/>
        <v>0</v>
      </c>
      <c r="CV191" s="117"/>
      <c r="CW191" s="117">
        <f>COUNTA(CW139:CW143)</f>
        <v>3</v>
      </c>
      <c r="CX191" s="13"/>
      <c r="CY191" s="13"/>
      <c r="CZ191" s="13"/>
      <c r="DA191" s="24" t="s">
        <v>2576</v>
      </c>
      <c r="DB191" s="117">
        <f t="shared" ref="DB191:DE191" si="224">COUNTA(DB139:DB143)</f>
        <v>0</v>
      </c>
      <c r="DC191" s="117">
        <f t="shared" si="224"/>
        <v>3</v>
      </c>
      <c r="DD191" s="117">
        <f t="shared" si="224"/>
        <v>0</v>
      </c>
      <c r="DE191" s="117">
        <f t="shared" si="224"/>
        <v>0</v>
      </c>
      <c r="DF191" s="117"/>
      <c r="DG191" s="117">
        <f>COUNTA(DG139:DG143)</f>
        <v>3</v>
      </c>
      <c r="DH191" s="13"/>
      <c r="DI191" s="13"/>
      <c r="DJ191" s="13"/>
      <c r="DK191" s="24" t="s">
        <v>2576</v>
      </c>
      <c r="DL191" s="117">
        <f t="shared" ref="DL191:DO191" si="225">COUNTA(DL139:DL143)</f>
        <v>0</v>
      </c>
      <c r="DM191" s="117">
        <f t="shared" si="225"/>
        <v>1</v>
      </c>
      <c r="DN191" s="117">
        <f t="shared" si="225"/>
        <v>2</v>
      </c>
      <c r="DO191" s="117">
        <f t="shared" si="225"/>
        <v>0</v>
      </c>
      <c r="DP191" s="117"/>
      <c r="DQ191" s="117">
        <f>COUNTA(DQ139:DQ143)</f>
        <v>3</v>
      </c>
      <c r="DR191" s="13"/>
      <c r="DS191" s="13"/>
      <c r="DT191" s="13"/>
      <c r="DU191" s="24" t="s">
        <v>2576</v>
      </c>
      <c r="DV191" s="117">
        <f t="shared" ref="DV191:DY191" si="226">COUNTA(DV139:DV143)</f>
        <v>0</v>
      </c>
      <c r="DW191" s="117">
        <f t="shared" si="226"/>
        <v>3</v>
      </c>
      <c r="DX191" s="117">
        <f t="shared" si="226"/>
        <v>0</v>
      </c>
      <c r="DY191" s="117">
        <f t="shared" si="226"/>
        <v>0</v>
      </c>
      <c r="DZ191" s="117"/>
      <c r="EA191" s="117">
        <f>COUNTA(EA139:EA143)</f>
        <v>3</v>
      </c>
      <c r="EB191" s="13"/>
      <c r="EC191" s="13"/>
      <c r="ED191" s="13"/>
      <c r="EE191" s="24" t="s">
        <v>2576</v>
      </c>
      <c r="EF191" s="117">
        <f t="shared" ref="EF191:EI191" si="227">COUNTA(EF139:EF143)</f>
        <v>0</v>
      </c>
      <c r="EG191" s="117">
        <f t="shared" si="227"/>
        <v>3</v>
      </c>
      <c r="EH191" s="117">
        <f t="shared" si="227"/>
        <v>0</v>
      </c>
      <c r="EI191" s="117">
        <f t="shared" si="227"/>
        <v>0</v>
      </c>
      <c r="EJ191" s="117"/>
      <c r="EK191" s="117">
        <f>COUNTA(EK139:EK143)</f>
        <v>3</v>
      </c>
      <c r="EL191" s="13"/>
      <c r="EM191" s="13"/>
      <c r="EN191" s="13"/>
      <c r="EO191" s="24" t="s">
        <v>2576</v>
      </c>
      <c r="EP191" s="117">
        <f t="shared" ref="EP191:ES191" si="228">COUNTA(EP139:EP143)</f>
        <v>0</v>
      </c>
      <c r="EQ191" s="117">
        <f t="shared" si="228"/>
        <v>3</v>
      </c>
      <c r="ER191" s="117">
        <f t="shared" si="228"/>
        <v>0</v>
      </c>
      <c r="ES191" s="117">
        <f t="shared" si="228"/>
        <v>0</v>
      </c>
      <c r="ET191" s="117"/>
      <c r="EU191" s="117">
        <f>COUNTA(EU139:EU143)</f>
        <v>3</v>
      </c>
    </row>
    <row r="192" spans="1:151" ht="15.75" customHeight="1" x14ac:dyDescent="0.2">
      <c r="A192" s="13"/>
      <c r="B192" s="13"/>
      <c r="C192" s="13"/>
      <c r="D192" s="13"/>
      <c r="E192" s="13"/>
      <c r="F192" s="13"/>
      <c r="G192" s="13"/>
      <c r="H192" s="13"/>
      <c r="I192" s="13"/>
      <c r="J192" s="13"/>
      <c r="K192" s="14"/>
      <c r="L192" s="13"/>
      <c r="M192" s="13"/>
      <c r="N192" s="13"/>
      <c r="O192" s="24" t="s">
        <v>2616</v>
      </c>
      <c r="P192" s="117">
        <f t="shared" ref="P192:S192" si="229">COUNTA(P144:P149)</f>
        <v>0</v>
      </c>
      <c r="Q192" s="117">
        <f t="shared" si="229"/>
        <v>1</v>
      </c>
      <c r="R192" s="117">
        <f t="shared" si="229"/>
        <v>3</v>
      </c>
      <c r="S192" s="117">
        <f t="shared" si="229"/>
        <v>0</v>
      </c>
      <c r="T192" s="117"/>
      <c r="U192" s="117">
        <f>COUNTA(U144:U149)</f>
        <v>4</v>
      </c>
      <c r="V192" s="13"/>
      <c r="W192" s="13"/>
      <c r="X192" s="13"/>
      <c r="Y192" s="24" t="s">
        <v>2616</v>
      </c>
      <c r="Z192" s="117">
        <f t="shared" ref="Z192:AC192" si="230">COUNTA(Z144:Z149)</f>
        <v>0</v>
      </c>
      <c r="AA192" s="117">
        <f t="shared" si="230"/>
        <v>3</v>
      </c>
      <c r="AB192" s="117">
        <f t="shared" si="230"/>
        <v>1</v>
      </c>
      <c r="AC192" s="117">
        <f t="shared" si="230"/>
        <v>0</v>
      </c>
      <c r="AD192" s="117"/>
      <c r="AE192" s="117">
        <f>COUNTA(AE144:AE149)</f>
        <v>4</v>
      </c>
      <c r="AF192" s="13"/>
      <c r="AG192" s="13"/>
      <c r="AH192" s="13"/>
      <c r="AI192" s="41" t="s">
        <v>2616</v>
      </c>
      <c r="AJ192" s="237"/>
      <c r="AK192" s="237"/>
      <c r="AL192" s="237"/>
      <c r="AM192" s="237"/>
      <c r="AN192" s="237"/>
      <c r="AO192" s="237"/>
      <c r="AP192" s="13"/>
      <c r="AQ192" s="13"/>
      <c r="AR192" s="13"/>
      <c r="AS192" s="41" t="s">
        <v>2616</v>
      </c>
      <c r="AT192" s="237"/>
      <c r="AU192" s="237"/>
      <c r="AV192" s="237"/>
      <c r="AW192" s="237"/>
      <c r="AX192" s="237"/>
      <c r="AY192" s="237"/>
      <c r="AZ192" s="13"/>
      <c r="BA192" s="13"/>
      <c r="BB192" s="13"/>
      <c r="BC192" s="41" t="s">
        <v>2616</v>
      </c>
      <c r="BD192" s="237"/>
      <c r="BE192" s="237"/>
      <c r="BF192" s="237"/>
      <c r="BG192" s="237"/>
      <c r="BH192" s="237"/>
      <c r="BI192" s="237"/>
      <c r="BJ192" s="13"/>
      <c r="BK192" s="13"/>
      <c r="BL192" s="13"/>
      <c r="BM192" s="41" t="s">
        <v>2616</v>
      </c>
      <c r="BN192" s="237"/>
      <c r="BO192" s="237"/>
      <c r="BP192" s="237"/>
      <c r="BQ192" s="237"/>
      <c r="BR192" s="237"/>
      <c r="BS192" s="237"/>
      <c r="BT192" s="13"/>
      <c r="BU192" s="13"/>
      <c r="BV192" s="13"/>
      <c r="BW192" s="41" t="s">
        <v>2616</v>
      </c>
      <c r="BX192" s="237"/>
      <c r="BY192" s="237"/>
      <c r="BZ192" s="237"/>
      <c r="CA192" s="237"/>
      <c r="CB192" s="237"/>
      <c r="CC192" s="237"/>
      <c r="CD192" s="13"/>
      <c r="CE192" s="13"/>
      <c r="CF192" s="13"/>
      <c r="CG192" s="24" t="s">
        <v>2616</v>
      </c>
      <c r="CH192" s="117">
        <f t="shared" ref="CH192:CK192" si="231">COUNTA(CH144:CH149)</f>
        <v>0</v>
      </c>
      <c r="CI192" s="117">
        <f t="shared" si="231"/>
        <v>3</v>
      </c>
      <c r="CJ192" s="117">
        <f t="shared" si="231"/>
        <v>1</v>
      </c>
      <c r="CK192" s="117">
        <f t="shared" si="231"/>
        <v>0</v>
      </c>
      <c r="CL192" s="117"/>
      <c r="CM192" s="117">
        <f>COUNTA(CM144:CM149)</f>
        <v>4</v>
      </c>
      <c r="CN192" s="13"/>
      <c r="CO192" s="13"/>
      <c r="CP192" s="13"/>
      <c r="CQ192" s="24" t="s">
        <v>2616</v>
      </c>
      <c r="CR192" s="117">
        <f t="shared" ref="CR192:CU192" si="232">COUNTA(CR144:CR149)</f>
        <v>0</v>
      </c>
      <c r="CS192" s="117">
        <f t="shared" si="232"/>
        <v>1</v>
      </c>
      <c r="CT192" s="117">
        <f t="shared" si="232"/>
        <v>3</v>
      </c>
      <c r="CU192" s="117">
        <f t="shared" si="232"/>
        <v>0</v>
      </c>
      <c r="CV192" s="117"/>
      <c r="CW192" s="117">
        <f>COUNTA(CW144:CW149)</f>
        <v>4</v>
      </c>
      <c r="CX192" s="13"/>
      <c r="CY192" s="13"/>
      <c r="CZ192" s="13"/>
      <c r="DA192" s="24" t="s">
        <v>2616</v>
      </c>
      <c r="DB192" s="117">
        <f t="shared" ref="DB192:DE192" si="233">COUNTA(DB144:DB149)</f>
        <v>0</v>
      </c>
      <c r="DC192" s="117">
        <f t="shared" si="233"/>
        <v>3</v>
      </c>
      <c r="DD192" s="117">
        <f t="shared" si="233"/>
        <v>1</v>
      </c>
      <c r="DE192" s="117">
        <f t="shared" si="233"/>
        <v>0</v>
      </c>
      <c r="DF192" s="117"/>
      <c r="DG192" s="117">
        <f>COUNTA(DG144:DG149)</f>
        <v>4</v>
      </c>
      <c r="DH192" s="13"/>
      <c r="DI192" s="13"/>
      <c r="DJ192" s="13"/>
      <c r="DK192" s="24" t="s">
        <v>2616</v>
      </c>
      <c r="DL192" s="117">
        <f t="shared" ref="DL192:DO192" si="234">COUNTA(DL144:DL149)</f>
        <v>0</v>
      </c>
      <c r="DM192" s="117">
        <f t="shared" si="234"/>
        <v>2</v>
      </c>
      <c r="DN192" s="117">
        <f t="shared" si="234"/>
        <v>2</v>
      </c>
      <c r="DO192" s="117">
        <f t="shared" si="234"/>
        <v>0</v>
      </c>
      <c r="DP192" s="117"/>
      <c r="DQ192" s="117">
        <f>COUNTA(DQ144:DQ149)</f>
        <v>4</v>
      </c>
      <c r="DR192" s="13"/>
      <c r="DS192" s="13"/>
      <c r="DT192" s="13"/>
      <c r="DU192" s="24" t="s">
        <v>2616</v>
      </c>
      <c r="DV192" s="117">
        <f t="shared" ref="DV192:DY192" si="235">COUNTA(DV144:DV149)</f>
        <v>0</v>
      </c>
      <c r="DW192" s="117">
        <f t="shared" si="235"/>
        <v>2</v>
      </c>
      <c r="DX192" s="117">
        <f t="shared" si="235"/>
        <v>2</v>
      </c>
      <c r="DY192" s="117">
        <f t="shared" si="235"/>
        <v>0</v>
      </c>
      <c r="DZ192" s="117"/>
      <c r="EA192" s="117">
        <f>COUNTA(EA144:EA149)</f>
        <v>4</v>
      </c>
      <c r="EB192" s="13"/>
      <c r="EC192" s="13"/>
      <c r="ED192" s="13"/>
      <c r="EE192" s="24" t="s">
        <v>2616</v>
      </c>
      <c r="EF192" s="117">
        <f t="shared" ref="EF192:EI192" si="236">COUNTA(EF144:EF149)</f>
        <v>0</v>
      </c>
      <c r="EG192" s="117">
        <f t="shared" si="236"/>
        <v>3</v>
      </c>
      <c r="EH192" s="117">
        <f t="shared" si="236"/>
        <v>1</v>
      </c>
      <c r="EI192" s="117">
        <f t="shared" si="236"/>
        <v>0</v>
      </c>
      <c r="EJ192" s="117"/>
      <c r="EK192" s="117">
        <f>COUNTA(EK144:EK149)</f>
        <v>4</v>
      </c>
      <c r="EL192" s="13"/>
      <c r="EM192" s="13"/>
      <c r="EN192" s="13"/>
      <c r="EO192" s="24" t="s">
        <v>2616</v>
      </c>
      <c r="EP192" s="117">
        <f t="shared" ref="EP192:ES192" si="237">COUNTA(EP144:EP149)</f>
        <v>0</v>
      </c>
      <c r="EQ192" s="117">
        <f t="shared" si="237"/>
        <v>3</v>
      </c>
      <c r="ER192" s="117">
        <f t="shared" si="237"/>
        <v>1</v>
      </c>
      <c r="ES192" s="117">
        <f t="shared" si="237"/>
        <v>0</v>
      </c>
      <c r="ET192" s="117"/>
      <c r="EU192" s="117">
        <f>COUNTA(EU144:EU149)</f>
        <v>4</v>
      </c>
    </row>
    <row r="193" spans="1:151" ht="15.75" customHeight="1" x14ac:dyDescent="0.2">
      <c r="A193" s="13"/>
      <c r="B193" s="13"/>
      <c r="C193" s="13"/>
      <c r="D193" s="13"/>
      <c r="E193" s="13"/>
      <c r="F193" s="13"/>
      <c r="G193" s="13"/>
      <c r="H193" s="13"/>
      <c r="I193" s="13"/>
      <c r="J193" s="13"/>
      <c r="K193" s="14"/>
      <c r="L193" s="13"/>
      <c r="M193" s="13"/>
      <c r="N193" s="13"/>
      <c r="O193" s="24" t="s">
        <v>2663</v>
      </c>
      <c r="P193" s="117">
        <f t="shared" ref="P193:S193" si="238">COUNTA(P150:P159)</f>
        <v>0</v>
      </c>
      <c r="Q193" s="117">
        <f t="shared" si="238"/>
        <v>4</v>
      </c>
      <c r="R193" s="117">
        <f t="shared" si="238"/>
        <v>1</v>
      </c>
      <c r="S193" s="117">
        <f t="shared" si="238"/>
        <v>0</v>
      </c>
      <c r="T193" s="117"/>
      <c r="U193" s="117">
        <f>COUNTA(U150:U159)</f>
        <v>5</v>
      </c>
      <c r="V193" s="13"/>
      <c r="W193" s="13"/>
      <c r="X193" s="13"/>
      <c r="Y193" s="24" t="s">
        <v>2663</v>
      </c>
      <c r="Z193" s="117">
        <f t="shared" ref="Z193:AC193" si="239">COUNTA(Z150:Z159)</f>
        <v>0</v>
      </c>
      <c r="AA193" s="117">
        <f t="shared" si="239"/>
        <v>5</v>
      </c>
      <c r="AB193" s="117">
        <f t="shared" si="239"/>
        <v>0</v>
      </c>
      <c r="AC193" s="117">
        <f t="shared" si="239"/>
        <v>0</v>
      </c>
      <c r="AD193" s="117"/>
      <c r="AE193" s="117">
        <f>COUNTA(AE150:AE159)</f>
        <v>5</v>
      </c>
      <c r="AF193" s="13"/>
      <c r="AG193" s="13"/>
      <c r="AH193" s="13"/>
      <c r="AI193" s="41" t="s">
        <v>2663</v>
      </c>
      <c r="AJ193" s="237"/>
      <c r="AK193" s="237"/>
      <c r="AL193" s="237"/>
      <c r="AM193" s="237"/>
      <c r="AN193" s="237"/>
      <c r="AO193" s="237"/>
      <c r="AP193" s="13"/>
      <c r="AQ193" s="13"/>
      <c r="AR193" s="13"/>
      <c r="AS193" s="41" t="s">
        <v>2663</v>
      </c>
      <c r="AT193" s="237"/>
      <c r="AU193" s="237"/>
      <c r="AV193" s="237"/>
      <c r="AW193" s="237"/>
      <c r="AX193" s="237"/>
      <c r="AY193" s="237"/>
      <c r="AZ193" s="13"/>
      <c r="BA193" s="13"/>
      <c r="BB193" s="13"/>
      <c r="BC193" s="41" t="s">
        <v>2663</v>
      </c>
      <c r="BD193" s="237"/>
      <c r="BE193" s="237"/>
      <c r="BF193" s="237"/>
      <c r="BG193" s="237"/>
      <c r="BH193" s="237"/>
      <c r="BI193" s="237"/>
      <c r="BJ193" s="13"/>
      <c r="BK193" s="13"/>
      <c r="BL193" s="13"/>
      <c r="BM193" s="41" t="s">
        <v>2663</v>
      </c>
      <c r="BN193" s="237"/>
      <c r="BO193" s="237"/>
      <c r="BP193" s="237"/>
      <c r="BQ193" s="237"/>
      <c r="BR193" s="237"/>
      <c r="BS193" s="237"/>
      <c r="BT193" s="13"/>
      <c r="BU193" s="13"/>
      <c r="BV193" s="13"/>
      <c r="BW193" s="41" t="s">
        <v>2663</v>
      </c>
      <c r="BX193" s="237"/>
      <c r="BY193" s="237"/>
      <c r="BZ193" s="237"/>
      <c r="CA193" s="237"/>
      <c r="CB193" s="237"/>
      <c r="CC193" s="237"/>
      <c r="CD193" s="13"/>
      <c r="CE193" s="13"/>
      <c r="CF193" s="13"/>
      <c r="CG193" s="24" t="s">
        <v>2663</v>
      </c>
      <c r="CH193" s="117">
        <f t="shared" ref="CH193:CK193" si="240">COUNTA(CH150:CH159)</f>
        <v>0</v>
      </c>
      <c r="CI193" s="117">
        <f t="shared" si="240"/>
        <v>5</v>
      </c>
      <c r="CJ193" s="117">
        <f t="shared" si="240"/>
        <v>0</v>
      </c>
      <c r="CK193" s="117">
        <f t="shared" si="240"/>
        <v>0</v>
      </c>
      <c r="CL193" s="117"/>
      <c r="CM193" s="117">
        <f>COUNTA(CM150:CM159)</f>
        <v>5</v>
      </c>
      <c r="CN193" s="13"/>
      <c r="CO193" s="13"/>
      <c r="CP193" s="13"/>
      <c r="CQ193" s="24" t="s">
        <v>2663</v>
      </c>
      <c r="CR193" s="117">
        <f t="shared" ref="CR193:CU193" si="241">COUNTA(CR150:CR159)</f>
        <v>0</v>
      </c>
      <c r="CS193" s="117">
        <f t="shared" si="241"/>
        <v>5</v>
      </c>
      <c r="CT193" s="117">
        <f t="shared" si="241"/>
        <v>0</v>
      </c>
      <c r="CU193" s="117">
        <f t="shared" si="241"/>
        <v>0</v>
      </c>
      <c r="CV193" s="117"/>
      <c r="CW193" s="117">
        <f>COUNTA(CW150:CW159)</f>
        <v>5</v>
      </c>
      <c r="CX193" s="13"/>
      <c r="CY193" s="13"/>
      <c r="CZ193" s="13"/>
      <c r="DA193" s="24" t="s">
        <v>2663</v>
      </c>
      <c r="DB193" s="117">
        <f t="shared" ref="DB193:DE193" si="242">COUNTA(DB150:DB159)</f>
        <v>0</v>
      </c>
      <c r="DC193" s="117">
        <f t="shared" si="242"/>
        <v>5</v>
      </c>
      <c r="DD193" s="117">
        <f t="shared" si="242"/>
        <v>0</v>
      </c>
      <c r="DE193" s="117">
        <f t="shared" si="242"/>
        <v>0</v>
      </c>
      <c r="DF193" s="117"/>
      <c r="DG193" s="117">
        <f>COUNTA(DG150:DG159)</f>
        <v>5</v>
      </c>
      <c r="DH193" s="13"/>
      <c r="DI193" s="13"/>
      <c r="DJ193" s="13"/>
      <c r="DK193" s="24" t="s">
        <v>2663</v>
      </c>
      <c r="DL193" s="117">
        <f t="shared" ref="DL193:DO193" si="243">COUNTA(DL150:DL159)</f>
        <v>0</v>
      </c>
      <c r="DM193" s="117">
        <f t="shared" si="243"/>
        <v>5</v>
      </c>
      <c r="DN193" s="117">
        <f t="shared" si="243"/>
        <v>0</v>
      </c>
      <c r="DO193" s="117">
        <f t="shared" si="243"/>
        <v>0</v>
      </c>
      <c r="DP193" s="117"/>
      <c r="DQ193" s="117">
        <f>COUNTA(DQ150:DQ159)</f>
        <v>5</v>
      </c>
      <c r="DR193" s="13"/>
      <c r="DS193" s="13"/>
      <c r="DT193" s="13"/>
      <c r="DU193" s="24" t="s">
        <v>2663</v>
      </c>
      <c r="DV193" s="117">
        <f t="shared" ref="DV193:DY193" si="244">COUNTA(DV150:DV159)</f>
        <v>0</v>
      </c>
      <c r="DW193" s="117">
        <f t="shared" si="244"/>
        <v>5</v>
      </c>
      <c r="DX193" s="117">
        <f t="shared" si="244"/>
        <v>0</v>
      </c>
      <c r="DY193" s="117">
        <f t="shared" si="244"/>
        <v>0</v>
      </c>
      <c r="DZ193" s="117"/>
      <c r="EA193" s="117">
        <f>COUNTA(EA150:EA159)</f>
        <v>5</v>
      </c>
      <c r="EB193" s="13"/>
      <c r="EC193" s="13"/>
      <c r="ED193" s="13"/>
      <c r="EE193" s="24" t="s">
        <v>2663</v>
      </c>
      <c r="EF193" s="117">
        <f t="shared" ref="EF193:EI193" si="245">COUNTA(EF150:EF159)</f>
        <v>0</v>
      </c>
      <c r="EG193" s="117">
        <f t="shared" si="245"/>
        <v>5</v>
      </c>
      <c r="EH193" s="117">
        <f t="shared" si="245"/>
        <v>0</v>
      </c>
      <c r="EI193" s="117">
        <f t="shared" si="245"/>
        <v>0</v>
      </c>
      <c r="EJ193" s="117"/>
      <c r="EK193" s="117">
        <f>COUNTA(EK150:EK159)</f>
        <v>5</v>
      </c>
      <c r="EL193" s="13"/>
      <c r="EM193" s="13"/>
      <c r="EN193" s="13"/>
      <c r="EO193" s="24" t="s">
        <v>2663</v>
      </c>
      <c r="EP193" s="117">
        <f t="shared" ref="EP193:ES193" si="246">COUNTA(EP150:EP159)</f>
        <v>0</v>
      </c>
      <c r="EQ193" s="117">
        <f t="shared" si="246"/>
        <v>5</v>
      </c>
      <c r="ER193" s="117">
        <f t="shared" si="246"/>
        <v>0</v>
      </c>
      <c r="ES193" s="117">
        <f t="shared" si="246"/>
        <v>0</v>
      </c>
      <c r="ET193" s="117"/>
      <c r="EU193" s="117">
        <f>COUNTA(EU150:EU159)</f>
        <v>5</v>
      </c>
    </row>
    <row r="194" spans="1:151" ht="15.75" customHeight="1" x14ac:dyDescent="0.2">
      <c r="A194" s="13"/>
      <c r="B194" s="13"/>
      <c r="C194" s="13"/>
      <c r="D194" s="13"/>
      <c r="E194" s="13"/>
      <c r="F194" s="13"/>
      <c r="G194" s="13"/>
      <c r="H194" s="13"/>
      <c r="I194" s="13"/>
      <c r="J194" s="13"/>
      <c r="K194" s="14"/>
      <c r="L194" s="13"/>
      <c r="M194" s="13"/>
      <c r="N194" s="13"/>
      <c r="O194" s="31" t="s">
        <v>2711</v>
      </c>
      <c r="P194" s="117">
        <f t="shared" ref="P194:S194" si="247">COUNTA(P160:P164)</f>
        <v>0</v>
      </c>
      <c r="Q194" s="117">
        <f t="shared" si="247"/>
        <v>1</v>
      </c>
      <c r="R194" s="117">
        <f t="shared" si="247"/>
        <v>3</v>
      </c>
      <c r="S194" s="117">
        <f t="shared" si="247"/>
        <v>0</v>
      </c>
      <c r="T194" s="117"/>
      <c r="U194" s="117">
        <f>COUNTA(U160:U164)</f>
        <v>4</v>
      </c>
      <c r="V194" s="13"/>
      <c r="W194" s="13"/>
      <c r="X194" s="13"/>
      <c r="Y194" s="31" t="s">
        <v>2711</v>
      </c>
      <c r="Z194" s="117">
        <f t="shared" ref="Z194:AC194" si="248">COUNTA(Z160:Z164)</f>
        <v>0</v>
      </c>
      <c r="AA194" s="117">
        <f t="shared" si="248"/>
        <v>2</v>
      </c>
      <c r="AB194" s="117">
        <f t="shared" si="248"/>
        <v>2</v>
      </c>
      <c r="AC194" s="117">
        <f t="shared" si="248"/>
        <v>0</v>
      </c>
      <c r="AD194" s="117"/>
      <c r="AE194" s="117">
        <f>COUNTA(AE160:AE164)</f>
        <v>4</v>
      </c>
      <c r="AF194" s="13"/>
      <c r="AG194" s="13"/>
      <c r="AH194" s="13"/>
      <c r="AI194" s="67" t="s">
        <v>2711</v>
      </c>
      <c r="AJ194" s="237"/>
      <c r="AK194" s="237"/>
      <c r="AL194" s="237"/>
      <c r="AM194" s="237"/>
      <c r="AN194" s="237"/>
      <c r="AO194" s="237"/>
      <c r="AP194" s="13"/>
      <c r="AQ194" s="13"/>
      <c r="AR194" s="13"/>
      <c r="AS194" s="67" t="s">
        <v>2711</v>
      </c>
      <c r="AT194" s="237"/>
      <c r="AU194" s="237"/>
      <c r="AV194" s="237"/>
      <c r="AW194" s="237"/>
      <c r="AX194" s="237"/>
      <c r="AY194" s="237"/>
      <c r="AZ194" s="13"/>
      <c r="BA194" s="13"/>
      <c r="BB194" s="13"/>
      <c r="BC194" s="67" t="s">
        <v>2711</v>
      </c>
      <c r="BD194" s="237"/>
      <c r="BE194" s="237"/>
      <c r="BF194" s="237"/>
      <c r="BG194" s="237"/>
      <c r="BH194" s="237"/>
      <c r="BI194" s="237"/>
      <c r="BJ194" s="13"/>
      <c r="BK194" s="13"/>
      <c r="BL194" s="13"/>
      <c r="BM194" s="67" t="s">
        <v>2711</v>
      </c>
      <c r="BN194" s="237"/>
      <c r="BO194" s="237"/>
      <c r="BP194" s="237"/>
      <c r="BQ194" s="237"/>
      <c r="BR194" s="237"/>
      <c r="BS194" s="237"/>
      <c r="BT194" s="13"/>
      <c r="BU194" s="13"/>
      <c r="BV194" s="13"/>
      <c r="BW194" s="67" t="s">
        <v>2711</v>
      </c>
      <c r="BX194" s="237"/>
      <c r="BY194" s="237"/>
      <c r="BZ194" s="237"/>
      <c r="CA194" s="237"/>
      <c r="CB194" s="237"/>
      <c r="CC194" s="237"/>
      <c r="CD194" s="13"/>
      <c r="CE194" s="13"/>
      <c r="CF194" s="13"/>
      <c r="CG194" s="31" t="s">
        <v>2711</v>
      </c>
      <c r="CH194" s="117">
        <f t="shared" ref="CH194:CK194" si="249">COUNTA(CH160:CH164)</f>
        <v>0</v>
      </c>
      <c r="CI194" s="117">
        <f t="shared" si="249"/>
        <v>4</v>
      </c>
      <c r="CJ194" s="117">
        <f t="shared" si="249"/>
        <v>0</v>
      </c>
      <c r="CK194" s="117">
        <f t="shared" si="249"/>
        <v>0</v>
      </c>
      <c r="CL194" s="117"/>
      <c r="CM194" s="117">
        <f>COUNTA(CM160:CM164)</f>
        <v>4</v>
      </c>
      <c r="CN194" s="13"/>
      <c r="CO194" s="13"/>
      <c r="CP194" s="13"/>
      <c r="CQ194" s="31" t="s">
        <v>2711</v>
      </c>
      <c r="CR194" s="117">
        <f t="shared" ref="CR194:CU194" si="250">COUNTA(CR160:CR164)</f>
        <v>0</v>
      </c>
      <c r="CS194" s="117">
        <f t="shared" si="250"/>
        <v>1</v>
      </c>
      <c r="CT194" s="117">
        <f t="shared" si="250"/>
        <v>3</v>
      </c>
      <c r="CU194" s="117">
        <f t="shared" si="250"/>
        <v>0</v>
      </c>
      <c r="CV194" s="117"/>
      <c r="CW194" s="117">
        <f>COUNTA(CW160:CW164)</f>
        <v>4</v>
      </c>
      <c r="CX194" s="13"/>
      <c r="CY194" s="13"/>
      <c r="CZ194" s="13"/>
      <c r="DA194" s="31" t="s">
        <v>2711</v>
      </c>
      <c r="DB194" s="117">
        <f t="shared" ref="DB194:DE194" si="251">COUNTA(DB160:DB164)</f>
        <v>0</v>
      </c>
      <c r="DC194" s="117">
        <f t="shared" si="251"/>
        <v>1</v>
      </c>
      <c r="DD194" s="117">
        <f t="shared" si="251"/>
        <v>3</v>
      </c>
      <c r="DE194" s="117">
        <f t="shared" si="251"/>
        <v>0</v>
      </c>
      <c r="DF194" s="117"/>
      <c r="DG194" s="117">
        <f>COUNTA(DG160:DG164)</f>
        <v>4</v>
      </c>
      <c r="DH194" s="13"/>
      <c r="DI194" s="13"/>
      <c r="DJ194" s="13"/>
      <c r="DK194" s="31" t="s">
        <v>2711</v>
      </c>
      <c r="DL194" s="117">
        <f t="shared" ref="DL194:DO194" si="252">COUNTA(DL160:DL164)</f>
        <v>0</v>
      </c>
      <c r="DM194" s="117">
        <f t="shared" si="252"/>
        <v>1</v>
      </c>
      <c r="DN194" s="117">
        <f t="shared" si="252"/>
        <v>3</v>
      </c>
      <c r="DO194" s="117">
        <f t="shared" si="252"/>
        <v>0</v>
      </c>
      <c r="DP194" s="117"/>
      <c r="DQ194" s="117">
        <f>COUNTA(DQ160:DQ164)</f>
        <v>4</v>
      </c>
      <c r="DR194" s="13"/>
      <c r="DS194" s="13"/>
      <c r="DT194" s="13"/>
      <c r="DU194" s="31" t="s">
        <v>2711</v>
      </c>
      <c r="DV194" s="117">
        <f t="shared" ref="DV194:DY194" si="253">COUNTA(DV160:DV164)</f>
        <v>0</v>
      </c>
      <c r="DW194" s="117">
        <f t="shared" si="253"/>
        <v>4</v>
      </c>
      <c r="DX194" s="117">
        <f t="shared" si="253"/>
        <v>0</v>
      </c>
      <c r="DY194" s="117">
        <f t="shared" si="253"/>
        <v>0</v>
      </c>
      <c r="DZ194" s="117"/>
      <c r="EA194" s="117">
        <f>COUNTA(EA160:EA164)</f>
        <v>4</v>
      </c>
      <c r="EB194" s="13"/>
      <c r="EC194" s="13"/>
      <c r="ED194" s="13"/>
      <c r="EE194" s="31" t="s">
        <v>2711</v>
      </c>
      <c r="EF194" s="117">
        <f t="shared" ref="EF194:EI194" si="254">COUNTA(EF160:EF164)</f>
        <v>0</v>
      </c>
      <c r="EG194" s="117">
        <f t="shared" si="254"/>
        <v>1</v>
      </c>
      <c r="EH194" s="117">
        <f t="shared" si="254"/>
        <v>3</v>
      </c>
      <c r="EI194" s="117">
        <f t="shared" si="254"/>
        <v>0</v>
      </c>
      <c r="EJ194" s="117"/>
      <c r="EK194" s="117">
        <f>COUNTA(EK160:EK164)</f>
        <v>4</v>
      </c>
      <c r="EL194" s="13"/>
      <c r="EM194" s="13"/>
      <c r="EN194" s="13"/>
      <c r="EO194" s="31" t="s">
        <v>2711</v>
      </c>
      <c r="EP194" s="117">
        <f t="shared" ref="EP194:ES194" si="255">COUNTA(EP160:EP164)</f>
        <v>0</v>
      </c>
      <c r="EQ194" s="117">
        <f t="shared" si="255"/>
        <v>1</v>
      </c>
      <c r="ER194" s="117">
        <f t="shared" si="255"/>
        <v>3</v>
      </c>
      <c r="ES194" s="117">
        <f t="shared" si="255"/>
        <v>0</v>
      </c>
      <c r="ET194" s="117"/>
      <c r="EU194" s="117">
        <f>COUNTA(EU160:EU164)</f>
        <v>4</v>
      </c>
    </row>
    <row r="195" spans="1:151" ht="15.75" customHeight="1" x14ac:dyDescent="0.2">
      <c r="A195" s="13"/>
      <c r="B195" s="13"/>
      <c r="C195" s="13"/>
      <c r="D195" s="13"/>
      <c r="E195" s="13"/>
      <c r="F195" s="13"/>
      <c r="G195" s="13"/>
      <c r="H195" s="13"/>
      <c r="I195" s="13"/>
      <c r="J195" s="13"/>
      <c r="K195" s="14"/>
      <c r="L195" s="13"/>
      <c r="M195" s="13"/>
      <c r="N195" s="13"/>
      <c r="O195" s="119" t="s">
        <v>2771</v>
      </c>
      <c r="P195" s="118"/>
      <c r="Q195" s="118"/>
      <c r="R195" s="118"/>
      <c r="S195" s="118"/>
      <c r="T195" s="118"/>
      <c r="U195" s="118"/>
      <c r="V195" s="13"/>
      <c r="W195" s="13"/>
      <c r="X195" s="13"/>
      <c r="Y195" s="119" t="s">
        <v>2771</v>
      </c>
      <c r="Z195" s="118"/>
      <c r="AA195" s="118"/>
      <c r="AB195" s="118"/>
      <c r="AC195" s="118"/>
      <c r="AD195" s="118"/>
      <c r="AE195" s="118"/>
      <c r="AF195" s="13"/>
      <c r="AG195" s="13"/>
      <c r="AH195" s="13"/>
      <c r="AI195" s="162" t="s">
        <v>2771</v>
      </c>
      <c r="AJ195" s="237"/>
      <c r="AK195" s="237"/>
      <c r="AL195" s="237"/>
      <c r="AM195" s="237"/>
      <c r="AN195" s="237"/>
      <c r="AO195" s="237"/>
      <c r="AP195" s="13"/>
      <c r="AQ195" s="13"/>
      <c r="AR195" s="13"/>
      <c r="AS195" s="162" t="s">
        <v>2771</v>
      </c>
      <c r="AT195" s="237"/>
      <c r="AU195" s="237"/>
      <c r="AV195" s="237"/>
      <c r="AW195" s="237"/>
      <c r="AX195" s="237"/>
      <c r="AY195" s="237"/>
      <c r="AZ195" s="13"/>
      <c r="BA195" s="13"/>
      <c r="BB195" s="13"/>
      <c r="BC195" s="162" t="s">
        <v>2771</v>
      </c>
      <c r="BD195" s="237"/>
      <c r="BE195" s="237"/>
      <c r="BF195" s="237"/>
      <c r="BG195" s="237"/>
      <c r="BH195" s="237"/>
      <c r="BI195" s="237"/>
      <c r="BJ195" s="13"/>
      <c r="BK195" s="13"/>
      <c r="BL195" s="13"/>
      <c r="BM195" s="162" t="s">
        <v>2771</v>
      </c>
      <c r="BN195" s="237"/>
      <c r="BO195" s="237"/>
      <c r="BP195" s="237"/>
      <c r="BQ195" s="237"/>
      <c r="BR195" s="237"/>
      <c r="BS195" s="237"/>
      <c r="BT195" s="13"/>
      <c r="BU195" s="13"/>
      <c r="BV195" s="13"/>
      <c r="BW195" s="162" t="s">
        <v>2771</v>
      </c>
      <c r="BX195" s="237"/>
      <c r="BY195" s="237"/>
      <c r="BZ195" s="237"/>
      <c r="CA195" s="237"/>
      <c r="CB195" s="237"/>
      <c r="CC195" s="237"/>
      <c r="CD195" s="13"/>
      <c r="CE195" s="13"/>
      <c r="CF195" s="13"/>
      <c r="CG195" s="119" t="s">
        <v>2771</v>
      </c>
      <c r="CH195" s="118"/>
      <c r="CI195" s="118"/>
      <c r="CJ195" s="118"/>
      <c r="CK195" s="118"/>
      <c r="CL195" s="118"/>
      <c r="CM195" s="118"/>
      <c r="CN195" s="13"/>
      <c r="CO195" s="13"/>
      <c r="CP195" s="13"/>
      <c r="CQ195" s="119" t="s">
        <v>2771</v>
      </c>
      <c r="CR195" s="118"/>
      <c r="CS195" s="118"/>
      <c r="CT195" s="118"/>
      <c r="CU195" s="118"/>
      <c r="CV195" s="118"/>
      <c r="CW195" s="118"/>
      <c r="CX195" s="13"/>
      <c r="CY195" s="13"/>
      <c r="CZ195" s="13"/>
      <c r="DA195" s="119" t="s">
        <v>2771</v>
      </c>
      <c r="DB195" s="118"/>
      <c r="DC195" s="118"/>
      <c r="DD195" s="118"/>
      <c r="DE195" s="118"/>
      <c r="DF195" s="118"/>
      <c r="DG195" s="118"/>
      <c r="DH195" s="13"/>
      <c r="DI195" s="13"/>
      <c r="DJ195" s="13"/>
      <c r="DK195" s="119" t="s">
        <v>2771</v>
      </c>
      <c r="DL195" s="118"/>
      <c r="DM195" s="118"/>
      <c r="DN195" s="118"/>
      <c r="DO195" s="118"/>
      <c r="DP195" s="118"/>
      <c r="DQ195" s="118"/>
      <c r="DR195" s="13"/>
      <c r="DS195" s="13"/>
      <c r="DT195" s="13"/>
      <c r="DU195" s="119" t="s">
        <v>2771</v>
      </c>
      <c r="DV195" s="118"/>
      <c r="DW195" s="118"/>
      <c r="DX195" s="118"/>
      <c r="DY195" s="118"/>
      <c r="DZ195" s="118"/>
      <c r="EA195" s="118"/>
      <c r="EB195" s="13"/>
      <c r="EC195" s="13"/>
      <c r="ED195" s="13"/>
      <c r="EE195" s="119" t="s">
        <v>2771</v>
      </c>
      <c r="EF195" s="118"/>
      <c r="EG195" s="118"/>
      <c r="EH195" s="118"/>
      <c r="EI195" s="118"/>
      <c r="EJ195" s="118"/>
      <c r="EK195" s="118"/>
      <c r="EL195" s="13"/>
      <c r="EM195" s="13"/>
      <c r="EN195" s="13"/>
      <c r="EO195" s="119" t="s">
        <v>2771</v>
      </c>
      <c r="EP195" s="118"/>
      <c r="EQ195" s="118"/>
      <c r="ER195" s="118"/>
      <c r="ES195" s="118"/>
      <c r="ET195" s="118"/>
      <c r="EU195" s="118"/>
    </row>
    <row r="196" spans="1:151" ht="15.75" customHeight="1" x14ac:dyDescent="0.2">
      <c r="A196" s="13"/>
      <c r="B196" s="13"/>
      <c r="C196" s="13"/>
      <c r="D196" s="13"/>
      <c r="E196" s="13"/>
      <c r="F196" s="13"/>
      <c r="G196" s="13"/>
      <c r="H196" s="13"/>
      <c r="I196" s="13"/>
      <c r="J196" s="13"/>
      <c r="K196" s="14"/>
      <c r="L196" s="13"/>
      <c r="M196" s="13"/>
      <c r="N196" s="13"/>
      <c r="O196" s="121" t="s">
        <v>809</v>
      </c>
      <c r="P196" s="19">
        <f t="shared" ref="P196:S196" si="256">SUM(P185:P195)</f>
        <v>0</v>
      </c>
      <c r="Q196" s="19">
        <f t="shared" si="256"/>
        <v>14</v>
      </c>
      <c r="R196" s="19">
        <f t="shared" si="256"/>
        <v>19</v>
      </c>
      <c r="S196" s="19">
        <f t="shared" si="256"/>
        <v>0</v>
      </c>
      <c r="T196" s="474"/>
      <c r="U196" s="19">
        <f>SUM(U185:U195)</f>
        <v>33</v>
      </c>
      <c r="V196" s="13"/>
      <c r="W196" s="13"/>
      <c r="X196" s="13"/>
      <c r="Y196" s="121" t="s">
        <v>809</v>
      </c>
      <c r="Z196" s="19">
        <f t="shared" ref="Z196:AC196" si="257">SUM(Z185:Z195)</f>
        <v>0</v>
      </c>
      <c r="AA196" s="19">
        <f t="shared" si="257"/>
        <v>29</v>
      </c>
      <c r="AB196" s="19">
        <f t="shared" si="257"/>
        <v>4</v>
      </c>
      <c r="AC196" s="19">
        <f t="shared" si="257"/>
        <v>0</v>
      </c>
      <c r="AD196" s="474"/>
      <c r="AE196" s="19">
        <f>SUM(AE185:AE195)</f>
        <v>33</v>
      </c>
      <c r="AF196" s="13"/>
      <c r="AG196" s="13"/>
      <c r="AH196" s="13"/>
      <c r="AI196" s="121" t="s">
        <v>809</v>
      </c>
      <c r="AJ196" s="19">
        <f t="shared" ref="AJ196:AM196" si="258">SUM(AJ185:AJ195)</f>
        <v>0</v>
      </c>
      <c r="AK196" s="19">
        <f t="shared" si="258"/>
        <v>5</v>
      </c>
      <c r="AL196" s="19">
        <f t="shared" si="258"/>
        <v>0</v>
      </c>
      <c r="AM196" s="19">
        <f t="shared" si="258"/>
        <v>0</v>
      </c>
      <c r="AN196" s="474"/>
      <c r="AO196" s="19">
        <f>SUM(AO185:AO195)</f>
        <v>5</v>
      </c>
      <c r="AP196" s="13"/>
      <c r="AQ196" s="13"/>
      <c r="AR196" s="13"/>
      <c r="AS196" s="121" t="s">
        <v>809</v>
      </c>
      <c r="AT196" s="19">
        <f t="shared" ref="AT196:AW196" si="259">SUM(AT185:AT195)</f>
        <v>0</v>
      </c>
      <c r="AU196" s="19">
        <f t="shared" si="259"/>
        <v>5</v>
      </c>
      <c r="AV196" s="19">
        <f t="shared" si="259"/>
        <v>0</v>
      </c>
      <c r="AW196" s="19">
        <f t="shared" si="259"/>
        <v>0</v>
      </c>
      <c r="AX196" s="474"/>
      <c r="AY196" s="19">
        <f>SUM(AY185:AY195)</f>
        <v>5</v>
      </c>
      <c r="AZ196" s="13"/>
      <c r="BA196" s="13"/>
      <c r="BB196" s="13"/>
      <c r="BC196" s="121" t="s">
        <v>809</v>
      </c>
      <c r="BD196" s="19">
        <f t="shared" ref="BD196:BG196" si="260">SUM(BD185:BD195)</f>
        <v>0</v>
      </c>
      <c r="BE196" s="19">
        <f t="shared" si="260"/>
        <v>4</v>
      </c>
      <c r="BF196" s="19">
        <f t="shared" si="260"/>
        <v>1</v>
      </c>
      <c r="BG196" s="19">
        <f t="shared" si="260"/>
        <v>0</v>
      </c>
      <c r="BH196" s="474"/>
      <c r="BI196" s="19">
        <f>SUM(BI185:BI195)</f>
        <v>5</v>
      </c>
      <c r="BJ196" s="13"/>
      <c r="BK196" s="13"/>
      <c r="BL196" s="13"/>
      <c r="BM196" s="121" t="s">
        <v>809</v>
      </c>
      <c r="BN196" s="19">
        <f t="shared" ref="BN196:BQ196" si="261">SUM(BN185:BN195)</f>
        <v>0</v>
      </c>
      <c r="BO196" s="19">
        <f t="shared" si="261"/>
        <v>5</v>
      </c>
      <c r="BP196" s="19">
        <f t="shared" si="261"/>
        <v>0</v>
      </c>
      <c r="BQ196" s="19">
        <f t="shared" si="261"/>
        <v>0</v>
      </c>
      <c r="BR196" s="474"/>
      <c r="BS196" s="19">
        <f>SUM(BS185:BS195)</f>
        <v>5</v>
      </c>
      <c r="BT196" s="13"/>
      <c r="BU196" s="13"/>
      <c r="BV196" s="13"/>
      <c r="BW196" s="121" t="s">
        <v>809</v>
      </c>
      <c r="BX196" s="19">
        <f t="shared" ref="BX196:CA196" si="262">SUM(BX185:BX195)</f>
        <v>0</v>
      </c>
      <c r="BY196" s="19">
        <f t="shared" si="262"/>
        <v>5</v>
      </c>
      <c r="BZ196" s="19">
        <f t="shared" si="262"/>
        <v>0</v>
      </c>
      <c r="CA196" s="19">
        <f t="shared" si="262"/>
        <v>0</v>
      </c>
      <c r="CB196" s="474"/>
      <c r="CC196" s="19">
        <f>SUM(CC185:CC195)</f>
        <v>5</v>
      </c>
      <c r="CD196" s="13"/>
      <c r="CE196" s="13"/>
      <c r="CF196" s="13"/>
      <c r="CG196" s="121" t="s">
        <v>809</v>
      </c>
      <c r="CH196" s="19">
        <f t="shared" ref="CH196:CK196" si="263">SUM(CH185:CH195)</f>
        <v>0</v>
      </c>
      <c r="CI196" s="19">
        <f t="shared" si="263"/>
        <v>31</v>
      </c>
      <c r="CJ196" s="19">
        <f t="shared" si="263"/>
        <v>2</v>
      </c>
      <c r="CK196" s="19">
        <f t="shared" si="263"/>
        <v>0</v>
      </c>
      <c r="CL196" s="474"/>
      <c r="CM196" s="19">
        <f>SUM(CM185:CM195)</f>
        <v>33</v>
      </c>
      <c r="CN196" s="13"/>
      <c r="CO196" s="13"/>
      <c r="CP196" s="13"/>
      <c r="CQ196" s="121" t="s">
        <v>809</v>
      </c>
      <c r="CR196" s="19">
        <f t="shared" ref="CR196:CU196" si="264">SUM(CR185:CR195)</f>
        <v>0</v>
      </c>
      <c r="CS196" s="19">
        <f t="shared" si="264"/>
        <v>22</v>
      </c>
      <c r="CT196" s="19">
        <f t="shared" si="264"/>
        <v>11</v>
      </c>
      <c r="CU196" s="19">
        <f t="shared" si="264"/>
        <v>0</v>
      </c>
      <c r="CV196" s="474"/>
      <c r="CW196" s="19">
        <f>SUM(CW185:CW195)</f>
        <v>33</v>
      </c>
      <c r="CX196" s="13"/>
      <c r="CY196" s="13"/>
      <c r="CZ196" s="13"/>
      <c r="DA196" s="121" t="s">
        <v>809</v>
      </c>
      <c r="DB196" s="19">
        <f t="shared" ref="DB196:DE196" si="265">SUM(DB185:DB195)</f>
        <v>0</v>
      </c>
      <c r="DC196" s="19">
        <f t="shared" si="265"/>
        <v>26</v>
      </c>
      <c r="DD196" s="19">
        <f t="shared" si="265"/>
        <v>7</v>
      </c>
      <c r="DE196" s="19">
        <f t="shared" si="265"/>
        <v>0</v>
      </c>
      <c r="DF196" s="474"/>
      <c r="DG196" s="19">
        <f>SUM(DG185:DG195)</f>
        <v>33</v>
      </c>
      <c r="DH196" s="13"/>
      <c r="DI196" s="13"/>
      <c r="DJ196" s="13"/>
      <c r="DK196" s="121" t="s">
        <v>809</v>
      </c>
      <c r="DL196" s="19">
        <f t="shared" ref="DL196:DO196" si="266">SUM(DL185:DL195)</f>
        <v>0</v>
      </c>
      <c r="DM196" s="19">
        <f t="shared" si="266"/>
        <v>23</v>
      </c>
      <c r="DN196" s="19">
        <f t="shared" si="266"/>
        <v>10</v>
      </c>
      <c r="DO196" s="19">
        <f t="shared" si="266"/>
        <v>0</v>
      </c>
      <c r="DP196" s="474"/>
      <c r="DQ196" s="19">
        <f>SUM(DQ185:DQ195)</f>
        <v>33</v>
      </c>
      <c r="DR196" s="13"/>
      <c r="DS196" s="13"/>
      <c r="DT196" s="13"/>
      <c r="DU196" s="121" t="s">
        <v>809</v>
      </c>
      <c r="DV196" s="19">
        <f t="shared" ref="DV196:DY196" si="267">SUM(DV185:DV195)</f>
        <v>0</v>
      </c>
      <c r="DW196" s="19">
        <f t="shared" si="267"/>
        <v>28</v>
      </c>
      <c r="DX196" s="19">
        <f t="shared" si="267"/>
        <v>5</v>
      </c>
      <c r="DY196" s="19">
        <f t="shared" si="267"/>
        <v>0</v>
      </c>
      <c r="DZ196" s="474"/>
      <c r="EA196" s="19">
        <f>SUM(EA185:EA195)</f>
        <v>33</v>
      </c>
      <c r="EB196" s="13"/>
      <c r="EC196" s="13"/>
      <c r="ED196" s="13"/>
      <c r="EE196" s="121" t="s">
        <v>809</v>
      </c>
      <c r="EF196" s="19">
        <f t="shared" ref="EF196:EI196" si="268">SUM(EF185:EF195)</f>
        <v>0</v>
      </c>
      <c r="EG196" s="19">
        <f t="shared" si="268"/>
        <v>25</v>
      </c>
      <c r="EH196" s="19">
        <f t="shared" si="268"/>
        <v>8</v>
      </c>
      <c r="EI196" s="19">
        <f t="shared" si="268"/>
        <v>0</v>
      </c>
      <c r="EJ196" s="474"/>
      <c r="EK196" s="19">
        <f>SUM(EK185:EK195)</f>
        <v>33</v>
      </c>
      <c r="EL196" s="13"/>
      <c r="EM196" s="13"/>
      <c r="EN196" s="13"/>
      <c r="EO196" s="121" t="s">
        <v>809</v>
      </c>
      <c r="EP196" s="19">
        <f t="shared" ref="EP196:ES196" si="269">SUM(EP185:EP195)</f>
        <v>0</v>
      </c>
      <c r="EQ196" s="19">
        <f t="shared" si="269"/>
        <v>26</v>
      </c>
      <c r="ER196" s="19">
        <f t="shared" si="269"/>
        <v>7</v>
      </c>
      <c r="ES196" s="19">
        <f t="shared" si="269"/>
        <v>0</v>
      </c>
      <c r="ET196" s="474"/>
      <c r="EU196" s="19">
        <f>SUM(EU185:EU195)</f>
        <v>33</v>
      </c>
    </row>
    <row r="197" spans="1:151" ht="15.75" customHeight="1" x14ac:dyDescent="0.2">
      <c r="A197" s="13"/>
      <c r="B197" s="13"/>
      <c r="C197" s="13"/>
      <c r="D197" s="13"/>
      <c r="E197" s="13"/>
      <c r="F197" s="13"/>
      <c r="G197" s="13"/>
      <c r="H197" s="13"/>
      <c r="I197" s="13"/>
      <c r="J197" s="13"/>
      <c r="K197" s="14"/>
      <c r="L197" s="13"/>
      <c r="M197" s="13"/>
      <c r="N197" s="13"/>
      <c r="O197" s="112"/>
      <c r="P197" s="132"/>
      <c r="Q197" s="132"/>
      <c r="R197" s="132"/>
      <c r="S197" s="132"/>
      <c r="T197" s="7"/>
      <c r="U197" s="132"/>
      <c r="V197" s="13"/>
      <c r="W197" s="13"/>
      <c r="X197" s="13"/>
      <c r="Y197" s="112"/>
      <c r="Z197" s="132"/>
      <c r="AA197" s="132"/>
      <c r="AB197" s="132"/>
      <c r="AC197" s="132"/>
      <c r="AD197" s="7"/>
      <c r="AE197" s="132"/>
      <c r="AF197" s="13"/>
      <c r="AG197" s="13"/>
      <c r="AH197" s="13"/>
      <c r="AI197" s="112"/>
      <c r="AJ197" s="132"/>
      <c r="AK197" s="132"/>
      <c r="AL197" s="132"/>
      <c r="AM197" s="132"/>
      <c r="AN197" s="7"/>
      <c r="AO197" s="132"/>
      <c r="AP197" s="13"/>
      <c r="AQ197" s="13"/>
      <c r="AR197" s="13"/>
      <c r="AS197" s="112"/>
      <c r="AT197" s="132"/>
      <c r="AU197" s="132"/>
      <c r="AV197" s="132"/>
      <c r="AW197" s="132"/>
      <c r="AX197" s="7"/>
      <c r="AY197" s="132"/>
      <c r="AZ197" s="13"/>
      <c r="BA197" s="13"/>
      <c r="BB197" s="13"/>
      <c r="BC197" s="112"/>
      <c r="BD197" s="132"/>
      <c r="BE197" s="132"/>
      <c r="BF197" s="132"/>
      <c r="BG197" s="132"/>
      <c r="BH197" s="7"/>
      <c r="BI197" s="132"/>
      <c r="BJ197" s="13"/>
      <c r="BK197" s="13"/>
      <c r="BL197" s="13"/>
      <c r="BM197" s="112"/>
      <c r="BN197" s="132"/>
      <c r="BO197" s="132"/>
      <c r="BP197" s="132"/>
      <c r="BQ197" s="132"/>
      <c r="BR197" s="7"/>
      <c r="BS197" s="132"/>
      <c r="BT197" s="13"/>
      <c r="BU197" s="13"/>
      <c r="BV197" s="13"/>
      <c r="BW197" s="112"/>
      <c r="BX197" s="132"/>
      <c r="BY197" s="132"/>
      <c r="BZ197" s="132"/>
      <c r="CA197" s="132"/>
      <c r="CB197" s="7"/>
      <c r="CC197" s="132"/>
      <c r="CD197" s="13"/>
      <c r="CE197" s="13"/>
      <c r="CF197" s="13"/>
      <c r="CG197" s="112"/>
      <c r="CH197" s="132"/>
      <c r="CI197" s="132"/>
      <c r="CJ197" s="132"/>
      <c r="CK197" s="132"/>
      <c r="CL197" s="7"/>
      <c r="CM197" s="132"/>
      <c r="CN197" s="13"/>
      <c r="CO197" s="13"/>
      <c r="CP197" s="13"/>
      <c r="CQ197" s="112"/>
      <c r="CR197" s="132"/>
      <c r="CS197" s="132"/>
      <c r="CT197" s="132"/>
      <c r="CU197" s="132"/>
      <c r="CV197" s="7"/>
      <c r="CW197" s="132"/>
      <c r="CX197" s="13"/>
      <c r="CY197" s="13"/>
      <c r="CZ197" s="13"/>
      <c r="DA197" s="112"/>
      <c r="DB197" s="132"/>
      <c r="DC197" s="132"/>
      <c r="DD197" s="132"/>
      <c r="DE197" s="132"/>
      <c r="DF197" s="7"/>
      <c r="DG197" s="132"/>
      <c r="DH197" s="13"/>
      <c r="DI197" s="13"/>
      <c r="DJ197" s="13"/>
      <c r="DK197" s="112"/>
      <c r="DL197" s="132"/>
      <c r="DM197" s="132"/>
      <c r="DN197" s="132"/>
      <c r="DO197" s="132"/>
      <c r="DP197" s="7"/>
      <c r="DQ197" s="132"/>
      <c r="DR197" s="13"/>
      <c r="DS197" s="13"/>
      <c r="DT197" s="13"/>
      <c r="DU197" s="112"/>
      <c r="DV197" s="132"/>
      <c r="DW197" s="132"/>
      <c r="DX197" s="132"/>
      <c r="DY197" s="132"/>
      <c r="DZ197" s="7"/>
      <c r="EA197" s="132"/>
      <c r="EB197" s="13"/>
      <c r="EC197" s="13"/>
      <c r="ED197" s="13"/>
      <c r="EE197" s="112"/>
      <c r="EF197" s="132"/>
      <c r="EG197" s="132"/>
      <c r="EH197" s="132"/>
      <c r="EI197" s="132"/>
      <c r="EJ197" s="7"/>
      <c r="EK197" s="132"/>
      <c r="EL197" s="13"/>
      <c r="EM197" s="13"/>
      <c r="EN197" s="13"/>
      <c r="EO197" s="112"/>
      <c r="EP197" s="132"/>
      <c r="EQ197" s="132"/>
      <c r="ER197" s="132"/>
      <c r="ES197" s="132"/>
      <c r="ET197" s="7"/>
      <c r="EU197" s="132"/>
    </row>
    <row r="198" spans="1:151" ht="12.75" customHeight="1" x14ac:dyDescent="0.2">
      <c r="A198" s="13"/>
      <c r="B198" s="13"/>
      <c r="C198" s="13"/>
      <c r="D198" s="13"/>
      <c r="E198" s="13"/>
      <c r="F198" s="13"/>
      <c r="G198" s="13"/>
      <c r="H198" s="13"/>
      <c r="I198" s="13"/>
      <c r="J198" s="13"/>
      <c r="K198" s="14"/>
      <c r="L198" s="13"/>
      <c r="M198" s="13"/>
      <c r="N198" s="13"/>
      <c r="O198" s="112"/>
      <c r="P198" s="132"/>
      <c r="Q198" s="132"/>
      <c r="R198" s="132"/>
      <c r="S198" s="132"/>
      <c r="T198" s="7"/>
      <c r="U198" s="132"/>
      <c r="V198" s="13"/>
      <c r="W198" s="13"/>
      <c r="X198" s="13"/>
      <c r="Y198" s="112"/>
      <c r="Z198" s="132"/>
      <c r="AA198" s="132"/>
      <c r="AB198" s="132"/>
      <c r="AC198" s="132"/>
      <c r="AD198" s="7"/>
      <c r="AE198" s="132"/>
      <c r="AF198" s="13"/>
      <c r="AG198" s="13"/>
      <c r="AH198" s="13"/>
      <c r="AI198" s="112"/>
      <c r="AJ198" s="132"/>
      <c r="AK198" s="132"/>
      <c r="AL198" s="132"/>
      <c r="AM198" s="132"/>
      <c r="AN198" s="7"/>
      <c r="AO198" s="132"/>
      <c r="AP198" s="13"/>
      <c r="AQ198" s="13"/>
      <c r="AR198" s="13"/>
      <c r="AS198" s="112"/>
      <c r="AT198" s="132"/>
      <c r="AU198" s="132"/>
      <c r="AV198" s="132"/>
      <c r="AW198" s="132"/>
      <c r="AX198" s="7"/>
      <c r="AY198" s="132"/>
      <c r="AZ198" s="13"/>
      <c r="BA198" s="13"/>
      <c r="BB198" s="13"/>
      <c r="BC198" s="112"/>
      <c r="BD198" s="132"/>
      <c r="BE198" s="132"/>
      <c r="BF198" s="132"/>
      <c r="BG198" s="132"/>
      <c r="BH198" s="7"/>
      <c r="BI198" s="132"/>
      <c r="BJ198" s="13"/>
      <c r="BK198" s="13"/>
      <c r="BL198" s="13"/>
      <c r="BM198" s="112"/>
      <c r="BN198" s="132"/>
      <c r="BO198" s="132"/>
      <c r="BP198" s="132"/>
      <c r="BQ198" s="132"/>
      <c r="BR198" s="7"/>
      <c r="BS198" s="132"/>
      <c r="BT198" s="13"/>
      <c r="BU198" s="13"/>
      <c r="BV198" s="13"/>
      <c r="BW198" s="112"/>
      <c r="BX198" s="132"/>
      <c r="BY198" s="132"/>
      <c r="BZ198" s="132"/>
      <c r="CA198" s="132"/>
      <c r="CB198" s="7"/>
      <c r="CC198" s="132"/>
      <c r="CD198" s="13"/>
      <c r="CE198" s="13"/>
      <c r="CF198" s="13"/>
      <c r="CG198" s="112"/>
      <c r="CH198" s="132"/>
      <c r="CI198" s="132"/>
      <c r="CJ198" s="132"/>
      <c r="CK198" s="132"/>
      <c r="CL198" s="7"/>
      <c r="CM198" s="132"/>
      <c r="CN198" s="13"/>
      <c r="CO198" s="13"/>
      <c r="CP198" s="13"/>
      <c r="CQ198" s="112"/>
      <c r="CR198" s="132"/>
      <c r="CS198" s="132"/>
      <c r="CT198" s="132"/>
      <c r="CU198" s="132"/>
      <c r="CV198" s="7"/>
      <c r="CW198" s="132"/>
      <c r="CX198" s="13"/>
      <c r="CY198" s="13"/>
      <c r="CZ198" s="13"/>
      <c r="DA198" s="112"/>
      <c r="DB198" s="132"/>
      <c r="DC198" s="132"/>
      <c r="DD198" s="132"/>
      <c r="DE198" s="132"/>
      <c r="DF198" s="7"/>
      <c r="DG198" s="132"/>
      <c r="DH198" s="13"/>
      <c r="DI198" s="13"/>
      <c r="DJ198" s="13"/>
      <c r="DK198" s="112"/>
      <c r="DL198" s="132"/>
      <c r="DM198" s="132"/>
      <c r="DN198" s="132"/>
      <c r="DO198" s="132"/>
      <c r="DP198" s="7"/>
      <c r="DQ198" s="132"/>
      <c r="DR198" s="13"/>
      <c r="DS198" s="13"/>
      <c r="DT198" s="13"/>
      <c r="DU198" s="112"/>
      <c r="DV198" s="132"/>
      <c r="DW198" s="132"/>
      <c r="DX198" s="132"/>
      <c r="DY198" s="132"/>
      <c r="DZ198" s="7"/>
      <c r="EA198" s="132"/>
      <c r="EB198" s="13"/>
      <c r="EC198" s="13"/>
      <c r="ED198" s="13"/>
      <c r="EE198" s="112"/>
      <c r="EF198" s="132"/>
      <c r="EG198" s="132"/>
      <c r="EH198" s="132"/>
      <c r="EI198" s="132"/>
      <c r="EJ198" s="7"/>
      <c r="EK198" s="132"/>
      <c r="EL198" s="13"/>
      <c r="EM198" s="13"/>
      <c r="EN198" s="13"/>
      <c r="EO198" s="112"/>
      <c r="EP198" s="132"/>
      <c r="EQ198" s="132"/>
      <c r="ER198" s="132"/>
      <c r="ES198" s="132"/>
      <c r="ET198" s="7"/>
      <c r="EU198" s="132"/>
    </row>
    <row r="199" spans="1:151" ht="12.75" customHeight="1" x14ac:dyDescent="0.2">
      <c r="A199" s="13"/>
      <c r="B199" s="13"/>
      <c r="C199" s="13"/>
      <c r="D199" s="13"/>
      <c r="E199" s="13"/>
      <c r="F199" s="13"/>
      <c r="G199" s="13"/>
      <c r="H199" s="13"/>
      <c r="I199" s="13"/>
      <c r="J199" s="13"/>
      <c r="K199" s="14"/>
      <c r="L199" s="13"/>
      <c r="M199" s="13"/>
      <c r="N199" s="13"/>
      <c r="O199" s="113" t="s">
        <v>2766</v>
      </c>
      <c r="P199" s="114" t="s">
        <v>52</v>
      </c>
      <c r="Q199" s="114" t="s">
        <v>53</v>
      </c>
      <c r="R199" s="114" t="s">
        <v>54</v>
      </c>
      <c r="S199" s="114" t="s">
        <v>55</v>
      </c>
      <c r="T199" s="468"/>
      <c r="U199" s="115" t="s">
        <v>809</v>
      </c>
      <c r="V199" s="13"/>
      <c r="W199" s="13"/>
      <c r="X199" s="13"/>
      <c r="Y199" s="113" t="s">
        <v>2766</v>
      </c>
      <c r="Z199" s="114" t="s">
        <v>52</v>
      </c>
      <c r="AA199" s="114" t="s">
        <v>53</v>
      </c>
      <c r="AB199" s="114" t="s">
        <v>54</v>
      </c>
      <c r="AC199" s="114" t="s">
        <v>55</v>
      </c>
      <c r="AD199" s="468"/>
      <c r="AE199" s="115" t="s">
        <v>809</v>
      </c>
      <c r="AF199" s="13"/>
      <c r="AG199" s="13"/>
      <c r="AH199" s="13"/>
      <c r="AI199" s="113" t="s">
        <v>2766</v>
      </c>
      <c r="AJ199" s="114" t="s">
        <v>52</v>
      </c>
      <c r="AK199" s="114" t="s">
        <v>53</v>
      </c>
      <c r="AL199" s="114" t="s">
        <v>54</v>
      </c>
      <c r="AM199" s="114" t="s">
        <v>55</v>
      </c>
      <c r="AN199" s="468"/>
      <c r="AO199" s="115" t="s">
        <v>809</v>
      </c>
      <c r="AP199" s="13"/>
      <c r="AQ199" s="13"/>
      <c r="AR199" s="13"/>
      <c r="AS199" s="113" t="s">
        <v>2766</v>
      </c>
      <c r="AT199" s="114" t="s">
        <v>52</v>
      </c>
      <c r="AU199" s="114" t="s">
        <v>53</v>
      </c>
      <c r="AV199" s="114" t="s">
        <v>54</v>
      </c>
      <c r="AW199" s="114" t="s">
        <v>55</v>
      </c>
      <c r="AX199" s="468"/>
      <c r="AY199" s="115" t="s">
        <v>809</v>
      </c>
      <c r="AZ199" s="13"/>
      <c r="BA199" s="13"/>
      <c r="BB199" s="13"/>
      <c r="BC199" s="113" t="s">
        <v>2766</v>
      </c>
      <c r="BD199" s="114" t="s">
        <v>52</v>
      </c>
      <c r="BE199" s="114" t="s">
        <v>53</v>
      </c>
      <c r="BF199" s="114" t="s">
        <v>54</v>
      </c>
      <c r="BG199" s="114" t="s">
        <v>55</v>
      </c>
      <c r="BH199" s="468"/>
      <c r="BI199" s="115" t="s">
        <v>809</v>
      </c>
      <c r="BJ199" s="13"/>
      <c r="BK199" s="13"/>
      <c r="BL199" s="13"/>
      <c r="BM199" s="113" t="s">
        <v>2766</v>
      </c>
      <c r="BN199" s="114" t="s">
        <v>52</v>
      </c>
      <c r="BO199" s="114" t="s">
        <v>53</v>
      </c>
      <c r="BP199" s="114" t="s">
        <v>54</v>
      </c>
      <c r="BQ199" s="114" t="s">
        <v>55</v>
      </c>
      <c r="BR199" s="468"/>
      <c r="BS199" s="115" t="s">
        <v>809</v>
      </c>
      <c r="BT199" s="13"/>
      <c r="BU199" s="13"/>
      <c r="BV199" s="13"/>
      <c r="BW199" s="113" t="s">
        <v>2766</v>
      </c>
      <c r="BX199" s="114" t="s">
        <v>52</v>
      </c>
      <c r="BY199" s="114" t="s">
        <v>53</v>
      </c>
      <c r="BZ199" s="114" t="s">
        <v>54</v>
      </c>
      <c r="CA199" s="114" t="s">
        <v>55</v>
      </c>
      <c r="CB199" s="468"/>
      <c r="CC199" s="115" t="s">
        <v>809</v>
      </c>
      <c r="CD199" s="13"/>
      <c r="CE199" s="13"/>
      <c r="CF199" s="13"/>
      <c r="CG199" s="113" t="s">
        <v>2766</v>
      </c>
      <c r="CH199" s="114" t="s">
        <v>52</v>
      </c>
      <c r="CI199" s="114" t="s">
        <v>53</v>
      </c>
      <c r="CJ199" s="114" t="s">
        <v>54</v>
      </c>
      <c r="CK199" s="114" t="s">
        <v>55</v>
      </c>
      <c r="CL199" s="468"/>
      <c r="CM199" s="115" t="s">
        <v>809</v>
      </c>
      <c r="CN199" s="13"/>
      <c r="CO199" s="13"/>
      <c r="CP199" s="13"/>
      <c r="CQ199" s="113" t="s">
        <v>2766</v>
      </c>
      <c r="CR199" s="114" t="s">
        <v>52</v>
      </c>
      <c r="CS199" s="114" t="s">
        <v>53</v>
      </c>
      <c r="CT199" s="114" t="s">
        <v>54</v>
      </c>
      <c r="CU199" s="114" t="s">
        <v>55</v>
      </c>
      <c r="CV199" s="468"/>
      <c r="CW199" s="115" t="s">
        <v>809</v>
      </c>
      <c r="CX199" s="13"/>
      <c r="CY199" s="13"/>
      <c r="CZ199" s="13"/>
      <c r="DA199" s="113" t="s">
        <v>2766</v>
      </c>
      <c r="DB199" s="114" t="s">
        <v>52</v>
      </c>
      <c r="DC199" s="114" t="s">
        <v>53</v>
      </c>
      <c r="DD199" s="114" t="s">
        <v>54</v>
      </c>
      <c r="DE199" s="114" t="s">
        <v>55</v>
      </c>
      <c r="DF199" s="468"/>
      <c r="DG199" s="115" t="s">
        <v>809</v>
      </c>
      <c r="DH199" s="13"/>
      <c r="DI199" s="13"/>
      <c r="DJ199" s="13"/>
      <c r="DK199" s="113" t="s">
        <v>2766</v>
      </c>
      <c r="DL199" s="114" t="s">
        <v>52</v>
      </c>
      <c r="DM199" s="114" t="s">
        <v>53</v>
      </c>
      <c r="DN199" s="114" t="s">
        <v>54</v>
      </c>
      <c r="DO199" s="114" t="s">
        <v>55</v>
      </c>
      <c r="DP199" s="468"/>
      <c r="DQ199" s="115" t="s">
        <v>809</v>
      </c>
      <c r="DR199" s="13"/>
      <c r="DS199" s="13"/>
      <c r="DT199" s="13"/>
      <c r="DU199" s="113" t="s">
        <v>2766</v>
      </c>
      <c r="DV199" s="114" t="s">
        <v>52</v>
      </c>
      <c r="DW199" s="114" t="s">
        <v>53</v>
      </c>
      <c r="DX199" s="114" t="s">
        <v>54</v>
      </c>
      <c r="DY199" s="114" t="s">
        <v>55</v>
      </c>
      <c r="DZ199" s="468"/>
      <c r="EA199" s="115" t="s">
        <v>809</v>
      </c>
      <c r="EB199" s="13"/>
      <c r="EC199" s="13"/>
      <c r="ED199" s="13"/>
      <c r="EE199" s="113" t="s">
        <v>2766</v>
      </c>
      <c r="EF199" s="114" t="s">
        <v>52</v>
      </c>
      <c r="EG199" s="114" t="s">
        <v>53</v>
      </c>
      <c r="EH199" s="114" t="s">
        <v>54</v>
      </c>
      <c r="EI199" s="114" t="s">
        <v>55</v>
      </c>
      <c r="EJ199" s="468"/>
      <c r="EK199" s="115" t="s">
        <v>809</v>
      </c>
      <c r="EL199" s="13"/>
      <c r="EM199" s="13"/>
      <c r="EN199" s="13"/>
      <c r="EO199" s="113" t="s">
        <v>2766</v>
      </c>
      <c r="EP199" s="114" t="s">
        <v>52</v>
      </c>
      <c r="EQ199" s="114" t="s">
        <v>53</v>
      </c>
      <c r="ER199" s="114" t="s">
        <v>54</v>
      </c>
      <c r="ES199" s="114" t="s">
        <v>55</v>
      </c>
      <c r="ET199" s="468"/>
      <c r="EU199" s="115" t="s">
        <v>809</v>
      </c>
    </row>
    <row r="200" spans="1:151" ht="12.75" customHeight="1" x14ac:dyDescent="0.2">
      <c r="A200" s="13"/>
      <c r="B200" s="13"/>
      <c r="C200" s="13"/>
      <c r="D200" s="13"/>
      <c r="E200" s="13"/>
      <c r="F200" s="13"/>
      <c r="G200" s="13"/>
      <c r="H200" s="13"/>
      <c r="I200" s="13"/>
      <c r="J200" s="13"/>
      <c r="K200" s="14"/>
      <c r="L200" s="13"/>
      <c r="M200" s="13"/>
      <c r="N200" s="13"/>
      <c r="O200" s="116" t="s">
        <v>1669</v>
      </c>
      <c r="P200" s="23">
        <f t="shared" ref="P200:S200" si="270">COUNTA(P30:P38)</f>
        <v>0</v>
      </c>
      <c r="Q200" s="23">
        <f t="shared" si="270"/>
        <v>3</v>
      </c>
      <c r="R200" s="23">
        <f t="shared" si="270"/>
        <v>3</v>
      </c>
      <c r="S200" s="23">
        <f t="shared" si="270"/>
        <v>0</v>
      </c>
      <c r="T200" s="24"/>
      <c r="U200" s="23">
        <f>COUNTA(U30:U38)</f>
        <v>6</v>
      </c>
      <c r="V200" s="13"/>
      <c r="W200" s="13"/>
      <c r="X200" s="13"/>
      <c r="Y200" s="116" t="s">
        <v>1669</v>
      </c>
      <c r="Z200" s="23">
        <f t="shared" ref="Z200:AC200" si="271">COUNTA(Z30:Z38)</f>
        <v>0</v>
      </c>
      <c r="AA200" s="23">
        <f t="shared" si="271"/>
        <v>6</v>
      </c>
      <c r="AB200" s="23">
        <f t="shared" si="271"/>
        <v>0</v>
      </c>
      <c r="AC200" s="23">
        <f t="shared" si="271"/>
        <v>0</v>
      </c>
      <c r="AD200" s="24"/>
      <c r="AE200" s="23">
        <f>COUNTA(AE30:AE38)</f>
        <v>6</v>
      </c>
      <c r="AF200" s="13"/>
      <c r="AG200" s="13"/>
      <c r="AH200" s="13"/>
      <c r="AI200" s="116" t="s">
        <v>1669</v>
      </c>
      <c r="AJ200" s="23">
        <f t="shared" ref="AJ200:AM200" si="272">COUNTA(AJ30:AJ38)</f>
        <v>0</v>
      </c>
      <c r="AK200" s="23">
        <f t="shared" si="272"/>
        <v>6</v>
      </c>
      <c r="AL200" s="23">
        <f t="shared" si="272"/>
        <v>0</v>
      </c>
      <c r="AM200" s="23">
        <f t="shared" si="272"/>
        <v>0</v>
      </c>
      <c r="AN200" s="24"/>
      <c r="AO200" s="23">
        <f>COUNTA(AO30:AO38)</f>
        <v>6</v>
      </c>
      <c r="AP200" s="13"/>
      <c r="AQ200" s="13"/>
      <c r="AR200" s="13"/>
      <c r="AS200" s="116" t="s">
        <v>1669</v>
      </c>
      <c r="AT200" s="23">
        <f t="shared" ref="AT200:AW200" si="273">COUNTA(AT30:AT38)</f>
        <v>0</v>
      </c>
      <c r="AU200" s="23">
        <f t="shared" si="273"/>
        <v>6</v>
      </c>
      <c r="AV200" s="23">
        <f t="shared" si="273"/>
        <v>0</v>
      </c>
      <c r="AW200" s="23">
        <f t="shared" si="273"/>
        <v>0</v>
      </c>
      <c r="AX200" s="24"/>
      <c r="AY200" s="23">
        <f>COUNTA(AY30:AY38)</f>
        <v>6</v>
      </c>
      <c r="AZ200" s="13"/>
      <c r="BA200" s="13"/>
      <c r="BB200" s="13"/>
      <c r="BC200" s="116" t="s">
        <v>1669</v>
      </c>
      <c r="BD200" s="23">
        <f t="shared" ref="BD200:BG200" si="274">COUNTA(BD30:BD38)</f>
        <v>0</v>
      </c>
      <c r="BE200" s="23">
        <f t="shared" si="274"/>
        <v>5</v>
      </c>
      <c r="BF200" s="23">
        <f t="shared" si="274"/>
        <v>0</v>
      </c>
      <c r="BG200" s="23">
        <f t="shared" si="274"/>
        <v>0</v>
      </c>
      <c r="BH200" s="24"/>
      <c r="BI200" s="23">
        <f>COUNTA(BI30:BI38)</f>
        <v>5</v>
      </c>
      <c r="BJ200" s="13"/>
      <c r="BK200" s="13"/>
      <c r="BL200" s="13"/>
      <c r="BM200" s="116" t="s">
        <v>1669</v>
      </c>
      <c r="BN200" s="23">
        <f t="shared" ref="BN200:BQ200" si="275">COUNTA(BN30:BN38)</f>
        <v>0</v>
      </c>
      <c r="BO200" s="23">
        <f t="shared" si="275"/>
        <v>6</v>
      </c>
      <c r="BP200" s="23">
        <f t="shared" si="275"/>
        <v>0</v>
      </c>
      <c r="BQ200" s="23">
        <f t="shared" si="275"/>
        <v>0</v>
      </c>
      <c r="BR200" s="24"/>
      <c r="BS200" s="23">
        <f>COUNTA(BS30:BS38)</f>
        <v>6</v>
      </c>
      <c r="BT200" s="13"/>
      <c r="BU200" s="13"/>
      <c r="BV200" s="13"/>
      <c r="BW200" s="116" t="s">
        <v>1669</v>
      </c>
      <c r="BX200" s="23">
        <f t="shared" ref="BX200:CA200" si="276">COUNTA(BX30:BX38)</f>
        <v>0</v>
      </c>
      <c r="BY200" s="23">
        <f t="shared" si="276"/>
        <v>5</v>
      </c>
      <c r="BZ200" s="23">
        <f t="shared" si="276"/>
        <v>0</v>
      </c>
      <c r="CA200" s="23">
        <f t="shared" si="276"/>
        <v>0</v>
      </c>
      <c r="CB200" s="24"/>
      <c r="CC200" s="23">
        <f>COUNTA(CC30:CC38)</f>
        <v>5</v>
      </c>
      <c r="CD200" s="13"/>
      <c r="CE200" s="13"/>
      <c r="CF200" s="13"/>
      <c r="CG200" s="116" t="s">
        <v>1669</v>
      </c>
      <c r="CH200" s="23">
        <f t="shared" ref="CH200:CK200" si="277">COUNTA(CH30:CH38)</f>
        <v>0</v>
      </c>
      <c r="CI200" s="23">
        <f t="shared" si="277"/>
        <v>4</v>
      </c>
      <c r="CJ200" s="23">
        <f t="shared" si="277"/>
        <v>2</v>
      </c>
      <c r="CK200" s="23">
        <f t="shared" si="277"/>
        <v>0</v>
      </c>
      <c r="CL200" s="24"/>
      <c r="CM200" s="23">
        <f>COUNTA(CM30:CM38)</f>
        <v>6</v>
      </c>
      <c r="CN200" s="13"/>
      <c r="CO200" s="13"/>
      <c r="CP200" s="13"/>
      <c r="CQ200" s="116" t="s">
        <v>1669</v>
      </c>
      <c r="CR200" s="23">
        <f t="shared" ref="CR200:CU200" si="278">COUNTA(CR30:CR38)</f>
        <v>0</v>
      </c>
      <c r="CS200" s="23">
        <f t="shared" si="278"/>
        <v>3</v>
      </c>
      <c r="CT200" s="23">
        <f t="shared" si="278"/>
        <v>3</v>
      </c>
      <c r="CU200" s="23">
        <f t="shared" si="278"/>
        <v>0</v>
      </c>
      <c r="CV200" s="24"/>
      <c r="CW200" s="23">
        <f>COUNTA(CW30:CW38)</f>
        <v>6</v>
      </c>
      <c r="CX200" s="13"/>
      <c r="CY200" s="13"/>
      <c r="CZ200" s="13"/>
      <c r="DA200" s="116" t="s">
        <v>1669</v>
      </c>
      <c r="DB200" s="23">
        <f t="shared" ref="DB200:DE200" si="279">COUNTA(DB30:DB38)</f>
        <v>0</v>
      </c>
      <c r="DC200" s="23">
        <f t="shared" si="279"/>
        <v>3</v>
      </c>
      <c r="DD200" s="23">
        <f t="shared" si="279"/>
        <v>3</v>
      </c>
      <c r="DE200" s="23">
        <f t="shared" si="279"/>
        <v>0</v>
      </c>
      <c r="DF200" s="24"/>
      <c r="DG200" s="23">
        <f>COUNTA(DG30:DG38)</f>
        <v>6</v>
      </c>
      <c r="DH200" s="13"/>
      <c r="DI200" s="13"/>
      <c r="DJ200" s="13"/>
      <c r="DK200" s="116" t="s">
        <v>1669</v>
      </c>
      <c r="DL200" s="23">
        <f t="shared" ref="DL200:DO200" si="280">COUNTA(DL30:DL38)</f>
        <v>1</v>
      </c>
      <c r="DM200" s="23">
        <f t="shared" si="280"/>
        <v>3</v>
      </c>
      <c r="DN200" s="23">
        <f t="shared" si="280"/>
        <v>2</v>
      </c>
      <c r="DO200" s="23">
        <f t="shared" si="280"/>
        <v>0</v>
      </c>
      <c r="DP200" s="24"/>
      <c r="DQ200" s="23">
        <f>COUNTA(DQ30:DQ38)</f>
        <v>6</v>
      </c>
      <c r="DR200" s="13"/>
      <c r="DS200" s="13"/>
      <c r="DT200" s="13"/>
      <c r="DU200" s="116" t="s">
        <v>1669</v>
      </c>
      <c r="DV200" s="23">
        <f t="shared" ref="DV200:DY200" si="281">COUNTA(DV30:DV38)</f>
        <v>0</v>
      </c>
      <c r="DW200" s="23">
        <f t="shared" si="281"/>
        <v>3</v>
      </c>
      <c r="DX200" s="23">
        <f t="shared" si="281"/>
        <v>3</v>
      </c>
      <c r="DY200" s="23">
        <f t="shared" si="281"/>
        <v>0</v>
      </c>
      <c r="DZ200" s="24"/>
      <c r="EA200" s="23">
        <f>COUNTA(EA30:EA38)</f>
        <v>6</v>
      </c>
      <c r="EB200" s="13"/>
      <c r="EC200" s="13"/>
      <c r="ED200" s="13"/>
      <c r="EE200" s="116" t="s">
        <v>1669</v>
      </c>
      <c r="EF200" s="23">
        <f t="shared" ref="EF200:EI200" si="282">COUNTA(EF30:EF38)</f>
        <v>0</v>
      </c>
      <c r="EG200" s="23">
        <f t="shared" si="282"/>
        <v>4</v>
      </c>
      <c r="EH200" s="23">
        <f t="shared" si="282"/>
        <v>2</v>
      </c>
      <c r="EI200" s="23">
        <f t="shared" si="282"/>
        <v>0</v>
      </c>
      <c r="EJ200" s="24"/>
      <c r="EK200" s="23">
        <f>COUNTA(EK30:EK38)</f>
        <v>6</v>
      </c>
      <c r="EL200" s="13"/>
      <c r="EM200" s="13"/>
      <c r="EN200" s="13"/>
      <c r="EO200" s="116" t="s">
        <v>1669</v>
      </c>
      <c r="EP200" s="23">
        <f t="shared" ref="EP200:ES200" si="283">COUNTA(EP30:EP38)</f>
        <v>0</v>
      </c>
      <c r="EQ200" s="23">
        <f t="shared" si="283"/>
        <v>4</v>
      </c>
      <c r="ER200" s="23">
        <f t="shared" si="283"/>
        <v>2</v>
      </c>
      <c r="ES200" s="23">
        <f t="shared" si="283"/>
        <v>0</v>
      </c>
      <c r="ET200" s="24"/>
      <c r="EU200" s="23">
        <f>COUNTA(EU30:EU38)</f>
        <v>6</v>
      </c>
    </row>
    <row r="201" spans="1:151" ht="12.75" customHeight="1" x14ac:dyDescent="0.2">
      <c r="A201" s="13"/>
      <c r="B201" s="13"/>
      <c r="C201" s="13"/>
      <c r="D201" s="13"/>
      <c r="E201" s="13"/>
      <c r="F201" s="13"/>
      <c r="G201" s="13"/>
      <c r="H201" s="13"/>
      <c r="I201" s="13"/>
      <c r="J201" s="13"/>
      <c r="K201" s="14"/>
      <c r="L201" s="13"/>
      <c r="M201" s="13"/>
      <c r="N201" s="13"/>
      <c r="O201" s="116" t="s">
        <v>1861</v>
      </c>
      <c r="P201" s="23">
        <f t="shared" ref="P201:S201" si="284">COUNTA(P46:P54)</f>
        <v>0</v>
      </c>
      <c r="Q201" s="23">
        <f t="shared" si="284"/>
        <v>1</v>
      </c>
      <c r="R201" s="23">
        <f t="shared" si="284"/>
        <v>3</v>
      </c>
      <c r="S201" s="23">
        <f t="shared" si="284"/>
        <v>0</v>
      </c>
      <c r="T201" s="24"/>
      <c r="U201" s="23">
        <f>COUNTA(U46:U54)</f>
        <v>4</v>
      </c>
      <c r="V201" s="13"/>
      <c r="W201" s="13"/>
      <c r="X201" s="13"/>
      <c r="Y201" s="116" t="s">
        <v>1861</v>
      </c>
      <c r="Z201" s="23">
        <f t="shared" ref="Z201:AC201" si="285">COUNTA(Z46:Z54)</f>
        <v>0</v>
      </c>
      <c r="AA201" s="23">
        <f t="shared" si="285"/>
        <v>4</v>
      </c>
      <c r="AB201" s="23">
        <f t="shared" si="285"/>
        <v>0</v>
      </c>
      <c r="AC201" s="23">
        <f t="shared" si="285"/>
        <v>0</v>
      </c>
      <c r="AD201" s="24"/>
      <c r="AE201" s="23">
        <f>COUNTA(AE46:AE54)</f>
        <v>4</v>
      </c>
      <c r="AF201" s="13"/>
      <c r="AG201" s="13"/>
      <c r="AH201" s="13"/>
      <c r="AI201" s="116" t="s">
        <v>1861</v>
      </c>
      <c r="AJ201" s="23">
        <f t="shared" ref="AJ201:AM201" si="286">COUNTA(AJ46:AJ54)</f>
        <v>1</v>
      </c>
      <c r="AK201" s="23">
        <f t="shared" si="286"/>
        <v>3</v>
      </c>
      <c r="AL201" s="23">
        <f t="shared" si="286"/>
        <v>0</v>
      </c>
      <c r="AM201" s="23">
        <f t="shared" si="286"/>
        <v>0</v>
      </c>
      <c r="AN201" s="24"/>
      <c r="AO201" s="23">
        <f>COUNTA(AO46:AO54)</f>
        <v>4</v>
      </c>
      <c r="AP201" s="13"/>
      <c r="AQ201" s="13"/>
      <c r="AR201" s="13"/>
      <c r="AS201" s="116" t="s">
        <v>1861</v>
      </c>
      <c r="AT201" s="23">
        <f t="shared" ref="AT201:AW201" si="287">COUNTA(AT46:AT54)</f>
        <v>0</v>
      </c>
      <c r="AU201" s="23">
        <f t="shared" si="287"/>
        <v>3</v>
      </c>
      <c r="AV201" s="23">
        <f t="shared" si="287"/>
        <v>1</v>
      </c>
      <c r="AW201" s="23">
        <f t="shared" si="287"/>
        <v>0</v>
      </c>
      <c r="AX201" s="24"/>
      <c r="AY201" s="23">
        <f>COUNTA(AY46:AY54)</f>
        <v>4</v>
      </c>
      <c r="AZ201" s="13"/>
      <c r="BA201" s="13"/>
      <c r="BB201" s="13"/>
      <c r="BC201" s="116" t="s">
        <v>1861</v>
      </c>
      <c r="BD201" s="23">
        <f t="shared" ref="BD201:BG201" si="288">COUNTA(BD46:BD54)</f>
        <v>0</v>
      </c>
      <c r="BE201" s="23">
        <f t="shared" si="288"/>
        <v>3</v>
      </c>
      <c r="BF201" s="23">
        <f t="shared" si="288"/>
        <v>1</v>
      </c>
      <c r="BG201" s="23">
        <f t="shared" si="288"/>
        <v>0</v>
      </c>
      <c r="BH201" s="24"/>
      <c r="BI201" s="23">
        <f>COUNTA(BI46:BI54)</f>
        <v>4</v>
      </c>
      <c r="BJ201" s="13"/>
      <c r="BK201" s="13"/>
      <c r="BL201" s="13"/>
      <c r="BM201" s="116" t="s">
        <v>1861</v>
      </c>
      <c r="BN201" s="23">
        <f t="shared" ref="BN201:BQ201" si="289">COUNTA(BN46:BN54)</f>
        <v>0</v>
      </c>
      <c r="BO201" s="23">
        <f t="shared" si="289"/>
        <v>4</v>
      </c>
      <c r="BP201" s="23">
        <f t="shared" si="289"/>
        <v>0</v>
      </c>
      <c r="BQ201" s="23">
        <f t="shared" si="289"/>
        <v>0</v>
      </c>
      <c r="BR201" s="24"/>
      <c r="BS201" s="23">
        <f>COUNTA(BS46:BS54)</f>
        <v>4</v>
      </c>
      <c r="BT201" s="13"/>
      <c r="BU201" s="13"/>
      <c r="BV201" s="13"/>
      <c r="BW201" s="116" t="s">
        <v>1861</v>
      </c>
      <c r="BX201" s="23">
        <f t="shared" ref="BX201:CA201" si="290">COUNTA(BX46:BX54)</f>
        <v>0</v>
      </c>
      <c r="BY201" s="23">
        <f t="shared" si="290"/>
        <v>3</v>
      </c>
      <c r="BZ201" s="23">
        <f t="shared" si="290"/>
        <v>1</v>
      </c>
      <c r="CA201" s="23">
        <f t="shared" si="290"/>
        <v>0</v>
      </c>
      <c r="CB201" s="24"/>
      <c r="CC201" s="23">
        <f>COUNTA(CC46:CC54)</f>
        <v>4</v>
      </c>
      <c r="CD201" s="13"/>
      <c r="CE201" s="13"/>
      <c r="CF201" s="13"/>
      <c r="CG201" s="116" t="s">
        <v>1861</v>
      </c>
      <c r="CH201" s="23">
        <f t="shared" ref="CH201:CK201" si="291">COUNTA(CH46:CH54)</f>
        <v>1</v>
      </c>
      <c r="CI201" s="23">
        <f t="shared" si="291"/>
        <v>3</v>
      </c>
      <c r="CJ201" s="23">
        <f t="shared" si="291"/>
        <v>0</v>
      </c>
      <c r="CK201" s="23">
        <f t="shared" si="291"/>
        <v>0</v>
      </c>
      <c r="CL201" s="24"/>
      <c r="CM201" s="23">
        <f>COUNTA(CM46:CM54)</f>
        <v>4</v>
      </c>
      <c r="CN201" s="13"/>
      <c r="CO201" s="13"/>
      <c r="CP201" s="13"/>
      <c r="CQ201" s="116" t="s">
        <v>1861</v>
      </c>
      <c r="CR201" s="23">
        <f t="shared" ref="CR201:CU201" si="292">COUNTA(CR46:CR54)</f>
        <v>1</v>
      </c>
      <c r="CS201" s="23">
        <f t="shared" si="292"/>
        <v>1</v>
      </c>
      <c r="CT201" s="23">
        <f t="shared" si="292"/>
        <v>2</v>
      </c>
      <c r="CU201" s="23">
        <f t="shared" si="292"/>
        <v>0</v>
      </c>
      <c r="CV201" s="24"/>
      <c r="CW201" s="23">
        <f>COUNTA(CW46:CW54)</f>
        <v>4</v>
      </c>
      <c r="CX201" s="13"/>
      <c r="CY201" s="13"/>
      <c r="CZ201" s="13"/>
      <c r="DA201" s="116" t="s">
        <v>1861</v>
      </c>
      <c r="DB201" s="23">
        <f t="shared" ref="DB201:DE201" si="293">COUNTA(DB46:DB54)</f>
        <v>0</v>
      </c>
      <c r="DC201" s="23">
        <f t="shared" si="293"/>
        <v>2</v>
      </c>
      <c r="DD201" s="23">
        <f t="shared" si="293"/>
        <v>2</v>
      </c>
      <c r="DE201" s="23">
        <f t="shared" si="293"/>
        <v>0</v>
      </c>
      <c r="DF201" s="24"/>
      <c r="DG201" s="23">
        <f>COUNTA(DG46:DG54)</f>
        <v>4</v>
      </c>
      <c r="DH201" s="13"/>
      <c r="DI201" s="13"/>
      <c r="DJ201" s="13"/>
      <c r="DK201" s="116" t="s">
        <v>1861</v>
      </c>
      <c r="DL201" s="23">
        <f t="shared" ref="DL201:DO201" si="294">COUNTA(DL46:DL54)</f>
        <v>0</v>
      </c>
      <c r="DM201" s="23">
        <f t="shared" si="294"/>
        <v>2</v>
      </c>
      <c r="DN201" s="23">
        <f t="shared" si="294"/>
        <v>2</v>
      </c>
      <c r="DO201" s="23">
        <f t="shared" si="294"/>
        <v>0</v>
      </c>
      <c r="DP201" s="24"/>
      <c r="DQ201" s="23">
        <f>COUNTA(DQ46:DQ54)</f>
        <v>4</v>
      </c>
      <c r="DR201" s="13"/>
      <c r="DS201" s="13"/>
      <c r="DT201" s="13"/>
      <c r="DU201" s="116" t="s">
        <v>1861</v>
      </c>
      <c r="DV201" s="23">
        <f t="shared" ref="DV201:DY201" si="295">COUNTA(DV46:DV54)</f>
        <v>1</v>
      </c>
      <c r="DW201" s="23">
        <f t="shared" si="295"/>
        <v>1</v>
      </c>
      <c r="DX201" s="23">
        <f t="shared" si="295"/>
        <v>2</v>
      </c>
      <c r="DY201" s="23">
        <f t="shared" si="295"/>
        <v>0</v>
      </c>
      <c r="DZ201" s="24"/>
      <c r="EA201" s="23">
        <f>COUNTA(EA46:EA54)</f>
        <v>4</v>
      </c>
      <c r="EB201" s="13"/>
      <c r="EC201" s="13"/>
      <c r="ED201" s="13"/>
      <c r="EE201" s="116" t="s">
        <v>1861</v>
      </c>
      <c r="EF201" s="23">
        <f t="shared" ref="EF201:EI201" si="296">COUNTA(EF46:EF54)</f>
        <v>1</v>
      </c>
      <c r="EG201" s="23">
        <f t="shared" si="296"/>
        <v>3</v>
      </c>
      <c r="EH201" s="23">
        <f t="shared" si="296"/>
        <v>0</v>
      </c>
      <c r="EI201" s="23">
        <f t="shared" si="296"/>
        <v>0</v>
      </c>
      <c r="EJ201" s="24"/>
      <c r="EK201" s="23">
        <f>COUNTA(EK46:EK54)</f>
        <v>4</v>
      </c>
      <c r="EL201" s="13"/>
      <c r="EM201" s="13"/>
      <c r="EN201" s="13"/>
      <c r="EO201" s="116" t="s">
        <v>1861</v>
      </c>
      <c r="EP201" s="23">
        <f t="shared" ref="EP201:ES201" si="297">COUNTA(EP46:EP54)</f>
        <v>1</v>
      </c>
      <c r="EQ201" s="23">
        <f t="shared" si="297"/>
        <v>1</v>
      </c>
      <c r="ER201" s="23">
        <f t="shared" si="297"/>
        <v>2</v>
      </c>
      <c r="ES201" s="23">
        <f t="shared" si="297"/>
        <v>0</v>
      </c>
      <c r="ET201" s="24"/>
      <c r="EU201" s="23">
        <f>COUNTA(EU46:EU54)</f>
        <v>4</v>
      </c>
    </row>
    <row r="202" spans="1:151" ht="12.75" customHeight="1" x14ac:dyDescent="0.2">
      <c r="A202" s="13"/>
      <c r="B202" s="13"/>
      <c r="C202" s="13"/>
      <c r="D202" s="13"/>
      <c r="E202" s="13"/>
      <c r="F202" s="13"/>
      <c r="G202" s="13"/>
      <c r="H202" s="13"/>
      <c r="I202" s="13"/>
      <c r="J202" s="13"/>
      <c r="K202" s="14"/>
      <c r="L202" s="13"/>
      <c r="M202" s="13"/>
      <c r="N202" s="13"/>
      <c r="O202" s="116" t="s">
        <v>2125</v>
      </c>
      <c r="P202" s="23">
        <f t="shared" ref="P202:S202" si="298">COUNTA(P74:P82)</f>
        <v>0</v>
      </c>
      <c r="Q202" s="23">
        <f t="shared" si="298"/>
        <v>2</v>
      </c>
      <c r="R202" s="23">
        <f t="shared" si="298"/>
        <v>3</v>
      </c>
      <c r="S202" s="23">
        <f t="shared" si="298"/>
        <v>0</v>
      </c>
      <c r="T202" s="24"/>
      <c r="U202" s="23">
        <f>COUNTA(U74:U82)</f>
        <v>5</v>
      </c>
      <c r="V202" s="13"/>
      <c r="W202" s="13"/>
      <c r="X202" s="13"/>
      <c r="Y202" s="116" t="s">
        <v>2125</v>
      </c>
      <c r="Z202" s="23">
        <f t="shared" ref="Z202:AC202" si="299">COUNTA(Z74:Z82)</f>
        <v>0</v>
      </c>
      <c r="AA202" s="23">
        <f t="shared" si="299"/>
        <v>2</v>
      </c>
      <c r="AB202" s="23">
        <f t="shared" si="299"/>
        <v>3</v>
      </c>
      <c r="AC202" s="23">
        <f t="shared" si="299"/>
        <v>0</v>
      </c>
      <c r="AD202" s="24"/>
      <c r="AE202" s="23">
        <f>COUNTA(AE74:AE82)</f>
        <v>5</v>
      </c>
      <c r="AF202" s="13"/>
      <c r="AG202" s="13"/>
      <c r="AH202" s="13"/>
      <c r="AI202" s="116" t="s">
        <v>2125</v>
      </c>
      <c r="AJ202" s="23">
        <f t="shared" ref="AJ202:AM202" si="300">COUNTA(AJ74:AJ82)</f>
        <v>0</v>
      </c>
      <c r="AK202" s="23">
        <f t="shared" si="300"/>
        <v>2</v>
      </c>
      <c r="AL202" s="23">
        <f t="shared" si="300"/>
        <v>3</v>
      </c>
      <c r="AM202" s="23">
        <f t="shared" si="300"/>
        <v>0</v>
      </c>
      <c r="AN202" s="24"/>
      <c r="AO202" s="23">
        <f>COUNTA(AO74:AO82)</f>
        <v>5</v>
      </c>
      <c r="AP202" s="13"/>
      <c r="AQ202" s="13"/>
      <c r="AR202" s="13"/>
      <c r="AS202" s="116" t="s">
        <v>2125</v>
      </c>
      <c r="AT202" s="23">
        <f t="shared" ref="AT202:AW202" si="301">COUNTA(AT74:AT82)</f>
        <v>1</v>
      </c>
      <c r="AU202" s="23">
        <f t="shared" si="301"/>
        <v>2</v>
      </c>
      <c r="AV202" s="23">
        <f t="shared" si="301"/>
        <v>2</v>
      </c>
      <c r="AW202" s="23">
        <f t="shared" si="301"/>
        <v>0</v>
      </c>
      <c r="AX202" s="24"/>
      <c r="AY202" s="23">
        <f>COUNTA(AY74:AY82)</f>
        <v>5</v>
      </c>
      <c r="AZ202" s="13"/>
      <c r="BA202" s="13"/>
      <c r="BB202" s="13"/>
      <c r="BC202" s="116" t="s">
        <v>2125</v>
      </c>
      <c r="BD202" s="23">
        <f t="shared" ref="BD202:BG202" si="302">COUNTA(BD74:BD82)</f>
        <v>0</v>
      </c>
      <c r="BE202" s="23">
        <f t="shared" si="302"/>
        <v>2</v>
      </c>
      <c r="BF202" s="23">
        <f t="shared" si="302"/>
        <v>3</v>
      </c>
      <c r="BG202" s="23">
        <f t="shared" si="302"/>
        <v>0</v>
      </c>
      <c r="BH202" s="24"/>
      <c r="BI202" s="23">
        <f>COUNTA(BI74:BI82)</f>
        <v>5</v>
      </c>
      <c r="BJ202" s="13"/>
      <c r="BK202" s="13"/>
      <c r="BL202" s="13"/>
      <c r="BM202" s="116" t="s">
        <v>2125</v>
      </c>
      <c r="BN202" s="23">
        <f t="shared" ref="BN202:BQ202" si="303">COUNTA(BN74:BN82)</f>
        <v>0</v>
      </c>
      <c r="BO202" s="23">
        <f t="shared" si="303"/>
        <v>2</v>
      </c>
      <c r="BP202" s="23">
        <f t="shared" si="303"/>
        <v>3</v>
      </c>
      <c r="BQ202" s="23">
        <f t="shared" si="303"/>
        <v>0</v>
      </c>
      <c r="BR202" s="24"/>
      <c r="BS202" s="23">
        <f>COUNTA(BS74:BS82)</f>
        <v>5</v>
      </c>
      <c r="BT202" s="13"/>
      <c r="BU202" s="13"/>
      <c r="BV202" s="13"/>
      <c r="BW202" s="116" t="s">
        <v>2125</v>
      </c>
      <c r="BX202" s="23">
        <f t="shared" ref="BX202:CA202" si="304">COUNTA(BX74:BX82)</f>
        <v>0</v>
      </c>
      <c r="BY202" s="23">
        <f t="shared" si="304"/>
        <v>4</v>
      </c>
      <c r="BZ202" s="23">
        <f t="shared" si="304"/>
        <v>1</v>
      </c>
      <c r="CA202" s="23">
        <f t="shared" si="304"/>
        <v>0</v>
      </c>
      <c r="CB202" s="24"/>
      <c r="CC202" s="23">
        <f>COUNTA(CC74:CC82)</f>
        <v>5</v>
      </c>
      <c r="CD202" s="13"/>
      <c r="CE202" s="13"/>
      <c r="CF202" s="13"/>
      <c r="CG202" s="116" t="s">
        <v>2125</v>
      </c>
      <c r="CH202" s="23">
        <f t="shared" ref="CH202:CK202" si="305">COUNTA(CH74:CH82)</f>
        <v>0</v>
      </c>
      <c r="CI202" s="23">
        <f t="shared" si="305"/>
        <v>2</v>
      </c>
      <c r="CJ202" s="23">
        <f t="shared" si="305"/>
        <v>3</v>
      </c>
      <c r="CK202" s="23">
        <f t="shared" si="305"/>
        <v>0</v>
      </c>
      <c r="CL202" s="24"/>
      <c r="CM202" s="23">
        <f>COUNTA(CM74:CM82)</f>
        <v>5</v>
      </c>
      <c r="CN202" s="13"/>
      <c r="CO202" s="13"/>
      <c r="CP202" s="13"/>
      <c r="CQ202" s="116" t="s">
        <v>2125</v>
      </c>
      <c r="CR202" s="23">
        <f t="shared" ref="CR202:CU202" si="306">COUNTA(CR74:CR82)</f>
        <v>0</v>
      </c>
      <c r="CS202" s="23">
        <f t="shared" si="306"/>
        <v>2</v>
      </c>
      <c r="CT202" s="23">
        <f t="shared" si="306"/>
        <v>3</v>
      </c>
      <c r="CU202" s="23">
        <f t="shared" si="306"/>
        <v>0</v>
      </c>
      <c r="CV202" s="24"/>
      <c r="CW202" s="23">
        <f>COUNTA(CW74:CW82)</f>
        <v>5</v>
      </c>
      <c r="CX202" s="13"/>
      <c r="CY202" s="13"/>
      <c r="CZ202" s="13"/>
      <c r="DA202" s="116" t="s">
        <v>2125</v>
      </c>
      <c r="DB202" s="23">
        <f t="shared" ref="DB202:DE202" si="307">COUNTA(DB74:DB82)</f>
        <v>0</v>
      </c>
      <c r="DC202" s="23">
        <f t="shared" si="307"/>
        <v>2</v>
      </c>
      <c r="DD202" s="23">
        <f t="shared" si="307"/>
        <v>3</v>
      </c>
      <c r="DE202" s="23">
        <f t="shared" si="307"/>
        <v>0</v>
      </c>
      <c r="DF202" s="24"/>
      <c r="DG202" s="23">
        <f>COUNTA(DG74:DG82)</f>
        <v>5</v>
      </c>
      <c r="DH202" s="13"/>
      <c r="DI202" s="13"/>
      <c r="DJ202" s="13"/>
      <c r="DK202" s="116" t="s">
        <v>2125</v>
      </c>
      <c r="DL202" s="23">
        <f t="shared" ref="DL202:DO202" si="308">COUNTA(DL74:DL82)</f>
        <v>0</v>
      </c>
      <c r="DM202" s="23">
        <f t="shared" si="308"/>
        <v>2</v>
      </c>
      <c r="DN202" s="23">
        <f t="shared" si="308"/>
        <v>3</v>
      </c>
      <c r="DO202" s="23">
        <f t="shared" si="308"/>
        <v>0</v>
      </c>
      <c r="DP202" s="24"/>
      <c r="DQ202" s="23">
        <f>COUNTA(DQ74:DQ82)</f>
        <v>5</v>
      </c>
      <c r="DR202" s="13"/>
      <c r="DS202" s="13"/>
      <c r="DT202" s="13"/>
      <c r="DU202" s="116" t="s">
        <v>2125</v>
      </c>
      <c r="DV202" s="23">
        <f t="shared" ref="DV202:DY202" si="309">COUNTA(DV74:DV82)</f>
        <v>0</v>
      </c>
      <c r="DW202" s="23">
        <f t="shared" si="309"/>
        <v>2</v>
      </c>
      <c r="DX202" s="23">
        <f t="shared" si="309"/>
        <v>3</v>
      </c>
      <c r="DY202" s="23">
        <f t="shared" si="309"/>
        <v>0</v>
      </c>
      <c r="DZ202" s="24"/>
      <c r="EA202" s="23">
        <f>COUNTA(EA74:EA82)</f>
        <v>5</v>
      </c>
      <c r="EB202" s="13"/>
      <c r="EC202" s="13"/>
      <c r="ED202" s="13"/>
      <c r="EE202" s="116" t="s">
        <v>2125</v>
      </c>
      <c r="EF202" s="23">
        <f t="shared" ref="EF202:EI202" si="310">COUNTA(EF74:EF82)</f>
        <v>0</v>
      </c>
      <c r="EG202" s="23">
        <f t="shared" si="310"/>
        <v>2</v>
      </c>
      <c r="EH202" s="23">
        <f t="shared" si="310"/>
        <v>3</v>
      </c>
      <c r="EI202" s="23">
        <f t="shared" si="310"/>
        <v>0</v>
      </c>
      <c r="EJ202" s="24"/>
      <c r="EK202" s="23">
        <f>COUNTA(EK74:EK82)</f>
        <v>5</v>
      </c>
      <c r="EL202" s="13"/>
      <c r="EM202" s="13"/>
      <c r="EN202" s="13"/>
      <c r="EO202" s="116" t="s">
        <v>2125</v>
      </c>
      <c r="EP202" s="23">
        <f t="shared" ref="EP202:ES202" si="311">COUNTA(EP74:EP82)</f>
        <v>0</v>
      </c>
      <c r="EQ202" s="23">
        <f t="shared" si="311"/>
        <v>2</v>
      </c>
      <c r="ER202" s="23">
        <f t="shared" si="311"/>
        <v>3</v>
      </c>
      <c r="ES202" s="23">
        <f t="shared" si="311"/>
        <v>0</v>
      </c>
      <c r="ET202" s="24"/>
      <c r="EU202" s="23">
        <f>COUNTA(EU74:EU82)</f>
        <v>5</v>
      </c>
    </row>
    <row r="203" spans="1:151" ht="12.75" customHeight="1" x14ac:dyDescent="0.2">
      <c r="A203" s="13"/>
      <c r="B203" s="13"/>
      <c r="C203" s="13"/>
      <c r="D203" s="13"/>
      <c r="E203" s="13"/>
      <c r="F203" s="13"/>
      <c r="G203" s="13"/>
      <c r="H203" s="13"/>
      <c r="I203" s="13"/>
      <c r="J203" s="13"/>
      <c r="K203" s="14"/>
      <c r="L203" s="13"/>
      <c r="M203" s="13"/>
      <c r="N203" s="13"/>
      <c r="O203" s="116" t="s">
        <v>2772</v>
      </c>
      <c r="P203" s="23">
        <f>COUNTA('4,7,8'!O69)+COUNTA('9,6, &amp; 2'!P74:P78)</f>
        <v>0</v>
      </c>
      <c r="Q203" s="23">
        <f>COUNTA('4,7,8'!P69)+COUNTA('9,6, &amp; 2'!Q74:Q78)</f>
        <v>1</v>
      </c>
      <c r="R203" s="23">
        <f>COUNTA('4,7,8'!Q69)+COUNTA('9,6, &amp; 2'!R74:R78)</f>
        <v>2</v>
      </c>
      <c r="S203" s="23">
        <f>COUNTA('4,7,8'!R69)+COUNTA('9,6, &amp; 2'!S74:S78)</f>
        <v>0</v>
      </c>
      <c r="T203" s="24"/>
      <c r="U203" s="23">
        <f>COUNTA('4,7,8'!T69)+COUNTA('9,6, &amp; 2'!U74:U78)</f>
        <v>3</v>
      </c>
      <c r="V203" s="13"/>
      <c r="W203" s="13"/>
      <c r="X203" s="13"/>
      <c r="Y203" s="116" t="s">
        <v>2772</v>
      </c>
      <c r="Z203" s="23">
        <f>COUNTA('4,7,8'!Y69)+COUNTA('9,6, &amp; 2'!Z74:Z78)</f>
        <v>0</v>
      </c>
      <c r="AA203" s="23">
        <f>COUNTA('4,7,8'!Z69)+COUNTA('9,6, &amp; 2'!AA74:AA78)</f>
        <v>2</v>
      </c>
      <c r="AB203" s="23">
        <f>COUNTA('4,7,8'!AA69)+COUNTA('9,6, &amp; 2'!AB74:AB78)</f>
        <v>1</v>
      </c>
      <c r="AC203" s="23">
        <f>COUNTA('4,7,8'!AB69)+COUNTA('9,6, &amp; 2'!AC74:AC78)</f>
        <v>0</v>
      </c>
      <c r="AD203" s="24"/>
      <c r="AE203" s="23">
        <f>COUNTA('4,7,8'!AD69)+COUNTA('9,6, &amp; 2'!AE74:AE78)</f>
        <v>3</v>
      </c>
      <c r="AF203" s="13"/>
      <c r="AG203" s="13"/>
      <c r="AH203" s="13"/>
      <c r="AI203" s="116" t="s">
        <v>2772</v>
      </c>
      <c r="AJ203" s="23">
        <f>COUNTA('4,7,8'!AI69)+COUNTA('9,6, &amp; 2'!AJ74:AJ78)</f>
        <v>0</v>
      </c>
      <c r="AK203" s="23">
        <f>COUNTA('4,7,8'!AJ69)+COUNTA('9,6, &amp; 2'!AK74:AK78)</f>
        <v>2</v>
      </c>
      <c r="AL203" s="23">
        <f>COUNTA('4,7,8'!AK69)+COUNTA('9,6, &amp; 2'!AL74:AL78)</f>
        <v>1</v>
      </c>
      <c r="AM203" s="23">
        <f>COUNTA('4,7,8'!AL69)+COUNTA('9,6, &amp; 2'!AM74:AM78)</f>
        <v>0</v>
      </c>
      <c r="AN203" s="24"/>
      <c r="AO203" s="23">
        <f>COUNTA('4,7,8'!AN69)+COUNTA('9,6, &amp; 2'!AO74:AO78)</f>
        <v>3</v>
      </c>
      <c r="AP203" s="13"/>
      <c r="AQ203" s="13"/>
      <c r="AR203" s="13"/>
      <c r="AS203" s="116" t="s">
        <v>2772</v>
      </c>
      <c r="AT203" s="23">
        <f>COUNTA('4,7,8'!AS69)+COUNTA('9,6, &amp; 2'!AT74:AT78)</f>
        <v>0</v>
      </c>
      <c r="AU203" s="23">
        <f>COUNTA('4,7,8'!AT69)+COUNTA('9,6, &amp; 2'!AU74:AU78)</f>
        <v>2</v>
      </c>
      <c r="AV203" s="23">
        <f>COUNTA('4,7,8'!AU69)+COUNTA('9,6, &amp; 2'!AV74:AV78)</f>
        <v>1</v>
      </c>
      <c r="AW203" s="23">
        <f>COUNTA('4,7,8'!AV69)+COUNTA('9,6, &amp; 2'!AW74:AW78)</f>
        <v>0</v>
      </c>
      <c r="AX203" s="24"/>
      <c r="AY203" s="23">
        <f>COUNTA('4,7,8'!AX69)+COUNTA('9,6, &amp; 2'!AY74:AY78)</f>
        <v>3</v>
      </c>
      <c r="AZ203" s="13"/>
      <c r="BA203" s="13"/>
      <c r="BB203" s="13"/>
      <c r="BC203" s="116" t="s">
        <v>2772</v>
      </c>
      <c r="BD203" s="23">
        <f>COUNTA('4,7,8'!BC69)+COUNTA('9,6, &amp; 2'!BD74:BD78)</f>
        <v>0</v>
      </c>
      <c r="BE203" s="23">
        <f>COUNTA('4,7,8'!BD69)+COUNTA('9,6, &amp; 2'!BE74:BE78)</f>
        <v>1</v>
      </c>
      <c r="BF203" s="23">
        <f>COUNTA('4,7,8'!BE69)+COUNTA('9,6, &amp; 2'!BF74:BF78)</f>
        <v>2</v>
      </c>
      <c r="BG203" s="23">
        <f>COUNTA('4,7,8'!BG69)+COUNTA('9,6, &amp; 2'!BG74:BG78)</f>
        <v>1</v>
      </c>
      <c r="BH203" s="24"/>
      <c r="BI203" s="23">
        <f>COUNTA('4,7,8'!BH69)+COUNTA('9,6, &amp; 2'!BI74:BI78)</f>
        <v>3</v>
      </c>
      <c r="BJ203" s="13"/>
      <c r="BK203" s="13"/>
      <c r="BL203" s="13"/>
      <c r="BM203" s="116" t="s">
        <v>2772</v>
      </c>
      <c r="BN203" s="23">
        <f>COUNTA('4,7,8'!BM69)+COUNTA('9,6, &amp; 2'!BN74:BN78)</f>
        <v>0</v>
      </c>
      <c r="BO203" s="23">
        <f>COUNTA('4,7,8'!BN69)+COUNTA('9,6, &amp; 2'!BO74:BO78)</f>
        <v>1</v>
      </c>
      <c r="BP203" s="23">
        <f>COUNTA('4,7,8'!BO69)+COUNTA('9,6, &amp; 2'!BP74:BP78)</f>
        <v>2</v>
      </c>
      <c r="BQ203" s="23">
        <f>COUNTA('4,7,8'!BP69)+COUNTA('9,6, &amp; 2'!BQ74:BQ78)</f>
        <v>0</v>
      </c>
      <c r="BR203" s="24"/>
      <c r="BS203" s="23">
        <f>COUNTA('4,7,8'!BR69)+COUNTA('9,6, &amp; 2'!BS74:BS78)</f>
        <v>3</v>
      </c>
      <c r="BT203" s="13"/>
      <c r="BU203" s="13"/>
      <c r="BV203" s="13"/>
      <c r="BW203" s="116" t="s">
        <v>2772</v>
      </c>
      <c r="BX203" s="23">
        <f>COUNTA('4,7,8'!BW69)+COUNTA('9,6, &amp; 2'!BX74:BX78)</f>
        <v>0</v>
      </c>
      <c r="BY203" s="23">
        <f>COUNTA('4,7,8'!BX69)+COUNTA('9,6, &amp; 2'!BY74:BY78)</f>
        <v>3</v>
      </c>
      <c r="BZ203" s="23">
        <f>COUNTA('4,7,8'!BY69)+COUNTA('9,6, &amp; 2'!BZ74:BZ78)</f>
        <v>0</v>
      </c>
      <c r="CA203" s="23">
        <f>COUNTA('4,7,8'!BZ69)+COUNTA('9,6, &amp; 2'!CA74:CA78)</f>
        <v>0</v>
      </c>
      <c r="CB203" s="24"/>
      <c r="CC203" s="23">
        <f>COUNTA('4,7,8'!CB69)+COUNTA('9,6, &amp; 2'!CC74:CC78)</f>
        <v>3</v>
      </c>
      <c r="CD203" s="13"/>
      <c r="CE203" s="13"/>
      <c r="CF203" s="13"/>
      <c r="CG203" s="116" t="s">
        <v>2772</v>
      </c>
      <c r="CH203" s="23">
        <f>COUNTA('4,7,8'!CG69)+COUNTA('9,6, &amp; 2'!CH74:CH78)</f>
        <v>0</v>
      </c>
      <c r="CI203" s="23">
        <f>COUNTA('4,7,8'!CH69)+COUNTA('9,6, &amp; 2'!CI74:CI78)</f>
        <v>1</v>
      </c>
      <c r="CJ203" s="23">
        <f>COUNTA('4,7,8'!CI69)+COUNTA('9,6, &amp; 2'!CJ74:CJ78)</f>
        <v>2</v>
      </c>
      <c r="CK203" s="23">
        <f>COUNTA('4,7,8'!CJ69)+COUNTA('9,6, &amp; 2'!CK74:CK78)</f>
        <v>0</v>
      </c>
      <c r="CL203" s="24"/>
      <c r="CM203" s="23">
        <f>COUNTA('4,7,8'!CL69)+COUNTA('9,6, &amp; 2'!CM74:CM78)</f>
        <v>3</v>
      </c>
      <c r="CN203" s="13"/>
      <c r="CO203" s="13"/>
      <c r="CP203" s="13"/>
      <c r="CQ203" s="116" t="s">
        <v>2772</v>
      </c>
      <c r="CR203" s="23">
        <f>COUNTA('4,7,8'!CQ69)+COUNTA('9,6, &amp; 2'!CR74:CR78)</f>
        <v>0</v>
      </c>
      <c r="CS203" s="23">
        <f>COUNTA('4,7,8'!CR69)+COUNTA('9,6, &amp; 2'!CS74:CS78)</f>
        <v>1</v>
      </c>
      <c r="CT203" s="23">
        <f>COUNTA('4,7,8'!CS69)+COUNTA('9,6, &amp; 2'!CT74:CT78)</f>
        <v>2</v>
      </c>
      <c r="CU203" s="23">
        <f>COUNTA('4,7,8'!CT69)+COUNTA('9,6, &amp; 2'!CU74:CU78)</f>
        <v>0</v>
      </c>
      <c r="CV203" s="24"/>
      <c r="CW203" s="23">
        <f>COUNTA('4,7,8'!CV69)+COUNTA('9,6, &amp; 2'!CW74:CW78)</f>
        <v>3</v>
      </c>
      <c r="CX203" s="13"/>
      <c r="CY203" s="13"/>
      <c r="CZ203" s="13"/>
      <c r="DA203" s="116" t="s">
        <v>2772</v>
      </c>
      <c r="DB203" s="23">
        <f>COUNTA('4,7,8'!DA69)+COUNTA('9,6, &amp; 2'!DB74:DB78)</f>
        <v>0</v>
      </c>
      <c r="DC203" s="23">
        <f>COUNTA('4,7,8'!DB69)+COUNTA('9,6, &amp; 2'!DC74:DC78)</f>
        <v>2</v>
      </c>
      <c r="DD203" s="23">
        <f>COUNTA('4,7,8'!DC69)+COUNTA('9,6, &amp; 2'!DD74:DD78)</f>
        <v>1</v>
      </c>
      <c r="DE203" s="23">
        <f>COUNTA('4,7,8'!DD69)+COUNTA('9,6, &amp; 2'!DE74:DE78)</f>
        <v>0</v>
      </c>
      <c r="DF203" s="24"/>
      <c r="DG203" s="23">
        <f>COUNTA('4,7,8'!DF69)+COUNTA('9,6, &amp; 2'!DG74:DG78)</f>
        <v>3</v>
      </c>
      <c r="DH203" s="13"/>
      <c r="DI203" s="13"/>
      <c r="DJ203" s="13"/>
      <c r="DK203" s="116" t="s">
        <v>2772</v>
      </c>
      <c r="DL203" s="23">
        <f>COUNTA('4,7,8'!DK69)+COUNTA('9,6, &amp; 2'!DL74:DL78)</f>
        <v>0</v>
      </c>
      <c r="DM203" s="23">
        <f>COUNTA('4,7,8'!DL69)+COUNTA('9,6, &amp; 2'!DM74:DM78)</f>
        <v>1</v>
      </c>
      <c r="DN203" s="23">
        <f>COUNTA('4,7,8'!DM69)+COUNTA('9,6, &amp; 2'!DN74:DN78)</f>
        <v>2</v>
      </c>
      <c r="DO203" s="23">
        <f>COUNTA('4,7,8'!DN69)+COUNTA('9,6, &amp; 2'!DO74:DO78)</f>
        <v>0</v>
      </c>
      <c r="DP203" s="24"/>
      <c r="DQ203" s="23">
        <f>COUNTA('4,7,8'!DP69)+COUNTA('9,6, &amp; 2'!DQ74:DQ78)</f>
        <v>3</v>
      </c>
      <c r="DR203" s="13"/>
      <c r="DS203" s="13"/>
      <c r="DT203" s="13"/>
      <c r="DU203" s="116" t="s">
        <v>2772</v>
      </c>
      <c r="DV203" s="23">
        <f>COUNTA('4,7,8'!DU69)+COUNTA('9,6, &amp; 2'!DV74:DV78)</f>
        <v>0</v>
      </c>
      <c r="DW203" s="23">
        <f>COUNTA('4,7,8'!DV69)+COUNTA('9,6, &amp; 2'!DW74:DW78)</f>
        <v>2</v>
      </c>
      <c r="DX203" s="23">
        <f>COUNTA('4,7,8'!DW69)+COUNTA('9,6, &amp; 2'!DX74:DX78)</f>
        <v>1</v>
      </c>
      <c r="DY203" s="23">
        <f>COUNTA('4,7,8'!DX69)+COUNTA('9,6, &amp; 2'!DY74:DY78)</f>
        <v>0</v>
      </c>
      <c r="DZ203" s="24"/>
      <c r="EA203" s="23">
        <f>COUNTA('4,7,8'!DZ69)+COUNTA('9,6, &amp; 2'!EA74:EA78)</f>
        <v>3</v>
      </c>
      <c r="EB203" s="13"/>
      <c r="EC203" s="13"/>
      <c r="ED203" s="13"/>
      <c r="EE203" s="116" t="s">
        <v>2772</v>
      </c>
      <c r="EF203" s="23">
        <f>COUNTA('4,7,8'!EE69)+COUNTA('9,6, &amp; 2'!EF74:EF78)</f>
        <v>0</v>
      </c>
      <c r="EG203" s="23">
        <f>COUNTA('4,7,8'!EF69)+COUNTA('9,6, &amp; 2'!EG74:EG78)</f>
        <v>2</v>
      </c>
      <c r="EH203" s="23">
        <f>COUNTA('4,7,8'!EG69)+COUNTA('9,6, &amp; 2'!EH74:EH78)</f>
        <v>1</v>
      </c>
      <c r="EI203" s="23">
        <f>COUNTA('4,7,8'!EH69)+COUNTA('9,6, &amp; 2'!EI74:EI78)</f>
        <v>0</v>
      </c>
      <c r="EJ203" s="24"/>
      <c r="EK203" s="23">
        <f>COUNTA('4,7,8'!EJ69)+COUNTA('9,6, &amp; 2'!EK74:EK78)</f>
        <v>3</v>
      </c>
      <c r="EL203" s="13"/>
      <c r="EM203" s="13"/>
      <c r="EN203" s="13"/>
      <c r="EO203" s="116" t="s">
        <v>2772</v>
      </c>
      <c r="EP203" s="23">
        <f>COUNTA('4,7,8'!EO69)+COUNTA('9,6, &amp; 2'!EP74:EP78)</f>
        <v>0</v>
      </c>
      <c r="EQ203" s="23">
        <f>COUNTA('4,7,8'!EP69)+COUNTA('9,6, &amp; 2'!EQ74:EQ78)</f>
        <v>1</v>
      </c>
      <c r="ER203" s="23">
        <f>COUNTA('4,7,8'!EQ69)+COUNTA('9,6, &amp; 2'!ER74:ER78)</f>
        <v>2</v>
      </c>
      <c r="ES203" s="23">
        <f>COUNTA('4,7,8'!ER69)+COUNTA('9,6, &amp; 2'!ES74:ES78)</f>
        <v>0</v>
      </c>
      <c r="ET203" s="24"/>
      <c r="EU203" s="23">
        <f>COUNTA('4,7,8'!ET69)+COUNTA('9,6, &amp; 2'!EU74:EU78)</f>
        <v>3</v>
      </c>
    </row>
    <row r="204" spans="1:151" ht="12.75" customHeight="1" x14ac:dyDescent="0.2">
      <c r="A204" s="13"/>
      <c r="B204" s="13"/>
      <c r="C204" s="13"/>
      <c r="D204" s="13"/>
      <c r="E204" s="13"/>
      <c r="F204" s="13"/>
      <c r="G204" s="13"/>
      <c r="H204" s="13"/>
      <c r="I204" s="13"/>
      <c r="J204" s="13"/>
      <c r="K204" s="14"/>
      <c r="L204" s="13"/>
      <c r="M204" s="13"/>
      <c r="N204" s="13"/>
      <c r="O204" s="119" t="s">
        <v>2773</v>
      </c>
      <c r="P204" s="472"/>
      <c r="Q204" s="472"/>
      <c r="R204" s="472"/>
      <c r="S204" s="472"/>
      <c r="T204" s="120"/>
      <c r="U204" s="472"/>
      <c r="V204" s="13"/>
      <c r="W204" s="13"/>
      <c r="X204" s="13"/>
      <c r="Y204" s="119" t="s">
        <v>2773</v>
      </c>
      <c r="Z204" s="472"/>
      <c r="AA204" s="472"/>
      <c r="AB204" s="472"/>
      <c r="AC204" s="472"/>
      <c r="AD204" s="120"/>
      <c r="AE204" s="472"/>
      <c r="AF204" s="13"/>
      <c r="AG204" s="13"/>
      <c r="AH204" s="13"/>
      <c r="AI204" s="119" t="s">
        <v>2773</v>
      </c>
      <c r="AJ204" s="472"/>
      <c r="AK204" s="472"/>
      <c r="AL204" s="472"/>
      <c r="AM204" s="472"/>
      <c r="AN204" s="120"/>
      <c r="AO204" s="472"/>
      <c r="AP204" s="13"/>
      <c r="AQ204" s="13"/>
      <c r="AR204" s="13"/>
      <c r="AS204" s="119" t="s">
        <v>2773</v>
      </c>
      <c r="AT204" s="472"/>
      <c r="AU204" s="472"/>
      <c r="AV204" s="472"/>
      <c r="AW204" s="472"/>
      <c r="AX204" s="120"/>
      <c r="AY204" s="472"/>
      <c r="AZ204" s="13"/>
      <c r="BA204" s="13"/>
      <c r="BB204" s="13"/>
      <c r="BC204" s="119" t="s">
        <v>2773</v>
      </c>
      <c r="BD204" s="472"/>
      <c r="BE204" s="472"/>
      <c r="BF204" s="472"/>
      <c r="BG204" s="472"/>
      <c r="BH204" s="120"/>
      <c r="BI204" s="472"/>
      <c r="BJ204" s="13"/>
      <c r="BK204" s="13"/>
      <c r="BL204" s="13"/>
      <c r="BM204" s="119" t="s">
        <v>2773</v>
      </c>
      <c r="BN204" s="472"/>
      <c r="BO204" s="472"/>
      <c r="BP204" s="472"/>
      <c r="BQ204" s="472"/>
      <c r="BR204" s="120"/>
      <c r="BS204" s="472"/>
      <c r="BT204" s="13"/>
      <c r="BU204" s="13"/>
      <c r="BV204" s="13"/>
      <c r="BW204" s="119" t="s">
        <v>2773</v>
      </c>
      <c r="BX204" s="472"/>
      <c r="BY204" s="472"/>
      <c r="BZ204" s="472"/>
      <c r="CA204" s="472"/>
      <c r="CB204" s="120"/>
      <c r="CC204" s="472"/>
      <c r="CD204" s="13"/>
      <c r="CE204" s="13"/>
      <c r="CF204" s="13"/>
      <c r="CG204" s="119" t="s">
        <v>2773</v>
      </c>
      <c r="CH204" s="472"/>
      <c r="CI204" s="472"/>
      <c r="CJ204" s="472"/>
      <c r="CK204" s="472"/>
      <c r="CL204" s="120"/>
      <c r="CM204" s="472"/>
      <c r="CN204" s="13"/>
      <c r="CO204" s="13"/>
      <c r="CP204" s="13"/>
      <c r="CQ204" s="119" t="s">
        <v>2773</v>
      </c>
      <c r="CR204" s="472"/>
      <c r="CS204" s="472"/>
      <c r="CT204" s="472"/>
      <c r="CU204" s="472"/>
      <c r="CV204" s="120"/>
      <c r="CW204" s="472"/>
      <c r="CX204" s="13"/>
      <c r="CY204" s="13"/>
      <c r="CZ204" s="13"/>
      <c r="DA204" s="119" t="s">
        <v>2773</v>
      </c>
      <c r="DB204" s="472"/>
      <c r="DC204" s="472"/>
      <c r="DD204" s="472"/>
      <c r="DE204" s="472"/>
      <c r="DF204" s="120"/>
      <c r="DG204" s="472"/>
      <c r="DH204" s="13"/>
      <c r="DI204" s="13"/>
      <c r="DJ204" s="13"/>
      <c r="DK204" s="119" t="s">
        <v>2773</v>
      </c>
      <c r="DL204" s="472"/>
      <c r="DM204" s="472"/>
      <c r="DN204" s="472"/>
      <c r="DO204" s="472"/>
      <c r="DP204" s="120"/>
      <c r="DQ204" s="472"/>
      <c r="DR204" s="13"/>
      <c r="DS204" s="13"/>
      <c r="DT204" s="13"/>
      <c r="DU204" s="119" t="s">
        <v>2773</v>
      </c>
      <c r="DV204" s="472"/>
      <c r="DW204" s="472"/>
      <c r="DX204" s="472"/>
      <c r="DY204" s="472"/>
      <c r="DZ204" s="120"/>
      <c r="EA204" s="472"/>
      <c r="EB204" s="13"/>
      <c r="EC204" s="13"/>
      <c r="ED204" s="13"/>
      <c r="EE204" s="119" t="s">
        <v>2773</v>
      </c>
      <c r="EF204" s="472"/>
      <c r="EG204" s="472"/>
      <c r="EH204" s="472"/>
      <c r="EI204" s="472"/>
      <c r="EJ204" s="120"/>
      <c r="EK204" s="472"/>
      <c r="EL204" s="13"/>
      <c r="EM204" s="13"/>
      <c r="EN204" s="13"/>
      <c r="EO204" s="119" t="s">
        <v>2773</v>
      </c>
      <c r="EP204" s="472"/>
      <c r="EQ204" s="472"/>
      <c r="ER204" s="472"/>
      <c r="ES204" s="472"/>
      <c r="ET204" s="120"/>
      <c r="EU204" s="472"/>
    </row>
    <row r="205" spans="1:151" ht="12.75" customHeight="1" x14ac:dyDescent="0.2">
      <c r="A205" s="13"/>
      <c r="B205" s="13"/>
      <c r="C205" s="13"/>
      <c r="D205" s="13"/>
      <c r="E205" s="13"/>
      <c r="F205" s="13"/>
      <c r="G205" s="13"/>
      <c r="H205" s="13"/>
      <c r="I205" s="13"/>
      <c r="J205" s="13"/>
      <c r="K205" s="14"/>
      <c r="L205" s="13"/>
      <c r="M205" s="13"/>
      <c r="N205" s="13"/>
      <c r="O205" s="121" t="s">
        <v>809</v>
      </c>
      <c r="P205" s="19">
        <f t="shared" ref="P205:S205" si="312">SUM(P200:P204)</f>
        <v>0</v>
      </c>
      <c r="Q205" s="19">
        <f t="shared" si="312"/>
        <v>7</v>
      </c>
      <c r="R205" s="19">
        <f t="shared" si="312"/>
        <v>11</v>
      </c>
      <c r="S205" s="19">
        <f t="shared" si="312"/>
        <v>0</v>
      </c>
      <c r="T205" s="474"/>
      <c r="U205" s="19">
        <f>SUM(U200:U204)</f>
        <v>18</v>
      </c>
      <c r="V205" s="13"/>
      <c r="W205" s="13"/>
      <c r="X205" s="13"/>
      <c r="Y205" s="121" t="s">
        <v>809</v>
      </c>
      <c r="Z205" s="19">
        <f t="shared" ref="Z205:AC205" si="313">SUM(Z200:Z204)</f>
        <v>0</v>
      </c>
      <c r="AA205" s="19">
        <f t="shared" si="313"/>
        <v>14</v>
      </c>
      <c r="AB205" s="19">
        <f t="shared" si="313"/>
        <v>4</v>
      </c>
      <c r="AC205" s="19">
        <f t="shared" si="313"/>
        <v>0</v>
      </c>
      <c r="AD205" s="474"/>
      <c r="AE205" s="19">
        <f>SUM(AE200:AE204)</f>
        <v>18</v>
      </c>
      <c r="AF205" s="13"/>
      <c r="AG205" s="13"/>
      <c r="AH205" s="13"/>
      <c r="AI205" s="121" t="s">
        <v>809</v>
      </c>
      <c r="AJ205" s="19">
        <f t="shared" ref="AJ205:AM205" si="314">SUM(AJ200:AJ204)</f>
        <v>1</v>
      </c>
      <c r="AK205" s="19">
        <f t="shared" si="314"/>
        <v>13</v>
      </c>
      <c r="AL205" s="19">
        <f t="shared" si="314"/>
        <v>4</v>
      </c>
      <c r="AM205" s="19">
        <f t="shared" si="314"/>
        <v>0</v>
      </c>
      <c r="AN205" s="474"/>
      <c r="AO205" s="19">
        <f>SUM(AO200:AO204)</f>
        <v>18</v>
      </c>
      <c r="AP205" s="13"/>
      <c r="AQ205" s="13"/>
      <c r="AR205" s="13"/>
      <c r="AS205" s="121" t="s">
        <v>809</v>
      </c>
      <c r="AT205" s="19">
        <f t="shared" ref="AT205:AW205" si="315">SUM(AT200:AT204)</f>
        <v>1</v>
      </c>
      <c r="AU205" s="19">
        <f t="shared" si="315"/>
        <v>13</v>
      </c>
      <c r="AV205" s="19">
        <f t="shared" si="315"/>
        <v>4</v>
      </c>
      <c r="AW205" s="19">
        <f t="shared" si="315"/>
        <v>0</v>
      </c>
      <c r="AX205" s="474"/>
      <c r="AY205" s="19">
        <f>SUM(AY200:AY204)</f>
        <v>18</v>
      </c>
      <c r="AZ205" s="13"/>
      <c r="BA205" s="13"/>
      <c r="BB205" s="13"/>
      <c r="BC205" s="121" t="s">
        <v>809</v>
      </c>
      <c r="BD205" s="19">
        <f t="shared" ref="BD205:BG205" si="316">SUM(BD200:BD204)</f>
        <v>0</v>
      </c>
      <c r="BE205" s="19">
        <f t="shared" si="316"/>
        <v>11</v>
      </c>
      <c r="BF205" s="19">
        <f t="shared" si="316"/>
        <v>6</v>
      </c>
      <c r="BG205" s="19">
        <f t="shared" si="316"/>
        <v>1</v>
      </c>
      <c r="BH205" s="474"/>
      <c r="BI205" s="19">
        <f>SUM(BI200:BI204)</f>
        <v>17</v>
      </c>
      <c r="BJ205" s="13"/>
      <c r="BK205" s="13"/>
      <c r="BL205" s="13"/>
      <c r="BM205" s="121" t="s">
        <v>809</v>
      </c>
      <c r="BN205" s="19">
        <f t="shared" ref="BN205:BQ205" si="317">SUM(BN200:BN204)</f>
        <v>0</v>
      </c>
      <c r="BO205" s="19">
        <f t="shared" si="317"/>
        <v>13</v>
      </c>
      <c r="BP205" s="19">
        <f t="shared" si="317"/>
        <v>5</v>
      </c>
      <c r="BQ205" s="19">
        <f t="shared" si="317"/>
        <v>0</v>
      </c>
      <c r="BR205" s="474"/>
      <c r="BS205" s="19">
        <f>SUM(BS200:BS204)</f>
        <v>18</v>
      </c>
      <c r="BT205" s="13"/>
      <c r="BU205" s="13"/>
      <c r="BV205" s="13"/>
      <c r="BW205" s="121" t="s">
        <v>809</v>
      </c>
      <c r="BX205" s="19">
        <f t="shared" ref="BX205:CA205" si="318">SUM(BX200:BX204)</f>
        <v>0</v>
      </c>
      <c r="BY205" s="19">
        <f t="shared" si="318"/>
        <v>15</v>
      </c>
      <c r="BZ205" s="19">
        <f t="shared" si="318"/>
        <v>2</v>
      </c>
      <c r="CA205" s="19">
        <f t="shared" si="318"/>
        <v>0</v>
      </c>
      <c r="CB205" s="474"/>
      <c r="CC205" s="19">
        <f>SUM(CC200:CC204)</f>
        <v>17</v>
      </c>
      <c r="CD205" s="13"/>
      <c r="CE205" s="13"/>
      <c r="CF205" s="13"/>
      <c r="CG205" s="121" t="s">
        <v>809</v>
      </c>
      <c r="CH205" s="19">
        <f t="shared" ref="CH205:CK205" si="319">SUM(CH200:CH204)</f>
        <v>1</v>
      </c>
      <c r="CI205" s="19">
        <f t="shared" si="319"/>
        <v>10</v>
      </c>
      <c r="CJ205" s="19">
        <f t="shared" si="319"/>
        <v>7</v>
      </c>
      <c r="CK205" s="19">
        <f t="shared" si="319"/>
        <v>0</v>
      </c>
      <c r="CL205" s="474"/>
      <c r="CM205" s="19">
        <f>SUM(CM200:CM204)</f>
        <v>18</v>
      </c>
      <c r="CN205" s="13"/>
      <c r="CO205" s="13"/>
      <c r="CP205" s="13"/>
      <c r="CQ205" s="121" t="s">
        <v>809</v>
      </c>
      <c r="CR205" s="19">
        <f t="shared" ref="CR205:CU205" si="320">SUM(CR200:CR204)</f>
        <v>1</v>
      </c>
      <c r="CS205" s="19">
        <f t="shared" si="320"/>
        <v>7</v>
      </c>
      <c r="CT205" s="19">
        <f t="shared" si="320"/>
        <v>10</v>
      </c>
      <c r="CU205" s="19">
        <f t="shared" si="320"/>
        <v>0</v>
      </c>
      <c r="CV205" s="474"/>
      <c r="CW205" s="19">
        <f>SUM(CW200:CW204)</f>
        <v>18</v>
      </c>
      <c r="CX205" s="13"/>
      <c r="CY205" s="13"/>
      <c r="CZ205" s="13"/>
      <c r="DA205" s="121" t="s">
        <v>809</v>
      </c>
      <c r="DB205" s="19">
        <f t="shared" ref="DB205:DE205" si="321">SUM(DB200:DB204)</f>
        <v>0</v>
      </c>
      <c r="DC205" s="19">
        <f t="shared" si="321"/>
        <v>9</v>
      </c>
      <c r="DD205" s="19">
        <f t="shared" si="321"/>
        <v>9</v>
      </c>
      <c r="DE205" s="19">
        <f t="shared" si="321"/>
        <v>0</v>
      </c>
      <c r="DF205" s="474"/>
      <c r="DG205" s="19">
        <f>SUM(DG200:DG204)</f>
        <v>18</v>
      </c>
      <c r="DH205" s="13"/>
      <c r="DI205" s="13"/>
      <c r="DJ205" s="13"/>
      <c r="DK205" s="121" t="s">
        <v>809</v>
      </c>
      <c r="DL205" s="19">
        <f t="shared" ref="DL205:DO205" si="322">SUM(DL200:DL204)</f>
        <v>1</v>
      </c>
      <c r="DM205" s="19">
        <f t="shared" si="322"/>
        <v>8</v>
      </c>
      <c r="DN205" s="19">
        <f t="shared" si="322"/>
        <v>9</v>
      </c>
      <c r="DO205" s="19">
        <f t="shared" si="322"/>
        <v>0</v>
      </c>
      <c r="DP205" s="474"/>
      <c r="DQ205" s="19">
        <f>SUM(DQ200:DQ204)</f>
        <v>18</v>
      </c>
      <c r="DR205" s="13"/>
      <c r="DS205" s="13"/>
      <c r="DT205" s="13"/>
      <c r="DU205" s="121" t="s">
        <v>809</v>
      </c>
      <c r="DV205" s="19">
        <f t="shared" ref="DV205:DY205" si="323">SUM(DV200:DV204)</f>
        <v>1</v>
      </c>
      <c r="DW205" s="19">
        <f t="shared" si="323"/>
        <v>8</v>
      </c>
      <c r="DX205" s="19">
        <f t="shared" si="323"/>
        <v>9</v>
      </c>
      <c r="DY205" s="19">
        <f t="shared" si="323"/>
        <v>0</v>
      </c>
      <c r="DZ205" s="474"/>
      <c r="EA205" s="19">
        <f>SUM(EA200:EA204)</f>
        <v>18</v>
      </c>
      <c r="EB205" s="13"/>
      <c r="EC205" s="13"/>
      <c r="ED205" s="13"/>
      <c r="EE205" s="121" t="s">
        <v>809</v>
      </c>
      <c r="EF205" s="19">
        <f t="shared" ref="EF205:EI205" si="324">SUM(EF200:EF204)</f>
        <v>1</v>
      </c>
      <c r="EG205" s="19">
        <f t="shared" si="324"/>
        <v>11</v>
      </c>
      <c r="EH205" s="19">
        <f t="shared" si="324"/>
        <v>6</v>
      </c>
      <c r="EI205" s="19">
        <f t="shared" si="324"/>
        <v>0</v>
      </c>
      <c r="EJ205" s="474"/>
      <c r="EK205" s="19">
        <f>SUM(EK200:EK204)</f>
        <v>18</v>
      </c>
      <c r="EL205" s="13"/>
      <c r="EM205" s="13"/>
      <c r="EN205" s="13"/>
      <c r="EO205" s="121" t="s">
        <v>809</v>
      </c>
      <c r="EP205" s="19">
        <f t="shared" ref="EP205:ES205" si="325">SUM(EP200:EP204)</f>
        <v>1</v>
      </c>
      <c r="EQ205" s="19">
        <f t="shared" si="325"/>
        <v>8</v>
      </c>
      <c r="ER205" s="19">
        <f t="shared" si="325"/>
        <v>9</v>
      </c>
      <c r="ES205" s="19">
        <f t="shared" si="325"/>
        <v>0</v>
      </c>
      <c r="ET205" s="474"/>
      <c r="EU205" s="19">
        <f>SUM(EU200:EU204)</f>
        <v>18</v>
      </c>
    </row>
    <row r="206" spans="1:151" ht="12.75" customHeight="1" x14ac:dyDescent="0.2">
      <c r="A206" s="13"/>
      <c r="B206" s="13"/>
      <c r="C206" s="13"/>
      <c r="D206" s="13"/>
      <c r="E206" s="13"/>
      <c r="F206" s="13"/>
      <c r="G206" s="13"/>
      <c r="H206" s="13"/>
      <c r="I206" s="13"/>
      <c r="J206" s="13"/>
      <c r="K206" s="14"/>
      <c r="L206" s="13"/>
      <c r="M206" s="13"/>
      <c r="N206" s="13"/>
      <c r="O206" s="112"/>
      <c r="P206" s="132"/>
      <c r="Q206" s="132"/>
      <c r="R206" s="132"/>
      <c r="S206" s="132"/>
      <c r="T206" s="7"/>
      <c r="U206" s="132"/>
      <c r="V206" s="13"/>
      <c r="W206" s="13"/>
      <c r="X206" s="13"/>
      <c r="Y206" s="112"/>
      <c r="Z206" s="132"/>
      <c r="AA206" s="132"/>
      <c r="AB206" s="132"/>
      <c r="AC206" s="132"/>
      <c r="AD206" s="7"/>
      <c r="AE206" s="132"/>
      <c r="AF206" s="13"/>
      <c r="AG206" s="13"/>
      <c r="AH206" s="13"/>
      <c r="AI206" s="112"/>
      <c r="AJ206" s="132"/>
      <c r="AK206" s="132"/>
      <c r="AL206" s="132"/>
      <c r="AM206" s="132"/>
      <c r="AN206" s="7"/>
      <c r="AO206" s="132"/>
      <c r="AP206" s="13"/>
      <c r="AQ206" s="13"/>
      <c r="AR206" s="13"/>
      <c r="AS206" s="112"/>
      <c r="AT206" s="132"/>
      <c r="AU206" s="132"/>
      <c r="AV206" s="132"/>
      <c r="AW206" s="132"/>
      <c r="AX206" s="7"/>
      <c r="AY206" s="132"/>
      <c r="AZ206" s="13"/>
      <c r="BA206" s="13"/>
      <c r="BB206" s="13"/>
      <c r="BC206" s="112"/>
      <c r="BD206" s="132"/>
      <c r="BE206" s="132"/>
      <c r="BF206" s="132"/>
      <c r="BG206" s="132"/>
      <c r="BH206" s="7"/>
      <c r="BI206" s="132"/>
      <c r="BJ206" s="13"/>
      <c r="BK206" s="13"/>
      <c r="BL206" s="13"/>
      <c r="BM206" s="112"/>
      <c r="BN206" s="132"/>
      <c r="BO206" s="132"/>
      <c r="BP206" s="132"/>
      <c r="BQ206" s="132"/>
      <c r="BR206" s="7"/>
      <c r="BS206" s="132"/>
      <c r="BT206" s="13"/>
      <c r="BU206" s="13"/>
      <c r="BV206" s="13"/>
      <c r="BW206" s="112"/>
      <c r="BX206" s="132"/>
      <c r="BY206" s="132"/>
      <c r="BZ206" s="132"/>
      <c r="CA206" s="132"/>
      <c r="CB206" s="7"/>
      <c r="CC206" s="132"/>
      <c r="CD206" s="13"/>
      <c r="CE206" s="13"/>
      <c r="CF206" s="13"/>
      <c r="CG206" s="112"/>
      <c r="CH206" s="132"/>
      <c r="CI206" s="132"/>
      <c r="CJ206" s="132"/>
      <c r="CK206" s="132"/>
      <c r="CL206" s="7"/>
      <c r="CM206" s="132"/>
      <c r="CN206" s="13"/>
      <c r="CO206" s="13"/>
      <c r="CP206" s="13"/>
      <c r="CQ206" s="112"/>
      <c r="CR206" s="132"/>
      <c r="CS206" s="132"/>
      <c r="CT206" s="132"/>
      <c r="CU206" s="132"/>
      <c r="CV206" s="7"/>
      <c r="CW206" s="132"/>
      <c r="CX206" s="13"/>
      <c r="CY206" s="13"/>
      <c r="CZ206" s="13"/>
      <c r="DA206" s="112"/>
      <c r="DB206" s="132"/>
      <c r="DC206" s="132"/>
      <c r="DD206" s="132"/>
      <c r="DE206" s="132"/>
      <c r="DF206" s="7"/>
      <c r="DG206" s="132"/>
      <c r="DH206" s="13"/>
      <c r="DI206" s="13"/>
      <c r="DJ206" s="13"/>
      <c r="DK206" s="112"/>
      <c r="DL206" s="132"/>
      <c r="DM206" s="132"/>
      <c r="DN206" s="132"/>
      <c r="DO206" s="132"/>
      <c r="DP206" s="7"/>
      <c r="DQ206" s="132"/>
      <c r="DR206" s="13"/>
      <c r="DS206" s="13"/>
      <c r="DT206" s="13"/>
      <c r="DU206" s="112"/>
      <c r="DV206" s="132"/>
      <c r="DW206" s="132"/>
      <c r="DX206" s="132"/>
      <c r="DY206" s="132"/>
      <c r="DZ206" s="7"/>
      <c r="EA206" s="132"/>
      <c r="EB206" s="13"/>
      <c r="EC206" s="13"/>
      <c r="ED206" s="13"/>
      <c r="EE206" s="112"/>
      <c r="EF206" s="132"/>
      <c r="EG206" s="132"/>
      <c r="EH206" s="132"/>
      <c r="EI206" s="132"/>
      <c r="EJ206" s="7"/>
      <c r="EK206" s="132"/>
      <c r="EL206" s="13"/>
      <c r="EM206" s="13"/>
      <c r="EN206" s="13"/>
      <c r="EO206" s="112"/>
      <c r="EP206" s="132"/>
      <c r="EQ206" s="132"/>
      <c r="ER206" s="132"/>
      <c r="ES206" s="132"/>
      <c r="ET206" s="7"/>
      <c r="EU206" s="132"/>
    </row>
    <row r="207" spans="1:151" ht="12.75" customHeight="1" x14ac:dyDescent="0.2">
      <c r="A207" s="13"/>
      <c r="B207" s="13"/>
      <c r="C207" s="13"/>
      <c r="D207" s="13"/>
      <c r="E207" s="13"/>
      <c r="F207" s="13"/>
      <c r="G207" s="13"/>
      <c r="H207" s="13"/>
      <c r="I207" s="13"/>
      <c r="J207" s="13"/>
      <c r="K207" s="14"/>
      <c r="L207" s="13"/>
      <c r="M207" s="13"/>
      <c r="N207" s="13"/>
      <c r="O207" s="112"/>
      <c r="P207" s="132"/>
      <c r="Q207" s="132"/>
      <c r="R207" s="132"/>
      <c r="S207" s="132"/>
      <c r="T207" s="7"/>
      <c r="U207" s="132"/>
      <c r="V207" s="13"/>
      <c r="W207" s="13"/>
      <c r="X207" s="13"/>
      <c r="Y207" s="112"/>
      <c r="Z207" s="132"/>
      <c r="AA207" s="132"/>
      <c r="AB207" s="132"/>
      <c r="AC207" s="132"/>
      <c r="AD207" s="7"/>
      <c r="AE207" s="132"/>
      <c r="AF207" s="13"/>
      <c r="AG207" s="13"/>
      <c r="AH207" s="13"/>
      <c r="AI207" s="112"/>
      <c r="AJ207" s="132"/>
      <c r="AK207" s="132"/>
      <c r="AL207" s="132"/>
      <c r="AM207" s="132"/>
      <c r="AN207" s="7"/>
      <c r="AO207" s="132"/>
      <c r="AP207" s="13"/>
      <c r="AQ207" s="13"/>
      <c r="AR207" s="13"/>
      <c r="AS207" s="112"/>
      <c r="AT207" s="132"/>
      <c r="AU207" s="132"/>
      <c r="AV207" s="132"/>
      <c r="AW207" s="132"/>
      <c r="AX207" s="7"/>
      <c r="AY207" s="132"/>
      <c r="AZ207" s="13"/>
      <c r="BA207" s="13"/>
      <c r="BB207" s="13"/>
      <c r="BC207" s="112"/>
      <c r="BD207" s="132"/>
      <c r="BE207" s="132"/>
      <c r="BF207" s="132"/>
      <c r="BG207" s="132"/>
      <c r="BH207" s="7"/>
      <c r="BI207" s="132"/>
      <c r="BJ207" s="13"/>
      <c r="BK207" s="13"/>
      <c r="BL207" s="13"/>
      <c r="BM207" s="112"/>
      <c r="BN207" s="132"/>
      <c r="BO207" s="132"/>
      <c r="BP207" s="132"/>
      <c r="BQ207" s="132"/>
      <c r="BR207" s="7"/>
      <c r="BS207" s="132"/>
      <c r="BT207" s="13"/>
      <c r="BU207" s="13"/>
      <c r="BV207" s="13"/>
      <c r="BW207" s="112"/>
      <c r="BX207" s="132"/>
      <c r="BY207" s="132"/>
      <c r="BZ207" s="132"/>
      <c r="CA207" s="132"/>
      <c r="CB207" s="7"/>
      <c r="CC207" s="132"/>
      <c r="CD207" s="13"/>
      <c r="CE207" s="13"/>
      <c r="CF207" s="13"/>
      <c r="CG207" s="112"/>
      <c r="CH207" s="132"/>
      <c r="CI207" s="132"/>
      <c r="CJ207" s="132"/>
      <c r="CK207" s="132"/>
      <c r="CL207" s="7"/>
      <c r="CM207" s="132"/>
      <c r="CN207" s="13"/>
      <c r="CO207" s="13"/>
      <c r="CP207" s="13"/>
      <c r="CQ207" s="112"/>
      <c r="CR207" s="132"/>
      <c r="CS207" s="132"/>
      <c r="CT207" s="132"/>
      <c r="CU207" s="132"/>
      <c r="CV207" s="7"/>
      <c r="CW207" s="132"/>
      <c r="CX207" s="13"/>
      <c r="CY207" s="13"/>
      <c r="CZ207" s="13"/>
      <c r="DA207" s="112"/>
      <c r="DB207" s="132"/>
      <c r="DC207" s="132"/>
      <c r="DD207" s="132"/>
      <c r="DE207" s="132"/>
      <c r="DF207" s="7"/>
      <c r="DG207" s="132"/>
      <c r="DH207" s="13"/>
      <c r="DI207" s="13"/>
      <c r="DJ207" s="13"/>
      <c r="DK207" s="112"/>
      <c r="DL207" s="132"/>
      <c r="DM207" s="132"/>
      <c r="DN207" s="132"/>
      <c r="DO207" s="132"/>
      <c r="DP207" s="7"/>
      <c r="DQ207" s="132"/>
      <c r="DR207" s="13"/>
      <c r="DS207" s="13"/>
      <c r="DT207" s="13"/>
      <c r="DU207" s="112"/>
      <c r="DV207" s="132"/>
      <c r="DW207" s="132"/>
      <c r="DX207" s="132"/>
      <c r="DY207" s="132"/>
      <c r="DZ207" s="7"/>
      <c r="EA207" s="132"/>
      <c r="EB207" s="13"/>
      <c r="EC207" s="13"/>
      <c r="ED207" s="13"/>
      <c r="EE207" s="112"/>
      <c r="EF207" s="132"/>
      <c r="EG207" s="132"/>
      <c r="EH207" s="132"/>
      <c r="EI207" s="132"/>
      <c r="EJ207" s="7"/>
      <c r="EK207" s="132"/>
      <c r="EL207" s="13"/>
      <c r="EM207" s="13"/>
      <c r="EN207" s="13"/>
      <c r="EO207" s="112"/>
      <c r="EP207" s="132"/>
      <c r="EQ207" s="132"/>
      <c r="ER207" s="132"/>
      <c r="ES207" s="132"/>
      <c r="ET207" s="7"/>
      <c r="EU207" s="132"/>
    </row>
    <row r="208" spans="1:151" ht="12.75" customHeight="1" x14ac:dyDescent="0.2">
      <c r="A208" s="13"/>
      <c r="B208" s="13"/>
      <c r="C208" s="13"/>
      <c r="D208" s="13"/>
      <c r="E208" s="13"/>
      <c r="F208" s="13"/>
      <c r="G208" s="13"/>
      <c r="H208" s="13"/>
      <c r="I208" s="13"/>
      <c r="J208" s="13"/>
      <c r="K208" s="14"/>
      <c r="L208" s="13"/>
      <c r="M208" s="13"/>
      <c r="N208" s="13"/>
      <c r="O208" s="210" t="s">
        <v>819</v>
      </c>
      <c r="P208" s="211"/>
      <c r="Q208" s="211"/>
      <c r="R208" s="211"/>
      <c r="S208" s="211"/>
      <c r="T208" s="475"/>
      <c r="U208" s="132"/>
      <c r="V208" s="13"/>
      <c r="W208" s="13"/>
      <c r="X208" s="13"/>
      <c r="Y208" s="210" t="s">
        <v>819</v>
      </c>
      <c r="Z208" s="211"/>
      <c r="AA208" s="211"/>
      <c r="AB208" s="211"/>
      <c r="AC208" s="211"/>
      <c r="AD208" s="475"/>
      <c r="AE208" s="132"/>
      <c r="AF208" s="13"/>
      <c r="AG208" s="13"/>
      <c r="AH208" s="13"/>
      <c r="AI208" s="210" t="s">
        <v>819</v>
      </c>
      <c r="AJ208" s="211"/>
      <c r="AK208" s="211"/>
      <c r="AL208" s="211"/>
      <c r="AM208" s="211"/>
      <c r="AN208" s="475"/>
      <c r="AO208" s="132"/>
      <c r="AP208" s="13"/>
      <c r="AQ208" s="13"/>
      <c r="AR208" s="13"/>
      <c r="AS208" s="210" t="s">
        <v>819</v>
      </c>
      <c r="AT208" s="211"/>
      <c r="AU208" s="211"/>
      <c r="AV208" s="211"/>
      <c r="AW208" s="211"/>
      <c r="AX208" s="475"/>
      <c r="AY208" s="132"/>
      <c r="AZ208" s="13"/>
      <c r="BA208" s="13"/>
      <c r="BB208" s="13"/>
      <c r="BC208" s="210" t="s">
        <v>819</v>
      </c>
      <c r="BD208" s="211"/>
      <c r="BE208" s="211"/>
      <c r="BF208" s="211"/>
      <c r="BG208" s="211"/>
      <c r="BH208" s="475"/>
      <c r="BI208" s="132"/>
      <c r="BJ208" s="13"/>
      <c r="BK208" s="13"/>
      <c r="BL208" s="13"/>
      <c r="BM208" s="210" t="s">
        <v>819</v>
      </c>
      <c r="BN208" s="211"/>
      <c r="BO208" s="211"/>
      <c r="BP208" s="211"/>
      <c r="BQ208" s="211"/>
      <c r="BR208" s="475"/>
      <c r="BS208" s="132"/>
      <c r="BT208" s="13"/>
      <c r="BU208" s="13"/>
      <c r="BV208" s="13"/>
      <c r="BW208" s="210" t="s">
        <v>819</v>
      </c>
      <c r="BX208" s="211"/>
      <c r="BY208" s="211"/>
      <c r="BZ208" s="211"/>
      <c r="CA208" s="211"/>
      <c r="CB208" s="475"/>
      <c r="CC208" s="132"/>
      <c r="CD208" s="13"/>
      <c r="CE208" s="13"/>
      <c r="CF208" s="13"/>
      <c r="CG208" s="210" t="s">
        <v>819</v>
      </c>
      <c r="CH208" s="211"/>
      <c r="CI208" s="211"/>
      <c r="CJ208" s="211"/>
      <c r="CK208" s="211"/>
      <c r="CL208" s="475"/>
      <c r="CM208" s="132"/>
      <c r="CN208" s="13"/>
      <c r="CO208" s="13"/>
      <c r="CP208" s="13"/>
      <c r="CQ208" s="210" t="s">
        <v>819</v>
      </c>
      <c r="CR208" s="211"/>
      <c r="CS208" s="211"/>
      <c r="CT208" s="211"/>
      <c r="CU208" s="211"/>
      <c r="CV208" s="475"/>
      <c r="CW208" s="132"/>
      <c r="CX208" s="13"/>
      <c r="CY208" s="13"/>
      <c r="CZ208" s="13"/>
      <c r="DA208" s="210" t="s">
        <v>819</v>
      </c>
      <c r="DB208" s="211"/>
      <c r="DC208" s="211"/>
      <c r="DD208" s="211"/>
      <c r="DE208" s="211"/>
      <c r="DF208" s="475"/>
      <c r="DG208" s="132"/>
      <c r="DH208" s="13"/>
      <c r="DI208" s="13"/>
      <c r="DJ208" s="13"/>
      <c r="DK208" s="210" t="s">
        <v>819</v>
      </c>
      <c r="DL208" s="211"/>
      <c r="DM208" s="211"/>
      <c r="DN208" s="211"/>
      <c r="DO208" s="211"/>
      <c r="DP208" s="475"/>
      <c r="DQ208" s="132"/>
      <c r="DR208" s="13"/>
      <c r="DS208" s="13"/>
      <c r="DT208" s="13"/>
      <c r="DU208" s="210" t="s">
        <v>819</v>
      </c>
      <c r="DV208" s="211"/>
      <c r="DW208" s="211"/>
      <c r="DX208" s="211"/>
      <c r="DY208" s="211"/>
      <c r="DZ208" s="475"/>
      <c r="EA208" s="132"/>
      <c r="EB208" s="13"/>
      <c r="EC208" s="13"/>
      <c r="ED208" s="13"/>
      <c r="EE208" s="210" t="s">
        <v>819</v>
      </c>
      <c r="EF208" s="211"/>
      <c r="EG208" s="211"/>
      <c r="EH208" s="211"/>
      <c r="EI208" s="211"/>
      <c r="EJ208" s="475"/>
      <c r="EK208" s="132"/>
      <c r="EL208" s="13"/>
      <c r="EM208" s="13"/>
      <c r="EN208" s="13"/>
      <c r="EO208" s="210" t="s">
        <v>819</v>
      </c>
      <c r="EP208" s="211"/>
      <c r="EQ208" s="211"/>
      <c r="ER208" s="211"/>
      <c r="ES208" s="211"/>
      <c r="ET208" s="475"/>
      <c r="EU208" s="132"/>
    </row>
    <row r="209" spans="1:151" ht="12.75" customHeight="1" x14ac:dyDescent="0.2">
      <c r="A209" s="13"/>
      <c r="B209" s="13"/>
      <c r="C209" s="13"/>
      <c r="D209" s="13"/>
      <c r="E209" s="13"/>
      <c r="F209" s="13"/>
      <c r="G209" s="13"/>
      <c r="H209" s="13"/>
      <c r="I209" s="13"/>
      <c r="J209" s="13"/>
      <c r="K209" s="14"/>
      <c r="L209" s="13"/>
      <c r="M209" s="13"/>
      <c r="N209" s="13"/>
      <c r="O209" s="113" t="s">
        <v>2762</v>
      </c>
      <c r="P209" s="114" t="s">
        <v>52</v>
      </c>
      <c r="Q209" s="114" t="s">
        <v>53</v>
      </c>
      <c r="R209" s="114" t="s">
        <v>54</v>
      </c>
      <c r="S209" s="114" t="s">
        <v>55</v>
      </c>
      <c r="T209" s="115" t="s">
        <v>809</v>
      </c>
      <c r="U209" s="476"/>
      <c r="V209" s="13"/>
      <c r="W209" s="13"/>
      <c r="X209" s="13"/>
      <c r="Y209" s="113" t="s">
        <v>2762</v>
      </c>
      <c r="Z209" s="114" t="s">
        <v>52</v>
      </c>
      <c r="AA209" s="114" t="s">
        <v>53</v>
      </c>
      <c r="AB209" s="114" t="s">
        <v>54</v>
      </c>
      <c r="AC209" s="114" t="s">
        <v>55</v>
      </c>
      <c r="AD209" s="115" t="s">
        <v>809</v>
      </c>
      <c r="AE209" s="476"/>
      <c r="AF209" s="13"/>
      <c r="AG209" s="13"/>
      <c r="AH209" s="13"/>
      <c r="AI209" s="113" t="s">
        <v>2762</v>
      </c>
      <c r="AJ209" s="114" t="s">
        <v>52</v>
      </c>
      <c r="AK209" s="114" t="s">
        <v>53</v>
      </c>
      <c r="AL209" s="114" t="s">
        <v>54</v>
      </c>
      <c r="AM209" s="114" t="s">
        <v>55</v>
      </c>
      <c r="AN209" s="115" t="s">
        <v>809</v>
      </c>
      <c r="AO209" s="476"/>
      <c r="AP209" s="13"/>
      <c r="AQ209" s="13"/>
      <c r="AR209" s="13"/>
      <c r="AS209" s="113" t="s">
        <v>2762</v>
      </c>
      <c r="AT209" s="114" t="s">
        <v>52</v>
      </c>
      <c r="AU209" s="114" t="s">
        <v>53</v>
      </c>
      <c r="AV209" s="114" t="s">
        <v>54</v>
      </c>
      <c r="AW209" s="114" t="s">
        <v>55</v>
      </c>
      <c r="AX209" s="115" t="s">
        <v>809</v>
      </c>
      <c r="AY209" s="476"/>
      <c r="AZ209" s="13"/>
      <c r="BA209" s="13"/>
      <c r="BB209" s="13"/>
      <c r="BC209" s="113" t="s">
        <v>2762</v>
      </c>
      <c r="BD209" s="114" t="s">
        <v>52</v>
      </c>
      <c r="BE209" s="114" t="s">
        <v>53</v>
      </c>
      <c r="BF209" s="114" t="s">
        <v>54</v>
      </c>
      <c r="BG209" s="114" t="s">
        <v>55</v>
      </c>
      <c r="BH209" s="115" t="s">
        <v>809</v>
      </c>
      <c r="BI209" s="476"/>
      <c r="BJ209" s="13"/>
      <c r="BK209" s="13"/>
      <c r="BL209" s="13"/>
      <c r="BM209" s="113" t="s">
        <v>2762</v>
      </c>
      <c r="BN209" s="114" t="s">
        <v>52</v>
      </c>
      <c r="BO209" s="114" t="s">
        <v>53</v>
      </c>
      <c r="BP209" s="114" t="s">
        <v>54</v>
      </c>
      <c r="BQ209" s="114" t="s">
        <v>55</v>
      </c>
      <c r="BR209" s="115" t="s">
        <v>809</v>
      </c>
      <c r="BS209" s="476"/>
      <c r="BT209" s="13"/>
      <c r="BU209" s="13"/>
      <c r="BV209" s="13"/>
      <c r="BW209" s="113" t="s">
        <v>2762</v>
      </c>
      <c r="BX209" s="114" t="s">
        <v>52</v>
      </c>
      <c r="BY209" s="114" t="s">
        <v>53</v>
      </c>
      <c r="BZ209" s="114" t="s">
        <v>54</v>
      </c>
      <c r="CA209" s="114" t="s">
        <v>55</v>
      </c>
      <c r="CB209" s="115" t="s">
        <v>809</v>
      </c>
      <c r="CC209" s="476"/>
      <c r="CD209" s="13"/>
      <c r="CE209" s="13"/>
      <c r="CF209" s="13"/>
      <c r="CG209" s="113" t="s">
        <v>2762</v>
      </c>
      <c r="CH209" s="114" t="s">
        <v>52</v>
      </c>
      <c r="CI209" s="114" t="s">
        <v>53</v>
      </c>
      <c r="CJ209" s="114" t="s">
        <v>54</v>
      </c>
      <c r="CK209" s="114" t="s">
        <v>55</v>
      </c>
      <c r="CL209" s="115" t="s">
        <v>809</v>
      </c>
      <c r="CM209" s="476"/>
      <c r="CN209" s="13"/>
      <c r="CO209" s="13"/>
      <c r="CP209" s="13"/>
      <c r="CQ209" s="113" t="s">
        <v>2762</v>
      </c>
      <c r="CR209" s="114" t="s">
        <v>52</v>
      </c>
      <c r="CS209" s="114" t="s">
        <v>53</v>
      </c>
      <c r="CT209" s="114" t="s">
        <v>54</v>
      </c>
      <c r="CU209" s="114" t="s">
        <v>55</v>
      </c>
      <c r="CV209" s="115" t="s">
        <v>809</v>
      </c>
      <c r="CW209" s="476"/>
      <c r="CX209" s="13"/>
      <c r="CY209" s="13"/>
      <c r="CZ209" s="13"/>
      <c r="DA209" s="113" t="s">
        <v>2762</v>
      </c>
      <c r="DB209" s="114" t="s">
        <v>52</v>
      </c>
      <c r="DC209" s="114" t="s">
        <v>53</v>
      </c>
      <c r="DD209" s="114" t="s">
        <v>54</v>
      </c>
      <c r="DE209" s="114" t="s">
        <v>55</v>
      </c>
      <c r="DF209" s="115" t="s">
        <v>809</v>
      </c>
      <c r="DG209" s="476"/>
      <c r="DH209" s="13"/>
      <c r="DI209" s="13"/>
      <c r="DJ209" s="13"/>
      <c r="DK209" s="113" t="s">
        <v>2762</v>
      </c>
      <c r="DL209" s="114" t="s">
        <v>52</v>
      </c>
      <c r="DM209" s="114" t="s">
        <v>53</v>
      </c>
      <c r="DN209" s="114" t="s">
        <v>54</v>
      </c>
      <c r="DO209" s="114" t="s">
        <v>55</v>
      </c>
      <c r="DP209" s="115" t="s">
        <v>809</v>
      </c>
      <c r="DQ209" s="476"/>
      <c r="DR209" s="13"/>
      <c r="DS209" s="13"/>
      <c r="DT209" s="13"/>
      <c r="DU209" s="113" t="s">
        <v>2762</v>
      </c>
      <c r="DV209" s="114" t="s">
        <v>52</v>
      </c>
      <c r="DW209" s="114" t="s">
        <v>53</v>
      </c>
      <c r="DX209" s="114" t="s">
        <v>54</v>
      </c>
      <c r="DY209" s="114" t="s">
        <v>55</v>
      </c>
      <c r="DZ209" s="115" t="s">
        <v>809</v>
      </c>
      <c r="EA209" s="476"/>
      <c r="EB209" s="13"/>
      <c r="EC209" s="13"/>
      <c r="ED209" s="13"/>
      <c r="EE209" s="113" t="s">
        <v>2762</v>
      </c>
      <c r="EF209" s="114" t="s">
        <v>52</v>
      </c>
      <c r="EG209" s="114" t="s">
        <v>53</v>
      </c>
      <c r="EH209" s="114" t="s">
        <v>54</v>
      </c>
      <c r="EI209" s="114" t="s">
        <v>55</v>
      </c>
      <c r="EJ209" s="115" t="s">
        <v>809</v>
      </c>
      <c r="EK209" s="476"/>
      <c r="EL209" s="13"/>
      <c r="EM209" s="13"/>
      <c r="EN209" s="13"/>
      <c r="EO209" s="113" t="s">
        <v>2762</v>
      </c>
      <c r="EP209" s="114" t="s">
        <v>52</v>
      </c>
      <c r="EQ209" s="114" t="s">
        <v>53</v>
      </c>
      <c r="ER209" s="114" t="s">
        <v>54</v>
      </c>
      <c r="ES209" s="114" t="s">
        <v>55</v>
      </c>
      <c r="ET209" s="115" t="s">
        <v>809</v>
      </c>
      <c r="EU209" s="476"/>
    </row>
    <row r="210" spans="1:151" ht="12.75" customHeight="1" x14ac:dyDescent="0.2">
      <c r="A210" s="13"/>
      <c r="B210" s="13"/>
      <c r="C210" s="13"/>
      <c r="D210" s="13"/>
      <c r="E210" s="13"/>
      <c r="F210" s="13"/>
      <c r="G210" s="13"/>
      <c r="H210" s="13"/>
      <c r="I210" s="13"/>
      <c r="J210" s="13"/>
      <c r="K210" s="14"/>
      <c r="L210" s="13"/>
      <c r="M210" s="13"/>
      <c r="N210" s="13"/>
      <c r="O210" s="116" t="s">
        <v>2768</v>
      </c>
      <c r="P210" s="59">
        <f t="shared" ref="P210:P215" si="326">P175/U175</f>
        <v>0.25</v>
      </c>
      <c r="Q210" s="59">
        <f t="shared" ref="Q210:Q215" si="327">Q175/U175</f>
        <v>0.25</v>
      </c>
      <c r="R210" s="59">
        <f t="shared" ref="R210:R215" si="328">R175/U175</f>
        <v>0.5</v>
      </c>
      <c r="S210" s="59">
        <f t="shared" ref="S210:S215" si="329">S175/U175</f>
        <v>0</v>
      </c>
      <c r="T210" s="61">
        <f t="shared" ref="T210:T216" si="330">SUM(P210:S210)</f>
        <v>1</v>
      </c>
      <c r="U210" s="348"/>
      <c r="V210" s="13"/>
      <c r="W210" s="13"/>
      <c r="X210" s="13"/>
      <c r="Y210" s="116" t="s">
        <v>2768</v>
      </c>
      <c r="Z210" s="59">
        <f t="shared" ref="Z210:Z215" si="331">Z175/AE175</f>
        <v>0.25</v>
      </c>
      <c r="AA210" s="59">
        <f t="shared" ref="AA210:AA215" si="332">AA175/AE175</f>
        <v>0.5</v>
      </c>
      <c r="AB210" s="59">
        <f t="shared" ref="AB210:AB215" si="333">AB175/AE175</f>
        <v>0.25</v>
      </c>
      <c r="AC210" s="59">
        <f t="shared" ref="AC210:AC215" si="334">AC175/AE175</f>
        <v>0</v>
      </c>
      <c r="AD210" s="61">
        <f t="shared" ref="AD210:AD216" si="335">SUM(Z210:AC210)</f>
        <v>1</v>
      </c>
      <c r="AE210" s="348"/>
      <c r="AF210" s="13"/>
      <c r="AG210" s="13"/>
      <c r="AH210" s="13"/>
      <c r="AI210" s="116" t="s">
        <v>2768</v>
      </c>
      <c r="AJ210" s="59">
        <f t="shared" ref="AJ210:AJ215" si="336">AJ175/AO175</f>
        <v>0.25</v>
      </c>
      <c r="AK210" s="59">
        <f t="shared" ref="AK210:AK215" si="337">AK175/AO175</f>
        <v>0</v>
      </c>
      <c r="AL210" s="59">
        <f t="shared" ref="AL210:AL215" si="338">AL175/AO175</f>
        <v>0.75</v>
      </c>
      <c r="AM210" s="59">
        <f t="shared" ref="AM210:AM215" si="339">AM175/AO175</f>
        <v>0</v>
      </c>
      <c r="AN210" s="61">
        <f t="shared" ref="AN210:AN216" si="340">SUM(AJ210:AM210)</f>
        <v>1</v>
      </c>
      <c r="AO210" s="348"/>
      <c r="AP210" s="13"/>
      <c r="AQ210" s="13"/>
      <c r="AR210" s="13"/>
      <c r="AS210" s="116" t="s">
        <v>2768</v>
      </c>
      <c r="AT210" s="59">
        <f t="shared" ref="AT210:AT215" si="341">AT175/AY175</f>
        <v>0</v>
      </c>
      <c r="AU210" s="59">
        <f t="shared" ref="AU210:AU215" si="342">AU175/AY175</f>
        <v>0.75</v>
      </c>
      <c r="AV210" s="59">
        <f t="shared" ref="AV210:AV215" si="343">AV175/AY175</f>
        <v>0.25</v>
      </c>
      <c r="AW210" s="59">
        <f t="shared" ref="AW210:AW215" si="344">AW175/AY175</f>
        <v>0</v>
      </c>
      <c r="AX210" s="61">
        <f t="shared" ref="AX210:AX216" si="345">SUM(AT210:AW210)</f>
        <v>1</v>
      </c>
      <c r="AY210" s="348"/>
      <c r="AZ210" s="13"/>
      <c r="BA210" s="13"/>
      <c r="BB210" s="13"/>
      <c r="BC210" s="116" t="s">
        <v>2768</v>
      </c>
      <c r="BD210" s="472"/>
      <c r="BE210" s="472"/>
      <c r="BF210" s="472"/>
      <c r="BG210" s="472"/>
      <c r="BH210" s="120"/>
      <c r="BI210" s="348"/>
      <c r="BJ210" s="13"/>
      <c r="BK210" s="13"/>
      <c r="BL210" s="13"/>
      <c r="BM210" s="116" t="s">
        <v>2768</v>
      </c>
      <c r="BN210" s="59">
        <f t="shared" ref="BN210:BN212" si="346">BN175/BS175</f>
        <v>0</v>
      </c>
      <c r="BO210" s="59">
        <f t="shared" ref="BO210:BO212" si="347">BO175/BS175</f>
        <v>0.25</v>
      </c>
      <c r="BP210" s="59">
        <f t="shared" ref="BP210:BP212" si="348">BP175/BS175</f>
        <v>0.75</v>
      </c>
      <c r="BQ210" s="59">
        <f t="shared" ref="BQ210:BQ212" si="349">BQ175/BS175</f>
        <v>0</v>
      </c>
      <c r="BR210" s="61">
        <f t="shared" ref="BR210:BR212" si="350">SUM(BN210:BQ210)</f>
        <v>1</v>
      </c>
      <c r="BS210" s="348"/>
      <c r="BT210" s="13"/>
      <c r="BU210" s="13"/>
      <c r="BV210" s="13"/>
      <c r="BW210" s="116" t="s">
        <v>2768</v>
      </c>
      <c r="BX210" s="59">
        <f t="shared" ref="BX210:BX215" si="351">BX175/CC175</f>
        <v>0</v>
      </c>
      <c r="BY210" s="59">
        <f t="shared" ref="BY210:BY215" si="352">BY175/CC175</f>
        <v>0.5</v>
      </c>
      <c r="BZ210" s="59">
        <f t="shared" ref="BZ210:BZ215" si="353">BZ175/CC175</f>
        <v>0.5</v>
      </c>
      <c r="CA210" s="59">
        <f t="shared" ref="CA210:CA215" si="354">CA175/CC175</f>
        <v>0</v>
      </c>
      <c r="CB210" s="61">
        <f t="shared" ref="CB210:CB216" si="355">SUM(BX210:CA210)</f>
        <v>1</v>
      </c>
      <c r="CC210" s="348"/>
      <c r="CD210" s="13"/>
      <c r="CE210" s="13"/>
      <c r="CF210" s="13"/>
      <c r="CG210" s="116" t="s">
        <v>2768</v>
      </c>
      <c r="CH210" s="59">
        <f t="shared" ref="CH210:CH215" si="356">CH175/CM175</f>
        <v>0</v>
      </c>
      <c r="CI210" s="59">
        <f t="shared" ref="CI210:CI215" si="357">CI175/CM175</f>
        <v>0.5</v>
      </c>
      <c r="CJ210" s="59">
        <f t="shared" ref="CJ210:CJ215" si="358">CJ175/CM175</f>
        <v>0.5</v>
      </c>
      <c r="CK210" s="59">
        <f t="shared" ref="CK210:CK215" si="359">CK175/CM175</f>
        <v>0</v>
      </c>
      <c r="CL210" s="61">
        <f t="shared" ref="CL210:CL216" si="360">SUM(CH210:CK210)</f>
        <v>1</v>
      </c>
      <c r="CM210" s="348"/>
      <c r="CN210" s="13"/>
      <c r="CO210" s="13"/>
      <c r="CP210" s="13"/>
      <c r="CQ210" s="116" t="s">
        <v>2768</v>
      </c>
      <c r="CR210" s="59">
        <f t="shared" ref="CR210:CR215" si="361">CR175/CW175</f>
        <v>0.25</v>
      </c>
      <c r="CS210" s="59">
        <f t="shared" ref="CS210:CS215" si="362">CS175/CW175</f>
        <v>0.25</v>
      </c>
      <c r="CT210" s="59">
        <f t="shared" ref="CT210:CT215" si="363">CT175/CW175</f>
        <v>0.5</v>
      </c>
      <c r="CU210" s="59">
        <f t="shared" ref="CU210:CU215" si="364">CU175/CW175</f>
        <v>0</v>
      </c>
      <c r="CV210" s="61">
        <f t="shared" ref="CV210:CV216" si="365">SUM(CR210:CU210)</f>
        <v>1</v>
      </c>
      <c r="CW210" s="348"/>
      <c r="CX210" s="13"/>
      <c r="CY210" s="13"/>
      <c r="CZ210" s="13"/>
      <c r="DA210" s="116" t="s">
        <v>2768</v>
      </c>
      <c r="DB210" s="59">
        <f t="shared" ref="DB210:DB215" si="366">DB175/DG175</f>
        <v>0</v>
      </c>
      <c r="DC210" s="59">
        <f t="shared" ref="DC210:DC215" si="367">DC175/DG175</f>
        <v>0.25</v>
      </c>
      <c r="DD210" s="59">
        <f t="shared" ref="DD210:DD215" si="368">DD175/DG175</f>
        <v>0.75</v>
      </c>
      <c r="DE210" s="59">
        <f t="shared" ref="DE210:DE215" si="369">DE175/DG175</f>
        <v>0</v>
      </c>
      <c r="DF210" s="61">
        <f t="shared" ref="DF210:DF216" si="370">SUM(DB210:DE210)</f>
        <v>1</v>
      </c>
      <c r="DG210" s="348"/>
      <c r="DH210" s="13"/>
      <c r="DI210" s="13"/>
      <c r="DJ210" s="13"/>
      <c r="DK210" s="116" t="s">
        <v>2768</v>
      </c>
      <c r="DL210" s="59">
        <f t="shared" ref="DL210:DL215" si="371">DL175/DQ175</f>
        <v>0</v>
      </c>
      <c r="DM210" s="59">
        <f t="shared" ref="DM210:DM215" si="372">DM175/DQ175</f>
        <v>0.25</v>
      </c>
      <c r="DN210" s="59">
        <f t="shared" ref="DN210:DN215" si="373">DN175/DQ175</f>
        <v>0.75</v>
      </c>
      <c r="DO210" s="59">
        <f t="shared" ref="DO210:DO215" si="374">DO175/DQ175</f>
        <v>0</v>
      </c>
      <c r="DP210" s="61">
        <f t="shared" ref="DP210:DP216" si="375">SUM(DL210:DO210)</f>
        <v>1</v>
      </c>
      <c r="DQ210" s="348"/>
      <c r="DR210" s="13"/>
      <c r="DS210" s="13"/>
      <c r="DT210" s="13"/>
      <c r="DU210" s="116" t="s">
        <v>2768</v>
      </c>
      <c r="DV210" s="59">
        <f t="shared" ref="DV210:DV215" si="376">DV175/EA175</f>
        <v>0.25</v>
      </c>
      <c r="DW210" s="59">
        <f t="shared" ref="DW210:DW215" si="377">DW175/EA175</f>
        <v>0.25</v>
      </c>
      <c r="DX210" s="59">
        <f t="shared" ref="DX210:DX215" si="378">DX175/EA175</f>
        <v>0.5</v>
      </c>
      <c r="DY210" s="59">
        <f t="shared" ref="DY210:DY215" si="379">DY175/EA175</f>
        <v>0</v>
      </c>
      <c r="DZ210" s="61">
        <f t="shared" ref="DZ210:DZ216" si="380">SUM(DV210:DY210)</f>
        <v>1</v>
      </c>
      <c r="EA210" s="348"/>
      <c r="EB210" s="13"/>
      <c r="EC210" s="13"/>
      <c r="ED210" s="13"/>
      <c r="EE210" s="116" t="s">
        <v>2768</v>
      </c>
      <c r="EF210" s="59">
        <f t="shared" ref="EF210:EF215" si="381">EF175/EK175</f>
        <v>0.25</v>
      </c>
      <c r="EG210" s="59">
        <f t="shared" ref="EG210:EG215" si="382">EG175/EK175</f>
        <v>0.25</v>
      </c>
      <c r="EH210" s="59">
        <f t="shared" ref="EH210:EH215" si="383">EH175/EK175</f>
        <v>0.5</v>
      </c>
      <c r="EI210" s="59">
        <f t="shared" ref="EI210:EI215" si="384">EI175/EK175</f>
        <v>0</v>
      </c>
      <c r="EJ210" s="61">
        <f t="shared" ref="EJ210:EJ216" si="385">SUM(EF210:EI210)</f>
        <v>1</v>
      </c>
      <c r="EK210" s="348"/>
      <c r="EL210" s="13"/>
      <c r="EM210" s="13"/>
      <c r="EN210" s="13"/>
      <c r="EO210" s="116" t="s">
        <v>2768</v>
      </c>
      <c r="EP210" s="59">
        <f t="shared" ref="EP210:EP215" si="386">EP175/EU175</f>
        <v>0</v>
      </c>
      <c r="EQ210" s="59">
        <f t="shared" ref="EQ210:EQ215" si="387">EQ175/EU175</f>
        <v>0.25</v>
      </c>
      <c r="ER210" s="59">
        <f t="shared" ref="ER210:ER215" si="388">ER175/EU175</f>
        <v>0.75</v>
      </c>
      <c r="ES210" s="59">
        <f t="shared" ref="ES210:ES215" si="389">ES175/EU175</f>
        <v>0</v>
      </c>
      <c r="ET210" s="61">
        <f t="shared" ref="ET210:ET216" si="390">SUM(EP210:ES210)</f>
        <v>1</v>
      </c>
      <c r="EU210" s="348"/>
    </row>
    <row r="211" spans="1:151" ht="12.75" customHeight="1" x14ac:dyDescent="0.2">
      <c r="A211" s="13"/>
      <c r="B211" s="13"/>
      <c r="C211" s="13"/>
      <c r="D211" s="13"/>
      <c r="E211" s="13"/>
      <c r="F211" s="13"/>
      <c r="G211" s="13"/>
      <c r="H211" s="13"/>
      <c r="I211" s="13"/>
      <c r="J211" s="13"/>
      <c r="K211" s="14"/>
      <c r="L211" s="13"/>
      <c r="M211" s="13"/>
      <c r="N211" s="13"/>
      <c r="O211" s="116" t="s">
        <v>1555</v>
      </c>
      <c r="P211" s="59">
        <f t="shared" si="326"/>
        <v>0</v>
      </c>
      <c r="Q211" s="59">
        <f t="shared" si="327"/>
        <v>1</v>
      </c>
      <c r="R211" s="59">
        <f t="shared" si="328"/>
        <v>0</v>
      </c>
      <c r="S211" s="59">
        <f t="shared" si="329"/>
        <v>0</v>
      </c>
      <c r="T211" s="61">
        <f t="shared" si="330"/>
        <v>1</v>
      </c>
      <c r="U211" s="348"/>
      <c r="V211" s="13"/>
      <c r="W211" s="13"/>
      <c r="X211" s="13"/>
      <c r="Y211" s="116" t="s">
        <v>1555</v>
      </c>
      <c r="Z211" s="59">
        <f t="shared" si="331"/>
        <v>0</v>
      </c>
      <c r="AA211" s="59">
        <f t="shared" si="332"/>
        <v>1</v>
      </c>
      <c r="AB211" s="59">
        <f t="shared" si="333"/>
        <v>0</v>
      </c>
      <c r="AC211" s="59">
        <f t="shared" si="334"/>
        <v>0</v>
      </c>
      <c r="AD211" s="61">
        <f t="shared" si="335"/>
        <v>1</v>
      </c>
      <c r="AE211" s="348"/>
      <c r="AF211" s="13"/>
      <c r="AG211" s="13"/>
      <c r="AH211" s="13"/>
      <c r="AI211" s="116" t="s">
        <v>1555</v>
      </c>
      <c r="AJ211" s="59">
        <f t="shared" si="336"/>
        <v>0</v>
      </c>
      <c r="AK211" s="59">
        <f t="shared" si="337"/>
        <v>1</v>
      </c>
      <c r="AL211" s="59">
        <f t="shared" si="338"/>
        <v>0</v>
      </c>
      <c r="AM211" s="59">
        <f t="shared" si="339"/>
        <v>0</v>
      </c>
      <c r="AN211" s="61">
        <f t="shared" si="340"/>
        <v>1</v>
      </c>
      <c r="AO211" s="348"/>
      <c r="AP211" s="13"/>
      <c r="AQ211" s="13"/>
      <c r="AR211" s="13"/>
      <c r="AS211" s="116" t="s">
        <v>1555</v>
      </c>
      <c r="AT211" s="59">
        <f t="shared" si="341"/>
        <v>0</v>
      </c>
      <c r="AU211" s="59">
        <f t="shared" si="342"/>
        <v>1</v>
      </c>
      <c r="AV211" s="59">
        <f t="shared" si="343"/>
        <v>0</v>
      </c>
      <c r="AW211" s="59">
        <f t="shared" si="344"/>
        <v>0</v>
      </c>
      <c r="AX211" s="61">
        <f t="shared" si="345"/>
        <v>1</v>
      </c>
      <c r="AY211" s="348"/>
      <c r="AZ211" s="13"/>
      <c r="BA211" s="13"/>
      <c r="BB211" s="13"/>
      <c r="BC211" s="116" t="s">
        <v>1555</v>
      </c>
      <c r="BD211" s="59">
        <f t="shared" ref="BD211:BD214" si="391">BD176/BI176</f>
        <v>0</v>
      </c>
      <c r="BE211" s="59">
        <f t="shared" ref="BE211:BE214" si="392">BE176/BI176</f>
        <v>1</v>
      </c>
      <c r="BF211" s="59">
        <f t="shared" ref="BF211:BF214" si="393">BF176/BI176</f>
        <v>0</v>
      </c>
      <c r="BG211" s="59">
        <f t="shared" ref="BG211:BG214" si="394">BG176/BI176</f>
        <v>0</v>
      </c>
      <c r="BH211" s="61">
        <f t="shared" ref="BH211:BH214" si="395">SUM(BD211:BG211)</f>
        <v>1</v>
      </c>
      <c r="BI211" s="348"/>
      <c r="BJ211" s="13"/>
      <c r="BK211" s="13"/>
      <c r="BL211" s="13"/>
      <c r="BM211" s="116" t="s">
        <v>1555</v>
      </c>
      <c r="BN211" s="59">
        <f t="shared" si="346"/>
        <v>0</v>
      </c>
      <c r="BO211" s="59">
        <f t="shared" si="347"/>
        <v>1</v>
      </c>
      <c r="BP211" s="59">
        <f t="shared" si="348"/>
        <v>0</v>
      </c>
      <c r="BQ211" s="59">
        <f t="shared" si="349"/>
        <v>0</v>
      </c>
      <c r="BR211" s="61">
        <f t="shared" si="350"/>
        <v>1</v>
      </c>
      <c r="BS211" s="348"/>
      <c r="BT211" s="13"/>
      <c r="BU211" s="13"/>
      <c r="BV211" s="13"/>
      <c r="BW211" s="116" t="s">
        <v>1555</v>
      </c>
      <c r="BX211" s="59">
        <f t="shared" si="351"/>
        <v>0</v>
      </c>
      <c r="BY211" s="59">
        <f t="shared" si="352"/>
        <v>1</v>
      </c>
      <c r="BZ211" s="59">
        <f t="shared" si="353"/>
        <v>0</v>
      </c>
      <c r="CA211" s="59">
        <f t="shared" si="354"/>
        <v>0</v>
      </c>
      <c r="CB211" s="61">
        <f t="shared" si="355"/>
        <v>1</v>
      </c>
      <c r="CC211" s="348"/>
      <c r="CD211" s="13"/>
      <c r="CE211" s="13"/>
      <c r="CF211" s="13"/>
      <c r="CG211" s="116" t="s">
        <v>1555</v>
      </c>
      <c r="CH211" s="59">
        <f t="shared" si="356"/>
        <v>0</v>
      </c>
      <c r="CI211" s="59">
        <f t="shared" si="357"/>
        <v>1</v>
      </c>
      <c r="CJ211" s="59">
        <f t="shared" si="358"/>
        <v>0</v>
      </c>
      <c r="CK211" s="59">
        <f t="shared" si="359"/>
        <v>0</v>
      </c>
      <c r="CL211" s="61">
        <f t="shared" si="360"/>
        <v>1</v>
      </c>
      <c r="CM211" s="348"/>
      <c r="CN211" s="13"/>
      <c r="CO211" s="13"/>
      <c r="CP211" s="13"/>
      <c r="CQ211" s="116" t="s">
        <v>1555</v>
      </c>
      <c r="CR211" s="59">
        <f t="shared" si="361"/>
        <v>0</v>
      </c>
      <c r="CS211" s="59">
        <f t="shared" si="362"/>
        <v>1</v>
      </c>
      <c r="CT211" s="59">
        <f t="shared" si="363"/>
        <v>0</v>
      </c>
      <c r="CU211" s="59">
        <f t="shared" si="364"/>
        <v>0</v>
      </c>
      <c r="CV211" s="61">
        <f t="shared" si="365"/>
        <v>1</v>
      </c>
      <c r="CW211" s="348"/>
      <c r="CX211" s="13"/>
      <c r="CY211" s="13"/>
      <c r="CZ211" s="13"/>
      <c r="DA211" s="116" t="s">
        <v>1555</v>
      </c>
      <c r="DB211" s="59">
        <f t="shared" si="366"/>
        <v>0</v>
      </c>
      <c r="DC211" s="59">
        <f t="shared" si="367"/>
        <v>0.5</v>
      </c>
      <c r="DD211" s="59">
        <f t="shared" si="368"/>
        <v>0.5</v>
      </c>
      <c r="DE211" s="59">
        <f t="shared" si="369"/>
        <v>0</v>
      </c>
      <c r="DF211" s="61">
        <f t="shared" si="370"/>
        <v>1</v>
      </c>
      <c r="DG211" s="348"/>
      <c r="DH211" s="13"/>
      <c r="DI211" s="13"/>
      <c r="DJ211" s="13"/>
      <c r="DK211" s="116" t="s">
        <v>1555</v>
      </c>
      <c r="DL211" s="59">
        <f t="shared" si="371"/>
        <v>0</v>
      </c>
      <c r="DM211" s="59">
        <f t="shared" si="372"/>
        <v>1</v>
      </c>
      <c r="DN211" s="59">
        <f t="shared" si="373"/>
        <v>0</v>
      </c>
      <c r="DO211" s="59">
        <f t="shared" si="374"/>
        <v>0</v>
      </c>
      <c r="DP211" s="61">
        <f t="shared" si="375"/>
        <v>1</v>
      </c>
      <c r="DQ211" s="348"/>
      <c r="DR211" s="13"/>
      <c r="DS211" s="13"/>
      <c r="DT211" s="13"/>
      <c r="DU211" s="116" t="s">
        <v>1555</v>
      </c>
      <c r="DV211" s="59">
        <f t="shared" si="376"/>
        <v>0</v>
      </c>
      <c r="DW211" s="59">
        <f t="shared" si="377"/>
        <v>1</v>
      </c>
      <c r="DX211" s="59">
        <f t="shared" si="378"/>
        <v>0</v>
      </c>
      <c r="DY211" s="59">
        <f t="shared" si="379"/>
        <v>0</v>
      </c>
      <c r="DZ211" s="61">
        <f t="shared" si="380"/>
        <v>1</v>
      </c>
      <c r="EA211" s="348"/>
      <c r="EB211" s="13"/>
      <c r="EC211" s="13"/>
      <c r="ED211" s="13"/>
      <c r="EE211" s="116" t="s">
        <v>1555</v>
      </c>
      <c r="EF211" s="59">
        <f t="shared" si="381"/>
        <v>0</v>
      </c>
      <c r="EG211" s="59">
        <f t="shared" si="382"/>
        <v>1</v>
      </c>
      <c r="EH211" s="59">
        <f t="shared" si="383"/>
        <v>0</v>
      </c>
      <c r="EI211" s="59">
        <f t="shared" si="384"/>
        <v>0</v>
      </c>
      <c r="EJ211" s="61">
        <f t="shared" si="385"/>
        <v>1</v>
      </c>
      <c r="EK211" s="348"/>
      <c r="EL211" s="13"/>
      <c r="EM211" s="13"/>
      <c r="EN211" s="13"/>
      <c r="EO211" s="116" t="s">
        <v>1555</v>
      </c>
      <c r="EP211" s="59">
        <f t="shared" si="386"/>
        <v>0</v>
      </c>
      <c r="EQ211" s="59">
        <f t="shared" si="387"/>
        <v>1</v>
      </c>
      <c r="ER211" s="59">
        <f t="shared" si="388"/>
        <v>0</v>
      </c>
      <c r="ES211" s="59">
        <f t="shared" si="389"/>
        <v>0</v>
      </c>
      <c r="ET211" s="61">
        <f t="shared" si="390"/>
        <v>1</v>
      </c>
      <c r="EU211" s="348"/>
    </row>
    <row r="212" spans="1:151" ht="12.75" customHeight="1" x14ac:dyDescent="0.2">
      <c r="A212" s="13"/>
      <c r="B212" s="13"/>
      <c r="C212" s="13"/>
      <c r="D212" s="13"/>
      <c r="E212" s="13"/>
      <c r="F212" s="13"/>
      <c r="G212" s="13"/>
      <c r="H212" s="13"/>
      <c r="I212" s="13"/>
      <c r="J212" s="13"/>
      <c r="K212" s="14"/>
      <c r="L212" s="13"/>
      <c r="M212" s="13"/>
      <c r="N212" s="13"/>
      <c r="O212" s="116" t="s">
        <v>1931</v>
      </c>
      <c r="P212" s="59">
        <f t="shared" si="326"/>
        <v>0.14285714285714285</v>
      </c>
      <c r="Q212" s="59">
        <f t="shared" si="327"/>
        <v>0.2857142857142857</v>
      </c>
      <c r="R212" s="59">
        <f t="shared" si="328"/>
        <v>0.5714285714285714</v>
      </c>
      <c r="S212" s="59">
        <f t="shared" si="329"/>
        <v>0</v>
      </c>
      <c r="T212" s="61">
        <f t="shared" si="330"/>
        <v>1</v>
      </c>
      <c r="U212" s="348"/>
      <c r="V212" s="13"/>
      <c r="W212" s="13"/>
      <c r="X212" s="13"/>
      <c r="Y212" s="116" t="s">
        <v>1931</v>
      </c>
      <c r="Z212" s="59">
        <f t="shared" si="331"/>
        <v>0</v>
      </c>
      <c r="AA212" s="59">
        <f t="shared" si="332"/>
        <v>0.42857142857142855</v>
      </c>
      <c r="AB212" s="59">
        <f t="shared" si="333"/>
        <v>0.5714285714285714</v>
      </c>
      <c r="AC212" s="59">
        <f t="shared" si="334"/>
        <v>0</v>
      </c>
      <c r="AD212" s="61">
        <f t="shared" si="335"/>
        <v>1</v>
      </c>
      <c r="AE212" s="348"/>
      <c r="AF212" s="13"/>
      <c r="AG212" s="13"/>
      <c r="AH212" s="13"/>
      <c r="AI212" s="116" t="s">
        <v>1931</v>
      </c>
      <c r="AJ212" s="59">
        <f t="shared" si="336"/>
        <v>0</v>
      </c>
      <c r="AK212" s="59">
        <f t="shared" si="337"/>
        <v>0.7142857142857143</v>
      </c>
      <c r="AL212" s="59">
        <f t="shared" si="338"/>
        <v>0.2857142857142857</v>
      </c>
      <c r="AM212" s="59">
        <f t="shared" si="339"/>
        <v>0</v>
      </c>
      <c r="AN212" s="61">
        <f t="shared" si="340"/>
        <v>1</v>
      </c>
      <c r="AO212" s="348"/>
      <c r="AP212" s="13"/>
      <c r="AQ212" s="13"/>
      <c r="AR212" s="13"/>
      <c r="AS212" s="116" t="s">
        <v>1931</v>
      </c>
      <c r="AT212" s="59">
        <f t="shared" si="341"/>
        <v>0</v>
      </c>
      <c r="AU212" s="59">
        <f t="shared" si="342"/>
        <v>0.5714285714285714</v>
      </c>
      <c r="AV212" s="59">
        <f t="shared" si="343"/>
        <v>0.42857142857142855</v>
      </c>
      <c r="AW212" s="59">
        <f t="shared" si="344"/>
        <v>0</v>
      </c>
      <c r="AX212" s="61">
        <f t="shared" si="345"/>
        <v>1</v>
      </c>
      <c r="AY212" s="348"/>
      <c r="AZ212" s="13"/>
      <c r="BA212" s="13"/>
      <c r="BB212" s="13"/>
      <c r="BC212" s="116" t="s">
        <v>1931</v>
      </c>
      <c r="BD212" s="59">
        <f t="shared" si="391"/>
        <v>0</v>
      </c>
      <c r="BE212" s="59">
        <f t="shared" si="392"/>
        <v>0</v>
      </c>
      <c r="BF212" s="59">
        <f t="shared" si="393"/>
        <v>1</v>
      </c>
      <c r="BG212" s="59">
        <f t="shared" si="394"/>
        <v>0.14285714285714285</v>
      </c>
      <c r="BH212" s="61">
        <f t="shared" si="395"/>
        <v>1.1428571428571428</v>
      </c>
      <c r="BI212" s="348"/>
      <c r="BJ212" s="13"/>
      <c r="BK212" s="13"/>
      <c r="BL212" s="13"/>
      <c r="BM212" s="116" t="s">
        <v>1931</v>
      </c>
      <c r="BN212" s="59">
        <f t="shared" si="346"/>
        <v>0</v>
      </c>
      <c r="BO212" s="59">
        <f t="shared" si="347"/>
        <v>0.33333333333333331</v>
      </c>
      <c r="BP212" s="59">
        <f t="shared" si="348"/>
        <v>0.66666666666666663</v>
      </c>
      <c r="BQ212" s="59">
        <f t="shared" si="349"/>
        <v>0</v>
      </c>
      <c r="BR212" s="61">
        <f t="shared" si="350"/>
        <v>1</v>
      </c>
      <c r="BS212" s="348"/>
      <c r="BT212" s="13"/>
      <c r="BU212" s="13"/>
      <c r="BV212" s="13"/>
      <c r="BW212" s="116" t="s">
        <v>1931</v>
      </c>
      <c r="BX212" s="59">
        <f t="shared" si="351"/>
        <v>0</v>
      </c>
      <c r="BY212" s="59">
        <f t="shared" si="352"/>
        <v>0.2857142857142857</v>
      </c>
      <c r="BZ212" s="59">
        <f t="shared" si="353"/>
        <v>0.7142857142857143</v>
      </c>
      <c r="CA212" s="59">
        <f t="shared" si="354"/>
        <v>0</v>
      </c>
      <c r="CB212" s="61">
        <f t="shared" si="355"/>
        <v>1</v>
      </c>
      <c r="CC212" s="348"/>
      <c r="CD212" s="13"/>
      <c r="CE212" s="13"/>
      <c r="CF212" s="13"/>
      <c r="CG212" s="116" t="s">
        <v>1931</v>
      </c>
      <c r="CH212" s="59">
        <f t="shared" si="356"/>
        <v>0</v>
      </c>
      <c r="CI212" s="59">
        <f t="shared" si="357"/>
        <v>0.5714285714285714</v>
      </c>
      <c r="CJ212" s="59">
        <f t="shared" si="358"/>
        <v>0.42857142857142855</v>
      </c>
      <c r="CK212" s="59">
        <f t="shared" si="359"/>
        <v>0</v>
      </c>
      <c r="CL212" s="61">
        <f t="shared" si="360"/>
        <v>1</v>
      </c>
      <c r="CM212" s="348"/>
      <c r="CN212" s="13"/>
      <c r="CO212" s="13"/>
      <c r="CP212" s="13"/>
      <c r="CQ212" s="116" t="s">
        <v>1931</v>
      </c>
      <c r="CR212" s="59">
        <f t="shared" si="361"/>
        <v>0</v>
      </c>
      <c r="CS212" s="59">
        <f t="shared" si="362"/>
        <v>0.2857142857142857</v>
      </c>
      <c r="CT212" s="59">
        <f t="shared" si="363"/>
        <v>0.7142857142857143</v>
      </c>
      <c r="CU212" s="59">
        <f t="shared" si="364"/>
        <v>0</v>
      </c>
      <c r="CV212" s="61">
        <f t="shared" si="365"/>
        <v>1</v>
      </c>
      <c r="CW212" s="348"/>
      <c r="CX212" s="13"/>
      <c r="CY212" s="13"/>
      <c r="CZ212" s="13"/>
      <c r="DA212" s="116" t="s">
        <v>1931</v>
      </c>
      <c r="DB212" s="59">
        <f t="shared" si="366"/>
        <v>0</v>
      </c>
      <c r="DC212" s="59">
        <f t="shared" si="367"/>
        <v>0.14285714285714285</v>
      </c>
      <c r="DD212" s="59">
        <f t="shared" si="368"/>
        <v>0.7142857142857143</v>
      </c>
      <c r="DE212" s="59">
        <f t="shared" si="369"/>
        <v>0</v>
      </c>
      <c r="DF212" s="61">
        <f t="shared" si="370"/>
        <v>0.85714285714285721</v>
      </c>
      <c r="DG212" s="348"/>
      <c r="DH212" s="13"/>
      <c r="DI212" s="13"/>
      <c r="DJ212" s="13"/>
      <c r="DK212" s="116" t="s">
        <v>1931</v>
      </c>
      <c r="DL212" s="59">
        <f t="shared" si="371"/>
        <v>0</v>
      </c>
      <c r="DM212" s="59">
        <f t="shared" si="372"/>
        <v>0.2857142857142857</v>
      </c>
      <c r="DN212" s="59">
        <f t="shared" si="373"/>
        <v>0.7142857142857143</v>
      </c>
      <c r="DO212" s="59">
        <f t="shared" si="374"/>
        <v>0</v>
      </c>
      <c r="DP212" s="61">
        <f t="shared" si="375"/>
        <v>1</v>
      </c>
      <c r="DQ212" s="348"/>
      <c r="DR212" s="13"/>
      <c r="DS212" s="13"/>
      <c r="DT212" s="13"/>
      <c r="DU212" s="116" t="s">
        <v>1931</v>
      </c>
      <c r="DV212" s="59">
        <f t="shared" si="376"/>
        <v>0.14285714285714285</v>
      </c>
      <c r="DW212" s="59">
        <f t="shared" si="377"/>
        <v>0.42857142857142855</v>
      </c>
      <c r="DX212" s="59">
        <f t="shared" si="378"/>
        <v>0.42857142857142855</v>
      </c>
      <c r="DY212" s="59">
        <f t="shared" si="379"/>
        <v>0</v>
      </c>
      <c r="DZ212" s="61">
        <f t="shared" si="380"/>
        <v>1</v>
      </c>
      <c r="EA212" s="348"/>
      <c r="EB212" s="13"/>
      <c r="EC212" s="13"/>
      <c r="ED212" s="13"/>
      <c r="EE212" s="116" t="s">
        <v>1931</v>
      </c>
      <c r="EF212" s="59">
        <f t="shared" si="381"/>
        <v>0</v>
      </c>
      <c r="EG212" s="59">
        <f t="shared" si="382"/>
        <v>0.7142857142857143</v>
      </c>
      <c r="EH212" s="59">
        <f t="shared" si="383"/>
        <v>0.2857142857142857</v>
      </c>
      <c r="EI212" s="59">
        <f t="shared" si="384"/>
        <v>0</v>
      </c>
      <c r="EJ212" s="61">
        <f t="shared" si="385"/>
        <v>1</v>
      </c>
      <c r="EK212" s="348"/>
      <c r="EL212" s="13"/>
      <c r="EM212" s="13"/>
      <c r="EN212" s="13"/>
      <c r="EO212" s="116" t="s">
        <v>1931</v>
      </c>
      <c r="EP212" s="59">
        <f t="shared" si="386"/>
        <v>0.14285714285714285</v>
      </c>
      <c r="EQ212" s="59">
        <f t="shared" si="387"/>
        <v>0.42857142857142855</v>
      </c>
      <c r="ER212" s="59">
        <f t="shared" si="388"/>
        <v>0.42857142857142855</v>
      </c>
      <c r="ES212" s="59">
        <f t="shared" si="389"/>
        <v>0</v>
      </c>
      <c r="ET212" s="61">
        <f t="shared" si="390"/>
        <v>1</v>
      </c>
      <c r="EU212" s="348"/>
    </row>
    <row r="213" spans="1:151" ht="12.75" customHeight="1" x14ac:dyDescent="0.2">
      <c r="A213" s="13"/>
      <c r="B213" s="13"/>
      <c r="C213" s="13"/>
      <c r="D213" s="13"/>
      <c r="E213" s="13"/>
      <c r="F213" s="13"/>
      <c r="G213" s="13"/>
      <c r="H213" s="13"/>
      <c r="I213" s="13"/>
      <c r="J213" s="13"/>
      <c r="K213" s="14"/>
      <c r="L213" s="13"/>
      <c r="M213" s="13"/>
      <c r="N213" s="13"/>
      <c r="O213" s="116" t="s">
        <v>2213</v>
      </c>
      <c r="P213" s="59">
        <f t="shared" si="326"/>
        <v>0</v>
      </c>
      <c r="Q213" s="59">
        <f t="shared" si="327"/>
        <v>0.625</v>
      </c>
      <c r="R213" s="59">
        <f t="shared" si="328"/>
        <v>0.375</v>
      </c>
      <c r="S213" s="59">
        <f t="shared" si="329"/>
        <v>0</v>
      </c>
      <c r="T213" s="61">
        <f t="shared" si="330"/>
        <v>1</v>
      </c>
      <c r="U213" s="348"/>
      <c r="V213" s="13"/>
      <c r="W213" s="13"/>
      <c r="X213" s="13"/>
      <c r="Y213" s="116" t="s">
        <v>2213</v>
      </c>
      <c r="Z213" s="59">
        <f t="shared" si="331"/>
        <v>0</v>
      </c>
      <c r="AA213" s="59">
        <f t="shared" si="332"/>
        <v>1</v>
      </c>
      <c r="AB213" s="59">
        <f t="shared" si="333"/>
        <v>0</v>
      </c>
      <c r="AC213" s="59">
        <f t="shared" si="334"/>
        <v>0</v>
      </c>
      <c r="AD213" s="61">
        <f t="shared" si="335"/>
        <v>1</v>
      </c>
      <c r="AE213" s="348"/>
      <c r="AF213" s="13"/>
      <c r="AG213" s="13"/>
      <c r="AH213" s="13"/>
      <c r="AI213" s="116" t="s">
        <v>2213</v>
      </c>
      <c r="AJ213" s="59">
        <f t="shared" si="336"/>
        <v>0</v>
      </c>
      <c r="AK213" s="59">
        <f t="shared" si="337"/>
        <v>1</v>
      </c>
      <c r="AL213" s="59">
        <f t="shared" si="338"/>
        <v>0</v>
      </c>
      <c r="AM213" s="59">
        <f t="shared" si="339"/>
        <v>0</v>
      </c>
      <c r="AN213" s="61">
        <f t="shared" si="340"/>
        <v>1</v>
      </c>
      <c r="AO213" s="348"/>
      <c r="AP213" s="13"/>
      <c r="AQ213" s="13"/>
      <c r="AR213" s="13"/>
      <c r="AS213" s="116" t="s">
        <v>2213</v>
      </c>
      <c r="AT213" s="59">
        <f t="shared" si="341"/>
        <v>0</v>
      </c>
      <c r="AU213" s="59">
        <f t="shared" si="342"/>
        <v>0.88888888888888884</v>
      </c>
      <c r="AV213" s="59">
        <f t="shared" si="343"/>
        <v>0.1111111111111111</v>
      </c>
      <c r="AW213" s="59">
        <f t="shared" si="344"/>
        <v>0</v>
      </c>
      <c r="AX213" s="61">
        <f t="shared" si="345"/>
        <v>1</v>
      </c>
      <c r="AY213" s="348"/>
      <c r="AZ213" s="13"/>
      <c r="BA213" s="13"/>
      <c r="BB213" s="13"/>
      <c r="BC213" s="116" t="s">
        <v>2213</v>
      </c>
      <c r="BD213" s="59">
        <f t="shared" si="391"/>
        <v>0</v>
      </c>
      <c r="BE213" s="59">
        <f t="shared" si="392"/>
        <v>0.77777777777777779</v>
      </c>
      <c r="BF213" s="59">
        <f t="shared" si="393"/>
        <v>0.22222222222222221</v>
      </c>
      <c r="BG213" s="59">
        <f t="shared" si="394"/>
        <v>0</v>
      </c>
      <c r="BH213" s="61">
        <f t="shared" si="395"/>
        <v>1</v>
      </c>
      <c r="BI213" s="348"/>
      <c r="BJ213" s="13"/>
      <c r="BK213" s="13"/>
      <c r="BL213" s="13"/>
      <c r="BM213" s="162" t="s">
        <v>2213</v>
      </c>
      <c r="BN213" s="477"/>
      <c r="BO213" s="477"/>
      <c r="BP213" s="477"/>
      <c r="BQ213" s="477"/>
      <c r="BR213" s="478"/>
      <c r="BS213" s="348"/>
      <c r="BT213" s="13"/>
      <c r="BU213" s="13"/>
      <c r="BV213" s="13"/>
      <c r="BW213" s="116" t="s">
        <v>2213</v>
      </c>
      <c r="BX213" s="59">
        <f t="shared" si="351"/>
        <v>0</v>
      </c>
      <c r="BY213" s="59">
        <f t="shared" si="352"/>
        <v>0.88888888888888884</v>
      </c>
      <c r="BZ213" s="59">
        <f t="shared" si="353"/>
        <v>0.1111111111111111</v>
      </c>
      <c r="CA213" s="59">
        <f t="shared" si="354"/>
        <v>0</v>
      </c>
      <c r="CB213" s="61">
        <f t="shared" si="355"/>
        <v>1</v>
      </c>
      <c r="CC213" s="348"/>
      <c r="CD213" s="13"/>
      <c r="CE213" s="13"/>
      <c r="CF213" s="13"/>
      <c r="CG213" s="116" t="s">
        <v>2213</v>
      </c>
      <c r="CH213" s="59">
        <f t="shared" si="356"/>
        <v>0</v>
      </c>
      <c r="CI213" s="59">
        <f t="shared" si="357"/>
        <v>0.77777777777777779</v>
      </c>
      <c r="CJ213" s="59">
        <f t="shared" si="358"/>
        <v>0.22222222222222221</v>
      </c>
      <c r="CK213" s="59">
        <f t="shared" si="359"/>
        <v>0</v>
      </c>
      <c r="CL213" s="61">
        <f t="shared" si="360"/>
        <v>1</v>
      </c>
      <c r="CM213" s="348"/>
      <c r="CN213" s="13"/>
      <c r="CO213" s="13"/>
      <c r="CP213" s="13"/>
      <c r="CQ213" s="116" t="s">
        <v>2213</v>
      </c>
      <c r="CR213" s="59">
        <f t="shared" si="361"/>
        <v>0</v>
      </c>
      <c r="CS213" s="59">
        <f t="shared" si="362"/>
        <v>0.88888888888888884</v>
      </c>
      <c r="CT213" s="59">
        <f t="shared" si="363"/>
        <v>0.1111111111111111</v>
      </c>
      <c r="CU213" s="59">
        <f t="shared" si="364"/>
        <v>0</v>
      </c>
      <c r="CV213" s="61">
        <f t="shared" si="365"/>
        <v>1</v>
      </c>
      <c r="CW213" s="348"/>
      <c r="CX213" s="13"/>
      <c r="CY213" s="13"/>
      <c r="CZ213" s="13"/>
      <c r="DA213" s="116" t="s">
        <v>2213</v>
      </c>
      <c r="DB213" s="59">
        <f t="shared" si="366"/>
        <v>0</v>
      </c>
      <c r="DC213" s="59">
        <f t="shared" si="367"/>
        <v>1</v>
      </c>
      <c r="DD213" s="59">
        <f t="shared" si="368"/>
        <v>0</v>
      </c>
      <c r="DE213" s="59">
        <f t="shared" si="369"/>
        <v>0</v>
      </c>
      <c r="DF213" s="61">
        <f t="shared" si="370"/>
        <v>1</v>
      </c>
      <c r="DG213" s="348"/>
      <c r="DH213" s="13"/>
      <c r="DI213" s="13"/>
      <c r="DJ213" s="13"/>
      <c r="DK213" s="116" t="s">
        <v>2213</v>
      </c>
      <c r="DL213" s="59">
        <f t="shared" si="371"/>
        <v>0</v>
      </c>
      <c r="DM213" s="59">
        <f t="shared" si="372"/>
        <v>0.77777777777777779</v>
      </c>
      <c r="DN213" s="59">
        <f t="shared" si="373"/>
        <v>0.22222222222222221</v>
      </c>
      <c r="DO213" s="59">
        <f t="shared" si="374"/>
        <v>0</v>
      </c>
      <c r="DP213" s="61">
        <f t="shared" si="375"/>
        <v>1</v>
      </c>
      <c r="DQ213" s="348"/>
      <c r="DR213" s="13"/>
      <c r="DS213" s="13"/>
      <c r="DT213" s="13"/>
      <c r="DU213" s="116" t="s">
        <v>2213</v>
      </c>
      <c r="DV213" s="59">
        <f t="shared" si="376"/>
        <v>0</v>
      </c>
      <c r="DW213" s="59">
        <f t="shared" si="377"/>
        <v>0.88888888888888884</v>
      </c>
      <c r="DX213" s="59">
        <f t="shared" si="378"/>
        <v>0.1111111111111111</v>
      </c>
      <c r="DY213" s="59">
        <f t="shared" si="379"/>
        <v>0</v>
      </c>
      <c r="DZ213" s="61">
        <f t="shared" si="380"/>
        <v>1</v>
      </c>
      <c r="EA213" s="348"/>
      <c r="EB213" s="13"/>
      <c r="EC213" s="13"/>
      <c r="ED213" s="13"/>
      <c r="EE213" s="116" t="s">
        <v>2213</v>
      </c>
      <c r="EF213" s="59">
        <f t="shared" si="381"/>
        <v>0.1111111111111111</v>
      </c>
      <c r="EG213" s="59">
        <f t="shared" si="382"/>
        <v>0.88888888888888884</v>
      </c>
      <c r="EH213" s="59">
        <f t="shared" si="383"/>
        <v>0</v>
      </c>
      <c r="EI213" s="59">
        <f t="shared" si="384"/>
        <v>0</v>
      </c>
      <c r="EJ213" s="61">
        <f t="shared" si="385"/>
        <v>1</v>
      </c>
      <c r="EK213" s="348"/>
      <c r="EL213" s="13"/>
      <c r="EM213" s="13"/>
      <c r="EN213" s="13"/>
      <c r="EO213" s="116" t="s">
        <v>2213</v>
      </c>
      <c r="EP213" s="59">
        <f t="shared" si="386"/>
        <v>0</v>
      </c>
      <c r="EQ213" s="59">
        <f t="shared" si="387"/>
        <v>1</v>
      </c>
      <c r="ER213" s="59">
        <f t="shared" si="388"/>
        <v>0</v>
      </c>
      <c r="ES213" s="59">
        <f t="shared" si="389"/>
        <v>0</v>
      </c>
      <c r="ET213" s="61">
        <f t="shared" si="390"/>
        <v>1</v>
      </c>
      <c r="EU213" s="348"/>
    </row>
    <row r="214" spans="1:151" ht="12.75" customHeight="1" x14ac:dyDescent="0.2">
      <c r="A214" s="13"/>
      <c r="B214" s="13"/>
      <c r="C214" s="13"/>
      <c r="D214" s="13"/>
      <c r="E214" s="13"/>
      <c r="F214" s="13"/>
      <c r="G214" s="13"/>
      <c r="H214" s="13"/>
      <c r="I214" s="13"/>
      <c r="J214" s="13"/>
      <c r="K214" s="14"/>
      <c r="L214" s="13"/>
      <c r="M214" s="13"/>
      <c r="N214" s="13"/>
      <c r="O214" s="116" t="s">
        <v>2769</v>
      </c>
      <c r="P214" s="59">
        <f t="shared" si="326"/>
        <v>0</v>
      </c>
      <c r="Q214" s="59">
        <f t="shared" si="327"/>
        <v>0.5</v>
      </c>
      <c r="R214" s="59">
        <f t="shared" si="328"/>
        <v>0.5</v>
      </c>
      <c r="S214" s="59">
        <f t="shared" si="329"/>
        <v>0</v>
      </c>
      <c r="T214" s="61">
        <f t="shared" si="330"/>
        <v>1</v>
      </c>
      <c r="U214" s="348"/>
      <c r="V214" s="13"/>
      <c r="W214" s="13"/>
      <c r="X214" s="13"/>
      <c r="Y214" s="116" t="s">
        <v>2769</v>
      </c>
      <c r="Z214" s="59">
        <f t="shared" si="331"/>
        <v>0</v>
      </c>
      <c r="AA214" s="59">
        <f t="shared" si="332"/>
        <v>0.5</v>
      </c>
      <c r="AB214" s="59">
        <f t="shared" si="333"/>
        <v>0.5</v>
      </c>
      <c r="AC214" s="59">
        <f t="shared" si="334"/>
        <v>0</v>
      </c>
      <c r="AD214" s="61">
        <f t="shared" si="335"/>
        <v>1</v>
      </c>
      <c r="AE214" s="348"/>
      <c r="AF214" s="13"/>
      <c r="AG214" s="13"/>
      <c r="AH214" s="13"/>
      <c r="AI214" s="116" t="s">
        <v>2769</v>
      </c>
      <c r="AJ214" s="59">
        <f t="shared" si="336"/>
        <v>0</v>
      </c>
      <c r="AK214" s="59">
        <f t="shared" si="337"/>
        <v>0.5</v>
      </c>
      <c r="AL214" s="59">
        <f t="shared" si="338"/>
        <v>0.5</v>
      </c>
      <c r="AM214" s="59">
        <f t="shared" si="339"/>
        <v>0</v>
      </c>
      <c r="AN214" s="61">
        <f t="shared" si="340"/>
        <v>1</v>
      </c>
      <c r="AO214" s="348"/>
      <c r="AP214" s="13"/>
      <c r="AQ214" s="13"/>
      <c r="AR214" s="13"/>
      <c r="AS214" s="116" t="s">
        <v>2769</v>
      </c>
      <c r="AT214" s="59">
        <f t="shared" si="341"/>
        <v>0</v>
      </c>
      <c r="AU214" s="59">
        <f t="shared" si="342"/>
        <v>1</v>
      </c>
      <c r="AV214" s="59">
        <f t="shared" si="343"/>
        <v>0</v>
      </c>
      <c r="AW214" s="59">
        <f t="shared" si="344"/>
        <v>0</v>
      </c>
      <c r="AX214" s="61">
        <f t="shared" si="345"/>
        <v>1</v>
      </c>
      <c r="AY214" s="348"/>
      <c r="AZ214" s="13"/>
      <c r="BA214" s="13"/>
      <c r="BB214" s="13"/>
      <c r="BC214" s="116" t="s">
        <v>2769</v>
      </c>
      <c r="BD214" s="59">
        <f t="shared" si="391"/>
        <v>0</v>
      </c>
      <c r="BE214" s="59">
        <f t="shared" si="392"/>
        <v>1</v>
      </c>
      <c r="BF214" s="59">
        <f t="shared" si="393"/>
        <v>0</v>
      </c>
      <c r="BG214" s="59">
        <f t="shared" si="394"/>
        <v>0</v>
      </c>
      <c r="BH214" s="61">
        <f t="shared" si="395"/>
        <v>1</v>
      </c>
      <c r="BI214" s="348"/>
      <c r="BJ214" s="13"/>
      <c r="BK214" s="13"/>
      <c r="BL214" s="13"/>
      <c r="BM214" s="116" t="s">
        <v>2769</v>
      </c>
      <c r="BN214" s="59">
        <f t="shared" ref="BN214:BN215" si="396">BN179/BS179</f>
        <v>0</v>
      </c>
      <c r="BO214" s="59">
        <f t="shared" ref="BO214:BO215" si="397">BO179/BS179</f>
        <v>0.5</v>
      </c>
      <c r="BP214" s="59">
        <f t="shared" ref="BP214:BP215" si="398">BP179/BS179</f>
        <v>0.5</v>
      </c>
      <c r="BQ214" s="59">
        <f t="shared" ref="BQ214:BQ215" si="399">BQ179/BS179</f>
        <v>0</v>
      </c>
      <c r="BR214" s="61">
        <f t="shared" ref="BR214:BR216" si="400">SUM(BN214:BQ214)</f>
        <v>1</v>
      </c>
      <c r="BS214" s="348"/>
      <c r="BT214" s="13"/>
      <c r="BU214" s="13"/>
      <c r="BV214" s="13"/>
      <c r="BW214" s="116" t="s">
        <v>2769</v>
      </c>
      <c r="BX214" s="59">
        <f t="shared" si="351"/>
        <v>0</v>
      </c>
      <c r="BY214" s="59">
        <f t="shared" si="352"/>
        <v>1</v>
      </c>
      <c r="BZ214" s="59">
        <f t="shared" si="353"/>
        <v>0</v>
      </c>
      <c r="CA214" s="59">
        <f t="shared" si="354"/>
        <v>0</v>
      </c>
      <c r="CB214" s="61">
        <f t="shared" si="355"/>
        <v>1</v>
      </c>
      <c r="CC214" s="348"/>
      <c r="CD214" s="13"/>
      <c r="CE214" s="13"/>
      <c r="CF214" s="13"/>
      <c r="CG214" s="116" t="s">
        <v>2769</v>
      </c>
      <c r="CH214" s="59">
        <f t="shared" si="356"/>
        <v>0</v>
      </c>
      <c r="CI214" s="59">
        <f t="shared" si="357"/>
        <v>0.5</v>
      </c>
      <c r="CJ214" s="59">
        <f t="shared" si="358"/>
        <v>0.5</v>
      </c>
      <c r="CK214" s="59">
        <f t="shared" si="359"/>
        <v>0</v>
      </c>
      <c r="CL214" s="61">
        <f t="shared" si="360"/>
        <v>1</v>
      </c>
      <c r="CM214" s="348"/>
      <c r="CN214" s="13"/>
      <c r="CO214" s="13"/>
      <c r="CP214" s="13"/>
      <c r="CQ214" s="116" t="s">
        <v>2769</v>
      </c>
      <c r="CR214" s="59">
        <f t="shared" si="361"/>
        <v>0</v>
      </c>
      <c r="CS214" s="59">
        <f t="shared" si="362"/>
        <v>0.5</v>
      </c>
      <c r="CT214" s="59">
        <f t="shared" si="363"/>
        <v>0.5</v>
      </c>
      <c r="CU214" s="59">
        <f t="shared" si="364"/>
        <v>0</v>
      </c>
      <c r="CV214" s="61">
        <f t="shared" si="365"/>
        <v>1</v>
      </c>
      <c r="CW214" s="348"/>
      <c r="CX214" s="13"/>
      <c r="CY214" s="13"/>
      <c r="CZ214" s="13"/>
      <c r="DA214" s="116" t="s">
        <v>2769</v>
      </c>
      <c r="DB214" s="59">
        <f t="shared" si="366"/>
        <v>0</v>
      </c>
      <c r="DC214" s="59">
        <f t="shared" si="367"/>
        <v>1</v>
      </c>
      <c r="DD214" s="59">
        <f t="shared" si="368"/>
        <v>0</v>
      </c>
      <c r="DE214" s="59">
        <f t="shared" si="369"/>
        <v>0</v>
      </c>
      <c r="DF214" s="61">
        <f t="shared" si="370"/>
        <v>1</v>
      </c>
      <c r="DG214" s="348"/>
      <c r="DH214" s="13"/>
      <c r="DI214" s="13"/>
      <c r="DJ214" s="13"/>
      <c r="DK214" s="116" t="s">
        <v>2769</v>
      </c>
      <c r="DL214" s="59">
        <f t="shared" si="371"/>
        <v>0</v>
      </c>
      <c r="DM214" s="59">
        <f t="shared" si="372"/>
        <v>1</v>
      </c>
      <c r="DN214" s="59">
        <f t="shared" si="373"/>
        <v>0</v>
      </c>
      <c r="DO214" s="59">
        <f t="shared" si="374"/>
        <v>0</v>
      </c>
      <c r="DP214" s="61">
        <f t="shared" si="375"/>
        <v>1</v>
      </c>
      <c r="DQ214" s="348"/>
      <c r="DR214" s="13"/>
      <c r="DS214" s="13"/>
      <c r="DT214" s="13"/>
      <c r="DU214" s="116" t="s">
        <v>2769</v>
      </c>
      <c r="DV214" s="59">
        <f t="shared" si="376"/>
        <v>0</v>
      </c>
      <c r="DW214" s="59">
        <f t="shared" si="377"/>
        <v>1</v>
      </c>
      <c r="DX214" s="59">
        <f t="shared" si="378"/>
        <v>0</v>
      </c>
      <c r="DY214" s="59">
        <f t="shared" si="379"/>
        <v>0</v>
      </c>
      <c r="DZ214" s="61">
        <f t="shared" si="380"/>
        <v>1</v>
      </c>
      <c r="EA214" s="348"/>
      <c r="EB214" s="13"/>
      <c r="EC214" s="13"/>
      <c r="ED214" s="13"/>
      <c r="EE214" s="116" t="s">
        <v>2769</v>
      </c>
      <c r="EF214" s="59">
        <f t="shared" si="381"/>
        <v>0</v>
      </c>
      <c r="EG214" s="59">
        <f t="shared" si="382"/>
        <v>1</v>
      </c>
      <c r="EH214" s="59">
        <f t="shared" si="383"/>
        <v>0</v>
      </c>
      <c r="EI214" s="59">
        <f t="shared" si="384"/>
        <v>0</v>
      </c>
      <c r="EJ214" s="61">
        <f t="shared" si="385"/>
        <v>1</v>
      </c>
      <c r="EK214" s="348"/>
      <c r="EL214" s="13"/>
      <c r="EM214" s="13"/>
      <c r="EN214" s="13"/>
      <c r="EO214" s="116" t="s">
        <v>2769</v>
      </c>
      <c r="EP214" s="59">
        <f t="shared" si="386"/>
        <v>0</v>
      </c>
      <c r="EQ214" s="59">
        <f t="shared" si="387"/>
        <v>0.5</v>
      </c>
      <c r="ER214" s="59">
        <f t="shared" si="388"/>
        <v>0.5</v>
      </c>
      <c r="ES214" s="59">
        <f t="shared" si="389"/>
        <v>0</v>
      </c>
      <c r="ET214" s="61">
        <f t="shared" si="390"/>
        <v>1</v>
      </c>
      <c r="EU214" s="348"/>
    </row>
    <row r="215" spans="1:151" ht="12.75" customHeight="1" x14ac:dyDescent="0.2">
      <c r="A215" s="13"/>
      <c r="B215" s="13"/>
      <c r="C215" s="13"/>
      <c r="D215" s="13"/>
      <c r="E215" s="13"/>
      <c r="F215" s="13"/>
      <c r="G215" s="13"/>
      <c r="H215" s="13"/>
      <c r="I215" s="13"/>
      <c r="J215" s="13"/>
      <c r="K215" s="14"/>
      <c r="L215" s="13"/>
      <c r="M215" s="13"/>
      <c r="N215" s="13"/>
      <c r="O215" s="117" t="s">
        <v>2370</v>
      </c>
      <c r="P215" s="59">
        <f t="shared" si="326"/>
        <v>0.14285714285714285</v>
      </c>
      <c r="Q215" s="59">
        <f t="shared" si="327"/>
        <v>0.8571428571428571</v>
      </c>
      <c r="R215" s="59">
        <f t="shared" si="328"/>
        <v>0</v>
      </c>
      <c r="S215" s="59">
        <f t="shared" si="329"/>
        <v>0</v>
      </c>
      <c r="T215" s="61">
        <f t="shared" si="330"/>
        <v>1</v>
      </c>
      <c r="U215" s="348"/>
      <c r="V215" s="13"/>
      <c r="W215" s="13"/>
      <c r="X215" s="13"/>
      <c r="Y215" s="117" t="s">
        <v>2370</v>
      </c>
      <c r="Z215" s="59">
        <f t="shared" si="331"/>
        <v>0.14285714285714285</v>
      </c>
      <c r="AA215" s="59">
        <f t="shared" si="332"/>
        <v>0.8571428571428571</v>
      </c>
      <c r="AB215" s="59">
        <f t="shared" si="333"/>
        <v>0</v>
      </c>
      <c r="AC215" s="59">
        <f t="shared" si="334"/>
        <v>0</v>
      </c>
      <c r="AD215" s="61">
        <f t="shared" si="335"/>
        <v>1</v>
      </c>
      <c r="AE215" s="348"/>
      <c r="AF215" s="13"/>
      <c r="AG215" s="13"/>
      <c r="AH215" s="13"/>
      <c r="AI215" s="117" t="s">
        <v>2370</v>
      </c>
      <c r="AJ215" s="59">
        <f t="shared" si="336"/>
        <v>0.14285714285714285</v>
      </c>
      <c r="AK215" s="59">
        <f t="shared" si="337"/>
        <v>0.8571428571428571</v>
      </c>
      <c r="AL215" s="59">
        <f t="shared" si="338"/>
        <v>0</v>
      </c>
      <c r="AM215" s="59">
        <f t="shared" si="339"/>
        <v>0</v>
      </c>
      <c r="AN215" s="61">
        <f t="shared" si="340"/>
        <v>1</v>
      </c>
      <c r="AO215" s="348"/>
      <c r="AP215" s="13"/>
      <c r="AQ215" s="13"/>
      <c r="AR215" s="13"/>
      <c r="AS215" s="117" t="s">
        <v>2370</v>
      </c>
      <c r="AT215" s="59">
        <f t="shared" si="341"/>
        <v>0</v>
      </c>
      <c r="AU215" s="59">
        <f t="shared" si="342"/>
        <v>0.7142857142857143</v>
      </c>
      <c r="AV215" s="59">
        <f t="shared" si="343"/>
        <v>0.2857142857142857</v>
      </c>
      <c r="AW215" s="59">
        <f t="shared" si="344"/>
        <v>0</v>
      </c>
      <c r="AX215" s="61">
        <f t="shared" si="345"/>
        <v>1</v>
      </c>
      <c r="AY215" s="348"/>
      <c r="AZ215" s="13"/>
      <c r="BA215" s="13"/>
      <c r="BB215" s="13"/>
      <c r="BC215" s="117" t="s">
        <v>2370</v>
      </c>
      <c r="BD215" s="472"/>
      <c r="BE215" s="472"/>
      <c r="BF215" s="472"/>
      <c r="BG215" s="472"/>
      <c r="BH215" s="120"/>
      <c r="BI215" s="348"/>
      <c r="BJ215" s="13"/>
      <c r="BK215" s="13"/>
      <c r="BL215" s="13"/>
      <c r="BM215" s="117" t="s">
        <v>2370</v>
      </c>
      <c r="BN215" s="59">
        <f t="shared" si="396"/>
        <v>0.14285714285714285</v>
      </c>
      <c r="BO215" s="59">
        <f t="shared" si="397"/>
        <v>0.8571428571428571</v>
      </c>
      <c r="BP215" s="59">
        <f t="shared" si="398"/>
        <v>0</v>
      </c>
      <c r="BQ215" s="59">
        <f t="shared" si="399"/>
        <v>0</v>
      </c>
      <c r="BR215" s="61">
        <f t="shared" si="400"/>
        <v>1</v>
      </c>
      <c r="BS215" s="348"/>
      <c r="BT215" s="13"/>
      <c r="BU215" s="13"/>
      <c r="BV215" s="13"/>
      <c r="BW215" s="117" t="s">
        <v>2370</v>
      </c>
      <c r="BX215" s="59">
        <f t="shared" si="351"/>
        <v>0</v>
      </c>
      <c r="BY215" s="59">
        <f t="shared" si="352"/>
        <v>1</v>
      </c>
      <c r="BZ215" s="59">
        <f t="shared" si="353"/>
        <v>0</v>
      </c>
      <c r="CA215" s="59">
        <f t="shared" si="354"/>
        <v>0</v>
      </c>
      <c r="CB215" s="61">
        <f t="shared" si="355"/>
        <v>1</v>
      </c>
      <c r="CC215" s="348"/>
      <c r="CD215" s="13"/>
      <c r="CE215" s="13"/>
      <c r="CF215" s="13"/>
      <c r="CG215" s="117" t="s">
        <v>2370</v>
      </c>
      <c r="CH215" s="59">
        <f t="shared" si="356"/>
        <v>0.14285714285714285</v>
      </c>
      <c r="CI215" s="59">
        <f t="shared" si="357"/>
        <v>0.8571428571428571</v>
      </c>
      <c r="CJ215" s="59">
        <f t="shared" si="358"/>
        <v>0</v>
      </c>
      <c r="CK215" s="59">
        <f t="shared" si="359"/>
        <v>0</v>
      </c>
      <c r="CL215" s="61">
        <f t="shared" si="360"/>
        <v>1</v>
      </c>
      <c r="CM215" s="348"/>
      <c r="CN215" s="13"/>
      <c r="CO215" s="13"/>
      <c r="CP215" s="13"/>
      <c r="CQ215" s="117" t="s">
        <v>2370</v>
      </c>
      <c r="CR215" s="59">
        <f t="shared" si="361"/>
        <v>0.14285714285714285</v>
      </c>
      <c r="CS215" s="59">
        <f t="shared" si="362"/>
        <v>0.8571428571428571</v>
      </c>
      <c r="CT215" s="59">
        <f t="shared" si="363"/>
        <v>0</v>
      </c>
      <c r="CU215" s="59">
        <f t="shared" si="364"/>
        <v>0</v>
      </c>
      <c r="CV215" s="61">
        <f t="shared" si="365"/>
        <v>1</v>
      </c>
      <c r="CW215" s="348"/>
      <c r="CX215" s="13"/>
      <c r="CY215" s="13"/>
      <c r="CZ215" s="13"/>
      <c r="DA215" s="117" t="s">
        <v>2370</v>
      </c>
      <c r="DB215" s="59">
        <f t="shared" si="366"/>
        <v>0.14285714285714285</v>
      </c>
      <c r="DC215" s="59">
        <f t="shared" si="367"/>
        <v>0.5714285714285714</v>
      </c>
      <c r="DD215" s="59">
        <f t="shared" si="368"/>
        <v>0.2857142857142857</v>
      </c>
      <c r="DE215" s="59">
        <f t="shared" si="369"/>
        <v>0</v>
      </c>
      <c r="DF215" s="61">
        <f t="shared" si="370"/>
        <v>0.99999999999999989</v>
      </c>
      <c r="DG215" s="348"/>
      <c r="DH215" s="13"/>
      <c r="DI215" s="13"/>
      <c r="DJ215" s="13"/>
      <c r="DK215" s="117" t="s">
        <v>2370</v>
      </c>
      <c r="DL215" s="59">
        <f t="shared" si="371"/>
        <v>0.14285714285714285</v>
      </c>
      <c r="DM215" s="59">
        <f t="shared" si="372"/>
        <v>0.8571428571428571</v>
      </c>
      <c r="DN215" s="59">
        <f t="shared" si="373"/>
        <v>0</v>
      </c>
      <c r="DO215" s="59">
        <f t="shared" si="374"/>
        <v>0</v>
      </c>
      <c r="DP215" s="61">
        <f t="shared" si="375"/>
        <v>1</v>
      </c>
      <c r="DQ215" s="348"/>
      <c r="DR215" s="13"/>
      <c r="DS215" s="13"/>
      <c r="DT215" s="13"/>
      <c r="DU215" s="117" t="s">
        <v>2370</v>
      </c>
      <c r="DV215" s="59">
        <f t="shared" si="376"/>
        <v>0.14285714285714285</v>
      </c>
      <c r="DW215" s="59">
        <f t="shared" si="377"/>
        <v>0.8571428571428571</v>
      </c>
      <c r="DX215" s="59">
        <f t="shared" si="378"/>
        <v>0</v>
      </c>
      <c r="DY215" s="59">
        <f t="shared" si="379"/>
        <v>0</v>
      </c>
      <c r="DZ215" s="61">
        <f t="shared" si="380"/>
        <v>1</v>
      </c>
      <c r="EA215" s="348"/>
      <c r="EB215" s="13"/>
      <c r="EC215" s="13"/>
      <c r="ED215" s="13"/>
      <c r="EE215" s="117" t="s">
        <v>2370</v>
      </c>
      <c r="EF215" s="59">
        <f t="shared" si="381"/>
        <v>0.14285714285714285</v>
      </c>
      <c r="EG215" s="59">
        <f t="shared" si="382"/>
        <v>0.8571428571428571</v>
      </c>
      <c r="EH215" s="59">
        <f t="shared" si="383"/>
        <v>0</v>
      </c>
      <c r="EI215" s="59">
        <f t="shared" si="384"/>
        <v>0</v>
      </c>
      <c r="EJ215" s="61">
        <f t="shared" si="385"/>
        <v>1</v>
      </c>
      <c r="EK215" s="348"/>
      <c r="EL215" s="13"/>
      <c r="EM215" s="13"/>
      <c r="EN215" s="13"/>
      <c r="EO215" s="117" t="s">
        <v>2370</v>
      </c>
      <c r="EP215" s="59">
        <f t="shared" si="386"/>
        <v>0.14285714285714285</v>
      </c>
      <c r="EQ215" s="59">
        <f t="shared" si="387"/>
        <v>0.8571428571428571</v>
      </c>
      <c r="ER215" s="59">
        <f t="shared" si="388"/>
        <v>0</v>
      </c>
      <c r="ES215" s="59">
        <f t="shared" si="389"/>
        <v>0</v>
      </c>
      <c r="ET215" s="61">
        <f t="shared" si="390"/>
        <v>1</v>
      </c>
      <c r="EU215" s="348"/>
    </row>
    <row r="216" spans="1:151" ht="12.75" customHeight="1" x14ac:dyDescent="0.2">
      <c r="A216" s="13"/>
      <c r="B216" s="13"/>
      <c r="C216" s="13"/>
      <c r="D216" s="13"/>
      <c r="E216" s="13"/>
      <c r="F216" s="13"/>
      <c r="G216" s="13"/>
      <c r="H216" s="13"/>
      <c r="I216" s="13"/>
      <c r="J216" s="13"/>
      <c r="K216" s="14"/>
      <c r="L216" s="13"/>
      <c r="M216" s="13"/>
      <c r="N216" s="13"/>
      <c r="O216" s="121" t="s">
        <v>820</v>
      </c>
      <c r="P216" s="130">
        <f t="shared" ref="P216:S216" si="401">AVERAGE(P210:P215)</f>
        <v>8.9285714285714288E-2</v>
      </c>
      <c r="Q216" s="130">
        <f t="shared" si="401"/>
        <v>0.58630952380952384</v>
      </c>
      <c r="R216" s="130">
        <f t="shared" si="401"/>
        <v>0.32440476190476192</v>
      </c>
      <c r="S216" s="130">
        <f t="shared" si="401"/>
        <v>0</v>
      </c>
      <c r="T216" s="61">
        <f t="shared" si="330"/>
        <v>1</v>
      </c>
      <c r="U216" s="479"/>
      <c r="V216" s="13"/>
      <c r="W216" s="13"/>
      <c r="X216" s="13"/>
      <c r="Y216" s="121" t="s">
        <v>820</v>
      </c>
      <c r="Z216" s="130">
        <f t="shared" ref="Z216:AC216" si="402">AVERAGE(Z210:Z215)</f>
        <v>6.5476190476190479E-2</v>
      </c>
      <c r="AA216" s="130">
        <f t="shared" si="402"/>
        <v>0.7142857142857143</v>
      </c>
      <c r="AB216" s="130">
        <f t="shared" si="402"/>
        <v>0.22023809523809523</v>
      </c>
      <c r="AC216" s="130">
        <f t="shared" si="402"/>
        <v>0</v>
      </c>
      <c r="AD216" s="61">
        <f t="shared" si="335"/>
        <v>1</v>
      </c>
      <c r="AE216" s="479"/>
      <c r="AF216" s="13"/>
      <c r="AG216" s="13"/>
      <c r="AH216" s="13"/>
      <c r="AI216" s="121" t="s">
        <v>820</v>
      </c>
      <c r="AJ216" s="130">
        <f t="shared" ref="AJ216:AM216" si="403">AVERAGE(AJ210:AJ215)</f>
        <v>6.5476190476190479E-2</v>
      </c>
      <c r="AK216" s="130">
        <f t="shared" si="403"/>
        <v>0.67857142857142849</v>
      </c>
      <c r="AL216" s="130">
        <f t="shared" si="403"/>
        <v>0.25595238095238093</v>
      </c>
      <c r="AM216" s="130">
        <f t="shared" si="403"/>
        <v>0</v>
      </c>
      <c r="AN216" s="61">
        <f t="shared" si="340"/>
        <v>0.99999999999999989</v>
      </c>
      <c r="AO216" s="479"/>
      <c r="AP216" s="13"/>
      <c r="AQ216" s="13"/>
      <c r="AR216" s="13"/>
      <c r="AS216" s="121" t="s">
        <v>820</v>
      </c>
      <c r="AT216" s="130">
        <f t="shared" ref="AT216:AW216" si="404">AVERAGE(AT210:AT215)</f>
        <v>0</v>
      </c>
      <c r="AU216" s="130">
        <f t="shared" si="404"/>
        <v>0.82076719576719581</v>
      </c>
      <c r="AV216" s="130">
        <f t="shared" si="404"/>
        <v>0.17923280423280427</v>
      </c>
      <c r="AW216" s="130">
        <f t="shared" si="404"/>
        <v>0</v>
      </c>
      <c r="AX216" s="61">
        <f t="shared" si="345"/>
        <v>1</v>
      </c>
      <c r="AY216" s="479"/>
      <c r="AZ216" s="13"/>
      <c r="BA216" s="13"/>
      <c r="BB216" s="13"/>
      <c r="BC216" s="121" t="s">
        <v>820</v>
      </c>
      <c r="BD216" s="130">
        <f t="shared" ref="BD216:BG216" si="405">AVERAGE(BD210:BD215)</f>
        <v>0</v>
      </c>
      <c r="BE216" s="130">
        <f t="shared" si="405"/>
        <v>0.69444444444444442</v>
      </c>
      <c r="BF216" s="130">
        <f t="shared" si="405"/>
        <v>0.30555555555555558</v>
      </c>
      <c r="BG216" s="130">
        <f t="shared" si="405"/>
        <v>3.5714285714285712E-2</v>
      </c>
      <c r="BH216" s="61">
        <f>SUM(BD216:BG216)</f>
        <v>1.0357142857142858</v>
      </c>
      <c r="BI216" s="479"/>
      <c r="BJ216" s="13"/>
      <c r="BK216" s="13"/>
      <c r="BL216" s="13"/>
      <c r="BM216" s="121" t="s">
        <v>820</v>
      </c>
      <c r="BN216" s="130">
        <f t="shared" ref="BN216:BQ216" si="406">AVERAGE(BN210:BN215)</f>
        <v>2.8571428571428571E-2</v>
      </c>
      <c r="BO216" s="130">
        <f t="shared" si="406"/>
        <v>0.588095238095238</v>
      </c>
      <c r="BP216" s="130">
        <f t="shared" si="406"/>
        <v>0.3833333333333333</v>
      </c>
      <c r="BQ216" s="130">
        <f t="shared" si="406"/>
        <v>0</v>
      </c>
      <c r="BR216" s="61">
        <f t="shared" si="400"/>
        <v>0.99999999999999989</v>
      </c>
      <c r="BS216" s="479"/>
      <c r="BT216" s="13"/>
      <c r="BU216" s="13"/>
      <c r="BV216" s="13"/>
      <c r="BW216" s="121" t="s">
        <v>820</v>
      </c>
      <c r="BX216" s="130">
        <f t="shared" ref="BX216:CA216" si="407">AVERAGE(BX210:BX215)</f>
        <v>0</v>
      </c>
      <c r="BY216" s="130">
        <f t="shared" si="407"/>
        <v>0.77910052910052896</v>
      </c>
      <c r="BZ216" s="130">
        <f t="shared" si="407"/>
        <v>0.22089947089947093</v>
      </c>
      <c r="CA216" s="130">
        <f t="shared" si="407"/>
        <v>0</v>
      </c>
      <c r="CB216" s="61">
        <f t="shared" si="355"/>
        <v>0.99999999999999989</v>
      </c>
      <c r="CC216" s="479"/>
      <c r="CD216" s="13"/>
      <c r="CE216" s="13"/>
      <c r="CF216" s="13"/>
      <c r="CG216" s="121" t="s">
        <v>820</v>
      </c>
      <c r="CH216" s="130">
        <f t="shared" ref="CH216:CK216" si="408">AVERAGE(CH210:CH215)</f>
        <v>2.3809523809523808E-2</v>
      </c>
      <c r="CI216" s="130">
        <f t="shared" si="408"/>
        <v>0.70105820105820094</v>
      </c>
      <c r="CJ216" s="130">
        <f t="shared" si="408"/>
        <v>0.27513227513227512</v>
      </c>
      <c r="CK216" s="130">
        <f t="shared" si="408"/>
        <v>0</v>
      </c>
      <c r="CL216" s="61">
        <f t="shared" si="360"/>
        <v>0.99999999999999989</v>
      </c>
      <c r="CM216" s="479"/>
      <c r="CN216" s="13"/>
      <c r="CO216" s="13"/>
      <c r="CP216" s="13"/>
      <c r="CQ216" s="121" t="s">
        <v>820</v>
      </c>
      <c r="CR216" s="130">
        <f t="shared" ref="CR216:CU216" si="409">AVERAGE(CR210:CR215)</f>
        <v>6.5476190476190479E-2</v>
      </c>
      <c r="CS216" s="130">
        <f t="shared" si="409"/>
        <v>0.63029100529100524</v>
      </c>
      <c r="CT216" s="130">
        <f t="shared" si="409"/>
        <v>0.30423280423280424</v>
      </c>
      <c r="CU216" s="130">
        <f t="shared" si="409"/>
        <v>0</v>
      </c>
      <c r="CV216" s="61">
        <f t="shared" si="365"/>
        <v>1</v>
      </c>
      <c r="CW216" s="479"/>
      <c r="CX216" s="13"/>
      <c r="CY216" s="13"/>
      <c r="CZ216" s="13"/>
      <c r="DA216" s="121" t="s">
        <v>820</v>
      </c>
      <c r="DB216" s="130">
        <f t="shared" ref="DB216:DE216" si="410">AVERAGE(DB210:DB215)</f>
        <v>2.3809523809523808E-2</v>
      </c>
      <c r="DC216" s="130">
        <f t="shared" si="410"/>
        <v>0.57738095238095244</v>
      </c>
      <c r="DD216" s="130">
        <f t="shared" si="410"/>
        <v>0.375</v>
      </c>
      <c r="DE216" s="130">
        <f t="shared" si="410"/>
        <v>0</v>
      </c>
      <c r="DF216" s="61">
        <f t="shared" si="370"/>
        <v>0.97619047619047628</v>
      </c>
      <c r="DG216" s="479"/>
      <c r="DH216" s="13"/>
      <c r="DI216" s="13"/>
      <c r="DJ216" s="13"/>
      <c r="DK216" s="121" t="s">
        <v>820</v>
      </c>
      <c r="DL216" s="130">
        <f t="shared" ref="DL216:DO216" si="411">AVERAGE(DL210:DL215)</f>
        <v>2.3809523809523808E-2</v>
      </c>
      <c r="DM216" s="130">
        <f t="shared" si="411"/>
        <v>0.69510582010582</v>
      </c>
      <c r="DN216" s="130">
        <f t="shared" si="411"/>
        <v>0.2810846560846561</v>
      </c>
      <c r="DO216" s="130">
        <f t="shared" si="411"/>
        <v>0</v>
      </c>
      <c r="DP216" s="61">
        <f t="shared" si="375"/>
        <v>1</v>
      </c>
      <c r="DQ216" s="479"/>
      <c r="DR216" s="13"/>
      <c r="DS216" s="13"/>
      <c r="DT216" s="13"/>
      <c r="DU216" s="121" t="s">
        <v>820</v>
      </c>
      <c r="DV216" s="130">
        <f t="shared" ref="DV216:DY216" si="412">AVERAGE(DV210:DV215)</f>
        <v>8.9285714285714288E-2</v>
      </c>
      <c r="DW216" s="130">
        <f t="shared" si="412"/>
        <v>0.73743386243386233</v>
      </c>
      <c r="DX216" s="130">
        <f t="shared" si="412"/>
        <v>0.17328042328042328</v>
      </c>
      <c r="DY216" s="130">
        <f t="shared" si="412"/>
        <v>0</v>
      </c>
      <c r="DZ216" s="61">
        <f t="shared" si="380"/>
        <v>0.99999999999999989</v>
      </c>
      <c r="EA216" s="479"/>
      <c r="EB216" s="13"/>
      <c r="EC216" s="13"/>
      <c r="ED216" s="13"/>
      <c r="EE216" s="121" t="s">
        <v>820</v>
      </c>
      <c r="EF216" s="130">
        <f t="shared" ref="EF216:EI216" si="413">AVERAGE(EF210:EF215)</f>
        <v>8.3994708994708997E-2</v>
      </c>
      <c r="EG216" s="130">
        <f t="shared" si="413"/>
        <v>0.78505291005291011</v>
      </c>
      <c r="EH216" s="130">
        <f t="shared" si="413"/>
        <v>0.13095238095238096</v>
      </c>
      <c r="EI216" s="130">
        <f t="shared" si="413"/>
        <v>0</v>
      </c>
      <c r="EJ216" s="61">
        <f t="shared" si="385"/>
        <v>1</v>
      </c>
      <c r="EK216" s="479"/>
      <c r="EL216" s="13"/>
      <c r="EM216" s="13"/>
      <c r="EN216" s="13"/>
      <c r="EO216" s="121" t="s">
        <v>820</v>
      </c>
      <c r="EP216" s="130">
        <f t="shared" ref="EP216:ES216" si="414">AVERAGE(EP210:EP215)</f>
        <v>4.7619047619047616E-2</v>
      </c>
      <c r="EQ216" s="130">
        <f t="shared" si="414"/>
        <v>0.67261904761904756</v>
      </c>
      <c r="ER216" s="130">
        <f t="shared" si="414"/>
        <v>0.27976190476190477</v>
      </c>
      <c r="ES216" s="130">
        <f t="shared" si="414"/>
        <v>0</v>
      </c>
      <c r="ET216" s="61">
        <f t="shared" si="390"/>
        <v>0.99999999999999989</v>
      </c>
      <c r="EU216" s="479"/>
    </row>
    <row r="217" spans="1:151" ht="12.75" customHeight="1" x14ac:dyDescent="0.2">
      <c r="A217" s="13"/>
      <c r="B217" s="13"/>
      <c r="C217" s="13"/>
      <c r="D217" s="13"/>
      <c r="E217" s="13"/>
      <c r="F217" s="13"/>
      <c r="G217" s="13"/>
      <c r="H217" s="13"/>
      <c r="I217" s="13"/>
      <c r="J217" s="13"/>
      <c r="K217" s="14"/>
      <c r="L217" s="13"/>
      <c r="M217" s="13"/>
      <c r="N217" s="13"/>
      <c r="O217" s="112"/>
      <c r="P217" s="132"/>
      <c r="Q217" s="132"/>
      <c r="R217" s="132"/>
      <c r="S217" s="132"/>
      <c r="T217" s="7"/>
      <c r="U217" s="132"/>
      <c r="V217" s="13"/>
      <c r="W217" s="13"/>
      <c r="X217" s="13"/>
      <c r="Y217" s="112"/>
      <c r="Z217" s="132"/>
      <c r="AA217" s="132"/>
      <c r="AB217" s="132"/>
      <c r="AC217" s="132"/>
      <c r="AD217" s="7"/>
      <c r="AE217" s="132"/>
      <c r="AF217" s="13"/>
      <c r="AG217" s="13"/>
      <c r="AH217" s="13"/>
      <c r="AI217" s="112"/>
      <c r="AJ217" s="132"/>
      <c r="AK217" s="132"/>
      <c r="AL217" s="132"/>
      <c r="AM217" s="132"/>
      <c r="AN217" s="7"/>
      <c r="AO217" s="132"/>
      <c r="AP217" s="13"/>
      <c r="AQ217" s="13"/>
      <c r="AR217" s="13"/>
      <c r="AS217" s="112"/>
      <c r="AT217" s="132"/>
      <c r="AU217" s="132"/>
      <c r="AV217" s="132"/>
      <c r="AW217" s="132"/>
      <c r="AX217" s="7"/>
      <c r="AY217" s="132"/>
      <c r="AZ217" s="13"/>
      <c r="BA217" s="13"/>
      <c r="BB217" s="13"/>
      <c r="BC217" s="112"/>
      <c r="BD217" s="132"/>
      <c r="BE217" s="132"/>
      <c r="BF217" s="132"/>
      <c r="BG217" s="132"/>
      <c r="BH217" s="7"/>
      <c r="BI217" s="132"/>
      <c r="BJ217" s="13"/>
      <c r="BK217" s="13"/>
      <c r="BL217" s="13"/>
      <c r="BM217" s="112"/>
      <c r="BN217" s="132"/>
      <c r="BO217" s="132"/>
      <c r="BP217" s="132"/>
      <c r="BQ217" s="132"/>
      <c r="BR217" s="7"/>
      <c r="BS217" s="132"/>
      <c r="BT217" s="13"/>
      <c r="BU217" s="13"/>
      <c r="BV217" s="13"/>
      <c r="BW217" s="112"/>
      <c r="BX217" s="132"/>
      <c r="BY217" s="132"/>
      <c r="BZ217" s="132"/>
      <c r="CA217" s="132"/>
      <c r="CB217" s="7"/>
      <c r="CC217" s="132"/>
      <c r="CD217" s="13"/>
      <c r="CE217" s="13"/>
      <c r="CF217" s="13"/>
      <c r="CG217" s="112"/>
      <c r="CH217" s="132"/>
      <c r="CI217" s="132"/>
      <c r="CJ217" s="132"/>
      <c r="CK217" s="132"/>
      <c r="CL217" s="7"/>
      <c r="CM217" s="132"/>
      <c r="CN217" s="13"/>
      <c r="CO217" s="13"/>
      <c r="CP217" s="13"/>
      <c r="CQ217" s="112"/>
      <c r="CR217" s="132"/>
      <c r="CS217" s="132"/>
      <c r="CT217" s="132"/>
      <c r="CU217" s="132"/>
      <c r="CV217" s="7"/>
      <c r="CW217" s="132"/>
      <c r="CX217" s="13"/>
      <c r="CY217" s="13"/>
      <c r="CZ217" s="13"/>
      <c r="DA217" s="112"/>
      <c r="DB217" s="132"/>
      <c r="DC217" s="132"/>
      <c r="DD217" s="132"/>
      <c r="DE217" s="132"/>
      <c r="DF217" s="7"/>
      <c r="DG217" s="132"/>
      <c r="DH217" s="13"/>
      <c r="DI217" s="13"/>
      <c r="DJ217" s="13"/>
      <c r="DK217" s="112"/>
      <c r="DL217" s="132"/>
      <c r="DM217" s="132"/>
      <c r="DN217" s="132"/>
      <c r="DO217" s="132"/>
      <c r="DP217" s="7"/>
      <c r="DQ217" s="132"/>
      <c r="DR217" s="13"/>
      <c r="DS217" s="13"/>
      <c r="DT217" s="13"/>
      <c r="DU217" s="112"/>
      <c r="DV217" s="132"/>
      <c r="DW217" s="132"/>
      <c r="DX217" s="132"/>
      <c r="DY217" s="132"/>
      <c r="DZ217" s="7"/>
      <c r="EA217" s="132"/>
      <c r="EB217" s="13"/>
      <c r="EC217" s="13"/>
      <c r="ED217" s="13"/>
      <c r="EE217" s="112"/>
      <c r="EF217" s="132"/>
      <c r="EG217" s="132"/>
      <c r="EH217" s="132"/>
      <c r="EI217" s="132"/>
      <c r="EJ217" s="7"/>
      <c r="EK217" s="132"/>
      <c r="EL217" s="13"/>
      <c r="EM217" s="13"/>
      <c r="EN217" s="13"/>
      <c r="EO217" s="112"/>
      <c r="EP217" s="132"/>
      <c r="EQ217" s="132"/>
      <c r="ER217" s="132"/>
      <c r="ES217" s="132"/>
      <c r="ET217" s="7"/>
      <c r="EU217" s="132"/>
    </row>
    <row r="218" spans="1:151" ht="12.75" customHeight="1" x14ac:dyDescent="0.2">
      <c r="A218" s="13"/>
      <c r="B218" s="13"/>
      <c r="C218" s="13"/>
      <c r="D218" s="13"/>
      <c r="E218" s="13"/>
      <c r="F218" s="13"/>
      <c r="G218" s="13"/>
      <c r="H218" s="13"/>
      <c r="I218" s="13"/>
      <c r="J218" s="13"/>
      <c r="K218" s="14"/>
      <c r="L218" s="13"/>
      <c r="M218" s="13"/>
      <c r="N218" s="13"/>
      <c r="O218" s="112"/>
      <c r="P218" s="132"/>
      <c r="Q218" s="132"/>
      <c r="R218" s="132"/>
      <c r="S218" s="132"/>
      <c r="T218" s="7"/>
      <c r="U218" s="132"/>
      <c r="V218" s="13"/>
      <c r="W218" s="13"/>
      <c r="X218" s="13"/>
      <c r="Y218" s="112"/>
      <c r="Z218" s="132"/>
      <c r="AA218" s="132"/>
      <c r="AB218" s="132"/>
      <c r="AC218" s="132"/>
      <c r="AD218" s="7"/>
      <c r="AE218" s="132"/>
      <c r="AF218" s="13"/>
      <c r="AG218" s="13"/>
      <c r="AH218" s="13"/>
      <c r="AI218" s="112"/>
      <c r="AJ218" s="132"/>
      <c r="AK218" s="132"/>
      <c r="AL218" s="132"/>
      <c r="AM218" s="132"/>
      <c r="AN218" s="7"/>
      <c r="AO218" s="132"/>
      <c r="AP218" s="13"/>
      <c r="AQ218" s="13"/>
      <c r="AR218" s="13"/>
      <c r="AS218" s="112"/>
      <c r="AT218" s="132"/>
      <c r="AU218" s="132"/>
      <c r="AV218" s="132"/>
      <c r="AW218" s="132"/>
      <c r="AX218" s="7"/>
      <c r="AY218" s="132"/>
      <c r="AZ218" s="13"/>
      <c r="BA218" s="13"/>
      <c r="BB218" s="13"/>
      <c r="BC218" s="112"/>
      <c r="BD218" s="132"/>
      <c r="BE218" s="132"/>
      <c r="BF218" s="132"/>
      <c r="BG218" s="132"/>
      <c r="BH218" s="7"/>
      <c r="BI218" s="132"/>
      <c r="BJ218" s="13"/>
      <c r="BK218" s="13"/>
      <c r="BL218" s="13"/>
      <c r="BM218" s="112"/>
      <c r="BN218" s="132"/>
      <c r="BO218" s="132"/>
      <c r="BP218" s="132"/>
      <c r="BQ218" s="132"/>
      <c r="BR218" s="7"/>
      <c r="BS218" s="132"/>
      <c r="BT218" s="13"/>
      <c r="BU218" s="13"/>
      <c r="BV218" s="13"/>
      <c r="BW218" s="112"/>
      <c r="BX218" s="132"/>
      <c r="BY218" s="132"/>
      <c r="BZ218" s="132"/>
      <c r="CA218" s="132"/>
      <c r="CB218" s="7"/>
      <c r="CC218" s="132"/>
      <c r="CD218" s="13"/>
      <c r="CE218" s="13"/>
      <c r="CF218" s="13"/>
      <c r="CG218" s="112"/>
      <c r="CH218" s="132"/>
      <c r="CI218" s="132"/>
      <c r="CJ218" s="132"/>
      <c r="CK218" s="132"/>
      <c r="CL218" s="7"/>
      <c r="CM218" s="132"/>
      <c r="CN218" s="13"/>
      <c r="CO218" s="13"/>
      <c r="CP218" s="13"/>
      <c r="CQ218" s="112"/>
      <c r="CR218" s="132"/>
      <c r="CS218" s="132"/>
      <c r="CT218" s="132"/>
      <c r="CU218" s="132"/>
      <c r="CV218" s="7"/>
      <c r="CW218" s="132"/>
      <c r="CX218" s="13"/>
      <c r="CY218" s="13"/>
      <c r="CZ218" s="13"/>
      <c r="DA218" s="112"/>
      <c r="DB218" s="132"/>
      <c r="DC218" s="132"/>
      <c r="DD218" s="132"/>
      <c r="DE218" s="132"/>
      <c r="DF218" s="7"/>
      <c r="DG218" s="132"/>
      <c r="DH218" s="13"/>
      <c r="DI218" s="13"/>
      <c r="DJ218" s="13"/>
      <c r="DK218" s="112"/>
      <c r="DL218" s="132"/>
      <c r="DM218" s="132"/>
      <c r="DN218" s="132"/>
      <c r="DO218" s="132"/>
      <c r="DP218" s="7"/>
      <c r="DQ218" s="132"/>
      <c r="DR218" s="13"/>
      <c r="DS218" s="13"/>
      <c r="DT218" s="13"/>
      <c r="DU218" s="112"/>
      <c r="DV218" s="132"/>
      <c r="DW218" s="132"/>
      <c r="DX218" s="132"/>
      <c r="DY218" s="132"/>
      <c r="DZ218" s="7"/>
      <c r="EA218" s="132"/>
      <c r="EB218" s="13"/>
      <c r="EC218" s="13"/>
      <c r="ED218" s="13"/>
      <c r="EE218" s="112"/>
      <c r="EF218" s="132"/>
      <c r="EG218" s="132"/>
      <c r="EH218" s="132"/>
      <c r="EI218" s="132"/>
      <c r="EJ218" s="7"/>
      <c r="EK218" s="132"/>
      <c r="EL218" s="13"/>
      <c r="EM218" s="13"/>
      <c r="EN218" s="13"/>
      <c r="EO218" s="112"/>
      <c r="EP218" s="132"/>
      <c r="EQ218" s="132"/>
      <c r="ER218" s="132"/>
      <c r="ES218" s="132"/>
      <c r="ET218" s="7"/>
      <c r="EU218" s="132"/>
    </row>
    <row r="219" spans="1:151" ht="12.75" customHeight="1" x14ac:dyDescent="0.2">
      <c r="A219" s="13"/>
      <c r="B219" s="13"/>
      <c r="C219" s="13"/>
      <c r="D219" s="13"/>
      <c r="E219" s="13"/>
      <c r="F219" s="13"/>
      <c r="G219" s="13"/>
      <c r="H219" s="13"/>
      <c r="I219" s="13"/>
      <c r="J219" s="13"/>
      <c r="K219" s="14"/>
      <c r="L219" s="13"/>
      <c r="M219" s="13"/>
      <c r="N219" s="13"/>
      <c r="O219" s="113" t="s">
        <v>2765</v>
      </c>
      <c r="P219" s="114" t="s">
        <v>52</v>
      </c>
      <c r="Q219" s="114" t="s">
        <v>53</v>
      </c>
      <c r="R219" s="114" t="s">
        <v>54</v>
      </c>
      <c r="S219" s="114" t="s">
        <v>55</v>
      </c>
      <c r="T219" s="115" t="s">
        <v>809</v>
      </c>
      <c r="U219" s="476"/>
      <c r="V219" s="13"/>
      <c r="W219" s="13"/>
      <c r="X219" s="13"/>
      <c r="Y219" s="113" t="s">
        <v>2765</v>
      </c>
      <c r="Z219" s="114" t="s">
        <v>52</v>
      </c>
      <c r="AA219" s="114" t="s">
        <v>53</v>
      </c>
      <c r="AB219" s="114" t="s">
        <v>54</v>
      </c>
      <c r="AC219" s="114" t="s">
        <v>55</v>
      </c>
      <c r="AD219" s="115" t="s">
        <v>809</v>
      </c>
      <c r="AE219" s="476"/>
      <c r="AF219" s="13"/>
      <c r="AG219" s="13"/>
      <c r="AH219" s="13"/>
      <c r="AI219" s="113" t="s">
        <v>2765</v>
      </c>
      <c r="AJ219" s="114" t="s">
        <v>52</v>
      </c>
      <c r="AK219" s="114" t="s">
        <v>53</v>
      </c>
      <c r="AL219" s="114" t="s">
        <v>54</v>
      </c>
      <c r="AM219" s="114" t="s">
        <v>55</v>
      </c>
      <c r="AN219" s="115" t="s">
        <v>809</v>
      </c>
      <c r="AO219" s="476"/>
      <c r="AP219" s="13"/>
      <c r="AQ219" s="13"/>
      <c r="AR219" s="13"/>
      <c r="AS219" s="113" t="s">
        <v>2765</v>
      </c>
      <c r="AT219" s="114" t="s">
        <v>52</v>
      </c>
      <c r="AU219" s="114" t="s">
        <v>53</v>
      </c>
      <c r="AV219" s="114" t="s">
        <v>54</v>
      </c>
      <c r="AW219" s="114" t="s">
        <v>55</v>
      </c>
      <c r="AX219" s="115" t="s">
        <v>809</v>
      </c>
      <c r="AY219" s="476"/>
      <c r="AZ219" s="13"/>
      <c r="BA219" s="13"/>
      <c r="BB219" s="13"/>
      <c r="BC219" s="113" t="s">
        <v>2765</v>
      </c>
      <c r="BD219" s="114" t="s">
        <v>52</v>
      </c>
      <c r="BE219" s="114" t="s">
        <v>53</v>
      </c>
      <c r="BF219" s="114" t="s">
        <v>54</v>
      </c>
      <c r="BG219" s="114" t="s">
        <v>55</v>
      </c>
      <c r="BH219" s="115" t="s">
        <v>809</v>
      </c>
      <c r="BI219" s="476"/>
      <c r="BJ219" s="13"/>
      <c r="BK219" s="13"/>
      <c r="BL219" s="13"/>
      <c r="BM219" s="113" t="s">
        <v>2765</v>
      </c>
      <c r="BN219" s="114" t="s">
        <v>52</v>
      </c>
      <c r="BO219" s="114" t="s">
        <v>53</v>
      </c>
      <c r="BP219" s="114" t="s">
        <v>54</v>
      </c>
      <c r="BQ219" s="114" t="s">
        <v>55</v>
      </c>
      <c r="BR219" s="115" t="s">
        <v>809</v>
      </c>
      <c r="BS219" s="476"/>
      <c r="BT219" s="13"/>
      <c r="BU219" s="13"/>
      <c r="BV219" s="13"/>
      <c r="BW219" s="113" t="s">
        <v>2765</v>
      </c>
      <c r="BX219" s="114" t="s">
        <v>52</v>
      </c>
      <c r="BY219" s="114" t="s">
        <v>53</v>
      </c>
      <c r="BZ219" s="114" t="s">
        <v>54</v>
      </c>
      <c r="CA219" s="114" t="s">
        <v>55</v>
      </c>
      <c r="CB219" s="115" t="s">
        <v>809</v>
      </c>
      <c r="CC219" s="476"/>
      <c r="CD219" s="13"/>
      <c r="CE219" s="13"/>
      <c r="CF219" s="13"/>
      <c r="CG219" s="113" t="s">
        <v>2765</v>
      </c>
      <c r="CH219" s="114" t="s">
        <v>52</v>
      </c>
      <c r="CI219" s="114" t="s">
        <v>53</v>
      </c>
      <c r="CJ219" s="114" t="s">
        <v>54</v>
      </c>
      <c r="CK219" s="114" t="s">
        <v>55</v>
      </c>
      <c r="CL219" s="115" t="s">
        <v>809</v>
      </c>
      <c r="CM219" s="476"/>
      <c r="CN219" s="13"/>
      <c r="CO219" s="13"/>
      <c r="CP219" s="13"/>
      <c r="CQ219" s="113" t="s">
        <v>2765</v>
      </c>
      <c r="CR219" s="114" t="s">
        <v>52</v>
      </c>
      <c r="CS219" s="114" t="s">
        <v>53</v>
      </c>
      <c r="CT219" s="114" t="s">
        <v>54</v>
      </c>
      <c r="CU219" s="114" t="s">
        <v>55</v>
      </c>
      <c r="CV219" s="115" t="s">
        <v>809</v>
      </c>
      <c r="CW219" s="476"/>
      <c r="CX219" s="13"/>
      <c r="CY219" s="13"/>
      <c r="CZ219" s="13"/>
      <c r="DA219" s="113" t="s">
        <v>2765</v>
      </c>
      <c r="DB219" s="114" t="s">
        <v>52</v>
      </c>
      <c r="DC219" s="114" t="s">
        <v>53</v>
      </c>
      <c r="DD219" s="114" t="s">
        <v>54</v>
      </c>
      <c r="DE219" s="114" t="s">
        <v>55</v>
      </c>
      <c r="DF219" s="115" t="s">
        <v>809</v>
      </c>
      <c r="DG219" s="476"/>
      <c r="DH219" s="13"/>
      <c r="DI219" s="13"/>
      <c r="DJ219" s="13"/>
      <c r="DK219" s="113" t="s">
        <v>2765</v>
      </c>
      <c r="DL219" s="114" t="s">
        <v>52</v>
      </c>
      <c r="DM219" s="114" t="s">
        <v>53</v>
      </c>
      <c r="DN219" s="114" t="s">
        <v>54</v>
      </c>
      <c r="DO219" s="114" t="s">
        <v>55</v>
      </c>
      <c r="DP219" s="115" t="s">
        <v>809</v>
      </c>
      <c r="DQ219" s="476"/>
      <c r="DR219" s="13"/>
      <c r="DS219" s="13"/>
      <c r="DT219" s="13"/>
      <c r="DU219" s="113" t="s">
        <v>2765</v>
      </c>
      <c r="DV219" s="114" t="s">
        <v>52</v>
      </c>
      <c r="DW219" s="114" t="s">
        <v>53</v>
      </c>
      <c r="DX219" s="114" t="s">
        <v>54</v>
      </c>
      <c r="DY219" s="114" t="s">
        <v>55</v>
      </c>
      <c r="DZ219" s="115" t="s">
        <v>809</v>
      </c>
      <c r="EA219" s="476"/>
      <c r="EB219" s="13"/>
      <c r="EC219" s="13"/>
      <c r="ED219" s="13"/>
      <c r="EE219" s="113" t="s">
        <v>2765</v>
      </c>
      <c r="EF219" s="114" t="s">
        <v>52</v>
      </c>
      <c r="EG219" s="114" t="s">
        <v>53</v>
      </c>
      <c r="EH219" s="114" t="s">
        <v>54</v>
      </c>
      <c r="EI219" s="114" t="s">
        <v>55</v>
      </c>
      <c r="EJ219" s="115" t="s">
        <v>809</v>
      </c>
      <c r="EK219" s="476"/>
      <c r="EL219" s="13"/>
      <c r="EM219" s="13"/>
      <c r="EN219" s="13"/>
      <c r="EO219" s="113" t="s">
        <v>2765</v>
      </c>
      <c r="EP219" s="114" t="s">
        <v>52</v>
      </c>
      <c r="EQ219" s="114" t="s">
        <v>53</v>
      </c>
      <c r="ER219" s="114" t="s">
        <v>54</v>
      </c>
      <c r="ES219" s="114" t="s">
        <v>55</v>
      </c>
      <c r="ET219" s="115" t="s">
        <v>809</v>
      </c>
      <c r="EU219" s="476"/>
    </row>
    <row r="220" spans="1:151" ht="12.75" customHeight="1" x14ac:dyDescent="0.2">
      <c r="A220" s="13"/>
      <c r="B220" s="13"/>
      <c r="C220" s="13"/>
      <c r="D220" s="13"/>
      <c r="E220" s="13"/>
      <c r="F220" s="13"/>
      <c r="G220" s="13"/>
      <c r="H220" s="13"/>
      <c r="I220" s="13"/>
      <c r="J220" s="13"/>
      <c r="K220" s="14"/>
      <c r="L220" s="13"/>
      <c r="M220" s="13"/>
      <c r="N220" s="13"/>
      <c r="O220" s="116" t="s">
        <v>1752</v>
      </c>
      <c r="P220" s="59">
        <f t="shared" ref="P220:P229" si="415">P185/U185</f>
        <v>0</v>
      </c>
      <c r="Q220" s="59">
        <f t="shared" ref="Q220:Q229" si="416">Q185/U185</f>
        <v>1</v>
      </c>
      <c r="R220" s="59">
        <f t="shared" ref="R220:R229" si="417">R185/U185</f>
        <v>0</v>
      </c>
      <c r="S220" s="59">
        <f t="shared" ref="S220:S229" si="418">S185/U185</f>
        <v>0</v>
      </c>
      <c r="T220" s="61">
        <f t="shared" ref="T220:T231" si="419">SUM(P220:S220)</f>
        <v>1</v>
      </c>
      <c r="U220" s="348"/>
      <c r="V220" s="13"/>
      <c r="W220" s="13"/>
      <c r="X220" s="13"/>
      <c r="Y220" s="116" t="s">
        <v>1752</v>
      </c>
      <c r="Z220" s="59">
        <f t="shared" ref="Z220:Z229" si="420">Z185/AE185</f>
        <v>0</v>
      </c>
      <c r="AA220" s="59">
        <f t="shared" ref="AA220:AA229" si="421">AA185/AE185</f>
        <v>1</v>
      </c>
      <c r="AB220" s="59">
        <f t="shared" ref="AB220:AB229" si="422">AB185/AE185</f>
        <v>0</v>
      </c>
      <c r="AC220" s="59">
        <f t="shared" ref="AC220:AC229" si="423">AC185/AE185</f>
        <v>0</v>
      </c>
      <c r="AD220" s="61">
        <f t="shared" ref="AD220:AD231" si="424">SUM(Z220:AC220)</f>
        <v>1</v>
      </c>
      <c r="AE220" s="348"/>
      <c r="AF220" s="13"/>
      <c r="AG220" s="13"/>
      <c r="AH220" s="13"/>
      <c r="AI220" s="116" t="s">
        <v>1752</v>
      </c>
      <c r="AJ220" s="59">
        <f t="shared" ref="AJ220:AJ222" si="425">AJ185/AO185</f>
        <v>0</v>
      </c>
      <c r="AK220" s="59">
        <f t="shared" ref="AK220:AK222" si="426">AK185/AO185</f>
        <v>1</v>
      </c>
      <c r="AL220" s="59">
        <f t="shared" ref="AL220:AL222" si="427">AL185/AO185</f>
        <v>0</v>
      </c>
      <c r="AM220" s="59">
        <f t="shared" ref="AM220:AM222" si="428">AM185/AO185</f>
        <v>0</v>
      </c>
      <c r="AN220" s="61">
        <f t="shared" ref="AN220:AN222" si="429">SUM(AJ220:AM220)</f>
        <v>1</v>
      </c>
      <c r="AO220" s="348"/>
      <c r="AP220" s="13"/>
      <c r="AQ220" s="13"/>
      <c r="AR220" s="13"/>
      <c r="AS220" s="116" t="s">
        <v>1752</v>
      </c>
      <c r="AT220" s="59">
        <f t="shared" ref="AT220:AT222" si="430">AT185/AY185</f>
        <v>0</v>
      </c>
      <c r="AU220" s="59">
        <f t="shared" ref="AU220:AU222" si="431">AU185/AY185</f>
        <v>1</v>
      </c>
      <c r="AV220" s="59">
        <f t="shared" ref="AV220:AV222" si="432">AV185/AY185</f>
        <v>0</v>
      </c>
      <c r="AW220" s="59">
        <f t="shared" ref="AW220:AW222" si="433">AW185/AY185</f>
        <v>0</v>
      </c>
      <c r="AX220" s="61">
        <f t="shared" ref="AX220:AX222" si="434">SUM(AT220:AW220)</f>
        <v>1</v>
      </c>
      <c r="AY220" s="348"/>
      <c r="AZ220" s="13"/>
      <c r="BA220" s="13"/>
      <c r="BB220" s="13"/>
      <c r="BC220" s="116" t="s">
        <v>1752</v>
      </c>
      <c r="BD220" s="59">
        <f t="shared" ref="BD220:BD222" si="435">BD185/BI185</f>
        <v>0</v>
      </c>
      <c r="BE220" s="59">
        <f t="shared" ref="BE220:BE222" si="436">BE185/BI185</f>
        <v>1</v>
      </c>
      <c r="BF220" s="59">
        <f t="shared" ref="BF220:BF222" si="437">BF185/BI185</f>
        <v>0</v>
      </c>
      <c r="BG220" s="59">
        <f t="shared" ref="BG220:BG222" si="438">BG185/BI185</f>
        <v>0</v>
      </c>
      <c r="BH220" s="61">
        <f t="shared" ref="BH220:BH222" si="439">SUM(BD220:BG220)</f>
        <v>1</v>
      </c>
      <c r="BI220" s="348"/>
      <c r="BJ220" s="13"/>
      <c r="BK220" s="13"/>
      <c r="BL220" s="13"/>
      <c r="BM220" s="116" t="s">
        <v>1752</v>
      </c>
      <c r="BN220" s="59">
        <f t="shared" ref="BN220:BN222" si="440">BN185/BS185</f>
        <v>0</v>
      </c>
      <c r="BO220" s="59">
        <f t="shared" ref="BO220:BO222" si="441">BO185/BS185</f>
        <v>1</v>
      </c>
      <c r="BP220" s="59">
        <f t="shared" ref="BP220:BP222" si="442">BP185/BS185</f>
        <v>0</v>
      </c>
      <c r="BQ220" s="59">
        <f t="shared" ref="BQ220:BQ222" si="443">BQ185/BS185</f>
        <v>0</v>
      </c>
      <c r="BR220" s="61">
        <f t="shared" ref="BR220:BR222" si="444">SUM(BN220:BQ220)</f>
        <v>1</v>
      </c>
      <c r="BS220" s="348"/>
      <c r="BT220" s="13"/>
      <c r="BU220" s="13"/>
      <c r="BV220" s="13"/>
      <c r="BW220" s="116" t="s">
        <v>1752</v>
      </c>
      <c r="BX220" s="59">
        <f t="shared" ref="BX220:BX222" si="445">BX185/CC185</f>
        <v>0</v>
      </c>
      <c r="BY220" s="59">
        <f t="shared" ref="BY220:BY222" si="446">BY185/CC185</f>
        <v>1</v>
      </c>
      <c r="BZ220" s="59">
        <f t="shared" ref="BZ220:BZ222" si="447">BZ185/CC185</f>
        <v>0</v>
      </c>
      <c r="CA220" s="59">
        <f t="shared" ref="CA220:CA222" si="448">CA185/CC185</f>
        <v>0</v>
      </c>
      <c r="CB220" s="61">
        <f t="shared" ref="CB220:CB222" si="449">SUM(BX220:CA220)</f>
        <v>1</v>
      </c>
      <c r="CC220" s="348"/>
      <c r="CD220" s="13"/>
      <c r="CE220" s="13"/>
      <c r="CF220" s="13"/>
      <c r="CG220" s="116" t="s">
        <v>1752</v>
      </c>
      <c r="CH220" s="59">
        <f t="shared" ref="CH220:CH229" si="450">CH185/CM185</f>
        <v>0</v>
      </c>
      <c r="CI220" s="59">
        <f t="shared" ref="CI220:CI229" si="451">CI185/CM185</f>
        <v>1</v>
      </c>
      <c r="CJ220" s="59">
        <f t="shared" ref="CJ220:CJ229" si="452">CJ185/CM185</f>
        <v>0</v>
      </c>
      <c r="CK220" s="59">
        <f t="shared" ref="CK220:CK229" si="453">CK185/CM185</f>
        <v>0</v>
      </c>
      <c r="CL220" s="61">
        <f t="shared" ref="CL220:CL231" si="454">SUM(CH220:CK220)</f>
        <v>1</v>
      </c>
      <c r="CM220" s="348"/>
      <c r="CN220" s="13"/>
      <c r="CO220" s="13"/>
      <c r="CP220" s="13"/>
      <c r="CQ220" s="116" t="s">
        <v>1752</v>
      </c>
      <c r="CR220" s="59">
        <f t="shared" ref="CR220:CR229" si="455">CR185/CW185</f>
        <v>0</v>
      </c>
      <c r="CS220" s="59">
        <f t="shared" ref="CS220:CS229" si="456">CS185/CW185</f>
        <v>1</v>
      </c>
      <c r="CT220" s="59">
        <f t="shared" ref="CT220:CT229" si="457">CT185/CW185</f>
        <v>0</v>
      </c>
      <c r="CU220" s="59">
        <f t="shared" ref="CU220:CU229" si="458">CU185/CW185</f>
        <v>0</v>
      </c>
      <c r="CV220" s="61">
        <f t="shared" ref="CV220:CV231" si="459">SUM(CR220:CU220)</f>
        <v>1</v>
      </c>
      <c r="CW220" s="348"/>
      <c r="CX220" s="13"/>
      <c r="CY220" s="13"/>
      <c r="CZ220" s="13"/>
      <c r="DA220" s="116" t="s">
        <v>1752</v>
      </c>
      <c r="DB220" s="59">
        <f t="shared" ref="DB220:DB229" si="460">DB185/DG185</f>
        <v>0</v>
      </c>
      <c r="DC220" s="59">
        <f t="shared" ref="DC220:DC229" si="461">DC185/DG185</f>
        <v>1</v>
      </c>
      <c r="DD220" s="59">
        <f t="shared" ref="DD220:DD229" si="462">DD185/DG185</f>
        <v>0</v>
      </c>
      <c r="DE220" s="59">
        <f t="shared" ref="DE220:DE229" si="463">DE185/DG185</f>
        <v>0</v>
      </c>
      <c r="DF220" s="61">
        <f t="shared" ref="DF220:DF231" si="464">SUM(DB220:DE220)</f>
        <v>1</v>
      </c>
      <c r="DG220" s="348"/>
      <c r="DH220" s="13"/>
      <c r="DI220" s="13"/>
      <c r="DJ220" s="13"/>
      <c r="DK220" s="116" t="s">
        <v>1752</v>
      </c>
      <c r="DL220" s="59">
        <f t="shared" ref="DL220:DL229" si="465">DL185/DQ185</f>
        <v>0</v>
      </c>
      <c r="DM220" s="59">
        <f t="shared" ref="DM220:DM229" si="466">DM185/DQ185</f>
        <v>1</v>
      </c>
      <c r="DN220" s="59">
        <f t="shared" ref="DN220:DN229" si="467">DN185/DQ185</f>
        <v>0</v>
      </c>
      <c r="DO220" s="59">
        <f t="shared" ref="DO220:DO229" si="468">DO185/DQ185</f>
        <v>0</v>
      </c>
      <c r="DP220" s="61">
        <f t="shared" ref="DP220:DP231" si="469">SUM(DL220:DO220)</f>
        <v>1</v>
      </c>
      <c r="DQ220" s="348"/>
      <c r="DR220" s="13"/>
      <c r="DS220" s="13"/>
      <c r="DT220" s="13"/>
      <c r="DU220" s="116" t="s">
        <v>1752</v>
      </c>
      <c r="DV220" s="59">
        <f t="shared" ref="DV220:DV229" si="470">DV185/EA185</f>
        <v>0</v>
      </c>
      <c r="DW220" s="59">
        <f t="shared" ref="DW220:DW229" si="471">DW185/EA185</f>
        <v>1</v>
      </c>
      <c r="DX220" s="59">
        <f t="shared" ref="DX220:DX229" si="472">DX185/EA185</f>
        <v>0</v>
      </c>
      <c r="DY220" s="59">
        <f t="shared" ref="DY220:DY229" si="473">DY185/EA185</f>
        <v>0</v>
      </c>
      <c r="DZ220" s="61">
        <f t="shared" ref="DZ220:DZ231" si="474">SUM(DV220:DY220)</f>
        <v>1</v>
      </c>
      <c r="EA220" s="348"/>
      <c r="EB220" s="13"/>
      <c r="EC220" s="13"/>
      <c r="ED220" s="13"/>
      <c r="EE220" s="116" t="s">
        <v>1752</v>
      </c>
      <c r="EF220" s="59">
        <f t="shared" ref="EF220:EF229" si="475">EF185/EK185</f>
        <v>0</v>
      </c>
      <c r="EG220" s="59">
        <f t="shared" ref="EG220:EG229" si="476">EG185/EK185</f>
        <v>1</v>
      </c>
      <c r="EH220" s="59">
        <f t="shared" ref="EH220:EH229" si="477">EH185/EK185</f>
        <v>0</v>
      </c>
      <c r="EI220" s="59">
        <f t="shared" ref="EI220:EI229" si="478">EI185/EK185</f>
        <v>0</v>
      </c>
      <c r="EJ220" s="61">
        <f t="shared" ref="EJ220:EJ231" si="479">SUM(EF220:EI220)</f>
        <v>1</v>
      </c>
      <c r="EK220" s="348"/>
      <c r="EL220" s="13"/>
      <c r="EM220" s="13"/>
      <c r="EN220" s="13"/>
      <c r="EO220" s="116" t="s">
        <v>1752</v>
      </c>
      <c r="EP220" s="59">
        <f t="shared" ref="EP220:EP229" si="480">EP185/EU185</f>
        <v>0</v>
      </c>
      <c r="EQ220" s="59">
        <f t="shared" ref="EQ220:EQ229" si="481">EQ185/EU185</f>
        <v>1</v>
      </c>
      <c r="ER220" s="59">
        <f t="shared" ref="ER220:ER229" si="482">ER185/EU185</f>
        <v>0</v>
      </c>
      <c r="ES220" s="59">
        <f t="shared" ref="ES220:ES229" si="483">ES185/EU185</f>
        <v>0</v>
      </c>
      <c r="ET220" s="61">
        <f t="shared" ref="ET220:ET231" si="484">SUM(EP220:ES220)</f>
        <v>1</v>
      </c>
      <c r="EU220" s="348"/>
    </row>
    <row r="221" spans="1:151" ht="12.75" customHeight="1" x14ac:dyDescent="0.2">
      <c r="A221" s="13"/>
      <c r="B221" s="13"/>
      <c r="C221" s="13"/>
      <c r="D221" s="13"/>
      <c r="E221" s="13"/>
      <c r="F221" s="13"/>
      <c r="G221" s="13"/>
      <c r="H221" s="13"/>
      <c r="I221" s="13"/>
      <c r="J221" s="13"/>
      <c r="K221" s="14"/>
      <c r="L221" s="13"/>
      <c r="M221" s="13"/>
      <c r="N221" s="13"/>
      <c r="O221" s="116" t="s">
        <v>1781</v>
      </c>
      <c r="P221" s="59">
        <f t="shared" si="415"/>
        <v>0</v>
      </c>
      <c r="Q221" s="59">
        <f t="shared" si="416"/>
        <v>0.5</v>
      </c>
      <c r="R221" s="59">
        <f t="shared" si="417"/>
        <v>0.5</v>
      </c>
      <c r="S221" s="59">
        <f t="shared" si="418"/>
        <v>0</v>
      </c>
      <c r="T221" s="61">
        <f t="shared" si="419"/>
        <v>1</v>
      </c>
      <c r="U221" s="348"/>
      <c r="V221" s="13"/>
      <c r="W221" s="13"/>
      <c r="X221" s="13"/>
      <c r="Y221" s="116" t="s">
        <v>1781</v>
      </c>
      <c r="Z221" s="59">
        <f t="shared" si="420"/>
        <v>0</v>
      </c>
      <c r="AA221" s="59">
        <f t="shared" si="421"/>
        <v>1</v>
      </c>
      <c r="AB221" s="59">
        <f t="shared" si="422"/>
        <v>0</v>
      </c>
      <c r="AC221" s="59">
        <f t="shared" si="423"/>
        <v>0</v>
      </c>
      <c r="AD221" s="61">
        <f t="shared" si="424"/>
        <v>1</v>
      </c>
      <c r="AE221" s="348"/>
      <c r="AF221" s="13"/>
      <c r="AG221" s="13"/>
      <c r="AH221" s="13"/>
      <c r="AI221" s="116" t="s">
        <v>1781</v>
      </c>
      <c r="AJ221" s="59">
        <f t="shared" si="425"/>
        <v>0</v>
      </c>
      <c r="AK221" s="59">
        <f t="shared" si="426"/>
        <v>1</v>
      </c>
      <c r="AL221" s="59">
        <f t="shared" si="427"/>
        <v>0</v>
      </c>
      <c r="AM221" s="59">
        <f t="shared" si="428"/>
        <v>0</v>
      </c>
      <c r="AN221" s="61">
        <f t="shared" si="429"/>
        <v>1</v>
      </c>
      <c r="AO221" s="348"/>
      <c r="AP221" s="13"/>
      <c r="AQ221" s="13"/>
      <c r="AR221" s="13"/>
      <c r="AS221" s="116" t="s">
        <v>1781</v>
      </c>
      <c r="AT221" s="59">
        <f t="shared" si="430"/>
        <v>0</v>
      </c>
      <c r="AU221" s="59">
        <f t="shared" si="431"/>
        <v>1</v>
      </c>
      <c r="AV221" s="59">
        <f t="shared" si="432"/>
        <v>0</v>
      </c>
      <c r="AW221" s="59">
        <f t="shared" si="433"/>
        <v>0</v>
      </c>
      <c r="AX221" s="61">
        <f t="shared" si="434"/>
        <v>1</v>
      </c>
      <c r="AY221" s="348"/>
      <c r="AZ221" s="13"/>
      <c r="BA221" s="13"/>
      <c r="BB221" s="13"/>
      <c r="BC221" s="116" t="s">
        <v>1781</v>
      </c>
      <c r="BD221" s="59">
        <f t="shared" si="435"/>
        <v>0</v>
      </c>
      <c r="BE221" s="59">
        <f t="shared" si="436"/>
        <v>1</v>
      </c>
      <c r="BF221" s="59">
        <f t="shared" si="437"/>
        <v>0</v>
      </c>
      <c r="BG221" s="59">
        <f t="shared" si="438"/>
        <v>0</v>
      </c>
      <c r="BH221" s="61">
        <f t="shared" si="439"/>
        <v>1</v>
      </c>
      <c r="BI221" s="348"/>
      <c r="BJ221" s="13"/>
      <c r="BK221" s="13"/>
      <c r="BL221" s="13"/>
      <c r="BM221" s="116" t="s">
        <v>1781</v>
      </c>
      <c r="BN221" s="59">
        <f t="shared" si="440"/>
        <v>0</v>
      </c>
      <c r="BO221" s="59">
        <f t="shared" si="441"/>
        <v>1</v>
      </c>
      <c r="BP221" s="59">
        <f t="shared" si="442"/>
        <v>0</v>
      </c>
      <c r="BQ221" s="59">
        <f t="shared" si="443"/>
        <v>0</v>
      </c>
      <c r="BR221" s="61">
        <f t="shared" si="444"/>
        <v>1</v>
      </c>
      <c r="BS221" s="348"/>
      <c r="BT221" s="13"/>
      <c r="BU221" s="13"/>
      <c r="BV221" s="13"/>
      <c r="BW221" s="116" t="s">
        <v>1781</v>
      </c>
      <c r="BX221" s="59">
        <f t="shared" si="445"/>
        <v>0</v>
      </c>
      <c r="BY221" s="59">
        <f t="shared" si="446"/>
        <v>1</v>
      </c>
      <c r="BZ221" s="59">
        <f t="shared" si="447"/>
        <v>0</v>
      </c>
      <c r="CA221" s="59">
        <f t="shared" si="448"/>
        <v>0</v>
      </c>
      <c r="CB221" s="61">
        <f t="shared" si="449"/>
        <v>1</v>
      </c>
      <c r="CC221" s="348"/>
      <c r="CD221" s="13"/>
      <c r="CE221" s="13"/>
      <c r="CF221" s="13"/>
      <c r="CG221" s="116" t="s">
        <v>1781</v>
      </c>
      <c r="CH221" s="59">
        <f t="shared" si="450"/>
        <v>0</v>
      </c>
      <c r="CI221" s="59">
        <f t="shared" si="451"/>
        <v>0.5</v>
      </c>
      <c r="CJ221" s="59">
        <f t="shared" si="452"/>
        <v>0.5</v>
      </c>
      <c r="CK221" s="59">
        <f t="shared" si="453"/>
        <v>0</v>
      </c>
      <c r="CL221" s="61">
        <f t="shared" si="454"/>
        <v>1</v>
      </c>
      <c r="CM221" s="348"/>
      <c r="CN221" s="13"/>
      <c r="CO221" s="13"/>
      <c r="CP221" s="13"/>
      <c r="CQ221" s="116" t="s">
        <v>1781</v>
      </c>
      <c r="CR221" s="59">
        <f t="shared" si="455"/>
        <v>0</v>
      </c>
      <c r="CS221" s="59">
        <f t="shared" si="456"/>
        <v>0.5</v>
      </c>
      <c r="CT221" s="59">
        <f t="shared" si="457"/>
        <v>0.5</v>
      </c>
      <c r="CU221" s="59">
        <f t="shared" si="458"/>
        <v>0</v>
      </c>
      <c r="CV221" s="61">
        <f t="shared" si="459"/>
        <v>1</v>
      </c>
      <c r="CW221" s="348"/>
      <c r="CX221" s="13"/>
      <c r="CY221" s="13"/>
      <c r="CZ221" s="13"/>
      <c r="DA221" s="116" t="s">
        <v>1781</v>
      </c>
      <c r="DB221" s="59">
        <f t="shared" si="460"/>
        <v>0</v>
      </c>
      <c r="DC221" s="59">
        <f t="shared" si="461"/>
        <v>0.5</v>
      </c>
      <c r="DD221" s="59">
        <f t="shared" si="462"/>
        <v>0.5</v>
      </c>
      <c r="DE221" s="59">
        <f t="shared" si="463"/>
        <v>0</v>
      </c>
      <c r="DF221" s="61">
        <f t="shared" si="464"/>
        <v>1</v>
      </c>
      <c r="DG221" s="348"/>
      <c r="DH221" s="13"/>
      <c r="DI221" s="13"/>
      <c r="DJ221" s="13"/>
      <c r="DK221" s="116" t="s">
        <v>1781</v>
      </c>
      <c r="DL221" s="59">
        <f t="shared" si="465"/>
        <v>0</v>
      </c>
      <c r="DM221" s="59">
        <f t="shared" si="466"/>
        <v>0.5</v>
      </c>
      <c r="DN221" s="59">
        <f t="shared" si="467"/>
        <v>0.5</v>
      </c>
      <c r="DO221" s="59">
        <f t="shared" si="468"/>
        <v>0</v>
      </c>
      <c r="DP221" s="61">
        <f t="shared" si="469"/>
        <v>1</v>
      </c>
      <c r="DQ221" s="348"/>
      <c r="DR221" s="13"/>
      <c r="DS221" s="13"/>
      <c r="DT221" s="13"/>
      <c r="DU221" s="116" t="s">
        <v>1781</v>
      </c>
      <c r="DV221" s="59">
        <f t="shared" si="470"/>
        <v>0</v>
      </c>
      <c r="DW221" s="59">
        <f t="shared" si="471"/>
        <v>0.5</v>
      </c>
      <c r="DX221" s="59">
        <f t="shared" si="472"/>
        <v>0.5</v>
      </c>
      <c r="DY221" s="59">
        <f t="shared" si="473"/>
        <v>0</v>
      </c>
      <c r="DZ221" s="61">
        <f t="shared" si="474"/>
        <v>1</v>
      </c>
      <c r="EA221" s="348"/>
      <c r="EB221" s="13"/>
      <c r="EC221" s="13"/>
      <c r="ED221" s="13"/>
      <c r="EE221" s="116" t="s">
        <v>1781</v>
      </c>
      <c r="EF221" s="59">
        <f t="shared" si="475"/>
        <v>0</v>
      </c>
      <c r="EG221" s="59">
        <f t="shared" si="476"/>
        <v>0.5</v>
      </c>
      <c r="EH221" s="59">
        <f t="shared" si="477"/>
        <v>0.5</v>
      </c>
      <c r="EI221" s="59">
        <f t="shared" si="478"/>
        <v>0</v>
      </c>
      <c r="EJ221" s="61">
        <f t="shared" si="479"/>
        <v>1</v>
      </c>
      <c r="EK221" s="348"/>
      <c r="EL221" s="13"/>
      <c r="EM221" s="13"/>
      <c r="EN221" s="13"/>
      <c r="EO221" s="116" t="s">
        <v>1781</v>
      </c>
      <c r="EP221" s="59">
        <f t="shared" si="480"/>
        <v>0</v>
      </c>
      <c r="EQ221" s="59">
        <f t="shared" si="481"/>
        <v>0.5</v>
      </c>
      <c r="ER221" s="59">
        <f t="shared" si="482"/>
        <v>0.5</v>
      </c>
      <c r="ES221" s="59">
        <f t="shared" si="483"/>
        <v>0</v>
      </c>
      <c r="ET221" s="61">
        <f t="shared" si="484"/>
        <v>1</v>
      </c>
      <c r="EU221" s="348"/>
    </row>
    <row r="222" spans="1:151" ht="12.75" customHeight="1" x14ac:dyDescent="0.2">
      <c r="A222" s="13"/>
      <c r="B222" s="13"/>
      <c r="C222" s="13"/>
      <c r="D222" s="13"/>
      <c r="E222" s="13"/>
      <c r="F222" s="13"/>
      <c r="G222" s="13"/>
      <c r="H222" s="13"/>
      <c r="I222" s="13"/>
      <c r="J222" s="13"/>
      <c r="K222" s="14"/>
      <c r="L222" s="13"/>
      <c r="M222" s="13"/>
      <c r="N222" s="13"/>
      <c r="O222" s="116" t="s">
        <v>2770</v>
      </c>
      <c r="P222" s="59">
        <f t="shared" si="415"/>
        <v>0</v>
      </c>
      <c r="Q222" s="59">
        <f t="shared" si="416"/>
        <v>0.5</v>
      </c>
      <c r="R222" s="59">
        <f t="shared" si="417"/>
        <v>0.5</v>
      </c>
      <c r="S222" s="59">
        <f t="shared" si="418"/>
        <v>0</v>
      </c>
      <c r="T222" s="61">
        <f t="shared" si="419"/>
        <v>1</v>
      </c>
      <c r="U222" s="348"/>
      <c r="V222" s="13"/>
      <c r="W222" s="13"/>
      <c r="X222" s="13"/>
      <c r="Y222" s="116" t="s">
        <v>2770</v>
      </c>
      <c r="Z222" s="59">
        <f t="shared" si="420"/>
        <v>0</v>
      </c>
      <c r="AA222" s="59">
        <f t="shared" si="421"/>
        <v>1</v>
      </c>
      <c r="AB222" s="59">
        <f t="shared" si="422"/>
        <v>0</v>
      </c>
      <c r="AC222" s="59">
        <f t="shared" si="423"/>
        <v>0</v>
      </c>
      <c r="AD222" s="61">
        <f t="shared" si="424"/>
        <v>1</v>
      </c>
      <c r="AE222" s="348"/>
      <c r="AF222" s="13"/>
      <c r="AG222" s="13"/>
      <c r="AH222" s="13"/>
      <c r="AI222" s="116" t="s">
        <v>2770</v>
      </c>
      <c r="AJ222" s="59">
        <f t="shared" si="425"/>
        <v>0</v>
      </c>
      <c r="AK222" s="59">
        <f t="shared" si="426"/>
        <v>1</v>
      </c>
      <c r="AL222" s="59">
        <f t="shared" si="427"/>
        <v>0</v>
      </c>
      <c r="AM222" s="59">
        <f t="shared" si="428"/>
        <v>0</v>
      </c>
      <c r="AN222" s="61">
        <f t="shared" si="429"/>
        <v>1</v>
      </c>
      <c r="AO222" s="348"/>
      <c r="AP222" s="13"/>
      <c r="AQ222" s="13"/>
      <c r="AR222" s="13"/>
      <c r="AS222" s="116" t="s">
        <v>2770</v>
      </c>
      <c r="AT222" s="59">
        <f t="shared" si="430"/>
        <v>0</v>
      </c>
      <c r="AU222" s="59">
        <f t="shared" si="431"/>
        <v>1</v>
      </c>
      <c r="AV222" s="59">
        <f t="shared" si="432"/>
        <v>0</v>
      </c>
      <c r="AW222" s="59">
        <f t="shared" si="433"/>
        <v>0</v>
      </c>
      <c r="AX222" s="61">
        <f t="shared" si="434"/>
        <v>1</v>
      </c>
      <c r="AY222" s="348"/>
      <c r="AZ222" s="13"/>
      <c r="BA222" s="13"/>
      <c r="BB222" s="13"/>
      <c r="BC222" s="116" t="s">
        <v>2770</v>
      </c>
      <c r="BD222" s="59">
        <f t="shared" si="435"/>
        <v>0</v>
      </c>
      <c r="BE222" s="59">
        <f t="shared" si="436"/>
        <v>0.5</v>
      </c>
      <c r="BF222" s="59">
        <f t="shared" si="437"/>
        <v>0.5</v>
      </c>
      <c r="BG222" s="59">
        <f t="shared" si="438"/>
        <v>0</v>
      </c>
      <c r="BH222" s="61">
        <f t="shared" si="439"/>
        <v>1</v>
      </c>
      <c r="BI222" s="348"/>
      <c r="BJ222" s="13"/>
      <c r="BK222" s="13"/>
      <c r="BL222" s="13"/>
      <c r="BM222" s="116" t="s">
        <v>2770</v>
      </c>
      <c r="BN222" s="59">
        <f t="shared" si="440"/>
        <v>0</v>
      </c>
      <c r="BO222" s="59">
        <f t="shared" si="441"/>
        <v>1</v>
      </c>
      <c r="BP222" s="59">
        <f t="shared" si="442"/>
        <v>0</v>
      </c>
      <c r="BQ222" s="59">
        <f t="shared" si="443"/>
        <v>0</v>
      </c>
      <c r="BR222" s="61">
        <f t="shared" si="444"/>
        <v>1</v>
      </c>
      <c r="BS222" s="348"/>
      <c r="BT222" s="13"/>
      <c r="BU222" s="13"/>
      <c r="BV222" s="13"/>
      <c r="BW222" s="116" t="s">
        <v>2770</v>
      </c>
      <c r="BX222" s="59">
        <f t="shared" si="445"/>
        <v>0</v>
      </c>
      <c r="BY222" s="59">
        <f t="shared" si="446"/>
        <v>1</v>
      </c>
      <c r="BZ222" s="59">
        <f t="shared" si="447"/>
        <v>0</v>
      </c>
      <c r="CA222" s="59">
        <f t="shared" si="448"/>
        <v>0</v>
      </c>
      <c r="CB222" s="61">
        <f t="shared" si="449"/>
        <v>1</v>
      </c>
      <c r="CC222" s="348"/>
      <c r="CD222" s="13"/>
      <c r="CE222" s="13"/>
      <c r="CF222" s="13"/>
      <c r="CG222" s="116" t="s">
        <v>2770</v>
      </c>
      <c r="CH222" s="59">
        <f t="shared" si="450"/>
        <v>0</v>
      </c>
      <c r="CI222" s="59">
        <f t="shared" si="451"/>
        <v>1</v>
      </c>
      <c r="CJ222" s="59">
        <f t="shared" si="452"/>
        <v>0</v>
      </c>
      <c r="CK222" s="59">
        <f t="shared" si="453"/>
        <v>0</v>
      </c>
      <c r="CL222" s="61">
        <f t="shared" si="454"/>
        <v>1</v>
      </c>
      <c r="CM222" s="348"/>
      <c r="CN222" s="13"/>
      <c r="CO222" s="13"/>
      <c r="CP222" s="13"/>
      <c r="CQ222" s="116" t="s">
        <v>2770</v>
      </c>
      <c r="CR222" s="59">
        <f t="shared" si="455"/>
        <v>0</v>
      </c>
      <c r="CS222" s="59">
        <f t="shared" si="456"/>
        <v>0</v>
      </c>
      <c r="CT222" s="59">
        <f t="shared" si="457"/>
        <v>1</v>
      </c>
      <c r="CU222" s="59">
        <f t="shared" si="458"/>
        <v>0</v>
      </c>
      <c r="CV222" s="61">
        <f t="shared" si="459"/>
        <v>1</v>
      </c>
      <c r="CW222" s="348"/>
      <c r="CX222" s="13"/>
      <c r="CY222" s="13"/>
      <c r="CZ222" s="13"/>
      <c r="DA222" s="116" t="s">
        <v>2770</v>
      </c>
      <c r="DB222" s="59">
        <f t="shared" si="460"/>
        <v>0</v>
      </c>
      <c r="DC222" s="59">
        <f t="shared" si="461"/>
        <v>0</v>
      </c>
      <c r="DD222" s="59">
        <f t="shared" si="462"/>
        <v>1</v>
      </c>
      <c r="DE222" s="59">
        <f t="shared" si="463"/>
        <v>0</v>
      </c>
      <c r="DF222" s="61">
        <f t="shared" si="464"/>
        <v>1</v>
      </c>
      <c r="DG222" s="348"/>
      <c r="DH222" s="13"/>
      <c r="DI222" s="13"/>
      <c r="DJ222" s="13"/>
      <c r="DK222" s="116" t="s">
        <v>2770</v>
      </c>
      <c r="DL222" s="59">
        <f t="shared" si="465"/>
        <v>0</v>
      </c>
      <c r="DM222" s="59">
        <f t="shared" si="466"/>
        <v>0.5</v>
      </c>
      <c r="DN222" s="59">
        <f t="shared" si="467"/>
        <v>0.5</v>
      </c>
      <c r="DO222" s="59">
        <f t="shared" si="468"/>
        <v>0</v>
      </c>
      <c r="DP222" s="61">
        <f t="shared" si="469"/>
        <v>1</v>
      </c>
      <c r="DQ222" s="348"/>
      <c r="DR222" s="13"/>
      <c r="DS222" s="13"/>
      <c r="DT222" s="13"/>
      <c r="DU222" s="116" t="s">
        <v>2770</v>
      </c>
      <c r="DV222" s="59">
        <f t="shared" si="470"/>
        <v>0</v>
      </c>
      <c r="DW222" s="59">
        <f t="shared" si="471"/>
        <v>0.5</v>
      </c>
      <c r="DX222" s="59">
        <f t="shared" si="472"/>
        <v>0.5</v>
      </c>
      <c r="DY222" s="59">
        <f t="shared" si="473"/>
        <v>0</v>
      </c>
      <c r="DZ222" s="61">
        <f t="shared" si="474"/>
        <v>1</v>
      </c>
      <c r="EA222" s="348"/>
      <c r="EB222" s="13"/>
      <c r="EC222" s="13"/>
      <c r="ED222" s="13"/>
      <c r="EE222" s="116" t="s">
        <v>2770</v>
      </c>
      <c r="EF222" s="59">
        <f t="shared" si="475"/>
        <v>0</v>
      </c>
      <c r="EG222" s="59">
        <f t="shared" si="476"/>
        <v>0.5</v>
      </c>
      <c r="EH222" s="59">
        <f t="shared" si="477"/>
        <v>0.5</v>
      </c>
      <c r="EI222" s="59">
        <f t="shared" si="478"/>
        <v>0</v>
      </c>
      <c r="EJ222" s="61">
        <f t="shared" si="479"/>
        <v>1</v>
      </c>
      <c r="EK222" s="348"/>
      <c r="EL222" s="13"/>
      <c r="EM222" s="13"/>
      <c r="EN222" s="13"/>
      <c r="EO222" s="116" t="s">
        <v>2770</v>
      </c>
      <c r="EP222" s="59">
        <f t="shared" si="480"/>
        <v>0</v>
      </c>
      <c r="EQ222" s="59">
        <f t="shared" si="481"/>
        <v>0</v>
      </c>
      <c r="ER222" s="59">
        <f t="shared" si="482"/>
        <v>1</v>
      </c>
      <c r="ES222" s="59">
        <f t="shared" si="483"/>
        <v>0</v>
      </c>
      <c r="ET222" s="61">
        <f t="shared" si="484"/>
        <v>1</v>
      </c>
      <c r="EU222" s="348"/>
    </row>
    <row r="223" spans="1:151" ht="12.75" customHeight="1" x14ac:dyDescent="0.2">
      <c r="A223" s="13"/>
      <c r="B223" s="13"/>
      <c r="C223" s="13"/>
      <c r="D223" s="13"/>
      <c r="E223" s="13"/>
      <c r="F223" s="13"/>
      <c r="G223" s="13"/>
      <c r="H223" s="13"/>
      <c r="I223" s="13"/>
      <c r="J223" s="13"/>
      <c r="K223" s="14"/>
      <c r="L223" s="13"/>
      <c r="M223" s="13"/>
      <c r="N223" s="13"/>
      <c r="O223" s="116" t="s">
        <v>2496</v>
      </c>
      <c r="P223" s="59">
        <f t="shared" si="415"/>
        <v>0</v>
      </c>
      <c r="Q223" s="59">
        <f t="shared" si="416"/>
        <v>0.4</v>
      </c>
      <c r="R223" s="59">
        <f t="shared" si="417"/>
        <v>0.6</v>
      </c>
      <c r="S223" s="59">
        <f t="shared" si="418"/>
        <v>0</v>
      </c>
      <c r="T223" s="61">
        <f t="shared" si="419"/>
        <v>1</v>
      </c>
      <c r="U223" s="450"/>
      <c r="V223" s="13"/>
      <c r="W223" s="13"/>
      <c r="X223" s="13"/>
      <c r="Y223" s="116" t="s">
        <v>2496</v>
      </c>
      <c r="Z223" s="59">
        <f t="shared" si="420"/>
        <v>0</v>
      </c>
      <c r="AA223" s="59">
        <f t="shared" si="421"/>
        <v>0.8</v>
      </c>
      <c r="AB223" s="59">
        <f t="shared" si="422"/>
        <v>0.2</v>
      </c>
      <c r="AC223" s="59">
        <f t="shared" si="423"/>
        <v>0</v>
      </c>
      <c r="AD223" s="61">
        <f t="shared" si="424"/>
        <v>1</v>
      </c>
      <c r="AE223" s="450"/>
      <c r="AF223" s="13"/>
      <c r="AG223" s="13"/>
      <c r="AH223" s="13"/>
      <c r="AI223" s="162" t="s">
        <v>2496</v>
      </c>
      <c r="AJ223" s="477"/>
      <c r="AK223" s="477"/>
      <c r="AL223" s="477"/>
      <c r="AM223" s="477"/>
      <c r="AN223" s="478"/>
      <c r="AO223" s="450"/>
      <c r="AP223" s="13"/>
      <c r="AQ223" s="13"/>
      <c r="AR223" s="13"/>
      <c r="AS223" s="162" t="s">
        <v>2496</v>
      </c>
      <c r="AT223" s="477"/>
      <c r="AU223" s="477"/>
      <c r="AV223" s="477"/>
      <c r="AW223" s="477"/>
      <c r="AX223" s="478"/>
      <c r="AY223" s="450"/>
      <c r="AZ223" s="13"/>
      <c r="BA223" s="13"/>
      <c r="BB223" s="13"/>
      <c r="BC223" s="162" t="s">
        <v>2496</v>
      </c>
      <c r="BD223" s="477"/>
      <c r="BE223" s="477"/>
      <c r="BF223" s="477"/>
      <c r="BG223" s="477"/>
      <c r="BH223" s="478"/>
      <c r="BI223" s="450"/>
      <c r="BJ223" s="13"/>
      <c r="BK223" s="13"/>
      <c r="BL223" s="13"/>
      <c r="BM223" s="162" t="s">
        <v>2496</v>
      </c>
      <c r="BN223" s="237"/>
      <c r="BO223" s="237"/>
      <c r="BP223" s="237"/>
      <c r="BQ223" s="237"/>
      <c r="BR223" s="237"/>
      <c r="BS223" s="450"/>
      <c r="BT223" s="13"/>
      <c r="BU223" s="13"/>
      <c r="BV223" s="13"/>
      <c r="BW223" s="162" t="s">
        <v>2496</v>
      </c>
      <c r="BX223" s="237"/>
      <c r="BY223" s="237"/>
      <c r="BZ223" s="237"/>
      <c r="CA223" s="237"/>
      <c r="CB223" s="237"/>
      <c r="CC223" s="450"/>
      <c r="CD223" s="13"/>
      <c r="CE223" s="13"/>
      <c r="CF223" s="13"/>
      <c r="CG223" s="116" t="s">
        <v>2496</v>
      </c>
      <c r="CH223" s="59">
        <f t="shared" si="450"/>
        <v>0</v>
      </c>
      <c r="CI223" s="59">
        <f t="shared" si="451"/>
        <v>1</v>
      </c>
      <c r="CJ223" s="59">
        <f t="shared" si="452"/>
        <v>0</v>
      </c>
      <c r="CK223" s="59">
        <f t="shared" si="453"/>
        <v>0</v>
      </c>
      <c r="CL223" s="61">
        <f t="shared" si="454"/>
        <v>1</v>
      </c>
      <c r="CM223" s="450"/>
      <c r="CN223" s="13"/>
      <c r="CO223" s="13"/>
      <c r="CP223" s="13"/>
      <c r="CQ223" s="116" t="s">
        <v>2496</v>
      </c>
      <c r="CR223" s="59">
        <f t="shared" si="455"/>
        <v>0</v>
      </c>
      <c r="CS223" s="59">
        <f t="shared" si="456"/>
        <v>0.8</v>
      </c>
      <c r="CT223" s="59">
        <f t="shared" si="457"/>
        <v>0.2</v>
      </c>
      <c r="CU223" s="59">
        <f t="shared" si="458"/>
        <v>0</v>
      </c>
      <c r="CV223" s="61">
        <f t="shared" si="459"/>
        <v>1</v>
      </c>
      <c r="CW223" s="450"/>
      <c r="CX223" s="13"/>
      <c r="CY223" s="13"/>
      <c r="CZ223" s="13"/>
      <c r="DA223" s="116" t="s">
        <v>2496</v>
      </c>
      <c r="DB223" s="59">
        <f t="shared" si="460"/>
        <v>0</v>
      </c>
      <c r="DC223" s="59">
        <f t="shared" si="461"/>
        <v>1</v>
      </c>
      <c r="DD223" s="59">
        <f t="shared" si="462"/>
        <v>0</v>
      </c>
      <c r="DE223" s="59">
        <f t="shared" si="463"/>
        <v>0</v>
      </c>
      <c r="DF223" s="61">
        <f t="shared" si="464"/>
        <v>1</v>
      </c>
      <c r="DG223" s="450"/>
      <c r="DH223" s="13"/>
      <c r="DI223" s="13"/>
      <c r="DJ223" s="13"/>
      <c r="DK223" s="116" t="s">
        <v>2496</v>
      </c>
      <c r="DL223" s="59">
        <f t="shared" si="465"/>
        <v>0</v>
      </c>
      <c r="DM223" s="59">
        <f t="shared" si="466"/>
        <v>1</v>
      </c>
      <c r="DN223" s="59">
        <f t="shared" si="467"/>
        <v>0</v>
      </c>
      <c r="DO223" s="59">
        <f t="shared" si="468"/>
        <v>0</v>
      </c>
      <c r="DP223" s="61">
        <f t="shared" si="469"/>
        <v>1</v>
      </c>
      <c r="DQ223" s="450"/>
      <c r="DR223" s="13"/>
      <c r="DS223" s="13"/>
      <c r="DT223" s="13"/>
      <c r="DU223" s="116" t="s">
        <v>2496</v>
      </c>
      <c r="DV223" s="59">
        <f t="shared" si="470"/>
        <v>0</v>
      </c>
      <c r="DW223" s="59">
        <f t="shared" si="471"/>
        <v>0.8</v>
      </c>
      <c r="DX223" s="59">
        <f t="shared" si="472"/>
        <v>0.2</v>
      </c>
      <c r="DY223" s="59">
        <f t="shared" si="473"/>
        <v>0</v>
      </c>
      <c r="DZ223" s="61">
        <f t="shared" si="474"/>
        <v>1</v>
      </c>
      <c r="EA223" s="450"/>
      <c r="EB223" s="13"/>
      <c r="EC223" s="13"/>
      <c r="ED223" s="13"/>
      <c r="EE223" s="116" t="s">
        <v>2496</v>
      </c>
      <c r="EF223" s="59">
        <f t="shared" si="475"/>
        <v>0</v>
      </c>
      <c r="EG223" s="59">
        <f t="shared" si="476"/>
        <v>0.6</v>
      </c>
      <c r="EH223" s="59">
        <f t="shared" si="477"/>
        <v>0.4</v>
      </c>
      <c r="EI223" s="59">
        <f t="shared" si="478"/>
        <v>0</v>
      </c>
      <c r="EJ223" s="61">
        <f t="shared" si="479"/>
        <v>1</v>
      </c>
      <c r="EK223" s="450"/>
      <c r="EL223" s="13"/>
      <c r="EM223" s="13"/>
      <c r="EN223" s="13"/>
      <c r="EO223" s="116" t="s">
        <v>2496</v>
      </c>
      <c r="EP223" s="59">
        <f t="shared" si="480"/>
        <v>0</v>
      </c>
      <c r="EQ223" s="59">
        <f t="shared" si="481"/>
        <v>1</v>
      </c>
      <c r="ER223" s="59">
        <f t="shared" si="482"/>
        <v>0</v>
      </c>
      <c r="ES223" s="59">
        <f t="shared" si="483"/>
        <v>0</v>
      </c>
      <c r="ET223" s="61">
        <f t="shared" si="484"/>
        <v>1</v>
      </c>
      <c r="EU223" s="450"/>
    </row>
    <row r="224" spans="1:151" ht="12.75" customHeight="1" x14ac:dyDescent="0.2">
      <c r="A224" s="13"/>
      <c r="B224" s="13"/>
      <c r="C224" s="13"/>
      <c r="D224" s="13"/>
      <c r="E224" s="13"/>
      <c r="F224" s="13"/>
      <c r="G224" s="13"/>
      <c r="H224" s="13"/>
      <c r="I224" s="13"/>
      <c r="J224" s="13"/>
      <c r="K224" s="14"/>
      <c r="L224" s="13"/>
      <c r="M224" s="13"/>
      <c r="N224" s="13"/>
      <c r="O224" s="116" t="s">
        <v>2465</v>
      </c>
      <c r="P224" s="59">
        <f t="shared" si="415"/>
        <v>0</v>
      </c>
      <c r="Q224" s="59">
        <f t="shared" si="416"/>
        <v>0.33333333333333331</v>
      </c>
      <c r="R224" s="59">
        <f t="shared" si="417"/>
        <v>0.66666666666666663</v>
      </c>
      <c r="S224" s="59">
        <f t="shared" si="418"/>
        <v>0</v>
      </c>
      <c r="T224" s="61">
        <f t="shared" si="419"/>
        <v>1</v>
      </c>
      <c r="U224" s="450"/>
      <c r="V224" s="13"/>
      <c r="W224" s="13"/>
      <c r="X224" s="13"/>
      <c r="Y224" s="116" t="s">
        <v>2465</v>
      </c>
      <c r="Z224" s="59">
        <f t="shared" si="420"/>
        <v>0</v>
      </c>
      <c r="AA224" s="59">
        <f t="shared" si="421"/>
        <v>1</v>
      </c>
      <c r="AB224" s="59">
        <f t="shared" si="422"/>
        <v>0</v>
      </c>
      <c r="AC224" s="59">
        <f t="shared" si="423"/>
        <v>0</v>
      </c>
      <c r="AD224" s="61">
        <f t="shared" si="424"/>
        <v>1</v>
      </c>
      <c r="AE224" s="450"/>
      <c r="AF224" s="13"/>
      <c r="AG224" s="13"/>
      <c r="AH224" s="13"/>
      <c r="AI224" s="162" t="s">
        <v>2465</v>
      </c>
      <c r="AJ224" s="477"/>
      <c r="AK224" s="477"/>
      <c r="AL224" s="477"/>
      <c r="AM224" s="477"/>
      <c r="AN224" s="478"/>
      <c r="AO224" s="450"/>
      <c r="AP224" s="13"/>
      <c r="AQ224" s="13"/>
      <c r="AR224" s="13"/>
      <c r="AS224" s="162" t="s">
        <v>2465</v>
      </c>
      <c r="AT224" s="477"/>
      <c r="AU224" s="477"/>
      <c r="AV224" s="477"/>
      <c r="AW224" s="477"/>
      <c r="AX224" s="478"/>
      <c r="AY224" s="450"/>
      <c r="AZ224" s="13"/>
      <c r="BA224" s="13"/>
      <c r="BB224" s="13"/>
      <c r="BC224" s="162" t="s">
        <v>2465</v>
      </c>
      <c r="BD224" s="477"/>
      <c r="BE224" s="477"/>
      <c r="BF224" s="477"/>
      <c r="BG224" s="477"/>
      <c r="BH224" s="478"/>
      <c r="BI224" s="450"/>
      <c r="BJ224" s="13"/>
      <c r="BK224" s="13"/>
      <c r="BL224" s="13"/>
      <c r="BM224" s="162" t="s">
        <v>2465</v>
      </c>
      <c r="BN224" s="237"/>
      <c r="BO224" s="237"/>
      <c r="BP224" s="237"/>
      <c r="BQ224" s="237"/>
      <c r="BR224" s="237"/>
      <c r="BS224" s="450"/>
      <c r="BT224" s="13"/>
      <c r="BU224" s="13"/>
      <c r="BV224" s="13"/>
      <c r="BW224" s="162" t="s">
        <v>2465</v>
      </c>
      <c r="BX224" s="237"/>
      <c r="BY224" s="237"/>
      <c r="BZ224" s="237"/>
      <c r="CA224" s="237"/>
      <c r="CB224" s="237"/>
      <c r="CC224" s="450"/>
      <c r="CD224" s="13"/>
      <c r="CE224" s="13"/>
      <c r="CF224" s="13"/>
      <c r="CG224" s="116" t="s">
        <v>2465</v>
      </c>
      <c r="CH224" s="59">
        <f t="shared" si="450"/>
        <v>0</v>
      </c>
      <c r="CI224" s="59">
        <f t="shared" si="451"/>
        <v>1</v>
      </c>
      <c r="CJ224" s="59">
        <f t="shared" si="452"/>
        <v>0</v>
      </c>
      <c r="CK224" s="59">
        <f t="shared" si="453"/>
        <v>0</v>
      </c>
      <c r="CL224" s="61">
        <f t="shared" si="454"/>
        <v>1</v>
      </c>
      <c r="CM224" s="450"/>
      <c r="CN224" s="13"/>
      <c r="CO224" s="13"/>
      <c r="CP224" s="13"/>
      <c r="CQ224" s="116" t="s">
        <v>2465</v>
      </c>
      <c r="CR224" s="59">
        <f t="shared" si="455"/>
        <v>0</v>
      </c>
      <c r="CS224" s="59">
        <f t="shared" si="456"/>
        <v>1</v>
      </c>
      <c r="CT224" s="59">
        <f t="shared" si="457"/>
        <v>0</v>
      </c>
      <c r="CU224" s="59">
        <f t="shared" si="458"/>
        <v>0</v>
      </c>
      <c r="CV224" s="61">
        <f t="shared" si="459"/>
        <v>1</v>
      </c>
      <c r="CW224" s="450"/>
      <c r="CX224" s="13"/>
      <c r="CY224" s="13"/>
      <c r="CZ224" s="13"/>
      <c r="DA224" s="116" t="s">
        <v>2465</v>
      </c>
      <c r="DB224" s="59">
        <f t="shared" si="460"/>
        <v>0</v>
      </c>
      <c r="DC224" s="59">
        <f t="shared" si="461"/>
        <v>1</v>
      </c>
      <c r="DD224" s="59">
        <f t="shared" si="462"/>
        <v>0</v>
      </c>
      <c r="DE224" s="59">
        <f t="shared" si="463"/>
        <v>0</v>
      </c>
      <c r="DF224" s="61">
        <f t="shared" si="464"/>
        <v>1</v>
      </c>
      <c r="DG224" s="450"/>
      <c r="DH224" s="13"/>
      <c r="DI224" s="13"/>
      <c r="DJ224" s="13"/>
      <c r="DK224" s="116" t="s">
        <v>2465</v>
      </c>
      <c r="DL224" s="59">
        <f t="shared" si="465"/>
        <v>0</v>
      </c>
      <c r="DM224" s="59">
        <f t="shared" si="466"/>
        <v>0.66666666666666663</v>
      </c>
      <c r="DN224" s="59">
        <f t="shared" si="467"/>
        <v>0.33333333333333331</v>
      </c>
      <c r="DO224" s="59">
        <f t="shared" si="468"/>
        <v>0</v>
      </c>
      <c r="DP224" s="61">
        <f t="shared" si="469"/>
        <v>1</v>
      </c>
      <c r="DQ224" s="450"/>
      <c r="DR224" s="13"/>
      <c r="DS224" s="13"/>
      <c r="DT224" s="13"/>
      <c r="DU224" s="116" t="s">
        <v>2465</v>
      </c>
      <c r="DV224" s="59">
        <f t="shared" si="470"/>
        <v>0</v>
      </c>
      <c r="DW224" s="59">
        <f t="shared" si="471"/>
        <v>1</v>
      </c>
      <c r="DX224" s="59">
        <f t="shared" si="472"/>
        <v>0</v>
      </c>
      <c r="DY224" s="59">
        <f t="shared" si="473"/>
        <v>0</v>
      </c>
      <c r="DZ224" s="61">
        <f t="shared" si="474"/>
        <v>1</v>
      </c>
      <c r="EA224" s="450"/>
      <c r="EB224" s="13"/>
      <c r="EC224" s="13"/>
      <c r="ED224" s="13"/>
      <c r="EE224" s="116" t="s">
        <v>2465</v>
      </c>
      <c r="EF224" s="59">
        <f t="shared" si="475"/>
        <v>0</v>
      </c>
      <c r="EG224" s="59">
        <f t="shared" si="476"/>
        <v>1</v>
      </c>
      <c r="EH224" s="59">
        <f t="shared" si="477"/>
        <v>0</v>
      </c>
      <c r="EI224" s="59">
        <f t="shared" si="478"/>
        <v>0</v>
      </c>
      <c r="EJ224" s="61">
        <f t="shared" si="479"/>
        <v>1</v>
      </c>
      <c r="EK224" s="450"/>
      <c r="EL224" s="13"/>
      <c r="EM224" s="13"/>
      <c r="EN224" s="13"/>
      <c r="EO224" s="116" t="s">
        <v>2465</v>
      </c>
      <c r="EP224" s="59">
        <f t="shared" si="480"/>
        <v>0</v>
      </c>
      <c r="EQ224" s="59">
        <f t="shared" si="481"/>
        <v>1</v>
      </c>
      <c r="ER224" s="59">
        <f t="shared" si="482"/>
        <v>0</v>
      </c>
      <c r="ES224" s="59">
        <f t="shared" si="483"/>
        <v>0</v>
      </c>
      <c r="ET224" s="61">
        <f t="shared" si="484"/>
        <v>1</v>
      </c>
      <c r="EU224" s="450"/>
    </row>
    <row r="225" spans="1:151" ht="12.75" customHeight="1" x14ac:dyDescent="0.2">
      <c r="A225" s="13"/>
      <c r="B225" s="13"/>
      <c r="C225" s="13"/>
      <c r="D225" s="13"/>
      <c r="E225" s="13"/>
      <c r="F225" s="13"/>
      <c r="G225" s="13"/>
      <c r="H225" s="13"/>
      <c r="I225" s="13"/>
      <c r="J225" s="13"/>
      <c r="K225" s="14"/>
      <c r="L225" s="13"/>
      <c r="M225" s="13"/>
      <c r="N225" s="13"/>
      <c r="O225" s="24" t="s">
        <v>2557</v>
      </c>
      <c r="P225" s="59">
        <f t="shared" si="415"/>
        <v>0</v>
      </c>
      <c r="Q225" s="59">
        <f t="shared" si="416"/>
        <v>0.33333333333333331</v>
      </c>
      <c r="R225" s="59">
        <f t="shared" si="417"/>
        <v>0.66666666666666663</v>
      </c>
      <c r="S225" s="59">
        <f t="shared" si="418"/>
        <v>0</v>
      </c>
      <c r="T225" s="61">
        <f t="shared" si="419"/>
        <v>1</v>
      </c>
      <c r="U225" s="450"/>
      <c r="V225" s="13"/>
      <c r="W225" s="13"/>
      <c r="X225" s="13"/>
      <c r="Y225" s="24" t="s">
        <v>2557</v>
      </c>
      <c r="Z225" s="59">
        <f t="shared" si="420"/>
        <v>0</v>
      </c>
      <c r="AA225" s="59">
        <f t="shared" si="421"/>
        <v>1</v>
      </c>
      <c r="AB225" s="59">
        <f t="shared" si="422"/>
        <v>0</v>
      </c>
      <c r="AC225" s="59">
        <f t="shared" si="423"/>
        <v>0</v>
      </c>
      <c r="AD225" s="61">
        <f t="shared" si="424"/>
        <v>1</v>
      </c>
      <c r="AE225" s="450"/>
      <c r="AF225" s="13"/>
      <c r="AG225" s="13"/>
      <c r="AH225" s="13"/>
      <c r="AI225" s="41" t="s">
        <v>2557</v>
      </c>
      <c r="AJ225" s="477"/>
      <c r="AK225" s="477"/>
      <c r="AL225" s="477"/>
      <c r="AM225" s="477"/>
      <c r="AN225" s="478"/>
      <c r="AO225" s="450"/>
      <c r="AP225" s="13"/>
      <c r="AQ225" s="13"/>
      <c r="AR225" s="13"/>
      <c r="AS225" s="41" t="s">
        <v>2557</v>
      </c>
      <c r="AT225" s="477"/>
      <c r="AU225" s="477"/>
      <c r="AV225" s="477"/>
      <c r="AW225" s="477"/>
      <c r="AX225" s="478"/>
      <c r="AY225" s="450"/>
      <c r="AZ225" s="13"/>
      <c r="BA225" s="13"/>
      <c r="BB225" s="13"/>
      <c r="BC225" s="41" t="s">
        <v>2557</v>
      </c>
      <c r="BD225" s="477"/>
      <c r="BE225" s="477"/>
      <c r="BF225" s="477"/>
      <c r="BG225" s="477"/>
      <c r="BH225" s="478"/>
      <c r="BI225" s="450"/>
      <c r="BJ225" s="13"/>
      <c r="BK225" s="13"/>
      <c r="BL225" s="13"/>
      <c r="BM225" s="41" t="s">
        <v>2557</v>
      </c>
      <c r="BN225" s="237"/>
      <c r="BO225" s="237"/>
      <c r="BP225" s="237"/>
      <c r="BQ225" s="237"/>
      <c r="BR225" s="237"/>
      <c r="BS225" s="450"/>
      <c r="BT225" s="13"/>
      <c r="BU225" s="13"/>
      <c r="BV225" s="13"/>
      <c r="BW225" s="41" t="s">
        <v>2557</v>
      </c>
      <c r="BX225" s="237"/>
      <c r="BY225" s="237"/>
      <c r="BZ225" s="237"/>
      <c r="CA225" s="237"/>
      <c r="CB225" s="237"/>
      <c r="CC225" s="450"/>
      <c r="CD225" s="13"/>
      <c r="CE225" s="13"/>
      <c r="CF225" s="13"/>
      <c r="CG225" s="24" t="s">
        <v>2557</v>
      </c>
      <c r="CH225" s="59">
        <f t="shared" si="450"/>
        <v>0</v>
      </c>
      <c r="CI225" s="59">
        <f t="shared" si="451"/>
        <v>1</v>
      </c>
      <c r="CJ225" s="59">
        <f t="shared" si="452"/>
        <v>0</v>
      </c>
      <c r="CK225" s="59">
        <f t="shared" si="453"/>
        <v>0</v>
      </c>
      <c r="CL225" s="61">
        <f t="shared" si="454"/>
        <v>1</v>
      </c>
      <c r="CM225" s="450"/>
      <c r="CN225" s="13"/>
      <c r="CO225" s="13"/>
      <c r="CP225" s="13"/>
      <c r="CQ225" s="24" t="s">
        <v>2557</v>
      </c>
      <c r="CR225" s="59">
        <f t="shared" si="455"/>
        <v>0</v>
      </c>
      <c r="CS225" s="59">
        <f t="shared" si="456"/>
        <v>1</v>
      </c>
      <c r="CT225" s="59">
        <f t="shared" si="457"/>
        <v>0</v>
      </c>
      <c r="CU225" s="59">
        <f t="shared" si="458"/>
        <v>0</v>
      </c>
      <c r="CV225" s="61">
        <f t="shared" si="459"/>
        <v>1</v>
      </c>
      <c r="CW225" s="450"/>
      <c r="CX225" s="13"/>
      <c r="CY225" s="13"/>
      <c r="CZ225" s="13"/>
      <c r="DA225" s="24" t="s">
        <v>2557</v>
      </c>
      <c r="DB225" s="59">
        <f t="shared" si="460"/>
        <v>0</v>
      </c>
      <c r="DC225" s="59">
        <f t="shared" si="461"/>
        <v>1</v>
      </c>
      <c r="DD225" s="59">
        <f t="shared" si="462"/>
        <v>0</v>
      </c>
      <c r="DE225" s="59">
        <f t="shared" si="463"/>
        <v>0</v>
      </c>
      <c r="DF225" s="61">
        <f t="shared" si="464"/>
        <v>1</v>
      </c>
      <c r="DG225" s="450"/>
      <c r="DH225" s="13"/>
      <c r="DI225" s="13"/>
      <c r="DJ225" s="13"/>
      <c r="DK225" s="24" t="s">
        <v>2557</v>
      </c>
      <c r="DL225" s="59">
        <f t="shared" si="465"/>
        <v>0</v>
      </c>
      <c r="DM225" s="59">
        <f t="shared" si="466"/>
        <v>1</v>
      </c>
      <c r="DN225" s="59">
        <f t="shared" si="467"/>
        <v>0</v>
      </c>
      <c r="DO225" s="59">
        <f t="shared" si="468"/>
        <v>0</v>
      </c>
      <c r="DP225" s="61">
        <f t="shared" si="469"/>
        <v>1</v>
      </c>
      <c r="DQ225" s="450"/>
      <c r="DR225" s="13"/>
      <c r="DS225" s="13"/>
      <c r="DT225" s="13"/>
      <c r="DU225" s="24" t="s">
        <v>2557</v>
      </c>
      <c r="DV225" s="59">
        <f t="shared" si="470"/>
        <v>0</v>
      </c>
      <c r="DW225" s="59">
        <f t="shared" si="471"/>
        <v>1</v>
      </c>
      <c r="DX225" s="59">
        <f t="shared" si="472"/>
        <v>0</v>
      </c>
      <c r="DY225" s="59">
        <f t="shared" si="473"/>
        <v>0</v>
      </c>
      <c r="DZ225" s="61">
        <f t="shared" si="474"/>
        <v>1</v>
      </c>
      <c r="EA225" s="450"/>
      <c r="EB225" s="13"/>
      <c r="EC225" s="13"/>
      <c r="ED225" s="13"/>
      <c r="EE225" s="24" t="s">
        <v>2557</v>
      </c>
      <c r="EF225" s="59">
        <f t="shared" si="475"/>
        <v>0</v>
      </c>
      <c r="EG225" s="59">
        <f t="shared" si="476"/>
        <v>1</v>
      </c>
      <c r="EH225" s="59">
        <f t="shared" si="477"/>
        <v>0</v>
      </c>
      <c r="EI225" s="59">
        <f t="shared" si="478"/>
        <v>0</v>
      </c>
      <c r="EJ225" s="61">
        <f t="shared" si="479"/>
        <v>1</v>
      </c>
      <c r="EK225" s="450"/>
      <c r="EL225" s="13"/>
      <c r="EM225" s="13"/>
      <c r="EN225" s="13"/>
      <c r="EO225" s="24" t="s">
        <v>2557</v>
      </c>
      <c r="EP225" s="59">
        <f t="shared" si="480"/>
        <v>0</v>
      </c>
      <c r="EQ225" s="59">
        <f t="shared" si="481"/>
        <v>1</v>
      </c>
      <c r="ER225" s="59">
        <f t="shared" si="482"/>
        <v>0</v>
      </c>
      <c r="ES225" s="59">
        <f t="shared" si="483"/>
        <v>0</v>
      </c>
      <c r="ET225" s="61">
        <f t="shared" si="484"/>
        <v>1</v>
      </c>
      <c r="EU225" s="450"/>
    </row>
    <row r="226" spans="1:151" ht="12.75" customHeight="1" x14ac:dyDescent="0.2">
      <c r="A226" s="13"/>
      <c r="B226" s="13"/>
      <c r="C226" s="13"/>
      <c r="D226" s="13"/>
      <c r="E226" s="13"/>
      <c r="F226" s="13"/>
      <c r="G226" s="13"/>
      <c r="H226" s="13"/>
      <c r="I226" s="13"/>
      <c r="J226" s="13"/>
      <c r="K226" s="14"/>
      <c r="L226" s="13"/>
      <c r="M226" s="13"/>
      <c r="N226" s="13"/>
      <c r="O226" s="24" t="s">
        <v>2576</v>
      </c>
      <c r="P226" s="59">
        <f t="shared" si="415"/>
        <v>0</v>
      </c>
      <c r="Q226" s="59">
        <f t="shared" si="416"/>
        <v>0</v>
      </c>
      <c r="R226" s="59">
        <f t="shared" si="417"/>
        <v>1</v>
      </c>
      <c r="S226" s="59">
        <f t="shared" si="418"/>
        <v>0</v>
      </c>
      <c r="T226" s="61">
        <f t="shared" si="419"/>
        <v>1</v>
      </c>
      <c r="U226" s="450"/>
      <c r="V226" s="13"/>
      <c r="W226" s="13"/>
      <c r="X226" s="13"/>
      <c r="Y226" s="24" t="s">
        <v>2576</v>
      </c>
      <c r="Z226" s="59">
        <f t="shared" si="420"/>
        <v>0</v>
      </c>
      <c r="AA226" s="59">
        <f t="shared" si="421"/>
        <v>1</v>
      </c>
      <c r="AB226" s="59">
        <f t="shared" si="422"/>
        <v>0</v>
      </c>
      <c r="AC226" s="59">
        <f t="shared" si="423"/>
        <v>0</v>
      </c>
      <c r="AD226" s="61">
        <f t="shared" si="424"/>
        <v>1</v>
      </c>
      <c r="AE226" s="450"/>
      <c r="AF226" s="13"/>
      <c r="AG226" s="13"/>
      <c r="AH226" s="13"/>
      <c r="AI226" s="41" t="s">
        <v>2576</v>
      </c>
      <c r="AJ226" s="477"/>
      <c r="AK226" s="477"/>
      <c r="AL226" s="477"/>
      <c r="AM226" s="477"/>
      <c r="AN226" s="478"/>
      <c r="AO226" s="450"/>
      <c r="AP226" s="13"/>
      <c r="AQ226" s="13"/>
      <c r="AR226" s="13"/>
      <c r="AS226" s="41" t="s">
        <v>2576</v>
      </c>
      <c r="AT226" s="477"/>
      <c r="AU226" s="477"/>
      <c r="AV226" s="477"/>
      <c r="AW226" s="477"/>
      <c r="AX226" s="478"/>
      <c r="AY226" s="450"/>
      <c r="AZ226" s="13"/>
      <c r="BA226" s="13"/>
      <c r="BB226" s="13"/>
      <c r="BC226" s="41" t="s">
        <v>2576</v>
      </c>
      <c r="BD226" s="477"/>
      <c r="BE226" s="477"/>
      <c r="BF226" s="477"/>
      <c r="BG226" s="477"/>
      <c r="BH226" s="478"/>
      <c r="BI226" s="450"/>
      <c r="BJ226" s="13"/>
      <c r="BK226" s="13"/>
      <c r="BL226" s="13"/>
      <c r="BM226" s="41" t="s">
        <v>2576</v>
      </c>
      <c r="BN226" s="237"/>
      <c r="BO226" s="237"/>
      <c r="BP226" s="237"/>
      <c r="BQ226" s="237"/>
      <c r="BR226" s="237"/>
      <c r="BS226" s="450"/>
      <c r="BT226" s="13"/>
      <c r="BU226" s="13"/>
      <c r="BV226" s="13"/>
      <c r="BW226" s="41" t="s">
        <v>2576</v>
      </c>
      <c r="BX226" s="237"/>
      <c r="BY226" s="237"/>
      <c r="BZ226" s="237"/>
      <c r="CA226" s="237"/>
      <c r="CB226" s="237"/>
      <c r="CC226" s="450"/>
      <c r="CD226" s="13"/>
      <c r="CE226" s="13"/>
      <c r="CF226" s="13"/>
      <c r="CG226" s="24" t="s">
        <v>2576</v>
      </c>
      <c r="CH226" s="59">
        <f t="shared" si="450"/>
        <v>0</v>
      </c>
      <c r="CI226" s="59">
        <f t="shared" si="451"/>
        <v>1</v>
      </c>
      <c r="CJ226" s="59">
        <f t="shared" si="452"/>
        <v>0</v>
      </c>
      <c r="CK226" s="59">
        <f t="shared" si="453"/>
        <v>0</v>
      </c>
      <c r="CL226" s="61">
        <f t="shared" si="454"/>
        <v>1</v>
      </c>
      <c r="CM226" s="450"/>
      <c r="CN226" s="13"/>
      <c r="CO226" s="13"/>
      <c r="CP226" s="13"/>
      <c r="CQ226" s="24" t="s">
        <v>2576</v>
      </c>
      <c r="CR226" s="59">
        <f t="shared" si="455"/>
        <v>0</v>
      </c>
      <c r="CS226" s="59">
        <f t="shared" si="456"/>
        <v>0.66666666666666663</v>
      </c>
      <c r="CT226" s="59">
        <f t="shared" si="457"/>
        <v>0.33333333333333331</v>
      </c>
      <c r="CU226" s="59">
        <f t="shared" si="458"/>
        <v>0</v>
      </c>
      <c r="CV226" s="61">
        <f t="shared" si="459"/>
        <v>1</v>
      </c>
      <c r="CW226" s="450"/>
      <c r="CX226" s="13"/>
      <c r="CY226" s="13"/>
      <c r="CZ226" s="13"/>
      <c r="DA226" s="24" t="s">
        <v>2576</v>
      </c>
      <c r="DB226" s="59">
        <f t="shared" si="460"/>
        <v>0</v>
      </c>
      <c r="DC226" s="59">
        <f t="shared" si="461"/>
        <v>1</v>
      </c>
      <c r="DD226" s="59">
        <f t="shared" si="462"/>
        <v>0</v>
      </c>
      <c r="DE226" s="59">
        <f t="shared" si="463"/>
        <v>0</v>
      </c>
      <c r="DF226" s="61">
        <f t="shared" si="464"/>
        <v>1</v>
      </c>
      <c r="DG226" s="450"/>
      <c r="DH226" s="13"/>
      <c r="DI226" s="13"/>
      <c r="DJ226" s="13"/>
      <c r="DK226" s="24" t="s">
        <v>2576</v>
      </c>
      <c r="DL226" s="59">
        <f t="shared" si="465"/>
        <v>0</v>
      </c>
      <c r="DM226" s="59">
        <f t="shared" si="466"/>
        <v>0.33333333333333331</v>
      </c>
      <c r="DN226" s="59">
        <f t="shared" si="467"/>
        <v>0.66666666666666663</v>
      </c>
      <c r="DO226" s="59">
        <f t="shared" si="468"/>
        <v>0</v>
      </c>
      <c r="DP226" s="61">
        <f t="shared" si="469"/>
        <v>1</v>
      </c>
      <c r="DQ226" s="450"/>
      <c r="DR226" s="13"/>
      <c r="DS226" s="13"/>
      <c r="DT226" s="13"/>
      <c r="DU226" s="24" t="s">
        <v>2576</v>
      </c>
      <c r="DV226" s="59">
        <f t="shared" si="470"/>
        <v>0</v>
      </c>
      <c r="DW226" s="59">
        <f t="shared" si="471"/>
        <v>1</v>
      </c>
      <c r="DX226" s="59">
        <f t="shared" si="472"/>
        <v>0</v>
      </c>
      <c r="DY226" s="59">
        <f t="shared" si="473"/>
        <v>0</v>
      </c>
      <c r="DZ226" s="61">
        <f t="shared" si="474"/>
        <v>1</v>
      </c>
      <c r="EA226" s="450"/>
      <c r="EB226" s="13"/>
      <c r="EC226" s="13"/>
      <c r="ED226" s="13"/>
      <c r="EE226" s="24" t="s">
        <v>2576</v>
      </c>
      <c r="EF226" s="59">
        <f t="shared" si="475"/>
        <v>0</v>
      </c>
      <c r="EG226" s="59">
        <f t="shared" si="476"/>
        <v>1</v>
      </c>
      <c r="EH226" s="59">
        <f t="shared" si="477"/>
        <v>0</v>
      </c>
      <c r="EI226" s="59">
        <f t="shared" si="478"/>
        <v>0</v>
      </c>
      <c r="EJ226" s="61">
        <f t="shared" si="479"/>
        <v>1</v>
      </c>
      <c r="EK226" s="450"/>
      <c r="EL226" s="13"/>
      <c r="EM226" s="13"/>
      <c r="EN226" s="13"/>
      <c r="EO226" s="24" t="s">
        <v>2576</v>
      </c>
      <c r="EP226" s="59">
        <f t="shared" si="480"/>
        <v>0</v>
      </c>
      <c r="EQ226" s="59">
        <f t="shared" si="481"/>
        <v>1</v>
      </c>
      <c r="ER226" s="59">
        <f t="shared" si="482"/>
        <v>0</v>
      </c>
      <c r="ES226" s="59">
        <f t="shared" si="483"/>
        <v>0</v>
      </c>
      <c r="ET226" s="61">
        <f t="shared" si="484"/>
        <v>1</v>
      </c>
      <c r="EU226" s="450"/>
    </row>
    <row r="227" spans="1:151" ht="12.75" customHeight="1" x14ac:dyDescent="0.2">
      <c r="A227" s="13"/>
      <c r="B227" s="13"/>
      <c r="C227" s="13"/>
      <c r="D227" s="13"/>
      <c r="E227" s="13"/>
      <c r="F227" s="13"/>
      <c r="G227" s="13"/>
      <c r="H227" s="13"/>
      <c r="I227" s="13"/>
      <c r="J227" s="13"/>
      <c r="K227" s="14"/>
      <c r="L227" s="13"/>
      <c r="M227" s="13"/>
      <c r="N227" s="13"/>
      <c r="O227" s="24" t="s">
        <v>2616</v>
      </c>
      <c r="P227" s="59">
        <f t="shared" si="415"/>
        <v>0</v>
      </c>
      <c r="Q227" s="59">
        <f t="shared" si="416"/>
        <v>0.25</v>
      </c>
      <c r="R227" s="59">
        <f t="shared" si="417"/>
        <v>0.75</v>
      </c>
      <c r="S227" s="59">
        <f t="shared" si="418"/>
        <v>0</v>
      </c>
      <c r="T227" s="61">
        <f t="shared" si="419"/>
        <v>1</v>
      </c>
      <c r="U227" s="450"/>
      <c r="V227" s="13"/>
      <c r="W227" s="13"/>
      <c r="X227" s="13"/>
      <c r="Y227" s="24" t="s">
        <v>2616</v>
      </c>
      <c r="Z227" s="59">
        <f t="shared" si="420"/>
        <v>0</v>
      </c>
      <c r="AA227" s="59">
        <f t="shared" si="421"/>
        <v>0.75</v>
      </c>
      <c r="AB227" s="59">
        <f t="shared" si="422"/>
        <v>0.25</v>
      </c>
      <c r="AC227" s="59">
        <f t="shared" si="423"/>
        <v>0</v>
      </c>
      <c r="AD227" s="61">
        <f t="shared" si="424"/>
        <v>1</v>
      </c>
      <c r="AE227" s="450"/>
      <c r="AF227" s="13"/>
      <c r="AG227" s="13"/>
      <c r="AH227" s="13"/>
      <c r="AI227" s="41" t="s">
        <v>2616</v>
      </c>
      <c r="AJ227" s="477"/>
      <c r="AK227" s="477"/>
      <c r="AL227" s="477"/>
      <c r="AM227" s="477"/>
      <c r="AN227" s="478"/>
      <c r="AO227" s="450"/>
      <c r="AP227" s="13"/>
      <c r="AQ227" s="13"/>
      <c r="AR227" s="13"/>
      <c r="AS227" s="41" t="s">
        <v>2616</v>
      </c>
      <c r="AT227" s="477"/>
      <c r="AU227" s="477"/>
      <c r="AV227" s="477"/>
      <c r="AW227" s="477"/>
      <c r="AX227" s="478"/>
      <c r="AY227" s="450"/>
      <c r="AZ227" s="13"/>
      <c r="BA227" s="13"/>
      <c r="BB227" s="13"/>
      <c r="BC227" s="41" t="s">
        <v>2616</v>
      </c>
      <c r="BD227" s="477"/>
      <c r="BE227" s="477"/>
      <c r="BF227" s="477"/>
      <c r="BG227" s="477"/>
      <c r="BH227" s="478"/>
      <c r="BI227" s="450"/>
      <c r="BJ227" s="13"/>
      <c r="BK227" s="13"/>
      <c r="BL227" s="13"/>
      <c r="BM227" s="41" t="s">
        <v>2616</v>
      </c>
      <c r="BN227" s="237"/>
      <c r="BO227" s="237"/>
      <c r="BP227" s="237"/>
      <c r="BQ227" s="237"/>
      <c r="BR227" s="237"/>
      <c r="BS227" s="450"/>
      <c r="BT227" s="13"/>
      <c r="BU227" s="13"/>
      <c r="BV227" s="13"/>
      <c r="BW227" s="41" t="s">
        <v>2616</v>
      </c>
      <c r="BX227" s="237"/>
      <c r="BY227" s="237"/>
      <c r="BZ227" s="237"/>
      <c r="CA227" s="237"/>
      <c r="CB227" s="237"/>
      <c r="CC227" s="450"/>
      <c r="CD227" s="13"/>
      <c r="CE227" s="13"/>
      <c r="CF227" s="13"/>
      <c r="CG227" s="24" t="s">
        <v>2616</v>
      </c>
      <c r="CH227" s="59">
        <f t="shared" si="450"/>
        <v>0</v>
      </c>
      <c r="CI227" s="59">
        <f t="shared" si="451"/>
        <v>0.75</v>
      </c>
      <c r="CJ227" s="59">
        <f t="shared" si="452"/>
        <v>0.25</v>
      </c>
      <c r="CK227" s="59">
        <f t="shared" si="453"/>
        <v>0</v>
      </c>
      <c r="CL227" s="61">
        <f t="shared" si="454"/>
        <v>1</v>
      </c>
      <c r="CM227" s="450"/>
      <c r="CN227" s="13"/>
      <c r="CO227" s="13"/>
      <c r="CP227" s="13"/>
      <c r="CQ227" s="24" t="s">
        <v>2616</v>
      </c>
      <c r="CR227" s="59">
        <f t="shared" si="455"/>
        <v>0</v>
      </c>
      <c r="CS227" s="59">
        <f t="shared" si="456"/>
        <v>0.25</v>
      </c>
      <c r="CT227" s="59">
        <f t="shared" si="457"/>
        <v>0.75</v>
      </c>
      <c r="CU227" s="59">
        <f t="shared" si="458"/>
        <v>0</v>
      </c>
      <c r="CV227" s="61">
        <f t="shared" si="459"/>
        <v>1</v>
      </c>
      <c r="CW227" s="450"/>
      <c r="CX227" s="13"/>
      <c r="CY227" s="13"/>
      <c r="CZ227" s="13"/>
      <c r="DA227" s="24" t="s">
        <v>2616</v>
      </c>
      <c r="DB227" s="59">
        <f t="shared" si="460"/>
        <v>0</v>
      </c>
      <c r="DC227" s="59">
        <f t="shared" si="461"/>
        <v>0.75</v>
      </c>
      <c r="DD227" s="59">
        <f t="shared" si="462"/>
        <v>0.25</v>
      </c>
      <c r="DE227" s="59">
        <f t="shared" si="463"/>
        <v>0</v>
      </c>
      <c r="DF227" s="61">
        <f t="shared" si="464"/>
        <v>1</v>
      </c>
      <c r="DG227" s="450"/>
      <c r="DH227" s="13"/>
      <c r="DI227" s="13"/>
      <c r="DJ227" s="13"/>
      <c r="DK227" s="24" t="s">
        <v>2616</v>
      </c>
      <c r="DL227" s="59">
        <f t="shared" si="465"/>
        <v>0</v>
      </c>
      <c r="DM227" s="59">
        <f t="shared" si="466"/>
        <v>0.5</v>
      </c>
      <c r="DN227" s="59">
        <f t="shared" si="467"/>
        <v>0.5</v>
      </c>
      <c r="DO227" s="59">
        <f t="shared" si="468"/>
        <v>0</v>
      </c>
      <c r="DP227" s="61">
        <f t="shared" si="469"/>
        <v>1</v>
      </c>
      <c r="DQ227" s="450"/>
      <c r="DR227" s="13"/>
      <c r="DS227" s="13"/>
      <c r="DT227" s="13"/>
      <c r="DU227" s="24" t="s">
        <v>2616</v>
      </c>
      <c r="DV227" s="59">
        <f t="shared" si="470"/>
        <v>0</v>
      </c>
      <c r="DW227" s="59">
        <f t="shared" si="471"/>
        <v>0.5</v>
      </c>
      <c r="DX227" s="59">
        <f t="shared" si="472"/>
        <v>0.5</v>
      </c>
      <c r="DY227" s="59">
        <f t="shared" si="473"/>
        <v>0</v>
      </c>
      <c r="DZ227" s="61">
        <f t="shared" si="474"/>
        <v>1</v>
      </c>
      <c r="EA227" s="450"/>
      <c r="EB227" s="13"/>
      <c r="EC227" s="13"/>
      <c r="ED227" s="13"/>
      <c r="EE227" s="24" t="s">
        <v>2616</v>
      </c>
      <c r="EF227" s="59">
        <f t="shared" si="475"/>
        <v>0</v>
      </c>
      <c r="EG227" s="59">
        <f t="shared" si="476"/>
        <v>0.75</v>
      </c>
      <c r="EH227" s="59">
        <f t="shared" si="477"/>
        <v>0.25</v>
      </c>
      <c r="EI227" s="59">
        <f t="shared" si="478"/>
        <v>0</v>
      </c>
      <c r="EJ227" s="61">
        <f t="shared" si="479"/>
        <v>1</v>
      </c>
      <c r="EK227" s="450"/>
      <c r="EL227" s="13"/>
      <c r="EM227" s="13"/>
      <c r="EN227" s="13"/>
      <c r="EO227" s="24" t="s">
        <v>2616</v>
      </c>
      <c r="EP227" s="59">
        <f t="shared" si="480"/>
        <v>0</v>
      </c>
      <c r="EQ227" s="59">
        <f t="shared" si="481"/>
        <v>0.75</v>
      </c>
      <c r="ER227" s="59">
        <f t="shared" si="482"/>
        <v>0.25</v>
      </c>
      <c r="ES227" s="59">
        <f t="shared" si="483"/>
        <v>0</v>
      </c>
      <c r="ET227" s="61">
        <f t="shared" si="484"/>
        <v>1</v>
      </c>
      <c r="EU227" s="450"/>
    </row>
    <row r="228" spans="1:151" ht="12.75" customHeight="1" x14ac:dyDescent="0.2">
      <c r="A228" s="13"/>
      <c r="B228" s="13"/>
      <c r="C228" s="13"/>
      <c r="D228" s="13"/>
      <c r="E228" s="13"/>
      <c r="F228" s="13"/>
      <c r="G228" s="13"/>
      <c r="H228" s="13"/>
      <c r="I228" s="13"/>
      <c r="J228" s="13"/>
      <c r="K228" s="14"/>
      <c r="L228" s="13"/>
      <c r="M228" s="13"/>
      <c r="N228" s="13"/>
      <c r="O228" s="24" t="s">
        <v>2663</v>
      </c>
      <c r="P228" s="59">
        <f t="shared" si="415"/>
        <v>0</v>
      </c>
      <c r="Q228" s="59">
        <f t="shared" si="416"/>
        <v>0.8</v>
      </c>
      <c r="R228" s="59">
        <f t="shared" si="417"/>
        <v>0.2</v>
      </c>
      <c r="S228" s="59">
        <f t="shared" si="418"/>
        <v>0</v>
      </c>
      <c r="T228" s="61">
        <f t="shared" si="419"/>
        <v>1</v>
      </c>
      <c r="U228" s="450"/>
      <c r="V228" s="13"/>
      <c r="W228" s="13"/>
      <c r="X228" s="13"/>
      <c r="Y228" s="24" t="s">
        <v>2663</v>
      </c>
      <c r="Z228" s="59">
        <f t="shared" si="420"/>
        <v>0</v>
      </c>
      <c r="AA228" s="59">
        <f t="shared" si="421"/>
        <v>1</v>
      </c>
      <c r="AB228" s="59">
        <f t="shared" si="422"/>
        <v>0</v>
      </c>
      <c r="AC228" s="59">
        <f t="shared" si="423"/>
        <v>0</v>
      </c>
      <c r="AD228" s="61">
        <f t="shared" si="424"/>
        <v>1</v>
      </c>
      <c r="AE228" s="450"/>
      <c r="AF228" s="13"/>
      <c r="AG228" s="13"/>
      <c r="AH228" s="13"/>
      <c r="AI228" s="41" t="s">
        <v>2663</v>
      </c>
      <c r="AJ228" s="477"/>
      <c r="AK228" s="477"/>
      <c r="AL228" s="477"/>
      <c r="AM228" s="477"/>
      <c r="AN228" s="478"/>
      <c r="AO228" s="450"/>
      <c r="AP228" s="13"/>
      <c r="AQ228" s="13"/>
      <c r="AR228" s="13"/>
      <c r="AS228" s="41" t="s">
        <v>2663</v>
      </c>
      <c r="AT228" s="477"/>
      <c r="AU228" s="477"/>
      <c r="AV228" s="477"/>
      <c r="AW228" s="477"/>
      <c r="AX228" s="478"/>
      <c r="AY228" s="450"/>
      <c r="AZ228" s="13"/>
      <c r="BA228" s="13"/>
      <c r="BB228" s="13"/>
      <c r="BC228" s="41" t="s">
        <v>2663</v>
      </c>
      <c r="BD228" s="477"/>
      <c r="BE228" s="477"/>
      <c r="BF228" s="477"/>
      <c r="BG228" s="477"/>
      <c r="BH228" s="478"/>
      <c r="BI228" s="450"/>
      <c r="BJ228" s="13"/>
      <c r="BK228" s="13"/>
      <c r="BL228" s="13"/>
      <c r="BM228" s="41" t="s">
        <v>2663</v>
      </c>
      <c r="BN228" s="237"/>
      <c r="BO228" s="237"/>
      <c r="BP228" s="237"/>
      <c r="BQ228" s="237"/>
      <c r="BR228" s="237"/>
      <c r="BS228" s="450"/>
      <c r="BT228" s="13"/>
      <c r="BU228" s="13"/>
      <c r="BV228" s="13"/>
      <c r="BW228" s="41" t="s">
        <v>2663</v>
      </c>
      <c r="BX228" s="237"/>
      <c r="BY228" s="237"/>
      <c r="BZ228" s="237"/>
      <c r="CA228" s="237"/>
      <c r="CB228" s="237"/>
      <c r="CC228" s="450"/>
      <c r="CD228" s="13"/>
      <c r="CE228" s="13"/>
      <c r="CF228" s="13"/>
      <c r="CG228" s="24" t="s">
        <v>2663</v>
      </c>
      <c r="CH228" s="59">
        <f t="shared" si="450"/>
        <v>0</v>
      </c>
      <c r="CI228" s="59">
        <f t="shared" si="451"/>
        <v>1</v>
      </c>
      <c r="CJ228" s="59">
        <f t="shared" si="452"/>
        <v>0</v>
      </c>
      <c r="CK228" s="59">
        <f t="shared" si="453"/>
        <v>0</v>
      </c>
      <c r="CL228" s="61">
        <f t="shared" si="454"/>
        <v>1</v>
      </c>
      <c r="CM228" s="450"/>
      <c r="CN228" s="13"/>
      <c r="CO228" s="13"/>
      <c r="CP228" s="13"/>
      <c r="CQ228" s="24" t="s">
        <v>2663</v>
      </c>
      <c r="CR228" s="59">
        <f t="shared" si="455"/>
        <v>0</v>
      </c>
      <c r="CS228" s="59">
        <f t="shared" si="456"/>
        <v>1</v>
      </c>
      <c r="CT228" s="59">
        <f t="shared" si="457"/>
        <v>0</v>
      </c>
      <c r="CU228" s="59">
        <f t="shared" si="458"/>
        <v>0</v>
      </c>
      <c r="CV228" s="61">
        <f t="shared" si="459"/>
        <v>1</v>
      </c>
      <c r="CW228" s="450"/>
      <c r="CX228" s="13"/>
      <c r="CY228" s="13"/>
      <c r="CZ228" s="13"/>
      <c r="DA228" s="24" t="s">
        <v>2663</v>
      </c>
      <c r="DB228" s="59">
        <f t="shared" si="460"/>
        <v>0</v>
      </c>
      <c r="DC228" s="59">
        <f t="shared" si="461"/>
        <v>1</v>
      </c>
      <c r="DD228" s="59">
        <f t="shared" si="462"/>
        <v>0</v>
      </c>
      <c r="DE228" s="59">
        <f t="shared" si="463"/>
        <v>0</v>
      </c>
      <c r="DF228" s="61">
        <f t="shared" si="464"/>
        <v>1</v>
      </c>
      <c r="DG228" s="450"/>
      <c r="DH228" s="13"/>
      <c r="DI228" s="13"/>
      <c r="DJ228" s="13"/>
      <c r="DK228" s="24" t="s">
        <v>2663</v>
      </c>
      <c r="DL228" s="59">
        <f t="shared" si="465"/>
        <v>0</v>
      </c>
      <c r="DM228" s="59">
        <f t="shared" si="466"/>
        <v>1</v>
      </c>
      <c r="DN228" s="59">
        <f t="shared" si="467"/>
        <v>0</v>
      </c>
      <c r="DO228" s="59">
        <f t="shared" si="468"/>
        <v>0</v>
      </c>
      <c r="DP228" s="61">
        <f t="shared" si="469"/>
        <v>1</v>
      </c>
      <c r="DQ228" s="450"/>
      <c r="DR228" s="13"/>
      <c r="DS228" s="13"/>
      <c r="DT228" s="13"/>
      <c r="DU228" s="24" t="s">
        <v>2663</v>
      </c>
      <c r="DV228" s="59">
        <f t="shared" si="470"/>
        <v>0</v>
      </c>
      <c r="DW228" s="59">
        <f t="shared" si="471"/>
        <v>1</v>
      </c>
      <c r="DX228" s="59">
        <f t="shared" si="472"/>
        <v>0</v>
      </c>
      <c r="DY228" s="59">
        <f t="shared" si="473"/>
        <v>0</v>
      </c>
      <c r="DZ228" s="61">
        <f t="shared" si="474"/>
        <v>1</v>
      </c>
      <c r="EA228" s="450"/>
      <c r="EB228" s="13"/>
      <c r="EC228" s="13"/>
      <c r="ED228" s="13"/>
      <c r="EE228" s="24" t="s">
        <v>2663</v>
      </c>
      <c r="EF228" s="59">
        <f t="shared" si="475"/>
        <v>0</v>
      </c>
      <c r="EG228" s="59">
        <f t="shared" si="476"/>
        <v>1</v>
      </c>
      <c r="EH228" s="59">
        <f t="shared" si="477"/>
        <v>0</v>
      </c>
      <c r="EI228" s="59">
        <f t="shared" si="478"/>
        <v>0</v>
      </c>
      <c r="EJ228" s="61">
        <f t="shared" si="479"/>
        <v>1</v>
      </c>
      <c r="EK228" s="450"/>
      <c r="EL228" s="13"/>
      <c r="EM228" s="13"/>
      <c r="EN228" s="13"/>
      <c r="EO228" s="24" t="s">
        <v>2663</v>
      </c>
      <c r="EP228" s="59">
        <f t="shared" si="480"/>
        <v>0</v>
      </c>
      <c r="EQ228" s="59">
        <f t="shared" si="481"/>
        <v>1</v>
      </c>
      <c r="ER228" s="59">
        <f t="shared" si="482"/>
        <v>0</v>
      </c>
      <c r="ES228" s="59">
        <f t="shared" si="483"/>
        <v>0</v>
      </c>
      <c r="ET228" s="61">
        <f t="shared" si="484"/>
        <v>1</v>
      </c>
      <c r="EU228" s="450"/>
    </row>
    <row r="229" spans="1:151" ht="12.75" customHeight="1" x14ac:dyDescent="0.2">
      <c r="A229" s="13"/>
      <c r="B229" s="13"/>
      <c r="C229" s="13"/>
      <c r="D229" s="13"/>
      <c r="E229" s="13"/>
      <c r="F229" s="13"/>
      <c r="G229" s="13"/>
      <c r="H229" s="13"/>
      <c r="I229" s="13"/>
      <c r="J229" s="13"/>
      <c r="K229" s="14"/>
      <c r="L229" s="13"/>
      <c r="M229" s="13"/>
      <c r="N229" s="13"/>
      <c r="O229" s="31" t="s">
        <v>2711</v>
      </c>
      <c r="P229" s="59">
        <f t="shared" si="415"/>
        <v>0</v>
      </c>
      <c r="Q229" s="59">
        <f t="shared" si="416"/>
        <v>0.25</v>
      </c>
      <c r="R229" s="59">
        <f t="shared" si="417"/>
        <v>0.75</v>
      </c>
      <c r="S229" s="59">
        <f t="shared" si="418"/>
        <v>0</v>
      </c>
      <c r="T229" s="61">
        <f t="shared" si="419"/>
        <v>1</v>
      </c>
      <c r="U229" s="450"/>
      <c r="V229" s="13"/>
      <c r="W229" s="13"/>
      <c r="X229" s="13"/>
      <c r="Y229" s="31" t="s">
        <v>2711</v>
      </c>
      <c r="Z229" s="59">
        <f t="shared" si="420"/>
        <v>0</v>
      </c>
      <c r="AA229" s="59">
        <f t="shared" si="421"/>
        <v>0.5</v>
      </c>
      <c r="AB229" s="59">
        <f t="shared" si="422"/>
        <v>0.5</v>
      </c>
      <c r="AC229" s="59">
        <f t="shared" si="423"/>
        <v>0</v>
      </c>
      <c r="AD229" s="61">
        <f t="shared" si="424"/>
        <v>1</v>
      </c>
      <c r="AE229" s="450"/>
      <c r="AF229" s="13"/>
      <c r="AG229" s="13"/>
      <c r="AH229" s="13"/>
      <c r="AI229" s="67" t="s">
        <v>2711</v>
      </c>
      <c r="AJ229" s="477"/>
      <c r="AK229" s="477"/>
      <c r="AL229" s="477"/>
      <c r="AM229" s="477"/>
      <c r="AN229" s="478"/>
      <c r="AO229" s="450"/>
      <c r="AP229" s="13"/>
      <c r="AQ229" s="13"/>
      <c r="AR229" s="13"/>
      <c r="AS229" s="67" t="s">
        <v>2711</v>
      </c>
      <c r="AT229" s="477"/>
      <c r="AU229" s="477"/>
      <c r="AV229" s="477"/>
      <c r="AW229" s="477"/>
      <c r="AX229" s="478"/>
      <c r="AY229" s="450"/>
      <c r="AZ229" s="13"/>
      <c r="BA229" s="13"/>
      <c r="BB229" s="13"/>
      <c r="BC229" s="67" t="s">
        <v>2711</v>
      </c>
      <c r="BD229" s="477"/>
      <c r="BE229" s="477"/>
      <c r="BF229" s="477"/>
      <c r="BG229" s="477"/>
      <c r="BH229" s="478"/>
      <c r="BI229" s="450"/>
      <c r="BJ229" s="13"/>
      <c r="BK229" s="13"/>
      <c r="BL229" s="13"/>
      <c r="BM229" s="67" t="s">
        <v>2711</v>
      </c>
      <c r="BN229" s="237"/>
      <c r="BO229" s="237"/>
      <c r="BP229" s="237"/>
      <c r="BQ229" s="237"/>
      <c r="BR229" s="237"/>
      <c r="BS229" s="450"/>
      <c r="BT229" s="13"/>
      <c r="BU229" s="13"/>
      <c r="BV229" s="13"/>
      <c r="BW229" s="67" t="s">
        <v>2711</v>
      </c>
      <c r="BX229" s="237"/>
      <c r="BY229" s="237"/>
      <c r="BZ229" s="237"/>
      <c r="CA229" s="237"/>
      <c r="CB229" s="237"/>
      <c r="CC229" s="450"/>
      <c r="CD229" s="13"/>
      <c r="CE229" s="13"/>
      <c r="CF229" s="13"/>
      <c r="CG229" s="31" t="s">
        <v>2711</v>
      </c>
      <c r="CH229" s="59">
        <f t="shared" si="450"/>
        <v>0</v>
      </c>
      <c r="CI229" s="59">
        <f t="shared" si="451"/>
        <v>1</v>
      </c>
      <c r="CJ229" s="59">
        <f t="shared" si="452"/>
        <v>0</v>
      </c>
      <c r="CK229" s="59">
        <f t="shared" si="453"/>
        <v>0</v>
      </c>
      <c r="CL229" s="61">
        <f t="shared" si="454"/>
        <v>1</v>
      </c>
      <c r="CM229" s="450"/>
      <c r="CN229" s="13"/>
      <c r="CO229" s="13"/>
      <c r="CP229" s="13"/>
      <c r="CQ229" s="31" t="s">
        <v>2711</v>
      </c>
      <c r="CR229" s="59">
        <f t="shared" si="455"/>
        <v>0</v>
      </c>
      <c r="CS229" s="59">
        <f t="shared" si="456"/>
        <v>0.25</v>
      </c>
      <c r="CT229" s="59">
        <f t="shared" si="457"/>
        <v>0.75</v>
      </c>
      <c r="CU229" s="59">
        <f t="shared" si="458"/>
        <v>0</v>
      </c>
      <c r="CV229" s="61">
        <f t="shared" si="459"/>
        <v>1</v>
      </c>
      <c r="CW229" s="450"/>
      <c r="CX229" s="13"/>
      <c r="CY229" s="13"/>
      <c r="CZ229" s="13"/>
      <c r="DA229" s="31" t="s">
        <v>2711</v>
      </c>
      <c r="DB229" s="59">
        <f t="shared" si="460"/>
        <v>0</v>
      </c>
      <c r="DC229" s="59">
        <f t="shared" si="461"/>
        <v>0.25</v>
      </c>
      <c r="DD229" s="59">
        <f t="shared" si="462"/>
        <v>0.75</v>
      </c>
      <c r="DE229" s="59">
        <f t="shared" si="463"/>
        <v>0</v>
      </c>
      <c r="DF229" s="61">
        <f t="shared" si="464"/>
        <v>1</v>
      </c>
      <c r="DG229" s="450"/>
      <c r="DH229" s="13"/>
      <c r="DI229" s="13"/>
      <c r="DJ229" s="13"/>
      <c r="DK229" s="31" t="s">
        <v>2711</v>
      </c>
      <c r="DL229" s="59">
        <f t="shared" si="465"/>
        <v>0</v>
      </c>
      <c r="DM229" s="59">
        <f t="shared" si="466"/>
        <v>0.25</v>
      </c>
      <c r="DN229" s="59">
        <f t="shared" si="467"/>
        <v>0.75</v>
      </c>
      <c r="DO229" s="59">
        <f t="shared" si="468"/>
        <v>0</v>
      </c>
      <c r="DP229" s="61">
        <f t="shared" si="469"/>
        <v>1</v>
      </c>
      <c r="DQ229" s="450"/>
      <c r="DR229" s="13"/>
      <c r="DS229" s="13"/>
      <c r="DT229" s="13"/>
      <c r="DU229" s="31" t="s">
        <v>2711</v>
      </c>
      <c r="DV229" s="59">
        <f t="shared" si="470"/>
        <v>0</v>
      </c>
      <c r="DW229" s="59">
        <f t="shared" si="471"/>
        <v>1</v>
      </c>
      <c r="DX229" s="59">
        <f t="shared" si="472"/>
        <v>0</v>
      </c>
      <c r="DY229" s="59">
        <f t="shared" si="473"/>
        <v>0</v>
      </c>
      <c r="DZ229" s="61">
        <f t="shared" si="474"/>
        <v>1</v>
      </c>
      <c r="EA229" s="450"/>
      <c r="EB229" s="13"/>
      <c r="EC229" s="13"/>
      <c r="ED229" s="13"/>
      <c r="EE229" s="31" t="s">
        <v>2711</v>
      </c>
      <c r="EF229" s="59">
        <f t="shared" si="475"/>
        <v>0</v>
      </c>
      <c r="EG229" s="59">
        <f t="shared" si="476"/>
        <v>0.25</v>
      </c>
      <c r="EH229" s="59">
        <f t="shared" si="477"/>
        <v>0.75</v>
      </c>
      <c r="EI229" s="59">
        <f t="shared" si="478"/>
        <v>0</v>
      </c>
      <c r="EJ229" s="61">
        <f t="shared" si="479"/>
        <v>1</v>
      </c>
      <c r="EK229" s="450"/>
      <c r="EL229" s="13"/>
      <c r="EM229" s="13"/>
      <c r="EN229" s="13"/>
      <c r="EO229" s="31" t="s">
        <v>2711</v>
      </c>
      <c r="EP229" s="59">
        <f t="shared" si="480"/>
        <v>0</v>
      </c>
      <c r="EQ229" s="59">
        <f t="shared" si="481"/>
        <v>0.25</v>
      </c>
      <c r="ER229" s="59">
        <f t="shared" si="482"/>
        <v>0.75</v>
      </c>
      <c r="ES229" s="59">
        <f t="shared" si="483"/>
        <v>0</v>
      </c>
      <c r="ET229" s="61">
        <f t="shared" si="484"/>
        <v>1</v>
      </c>
      <c r="EU229" s="450"/>
    </row>
    <row r="230" spans="1:151" ht="12.75" customHeight="1" x14ac:dyDescent="0.2">
      <c r="A230" s="13"/>
      <c r="B230" s="13"/>
      <c r="C230" s="13"/>
      <c r="D230" s="13"/>
      <c r="E230" s="13"/>
      <c r="F230" s="13"/>
      <c r="G230" s="13"/>
      <c r="H230" s="13"/>
      <c r="I230" s="13"/>
      <c r="J230" s="13"/>
      <c r="K230" s="14"/>
      <c r="L230" s="13"/>
      <c r="M230" s="13"/>
      <c r="N230" s="13"/>
      <c r="O230" s="119" t="s">
        <v>2771</v>
      </c>
      <c r="P230" s="480"/>
      <c r="Q230" s="480"/>
      <c r="R230" s="480"/>
      <c r="S230" s="480"/>
      <c r="T230" s="481">
        <f t="shared" si="419"/>
        <v>0</v>
      </c>
      <c r="U230" s="450"/>
      <c r="V230" s="13"/>
      <c r="W230" s="13"/>
      <c r="X230" s="13"/>
      <c r="Y230" s="119" t="s">
        <v>2771</v>
      </c>
      <c r="Z230" s="480"/>
      <c r="AA230" s="480"/>
      <c r="AB230" s="480"/>
      <c r="AC230" s="480"/>
      <c r="AD230" s="481">
        <f t="shared" si="424"/>
        <v>0</v>
      </c>
      <c r="AE230" s="450"/>
      <c r="AF230" s="13"/>
      <c r="AG230" s="13"/>
      <c r="AH230" s="13"/>
      <c r="AI230" s="162" t="s">
        <v>2771</v>
      </c>
      <c r="AJ230" s="477"/>
      <c r="AK230" s="477"/>
      <c r="AL230" s="477"/>
      <c r="AM230" s="477"/>
      <c r="AN230" s="478"/>
      <c r="AO230" s="450"/>
      <c r="AP230" s="13"/>
      <c r="AQ230" s="13"/>
      <c r="AR230" s="13"/>
      <c r="AS230" s="162" t="s">
        <v>2771</v>
      </c>
      <c r="AT230" s="477"/>
      <c r="AU230" s="477"/>
      <c r="AV230" s="477"/>
      <c r="AW230" s="477"/>
      <c r="AX230" s="478"/>
      <c r="AY230" s="450"/>
      <c r="AZ230" s="13"/>
      <c r="BA230" s="13"/>
      <c r="BB230" s="13"/>
      <c r="BC230" s="162" t="s">
        <v>2771</v>
      </c>
      <c r="BD230" s="477"/>
      <c r="BE230" s="477"/>
      <c r="BF230" s="477"/>
      <c r="BG230" s="477"/>
      <c r="BH230" s="478"/>
      <c r="BI230" s="450"/>
      <c r="BJ230" s="13"/>
      <c r="BK230" s="13"/>
      <c r="BL230" s="13"/>
      <c r="BM230" s="162" t="s">
        <v>2771</v>
      </c>
      <c r="BN230" s="237"/>
      <c r="BO230" s="237"/>
      <c r="BP230" s="237"/>
      <c r="BQ230" s="237"/>
      <c r="BR230" s="237"/>
      <c r="BS230" s="450"/>
      <c r="BT230" s="13"/>
      <c r="BU230" s="13"/>
      <c r="BV230" s="13"/>
      <c r="BW230" s="162" t="s">
        <v>2771</v>
      </c>
      <c r="BX230" s="237"/>
      <c r="BY230" s="237"/>
      <c r="BZ230" s="237"/>
      <c r="CA230" s="237"/>
      <c r="CB230" s="237"/>
      <c r="CC230" s="450"/>
      <c r="CD230" s="13"/>
      <c r="CE230" s="13"/>
      <c r="CF230" s="13"/>
      <c r="CG230" s="119" t="s">
        <v>2771</v>
      </c>
      <c r="CH230" s="480"/>
      <c r="CI230" s="480"/>
      <c r="CJ230" s="480"/>
      <c r="CK230" s="480"/>
      <c r="CL230" s="481">
        <f t="shared" si="454"/>
        <v>0</v>
      </c>
      <c r="CM230" s="450"/>
      <c r="CN230" s="13"/>
      <c r="CO230" s="13"/>
      <c r="CP230" s="13"/>
      <c r="CQ230" s="119" t="s">
        <v>2771</v>
      </c>
      <c r="CR230" s="480"/>
      <c r="CS230" s="480"/>
      <c r="CT230" s="480"/>
      <c r="CU230" s="480"/>
      <c r="CV230" s="481">
        <f t="shared" si="459"/>
        <v>0</v>
      </c>
      <c r="CW230" s="450"/>
      <c r="CX230" s="13"/>
      <c r="CY230" s="13"/>
      <c r="CZ230" s="13"/>
      <c r="DA230" s="119" t="s">
        <v>2771</v>
      </c>
      <c r="DB230" s="480"/>
      <c r="DC230" s="480"/>
      <c r="DD230" s="480"/>
      <c r="DE230" s="480"/>
      <c r="DF230" s="481">
        <f t="shared" si="464"/>
        <v>0</v>
      </c>
      <c r="DG230" s="450"/>
      <c r="DH230" s="13"/>
      <c r="DI230" s="13"/>
      <c r="DJ230" s="13"/>
      <c r="DK230" s="119" t="s">
        <v>2771</v>
      </c>
      <c r="DL230" s="480"/>
      <c r="DM230" s="480"/>
      <c r="DN230" s="480"/>
      <c r="DO230" s="480"/>
      <c r="DP230" s="481">
        <f t="shared" si="469"/>
        <v>0</v>
      </c>
      <c r="DQ230" s="450"/>
      <c r="DR230" s="13"/>
      <c r="DS230" s="13"/>
      <c r="DT230" s="13"/>
      <c r="DU230" s="119" t="s">
        <v>2771</v>
      </c>
      <c r="DV230" s="480"/>
      <c r="DW230" s="480"/>
      <c r="DX230" s="480"/>
      <c r="DY230" s="480"/>
      <c r="DZ230" s="481">
        <f t="shared" si="474"/>
        <v>0</v>
      </c>
      <c r="EA230" s="450"/>
      <c r="EB230" s="13"/>
      <c r="EC230" s="13"/>
      <c r="ED230" s="13"/>
      <c r="EE230" s="119" t="s">
        <v>2771</v>
      </c>
      <c r="EF230" s="480"/>
      <c r="EG230" s="480"/>
      <c r="EH230" s="480"/>
      <c r="EI230" s="480"/>
      <c r="EJ230" s="481">
        <f t="shared" si="479"/>
        <v>0</v>
      </c>
      <c r="EK230" s="450"/>
      <c r="EL230" s="13"/>
      <c r="EM230" s="13"/>
      <c r="EN230" s="13"/>
      <c r="EO230" s="119" t="s">
        <v>2771</v>
      </c>
      <c r="EP230" s="480"/>
      <c r="EQ230" s="480"/>
      <c r="ER230" s="480"/>
      <c r="ES230" s="480"/>
      <c r="ET230" s="481">
        <f t="shared" si="484"/>
        <v>0</v>
      </c>
      <c r="EU230" s="450"/>
    </row>
    <row r="231" spans="1:151" ht="12.75" customHeight="1" x14ac:dyDescent="0.2">
      <c r="A231" s="13"/>
      <c r="B231" s="13"/>
      <c r="C231" s="13"/>
      <c r="D231" s="13"/>
      <c r="E231" s="13"/>
      <c r="F231" s="13"/>
      <c r="G231" s="13"/>
      <c r="H231" s="13"/>
      <c r="I231" s="13"/>
      <c r="J231" s="13"/>
      <c r="K231" s="14"/>
      <c r="L231" s="13"/>
      <c r="M231" s="13"/>
      <c r="N231" s="13"/>
      <c r="O231" s="121" t="s">
        <v>820</v>
      </c>
      <c r="P231" s="130">
        <f t="shared" ref="P231:S231" si="485">AVERAGE(P220:P230)</f>
        <v>0</v>
      </c>
      <c r="Q231" s="130">
        <f t="shared" si="485"/>
        <v>0.4366666666666667</v>
      </c>
      <c r="R231" s="130">
        <f t="shared" si="485"/>
        <v>0.56333333333333335</v>
      </c>
      <c r="S231" s="130">
        <f t="shared" si="485"/>
        <v>0</v>
      </c>
      <c r="T231" s="61">
        <f t="shared" si="419"/>
        <v>1</v>
      </c>
      <c r="U231" s="479"/>
      <c r="V231" s="13"/>
      <c r="W231" s="13"/>
      <c r="X231" s="13"/>
      <c r="Y231" s="121" t="s">
        <v>820</v>
      </c>
      <c r="Z231" s="130">
        <f t="shared" ref="Z231:AC231" si="486">AVERAGE(Z220:Z230)</f>
        <v>0</v>
      </c>
      <c r="AA231" s="130">
        <f t="shared" si="486"/>
        <v>0.90500000000000003</v>
      </c>
      <c r="AB231" s="130">
        <f t="shared" si="486"/>
        <v>9.5000000000000001E-2</v>
      </c>
      <c r="AC231" s="130">
        <f t="shared" si="486"/>
        <v>0</v>
      </c>
      <c r="AD231" s="61">
        <f t="shared" si="424"/>
        <v>1</v>
      </c>
      <c r="AE231" s="479"/>
      <c r="AF231" s="13"/>
      <c r="AG231" s="13"/>
      <c r="AH231" s="13"/>
      <c r="AI231" s="121" t="s">
        <v>820</v>
      </c>
      <c r="AJ231" s="130">
        <f t="shared" ref="AJ231:AM231" si="487">AVERAGE(AJ220:AJ230)</f>
        <v>0</v>
      </c>
      <c r="AK231" s="130">
        <f t="shared" si="487"/>
        <v>1</v>
      </c>
      <c r="AL231" s="130">
        <f t="shared" si="487"/>
        <v>0</v>
      </c>
      <c r="AM231" s="130">
        <f t="shared" si="487"/>
        <v>0</v>
      </c>
      <c r="AN231" s="61">
        <f>SUM(AJ231:AM231)</f>
        <v>1</v>
      </c>
      <c r="AO231" s="479"/>
      <c r="AP231" s="13"/>
      <c r="AQ231" s="13"/>
      <c r="AR231" s="13"/>
      <c r="AS231" s="121" t="s">
        <v>820</v>
      </c>
      <c r="AT231" s="130">
        <f t="shared" ref="AT231:AW231" si="488">AVERAGE(AT220:AT230)</f>
        <v>0</v>
      </c>
      <c r="AU231" s="130">
        <f t="shared" si="488"/>
        <v>1</v>
      </c>
      <c r="AV231" s="130">
        <f t="shared" si="488"/>
        <v>0</v>
      </c>
      <c r="AW231" s="130">
        <f t="shared" si="488"/>
        <v>0</v>
      </c>
      <c r="AX231" s="61">
        <f>SUM(AT231:AW231)</f>
        <v>1</v>
      </c>
      <c r="AY231" s="479"/>
      <c r="AZ231" s="13"/>
      <c r="BA231" s="13"/>
      <c r="BB231" s="13"/>
      <c r="BC231" s="121" t="s">
        <v>820</v>
      </c>
      <c r="BD231" s="130">
        <f t="shared" ref="BD231:BG231" si="489">AVERAGE(BD220:BD230)</f>
        <v>0</v>
      </c>
      <c r="BE231" s="130">
        <f t="shared" si="489"/>
        <v>0.83333333333333337</v>
      </c>
      <c r="BF231" s="130">
        <f t="shared" si="489"/>
        <v>0.16666666666666666</v>
      </c>
      <c r="BG231" s="130">
        <f t="shared" si="489"/>
        <v>0</v>
      </c>
      <c r="BH231" s="61">
        <f>SUM(BD231:BG231)</f>
        <v>1</v>
      </c>
      <c r="BI231" s="479"/>
      <c r="BJ231" s="13"/>
      <c r="BK231" s="13"/>
      <c r="BL231" s="13"/>
      <c r="BM231" s="121" t="s">
        <v>820</v>
      </c>
      <c r="BN231" s="130">
        <f t="shared" ref="BN231:BQ231" si="490">AVERAGE(BN220:BN230)</f>
        <v>0</v>
      </c>
      <c r="BO231" s="130">
        <f t="shared" si="490"/>
        <v>1</v>
      </c>
      <c r="BP231" s="130">
        <f t="shared" si="490"/>
        <v>0</v>
      </c>
      <c r="BQ231" s="130">
        <f t="shared" si="490"/>
        <v>0</v>
      </c>
      <c r="BR231" s="61">
        <f>SUM(BN231:BQ231)</f>
        <v>1</v>
      </c>
      <c r="BS231" s="479"/>
      <c r="BT231" s="13"/>
      <c r="BU231" s="13"/>
      <c r="BV231" s="13"/>
      <c r="BW231" s="121" t="s">
        <v>820</v>
      </c>
      <c r="BX231" s="130">
        <f t="shared" ref="BX231:CA231" si="491">AVERAGE(BX220:BX230)</f>
        <v>0</v>
      </c>
      <c r="BY231" s="130">
        <f t="shared" si="491"/>
        <v>1</v>
      </c>
      <c r="BZ231" s="130">
        <f t="shared" si="491"/>
        <v>0</v>
      </c>
      <c r="CA231" s="130">
        <f t="shared" si="491"/>
        <v>0</v>
      </c>
      <c r="CB231" s="61">
        <f>SUM(BX231:CA231)</f>
        <v>1</v>
      </c>
      <c r="CC231" s="479"/>
      <c r="CD231" s="13"/>
      <c r="CE231" s="13"/>
      <c r="CF231" s="13"/>
      <c r="CG231" s="121" t="s">
        <v>820</v>
      </c>
      <c r="CH231" s="130">
        <f t="shared" ref="CH231:CK231" si="492">AVERAGE(CH220:CH230)</f>
        <v>0</v>
      </c>
      <c r="CI231" s="130">
        <f t="shared" si="492"/>
        <v>0.92500000000000004</v>
      </c>
      <c r="CJ231" s="130">
        <f t="shared" si="492"/>
        <v>7.4999999999999997E-2</v>
      </c>
      <c r="CK231" s="130">
        <f t="shared" si="492"/>
        <v>0</v>
      </c>
      <c r="CL231" s="61">
        <f t="shared" si="454"/>
        <v>1</v>
      </c>
      <c r="CM231" s="479"/>
      <c r="CN231" s="13"/>
      <c r="CO231" s="13"/>
      <c r="CP231" s="13"/>
      <c r="CQ231" s="121" t="s">
        <v>820</v>
      </c>
      <c r="CR231" s="130">
        <f t="shared" ref="CR231:CU231" si="493">AVERAGE(CR220:CR230)</f>
        <v>0</v>
      </c>
      <c r="CS231" s="130">
        <f t="shared" si="493"/>
        <v>0.64666666666666672</v>
      </c>
      <c r="CT231" s="130">
        <f t="shared" si="493"/>
        <v>0.35333333333333333</v>
      </c>
      <c r="CU231" s="130">
        <f t="shared" si="493"/>
        <v>0</v>
      </c>
      <c r="CV231" s="61">
        <f t="shared" si="459"/>
        <v>1</v>
      </c>
      <c r="CW231" s="479"/>
      <c r="CX231" s="13"/>
      <c r="CY231" s="13"/>
      <c r="CZ231" s="13"/>
      <c r="DA231" s="121" t="s">
        <v>820</v>
      </c>
      <c r="DB231" s="130">
        <f t="shared" ref="DB231:DE231" si="494">AVERAGE(DB220:DB230)</f>
        <v>0</v>
      </c>
      <c r="DC231" s="130">
        <f t="shared" si="494"/>
        <v>0.75</v>
      </c>
      <c r="DD231" s="130">
        <f t="shared" si="494"/>
        <v>0.25</v>
      </c>
      <c r="DE231" s="130">
        <f t="shared" si="494"/>
        <v>0</v>
      </c>
      <c r="DF231" s="61">
        <f t="shared" si="464"/>
        <v>1</v>
      </c>
      <c r="DG231" s="479"/>
      <c r="DH231" s="13"/>
      <c r="DI231" s="13"/>
      <c r="DJ231" s="13"/>
      <c r="DK231" s="121" t="s">
        <v>820</v>
      </c>
      <c r="DL231" s="130">
        <f t="shared" ref="DL231:DO231" si="495">AVERAGE(DL220:DL230)</f>
        <v>0</v>
      </c>
      <c r="DM231" s="130">
        <f t="shared" si="495"/>
        <v>0.67499999999999993</v>
      </c>
      <c r="DN231" s="130">
        <f t="shared" si="495"/>
        <v>0.32500000000000001</v>
      </c>
      <c r="DO231" s="130">
        <f t="shared" si="495"/>
        <v>0</v>
      </c>
      <c r="DP231" s="61">
        <f t="shared" si="469"/>
        <v>1</v>
      </c>
      <c r="DQ231" s="479"/>
      <c r="DR231" s="13"/>
      <c r="DS231" s="13"/>
      <c r="DT231" s="13"/>
      <c r="DU231" s="121" t="s">
        <v>820</v>
      </c>
      <c r="DV231" s="130">
        <f t="shared" ref="DV231:DY231" si="496">AVERAGE(DV220:DV230)</f>
        <v>0</v>
      </c>
      <c r="DW231" s="130">
        <f t="shared" si="496"/>
        <v>0.83000000000000007</v>
      </c>
      <c r="DX231" s="130">
        <f t="shared" si="496"/>
        <v>0.16999999999999998</v>
      </c>
      <c r="DY231" s="130">
        <f t="shared" si="496"/>
        <v>0</v>
      </c>
      <c r="DZ231" s="61">
        <f t="shared" si="474"/>
        <v>1</v>
      </c>
      <c r="EA231" s="479"/>
      <c r="EB231" s="13"/>
      <c r="EC231" s="13"/>
      <c r="ED231" s="13"/>
      <c r="EE231" s="121" t="s">
        <v>820</v>
      </c>
      <c r="EF231" s="130">
        <f t="shared" ref="EF231:EI231" si="497">AVERAGE(EF220:EF230)</f>
        <v>0</v>
      </c>
      <c r="EG231" s="130">
        <f t="shared" si="497"/>
        <v>0.76</v>
      </c>
      <c r="EH231" s="130">
        <f t="shared" si="497"/>
        <v>0.24</v>
      </c>
      <c r="EI231" s="130">
        <f t="shared" si="497"/>
        <v>0</v>
      </c>
      <c r="EJ231" s="61">
        <f t="shared" si="479"/>
        <v>1</v>
      </c>
      <c r="EK231" s="479"/>
      <c r="EL231" s="13"/>
      <c r="EM231" s="13"/>
      <c r="EN231" s="13"/>
      <c r="EO231" s="121" t="s">
        <v>820</v>
      </c>
      <c r="EP231" s="130">
        <f t="shared" ref="EP231:ES231" si="498">AVERAGE(EP220:EP230)</f>
        <v>0</v>
      </c>
      <c r="EQ231" s="130">
        <f t="shared" si="498"/>
        <v>0.75</v>
      </c>
      <c r="ER231" s="130">
        <f t="shared" si="498"/>
        <v>0.25</v>
      </c>
      <c r="ES231" s="130">
        <f t="shared" si="498"/>
        <v>0</v>
      </c>
      <c r="ET231" s="61">
        <f t="shared" si="484"/>
        <v>1</v>
      </c>
      <c r="EU231" s="479"/>
    </row>
    <row r="232" spans="1:151" ht="12.75" customHeight="1" x14ac:dyDescent="0.2">
      <c r="A232" s="13"/>
      <c r="B232" s="13"/>
      <c r="C232" s="13"/>
      <c r="D232" s="13"/>
      <c r="E232" s="13"/>
      <c r="F232" s="13"/>
      <c r="G232" s="13"/>
      <c r="H232" s="13"/>
      <c r="I232" s="13"/>
      <c r="J232" s="13"/>
      <c r="K232" s="14"/>
      <c r="L232" s="13"/>
      <c r="M232" s="13"/>
      <c r="N232" s="13"/>
      <c r="O232" s="112"/>
      <c r="P232" s="132"/>
      <c r="Q232" s="132"/>
      <c r="R232" s="132"/>
      <c r="S232" s="132"/>
      <c r="T232" s="7"/>
      <c r="U232" s="132"/>
      <c r="V232" s="13"/>
      <c r="W232" s="13"/>
      <c r="X232" s="13"/>
      <c r="Y232" s="112"/>
      <c r="Z232" s="132"/>
      <c r="AA232" s="132"/>
      <c r="AB232" s="132"/>
      <c r="AC232" s="132"/>
      <c r="AD232" s="7"/>
      <c r="AE232" s="132"/>
      <c r="AF232" s="13"/>
      <c r="AG232" s="13"/>
      <c r="AH232" s="13"/>
      <c r="AI232" s="112"/>
      <c r="AJ232" s="132"/>
      <c r="AK232" s="132"/>
      <c r="AL232" s="132"/>
      <c r="AM232" s="132"/>
      <c r="AN232" s="7"/>
      <c r="AO232" s="132"/>
      <c r="AP232" s="13"/>
      <c r="AQ232" s="13"/>
      <c r="AR232" s="13"/>
      <c r="AS232" s="112"/>
      <c r="AT232" s="132"/>
      <c r="AU232" s="132"/>
      <c r="AV232" s="132"/>
      <c r="AW232" s="132"/>
      <c r="AX232" s="7"/>
      <c r="AY232" s="132"/>
      <c r="AZ232" s="13"/>
      <c r="BA232" s="13"/>
      <c r="BB232" s="13"/>
      <c r="BC232" s="112"/>
      <c r="BD232" s="132"/>
      <c r="BE232" s="132"/>
      <c r="BF232" s="132"/>
      <c r="BG232" s="132"/>
      <c r="BH232" s="7"/>
      <c r="BI232" s="132"/>
      <c r="BJ232" s="13"/>
      <c r="BK232" s="13"/>
      <c r="BL232" s="13"/>
      <c r="BM232" s="112"/>
      <c r="BN232" s="132"/>
      <c r="BO232" s="132"/>
      <c r="BP232" s="132"/>
      <c r="BQ232" s="132"/>
      <c r="BR232" s="7"/>
      <c r="BS232" s="132"/>
      <c r="BT232" s="13"/>
      <c r="BU232" s="13"/>
      <c r="BV232" s="13"/>
      <c r="BW232" s="112"/>
      <c r="BX232" s="132"/>
      <c r="BY232" s="132"/>
      <c r="BZ232" s="132"/>
      <c r="CA232" s="132"/>
      <c r="CB232" s="7"/>
      <c r="CC232" s="132"/>
      <c r="CD232" s="13"/>
      <c r="CE232" s="13"/>
      <c r="CF232" s="13"/>
      <c r="CG232" s="112"/>
      <c r="CH232" s="132"/>
      <c r="CI232" s="132"/>
      <c r="CJ232" s="132"/>
      <c r="CK232" s="132"/>
      <c r="CL232" s="7"/>
      <c r="CM232" s="132"/>
      <c r="CN232" s="13"/>
      <c r="CO232" s="13"/>
      <c r="CP232" s="13"/>
      <c r="CQ232" s="112"/>
      <c r="CR232" s="132"/>
      <c r="CS232" s="132"/>
      <c r="CT232" s="132"/>
      <c r="CU232" s="132"/>
      <c r="CV232" s="7"/>
      <c r="CW232" s="132"/>
      <c r="CX232" s="13"/>
      <c r="CY232" s="13"/>
      <c r="CZ232" s="13"/>
      <c r="DA232" s="112"/>
      <c r="DB232" s="132"/>
      <c r="DC232" s="132"/>
      <c r="DD232" s="132"/>
      <c r="DE232" s="132"/>
      <c r="DF232" s="7"/>
      <c r="DG232" s="132"/>
      <c r="DH232" s="13"/>
      <c r="DI232" s="13"/>
      <c r="DJ232" s="13"/>
      <c r="DK232" s="112"/>
      <c r="DL232" s="132"/>
      <c r="DM232" s="132"/>
      <c r="DN232" s="132"/>
      <c r="DO232" s="132"/>
      <c r="DP232" s="7"/>
      <c r="DQ232" s="132"/>
      <c r="DR232" s="13"/>
      <c r="DS232" s="13"/>
      <c r="DT232" s="13"/>
      <c r="DU232" s="112"/>
      <c r="DV232" s="132"/>
      <c r="DW232" s="132"/>
      <c r="DX232" s="132"/>
      <c r="DY232" s="132"/>
      <c r="DZ232" s="7"/>
      <c r="EA232" s="132"/>
      <c r="EB232" s="13"/>
      <c r="EC232" s="13"/>
      <c r="ED232" s="13"/>
      <c r="EE232" s="112"/>
      <c r="EF232" s="132"/>
      <c r="EG232" s="132"/>
      <c r="EH232" s="132"/>
      <c r="EI232" s="132"/>
      <c r="EJ232" s="7"/>
      <c r="EK232" s="132"/>
      <c r="EL232" s="13"/>
      <c r="EM232" s="13"/>
      <c r="EN232" s="13"/>
      <c r="EO232" s="112"/>
      <c r="EP232" s="132"/>
      <c r="EQ232" s="132"/>
      <c r="ER232" s="132"/>
      <c r="ES232" s="132"/>
      <c r="ET232" s="7"/>
      <c r="EU232" s="132"/>
    </row>
    <row r="233" spans="1:151" ht="12.75" customHeight="1" x14ac:dyDescent="0.2">
      <c r="A233" s="13"/>
      <c r="B233" s="13"/>
      <c r="C233" s="13"/>
      <c r="D233" s="13"/>
      <c r="E233" s="13"/>
      <c r="F233" s="13"/>
      <c r="G233" s="13"/>
      <c r="H233" s="13"/>
      <c r="I233" s="13"/>
      <c r="J233" s="13"/>
      <c r="K233" s="14"/>
      <c r="L233" s="13"/>
      <c r="M233" s="13"/>
      <c r="N233" s="13"/>
      <c r="O233" s="112"/>
      <c r="P233" s="132"/>
      <c r="Q233" s="132"/>
      <c r="R233" s="132"/>
      <c r="S233" s="132"/>
      <c r="T233" s="7"/>
      <c r="U233" s="132"/>
      <c r="V233" s="13"/>
      <c r="W233" s="13"/>
      <c r="X233" s="13"/>
      <c r="Y233" s="112"/>
      <c r="Z233" s="132"/>
      <c r="AA233" s="132"/>
      <c r="AB233" s="132"/>
      <c r="AC233" s="132"/>
      <c r="AD233" s="7"/>
      <c r="AE233" s="132"/>
      <c r="AF233" s="13"/>
      <c r="AG233" s="13"/>
      <c r="AH233" s="13"/>
      <c r="AI233" s="112"/>
      <c r="AJ233" s="132"/>
      <c r="AK233" s="132"/>
      <c r="AL233" s="132"/>
      <c r="AM233" s="132"/>
      <c r="AN233" s="7"/>
      <c r="AO233" s="132"/>
      <c r="AP233" s="13"/>
      <c r="AQ233" s="13"/>
      <c r="AR233" s="13"/>
      <c r="AS233" s="112"/>
      <c r="AT233" s="132"/>
      <c r="AU233" s="132"/>
      <c r="AV233" s="132"/>
      <c r="AW233" s="132"/>
      <c r="AX233" s="7"/>
      <c r="AY233" s="132"/>
      <c r="AZ233" s="13"/>
      <c r="BA233" s="13"/>
      <c r="BB233" s="13"/>
      <c r="BC233" s="112"/>
      <c r="BD233" s="132"/>
      <c r="BE233" s="132"/>
      <c r="BF233" s="132"/>
      <c r="BG233" s="132"/>
      <c r="BH233" s="7"/>
      <c r="BI233" s="132"/>
      <c r="BJ233" s="13"/>
      <c r="BK233" s="13"/>
      <c r="BL233" s="13"/>
      <c r="BM233" s="112"/>
      <c r="BN233" s="132"/>
      <c r="BO233" s="132"/>
      <c r="BP233" s="132"/>
      <c r="BQ233" s="132"/>
      <c r="BR233" s="7"/>
      <c r="BS233" s="132"/>
      <c r="BT233" s="13"/>
      <c r="BU233" s="13"/>
      <c r="BV233" s="13"/>
      <c r="BW233" s="112"/>
      <c r="BX233" s="132"/>
      <c r="BY233" s="132"/>
      <c r="BZ233" s="132"/>
      <c r="CA233" s="132"/>
      <c r="CB233" s="7"/>
      <c r="CC233" s="132"/>
      <c r="CD233" s="13"/>
      <c r="CE233" s="13"/>
      <c r="CF233" s="13"/>
      <c r="CG233" s="112"/>
      <c r="CH233" s="132"/>
      <c r="CI233" s="132"/>
      <c r="CJ233" s="132"/>
      <c r="CK233" s="132"/>
      <c r="CL233" s="7"/>
      <c r="CM233" s="132"/>
      <c r="CN233" s="13"/>
      <c r="CO233" s="13"/>
      <c r="CP233" s="13"/>
      <c r="CQ233" s="112"/>
      <c r="CR233" s="132"/>
      <c r="CS233" s="132"/>
      <c r="CT233" s="132"/>
      <c r="CU233" s="132"/>
      <c r="CV233" s="7"/>
      <c r="CW233" s="132"/>
      <c r="CX233" s="13"/>
      <c r="CY233" s="13"/>
      <c r="CZ233" s="13"/>
      <c r="DA233" s="112"/>
      <c r="DB233" s="132"/>
      <c r="DC233" s="132"/>
      <c r="DD233" s="132"/>
      <c r="DE233" s="132"/>
      <c r="DF233" s="7"/>
      <c r="DG233" s="132"/>
      <c r="DH233" s="13"/>
      <c r="DI233" s="13"/>
      <c r="DJ233" s="13"/>
      <c r="DK233" s="112"/>
      <c r="DL233" s="132"/>
      <c r="DM233" s="132"/>
      <c r="DN233" s="132"/>
      <c r="DO233" s="132"/>
      <c r="DP233" s="7"/>
      <c r="DQ233" s="132"/>
      <c r="DR233" s="13"/>
      <c r="DS233" s="13"/>
      <c r="DT233" s="13"/>
      <c r="DU233" s="112"/>
      <c r="DV233" s="132"/>
      <c r="DW233" s="132"/>
      <c r="DX233" s="132"/>
      <c r="DY233" s="132"/>
      <c r="DZ233" s="7"/>
      <c r="EA233" s="132"/>
      <c r="EB233" s="13"/>
      <c r="EC233" s="13"/>
      <c r="ED233" s="13"/>
      <c r="EE233" s="112"/>
      <c r="EF233" s="132"/>
      <c r="EG233" s="132"/>
      <c r="EH233" s="132"/>
      <c r="EI233" s="132"/>
      <c r="EJ233" s="7"/>
      <c r="EK233" s="132"/>
      <c r="EL233" s="13"/>
      <c r="EM233" s="13"/>
      <c r="EN233" s="13"/>
      <c r="EO233" s="112"/>
      <c r="EP233" s="132"/>
      <c r="EQ233" s="132"/>
      <c r="ER233" s="132"/>
      <c r="ES233" s="132"/>
      <c r="ET233" s="7"/>
      <c r="EU233" s="132"/>
    </row>
    <row r="234" spans="1:151" ht="12.75" customHeight="1" x14ac:dyDescent="0.2">
      <c r="A234" s="13"/>
      <c r="B234" s="13"/>
      <c r="C234" s="13"/>
      <c r="D234" s="13"/>
      <c r="E234" s="13"/>
      <c r="F234" s="13"/>
      <c r="G234" s="13"/>
      <c r="H234" s="13"/>
      <c r="I234" s="13"/>
      <c r="J234" s="13"/>
      <c r="K234" s="14"/>
      <c r="L234" s="13"/>
      <c r="M234" s="13"/>
      <c r="N234" s="13"/>
      <c r="O234" s="113" t="s">
        <v>2766</v>
      </c>
      <c r="P234" s="114" t="s">
        <v>52</v>
      </c>
      <c r="Q234" s="114" t="s">
        <v>53</v>
      </c>
      <c r="R234" s="114" t="s">
        <v>54</v>
      </c>
      <c r="S234" s="114" t="s">
        <v>55</v>
      </c>
      <c r="T234" s="115" t="s">
        <v>809</v>
      </c>
      <c r="U234" s="476"/>
      <c r="V234" s="13"/>
      <c r="W234" s="13"/>
      <c r="X234" s="13"/>
      <c r="Y234" s="113" t="s">
        <v>2766</v>
      </c>
      <c r="Z234" s="114" t="s">
        <v>52</v>
      </c>
      <c r="AA234" s="114" t="s">
        <v>53</v>
      </c>
      <c r="AB234" s="114" t="s">
        <v>54</v>
      </c>
      <c r="AC234" s="114" t="s">
        <v>55</v>
      </c>
      <c r="AD234" s="115" t="s">
        <v>809</v>
      </c>
      <c r="AE234" s="476"/>
      <c r="AF234" s="13"/>
      <c r="AG234" s="13"/>
      <c r="AH234" s="13"/>
      <c r="AI234" s="113" t="s">
        <v>2766</v>
      </c>
      <c r="AJ234" s="114" t="s">
        <v>52</v>
      </c>
      <c r="AK234" s="114" t="s">
        <v>53</v>
      </c>
      <c r="AL234" s="114" t="s">
        <v>54</v>
      </c>
      <c r="AM234" s="114" t="s">
        <v>55</v>
      </c>
      <c r="AN234" s="115" t="s">
        <v>809</v>
      </c>
      <c r="AO234" s="476"/>
      <c r="AP234" s="13"/>
      <c r="AQ234" s="13"/>
      <c r="AR234" s="13"/>
      <c r="AS234" s="113" t="s">
        <v>2766</v>
      </c>
      <c r="AT234" s="114" t="s">
        <v>52</v>
      </c>
      <c r="AU234" s="114" t="s">
        <v>53</v>
      </c>
      <c r="AV234" s="114" t="s">
        <v>54</v>
      </c>
      <c r="AW234" s="114" t="s">
        <v>55</v>
      </c>
      <c r="AX234" s="115" t="s">
        <v>809</v>
      </c>
      <c r="AY234" s="476"/>
      <c r="AZ234" s="13"/>
      <c r="BA234" s="13"/>
      <c r="BB234" s="13"/>
      <c r="BC234" s="113" t="s">
        <v>2766</v>
      </c>
      <c r="BD234" s="114" t="s">
        <v>52</v>
      </c>
      <c r="BE234" s="114" t="s">
        <v>53</v>
      </c>
      <c r="BF234" s="114" t="s">
        <v>54</v>
      </c>
      <c r="BG234" s="114" t="s">
        <v>55</v>
      </c>
      <c r="BH234" s="115" t="s">
        <v>809</v>
      </c>
      <c r="BI234" s="476"/>
      <c r="BJ234" s="13"/>
      <c r="BK234" s="13"/>
      <c r="BL234" s="13"/>
      <c r="BM234" s="113" t="s">
        <v>2766</v>
      </c>
      <c r="BN234" s="114" t="s">
        <v>52</v>
      </c>
      <c r="BO234" s="114" t="s">
        <v>53</v>
      </c>
      <c r="BP234" s="114" t="s">
        <v>54</v>
      </c>
      <c r="BQ234" s="114" t="s">
        <v>55</v>
      </c>
      <c r="BR234" s="115" t="s">
        <v>809</v>
      </c>
      <c r="BS234" s="476"/>
      <c r="BT234" s="13"/>
      <c r="BU234" s="13"/>
      <c r="BV234" s="13"/>
      <c r="BW234" s="113" t="s">
        <v>2766</v>
      </c>
      <c r="BX234" s="114" t="s">
        <v>52</v>
      </c>
      <c r="BY234" s="114" t="s">
        <v>53</v>
      </c>
      <c r="BZ234" s="114" t="s">
        <v>54</v>
      </c>
      <c r="CA234" s="114" t="s">
        <v>55</v>
      </c>
      <c r="CB234" s="115" t="s">
        <v>809</v>
      </c>
      <c r="CC234" s="476"/>
      <c r="CD234" s="13"/>
      <c r="CE234" s="13"/>
      <c r="CF234" s="13"/>
      <c r="CG234" s="113" t="s">
        <v>2766</v>
      </c>
      <c r="CH234" s="114" t="s">
        <v>52</v>
      </c>
      <c r="CI234" s="114" t="s">
        <v>53</v>
      </c>
      <c r="CJ234" s="114" t="s">
        <v>54</v>
      </c>
      <c r="CK234" s="114" t="s">
        <v>55</v>
      </c>
      <c r="CL234" s="115" t="s">
        <v>809</v>
      </c>
      <c r="CM234" s="476"/>
      <c r="CN234" s="13"/>
      <c r="CO234" s="13"/>
      <c r="CP234" s="13"/>
      <c r="CQ234" s="113" t="s">
        <v>2766</v>
      </c>
      <c r="CR234" s="114" t="s">
        <v>52</v>
      </c>
      <c r="CS234" s="114" t="s">
        <v>53</v>
      </c>
      <c r="CT234" s="114" t="s">
        <v>54</v>
      </c>
      <c r="CU234" s="114" t="s">
        <v>55</v>
      </c>
      <c r="CV234" s="115" t="s">
        <v>809</v>
      </c>
      <c r="CW234" s="476"/>
      <c r="CX234" s="13"/>
      <c r="CY234" s="13"/>
      <c r="CZ234" s="13"/>
      <c r="DA234" s="113" t="s">
        <v>2766</v>
      </c>
      <c r="DB234" s="114" t="s">
        <v>52</v>
      </c>
      <c r="DC234" s="114" t="s">
        <v>53</v>
      </c>
      <c r="DD234" s="114" t="s">
        <v>54</v>
      </c>
      <c r="DE234" s="114" t="s">
        <v>55</v>
      </c>
      <c r="DF234" s="115" t="s">
        <v>809</v>
      </c>
      <c r="DG234" s="476"/>
      <c r="DH234" s="13"/>
      <c r="DI234" s="13"/>
      <c r="DJ234" s="13"/>
      <c r="DK234" s="113" t="s">
        <v>2766</v>
      </c>
      <c r="DL234" s="114" t="s">
        <v>52</v>
      </c>
      <c r="DM234" s="114" t="s">
        <v>53</v>
      </c>
      <c r="DN234" s="114" t="s">
        <v>54</v>
      </c>
      <c r="DO234" s="114" t="s">
        <v>55</v>
      </c>
      <c r="DP234" s="115" t="s">
        <v>809</v>
      </c>
      <c r="DQ234" s="476"/>
      <c r="DR234" s="13"/>
      <c r="DS234" s="13"/>
      <c r="DT234" s="13"/>
      <c r="DU234" s="113" t="s">
        <v>2766</v>
      </c>
      <c r="DV234" s="114" t="s">
        <v>52</v>
      </c>
      <c r="DW234" s="114" t="s">
        <v>53</v>
      </c>
      <c r="DX234" s="114" t="s">
        <v>54</v>
      </c>
      <c r="DY234" s="114" t="s">
        <v>55</v>
      </c>
      <c r="DZ234" s="115" t="s">
        <v>809</v>
      </c>
      <c r="EA234" s="476"/>
      <c r="EB234" s="13"/>
      <c r="EC234" s="13"/>
      <c r="ED234" s="13"/>
      <c r="EE234" s="113" t="s">
        <v>2766</v>
      </c>
      <c r="EF234" s="114" t="s">
        <v>52</v>
      </c>
      <c r="EG234" s="114" t="s">
        <v>53</v>
      </c>
      <c r="EH234" s="114" t="s">
        <v>54</v>
      </c>
      <c r="EI234" s="114" t="s">
        <v>55</v>
      </c>
      <c r="EJ234" s="115" t="s">
        <v>809</v>
      </c>
      <c r="EK234" s="476"/>
      <c r="EL234" s="13"/>
      <c r="EM234" s="13"/>
      <c r="EN234" s="13"/>
      <c r="EO234" s="113" t="s">
        <v>2766</v>
      </c>
      <c r="EP234" s="114" t="s">
        <v>52</v>
      </c>
      <c r="EQ234" s="114" t="s">
        <v>53</v>
      </c>
      <c r="ER234" s="114" t="s">
        <v>54</v>
      </c>
      <c r="ES234" s="114" t="s">
        <v>55</v>
      </c>
      <c r="ET234" s="115" t="s">
        <v>809</v>
      </c>
      <c r="EU234" s="476"/>
    </row>
    <row r="235" spans="1:151" ht="12.75" customHeight="1" x14ac:dyDescent="0.2">
      <c r="A235" s="13"/>
      <c r="B235" s="13"/>
      <c r="C235" s="13"/>
      <c r="D235" s="13"/>
      <c r="E235" s="13"/>
      <c r="F235" s="13"/>
      <c r="G235" s="13"/>
      <c r="H235" s="13"/>
      <c r="I235" s="13"/>
      <c r="J235" s="13"/>
      <c r="K235" s="14"/>
      <c r="L235" s="13"/>
      <c r="M235" s="13"/>
      <c r="N235" s="13"/>
      <c r="O235" s="116" t="s">
        <v>1669</v>
      </c>
      <c r="P235" s="59">
        <f t="shared" ref="P235:P238" si="499">P200/U200</f>
        <v>0</v>
      </c>
      <c r="Q235" s="59">
        <f t="shared" ref="Q235:Q238" si="500">Q200/U200</f>
        <v>0.5</v>
      </c>
      <c r="R235" s="59">
        <f t="shared" ref="R235:R238" si="501">R200/U200</f>
        <v>0.5</v>
      </c>
      <c r="S235" s="59">
        <f t="shared" ref="S235:S238" si="502">S200/U200</f>
        <v>0</v>
      </c>
      <c r="T235" s="61">
        <f t="shared" ref="T235:T238" si="503">SUM(P235:S235)</f>
        <v>1</v>
      </c>
      <c r="U235" s="348"/>
      <c r="V235" s="13"/>
      <c r="W235" s="13"/>
      <c r="X235" s="13"/>
      <c r="Y235" s="116" t="s">
        <v>1669</v>
      </c>
      <c r="Z235" s="59">
        <f t="shared" ref="Z235:Z238" si="504">Z200/AE200</f>
        <v>0</v>
      </c>
      <c r="AA235" s="59">
        <f t="shared" ref="AA235:AA238" si="505">AA200/AE200</f>
        <v>1</v>
      </c>
      <c r="AB235" s="59">
        <f t="shared" ref="AB235:AB238" si="506">AB200/AE200</f>
        <v>0</v>
      </c>
      <c r="AC235" s="59">
        <f t="shared" ref="AC235:AC238" si="507">AC200/AE200</f>
        <v>0</v>
      </c>
      <c r="AD235" s="61">
        <f t="shared" ref="AD235:AD238" si="508">SUM(Z235:AC235)</f>
        <v>1</v>
      </c>
      <c r="AE235" s="348"/>
      <c r="AF235" s="13"/>
      <c r="AG235" s="13"/>
      <c r="AH235" s="13"/>
      <c r="AI235" s="116" t="s">
        <v>1669</v>
      </c>
      <c r="AJ235" s="59">
        <f t="shared" ref="AJ235:AJ238" si="509">AJ200/AO200</f>
        <v>0</v>
      </c>
      <c r="AK235" s="59">
        <f t="shared" ref="AK235:AK238" si="510">AK200/AO200</f>
        <v>1</v>
      </c>
      <c r="AL235" s="59">
        <f t="shared" ref="AL235:AL238" si="511">AL200/AO200</f>
        <v>0</v>
      </c>
      <c r="AM235" s="59">
        <f t="shared" ref="AM235:AM238" si="512">AM200/AO200</f>
        <v>0</v>
      </c>
      <c r="AN235" s="61">
        <f t="shared" ref="AN235:AN238" si="513">SUM(AJ235:AM235)</f>
        <v>1</v>
      </c>
      <c r="AO235" s="348"/>
      <c r="AP235" s="13"/>
      <c r="AQ235" s="13"/>
      <c r="AR235" s="13"/>
      <c r="AS235" s="116" t="s">
        <v>1669</v>
      </c>
      <c r="AT235" s="59">
        <f t="shared" ref="AT235:AT238" si="514">AT200/AY200</f>
        <v>0</v>
      </c>
      <c r="AU235" s="59">
        <f t="shared" ref="AU235:AU238" si="515">AU200/AY200</f>
        <v>1</v>
      </c>
      <c r="AV235" s="59">
        <f t="shared" ref="AV235:AV238" si="516">AV200/AY200</f>
        <v>0</v>
      </c>
      <c r="AW235" s="59">
        <f t="shared" ref="AW235:AW238" si="517">AW200/AY200</f>
        <v>0</v>
      </c>
      <c r="AX235" s="61">
        <f t="shared" ref="AX235:AX238" si="518">SUM(AT235:AW235)</f>
        <v>1</v>
      </c>
      <c r="AY235" s="348"/>
      <c r="AZ235" s="13"/>
      <c r="BA235" s="13"/>
      <c r="BB235" s="13"/>
      <c r="BC235" s="116" t="s">
        <v>1669</v>
      </c>
      <c r="BD235" s="59">
        <f t="shared" ref="BD235:BD238" si="519">BD200/BI200</f>
        <v>0</v>
      </c>
      <c r="BE235" s="59">
        <f t="shared" ref="BE235:BE238" si="520">BE200/BI200</f>
        <v>1</v>
      </c>
      <c r="BF235" s="59">
        <f t="shared" ref="BF235:BF238" si="521">BF200/BI200</f>
        <v>0</v>
      </c>
      <c r="BG235" s="59">
        <f t="shared" ref="BG235:BG238" si="522">BG200/BI200</f>
        <v>0</v>
      </c>
      <c r="BH235" s="61">
        <f t="shared" ref="BH235:BH238" si="523">SUM(BD235:BG235)</f>
        <v>1</v>
      </c>
      <c r="BI235" s="348"/>
      <c r="BJ235" s="13"/>
      <c r="BK235" s="13"/>
      <c r="BL235" s="13"/>
      <c r="BM235" s="116" t="s">
        <v>1669</v>
      </c>
      <c r="BN235" s="59">
        <f t="shared" ref="BN235:BN238" si="524">BN200/BS200</f>
        <v>0</v>
      </c>
      <c r="BO235" s="59">
        <f t="shared" ref="BO235:BO238" si="525">BO200/BS200</f>
        <v>1</v>
      </c>
      <c r="BP235" s="59">
        <f t="shared" ref="BP235:BP238" si="526">BP200/BS200</f>
        <v>0</v>
      </c>
      <c r="BQ235" s="59">
        <f t="shared" ref="BQ235:BQ238" si="527">BQ200/BS200</f>
        <v>0</v>
      </c>
      <c r="BR235" s="61">
        <f t="shared" ref="BR235:BR238" si="528">SUM(BN235:BQ235)</f>
        <v>1</v>
      </c>
      <c r="BS235" s="348"/>
      <c r="BT235" s="13"/>
      <c r="BU235" s="13"/>
      <c r="BV235" s="13"/>
      <c r="BW235" s="116" t="s">
        <v>1669</v>
      </c>
      <c r="BX235" s="59">
        <f t="shared" ref="BX235:BX238" si="529">BX200/CC200</f>
        <v>0</v>
      </c>
      <c r="BY235" s="59">
        <f t="shared" ref="BY235:BY238" si="530">BY200/CC200</f>
        <v>1</v>
      </c>
      <c r="BZ235" s="59">
        <f t="shared" ref="BZ235:BZ238" si="531">BZ200/CC200</f>
        <v>0</v>
      </c>
      <c r="CA235" s="59">
        <f t="shared" ref="CA235:CA238" si="532">CA200/CC200</f>
        <v>0</v>
      </c>
      <c r="CB235" s="61">
        <f t="shared" ref="CB235:CB238" si="533">SUM(BX235:CA235)</f>
        <v>1</v>
      </c>
      <c r="CC235" s="348"/>
      <c r="CD235" s="13"/>
      <c r="CE235" s="13"/>
      <c r="CF235" s="13"/>
      <c r="CG235" s="116" t="s">
        <v>1669</v>
      </c>
      <c r="CH235" s="59">
        <f t="shared" ref="CH235:CH238" si="534">CH200/CM200</f>
        <v>0</v>
      </c>
      <c r="CI235" s="59">
        <f t="shared" ref="CI235:CI238" si="535">CI200/CM200</f>
        <v>0.66666666666666663</v>
      </c>
      <c r="CJ235" s="59">
        <f t="shared" ref="CJ235:CJ238" si="536">CJ200/CM200</f>
        <v>0.33333333333333331</v>
      </c>
      <c r="CK235" s="59">
        <f t="shared" ref="CK235:CK238" si="537">CK200/CM200</f>
        <v>0</v>
      </c>
      <c r="CL235" s="61">
        <f t="shared" ref="CL235:CL238" si="538">SUM(CH235:CK235)</f>
        <v>1</v>
      </c>
      <c r="CM235" s="348"/>
      <c r="CN235" s="13"/>
      <c r="CO235" s="13"/>
      <c r="CP235" s="13"/>
      <c r="CQ235" s="116" t="s">
        <v>1669</v>
      </c>
      <c r="CR235" s="59">
        <f t="shared" ref="CR235:CR238" si="539">CR200/CW200</f>
        <v>0</v>
      </c>
      <c r="CS235" s="59">
        <f t="shared" ref="CS235:CS238" si="540">CS200/CW200</f>
        <v>0.5</v>
      </c>
      <c r="CT235" s="59">
        <f t="shared" ref="CT235:CT238" si="541">CT200/CW200</f>
        <v>0.5</v>
      </c>
      <c r="CU235" s="59">
        <f t="shared" ref="CU235:CU238" si="542">CU200/CW200</f>
        <v>0</v>
      </c>
      <c r="CV235" s="61">
        <f t="shared" ref="CV235:CV238" si="543">SUM(CR235:CU235)</f>
        <v>1</v>
      </c>
      <c r="CW235" s="348"/>
      <c r="CX235" s="13"/>
      <c r="CY235" s="13"/>
      <c r="CZ235" s="13"/>
      <c r="DA235" s="116" t="s">
        <v>1669</v>
      </c>
      <c r="DB235" s="59">
        <f t="shared" ref="DB235:DB238" si="544">DB200/DG200</f>
        <v>0</v>
      </c>
      <c r="DC235" s="59">
        <f t="shared" ref="DC235:DC238" si="545">DC200/DG200</f>
        <v>0.5</v>
      </c>
      <c r="DD235" s="59">
        <f t="shared" ref="DD235:DD238" si="546">DD200/DG200</f>
        <v>0.5</v>
      </c>
      <c r="DE235" s="59">
        <f t="shared" ref="DE235:DE238" si="547">DE200/DG200</f>
        <v>0</v>
      </c>
      <c r="DF235" s="61">
        <f t="shared" ref="DF235:DF238" si="548">SUM(DB235:DE235)</f>
        <v>1</v>
      </c>
      <c r="DG235" s="348"/>
      <c r="DH235" s="13"/>
      <c r="DI235" s="13"/>
      <c r="DJ235" s="13"/>
      <c r="DK235" s="116" t="s">
        <v>1669</v>
      </c>
      <c r="DL235" s="59">
        <f t="shared" ref="DL235:DL238" si="549">DL200/DQ200</f>
        <v>0.16666666666666666</v>
      </c>
      <c r="DM235" s="59">
        <f t="shared" ref="DM235:DM238" si="550">DM200/DQ200</f>
        <v>0.5</v>
      </c>
      <c r="DN235" s="59">
        <f t="shared" ref="DN235:DN238" si="551">DN200/DQ200</f>
        <v>0.33333333333333331</v>
      </c>
      <c r="DO235" s="59">
        <f t="shared" ref="DO235:DO238" si="552">DO200/DQ200</f>
        <v>0</v>
      </c>
      <c r="DP235" s="61">
        <f t="shared" ref="DP235:DP238" si="553">SUM(DL235:DO235)</f>
        <v>1</v>
      </c>
      <c r="DQ235" s="348"/>
      <c r="DR235" s="13"/>
      <c r="DS235" s="13"/>
      <c r="DT235" s="13"/>
      <c r="DU235" s="116" t="s">
        <v>1669</v>
      </c>
      <c r="DV235" s="59">
        <f t="shared" ref="DV235:DV238" si="554">DV200/EA200</f>
        <v>0</v>
      </c>
      <c r="DW235" s="59">
        <f t="shared" ref="DW235:DW238" si="555">DW200/EA200</f>
        <v>0.5</v>
      </c>
      <c r="DX235" s="59">
        <f t="shared" ref="DX235:DX238" si="556">DX200/EA200</f>
        <v>0.5</v>
      </c>
      <c r="DY235" s="59">
        <f t="shared" ref="DY235:DY238" si="557">DY200/EA200</f>
        <v>0</v>
      </c>
      <c r="DZ235" s="61">
        <f t="shared" ref="DZ235:DZ238" si="558">SUM(DV235:DY235)</f>
        <v>1</v>
      </c>
      <c r="EA235" s="348"/>
      <c r="EB235" s="13"/>
      <c r="EC235" s="13"/>
      <c r="ED235" s="13"/>
      <c r="EE235" s="116" t="s">
        <v>1669</v>
      </c>
      <c r="EF235" s="59">
        <f t="shared" ref="EF235:EF238" si="559">EF200/EK200</f>
        <v>0</v>
      </c>
      <c r="EG235" s="59">
        <f t="shared" ref="EG235:EG238" si="560">EG200/EK200</f>
        <v>0.66666666666666663</v>
      </c>
      <c r="EH235" s="59">
        <f t="shared" ref="EH235:EH238" si="561">EH200/EK200</f>
        <v>0.33333333333333331</v>
      </c>
      <c r="EI235" s="59">
        <f t="shared" ref="EI235:EI238" si="562">EI200/EK200</f>
        <v>0</v>
      </c>
      <c r="EJ235" s="61">
        <f t="shared" ref="EJ235:EJ238" si="563">SUM(EF235:EI235)</f>
        <v>1</v>
      </c>
      <c r="EK235" s="348"/>
      <c r="EL235" s="13"/>
      <c r="EM235" s="13"/>
      <c r="EN235" s="13"/>
      <c r="EO235" s="116" t="s">
        <v>1669</v>
      </c>
      <c r="EP235" s="59">
        <f t="shared" ref="EP235:EP238" si="564">EP200/EU200</f>
        <v>0</v>
      </c>
      <c r="EQ235" s="59">
        <f t="shared" ref="EQ235:EQ238" si="565">EQ200/EU200</f>
        <v>0.66666666666666663</v>
      </c>
      <c r="ER235" s="59">
        <f t="shared" ref="ER235:ER238" si="566">ER200/EU200</f>
        <v>0.33333333333333331</v>
      </c>
      <c r="ES235" s="59">
        <f t="shared" ref="ES235:ES238" si="567">ES200/EU200</f>
        <v>0</v>
      </c>
      <c r="ET235" s="61">
        <f t="shared" ref="ET235:ET238" si="568">SUM(EP235:ES235)</f>
        <v>1</v>
      </c>
      <c r="EU235" s="348"/>
    </row>
    <row r="236" spans="1:151" ht="12.75" customHeight="1" x14ac:dyDescent="0.2">
      <c r="A236" s="13"/>
      <c r="B236" s="13"/>
      <c r="C236" s="13"/>
      <c r="D236" s="13"/>
      <c r="E236" s="13"/>
      <c r="F236" s="13"/>
      <c r="G236" s="13"/>
      <c r="H236" s="13"/>
      <c r="I236" s="13"/>
      <c r="J236" s="13"/>
      <c r="K236" s="14"/>
      <c r="L236" s="13"/>
      <c r="M236" s="13"/>
      <c r="N236" s="13"/>
      <c r="O236" s="116" t="s">
        <v>1861</v>
      </c>
      <c r="P236" s="59">
        <f t="shared" si="499"/>
        <v>0</v>
      </c>
      <c r="Q236" s="59">
        <f t="shared" si="500"/>
        <v>0.25</v>
      </c>
      <c r="R236" s="59">
        <f t="shared" si="501"/>
        <v>0.75</v>
      </c>
      <c r="S236" s="59">
        <f t="shared" si="502"/>
        <v>0</v>
      </c>
      <c r="T236" s="61">
        <f t="shared" si="503"/>
        <v>1</v>
      </c>
      <c r="U236" s="348"/>
      <c r="V236" s="13"/>
      <c r="W236" s="13"/>
      <c r="X236" s="13"/>
      <c r="Y236" s="116" t="s">
        <v>1861</v>
      </c>
      <c r="Z236" s="59">
        <f t="shared" si="504"/>
        <v>0</v>
      </c>
      <c r="AA236" s="59">
        <f t="shared" si="505"/>
        <v>1</v>
      </c>
      <c r="AB236" s="59">
        <f t="shared" si="506"/>
        <v>0</v>
      </c>
      <c r="AC236" s="59">
        <f t="shared" si="507"/>
        <v>0</v>
      </c>
      <c r="AD236" s="61">
        <f t="shared" si="508"/>
        <v>1</v>
      </c>
      <c r="AE236" s="348"/>
      <c r="AF236" s="13"/>
      <c r="AG236" s="13"/>
      <c r="AH236" s="13"/>
      <c r="AI236" s="116" t="s">
        <v>1861</v>
      </c>
      <c r="AJ236" s="59">
        <f t="shared" si="509"/>
        <v>0.25</v>
      </c>
      <c r="AK236" s="59">
        <f t="shared" si="510"/>
        <v>0.75</v>
      </c>
      <c r="AL236" s="59">
        <f t="shared" si="511"/>
        <v>0</v>
      </c>
      <c r="AM236" s="59">
        <f t="shared" si="512"/>
        <v>0</v>
      </c>
      <c r="AN236" s="61">
        <f t="shared" si="513"/>
        <v>1</v>
      </c>
      <c r="AO236" s="348"/>
      <c r="AP236" s="13"/>
      <c r="AQ236" s="13"/>
      <c r="AR236" s="13"/>
      <c r="AS236" s="116" t="s">
        <v>1861</v>
      </c>
      <c r="AT236" s="59">
        <f t="shared" si="514"/>
        <v>0</v>
      </c>
      <c r="AU236" s="59">
        <f t="shared" si="515"/>
        <v>0.75</v>
      </c>
      <c r="AV236" s="59">
        <f t="shared" si="516"/>
        <v>0.25</v>
      </c>
      <c r="AW236" s="59">
        <f t="shared" si="517"/>
        <v>0</v>
      </c>
      <c r="AX236" s="61">
        <f t="shared" si="518"/>
        <v>1</v>
      </c>
      <c r="AY236" s="348"/>
      <c r="AZ236" s="13"/>
      <c r="BA236" s="13"/>
      <c r="BB236" s="13"/>
      <c r="BC236" s="116" t="s">
        <v>1861</v>
      </c>
      <c r="BD236" s="59">
        <f t="shared" si="519"/>
        <v>0</v>
      </c>
      <c r="BE236" s="59">
        <f t="shared" si="520"/>
        <v>0.75</v>
      </c>
      <c r="BF236" s="59">
        <f t="shared" si="521"/>
        <v>0.25</v>
      </c>
      <c r="BG236" s="59">
        <f t="shared" si="522"/>
        <v>0</v>
      </c>
      <c r="BH236" s="61">
        <f t="shared" si="523"/>
        <v>1</v>
      </c>
      <c r="BI236" s="348"/>
      <c r="BJ236" s="13"/>
      <c r="BK236" s="13"/>
      <c r="BL236" s="13"/>
      <c r="BM236" s="116" t="s">
        <v>1861</v>
      </c>
      <c r="BN236" s="59">
        <f t="shared" si="524"/>
        <v>0</v>
      </c>
      <c r="BO236" s="59">
        <f t="shared" si="525"/>
        <v>1</v>
      </c>
      <c r="BP236" s="59">
        <f t="shared" si="526"/>
        <v>0</v>
      </c>
      <c r="BQ236" s="59">
        <f t="shared" si="527"/>
        <v>0</v>
      </c>
      <c r="BR236" s="61">
        <f t="shared" si="528"/>
        <v>1</v>
      </c>
      <c r="BS236" s="348"/>
      <c r="BT236" s="13"/>
      <c r="BU236" s="13"/>
      <c r="BV236" s="13"/>
      <c r="BW236" s="116" t="s">
        <v>1861</v>
      </c>
      <c r="BX236" s="59">
        <f t="shared" si="529"/>
        <v>0</v>
      </c>
      <c r="BY236" s="59">
        <f t="shared" si="530"/>
        <v>0.75</v>
      </c>
      <c r="BZ236" s="59">
        <f t="shared" si="531"/>
        <v>0.25</v>
      </c>
      <c r="CA236" s="59">
        <f t="shared" si="532"/>
        <v>0</v>
      </c>
      <c r="CB236" s="61">
        <f t="shared" si="533"/>
        <v>1</v>
      </c>
      <c r="CC236" s="348"/>
      <c r="CD236" s="13"/>
      <c r="CE236" s="13"/>
      <c r="CF236" s="13"/>
      <c r="CG236" s="116" t="s">
        <v>1861</v>
      </c>
      <c r="CH236" s="59">
        <f t="shared" si="534"/>
        <v>0.25</v>
      </c>
      <c r="CI236" s="59">
        <f t="shared" si="535"/>
        <v>0.75</v>
      </c>
      <c r="CJ236" s="59">
        <f t="shared" si="536"/>
        <v>0</v>
      </c>
      <c r="CK236" s="59">
        <f t="shared" si="537"/>
        <v>0</v>
      </c>
      <c r="CL236" s="61">
        <f t="shared" si="538"/>
        <v>1</v>
      </c>
      <c r="CM236" s="348"/>
      <c r="CN236" s="13"/>
      <c r="CO236" s="13"/>
      <c r="CP236" s="13"/>
      <c r="CQ236" s="116" t="s">
        <v>1861</v>
      </c>
      <c r="CR236" s="59">
        <f t="shared" si="539"/>
        <v>0.25</v>
      </c>
      <c r="CS236" s="59">
        <f t="shared" si="540"/>
        <v>0.25</v>
      </c>
      <c r="CT236" s="59">
        <f t="shared" si="541"/>
        <v>0.5</v>
      </c>
      <c r="CU236" s="59">
        <f t="shared" si="542"/>
        <v>0</v>
      </c>
      <c r="CV236" s="61">
        <f t="shared" si="543"/>
        <v>1</v>
      </c>
      <c r="CW236" s="348"/>
      <c r="CX236" s="13"/>
      <c r="CY236" s="13"/>
      <c r="CZ236" s="13"/>
      <c r="DA236" s="116" t="s">
        <v>1861</v>
      </c>
      <c r="DB236" s="59">
        <f t="shared" si="544"/>
        <v>0</v>
      </c>
      <c r="DC236" s="59">
        <f t="shared" si="545"/>
        <v>0.5</v>
      </c>
      <c r="DD236" s="59">
        <f t="shared" si="546"/>
        <v>0.5</v>
      </c>
      <c r="DE236" s="59">
        <f t="shared" si="547"/>
        <v>0</v>
      </c>
      <c r="DF236" s="61">
        <f t="shared" si="548"/>
        <v>1</v>
      </c>
      <c r="DG236" s="348"/>
      <c r="DH236" s="13"/>
      <c r="DI236" s="13"/>
      <c r="DJ236" s="13"/>
      <c r="DK236" s="116" t="s">
        <v>1861</v>
      </c>
      <c r="DL236" s="59">
        <f t="shared" si="549"/>
        <v>0</v>
      </c>
      <c r="DM236" s="59">
        <f t="shared" si="550"/>
        <v>0.5</v>
      </c>
      <c r="DN236" s="59">
        <f t="shared" si="551"/>
        <v>0.5</v>
      </c>
      <c r="DO236" s="59">
        <f t="shared" si="552"/>
        <v>0</v>
      </c>
      <c r="DP236" s="61">
        <f t="shared" si="553"/>
        <v>1</v>
      </c>
      <c r="DQ236" s="348"/>
      <c r="DR236" s="13"/>
      <c r="DS236" s="13"/>
      <c r="DT236" s="13"/>
      <c r="DU236" s="116" t="s">
        <v>1861</v>
      </c>
      <c r="DV236" s="59">
        <f t="shared" si="554"/>
        <v>0.25</v>
      </c>
      <c r="DW236" s="59">
        <f t="shared" si="555"/>
        <v>0.25</v>
      </c>
      <c r="DX236" s="59">
        <f t="shared" si="556"/>
        <v>0.5</v>
      </c>
      <c r="DY236" s="59">
        <f t="shared" si="557"/>
        <v>0</v>
      </c>
      <c r="DZ236" s="61">
        <f t="shared" si="558"/>
        <v>1</v>
      </c>
      <c r="EA236" s="348"/>
      <c r="EB236" s="13"/>
      <c r="EC236" s="13"/>
      <c r="ED236" s="13"/>
      <c r="EE236" s="116" t="s">
        <v>1861</v>
      </c>
      <c r="EF236" s="59">
        <f t="shared" si="559"/>
        <v>0.25</v>
      </c>
      <c r="EG236" s="59">
        <f t="shared" si="560"/>
        <v>0.75</v>
      </c>
      <c r="EH236" s="59">
        <f t="shared" si="561"/>
        <v>0</v>
      </c>
      <c r="EI236" s="59">
        <f t="shared" si="562"/>
        <v>0</v>
      </c>
      <c r="EJ236" s="61">
        <f t="shared" si="563"/>
        <v>1</v>
      </c>
      <c r="EK236" s="348"/>
      <c r="EL236" s="13"/>
      <c r="EM236" s="13"/>
      <c r="EN236" s="13"/>
      <c r="EO236" s="116" t="s">
        <v>1861</v>
      </c>
      <c r="EP236" s="59">
        <f t="shared" si="564"/>
        <v>0.25</v>
      </c>
      <c r="EQ236" s="59">
        <f t="shared" si="565"/>
        <v>0.25</v>
      </c>
      <c r="ER236" s="59">
        <f t="shared" si="566"/>
        <v>0.5</v>
      </c>
      <c r="ES236" s="59">
        <f t="shared" si="567"/>
        <v>0</v>
      </c>
      <c r="ET236" s="61">
        <f t="shared" si="568"/>
        <v>1</v>
      </c>
      <c r="EU236" s="348"/>
    </row>
    <row r="237" spans="1:151" ht="12.75" customHeight="1" x14ac:dyDescent="0.2">
      <c r="A237" s="13"/>
      <c r="B237" s="13"/>
      <c r="C237" s="13"/>
      <c r="D237" s="13"/>
      <c r="E237" s="13"/>
      <c r="F237" s="13"/>
      <c r="G237" s="13"/>
      <c r="H237" s="13"/>
      <c r="I237" s="13"/>
      <c r="J237" s="13"/>
      <c r="K237" s="14"/>
      <c r="L237" s="13"/>
      <c r="M237" s="13"/>
      <c r="N237" s="13"/>
      <c r="O237" s="116" t="s">
        <v>2125</v>
      </c>
      <c r="P237" s="59">
        <f t="shared" si="499"/>
        <v>0</v>
      </c>
      <c r="Q237" s="59">
        <f t="shared" si="500"/>
        <v>0.4</v>
      </c>
      <c r="R237" s="59">
        <f t="shared" si="501"/>
        <v>0.6</v>
      </c>
      <c r="S237" s="59">
        <f t="shared" si="502"/>
        <v>0</v>
      </c>
      <c r="T237" s="61">
        <f t="shared" si="503"/>
        <v>1</v>
      </c>
      <c r="U237" s="348"/>
      <c r="V237" s="13"/>
      <c r="W237" s="13"/>
      <c r="X237" s="13"/>
      <c r="Y237" s="116" t="s">
        <v>2125</v>
      </c>
      <c r="Z237" s="59">
        <f t="shared" si="504"/>
        <v>0</v>
      </c>
      <c r="AA237" s="59">
        <f t="shared" si="505"/>
        <v>0.4</v>
      </c>
      <c r="AB237" s="59">
        <f t="shared" si="506"/>
        <v>0.6</v>
      </c>
      <c r="AC237" s="59">
        <f t="shared" si="507"/>
        <v>0</v>
      </c>
      <c r="AD237" s="61">
        <f t="shared" si="508"/>
        <v>1</v>
      </c>
      <c r="AE237" s="348"/>
      <c r="AF237" s="13"/>
      <c r="AG237" s="13"/>
      <c r="AH237" s="13"/>
      <c r="AI237" s="116" t="s">
        <v>2125</v>
      </c>
      <c r="AJ237" s="59">
        <f t="shared" si="509"/>
        <v>0</v>
      </c>
      <c r="AK237" s="59">
        <f t="shared" si="510"/>
        <v>0.4</v>
      </c>
      <c r="AL237" s="59">
        <f t="shared" si="511"/>
        <v>0.6</v>
      </c>
      <c r="AM237" s="59">
        <f t="shared" si="512"/>
        <v>0</v>
      </c>
      <c r="AN237" s="61">
        <f t="shared" si="513"/>
        <v>1</v>
      </c>
      <c r="AO237" s="348"/>
      <c r="AP237" s="13"/>
      <c r="AQ237" s="13"/>
      <c r="AR237" s="13"/>
      <c r="AS237" s="116" t="s">
        <v>2125</v>
      </c>
      <c r="AT237" s="59">
        <f t="shared" si="514"/>
        <v>0.2</v>
      </c>
      <c r="AU237" s="59">
        <f t="shared" si="515"/>
        <v>0.4</v>
      </c>
      <c r="AV237" s="59">
        <f t="shared" si="516"/>
        <v>0.4</v>
      </c>
      <c r="AW237" s="59">
        <f t="shared" si="517"/>
        <v>0</v>
      </c>
      <c r="AX237" s="61">
        <f t="shared" si="518"/>
        <v>1</v>
      </c>
      <c r="AY237" s="348"/>
      <c r="AZ237" s="13"/>
      <c r="BA237" s="13"/>
      <c r="BB237" s="13"/>
      <c r="BC237" s="116" t="s">
        <v>2125</v>
      </c>
      <c r="BD237" s="59">
        <f t="shared" si="519"/>
        <v>0</v>
      </c>
      <c r="BE237" s="59">
        <f t="shared" si="520"/>
        <v>0.4</v>
      </c>
      <c r="BF237" s="59">
        <f t="shared" si="521"/>
        <v>0.6</v>
      </c>
      <c r="BG237" s="59">
        <f t="shared" si="522"/>
        <v>0</v>
      </c>
      <c r="BH237" s="61">
        <f t="shared" si="523"/>
        <v>1</v>
      </c>
      <c r="BI237" s="348"/>
      <c r="BJ237" s="13"/>
      <c r="BK237" s="13"/>
      <c r="BL237" s="13"/>
      <c r="BM237" s="116" t="s">
        <v>2125</v>
      </c>
      <c r="BN237" s="59">
        <f t="shared" si="524"/>
        <v>0</v>
      </c>
      <c r="BO237" s="59">
        <f t="shared" si="525"/>
        <v>0.4</v>
      </c>
      <c r="BP237" s="59">
        <f t="shared" si="526"/>
        <v>0.6</v>
      </c>
      <c r="BQ237" s="59">
        <f t="shared" si="527"/>
        <v>0</v>
      </c>
      <c r="BR237" s="61">
        <f t="shared" si="528"/>
        <v>1</v>
      </c>
      <c r="BS237" s="348"/>
      <c r="BT237" s="13"/>
      <c r="BU237" s="13"/>
      <c r="BV237" s="13"/>
      <c r="BW237" s="116" t="s">
        <v>2125</v>
      </c>
      <c r="BX237" s="59">
        <f t="shared" si="529"/>
        <v>0</v>
      </c>
      <c r="BY237" s="59">
        <f t="shared" si="530"/>
        <v>0.8</v>
      </c>
      <c r="BZ237" s="59">
        <f t="shared" si="531"/>
        <v>0.2</v>
      </c>
      <c r="CA237" s="59">
        <f t="shared" si="532"/>
        <v>0</v>
      </c>
      <c r="CB237" s="61">
        <f t="shared" si="533"/>
        <v>1</v>
      </c>
      <c r="CC237" s="348"/>
      <c r="CD237" s="13"/>
      <c r="CE237" s="13"/>
      <c r="CF237" s="13"/>
      <c r="CG237" s="116" t="s">
        <v>2125</v>
      </c>
      <c r="CH237" s="59">
        <f t="shared" si="534"/>
        <v>0</v>
      </c>
      <c r="CI237" s="59">
        <f t="shared" si="535"/>
        <v>0.4</v>
      </c>
      <c r="CJ237" s="59">
        <f t="shared" si="536"/>
        <v>0.6</v>
      </c>
      <c r="CK237" s="59">
        <f t="shared" si="537"/>
        <v>0</v>
      </c>
      <c r="CL237" s="61">
        <f t="shared" si="538"/>
        <v>1</v>
      </c>
      <c r="CM237" s="348"/>
      <c r="CN237" s="13"/>
      <c r="CO237" s="13"/>
      <c r="CP237" s="13"/>
      <c r="CQ237" s="116" t="s">
        <v>2125</v>
      </c>
      <c r="CR237" s="59">
        <f t="shared" si="539"/>
        <v>0</v>
      </c>
      <c r="CS237" s="59">
        <f t="shared" si="540"/>
        <v>0.4</v>
      </c>
      <c r="CT237" s="59">
        <f t="shared" si="541"/>
        <v>0.6</v>
      </c>
      <c r="CU237" s="59">
        <f t="shared" si="542"/>
        <v>0</v>
      </c>
      <c r="CV237" s="61">
        <f t="shared" si="543"/>
        <v>1</v>
      </c>
      <c r="CW237" s="348"/>
      <c r="CX237" s="13"/>
      <c r="CY237" s="13"/>
      <c r="CZ237" s="13"/>
      <c r="DA237" s="116" t="s">
        <v>2125</v>
      </c>
      <c r="DB237" s="59">
        <f t="shared" si="544"/>
        <v>0</v>
      </c>
      <c r="DC237" s="59">
        <f t="shared" si="545"/>
        <v>0.4</v>
      </c>
      <c r="DD237" s="59">
        <f t="shared" si="546"/>
        <v>0.6</v>
      </c>
      <c r="DE237" s="59">
        <f t="shared" si="547"/>
        <v>0</v>
      </c>
      <c r="DF237" s="61">
        <f t="shared" si="548"/>
        <v>1</v>
      </c>
      <c r="DG237" s="348"/>
      <c r="DH237" s="13"/>
      <c r="DI237" s="13"/>
      <c r="DJ237" s="13"/>
      <c r="DK237" s="116" t="s">
        <v>2125</v>
      </c>
      <c r="DL237" s="59">
        <f t="shared" si="549"/>
        <v>0</v>
      </c>
      <c r="DM237" s="59">
        <f t="shared" si="550"/>
        <v>0.4</v>
      </c>
      <c r="DN237" s="59">
        <f t="shared" si="551"/>
        <v>0.6</v>
      </c>
      <c r="DO237" s="59">
        <f t="shared" si="552"/>
        <v>0</v>
      </c>
      <c r="DP237" s="61">
        <f t="shared" si="553"/>
        <v>1</v>
      </c>
      <c r="DQ237" s="348"/>
      <c r="DR237" s="13"/>
      <c r="DS237" s="13"/>
      <c r="DT237" s="13"/>
      <c r="DU237" s="116" t="s">
        <v>2125</v>
      </c>
      <c r="DV237" s="59">
        <f t="shared" si="554"/>
        <v>0</v>
      </c>
      <c r="DW237" s="59">
        <f t="shared" si="555"/>
        <v>0.4</v>
      </c>
      <c r="DX237" s="59">
        <f t="shared" si="556"/>
        <v>0.6</v>
      </c>
      <c r="DY237" s="59">
        <f t="shared" si="557"/>
        <v>0</v>
      </c>
      <c r="DZ237" s="61">
        <f t="shared" si="558"/>
        <v>1</v>
      </c>
      <c r="EA237" s="348"/>
      <c r="EB237" s="13"/>
      <c r="EC237" s="13"/>
      <c r="ED237" s="13"/>
      <c r="EE237" s="116" t="s">
        <v>2125</v>
      </c>
      <c r="EF237" s="59">
        <f t="shared" si="559"/>
        <v>0</v>
      </c>
      <c r="EG237" s="59">
        <f t="shared" si="560"/>
        <v>0.4</v>
      </c>
      <c r="EH237" s="59">
        <f t="shared" si="561"/>
        <v>0.6</v>
      </c>
      <c r="EI237" s="59">
        <f t="shared" si="562"/>
        <v>0</v>
      </c>
      <c r="EJ237" s="61">
        <f t="shared" si="563"/>
        <v>1</v>
      </c>
      <c r="EK237" s="348"/>
      <c r="EL237" s="13"/>
      <c r="EM237" s="13"/>
      <c r="EN237" s="13"/>
      <c r="EO237" s="116" t="s">
        <v>2125</v>
      </c>
      <c r="EP237" s="59">
        <f t="shared" si="564"/>
        <v>0</v>
      </c>
      <c r="EQ237" s="59">
        <f t="shared" si="565"/>
        <v>0.4</v>
      </c>
      <c r="ER237" s="59">
        <f t="shared" si="566"/>
        <v>0.6</v>
      </c>
      <c r="ES237" s="59">
        <f t="shared" si="567"/>
        <v>0</v>
      </c>
      <c r="ET237" s="61">
        <f t="shared" si="568"/>
        <v>1</v>
      </c>
      <c r="EU237" s="348"/>
    </row>
    <row r="238" spans="1:151" ht="12.75" customHeight="1" x14ac:dyDescent="0.2">
      <c r="A238" s="13"/>
      <c r="B238" s="13"/>
      <c r="C238" s="13"/>
      <c r="D238" s="13"/>
      <c r="E238" s="13"/>
      <c r="F238" s="13"/>
      <c r="G238" s="13"/>
      <c r="H238" s="13"/>
      <c r="I238" s="13"/>
      <c r="J238" s="13"/>
      <c r="K238" s="14"/>
      <c r="L238" s="13"/>
      <c r="M238" s="13"/>
      <c r="N238" s="13"/>
      <c r="O238" s="116" t="s">
        <v>2772</v>
      </c>
      <c r="P238" s="59">
        <f t="shared" si="499"/>
        <v>0</v>
      </c>
      <c r="Q238" s="59">
        <f t="shared" si="500"/>
        <v>0.33333333333333331</v>
      </c>
      <c r="R238" s="59">
        <f t="shared" si="501"/>
        <v>0.66666666666666663</v>
      </c>
      <c r="S238" s="59">
        <f t="shared" si="502"/>
        <v>0</v>
      </c>
      <c r="T238" s="61">
        <f t="shared" si="503"/>
        <v>1</v>
      </c>
      <c r="U238" s="348"/>
      <c r="V238" s="13"/>
      <c r="W238" s="13"/>
      <c r="X238" s="13"/>
      <c r="Y238" s="116" t="s">
        <v>2772</v>
      </c>
      <c r="Z238" s="59">
        <f t="shared" si="504"/>
        <v>0</v>
      </c>
      <c r="AA238" s="59">
        <f t="shared" si="505"/>
        <v>0.66666666666666663</v>
      </c>
      <c r="AB238" s="59">
        <f t="shared" si="506"/>
        <v>0.33333333333333331</v>
      </c>
      <c r="AC238" s="59">
        <f t="shared" si="507"/>
        <v>0</v>
      </c>
      <c r="AD238" s="61">
        <f t="shared" si="508"/>
        <v>1</v>
      </c>
      <c r="AE238" s="348"/>
      <c r="AF238" s="13"/>
      <c r="AG238" s="13"/>
      <c r="AH238" s="13"/>
      <c r="AI238" s="116" t="s">
        <v>2772</v>
      </c>
      <c r="AJ238" s="59">
        <f t="shared" si="509"/>
        <v>0</v>
      </c>
      <c r="AK238" s="59">
        <f t="shared" si="510"/>
        <v>0.66666666666666663</v>
      </c>
      <c r="AL238" s="59">
        <f t="shared" si="511"/>
        <v>0.33333333333333331</v>
      </c>
      <c r="AM238" s="59">
        <f t="shared" si="512"/>
        <v>0</v>
      </c>
      <c r="AN238" s="61">
        <f t="shared" si="513"/>
        <v>1</v>
      </c>
      <c r="AO238" s="348"/>
      <c r="AP238" s="13"/>
      <c r="AQ238" s="13"/>
      <c r="AR238" s="13"/>
      <c r="AS238" s="116" t="s">
        <v>2772</v>
      </c>
      <c r="AT238" s="59">
        <f t="shared" si="514"/>
        <v>0</v>
      </c>
      <c r="AU238" s="59">
        <f t="shared" si="515"/>
        <v>0.66666666666666663</v>
      </c>
      <c r="AV238" s="59">
        <f t="shared" si="516"/>
        <v>0.33333333333333331</v>
      </c>
      <c r="AW238" s="59">
        <f t="shared" si="517"/>
        <v>0</v>
      </c>
      <c r="AX238" s="61">
        <f t="shared" si="518"/>
        <v>1</v>
      </c>
      <c r="AY238" s="348"/>
      <c r="AZ238" s="13"/>
      <c r="BA238" s="13"/>
      <c r="BB238" s="13"/>
      <c r="BC238" s="116" t="s">
        <v>2772</v>
      </c>
      <c r="BD238" s="59">
        <f t="shared" si="519"/>
        <v>0</v>
      </c>
      <c r="BE238" s="59">
        <f t="shared" si="520"/>
        <v>0.33333333333333331</v>
      </c>
      <c r="BF238" s="59">
        <f t="shared" si="521"/>
        <v>0.66666666666666663</v>
      </c>
      <c r="BG238" s="59">
        <f t="shared" si="522"/>
        <v>0.33333333333333331</v>
      </c>
      <c r="BH238" s="61">
        <f t="shared" si="523"/>
        <v>1.3333333333333333</v>
      </c>
      <c r="BI238" s="348"/>
      <c r="BJ238" s="13"/>
      <c r="BK238" s="13"/>
      <c r="BL238" s="13"/>
      <c r="BM238" s="116" t="s">
        <v>2772</v>
      </c>
      <c r="BN238" s="59">
        <f t="shared" si="524"/>
        <v>0</v>
      </c>
      <c r="BO238" s="59">
        <f t="shared" si="525"/>
        <v>0.33333333333333331</v>
      </c>
      <c r="BP238" s="59">
        <f t="shared" si="526"/>
        <v>0.66666666666666663</v>
      </c>
      <c r="BQ238" s="59">
        <f t="shared" si="527"/>
        <v>0</v>
      </c>
      <c r="BR238" s="61">
        <f t="shared" si="528"/>
        <v>1</v>
      </c>
      <c r="BS238" s="348"/>
      <c r="BT238" s="13"/>
      <c r="BU238" s="13"/>
      <c r="BV238" s="13"/>
      <c r="BW238" s="116" t="s">
        <v>2772</v>
      </c>
      <c r="BX238" s="59">
        <f t="shared" si="529"/>
        <v>0</v>
      </c>
      <c r="BY238" s="59">
        <f t="shared" si="530"/>
        <v>1</v>
      </c>
      <c r="BZ238" s="59">
        <f t="shared" si="531"/>
        <v>0</v>
      </c>
      <c r="CA238" s="59">
        <f t="shared" si="532"/>
        <v>0</v>
      </c>
      <c r="CB238" s="61">
        <f t="shared" si="533"/>
        <v>1</v>
      </c>
      <c r="CC238" s="348"/>
      <c r="CD238" s="13"/>
      <c r="CE238" s="13"/>
      <c r="CF238" s="13"/>
      <c r="CG238" s="116" t="s">
        <v>2772</v>
      </c>
      <c r="CH238" s="59">
        <f t="shared" si="534"/>
        <v>0</v>
      </c>
      <c r="CI238" s="59">
        <f t="shared" si="535"/>
        <v>0.33333333333333331</v>
      </c>
      <c r="CJ238" s="59">
        <f t="shared" si="536"/>
        <v>0.66666666666666663</v>
      </c>
      <c r="CK238" s="59">
        <f t="shared" si="537"/>
        <v>0</v>
      </c>
      <c r="CL238" s="61">
        <f t="shared" si="538"/>
        <v>1</v>
      </c>
      <c r="CM238" s="348"/>
      <c r="CN238" s="13"/>
      <c r="CO238" s="13"/>
      <c r="CP238" s="13"/>
      <c r="CQ238" s="116" t="s">
        <v>2772</v>
      </c>
      <c r="CR238" s="59">
        <f t="shared" si="539"/>
        <v>0</v>
      </c>
      <c r="CS238" s="59">
        <f t="shared" si="540"/>
        <v>0.33333333333333331</v>
      </c>
      <c r="CT238" s="59">
        <f t="shared" si="541"/>
        <v>0.66666666666666663</v>
      </c>
      <c r="CU238" s="59">
        <f t="shared" si="542"/>
        <v>0</v>
      </c>
      <c r="CV238" s="61">
        <f t="shared" si="543"/>
        <v>1</v>
      </c>
      <c r="CW238" s="348"/>
      <c r="CX238" s="13"/>
      <c r="CY238" s="13"/>
      <c r="CZ238" s="13"/>
      <c r="DA238" s="116" t="s">
        <v>2772</v>
      </c>
      <c r="DB238" s="59">
        <f t="shared" si="544"/>
        <v>0</v>
      </c>
      <c r="DC238" s="59">
        <f t="shared" si="545"/>
        <v>0.66666666666666663</v>
      </c>
      <c r="DD238" s="59">
        <f t="shared" si="546"/>
        <v>0.33333333333333331</v>
      </c>
      <c r="DE238" s="59">
        <f t="shared" si="547"/>
        <v>0</v>
      </c>
      <c r="DF238" s="61">
        <f t="shared" si="548"/>
        <v>1</v>
      </c>
      <c r="DG238" s="348"/>
      <c r="DH238" s="13"/>
      <c r="DI238" s="13"/>
      <c r="DJ238" s="13"/>
      <c r="DK238" s="116" t="s">
        <v>2772</v>
      </c>
      <c r="DL238" s="59">
        <f t="shared" si="549"/>
        <v>0</v>
      </c>
      <c r="DM238" s="59">
        <f t="shared" si="550"/>
        <v>0.33333333333333331</v>
      </c>
      <c r="DN238" s="59">
        <f t="shared" si="551"/>
        <v>0.66666666666666663</v>
      </c>
      <c r="DO238" s="59">
        <f t="shared" si="552"/>
        <v>0</v>
      </c>
      <c r="DP238" s="61">
        <f t="shared" si="553"/>
        <v>1</v>
      </c>
      <c r="DQ238" s="348"/>
      <c r="DR238" s="13"/>
      <c r="DS238" s="13"/>
      <c r="DT238" s="13"/>
      <c r="DU238" s="116" t="s">
        <v>2772</v>
      </c>
      <c r="DV238" s="59">
        <f t="shared" si="554"/>
        <v>0</v>
      </c>
      <c r="DW238" s="59">
        <f t="shared" si="555"/>
        <v>0.66666666666666663</v>
      </c>
      <c r="DX238" s="59">
        <f t="shared" si="556"/>
        <v>0.33333333333333331</v>
      </c>
      <c r="DY238" s="59">
        <f t="shared" si="557"/>
        <v>0</v>
      </c>
      <c r="DZ238" s="61">
        <f t="shared" si="558"/>
        <v>1</v>
      </c>
      <c r="EA238" s="348"/>
      <c r="EB238" s="13"/>
      <c r="EC238" s="13"/>
      <c r="ED238" s="13"/>
      <c r="EE238" s="116" t="s">
        <v>2772</v>
      </c>
      <c r="EF238" s="59">
        <f t="shared" si="559"/>
        <v>0</v>
      </c>
      <c r="EG238" s="59">
        <f t="shared" si="560"/>
        <v>0.66666666666666663</v>
      </c>
      <c r="EH238" s="59">
        <f t="shared" si="561"/>
        <v>0.33333333333333331</v>
      </c>
      <c r="EI238" s="59">
        <f t="shared" si="562"/>
        <v>0</v>
      </c>
      <c r="EJ238" s="61">
        <f t="shared" si="563"/>
        <v>1</v>
      </c>
      <c r="EK238" s="348"/>
      <c r="EL238" s="13"/>
      <c r="EM238" s="13"/>
      <c r="EN238" s="13"/>
      <c r="EO238" s="116" t="s">
        <v>2772</v>
      </c>
      <c r="EP238" s="59">
        <f t="shared" si="564"/>
        <v>0</v>
      </c>
      <c r="EQ238" s="59">
        <f t="shared" si="565"/>
        <v>0.33333333333333331</v>
      </c>
      <c r="ER238" s="59">
        <f t="shared" si="566"/>
        <v>0.66666666666666663</v>
      </c>
      <c r="ES238" s="59">
        <f t="shared" si="567"/>
        <v>0</v>
      </c>
      <c r="ET238" s="61">
        <f t="shared" si="568"/>
        <v>1</v>
      </c>
      <c r="EU238" s="348"/>
    </row>
    <row r="239" spans="1:151" ht="12.75" customHeight="1" x14ac:dyDescent="0.2">
      <c r="A239" s="13"/>
      <c r="B239" s="13"/>
      <c r="C239" s="13"/>
      <c r="D239" s="13"/>
      <c r="E239" s="13"/>
      <c r="F239" s="13"/>
      <c r="G239" s="13"/>
      <c r="H239" s="13"/>
      <c r="I239" s="13"/>
      <c r="J239" s="13"/>
      <c r="K239" s="14"/>
      <c r="L239" s="13"/>
      <c r="M239" s="13"/>
      <c r="N239" s="13"/>
      <c r="O239" s="119" t="s">
        <v>2773</v>
      </c>
      <c r="P239" s="472"/>
      <c r="Q239" s="472"/>
      <c r="R239" s="472"/>
      <c r="S239" s="472"/>
      <c r="T239" s="120"/>
      <c r="U239" s="348"/>
      <c r="V239" s="13"/>
      <c r="W239" s="13"/>
      <c r="X239" s="13"/>
      <c r="Y239" s="119" t="s">
        <v>2773</v>
      </c>
      <c r="Z239" s="472"/>
      <c r="AA239" s="472"/>
      <c r="AB239" s="472"/>
      <c r="AC239" s="472"/>
      <c r="AD239" s="120"/>
      <c r="AE239" s="348"/>
      <c r="AF239" s="13"/>
      <c r="AG239" s="13"/>
      <c r="AH239" s="13"/>
      <c r="AI239" s="119" t="s">
        <v>2773</v>
      </c>
      <c r="AJ239" s="472"/>
      <c r="AK239" s="472"/>
      <c r="AL239" s="472"/>
      <c r="AM239" s="472"/>
      <c r="AN239" s="120"/>
      <c r="AO239" s="348"/>
      <c r="AP239" s="13"/>
      <c r="AQ239" s="13"/>
      <c r="AR239" s="13"/>
      <c r="AS239" s="119" t="s">
        <v>2773</v>
      </c>
      <c r="AT239" s="472"/>
      <c r="AU239" s="472"/>
      <c r="AV239" s="472"/>
      <c r="AW239" s="472"/>
      <c r="AX239" s="120"/>
      <c r="AY239" s="348"/>
      <c r="AZ239" s="13"/>
      <c r="BA239" s="13"/>
      <c r="BB239" s="13"/>
      <c r="BC239" s="119" t="s">
        <v>2773</v>
      </c>
      <c r="BD239" s="472"/>
      <c r="BE239" s="472"/>
      <c r="BF239" s="472"/>
      <c r="BG239" s="472"/>
      <c r="BH239" s="120"/>
      <c r="BI239" s="348"/>
      <c r="BJ239" s="13"/>
      <c r="BK239" s="13"/>
      <c r="BL239" s="13"/>
      <c r="BM239" s="119" t="s">
        <v>2773</v>
      </c>
      <c r="BN239" s="472"/>
      <c r="BO239" s="472"/>
      <c r="BP239" s="472"/>
      <c r="BQ239" s="472"/>
      <c r="BR239" s="120"/>
      <c r="BS239" s="348"/>
      <c r="BT239" s="13"/>
      <c r="BU239" s="13"/>
      <c r="BV239" s="13"/>
      <c r="BW239" s="119" t="s">
        <v>2773</v>
      </c>
      <c r="BX239" s="472"/>
      <c r="BY239" s="472"/>
      <c r="BZ239" s="472"/>
      <c r="CA239" s="472"/>
      <c r="CB239" s="120"/>
      <c r="CC239" s="348"/>
      <c r="CD239" s="13"/>
      <c r="CE239" s="13"/>
      <c r="CF239" s="13"/>
      <c r="CG239" s="119" t="s">
        <v>2773</v>
      </c>
      <c r="CH239" s="472"/>
      <c r="CI239" s="472"/>
      <c r="CJ239" s="472"/>
      <c r="CK239" s="472"/>
      <c r="CL239" s="120"/>
      <c r="CM239" s="348"/>
      <c r="CN239" s="13"/>
      <c r="CO239" s="13"/>
      <c r="CP239" s="13"/>
      <c r="CQ239" s="119" t="s">
        <v>2773</v>
      </c>
      <c r="CR239" s="472"/>
      <c r="CS239" s="472"/>
      <c r="CT239" s="472"/>
      <c r="CU239" s="472"/>
      <c r="CV239" s="120"/>
      <c r="CW239" s="348"/>
      <c r="CX239" s="13"/>
      <c r="CY239" s="13"/>
      <c r="CZ239" s="13"/>
      <c r="DA239" s="119" t="s">
        <v>2773</v>
      </c>
      <c r="DB239" s="472"/>
      <c r="DC239" s="472"/>
      <c r="DD239" s="472"/>
      <c r="DE239" s="472"/>
      <c r="DF239" s="120"/>
      <c r="DG239" s="348"/>
      <c r="DH239" s="13"/>
      <c r="DI239" s="13"/>
      <c r="DJ239" s="13"/>
      <c r="DK239" s="119" t="s">
        <v>2773</v>
      </c>
      <c r="DL239" s="472"/>
      <c r="DM239" s="472"/>
      <c r="DN239" s="472"/>
      <c r="DO239" s="472"/>
      <c r="DP239" s="120"/>
      <c r="DQ239" s="348"/>
      <c r="DR239" s="13"/>
      <c r="DS239" s="13"/>
      <c r="DT239" s="13"/>
      <c r="DU239" s="119" t="s">
        <v>2773</v>
      </c>
      <c r="DV239" s="472"/>
      <c r="DW239" s="472"/>
      <c r="DX239" s="472"/>
      <c r="DY239" s="472"/>
      <c r="DZ239" s="120"/>
      <c r="EA239" s="348"/>
      <c r="EB239" s="13"/>
      <c r="EC239" s="13"/>
      <c r="ED239" s="13"/>
      <c r="EE239" s="119" t="s">
        <v>2773</v>
      </c>
      <c r="EF239" s="472"/>
      <c r="EG239" s="472"/>
      <c r="EH239" s="472"/>
      <c r="EI239" s="472"/>
      <c r="EJ239" s="120"/>
      <c r="EK239" s="348"/>
      <c r="EL239" s="13"/>
      <c r="EM239" s="13"/>
      <c r="EN239" s="13"/>
      <c r="EO239" s="119" t="s">
        <v>2773</v>
      </c>
      <c r="EP239" s="472"/>
      <c r="EQ239" s="472"/>
      <c r="ER239" s="472"/>
      <c r="ES239" s="472"/>
      <c r="ET239" s="120"/>
      <c r="EU239" s="348"/>
    </row>
    <row r="240" spans="1:151" ht="12.75" customHeight="1" x14ac:dyDescent="0.2">
      <c r="A240" s="13"/>
      <c r="B240" s="13"/>
      <c r="C240" s="13"/>
      <c r="D240" s="13"/>
      <c r="E240" s="13"/>
      <c r="F240" s="13"/>
      <c r="G240" s="13"/>
      <c r="H240" s="13"/>
      <c r="I240" s="13"/>
      <c r="J240" s="13"/>
      <c r="K240" s="14"/>
      <c r="L240" s="13"/>
      <c r="M240" s="13"/>
      <c r="N240" s="13"/>
      <c r="O240" s="121" t="s">
        <v>820</v>
      </c>
      <c r="P240" s="130">
        <f t="shared" ref="P240:S240" si="569">AVERAGE(P235:P239)</f>
        <v>0</v>
      </c>
      <c r="Q240" s="130">
        <f t="shared" si="569"/>
        <v>0.37083333333333329</v>
      </c>
      <c r="R240" s="130">
        <f t="shared" si="569"/>
        <v>0.62916666666666665</v>
      </c>
      <c r="S240" s="130">
        <f t="shared" si="569"/>
        <v>0</v>
      </c>
      <c r="T240" s="61">
        <f>SUM(P240:S240)</f>
        <v>1</v>
      </c>
      <c r="U240" s="479"/>
      <c r="V240" s="13"/>
      <c r="W240" s="13"/>
      <c r="X240" s="13"/>
      <c r="Y240" s="121" t="s">
        <v>820</v>
      </c>
      <c r="Z240" s="130">
        <f t="shared" ref="Z240:AC240" si="570">AVERAGE(Z235:Z239)</f>
        <v>0</v>
      </c>
      <c r="AA240" s="130">
        <f t="shared" si="570"/>
        <v>0.76666666666666661</v>
      </c>
      <c r="AB240" s="130">
        <f t="shared" si="570"/>
        <v>0.23333333333333334</v>
      </c>
      <c r="AC240" s="130">
        <f t="shared" si="570"/>
        <v>0</v>
      </c>
      <c r="AD240" s="61">
        <f>SUM(Z240:AC240)</f>
        <v>1</v>
      </c>
      <c r="AE240" s="479"/>
      <c r="AF240" s="13"/>
      <c r="AG240" s="13"/>
      <c r="AH240" s="13"/>
      <c r="AI240" s="121" t="s">
        <v>820</v>
      </c>
      <c r="AJ240" s="130">
        <f t="shared" ref="AJ240:AM240" si="571">AVERAGE(AJ235:AJ239)</f>
        <v>6.25E-2</v>
      </c>
      <c r="AK240" s="130">
        <f t="shared" si="571"/>
        <v>0.70416666666666661</v>
      </c>
      <c r="AL240" s="130">
        <f t="shared" si="571"/>
        <v>0.23333333333333334</v>
      </c>
      <c r="AM240" s="130">
        <f t="shared" si="571"/>
        <v>0</v>
      </c>
      <c r="AN240" s="61">
        <f>SUM(AJ240:AM240)</f>
        <v>1</v>
      </c>
      <c r="AO240" s="479"/>
      <c r="AP240" s="13"/>
      <c r="AQ240" s="13"/>
      <c r="AR240" s="13"/>
      <c r="AS240" s="121" t="s">
        <v>820</v>
      </c>
      <c r="AT240" s="130">
        <f t="shared" ref="AT240:AW240" si="572">AVERAGE(AT235:AT239)</f>
        <v>0.05</v>
      </c>
      <c r="AU240" s="130">
        <f t="shared" si="572"/>
        <v>0.70416666666666661</v>
      </c>
      <c r="AV240" s="130">
        <f t="shared" si="572"/>
        <v>0.24583333333333335</v>
      </c>
      <c r="AW240" s="130">
        <f t="shared" si="572"/>
        <v>0</v>
      </c>
      <c r="AX240" s="61">
        <f>SUM(AT240:AW240)</f>
        <v>1</v>
      </c>
      <c r="AY240" s="479"/>
      <c r="AZ240" s="13"/>
      <c r="BA240" s="13"/>
      <c r="BB240" s="13"/>
      <c r="BC240" s="121" t="s">
        <v>820</v>
      </c>
      <c r="BD240" s="130">
        <f t="shared" ref="BD240:BG240" si="573">AVERAGE(BD235:BD239)</f>
        <v>0</v>
      </c>
      <c r="BE240" s="130">
        <f t="shared" si="573"/>
        <v>0.62083333333333335</v>
      </c>
      <c r="BF240" s="130">
        <f t="shared" si="573"/>
        <v>0.37916666666666665</v>
      </c>
      <c r="BG240" s="130">
        <f t="shared" si="573"/>
        <v>8.3333333333333329E-2</v>
      </c>
      <c r="BH240" s="61">
        <f>SUM(BD240:BG240)</f>
        <v>1.0833333333333333</v>
      </c>
      <c r="BI240" s="479"/>
      <c r="BJ240" s="13"/>
      <c r="BK240" s="13"/>
      <c r="BL240" s="13"/>
      <c r="BM240" s="121" t="s">
        <v>820</v>
      </c>
      <c r="BN240" s="130">
        <f t="shared" ref="BN240:BQ240" si="574">AVERAGE(BN235:BN239)</f>
        <v>0</v>
      </c>
      <c r="BO240" s="130">
        <f t="shared" si="574"/>
        <v>0.68333333333333335</v>
      </c>
      <c r="BP240" s="130">
        <f t="shared" si="574"/>
        <v>0.31666666666666665</v>
      </c>
      <c r="BQ240" s="130">
        <f t="shared" si="574"/>
        <v>0</v>
      </c>
      <c r="BR240" s="61">
        <f>SUM(BN240:BQ240)</f>
        <v>1</v>
      </c>
      <c r="BS240" s="479"/>
      <c r="BT240" s="13"/>
      <c r="BU240" s="13"/>
      <c r="BV240" s="13"/>
      <c r="BW240" s="121" t="s">
        <v>820</v>
      </c>
      <c r="BX240" s="130">
        <f t="shared" ref="BX240:CA240" si="575">AVERAGE(BX235:BX239)</f>
        <v>0</v>
      </c>
      <c r="BY240" s="130">
        <f t="shared" si="575"/>
        <v>0.88749999999999996</v>
      </c>
      <c r="BZ240" s="130">
        <f t="shared" si="575"/>
        <v>0.1125</v>
      </c>
      <c r="CA240" s="130">
        <f t="shared" si="575"/>
        <v>0</v>
      </c>
      <c r="CB240" s="61">
        <f>SUM(BX240:CA240)</f>
        <v>1</v>
      </c>
      <c r="CC240" s="479"/>
      <c r="CD240" s="13"/>
      <c r="CE240" s="13"/>
      <c r="CF240" s="13"/>
      <c r="CG240" s="121" t="s">
        <v>820</v>
      </c>
      <c r="CH240" s="130">
        <f t="shared" ref="CH240:CK240" si="576">AVERAGE(CH235:CH239)</f>
        <v>6.25E-2</v>
      </c>
      <c r="CI240" s="130">
        <f t="shared" si="576"/>
        <v>0.53749999999999998</v>
      </c>
      <c r="CJ240" s="130">
        <f t="shared" si="576"/>
        <v>0.4</v>
      </c>
      <c r="CK240" s="130">
        <f t="shared" si="576"/>
        <v>0</v>
      </c>
      <c r="CL240" s="61">
        <f>SUM(CH240:CK240)</f>
        <v>1</v>
      </c>
      <c r="CM240" s="479"/>
      <c r="CN240" s="13"/>
      <c r="CO240" s="13"/>
      <c r="CP240" s="13"/>
      <c r="CQ240" s="121" t="s">
        <v>820</v>
      </c>
      <c r="CR240" s="130">
        <f t="shared" ref="CR240:CU240" si="577">AVERAGE(CR235:CR239)</f>
        <v>6.25E-2</v>
      </c>
      <c r="CS240" s="130">
        <f t="shared" si="577"/>
        <v>0.37083333333333329</v>
      </c>
      <c r="CT240" s="130">
        <f t="shared" si="577"/>
        <v>0.56666666666666665</v>
      </c>
      <c r="CU240" s="130">
        <f t="shared" si="577"/>
        <v>0</v>
      </c>
      <c r="CV240" s="61">
        <f>SUM(CR240:CU240)</f>
        <v>1</v>
      </c>
      <c r="CW240" s="479"/>
      <c r="CX240" s="13"/>
      <c r="CY240" s="13"/>
      <c r="CZ240" s="13"/>
      <c r="DA240" s="121" t="s">
        <v>820</v>
      </c>
      <c r="DB240" s="130">
        <f t="shared" ref="DB240:DE240" si="578">AVERAGE(DB235:DB239)</f>
        <v>0</v>
      </c>
      <c r="DC240" s="130">
        <f t="shared" si="578"/>
        <v>0.51666666666666661</v>
      </c>
      <c r="DD240" s="130">
        <f t="shared" si="578"/>
        <v>0.48333333333333334</v>
      </c>
      <c r="DE240" s="130">
        <f t="shared" si="578"/>
        <v>0</v>
      </c>
      <c r="DF240" s="61">
        <f>SUM(DB240:DE240)</f>
        <v>1</v>
      </c>
      <c r="DG240" s="479"/>
      <c r="DH240" s="13"/>
      <c r="DI240" s="13"/>
      <c r="DJ240" s="13"/>
      <c r="DK240" s="121" t="s">
        <v>820</v>
      </c>
      <c r="DL240" s="130">
        <f t="shared" ref="DL240:DO240" si="579">AVERAGE(DL235:DL239)</f>
        <v>4.1666666666666664E-2</v>
      </c>
      <c r="DM240" s="130">
        <f t="shared" si="579"/>
        <v>0.43333333333333329</v>
      </c>
      <c r="DN240" s="130">
        <f t="shared" si="579"/>
        <v>0.52499999999999991</v>
      </c>
      <c r="DO240" s="130">
        <f t="shared" si="579"/>
        <v>0</v>
      </c>
      <c r="DP240" s="61">
        <f>SUM(DL240:DO240)</f>
        <v>0.99999999999999989</v>
      </c>
      <c r="DQ240" s="479"/>
      <c r="DR240" s="13"/>
      <c r="DS240" s="13"/>
      <c r="DT240" s="13"/>
      <c r="DU240" s="121" t="s">
        <v>820</v>
      </c>
      <c r="DV240" s="130">
        <f t="shared" ref="DV240:DY240" si="580">AVERAGE(DV235:DV239)</f>
        <v>6.25E-2</v>
      </c>
      <c r="DW240" s="130">
        <f t="shared" si="580"/>
        <v>0.45416666666666661</v>
      </c>
      <c r="DX240" s="130">
        <f t="shared" si="580"/>
        <v>0.48333333333333334</v>
      </c>
      <c r="DY240" s="130">
        <f t="shared" si="580"/>
        <v>0</v>
      </c>
      <c r="DZ240" s="61">
        <f>SUM(DV240:DY240)</f>
        <v>1</v>
      </c>
      <c r="EA240" s="479"/>
      <c r="EB240" s="13"/>
      <c r="EC240" s="13"/>
      <c r="ED240" s="13"/>
      <c r="EE240" s="121" t="s">
        <v>820</v>
      </c>
      <c r="EF240" s="130">
        <f t="shared" ref="EF240:EI240" si="581">AVERAGE(EF235:EF239)</f>
        <v>6.25E-2</v>
      </c>
      <c r="EG240" s="130">
        <f t="shared" si="581"/>
        <v>0.62083333333333324</v>
      </c>
      <c r="EH240" s="130">
        <f t="shared" si="581"/>
        <v>0.31666666666666665</v>
      </c>
      <c r="EI240" s="130">
        <f t="shared" si="581"/>
        <v>0</v>
      </c>
      <c r="EJ240" s="61">
        <f>SUM(EF240:EI240)</f>
        <v>0.99999999999999989</v>
      </c>
      <c r="EK240" s="479"/>
      <c r="EL240" s="13"/>
      <c r="EM240" s="13"/>
      <c r="EN240" s="13"/>
      <c r="EO240" s="121" t="s">
        <v>820</v>
      </c>
      <c r="EP240" s="130">
        <f t="shared" ref="EP240:ES240" si="582">AVERAGE(EP235:EP239)</f>
        <v>6.25E-2</v>
      </c>
      <c r="EQ240" s="130">
        <f t="shared" si="582"/>
        <v>0.41249999999999998</v>
      </c>
      <c r="ER240" s="130">
        <f t="shared" si="582"/>
        <v>0.52499999999999991</v>
      </c>
      <c r="ES240" s="130">
        <f t="shared" si="582"/>
        <v>0</v>
      </c>
      <c r="ET240" s="61">
        <f>SUM(EP240:ES240)</f>
        <v>0.99999999999999989</v>
      </c>
      <c r="EU240" s="479"/>
    </row>
    <row r="241" spans="1:151" ht="12.75" customHeight="1" x14ac:dyDescent="0.2">
      <c r="A241" s="13"/>
      <c r="B241" s="13"/>
      <c r="C241" s="13"/>
      <c r="D241" s="13"/>
      <c r="E241" s="13"/>
      <c r="F241" s="13"/>
      <c r="G241" s="13"/>
      <c r="H241" s="13"/>
      <c r="I241" s="13"/>
      <c r="J241" s="13"/>
      <c r="K241" s="14"/>
      <c r="L241" s="13"/>
      <c r="M241" s="13"/>
      <c r="N241" s="13"/>
      <c r="O241" s="112"/>
      <c r="P241" s="132"/>
      <c r="Q241" s="132"/>
      <c r="R241" s="132"/>
      <c r="S241" s="132"/>
      <c r="T241" s="7"/>
      <c r="U241" s="132"/>
      <c r="V241" s="13"/>
      <c r="W241" s="13"/>
      <c r="X241" s="13"/>
      <c r="Y241" s="112"/>
      <c r="Z241" s="132"/>
      <c r="AA241" s="132"/>
      <c r="AB241" s="132"/>
      <c r="AC241" s="132"/>
      <c r="AD241" s="7"/>
      <c r="AE241" s="132"/>
      <c r="AF241" s="13"/>
      <c r="AG241" s="13"/>
      <c r="AH241" s="13"/>
      <c r="AI241" s="112"/>
      <c r="AJ241" s="132"/>
      <c r="AK241" s="132"/>
      <c r="AL241" s="132"/>
      <c r="AM241" s="132"/>
      <c r="AN241" s="7"/>
      <c r="AO241" s="132"/>
      <c r="AP241" s="13"/>
      <c r="AQ241" s="13"/>
      <c r="AR241" s="13"/>
      <c r="AS241" s="112"/>
      <c r="AT241" s="132"/>
      <c r="AU241" s="132"/>
      <c r="AV241" s="132"/>
      <c r="AW241" s="132"/>
      <c r="AX241" s="7"/>
      <c r="AY241" s="132"/>
      <c r="AZ241" s="13"/>
      <c r="BA241" s="13"/>
      <c r="BB241" s="13"/>
      <c r="BC241" s="112"/>
      <c r="BD241" s="132"/>
      <c r="BE241" s="132"/>
      <c r="BF241" s="132"/>
      <c r="BG241" s="132"/>
      <c r="BH241" s="7"/>
      <c r="BI241" s="132"/>
      <c r="BJ241" s="13"/>
      <c r="BK241" s="13"/>
      <c r="BL241" s="13"/>
      <c r="BM241" s="112"/>
      <c r="BN241" s="132"/>
      <c r="BO241" s="132"/>
      <c r="BP241" s="132"/>
      <c r="BQ241" s="132"/>
      <c r="BR241" s="7"/>
      <c r="BS241" s="132"/>
      <c r="BT241" s="13"/>
      <c r="BU241" s="13"/>
      <c r="BV241" s="13"/>
      <c r="BW241" s="112"/>
      <c r="BX241" s="132"/>
      <c r="BY241" s="132"/>
      <c r="BZ241" s="132"/>
      <c r="CA241" s="132"/>
      <c r="CB241" s="7"/>
      <c r="CC241" s="132"/>
      <c r="CD241" s="13"/>
      <c r="CE241" s="13"/>
      <c r="CF241" s="13"/>
      <c r="CG241" s="112"/>
      <c r="CH241" s="132"/>
      <c r="CI241" s="132"/>
      <c r="CJ241" s="132"/>
      <c r="CK241" s="132"/>
      <c r="CL241" s="7"/>
      <c r="CM241" s="132"/>
      <c r="CN241" s="13"/>
      <c r="CO241" s="13"/>
      <c r="CP241" s="13"/>
      <c r="CQ241" s="112"/>
      <c r="CR241" s="132"/>
      <c r="CS241" s="132"/>
      <c r="CT241" s="132"/>
      <c r="CU241" s="132"/>
      <c r="CV241" s="7"/>
      <c r="CW241" s="132"/>
      <c r="CX241" s="13"/>
      <c r="CY241" s="13"/>
      <c r="CZ241" s="13"/>
      <c r="DA241" s="112"/>
      <c r="DB241" s="132"/>
      <c r="DC241" s="132"/>
      <c r="DD241" s="132"/>
      <c r="DE241" s="132"/>
      <c r="DF241" s="7"/>
      <c r="DG241" s="132"/>
      <c r="DH241" s="13"/>
      <c r="DI241" s="13"/>
      <c r="DJ241" s="13"/>
      <c r="DK241" s="112"/>
      <c r="DL241" s="132"/>
      <c r="DM241" s="132"/>
      <c r="DN241" s="132"/>
      <c r="DO241" s="132"/>
      <c r="DP241" s="7"/>
      <c r="DQ241" s="132"/>
      <c r="DR241" s="13"/>
      <c r="DS241" s="13"/>
      <c r="DT241" s="13"/>
      <c r="DU241" s="112"/>
      <c r="DV241" s="132"/>
      <c r="DW241" s="132"/>
      <c r="DX241" s="132"/>
      <c r="DY241" s="132"/>
      <c r="DZ241" s="7"/>
      <c r="EA241" s="132"/>
      <c r="EB241" s="13"/>
      <c r="EC241" s="13"/>
      <c r="ED241" s="13"/>
      <c r="EE241" s="112"/>
      <c r="EF241" s="132"/>
      <c r="EG241" s="132"/>
      <c r="EH241" s="132"/>
      <c r="EI241" s="132"/>
      <c r="EJ241" s="7"/>
      <c r="EK241" s="132"/>
      <c r="EL241" s="13"/>
      <c r="EM241" s="13"/>
      <c r="EN241" s="13"/>
      <c r="EO241" s="112"/>
      <c r="EP241" s="132"/>
      <c r="EQ241" s="132"/>
      <c r="ER241" s="132"/>
      <c r="ES241" s="132"/>
      <c r="ET241" s="7"/>
      <c r="EU241" s="132"/>
    </row>
    <row r="242" spans="1:151" ht="12.75" customHeight="1" x14ac:dyDescent="0.2">
      <c r="A242" s="13"/>
      <c r="B242" s="13"/>
      <c r="C242" s="13"/>
      <c r="D242" s="13"/>
      <c r="E242" s="13"/>
      <c r="F242" s="13"/>
      <c r="G242" s="13"/>
      <c r="H242" s="13"/>
      <c r="I242" s="13"/>
      <c r="J242" s="13"/>
      <c r="K242" s="14"/>
      <c r="L242" s="13"/>
      <c r="M242" s="13"/>
      <c r="N242" s="13"/>
      <c r="O242" s="112"/>
      <c r="P242" s="132"/>
      <c r="Q242" s="132"/>
      <c r="R242" s="132"/>
      <c r="S242" s="132"/>
      <c r="T242" s="7"/>
      <c r="U242" s="132"/>
      <c r="V242" s="13"/>
      <c r="W242" s="13"/>
      <c r="X242" s="13"/>
      <c r="Y242" s="112"/>
      <c r="Z242" s="132"/>
      <c r="AA242" s="132"/>
      <c r="AB242" s="132"/>
      <c r="AC242" s="132"/>
      <c r="AD242" s="7"/>
      <c r="AE242" s="132"/>
      <c r="AF242" s="13"/>
      <c r="AG242" s="13"/>
      <c r="AH242" s="13"/>
      <c r="AI242" s="112"/>
      <c r="AJ242" s="132"/>
      <c r="AK242" s="132"/>
      <c r="AL242" s="132"/>
      <c r="AM242" s="132"/>
      <c r="AN242" s="7"/>
      <c r="AO242" s="132"/>
      <c r="AP242" s="13"/>
      <c r="AQ242" s="13"/>
      <c r="AR242" s="13"/>
      <c r="AS242" s="112"/>
      <c r="AT242" s="132"/>
      <c r="AU242" s="132"/>
      <c r="AV242" s="132"/>
      <c r="AW242" s="132"/>
      <c r="AX242" s="7"/>
      <c r="AY242" s="132"/>
      <c r="AZ242" s="13"/>
      <c r="BA242" s="13"/>
      <c r="BB242" s="13"/>
      <c r="BC242" s="112"/>
      <c r="BD242" s="132"/>
      <c r="BE242" s="132"/>
      <c r="BF242" s="132"/>
      <c r="BG242" s="132"/>
      <c r="BH242" s="7"/>
      <c r="BI242" s="132"/>
      <c r="BJ242" s="13"/>
      <c r="BK242" s="13"/>
      <c r="BL242" s="13"/>
      <c r="BM242" s="112"/>
      <c r="BN242" s="132"/>
      <c r="BO242" s="132"/>
      <c r="BP242" s="132"/>
      <c r="BQ242" s="132"/>
      <c r="BR242" s="7"/>
      <c r="BS242" s="132"/>
      <c r="BT242" s="13"/>
      <c r="BU242" s="13"/>
      <c r="BV242" s="13"/>
      <c r="BW242" s="112"/>
      <c r="BX242" s="132"/>
      <c r="BY242" s="132"/>
      <c r="BZ242" s="132"/>
      <c r="CA242" s="132"/>
      <c r="CB242" s="7"/>
      <c r="CC242" s="132"/>
      <c r="CD242" s="13"/>
      <c r="CE242" s="13"/>
      <c r="CF242" s="13"/>
      <c r="CG242" s="112"/>
      <c r="CH242" s="132"/>
      <c r="CI242" s="132"/>
      <c r="CJ242" s="132"/>
      <c r="CK242" s="132"/>
      <c r="CL242" s="7"/>
      <c r="CM242" s="132"/>
      <c r="CN242" s="13"/>
      <c r="CO242" s="13"/>
      <c r="CP242" s="13"/>
      <c r="CQ242" s="112"/>
      <c r="CR242" s="132"/>
      <c r="CS242" s="132"/>
      <c r="CT242" s="132"/>
      <c r="CU242" s="132"/>
      <c r="CV242" s="7"/>
      <c r="CW242" s="132"/>
      <c r="CX242" s="13"/>
      <c r="CY242" s="13"/>
      <c r="CZ242" s="13"/>
      <c r="DA242" s="112"/>
      <c r="DB242" s="132"/>
      <c r="DC242" s="132"/>
      <c r="DD242" s="132"/>
      <c r="DE242" s="132"/>
      <c r="DF242" s="7"/>
      <c r="DG242" s="132"/>
      <c r="DH242" s="13"/>
      <c r="DI242" s="13"/>
      <c r="DJ242" s="13"/>
      <c r="DK242" s="112"/>
      <c r="DL242" s="132"/>
      <c r="DM242" s="132"/>
      <c r="DN242" s="132"/>
      <c r="DO242" s="132"/>
      <c r="DP242" s="7"/>
      <c r="DQ242" s="132"/>
      <c r="DR242" s="13"/>
      <c r="DS242" s="13"/>
      <c r="DT242" s="13"/>
      <c r="DU242" s="112"/>
      <c r="DV242" s="132"/>
      <c r="DW242" s="132"/>
      <c r="DX242" s="132"/>
      <c r="DY242" s="132"/>
      <c r="DZ242" s="7"/>
      <c r="EA242" s="132"/>
      <c r="EB242" s="13"/>
      <c r="EC242" s="13"/>
      <c r="ED242" s="13"/>
      <c r="EE242" s="112"/>
      <c r="EF242" s="132"/>
      <c r="EG242" s="132"/>
      <c r="EH242" s="132"/>
      <c r="EI242" s="132"/>
      <c r="EJ242" s="7"/>
      <c r="EK242" s="132"/>
      <c r="EL242" s="13"/>
      <c r="EM242" s="13"/>
      <c r="EN242" s="13"/>
      <c r="EO242" s="112"/>
      <c r="EP242" s="132"/>
      <c r="EQ242" s="132"/>
      <c r="ER242" s="132"/>
      <c r="ES242" s="132"/>
      <c r="ET242" s="7"/>
      <c r="EU242" s="132"/>
    </row>
    <row r="243" spans="1:151" ht="12.75" customHeight="1" x14ac:dyDescent="0.2">
      <c r="A243" s="13"/>
      <c r="B243" s="13"/>
      <c r="C243" s="13"/>
      <c r="D243" s="13"/>
      <c r="E243" s="13"/>
      <c r="F243" s="13"/>
      <c r="G243" s="13"/>
      <c r="H243" s="13"/>
      <c r="I243" s="13"/>
      <c r="J243" s="13"/>
      <c r="K243" s="14"/>
      <c r="L243" s="13"/>
      <c r="M243" s="13"/>
      <c r="N243" s="13"/>
      <c r="O243" s="112"/>
      <c r="P243" s="132"/>
      <c r="Q243" s="132"/>
      <c r="R243" s="132"/>
      <c r="S243" s="132"/>
      <c r="T243" s="7"/>
      <c r="U243" s="132"/>
      <c r="V243" s="13"/>
      <c r="W243" s="13"/>
      <c r="X243" s="13"/>
      <c r="Y243" s="112"/>
      <c r="Z243" s="132"/>
      <c r="AA243" s="132"/>
      <c r="AB243" s="132"/>
      <c r="AC243" s="132"/>
      <c r="AD243" s="7"/>
      <c r="AE243" s="132"/>
      <c r="AF243" s="13"/>
      <c r="AG243" s="13"/>
      <c r="AH243" s="13"/>
      <c r="AI243" s="112"/>
      <c r="AJ243" s="132"/>
      <c r="AK243" s="132"/>
      <c r="AL243" s="132"/>
      <c r="AM243" s="132"/>
      <c r="AN243" s="7"/>
      <c r="AO243" s="132"/>
      <c r="AP243" s="13"/>
      <c r="AQ243" s="13"/>
      <c r="AR243" s="13"/>
      <c r="AS243" s="112"/>
      <c r="AT243" s="132"/>
      <c r="AU243" s="132"/>
      <c r="AV243" s="132"/>
      <c r="AW243" s="132"/>
      <c r="AX243" s="7"/>
      <c r="AY243" s="132"/>
      <c r="AZ243" s="13"/>
      <c r="BA243" s="13"/>
      <c r="BB243" s="13"/>
      <c r="BC243" s="112"/>
      <c r="BD243" s="132"/>
      <c r="BE243" s="132"/>
      <c r="BF243" s="132"/>
      <c r="BG243" s="132"/>
      <c r="BH243" s="7"/>
      <c r="BI243" s="132"/>
      <c r="BJ243" s="13"/>
      <c r="BK243" s="13"/>
      <c r="BL243" s="13"/>
      <c r="BM243" s="112"/>
      <c r="BN243" s="132"/>
      <c r="BO243" s="132"/>
      <c r="BP243" s="132"/>
      <c r="BQ243" s="132"/>
      <c r="BR243" s="7"/>
      <c r="BS243" s="132"/>
      <c r="BT243" s="13"/>
      <c r="BU243" s="13"/>
      <c r="BV243" s="13"/>
      <c r="BW243" s="112"/>
      <c r="BX243" s="132"/>
      <c r="BY243" s="132"/>
      <c r="BZ243" s="132"/>
      <c r="CA243" s="132"/>
      <c r="CB243" s="7"/>
      <c r="CC243" s="132"/>
      <c r="CD243" s="13"/>
      <c r="CE243" s="13"/>
      <c r="CF243" s="13"/>
      <c r="CG243" s="112"/>
      <c r="CH243" s="132"/>
      <c r="CI243" s="132"/>
      <c r="CJ243" s="132"/>
      <c r="CK243" s="132"/>
      <c r="CL243" s="7"/>
      <c r="CM243" s="132"/>
      <c r="CN243" s="13"/>
      <c r="CO243" s="13"/>
      <c r="CP243" s="13"/>
      <c r="CQ243" s="112"/>
      <c r="CR243" s="132"/>
      <c r="CS243" s="132"/>
      <c r="CT243" s="132"/>
      <c r="CU243" s="132"/>
      <c r="CV243" s="7"/>
      <c r="CW243" s="132"/>
      <c r="CX243" s="13"/>
      <c r="CY243" s="13"/>
      <c r="CZ243" s="13"/>
      <c r="DA243" s="112"/>
      <c r="DB243" s="132"/>
      <c r="DC243" s="132"/>
      <c r="DD243" s="132"/>
      <c r="DE243" s="132"/>
      <c r="DF243" s="7"/>
      <c r="DG243" s="132"/>
      <c r="DH243" s="13"/>
      <c r="DI243" s="13"/>
      <c r="DJ243" s="13"/>
      <c r="DK243" s="112"/>
      <c r="DL243" s="132"/>
      <c r="DM243" s="132"/>
      <c r="DN243" s="132"/>
      <c r="DO243" s="132"/>
      <c r="DP243" s="7"/>
      <c r="DQ243" s="132"/>
      <c r="DR243" s="13"/>
      <c r="DS243" s="13"/>
      <c r="DT243" s="13"/>
      <c r="DU243" s="112"/>
      <c r="DV243" s="132"/>
      <c r="DW243" s="132"/>
      <c r="DX243" s="132"/>
      <c r="DY243" s="132"/>
      <c r="DZ243" s="7"/>
      <c r="EA243" s="132"/>
      <c r="EB243" s="13"/>
      <c r="EC243" s="13"/>
      <c r="ED243" s="13"/>
      <c r="EE243" s="112"/>
      <c r="EF243" s="132"/>
      <c r="EG243" s="132"/>
      <c r="EH243" s="132"/>
      <c r="EI243" s="132"/>
      <c r="EJ243" s="7"/>
      <c r="EK243" s="132"/>
      <c r="EL243" s="13"/>
      <c r="EM243" s="13"/>
      <c r="EN243" s="13"/>
      <c r="EO243" s="112"/>
      <c r="EP243" s="132"/>
      <c r="EQ243" s="132"/>
      <c r="ER243" s="132"/>
      <c r="ES243" s="132"/>
      <c r="ET243" s="7"/>
      <c r="EU243" s="132"/>
    </row>
    <row r="244" spans="1:151" ht="12.75" customHeight="1" x14ac:dyDescent="0.2">
      <c r="A244" s="13"/>
      <c r="B244" s="13"/>
      <c r="C244" s="13"/>
      <c r="D244" s="13"/>
      <c r="E244" s="13"/>
      <c r="F244" s="13"/>
      <c r="G244" s="13"/>
      <c r="H244" s="13"/>
      <c r="I244" s="13"/>
      <c r="J244" s="13"/>
      <c r="K244" s="14"/>
      <c r="L244" s="13"/>
      <c r="M244" s="13"/>
      <c r="N244" s="13"/>
      <c r="O244" s="112"/>
      <c r="P244" s="132"/>
      <c r="Q244" s="132"/>
      <c r="R244" s="132"/>
      <c r="S244" s="132"/>
      <c r="T244" s="7"/>
      <c r="U244" s="132"/>
      <c r="V244" s="13"/>
      <c r="W244" s="13"/>
      <c r="X244" s="13"/>
      <c r="Y244" s="112"/>
      <c r="Z244" s="132"/>
      <c r="AA244" s="132"/>
      <c r="AB244" s="132"/>
      <c r="AC244" s="132"/>
      <c r="AD244" s="7"/>
      <c r="AE244" s="132"/>
      <c r="AF244" s="13"/>
      <c r="AG244" s="13"/>
      <c r="AH244" s="13"/>
      <c r="AI244" s="112"/>
      <c r="AJ244" s="132"/>
      <c r="AK244" s="132"/>
      <c r="AL244" s="132"/>
      <c r="AM244" s="132"/>
      <c r="AN244" s="7"/>
      <c r="AO244" s="132"/>
      <c r="AP244" s="13"/>
      <c r="AQ244" s="13"/>
      <c r="AR244" s="13"/>
      <c r="AS244" s="112"/>
      <c r="AT244" s="132"/>
      <c r="AU244" s="132"/>
      <c r="AV244" s="132"/>
      <c r="AW244" s="132"/>
      <c r="AX244" s="7"/>
      <c r="AY244" s="132"/>
      <c r="AZ244" s="13"/>
      <c r="BA244" s="13"/>
      <c r="BB244" s="13"/>
      <c r="BC244" s="112"/>
      <c r="BD244" s="132"/>
      <c r="BE244" s="132"/>
      <c r="BF244" s="132"/>
      <c r="BG244" s="132"/>
      <c r="BH244" s="7"/>
      <c r="BI244" s="132"/>
      <c r="BJ244" s="13"/>
      <c r="BK244" s="13"/>
      <c r="BL244" s="13"/>
      <c r="BM244" s="112"/>
      <c r="BN244" s="132"/>
      <c r="BO244" s="132"/>
      <c r="BP244" s="132"/>
      <c r="BQ244" s="132"/>
      <c r="BR244" s="7"/>
      <c r="BS244" s="132"/>
      <c r="BT244" s="13"/>
      <c r="BU244" s="13"/>
      <c r="BV244" s="13"/>
      <c r="BW244" s="112"/>
      <c r="BX244" s="132"/>
      <c r="BY244" s="132"/>
      <c r="BZ244" s="132"/>
      <c r="CA244" s="132"/>
      <c r="CB244" s="7"/>
      <c r="CC244" s="132"/>
      <c r="CD244" s="13"/>
      <c r="CE244" s="13"/>
      <c r="CF244" s="13"/>
      <c r="CG244" s="112"/>
      <c r="CH244" s="132"/>
      <c r="CI244" s="132"/>
      <c r="CJ244" s="132"/>
      <c r="CK244" s="132"/>
      <c r="CL244" s="7"/>
      <c r="CM244" s="132"/>
      <c r="CN244" s="13"/>
      <c r="CO244" s="13"/>
      <c r="CP244" s="13"/>
      <c r="CQ244" s="112"/>
      <c r="CR244" s="132"/>
      <c r="CS244" s="132"/>
      <c r="CT244" s="132"/>
      <c r="CU244" s="132"/>
      <c r="CV244" s="7"/>
      <c r="CW244" s="132"/>
      <c r="CX244" s="13"/>
      <c r="CY244" s="13"/>
      <c r="CZ244" s="13"/>
      <c r="DA244" s="112"/>
      <c r="DB244" s="132"/>
      <c r="DC244" s="132"/>
      <c r="DD244" s="132"/>
      <c r="DE244" s="132"/>
      <c r="DF244" s="7"/>
      <c r="DG244" s="132"/>
      <c r="DH244" s="13"/>
      <c r="DI244" s="13"/>
      <c r="DJ244" s="13"/>
      <c r="DK244" s="112"/>
      <c r="DL244" s="132"/>
      <c r="DM244" s="132"/>
      <c r="DN244" s="132"/>
      <c r="DO244" s="132"/>
      <c r="DP244" s="7"/>
      <c r="DQ244" s="132"/>
      <c r="DR244" s="13"/>
      <c r="DS244" s="13"/>
      <c r="DT244" s="13"/>
      <c r="DU244" s="112"/>
      <c r="DV244" s="132"/>
      <c r="DW244" s="132"/>
      <c r="DX244" s="132"/>
      <c r="DY244" s="132"/>
      <c r="DZ244" s="7"/>
      <c r="EA244" s="132"/>
      <c r="EB244" s="13"/>
      <c r="EC244" s="13"/>
      <c r="ED244" s="13"/>
      <c r="EE244" s="112"/>
      <c r="EF244" s="132"/>
      <c r="EG244" s="132"/>
      <c r="EH244" s="132"/>
      <c r="EI244" s="132"/>
      <c r="EJ244" s="7"/>
      <c r="EK244" s="132"/>
      <c r="EL244" s="13"/>
      <c r="EM244" s="13"/>
      <c r="EN244" s="13"/>
      <c r="EO244" s="112"/>
      <c r="EP244" s="132"/>
      <c r="EQ244" s="132"/>
      <c r="ER244" s="132"/>
      <c r="ES244" s="132"/>
      <c r="ET244" s="7"/>
      <c r="EU244" s="132"/>
    </row>
    <row r="245" spans="1:151" ht="12.75" customHeight="1" x14ac:dyDescent="0.2">
      <c r="A245" s="13"/>
      <c r="B245" s="13"/>
      <c r="C245" s="13"/>
      <c r="D245" s="13"/>
      <c r="E245" s="13"/>
      <c r="F245" s="13"/>
      <c r="G245" s="13"/>
      <c r="H245" s="13"/>
      <c r="I245" s="13"/>
      <c r="J245" s="13"/>
      <c r="K245" s="14"/>
      <c r="L245" s="13"/>
      <c r="M245" s="13"/>
      <c r="N245" s="13"/>
      <c r="O245" s="112"/>
      <c r="P245" s="132"/>
      <c r="Q245" s="132"/>
      <c r="R245" s="132"/>
      <c r="S245" s="132"/>
      <c r="T245" s="7"/>
      <c r="U245" s="132"/>
      <c r="V245" s="13"/>
      <c r="W245" s="13"/>
      <c r="X245" s="13"/>
      <c r="Y245" s="112"/>
      <c r="Z245" s="132"/>
      <c r="AA245" s="132"/>
      <c r="AB245" s="132"/>
      <c r="AC245" s="132"/>
      <c r="AD245" s="7"/>
      <c r="AE245" s="132"/>
      <c r="AF245" s="13"/>
      <c r="AG245" s="13"/>
      <c r="AH245" s="13"/>
      <c r="AI245" s="112"/>
      <c r="AJ245" s="132"/>
      <c r="AK245" s="132"/>
      <c r="AL245" s="132"/>
      <c r="AM245" s="132"/>
      <c r="AN245" s="7"/>
      <c r="AO245" s="132"/>
      <c r="AP245" s="13"/>
      <c r="AQ245" s="13"/>
      <c r="AR245" s="13"/>
      <c r="AS245" s="112"/>
      <c r="AT245" s="132"/>
      <c r="AU245" s="132"/>
      <c r="AV245" s="132"/>
      <c r="AW245" s="132"/>
      <c r="AX245" s="7"/>
      <c r="AY245" s="132"/>
      <c r="AZ245" s="13"/>
      <c r="BA245" s="13"/>
      <c r="BB245" s="13"/>
      <c r="BC245" s="112"/>
      <c r="BD245" s="132"/>
      <c r="BE245" s="132"/>
      <c r="BF245" s="132"/>
      <c r="BG245" s="132"/>
      <c r="BH245" s="7"/>
      <c r="BI245" s="132"/>
      <c r="BJ245" s="13"/>
      <c r="BK245" s="13"/>
      <c r="BL245" s="13"/>
      <c r="BM245" s="112"/>
      <c r="BN245" s="132"/>
      <c r="BO245" s="132"/>
      <c r="BP245" s="132"/>
      <c r="BQ245" s="132"/>
      <c r="BR245" s="7"/>
      <c r="BS245" s="132"/>
      <c r="BT245" s="13"/>
      <c r="BU245" s="13"/>
      <c r="BV245" s="13"/>
      <c r="BW245" s="112"/>
      <c r="BX245" s="132"/>
      <c r="BY245" s="132"/>
      <c r="BZ245" s="132"/>
      <c r="CA245" s="132"/>
      <c r="CB245" s="7"/>
      <c r="CC245" s="132"/>
      <c r="CD245" s="13"/>
      <c r="CE245" s="13"/>
      <c r="CF245" s="13"/>
      <c r="CG245" s="112"/>
      <c r="CH245" s="132"/>
      <c r="CI245" s="132"/>
      <c r="CJ245" s="132"/>
      <c r="CK245" s="132"/>
      <c r="CL245" s="7"/>
      <c r="CM245" s="132"/>
      <c r="CN245" s="13"/>
      <c r="CO245" s="13"/>
      <c r="CP245" s="13"/>
      <c r="CQ245" s="112"/>
      <c r="CR245" s="132"/>
      <c r="CS245" s="132"/>
      <c r="CT245" s="132"/>
      <c r="CU245" s="132"/>
      <c r="CV245" s="7"/>
      <c r="CW245" s="132"/>
      <c r="CX245" s="13"/>
      <c r="CY245" s="13"/>
      <c r="CZ245" s="13"/>
      <c r="DA245" s="112"/>
      <c r="DB245" s="132"/>
      <c r="DC245" s="132"/>
      <c r="DD245" s="132"/>
      <c r="DE245" s="132"/>
      <c r="DF245" s="7"/>
      <c r="DG245" s="132"/>
      <c r="DH245" s="13"/>
      <c r="DI245" s="13"/>
      <c r="DJ245" s="13"/>
      <c r="DK245" s="112"/>
      <c r="DL245" s="132"/>
      <c r="DM245" s="132"/>
      <c r="DN245" s="132"/>
      <c r="DO245" s="132"/>
      <c r="DP245" s="7"/>
      <c r="DQ245" s="132"/>
      <c r="DR245" s="13"/>
      <c r="DS245" s="13"/>
      <c r="DT245" s="13"/>
      <c r="DU245" s="112"/>
      <c r="DV245" s="132"/>
      <c r="DW245" s="132"/>
      <c r="DX245" s="132"/>
      <c r="DY245" s="132"/>
      <c r="DZ245" s="7"/>
      <c r="EA245" s="132"/>
      <c r="EB245" s="13"/>
      <c r="EC245" s="13"/>
      <c r="ED245" s="13"/>
      <c r="EE245" s="112"/>
      <c r="EF245" s="132"/>
      <c r="EG245" s="132"/>
      <c r="EH245" s="132"/>
      <c r="EI245" s="132"/>
      <c r="EJ245" s="7"/>
      <c r="EK245" s="132"/>
      <c r="EL245" s="13"/>
      <c r="EM245" s="13"/>
      <c r="EN245" s="13"/>
      <c r="EO245" s="112"/>
      <c r="EP245" s="132"/>
      <c r="EQ245" s="132"/>
      <c r="ER245" s="132"/>
      <c r="ES245" s="132"/>
      <c r="ET245" s="7"/>
      <c r="EU245" s="132"/>
    </row>
    <row r="246" spans="1:151" ht="12.75" customHeight="1" x14ac:dyDescent="0.2">
      <c r="A246" s="13"/>
      <c r="B246" s="13"/>
      <c r="C246" s="13"/>
      <c r="D246" s="13"/>
      <c r="E246" s="13"/>
      <c r="F246" s="13"/>
      <c r="G246" s="13"/>
      <c r="H246" s="13"/>
      <c r="I246" s="13"/>
      <c r="J246" s="13"/>
      <c r="K246" s="14"/>
      <c r="L246" s="13"/>
      <c r="M246" s="13"/>
      <c r="N246" s="13"/>
      <c r="O246" s="112"/>
      <c r="P246" s="132"/>
      <c r="Q246" s="132"/>
      <c r="R246" s="132"/>
      <c r="S246" s="132"/>
      <c r="T246" s="7"/>
      <c r="U246" s="132"/>
      <c r="V246" s="13"/>
      <c r="W246" s="13"/>
      <c r="X246" s="13"/>
      <c r="Y246" s="112"/>
      <c r="Z246" s="132"/>
      <c r="AA246" s="132"/>
      <c r="AB246" s="132"/>
      <c r="AC246" s="132"/>
      <c r="AD246" s="7"/>
      <c r="AE246" s="132"/>
      <c r="AF246" s="13"/>
      <c r="AG246" s="13"/>
      <c r="AH246" s="13"/>
      <c r="AI246" s="112"/>
      <c r="AJ246" s="132"/>
      <c r="AK246" s="132"/>
      <c r="AL246" s="132"/>
      <c r="AM246" s="132"/>
      <c r="AN246" s="7"/>
      <c r="AO246" s="132"/>
      <c r="AP246" s="13"/>
      <c r="AQ246" s="13"/>
      <c r="AR246" s="13"/>
      <c r="AS246" s="112"/>
      <c r="AT246" s="132"/>
      <c r="AU246" s="132"/>
      <c r="AV246" s="132"/>
      <c r="AW246" s="132"/>
      <c r="AX246" s="7"/>
      <c r="AY246" s="132"/>
      <c r="AZ246" s="13"/>
      <c r="BA246" s="13"/>
      <c r="BB246" s="13"/>
      <c r="BC246" s="112"/>
      <c r="BD246" s="132"/>
      <c r="BE246" s="132"/>
      <c r="BF246" s="132"/>
      <c r="BG246" s="132"/>
      <c r="BH246" s="7"/>
      <c r="BI246" s="132"/>
      <c r="BJ246" s="13"/>
      <c r="BK246" s="13"/>
      <c r="BL246" s="13"/>
      <c r="BM246" s="112"/>
      <c r="BN246" s="132"/>
      <c r="BO246" s="132"/>
      <c r="BP246" s="132"/>
      <c r="BQ246" s="132"/>
      <c r="BR246" s="7"/>
      <c r="BS246" s="132"/>
      <c r="BT246" s="13"/>
      <c r="BU246" s="13"/>
      <c r="BV246" s="13"/>
      <c r="BW246" s="112"/>
      <c r="BX246" s="132"/>
      <c r="BY246" s="132"/>
      <c r="BZ246" s="132"/>
      <c r="CA246" s="132"/>
      <c r="CB246" s="7"/>
      <c r="CC246" s="132"/>
      <c r="CD246" s="13"/>
      <c r="CE246" s="13"/>
      <c r="CF246" s="13"/>
      <c r="CG246" s="112"/>
      <c r="CH246" s="132"/>
      <c r="CI246" s="132"/>
      <c r="CJ246" s="132"/>
      <c r="CK246" s="132"/>
      <c r="CL246" s="7"/>
      <c r="CM246" s="132"/>
      <c r="CN246" s="13"/>
      <c r="CO246" s="13"/>
      <c r="CP246" s="13"/>
      <c r="CQ246" s="112"/>
      <c r="CR246" s="132"/>
      <c r="CS246" s="132"/>
      <c r="CT246" s="132"/>
      <c r="CU246" s="132"/>
      <c r="CV246" s="7"/>
      <c r="CW246" s="132"/>
      <c r="CX246" s="13"/>
      <c r="CY246" s="13"/>
      <c r="CZ246" s="13"/>
      <c r="DA246" s="112"/>
      <c r="DB246" s="132"/>
      <c r="DC246" s="132"/>
      <c r="DD246" s="132"/>
      <c r="DE246" s="132"/>
      <c r="DF246" s="7"/>
      <c r="DG246" s="132"/>
      <c r="DH246" s="13"/>
      <c r="DI246" s="13"/>
      <c r="DJ246" s="13"/>
      <c r="DK246" s="112"/>
      <c r="DL246" s="132"/>
      <c r="DM246" s="132"/>
      <c r="DN246" s="132"/>
      <c r="DO246" s="132"/>
      <c r="DP246" s="7"/>
      <c r="DQ246" s="132"/>
      <c r="DR246" s="13"/>
      <c r="DS246" s="13"/>
      <c r="DT246" s="13"/>
      <c r="DU246" s="112"/>
      <c r="DV246" s="132"/>
      <c r="DW246" s="132"/>
      <c r="DX246" s="132"/>
      <c r="DY246" s="132"/>
      <c r="DZ246" s="7"/>
      <c r="EA246" s="132"/>
      <c r="EB246" s="13"/>
      <c r="EC246" s="13"/>
      <c r="ED246" s="13"/>
      <c r="EE246" s="112"/>
      <c r="EF246" s="132"/>
      <c r="EG246" s="132"/>
      <c r="EH246" s="132"/>
      <c r="EI246" s="132"/>
      <c r="EJ246" s="7"/>
      <c r="EK246" s="132"/>
      <c r="EL246" s="13"/>
      <c r="EM246" s="13"/>
      <c r="EN246" s="13"/>
      <c r="EO246" s="112"/>
      <c r="EP246" s="132"/>
      <c r="EQ246" s="132"/>
      <c r="ER246" s="132"/>
      <c r="ES246" s="132"/>
      <c r="ET246" s="7"/>
      <c r="EU246" s="132"/>
    </row>
    <row r="247" spans="1:151" ht="12.75" customHeight="1" x14ac:dyDescent="0.2">
      <c r="A247" s="13"/>
      <c r="B247" s="13"/>
      <c r="C247" s="13"/>
      <c r="D247" s="13"/>
      <c r="E247" s="13"/>
      <c r="F247" s="13"/>
      <c r="G247" s="13"/>
      <c r="H247" s="13"/>
      <c r="I247" s="13"/>
      <c r="J247" s="13"/>
      <c r="K247" s="14"/>
      <c r="L247" s="13"/>
      <c r="M247" s="13"/>
      <c r="N247" s="13"/>
      <c r="O247" s="112"/>
      <c r="P247" s="132"/>
      <c r="Q247" s="132"/>
      <c r="R247" s="132"/>
      <c r="S247" s="132"/>
      <c r="T247" s="7"/>
      <c r="U247" s="132"/>
      <c r="V247" s="13"/>
      <c r="W247" s="13"/>
      <c r="X247" s="13"/>
      <c r="Y247" s="112"/>
      <c r="Z247" s="132"/>
      <c r="AA247" s="132"/>
      <c r="AB247" s="132"/>
      <c r="AC247" s="132"/>
      <c r="AD247" s="7"/>
      <c r="AE247" s="132"/>
      <c r="AF247" s="13"/>
      <c r="AG247" s="13"/>
      <c r="AH247" s="13"/>
      <c r="AI247" s="112"/>
      <c r="AJ247" s="132"/>
      <c r="AK247" s="132"/>
      <c r="AL247" s="132"/>
      <c r="AM247" s="132"/>
      <c r="AN247" s="7"/>
      <c r="AO247" s="132"/>
      <c r="AP247" s="13"/>
      <c r="AQ247" s="13"/>
      <c r="AR247" s="13"/>
      <c r="AS247" s="112"/>
      <c r="AT247" s="132"/>
      <c r="AU247" s="132"/>
      <c r="AV247" s="132"/>
      <c r="AW247" s="132"/>
      <c r="AX247" s="7"/>
      <c r="AY247" s="132"/>
      <c r="AZ247" s="13"/>
      <c r="BA247" s="13"/>
      <c r="BB247" s="13"/>
      <c r="BC247" s="112"/>
      <c r="BD247" s="132"/>
      <c r="BE247" s="132"/>
      <c r="BF247" s="132"/>
      <c r="BG247" s="132"/>
      <c r="BH247" s="7"/>
      <c r="BI247" s="132"/>
      <c r="BJ247" s="13"/>
      <c r="BK247" s="13"/>
      <c r="BL247" s="13"/>
      <c r="BM247" s="112"/>
      <c r="BN247" s="132"/>
      <c r="BO247" s="132"/>
      <c r="BP247" s="132"/>
      <c r="BQ247" s="132"/>
      <c r="BR247" s="7"/>
      <c r="BS247" s="132"/>
      <c r="BT247" s="13"/>
      <c r="BU247" s="13"/>
      <c r="BV247" s="13"/>
      <c r="BW247" s="112"/>
      <c r="BX247" s="132"/>
      <c r="BY247" s="132"/>
      <c r="BZ247" s="132"/>
      <c r="CA247" s="132"/>
      <c r="CB247" s="7"/>
      <c r="CC247" s="132"/>
      <c r="CD247" s="13"/>
      <c r="CE247" s="13"/>
      <c r="CF247" s="13"/>
      <c r="CG247" s="112"/>
      <c r="CH247" s="132"/>
      <c r="CI247" s="132"/>
      <c r="CJ247" s="132"/>
      <c r="CK247" s="132"/>
      <c r="CL247" s="7"/>
      <c r="CM247" s="132"/>
      <c r="CN247" s="13"/>
      <c r="CO247" s="13"/>
      <c r="CP247" s="13"/>
      <c r="CQ247" s="112"/>
      <c r="CR247" s="132"/>
      <c r="CS247" s="132"/>
      <c r="CT247" s="132"/>
      <c r="CU247" s="132"/>
      <c r="CV247" s="7"/>
      <c r="CW247" s="132"/>
      <c r="CX247" s="13"/>
      <c r="CY247" s="13"/>
      <c r="CZ247" s="13"/>
      <c r="DA247" s="112"/>
      <c r="DB247" s="132"/>
      <c r="DC247" s="132"/>
      <c r="DD247" s="132"/>
      <c r="DE247" s="132"/>
      <c r="DF247" s="7"/>
      <c r="DG247" s="132"/>
      <c r="DH247" s="13"/>
      <c r="DI247" s="13"/>
      <c r="DJ247" s="13"/>
      <c r="DK247" s="112"/>
      <c r="DL247" s="132"/>
      <c r="DM247" s="132"/>
      <c r="DN247" s="132"/>
      <c r="DO247" s="132"/>
      <c r="DP247" s="7"/>
      <c r="DQ247" s="132"/>
      <c r="DR247" s="13"/>
      <c r="DS247" s="13"/>
      <c r="DT247" s="13"/>
      <c r="DU247" s="112"/>
      <c r="DV247" s="132"/>
      <c r="DW247" s="132"/>
      <c r="DX247" s="132"/>
      <c r="DY247" s="132"/>
      <c r="DZ247" s="7"/>
      <c r="EA247" s="132"/>
      <c r="EB247" s="13"/>
      <c r="EC247" s="13"/>
      <c r="ED247" s="13"/>
      <c r="EE247" s="112"/>
      <c r="EF247" s="132"/>
      <c r="EG247" s="132"/>
      <c r="EH247" s="132"/>
      <c r="EI247" s="132"/>
      <c r="EJ247" s="7"/>
      <c r="EK247" s="132"/>
      <c r="EL247" s="13"/>
      <c r="EM247" s="13"/>
      <c r="EN247" s="13"/>
      <c r="EO247" s="112"/>
      <c r="EP247" s="132"/>
      <c r="EQ247" s="132"/>
      <c r="ER247" s="132"/>
      <c r="ES247" s="132"/>
      <c r="ET247" s="7"/>
      <c r="EU247" s="132"/>
    </row>
    <row r="248" spans="1:151" ht="12.75" customHeight="1" x14ac:dyDescent="0.2">
      <c r="A248" s="13"/>
      <c r="B248" s="13"/>
      <c r="C248" s="13"/>
      <c r="D248" s="13"/>
      <c r="E248" s="13"/>
      <c r="F248" s="13"/>
      <c r="G248" s="13"/>
      <c r="H248" s="13"/>
      <c r="I248" s="13"/>
      <c r="J248" s="13"/>
      <c r="K248" s="14"/>
      <c r="L248" s="13"/>
      <c r="M248" s="13"/>
      <c r="N248" s="13"/>
      <c r="O248" s="112"/>
      <c r="P248" s="132"/>
      <c r="Q248" s="132"/>
      <c r="R248" s="132"/>
      <c r="S248" s="132"/>
      <c r="T248" s="7"/>
      <c r="U248" s="132"/>
      <c r="V248" s="13"/>
      <c r="W248" s="13"/>
      <c r="X248" s="13"/>
      <c r="Y248" s="112"/>
      <c r="Z248" s="132"/>
      <c r="AA248" s="132"/>
      <c r="AB248" s="132"/>
      <c r="AC248" s="132"/>
      <c r="AD248" s="7"/>
      <c r="AE248" s="132"/>
      <c r="AF248" s="13"/>
      <c r="AG248" s="13"/>
      <c r="AH248" s="13"/>
      <c r="AI248" s="112"/>
      <c r="AJ248" s="132"/>
      <c r="AK248" s="132"/>
      <c r="AL248" s="132"/>
      <c r="AM248" s="132"/>
      <c r="AN248" s="7"/>
      <c r="AO248" s="132"/>
      <c r="AP248" s="13"/>
      <c r="AQ248" s="13"/>
      <c r="AR248" s="13"/>
      <c r="AS248" s="112"/>
      <c r="AT248" s="132"/>
      <c r="AU248" s="132"/>
      <c r="AV248" s="132"/>
      <c r="AW248" s="132"/>
      <c r="AX248" s="7"/>
      <c r="AY248" s="132"/>
      <c r="AZ248" s="13"/>
      <c r="BA248" s="13"/>
      <c r="BB248" s="13"/>
      <c r="BC248" s="112"/>
      <c r="BD248" s="132"/>
      <c r="BE248" s="132"/>
      <c r="BF248" s="132"/>
      <c r="BG248" s="132"/>
      <c r="BH248" s="7"/>
      <c r="BI248" s="132"/>
      <c r="BJ248" s="13"/>
      <c r="BK248" s="13"/>
      <c r="BL248" s="13"/>
      <c r="BM248" s="112"/>
      <c r="BN248" s="132"/>
      <c r="BO248" s="132"/>
      <c r="BP248" s="132"/>
      <c r="BQ248" s="132"/>
      <c r="BR248" s="7"/>
      <c r="BS248" s="132"/>
      <c r="BT248" s="13"/>
      <c r="BU248" s="13"/>
      <c r="BV248" s="13"/>
      <c r="BW248" s="112"/>
      <c r="BX248" s="132"/>
      <c r="BY248" s="132"/>
      <c r="BZ248" s="132"/>
      <c r="CA248" s="132"/>
      <c r="CB248" s="7"/>
      <c r="CC248" s="132"/>
      <c r="CD248" s="13"/>
      <c r="CE248" s="13"/>
      <c r="CF248" s="13"/>
      <c r="CG248" s="112"/>
      <c r="CH248" s="132"/>
      <c r="CI248" s="132"/>
      <c r="CJ248" s="132"/>
      <c r="CK248" s="132"/>
      <c r="CL248" s="7"/>
      <c r="CM248" s="132"/>
      <c r="CN248" s="13"/>
      <c r="CO248" s="13"/>
      <c r="CP248" s="13"/>
      <c r="CQ248" s="112"/>
      <c r="CR248" s="132"/>
      <c r="CS248" s="132"/>
      <c r="CT248" s="132"/>
      <c r="CU248" s="132"/>
      <c r="CV248" s="7"/>
      <c r="CW248" s="132"/>
      <c r="CX248" s="13"/>
      <c r="CY248" s="13"/>
      <c r="CZ248" s="13"/>
      <c r="DA248" s="112"/>
      <c r="DB248" s="132"/>
      <c r="DC248" s="132"/>
      <c r="DD248" s="132"/>
      <c r="DE248" s="132"/>
      <c r="DF248" s="7"/>
      <c r="DG248" s="132"/>
      <c r="DH248" s="13"/>
      <c r="DI248" s="13"/>
      <c r="DJ248" s="13"/>
      <c r="DK248" s="112"/>
      <c r="DL248" s="132"/>
      <c r="DM248" s="132"/>
      <c r="DN248" s="132"/>
      <c r="DO248" s="132"/>
      <c r="DP248" s="7"/>
      <c r="DQ248" s="132"/>
      <c r="DR248" s="13"/>
      <c r="DS248" s="13"/>
      <c r="DT248" s="13"/>
      <c r="DU248" s="112"/>
      <c r="DV248" s="132"/>
      <c r="DW248" s="132"/>
      <c r="DX248" s="132"/>
      <c r="DY248" s="132"/>
      <c r="DZ248" s="7"/>
      <c r="EA248" s="132"/>
      <c r="EB248" s="13"/>
      <c r="EC248" s="13"/>
      <c r="ED248" s="13"/>
      <c r="EE248" s="112"/>
      <c r="EF248" s="132"/>
      <c r="EG248" s="132"/>
      <c r="EH248" s="132"/>
      <c r="EI248" s="132"/>
      <c r="EJ248" s="7"/>
      <c r="EK248" s="132"/>
      <c r="EL248" s="13"/>
      <c r="EM248" s="13"/>
      <c r="EN248" s="13"/>
      <c r="EO248" s="112"/>
      <c r="EP248" s="132"/>
      <c r="EQ248" s="132"/>
      <c r="ER248" s="132"/>
      <c r="ES248" s="132"/>
      <c r="ET248" s="7"/>
      <c r="EU248" s="132"/>
    </row>
    <row r="249" spans="1:151" ht="12.75" customHeight="1" x14ac:dyDescent="0.2">
      <c r="A249" s="13"/>
      <c r="B249" s="13"/>
      <c r="C249" s="13"/>
      <c r="D249" s="13"/>
      <c r="E249" s="13"/>
      <c r="F249" s="13"/>
      <c r="G249" s="13"/>
      <c r="H249" s="13"/>
      <c r="I249" s="13"/>
      <c r="J249" s="13"/>
      <c r="K249" s="14"/>
      <c r="L249" s="13"/>
      <c r="M249" s="13"/>
      <c r="N249" s="13"/>
      <c r="O249" s="112"/>
      <c r="P249" s="132"/>
      <c r="Q249" s="132"/>
      <c r="R249" s="132"/>
      <c r="S249" s="132"/>
      <c r="T249" s="7"/>
      <c r="U249" s="132"/>
      <c r="V249" s="13"/>
      <c r="W249" s="13"/>
      <c r="X249" s="13"/>
      <c r="Y249" s="112"/>
      <c r="Z249" s="132"/>
      <c r="AA249" s="132"/>
      <c r="AB249" s="132"/>
      <c r="AC249" s="132"/>
      <c r="AD249" s="7"/>
      <c r="AE249" s="132"/>
      <c r="AF249" s="13"/>
      <c r="AG249" s="13"/>
      <c r="AH249" s="13"/>
      <c r="AI249" s="112"/>
      <c r="AJ249" s="132"/>
      <c r="AK249" s="132"/>
      <c r="AL249" s="132"/>
      <c r="AM249" s="132"/>
      <c r="AN249" s="7"/>
      <c r="AO249" s="132"/>
      <c r="AP249" s="13"/>
      <c r="AQ249" s="13"/>
      <c r="AR249" s="13"/>
      <c r="AS249" s="112"/>
      <c r="AT249" s="132"/>
      <c r="AU249" s="132"/>
      <c r="AV249" s="132"/>
      <c r="AW249" s="132"/>
      <c r="AX249" s="7"/>
      <c r="AY249" s="132"/>
      <c r="AZ249" s="13"/>
      <c r="BA249" s="13"/>
      <c r="BB249" s="13"/>
      <c r="BC249" s="112"/>
      <c r="BD249" s="132"/>
      <c r="BE249" s="132"/>
      <c r="BF249" s="132"/>
      <c r="BG249" s="132"/>
      <c r="BH249" s="7"/>
      <c r="BI249" s="132"/>
      <c r="BJ249" s="13"/>
      <c r="BK249" s="13"/>
      <c r="BL249" s="13"/>
      <c r="BM249" s="112"/>
      <c r="BN249" s="132"/>
      <c r="BO249" s="132"/>
      <c r="BP249" s="132"/>
      <c r="BQ249" s="132"/>
      <c r="BR249" s="7"/>
      <c r="BS249" s="132"/>
      <c r="BT249" s="13"/>
      <c r="BU249" s="13"/>
      <c r="BV249" s="13"/>
      <c r="BW249" s="112"/>
      <c r="BX249" s="132"/>
      <c r="BY249" s="132"/>
      <c r="BZ249" s="132"/>
      <c r="CA249" s="132"/>
      <c r="CB249" s="7"/>
      <c r="CC249" s="132"/>
      <c r="CD249" s="13"/>
      <c r="CE249" s="13"/>
      <c r="CF249" s="13"/>
      <c r="CG249" s="112"/>
      <c r="CH249" s="132"/>
      <c r="CI249" s="132"/>
      <c r="CJ249" s="132"/>
      <c r="CK249" s="132"/>
      <c r="CL249" s="7"/>
      <c r="CM249" s="132"/>
      <c r="CN249" s="13"/>
      <c r="CO249" s="13"/>
      <c r="CP249" s="13"/>
      <c r="CQ249" s="112"/>
      <c r="CR249" s="132"/>
      <c r="CS249" s="132"/>
      <c r="CT249" s="132"/>
      <c r="CU249" s="132"/>
      <c r="CV249" s="7"/>
      <c r="CW249" s="132"/>
      <c r="CX249" s="13"/>
      <c r="CY249" s="13"/>
      <c r="CZ249" s="13"/>
      <c r="DA249" s="112"/>
      <c r="DB249" s="132"/>
      <c r="DC249" s="132"/>
      <c r="DD249" s="132"/>
      <c r="DE249" s="132"/>
      <c r="DF249" s="7"/>
      <c r="DG249" s="132"/>
      <c r="DH249" s="13"/>
      <c r="DI249" s="13"/>
      <c r="DJ249" s="13"/>
      <c r="DK249" s="112"/>
      <c r="DL249" s="132"/>
      <c r="DM249" s="132"/>
      <c r="DN249" s="132"/>
      <c r="DO249" s="132"/>
      <c r="DP249" s="7"/>
      <c r="DQ249" s="132"/>
      <c r="DR249" s="13"/>
      <c r="DS249" s="13"/>
      <c r="DT249" s="13"/>
      <c r="DU249" s="112"/>
      <c r="DV249" s="132"/>
      <c r="DW249" s="132"/>
      <c r="DX249" s="132"/>
      <c r="DY249" s="132"/>
      <c r="DZ249" s="7"/>
      <c r="EA249" s="132"/>
      <c r="EB249" s="13"/>
      <c r="EC249" s="13"/>
      <c r="ED249" s="13"/>
      <c r="EE249" s="112"/>
      <c r="EF249" s="132"/>
      <c r="EG249" s="132"/>
      <c r="EH249" s="132"/>
      <c r="EI249" s="132"/>
      <c r="EJ249" s="7"/>
      <c r="EK249" s="132"/>
      <c r="EL249" s="13"/>
      <c r="EM249" s="13"/>
      <c r="EN249" s="13"/>
      <c r="EO249" s="112"/>
      <c r="EP249" s="132"/>
      <c r="EQ249" s="132"/>
      <c r="ER249" s="132"/>
      <c r="ES249" s="132"/>
      <c r="ET249" s="7"/>
      <c r="EU249" s="132"/>
    </row>
    <row r="250" spans="1:151" ht="12.75" customHeight="1" x14ac:dyDescent="0.2">
      <c r="A250" s="13"/>
      <c r="B250" s="13"/>
      <c r="C250" s="13"/>
      <c r="D250" s="13"/>
      <c r="E250" s="13"/>
      <c r="F250" s="13"/>
      <c r="G250" s="13"/>
      <c r="H250" s="13"/>
      <c r="I250" s="13"/>
      <c r="J250" s="13"/>
      <c r="K250" s="14"/>
      <c r="L250" s="13"/>
      <c r="M250" s="13"/>
      <c r="N250" s="13"/>
      <c r="O250" s="112"/>
      <c r="P250" s="132"/>
      <c r="Q250" s="132"/>
      <c r="R250" s="132"/>
      <c r="S250" s="132"/>
      <c r="T250" s="7"/>
      <c r="U250" s="132"/>
      <c r="V250" s="13"/>
      <c r="W250" s="13"/>
      <c r="X250" s="13"/>
      <c r="Y250" s="112"/>
      <c r="Z250" s="132"/>
      <c r="AA250" s="132"/>
      <c r="AB250" s="132"/>
      <c r="AC250" s="132"/>
      <c r="AD250" s="7"/>
      <c r="AE250" s="132"/>
      <c r="AF250" s="13"/>
      <c r="AG250" s="13"/>
      <c r="AH250" s="13"/>
      <c r="AI250" s="112"/>
      <c r="AJ250" s="132"/>
      <c r="AK250" s="132"/>
      <c r="AL250" s="132"/>
      <c r="AM250" s="132"/>
      <c r="AN250" s="7"/>
      <c r="AO250" s="132"/>
      <c r="AP250" s="13"/>
      <c r="AQ250" s="13"/>
      <c r="AR250" s="13"/>
      <c r="AS250" s="112"/>
      <c r="AT250" s="132"/>
      <c r="AU250" s="132"/>
      <c r="AV250" s="132"/>
      <c r="AW250" s="132"/>
      <c r="AX250" s="7"/>
      <c r="AY250" s="132"/>
      <c r="AZ250" s="13"/>
      <c r="BA250" s="13"/>
      <c r="BB250" s="13"/>
      <c r="BC250" s="112"/>
      <c r="BD250" s="132"/>
      <c r="BE250" s="132"/>
      <c r="BF250" s="132"/>
      <c r="BG250" s="132"/>
      <c r="BH250" s="7"/>
      <c r="BI250" s="132"/>
      <c r="BJ250" s="13"/>
      <c r="BK250" s="13"/>
      <c r="BL250" s="13"/>
      <c r="BM250" s="112"/>
      <c r="BN250" s="132"/>
      <c r="BO250" s="132"/>
      <c r="BP250" s="132"/>
      <c r="BQ250" s="132"/>
      <c r="BR250" s="7"/>
      <c r="BS250" s="132"/>
      <c r="BT250" s="13"/>
      <c r="BU250" s="13"/>
      <c r="BV250" s="13"/>
      <c r="BW250" s="112"/>
      <c r="BX250" s="132"/>
      <c r="BY250" s="132"/>
      <c r="BZ250" s="132"/>
      <c r="CA250" s="132"/>
      <c r="CB250" s="7"/>
      <c r="CC250" s="132"/>
      <c r="CD250" s="13"/>
      <c r="CE250" s="13"/>
      <c r="CF250" s="13"/>
      <c r="CG250" s="112"/>
      <c r="CH250" s="132"/>
      <c r="CI250" s="132"/>
      <c r="CJ250" s="132"/>
      <c r="CK250" s="132"/>
      <c r="CL250" s="7"/>
      <c r="CM250" s="132"/>
      <c r="CN250" s="13"/>
      <c r="CO250" s="13"/>
      <c r="CP250" s="13"/>
      <c r="CQ250" s="112"/>
      <c r="CR250" s="132"/>
      <c r="CS250" s="132"/>
      <c r="CT250" s="132"/>
      <c r="CU250" s="132"/>
      <c r="CV250" s="7"/>
      <c r="CW250" s="132"/>
      <c r="CX250" s="13"/>
      <c r="CY250" s="13"/>
      <c r="CZ250" s="13"/>
      <c r="DA250" s="112"/>
      <c r="DB250" s="132"/>
      <c r="DC250" s="132"/>
      <c r="DD250" s="132"/>
      <c r="DE250" s="132"/>
      <c r="DF250" s="7"/>
      <c r="DG250" s="132"/>
      <c r="DH250" s="13"/>
      <c r="DI250" s="13"/>
      <c r="DJ250" s="13"/>
      <c r="DK250" s="112"/>
      <c r="DL250" s="132"/>
      <c r="DM250" s="132"/>
      <c r="DN250" s="132"/>
      <c r="DO250" s="132"/>
      <c r="DP250" s="7"/>
      <c r="DQ250" s="132"/>
      <c r="DR250" s="13"/>
      <c r="DS250" s="13"/>
      <c r="DT250" s="13"/>
      <c r="DU250" s="112"/>
      <c r="DV250" s="132"/>
      <c r="DW250" s="132"/>
      <c r="DX250" s="132"/>
      <c r="DY250" s="132"/>
      <c r="DZ250" s="7"/>
      <c r="EA250" s="132"/>
      <c r="EB250" s="13"/>
      <c r="EC250" s="13"/>
      <c r="ED250" s="13"/>
      <c r="EE250" s="112"/>
      <c r="EF250" s="132"/>
      <c r="EG250" s="132"/>
      <c r="EH250" s="132"/>
      <c r="EI250" s="132"/>
      <c r="EJ250" s="7"/>
      <c r="EK250" s="132"/>
      <c r="EL250" s="13"/>
      <c r="EM250" s="13"/>
      <c r="EN250" s="13"/>
      <c r="EO250" s="112"/>
      <c r="EP250" s="132"/>
      <c r="EQ250" s="132"/>
      <c r="ER250" s="132"/>
      <c r="ES250" s="132"/>
      <c r="ET250" s="7"/>
      <c r="EU250" s="132"/>
    </row>
    <row r="251" spans="1:151" ht="12.75" customHeight="1" x14ac:dyDescent="0.2">
      <c r="A251" s="13"/>
      <c r="B251" s="13"/>
      <c r="C251" s="13"/>
      <c r="D251" s="13"/>
      <c r="E251" s="13"/>
      <c r="F251" s="13"/>
      <c r="G251" s="13"/>
      <c r="H251" s="13"/>
      <c r="I251" s="13"/>
      <c r="J251" s="13"/>
      <c r="K251" s="14"/>
      <c r="L251" s="13"/>
      <c r="M251" s="13"/>
      <c r="N251" s="13"/>
      <c r="O251" s="112"/>
      <c r="P251" s="132"/>
      <c r="Q251" s="132"/>
      <c r="R251" s="132"/>
      <c r="S251" s="132"/>
      <c r="T251" s="7"/>
      <c r="U251" s="132"/>
      <c r="V251" s="13"/>
      <c r="W251" s="13"/>
      <c r="X251" s="13"/>
      <c r="Y251" s="112"/>
      <c r="Z251" s="132"/>
      <c r="AA251" s="132"/>
      <c r="AB251" s="132"/>
      <c r="AC251" s="132"/>
      <c r="AD251" s="7"/>
      <c r="AE251" s="132"/>
      <c r="AF251" s="13"/>
      <c r="AG251" s="13"/>
      <c r="AH251" s="13"/>
      <c r="AI251" s="112"/>
      <c r="AJ251" s="132"/>
      <c r="AK251" s="132"/>
      <c r="AL251" s="132"/>
      <c r="AM251" s="132"/>
      <c r="AN251" s="7"/>
      <c r="AO251" s="132"/>
      <c r="AP251" s="13"/>
      <c r="AQ251" s="13"/>
      <c r="AR251" s="13"/>
      <c r="AS251" s="112"/>
      <c r="AT251" s="132"/>
      <c r="AU251" s="132"/>
      <c r="AV251" s="132"/>
      <c r="AW251" s="132"/>
      <c r="AX251" s="7"/>
      <c r="AY251" s="132"/>
      <c r="AZ251" s="13"/>
      <c r="BA251" s="13"/>
      <c r="BB251" s="13"/>
      <c r="BC251" s="112"/>
      <c r="BD251" s="132"/>
      <c r="BE251" s="132"/>
      <c r="BF251" s="132"/>
      <c r="BG251" s="132"/>
      <c r="BH251" s="7"/>
      <c r="BI251" s="132"/>
      <c r="BJ251" s="13"/>
      <c r="BK251" s="13"/>
      <c r="BL251" s="13"/>
      <c r="BM251" s="112"/>
      <c r="BN251" s="132"/>
      <c r="BO251" s="132"/>
      <c r="BP251" s="132"/>
      <c r="BQ251" s="132"/>
      <c r="BR251" s="7"/>
      <c r="BS251" s="132"/>
      <c r="BT251" s="13"/>
      <c r="BU251" s="13"/>
      <c r="BV251" s="13"/>
      <c r="BW251" s="112"/>
      <c r="BX251" s="132"/>
      <c r="BY251" s="132"/>
      <c r="BZ251" s="132"/>
      <c r="CA251" s="132"/>
      <c r="CB251" s="7"/>
      <c r="CC251" s="132"/>
      <c r="CD251" s="13"/>
      <c r="CE251" s="13"/>
      <c r="CF251" s="13"/>
      <c r="CG251" s="112"/>
      <c r="CH251" s="132"/>
      <c r="CI251" s="132"/>
      <c r="CJ251" s="132"/>
      <c r="CK251" s="132"/>
      <c r="CL251" s="7"/>
      <c r="CM251" s="132"/>
      <c r="CN251" s="13"/>
      <c r="CO251" s="13"/>
      <c r="CP251" s="13"/>
      <c r="CQ251" s="112"/>
      <c r="CR251" s="132"/>
      <c r="CS251" s="132"/>
      <c r="CT251" s="132"/>
      <c r="CU251" s="132"/>
      <c r="CV251" s="7"/>
      <c r="CW251" s="132"/>
      <c r="CX251" s="13"/>
      <c r="CY251" s="13"/>
      <c r="CZ251" s="13"/>
      <c r="DA251" s="112"/>
      <c r="DB251" s="132"/>
      <c r="DC251" s="132"/>
      <c r="DD251" s="132"/>
      <c r="DE251" s="132"/>
      <c r="DF251" s="7"/>
      <c r="DG251" s="132"/>
      <c r="DH251" s="13"/>
      <c r="DI251" s="13"/>
      <c r="DJ251" s="13"/>
      <c r="DK251" s="112"/>
      <c r="DL251" s="132"/>
      <c r="DM251" s="132"/>
      <c r="DN251" s="132"/>
      <c r="DO251" s="132"/>
      <c r="DP251" s="7"/>
      <c r="DQ251" s="132"/>
      <c r="DR251" s="13"/>
      <c r="DS251" s="13"/>
      <c r="DT251" s="13"/>
      <c r="DU251" s="112"/>
      <c r="DV251" s="132"/>
      <c r="DW251" s="132"/>
      <c r="DX251" s="132"/>
      <c r="DY251" s="132"/>
      <c r="DZ251" s="7"/>
      <c r="EA251" s="132"/>
      <c r="EB251" s="13"/>
      <c r="EC251" s="13"/>
      <c r="ED251" s="13"/>
      <c r="EE251" s="112"/>
      <c r="EF251" s="132"/>
      <c r="EG251" s="132"/>
      <c r="EH251" s="132"/>
      <c r="EI251" s="132"/>
      <c r="EJ251" s="7"/>
      <c r="EK251" s="132"/>
      <c r="EL251" s="13"/>
      <c r="EM251" s="13"/>
      <c r="EN251" s="13"/>
      <c r="EO251" s="112"/>
      <c r="EP251" s="132"/>
      <c r="EQ251" s="132"/>
      <c r="ER251" s="132"/>
      <c r="ES251" s="132"/>
      <c r="ET251" s="7"/>
      <c r="EU251" s="132"/>
    </row>
    <row r="252" spans="1:151" ht="12.75" customHeight="1" x14ac:dyDescent="0.2">
      <c r="A252" s="13"/>
      <c r="B252" s="13"/>
      <c r="C252" s="13"/>
      <c r="D252" s="13"/>
      <c r="E252" s="13"/>
      <c r="F252" s="13"/>
      <c r="G252" s="13"/>
      <c r="H252" s="13"/>
      <c r="I252" s="13"/>
      <c r="J252" s="13"/>
      <c r="K252" s="14"/>
      <c r="L252" s="13"/>
      <c r="M252" s="13"/>
      <c r="N252" s="13"/>
      <c r="O252" s="112"/>
      <c r="P252" s="132"/>
      <c r="Q252" s="132"/>
      <c r="R252" s="132"/>
      <c r="S252" s="132"/>
      <c r="T252" s="7"/>
      <c r="U252" s="132"/>
      <c r="V252" s="13"/>
      <c r="W252" s="13"/>
      <c r="X252" s="13"/>
      <c r="Y252" s="112"/>
      <c r="Z252" s="132"/>
      <c r="AA252" s="132"/>
      <c r="AB252" s="132"/>
      <c r="AC252" s="132"/>
      <c r="AD252" s="7"/>
      <c r="AE252" s="132"/>
      <c r="AF252" s="13"/>
      <c r="AG252" s="13"/>
      <c r="AH252" s="13"/>
      <c r="AI252" s="112"/>
      <c r="AJ252" s="132"/>
      <c r="AK252" s="132"/>
      <c r="AL252" s="132"/>
      <c r="AM252" s="132"/>
      <c r="AN252" s="7"/>
      <c r="AO252" s="132"/>
      <c r="AP252" s="13"/>
      <c r="AQ252" s="13"/>
      <c r="AR252" s="13"/>
      <c r="AS252" s="112"/>
      <c r="AT252" s="132"/>
      <c r="AU252" s="132"/>
      <c r="AV252" s="132"/>
      <c r="AW252" s="132"/>
      <c r="AX252" s="7"/>
      <c r="AY252" s="132"/>
      <c r="AZ252" s="13"/>
      <c r="BA252" s="13"/>
      <c r="BB252" s="13"/>
      <c r="BC252" s="112"/>
      <c r="BD252" s="132"/>
      <c r="BE252" s="132"/>
      <c r="BF252" s="132"/>
      <c r="BG252" s="132"/>
      <c r="BH252" s="7"/>
      <c r="BI252" s="132"/>
      <c r="BJ252" s="13"/>
      <c r="BK252" s="13"/>
      <c r="BL252" s="13"/>
      <c r="BM252" s="112"/>
      <c r="BN252" s="132"/>
      <c r="BO252" s="132"/>
      <c r="BP252" s="132"/>
      <c r="BQ252" s="132"/>
      <c r="BR252" s="7"/>
      <c r="BS252" s="132"/>
      <c r="BT252" s="13"/>
      <c r="BU252" s="13"/>
      <c r="BV252" s="13"/>
      <c r="BW252" s="112"/>
      <c r="BX252" s="132"/>
      <c r="BY252" s="132"/>
      <c r="BZ252" s="132"/>
      <c r="CA252" s="132"/>
      <c r="CB252" s="7"/>
      <c r="CC252" s="132"/>
      <c r="CD252" s="13"/>
      <c r="CE252" s="13"/>
      <c r="CF252" s="13"/>
      <c r="CG252" s="112"/>
      <c r="CH252" s="132"/>
      <c r="CI252" s="132"/>
      <c r="CJ252" s="132"/>
      <c r="CK252" s="132"/>
      <c r="CL252" s="7"/>
      <c r="CM252" s="132"/>
      <c r="CN252" s="13"/>
      <c r="CO252" s="13"/>
      <c r="CP252" s="13"/>
      <c r="CQ252" s="112"/>
      <c r="CR252" s="132"/>
      <c r="CS252" s="132"/>
      <c r="CT252" s="132"/>
      <c r="CU252" s="132"/>
      <c r="CV252" s="7"/>
      <c r="CW252" s="132"/>
      <c r="CX252" s="13"/>
      <c r="CY252" s="13"/>
      <c r="CZ252" s="13"/>
      <c r="DA252" s="112"/>
      <c r="DB252" s="132"/>
      <c r="DC252" s="132"/>
      <c r="DD252" s="132"/>
      <c r="DE252" s="132"/>
      <c r="DF252" s="7"/>
      <c r="DG252" s="132"/>
      <c r="DH252" s="13"/>
      <c r="DI252" s="13"/>
      <c r="DJ252" s="13"/>
      <c r="DK252" s="112"/>
      <c r="DL252" s="132"/>
      <c r="DM252" s="132"/>
      <c r="DN252" s="132"/>
      <c r="DO252" s="132"/>
      <c r="DP252" s="7"/>
      <c r="DQ252" s="132"/>
      <c r="DR252" s="13"/>
      <c r="DS252" s="13"/>
      <c r="DT252" s="13"/>
      <c r="DU252" s="112"/>
      <c r="DV252" s="132"/>
      <c r="DW252" s="132"/>
      <c r="DX252" s="132"/>
      <c r="DY252" s="132"/>
      <c r="DZ252" s="7"/>
      <c r="EA252" s="132"/>
      <c r="EB252" s="13"/>
      <c r="EC252" s="13"/>
      <c r="ED252" s="13"/>
      <c r="EE252" s="112"/>
      <c r="EF252" s="132"/>
      <c r="EG252" s="132"/>
      <c r="EH252" s="132"/>
      <c r="EI252" s="132"/>
      <c r="EJ252" s="7"/>
      <c r="EK252" s="132"/>
      <c r="EL252" s="13"/>
      <c r="EM252" s="13"/>
      <c r="EN252" s="13"/>
      <c r="EO252" s="112"/>
      <c r="EP252" s="132"/>
      <c r="EQ252" s="132"/>
      <c r="ER252" s="132"/>
      <c r="ES252" s="132"/>
      <c r="ET252" s="7"/>
      <c r="EU252" s="132"/>
    </row>
    <row r="253" spans="1:151" ht="12.75" customHeight="1" x14ac:dyDescent="0.2">
      <c r="A253" s="13"/>
      <c r="B253" s="13"/>
      <c r="C253" s="13"/>
      <c r="D253" s="13"/>
      <c r="E253" s="13"/>
      <c r="F253" s="13"/>
      <c r="G253" s="13"/>
      <c r="H253" s="13"/>
      <c r="I253" s="13"/>
      <c r="J253" s="13"/>
      <c r="K253" s="14"/>
      <c r="L253" s="13"/>
      <c r="M253" s="13"/>
      <c r="N253" s="13"/>
      <c r="O253" s="112"/>
      <c r="P253" s="132"/>
      <c r="Q253" s="132"/>
      <c r="R253" s="132"/>
      <c r="S253" s="132"/>
      <c r="T253" s="7"/>
      <c r="U253" s="132"/>
      <c r="V253" s="13"/>
      <c r="W253" s="13"/>
      <c r="X253" s="13"/>
      <c r="Y253" s="112"/>
      <c r="Z253" s="132"/>
      <c r="AA253" s="132"/>
      <c r="AB253" s="132"/>
      <c r="AC253" s="132"/>
      <c r="AD253" s="7"/>
      <c r="AE253" s="132"/>
      <c r="AF253" s="13"/>
      <c r="AG253" s="13"/>
      <c r="AH253" s="13"/>
      <c r="AI253" s="112"/>
      <c r="AJ253" s="132"/>
      <c r="AK253" s="132"/>
      <c r="AL253" s="132"/>
      <c r="AM253" s="132"/>
      <c r="AN253" s="7"/>
      <c r="AO253" s="132"/>
      <c r="AP253" s="13"/>
      <c r="AQ253" s="13"/>
      <c r="AR253" s="13"/>
      <c r="AS253" s="112"/>
      <c r="AT253" s="132"/>
      <c r="AU253" s="132"/>
      <c r="AV253" s="132"/>
      <c r="AW253" s="132"/>
      <c r="AX253" s="7"/>
      <c r="AY253" s="132"/>
      <c r="AZ253" s="13"/>
      <c r="BA253" s="13"/>
      <c r="BB253" s="13"/>
      <c r="BC253" s="112"/>
      <c r="BD253" s="132"/>
      <c r="BE253" s="132"/>
      <c r="BF253" s="132"/>
      <c r="BG253" s="132"/>
      <c r="BH253" s="7"/>
      <c r="BI253" s="132"/>
      <c r="BJ253" s="13"/>
      <c r="BK253" s="13"/>
      <c r="BL253" s="13"/>
      <c r="BM253" s="112"/>
      <c r="BN253" s="132"/>
      <c r="BO253" s="132"/>
      <c r="BP253" s="132"/>
      <c r="BQ253" s="132"/>
      <c r="BR253" s="7"/>
      <c r="BS253" s="132"/>
      <c r="BT253" s="13"/>
      <c r="BU253" s="13"/>
      <c r="BV253" s="13"/>
      <c r="BW253" s="112"/>
      <c r="BX253" s="132"/>
      <c r="BY253" s="132"/>
      <c r="BZ253" s="132"/>
      <c r="CA253" s="132"/>
      <c r="CB253" s="7"/>
      <c r="CC253" s="132"/>
      <c r="CD253" s="13"/>
      <c r="CE253" s="13"/>
      <c r="CF253" s="13"/>
      <c r="CG253" s="112"/>
      <c r="CH253" s="132"/>
      <c r="CI253" s="132"/>
      <c r="CJ253" s="132"/>
      <c r="CK253" s="132"/>
      <c r="CL253" s="7"/>
      <c r="CM253" s="132"/>
      <c r="CN253" s="13"/>
      <c r="CO253" s="13"/>
      <c r="CP253" s="13"/>
      <c r="CQ253" s="112"/>
      <c r="CR253" s="132"/>
      <c r="CS253" s="132"/>
      <c r="CT253" s="132"/>
      <c r="CU253" s="132"/>
      <c r="CV253" s="7"/>
      <c r="CW253" s="132"/>
      <c r="CX253" s="13"/>
      <c r="CY253" s="13"/>
      <c r="CZ253" s="13"/>
      <c r="DA253" s="112"/>
      <c r="DB253" s="132"/>
      <c r="DC253" s="132"/>
      <c r="DD253" s="132"/>
      <c r="DE253" s="132"/>
      <c r="DF253" s="7"/>
      <c r="DG253" s="132"/>
      <c r="DH253" s="13"/>
      <c r="DI253" s="13"/>
      <c r="DJ253" s="13"/>
      <c r="DK253" s="112"/>
      <c r="DL253" s="132"/>
      <c r="DM253" s="132"/>
      <c r="DN253" s="132"/>
      <c r="DO253" s="132"/>
      <c r="DP253" s="7"/>
      <c r="DQ253" s="132"/>
      <c r="DR253" s="13"/>
      <c r="DS253" s="13"/>
      <c r="DT253" s="13"/>
      <c r="DU253" s="112"/>
      <c r="DV253" s="132"/>
      <c r="DW253" s="132"/>
      <c r="DX253" s="132"/>
      <c r="DY253" s="132"/>
      <c r="DZ253" s="7"/>
      <c r="EA253" s="132"/>
      <c r="EB253" s="13"/>
      <c r="EC253" s="13"/>
      <c r="ED253" s="13"/>
      <c r="EE253" s="112"/>
      <c r="EF253" s="132"/>
      <c r="EG253" s="132"/>
      <c r="EH253" s="132"/>
      <c r="EI253" s="132"/>
      <c r="EJ253" s="7"/>
      <c r="EK253" s="132"/>
      <c r="EL253" s="13"/>
      <c r="EM253" s="13"/>
      <c r="EN253" s="13"/>
      <c r="EO253" s="112"/>
      <c r="EP253" s="132"/>
      <c r="EQ253" s="132"/>
      <c r="ER253" s="132"/>
      <c r="ES253" s="132"/>
      <c r="ET253" s="7"/>
      <c r="EU253" s="132"/>
    </row>
    <row r="254" spans="1:151" ht="12.75" customHeight="1" x14ac:dyDescent="0.2">
      <c r="A254" s="13"/>
      <c r="B254" s="13"/>
      <c r="C254" s="13"/>
      <c r="D254" s="13"/>
      <c r="E254" s="13"/>
      <c r="F254" s="13"/>
      <c r="G254" s="13"/>
      <c r="H254" s="13"/>
      <c r="I254" s="13"/>
      <c r="J254" s="13"/>
      <c r="K254" s="14"/>
      <c r="L254" s="13"/>
      <c r="M254" s="13"/>
      <c r="N254" s="13"/>
      <c r="O254" s="112"/>
      <c r="P254" s="132"/>
      <c r="Q254" s="132"/>
      <c r="R254" s="132"/>
      <c r="S254" s="132"/>
      <c r="T254" s="7"/>
      <c r="U254" s="132"/>
      <c r="V254" s="13"/>
      <c r="W254" s="13"/>
      <c r="X254" s="13"/>
      <c r="Y254" s="112"/>
      <c r="Z254" s="132"/>
      <c r="AA254" s="132"/>
      <c r="AB254" s="132"/>
      <c r="AC254" s="132"/>
      <c r="AD254" s="7"/>
      <c r="AE254" s="132"/>
      <c r="AF254" s="13"/>
      <c r="AG254" s="13"/>
      <c r="AH254" s="13"/>
      <c r="AI254" s="112"/>
      <c r="AJ254" s="132"/>
      <c r="AK254" s="132"/>
      <c r="AL254" s="132"/>
      <c r="AM254" s="132"/>
      <c r="AN254" s="7"/>
      <c r="AO254" s="132"/>
      <c r="AP254" s="13"/>
      <c r="AQ254" s="13"/>
      <c r="AR254" s="13"/>
      <c r="AS254" s="112"/>
      <c r="AT254" s="132"/>
      <c r="AU254" s="132"/>
      <c r="AV254" s="132"/>
      <c r="AW254" s="132"/>
      <c r="AX254" s="7"/>
      <c r="AY254" s="132"/>
      <c r="AZ254" s="13"/>
      <c r="BA254" s="13"/>
      <c r="BB254" s="13"/>
      <c r="BC254" s="112"/>
      <c r="BD254" s="132"/>
      <c r="BE254" s="132"/>
      <c r="BF254" s="132"/>
      <c r="BG254" s="132"/>
      <c r="BH254" s="7"/>
      <c r="BI254" s="132"/>
      <c r="BJ254" s="13"/>
      <c r="BK254" s="13"/>
      <c r="BL254" s="13"/>
      <c r="BM254" s="112"/>
      <c r="BN254" s="132"/>
      <c r="BO254" s="132"/>
      <c r="BP254" s="132"/>
      <c r="BQ254" s="132"/>
      <c r="BR254" s="7"/>
      <c r="BS254" s="132"/>
      <c r="BT254" s="13"/>
      <c r="BU254" s="13"/>
      <c r="BV254" s="13"/>
      <c r="BW254" s="112"/>
      <c r="BX254" s="132"/>
      <c r="BY254" s="132"/>
      <c r="BZ254" s="132"/>
      <c r="CA254" s="132"/>
      <c r="CB254" s="7"/>
      <c r="CC254" s="132"/>
      <c r="CD254" s="13"/>
      <c r="CE254" s="13"/>
      <c r="CF254" s="13"/>
      <c r="CG254" s="112"/>
      <c r="CH254" s="132"/>
      <c r="CI254" s="132"/>
      <c r="CJ254" s="132"/>
      <c r="CK254" s="132"/>
      <c r="CL254" s="7"/>
      <c r="CM254" s="132"/>
      <c r="CN254" s="13"/>
      <c r="CO254" s="13"/>
      <c r="CP254" s="13"/>
      <c r="CQ254" s="112"/>
      <c r="CR254" s="132"/>
      <c r="CS254" s="132"/>
      <c r="CT254" s="132"/>
      <c r="CU254" s="132"/>
      <c r="CV254" s="7"/>
      <c r="CW254" s="132"/>
      <c r="CX254" s="13"/>
      <c r="CY254" s="13"/>
      <c r="CZ254" s="13"/>
      <c r="DA254" s="112"/>
      <c r="DB254" s="132"/>
      <c r="DC254" s="132"/>
      <c r="DD254" s="132"/>
      <c r="DE254" s="132"/>
      <c r="DF254" s="7"/>
      <c r="DG254" s="132"/>
      <c r="DH254" s="13"/>
      <c r="DI254" s="13"/>
      <c r="DJ254" s="13"/>
      <c r="DK254" s="112"/>
      <c r="DL254" s="132"/>
      <c r="DM254" s="132"/>
      <c r="DN254" s="132"/>
      <c r="DO254" s="132"/>
      <c r="DP254" s="7"/>
      <c r="DQ254" s="132"/>
      <c r="DR254" s="13"/>
      <c r="DS254" s="13"/>
      <c r="DT254" s="13"/>
      <c r="DU254" s="112"/>
      <c r="DV254" s="132"/>
      <c r="DW254" s="132"/>
      <c r="DX254" s="132"/>
      <c r="DY254" s="132"/>
      <c r="DZ254" s="7"/>
      <c r="EA254" s="132"/>
      <c r="EB254" s="13"/>
      <c r="EC254" s="13"/>
      <c r="ED254" s="13"/>
      <c r="EE254" s="112"/>
      <c r="EF254" s="132"/>
      <c r="EG254" s="132"/>
      <c r="EH254" s="132"/>
      <c r="EI254" s="132"/>
      <c r="EJ254" s="7"/>
      <c r="EK254" s="132"/>
      <c r="EL254" s="13"/>
      <c r="EM254" s="13"/>
      <c r="EN254" s="13"/>
      <c r="EO254" s="112"/>
      <c r="EP254" s="132"/>
      <c r="EQ254" s="132"/>
      <c r="ER254" s="132"/>
      <c r="ES254" s="132"/>
      <c r="ET254" s="7"/>
      <c r="EU254" s="132"/>
    </row>
    <row r="255" spans="1:151" ht="12.75" customHeight="1" x14ac:dyDescent="0.2">
      <c r="A255" s="13"/>
      <c r="B255" s="13"/>
      <c r="C255" s="13"/>
      <c r="D255" s="13"/>
      <c r="E255" s="13"/>
      <c r="F255" s="13"/>
      <c r="G255" s="13"/>
      <c r="H255" s="13"/>
      <c r="I255" s="13"/>
      <c r="J255" s="13"/>
      <c r="K255" s="14"/>
      <c r="L255" s="13"/>
      <c r="M255" s="13"/>
      <c r="N255" s="13"/>
      <c r="O255" s="112"/>
      <c r="P255" s="132"/>
      <c r="Q255" s="132"/>
      <c r="R255" s="132"/>
      <c r="S255" s="132"/>
      <c r="T255" s="7"/>
      <c r="U255" s="132"/>
      <c r="V255" s="13"/>
      <c r="W255" s="13"/>
      <c r="X255" s="13"/>
      <c r="Y255" s="112"/>
      <c r="Z255" s="132"/>
      <c r="AA255" s="132"/>
      <c r="AB255" s="132"/>
      <c r="AC255" s="132"/>
      <c r="AD255" s="7"/>
      <c r="AE255" s="132"/>
      <c r="AF255" s="13"/>
      <c r="AG255" s="13"/>
      <c r="AH255" s="13"/>
      <c r="AI255" s="112"/>
      <c r="AJ255" s="132"/>
      <c r="AK255" s="132"/>
      <c r="AL255" s="132"/>
      <c r="AM255" s="132"/>
      <c r="AN255" s="7"/>
      <c r="AO255" s="132"/>
      <c r="AP255" s="13"/>
      <c r="AQ255" s="13"/>
      <c r="AR255" s="13"/>
      <c r="AS255" s="112"/>
      <c r="AT255" s="132"/>
      <c r="AU255" s="132"/>
      <c r="AV255" s="132"/>
      <c r="AW255" s="132"/>
      <c r="AX255" s="7"/>
      <c r="AY255" s="132"/>
      <c r="AZ255" s="13"/>
      <c r="BA255" s="13"/>
      <c r="BB255" s="13"/>
      <c r="BC255" s="112"/>
      <c r="BD255" s="132"/>
      <c r="BE255" s="132"/>
      <c r="BF255" s="132"/>
      <c r="BG255" s="132"/>
      <c r="BH255" s="7"/>
      <c r="BI255" s="132"/>
      <c r="BJ255" s="13"/>
      <c r="BK255" s="13"/>
      <c r="BL255" s="13"/>
      <c r="BM255" s="112"/>
      <c r="BN255" s="132"/>
      <c r="BO255" s="132"/>
      <c r="BP255" s="132"/>
      <c r="BQ255" s="132"/>
      <c r="BR255" s="7"/>
      <c r="BS255" s="132"/>
      <c r="BT255" s="13"/>
      <c r="BU255" s="13"/>
      <c r="BV255" s="13"/>
      <c r="BW255" s="112"/>
      <c r="BX255" s="132"/>
      <c r="BY255" s="132"/>
      <c r="BZ255" s="132"/>
      <c r="CA255" s="132"/>
      <c r="CB255" s="7"/>
      <c r="CC255" s="132"/>
      <c r="CD255" s="13"/>
      <c r="CE255" s="13"/>
      <c r="CF255" s="13"/>
      <c r="CG255" s="112"/>
      <c r="CH255" s="132"/>
      <c r="CI255" s="132"/>
      <c r="CJ255" s="132"/>
      <c r="CK255" s="132"/>
      <c r="CL255" s="7"/>
      <c r="CM255" s="132"/>
      <c r="CN255" s="13"/>
      <c r="CO255" s="13"/>
      <c r="CP255" s="13"/>
      <c r="CQ255" s="112"/>
      <c r="CR255" s="132"/>
      <c r="CS255" s="132"/>
      <c r="CT255" s="132"/>
      <c r="CU255" s="132"/>
      <c r="CV255" s="7"/>
      <c r="CW255" s="132"/>
      <c r="CX255" s="13"/>
      <c r="CY255" s="13"/>
      <c r="CZ255" s="13"/>
      <c r="DA255" s="112"/>
      <c r="DB255" s="132"/>
      <c r="DC255" s="132"/>
      <c r="DD255" s="132"/>
      <c r="DE255" s="132"/>
      <c r="DF255" s="7"/>
      <c r="DG255" s="132"/>
      <c r="DH255" s="13"/>
      <c r="DI255" s="13"/>
      <c r="DJ255" s="13"/>
      <c r="DK255" s="112"/>
      <c r="DL255" s="132"/>
      <c r="DM255" s="132"/>
      <c r="DN255" s="132"/>
      <c r="DO255" s="132"/>
      <c r="DP255" s="7"/>
      <c r="DQ255" s="132"/>
      <c r="DR255" s="13"/>
      <c r="DS255" s="13"/>
      <c r="DT255" s="13"/>
      <c r="DU255" s="112"/>
      <c r="DV255" s="132"/>
      <c r="DW255" s="132"/>
      <c r="DX255" s="132"/>
      <c r="DY255" s="132"/>
      <c r="DZ255" s="7"/>
      <c r="EA255" s="132"/>
      <c r="EB255" s="13"/>
      <c r="EC255" s="13"/>
      <c r="ED255" s="13"/>
      <c r="EE255" s="112"/>
      <c r="EF255" s="132"/>
      <c r="EG255" s="132"/>
      <c r="EH255" s="132"/>
      <c r="EI255" s="132"/>
      <c r="EJ255" s="7"/>
      <c r="EK255" s="132"/>
      <c r="EL255" s="13"/>
      <c r="EM255" s="13"/>
      <c r="EN255" s="13"/>
      <c r="EO255" s="112"/>
      <c r="EP255" s="132"/>
      <c r="EQ255" s="132"/>
      <c r="ER255" s="132"/>
      <c r="ES255" s="132"/>
      <c r="ET255" s="7"/>
      <c r="EU255" s="132"/>
    </row>
    <row r="256" spans="1:151" ht="12.75" customHeight="1" x14ac:dyDescent="0.2">
      <c r="A256" s="13"/>
      <c r="B256" s="13"/>
      <c r="C256" s="13"/>
      <c r="D256" s="13"/>
      <c r="E256" s="13"/>
      <c r="F256" s="13"/>
      <c r="G256" s="13"/>
      <c r="H256" s="13"/>
      <c r="I256" s="13"/>
      <c r="J256" s="13"/>
      <c r="K256" s="14"/>
      <c r="L256" s="13"/>
      <c r="M256" s="13"/>
      <c r="N256" s="13"/>
      <c r="O256" s="112"/>
      <c r="P256" s="132"/>
      <c r="Q256" s="132"/>
      <c r="R256" s="132"/>
      <c r="S256" s="132"/>
      <c r="T256" s="7"/>
      <c r="U256" s="132"/>
      <c r="V256" s="13"/>
      <c r="W256" s="13"/>
      <c r="X256" s="13"/>
      <c r="Y256" s="112"/>
      <c r="Z256" s="132"/>
      <c r="AA256" s="132"/>
      <c r="AB256" s="132"/>
      <c r="AC256" s="132"/>
      <c r="AD256" s="7"/>
      <c r="AE256" s="132"/>
      <c r="AF256" s="13"/>
      <c r="AG256" s="13"/>
      <c r="AH256" s="13"/>
      <c r="AI256" s="112"/>
      <c r="AJ256" s="132"/>
      <c r="AK256" s="132"/>
      <c r="AL256" s="132"/>
      <c r="AM256" s="132"/>
      <c r="AN256" s="7"/>
      <c r="AO256" s="132"/>
      <c r="AP256" s="13"/>
      <c r="AQ256" s="13"/>
      <c r="AR256" s="13"/>
      <c r="AS256" s="112"/>
      <c r="AT256" s="132"/>
      <c r="AU256" s="132"/>
      <c r="AV256" s="132"/>
      <c r="AW256" s="132"/>
      <c r="AX256" s="7"/>
      <c r="AY256" s="132"/>
      <c r="AZ256" s="13"/>
      <c r="BA256" s="13"/>
      <c r="BB256" s="13"/>
      <c r="BC256" s="112"/>
      <c r="BD256" s="132"/>
      <c r="BE256" s="132"/>
      <c r="BF256" s="132"/>
      <c r="BG256" s="132"/>
      <c r="BH256" s="7"/>
      <c r="BI256" s="132"/>
      <c r="BJ256" s="13"/>
      <c r="BK256" s="13"/>
      <c r="BL256" s="13"/>
      <c r="BM256" s="112"/>
      <c r="BN256" s="132"/>
      <c r="BO256" s="132"/>
      <c r="BP256" s="132"/>
      <c r="BQ256" s="132"/>
      <c r="BR256" s="7"/>
      <c r="BS256" s="132"/>
      <c r="BT256" s="13"/>
      <c r="BU256" s="13"/>
      <c r="BV256" s="13"/>
      <c r="BW256" s="112"/>
      <c r="BX256" s="132"/>
      <c r="BY256" s="132"/>
      <c r="BZ256" s="132"/>
      <c r="CA256" s="132"/>
      <c r="CB256" s="7"/>
      <c r="CC256" s="132"/>
      <c r="CD256" s="13"/>
      <c r="CE256" s="13"/>
      <c r="CF256" s="13"/>
      <c r="CG256" s="112"/>
      <c r="CH256" s="132"/>
      <c r="CI256" s="132"/>
      <c r="CJ256" s="132"/>
      <c r="CK256" s="132"/>
      <c r="CL256" s="7"/>
      <c r="CM256" s="132"/>
      <c r="CN256" s="13"/>
      <c r="CO256" s="13"/>
      <c r="CP256" s="13"/>
      <c r="CQ256" s="112"/>
      <c r="CR256" s="132"/>
      <c r="CS256" s="132"/>
      <c r="CT256" s="132"/>
      <c r="CU256" s="132"/>
      <c r="CV256" s="7"/>
      <c r="CW256" s="132"/>
      <c r="CX256" s="13"/>
      <c r="CY256" s="13"/>
      <c r="CZ256" s="13"/>
      <c r="DA256" s="112"/>
      <c r="DB256" s="132"/>
      <c r="DC256" s="132"/>
      <c r="DD256" s="132"/>
      <c r="DE256" s="132"/>
      <c r="DF256" s="7"/>
      <c r="DG256" s="132"/>
      <c r="DH256" s="13"/>
      <c r="DI256" s="13"/>
      <c r="DJ256" s="13"/>
      <c r="DK256" s="112"/>
      <c r="DL256" s="132"/>
      <c r="DM256" s="132"/>
      <c r="DN256" s="132"/>
      <c r="DO256" s="132"/>
      <c r="DP256" s="7"/>
      <c r="DQ256" s="132"/>
      <c r="DR256" s="13"/>
      <c r="DS256" s="13"/>
      <c r="DT256" s="13"/>
      <c r="DU256" s="112"/>
      <c r="DV256" s="132"/>
      <c r="DW256" s="132"/>
      <c r="DX256" s="132"/>
      <c r="DY256" s="132"/>
      <c r="DZ256" s="7"/>
      <c r="EA256" s="132"/>
      <c r="EB256" s="13"/>
      <c r="EC256" s="13"/>
      <c r="ED256" s="13"/>
      <c r="EE256" s="112"/>
      <c r="EF256" s="132"/>
      <c r="EG256" s="132"/>
      <c r="EH256" s="132"/>
      <c r="EI256" s="132"/>
      <c r="EJ256" s="7"/>
      <c r="EK256" s="132"/>
      <c r="EL256" s="13"/>
      <c r="EM256" s="13"/>
      <c r="EN256" s="13"/>
      <c r="EO256" s="112"/>
      <c r="EP256" s="132"/>
      <c r="EQ256" s="132"/>
      <c r="ER256" s="132"/>
      <c r="ES256" s="132"/>
      <c r="ET256" s="7"/>
      <c r="EU256" s="132"/>
    </row>
    <row r="257" spans="1:151" ht="12.75" customHeight="1" x14ac:dyDescent="0.2">
      <c r="A257" s="13"/>
      <c r="B257" s="13"/>
      <c r="C257" s="13"/>
      <c r="D257" s="13"/>
      <c r="E257" s="13"/>
      <c r="F257" s="13"/>
      <c r="G257" s="13"/>
      <c r="H257" s="13"/>
      <c r="I257" s="13"/>
      <c r="J257" s="13"/>
      <c r="K257" s="14"/>
      <c r="L257" s="13"/>
      <c r="M257" s="13"/>
      <c r="N257" s="13"/>
      <c r="O257" s="112"/>
      <c r="P257" s="132"/>
      <c r="Q257" s="132"/>
      <c r="R257" s="132"/>
      <c r="S257" s="132"/>
      <c r="T257" s="7"/>
      <c r="U257" s="132"/>
      <c r="V257" s="13"/>
      <c r="W257" s="13"/>
      <c r="X257" s="13"/>
      <c r="Y257" s="112"/>
      <c r="Z257" s="132"/>
      <c r="AA257" s="132"/>
      <c r="AB257" s="132"/>
      <c r="AC257" s="132"/>
      <c r="AD257" s="7"/>
      <c r="AE257" s="132"/>
      <c r="AF257" s="13"/>
      <c r="AG257" s="13"/>
      <c r="AH257" s="13"/>
      <c r="AI257" s="112"/>
      <c r="AJ257" s="132"/>
      <c r="AK257" s="132"/>
      <c r="AL257" s="132"/>
      <c r="AM257" s="132"/>
      <c r="AN257" s="7"/>
      <c r="AO257" s="132"/>
      <c r="AP257" s="13"/>
      <c r="AQ257" s="13"/>
      <c r="AR257" s="13"/>
      <c r="AS257" s="112"/>
      <c r="AT257" s="132"/>
      <c r="AU257" s="132"/>
      <c r="AV257" s="132"/>
      <c r="AW257" s="132"/>
      <c r="AX257" s="7"/>
      <c r="AY257" s="132"/>
      <c r="AZ257" s="13"/>
      <c r="BA257" s="13"/>
      <c r="BB257" s="13"/>
      <c r="BC257" s="112"/>
      <c r="BD257" s="132"/>
      <c r="BE257" s="132"/>
      <c r="BF257" s="132"/>
      <c r="BG257" s="132"/>
      <c r="BH257" s="7"/>
      <c r="BI257" s="132"/>
      <c r="BJ257" s="13"/>
      <c r="BK257" s="13"/>
      <c r="BL257" s="13"/>
      <c r="BM257" s="112"/>
      <c r="BN257" s="132"/>
      <c r="BO257" s="132"/>
      <c r="BP257" s="132"/>
      <c r="BQ257" s="132"/>
      <c r="BR257" s="7"/>
      <c r="BS257" s="132"/>
      <c r="BT257" s="13"/>
      <c r="BU257" s="13"/>
      <c r="BV257" s="13"/>
      <c r="BW257" s="112"/>
      <c r="BX257" s="132"/>
      <c r="BY257" s="132"/>
      <c r="BZ257" s="132"/>
      <c r="CA257" s="132"/>
      <c r="CB257" s="7"/>
      <c r="CC257" s="132"/>
      <c r="CD257" s="13"/>
      <c r="CE257" s="13"/>
      <c r="CF257" s="13"/>
      <c r="CG257" s="112"/>
      <c r="CH257" s="132"/>
      <c r="CI257" s="132"/>
      <c r="CJ257" s="132"/>
      <c r="CK257" s="132"/>
      <c r="CL257" s="7"/>
      <c r="CM257" s="132"/>
      <c r="CN257" s="13"/>
      <c r="CO257" s="13"/>
      <c r="CP257" s="13"/>
      <c r="CQ257" s="112"/>
      <c r="CR257" s="132"/>
      <c r="CS257" s="132"/>
      <c r="CT257" s="132"/>
      <c r="CU257" s="132"/>
      <c r="CV257" s="7"/>
      <c r="CW257" s="132"/>
      <c r="CX257" s="13"/>
      <c r="CY257" s="13"/>
      <c r="CZ257" s="13"/>
      <c r="DA257" s="112"/>
      <c r="DB257" s="132"/>
      <c r="DC257" s="132"/>
      <c r="DD257" s="132"/>
      <c r="DE257" s="132"/>
      <c r="DF257" s="7"/>
      <c r="DG257" s="132"/>
      <c r="DH257" s="13"/>
      <c r="DI257" s="13"/>
      <c r="DJ257" s="13"/>
      <c r="DK257" s="112"/>
      <c r="DL257" s="132"/>
      <c r="DM257" s="132"/>
      <c r="DN257" s="132"/>
      <c r="DO257" s="132"/>
      <c r="DP257" s="7"/>
      <c r="DQ257" s="132"/>
      <c r="DR257" s="13"/>
      <c r="DS257" s="13"/>
      <c r="DT257" s="13"/>
      <c r="DU257" s="112"/>
      <c r="DV257" s="132"/>
      <c r="DW257" s="132"/>
      <c r="DX257" s="132"/>
      <c r="DY257" s="132"/>
      <c r="DZ257" s="7"/>
      <c r="EA257" s="132"/>
      <c r="EB257" s="13"/>
      <c r="EC257" s="13"/>
      <c r="ED257" s="13"/>
      <c r="EE257" s="112"/>
      <c r="EF257" s="132"/>
      <c r="EG257" s="132"/>
      <c r="EH257" s="132"/>
      <c r="EI257" s="132"/>
      <c r="EJ257" s="7"/>
      <c r="EK257" s="132"/>
      <c r="EL257" s="13"/>
      <c r="EM257" s="13"/>
      <c r="EN257" s="13"/>
      <c r="EO257" s="112"/>
      <c r="EP257" s="132"/>
      <c r="EQ257" s="132"/>
      <c r="ER257" s="132"/>
      <c r="ES257" s="132"/>
      <c r="ET257" s="7"/>
      <c r="EU257" s="132"/>
    </row>
    <row r="258" spans="1:151" ht="12.75" customHeight="1" x14ac:dyDescent="0.2">
      <c r="A258" s="13"/>
      <c r="B258" s="13"/>
      <c r="C258" s="13"/>
      <c r="D258" s="13"/>
      <c r="E258" s="13"/>
      <c r="F258" s="13"/>
      <c r="G258" s="13"/>
      <c r="H258" s="13"/>
      <c r="I258" s="13"/>
      <c r="J258" s="13"/>
      <c r="K258" s="14"/>
      <c r="L258" s="13"/>
      <c r="M258" s="13"/>
      <c r="N258" s="13"/>
      <c r="O258" s="112"/>
      <c r="P258" s="132"/>
      <c r="Q258" s="132"/>
      <c r="R258" s="132"/>
      <c r="S258" s="132"/>
      <c r="T258" s="7"/>
      <c r="U258" s="132"/>
      <c r="V258" s="13"/>
      <c r="W258" s="13"/>
      <c r="X258" s="13"/>
      <c r="Y258" s="112"/>
      <c r="Z258" s="132"/>
      <c r="AA258" s="132"/>
      <c r="AB258" s="132"/>
      <c r="AC258" s="132"/>
      <c r="AD258" s="7"/>
      <c r="AE258" s="132"/>
      <c r="AF258" s="13"/>
      <c r="AG258" s="13"/>
      <c r="AH258" s="13"/>
      <c r="AI258" s="112"/>
      <c r="AJ258" s="132"/>
      <c r="AK258" s="132"/>
      <c r="AL258" s="132"/>
      <c r="AM258" s="132"/>
      <c r="AN258" s="7"/>
      <c r="AO258" s="132"/>
      <c r="AP258" s="13"/>
      <c r="AQ258" s="13"/>
      <c r="AR258" s="13"/>
      <c r="AS258" s="112"/>
      <c r="AT258" s="132"/>
      <c r="AU258" s="132"/>
      <c r="AV258" s="132"/>
      <c r="AW258" s="132"/>
      <c r="AX258" s="7"/>
      <c r="AY258" s="132"/>
      <c r="AZ258" s="13"/>
      <c r="BA258" s="13"/>
      <c r="BB258" s="13"/>
      <c r="BC258" s="112"/>
      <c r="BD258" s="132"/>
      <c r="BE258" s="132"/>
      <c r="BF258" s="132"/>
      <c r="BG258" s="132"/>
      <c r="BH258" s="7"/>
      <c r="BI258" s="132"/>
      <c r="BJ258" s="13"/>
      <c r="BK258" s="13"/>
      <c r="BL258" s="13"/>
      <c r="BM258" s="112"/>
      <c r="BN258" s="132"/>
      <c r="BO258" s="132"/>
      <c r="BP258" s="132"/>
      <c r="BQ258" s="132"/>
      <c r="BR258" s="7"/>
      <c r="BS258" s="132"/>
      <c r="BT258" s="13"/>
      <c r="BU258" s="13"/>
      <c r="BV258" s="13"/>
      <c r="BW258" s="112"/>
      <c r="BX258" s="132"/>
      <c r="BY258" s="132"/>
      <c r="BZ258" s="132"/>
      <c r="CA258" s="132"/>
      <c r="CB258" s="7"/>
      <c r="CC258" s="132"/>
      <c r="CD258" s="13"/>
      <c r="CE258" s="13"/>
      <c r="CF258" s="13"/>
      <c r="CG258" s="112"/>
      <c r="CH258" s="132"/>
      <c r="CI258" s="132"/>
      <c r="CJ258" s="132"/>
      <c r="CK258" s="132"/>
      <c r="CL258" s="7"/>
      <c r="CM258" s="132"/>
      <c r="CN258" s="13"/>
      <c r="CO258" s="13"/>
      <c r="CP258" s="13"/>
      <c r="CQ258" s="112"/>
      <c r="CR258" s="132"/>
      <c r="CS258" s="132"/>
      <c r="CT258" s="132"/>
      <c r="CU258" s="132"/>
      <c r="CV258" s="7"/>
      <c r="CW258" s="132"/>
      <c r="CX258" s="13"/>
      <c r="CY258" s="13"/>
      <c r="CZ258" s="13"/>
      <c r="DA258" s="112"/>
      <c r="DB258" s="132"/>
      <c r="DC258" s="132"/>
      <c r="DD258" s="132"/>
      <c r="DE258" s="132"/>
      <c r="DF258" s="7"/>
      <c r="DG258" s="132"/>
      <c r="DH258" s="13"/>
      <c r="DI258" s="13"/>
      <c r="DJ258" s="13"/>
      <c r="DK258" s="112"/>
      <c r="DL258" s="132"/>
      <c r="DM258" s="132"/>
      <c r="DN258" s="132"/>
      <c r="DO258" s="132"/>
      <c r="DP258" s="7"/>
      <c r="DQ258" s="132"/>
      <c r="DR258" s="13"/>
      <c r="DS258" s="13"/>
      <c r="DT258" s="13"/>
      <c r="DU258" s="112"/>
      <c r="DV258" s="132"/>
      <c r="DW258" s="132"/>
      <c r="DX258" s="132"/>
      <c r="DY258" s="132"/>
      <c r="DZ258" s="7"/>
      <c r="EA258" s="132"/>
      <c r="EB258" s="13"/>
      <c r="EC258" s="13"/>
      <c r="ED258" s="13"/>
      <c r="EE258" s="112"/>
      <c r="EF258" s="132"/>
      <c r="EG258" s="132"/>
      <c r="EH258" s="132"/>
      <c r="EI258" s="132"/>
      <c r="EJ258" s="7"/>
      <c r="EK258" s="132"/>
      <c r="EL258" s="13"/>
      <c r="EM258" s="13"/>
      <c r="EN258" s="13"/>
      <c r="EO258" s="112"/>
      <c r="EP258" s="132"/>
      <c r="EQ258" s="132"/>
      <c r="ER258" s="132"/>
      <c r="ES258" s="132"/>
      <c r="ET258" s="7"/>
      <c r="EU258" s="132"/>
    </row>
    <row r="259" spans="1:151" ht="12.75" customHeight="1" x14ac:dyDescent="0.2">
      <c r="A259" s="13"/>
      <c r="B259" s="13"/>
      <c r="C259" s="13"/>
      <c r="D259" s="13"/>
      <c r="E259" s="13"/>
      <c r="F259" s="13"/>
      <c r="G259" s="13"/>
      <c r="H259" s="13"/>
      <c r="I259" s="13"/>
      <c r="J259" s="13"/>
      <c r="K259" s="14"/>
      <c r="L259" s="13"/>
      <c r="M259" s="13"/>
      <c r="N259" s="13"/>
      <c r="O259" s="112"/>
      <c r="P259" s="132"/>
      <c r="Q259" s="132"/>
      <c r="R259" s="132"/>
      <c r="S259" s="132"/>
      <c r="T259" s="7"/>
      <c r="U259" s="132"/>
      <c r="V259" s="13"/>
      <c r="W259" s="13"/>
      <c r="X259" s="13"/>
      <c r="Y259" s="112"/>
      <c r="Z259" s="132"/>
      <c r="AA259" s="132"/>
      <c r="AB259" s="132"/>
      <c r="AC259" s="132"/>
      <c r="AD259" s="7"/>
      <c r="AE259" s="132"/>
      <c r="AF259" s="13"/>
      <c r="AG259" s="13"/>
      <c r="AH259" s="13"/>
      <c r="AI259" s="112"/>
      <c r="AJ259" s="132"/>
      <c r="AK259" s="132"/>
      <c r="AL259" s="132"/>
      <c r="AM259" s="132"/>
      <c r="AN259" s="7"/>
      <c r="AO259" s="132"/>
      <c r="AP259" s="13"/>
      <c r="AQ259" s="13"/>
      <c r="AR259" s="13"/>
      <c r="AS259" s="112"/>
      <c r="AT259" s="132"/>
      <c r="AU259" s="132"/>
      <c r="AV259" s="132"/>
      <c r="AW259" s="132"/>
      <c r="AX259" s="7"/>
      <c r="AY259" s="132"/>
      <c r="AZ259" s="13"/>
      <c r="BA259" s="13"/>
      <c r="BB259" s="13"/>
      <c r="BC259" s="112"/>
      <c r="BD259" s="132"/>
      <c r="BE259" s="132"/>
      <c r="BF259" s="132"/>
      <c r="BG259" s="132"/>
      <c r="BH259" s="7"/>
      <c r="BI259" s="132"/>
      <c r="BJ259" s="13"/>
      <c r="BK259" s="13"/>
      <c r="BL259" s="13"/>
      <c r="BM259" s="112"/>
      <c r="BN259" s="132"/>
      <c r="BO259" s="132"/>
      <c r="BP259" s="132"/>
      <c r="BQ259" s="132"/>
      <c r="BR259" s="7"/>
      <c r="BS259" s="132"/>
      <c r="BT259" s="13"/>
      <c r="BU259" s="13"/>
      <c r="BV259" s="13"/>
      <c r="BW259" s="112"/>
      <c r="BX259" s="132"/>
      <c r="BY259" s="132"/>
      <c r="BZ259" s="132"/>
      <c r="CA259" s="132"/>
      <c r="CB259" s="7"/>
      <c r="CC259" s="132"/>
      <c r="CD259" s="13"/>
      <c r="CE259" s="13"/>
      <c r="CF259" s="13"/>
      <c r="CG259" s="112"/>
      <c r="CH259" s="132"/>
      <c r="CI259" s="132"/>
      <c r="CJ259" s="132"/>
      <c r="CK259" s="132"/>
      <c r="CL259" s="7"/>
      <c r="CM259" s="132"/>
      <c r="CN259" s="13"/>
      <c r="CO259" s="13"/>
      <c r="CP259" s="13"/>
      <c r="CQ259" s="112"/>
      <c r="CR259" s="132"/>
      <c r="CS259" s="132"/>
      <c r="CT259" s="132"/>
      <c r="CU259" s="132"/>
      <c r="CV259" s="7"/>
      <c r="CW259" s="132"/>
      <c r="CX259" s="13"/>
      <c r="CY259" s="13"/>
      <c r="CZ259" s="13"/>
      <c r="DA259" s="112"/>
      <c r="DB259" s="132"/>
      <c r="DC259" s="132"/>
      <c r="DD259" s="132"/>
      <c r="DE259" s="132"/>
      <c r="DF259" s="7"/>
      <c r="DG259" s="132"/>
      <c r="DH259" s="13"/>
      <c r="DI259" s="13"/>
      <c r="DJ259" s="13"/>
      <c r="DK259" s="112"/>
      <c r="DL259" s="132"/>
      <c r="DM259" s="132"/>
      <c r="DN259" s="132"/>
      <c r="DO259" s="132"/>
      <c r="DP259" s="7"/>
      <c r="DQ259" s="132"/>
      <c r="DR259" s="13"/>
      <c r="DS259" s="13"/>
      <c r="DT259" s="13"/>
      <c r="DU259" s="112"/>
      <c r="DV259" s="132"/>
      <c r="DW259" s="132"/>
      <c r="DX259" s="132"/>
      <c r="DY259" s="132"/>
      <c r="DZ259" s="7"/>
      <c r="EA259" s="132"/>
      <c r="EB259" s="13"/>
      <c r="EC259" s="13"/>
      <c r="ED259" s="13"/>
      <c r="EE259" s="112"/>
      <c r="EF259" s="132"/>
      <c r="EG259" s="132"/>
      <c r="EH259" s="132"/>
      <c r="EI259" s="132"/>
      <c r="EJ259" s="7"/>
      <c r="EK259" s="132"/>
      <c r="EL259" s="13"/>
      <c r="EM259" s="13"/>
      <c r="EN259" s="13"/>
      <c r="EO259" s="112"/>
      <c r="EP259" s="132"/>
      <c r="EQ259" s="132"/>
      <c r="ER259" s="132"/>
      <c r="ES259" s="132"/>
      <c r="ET259" s="7"/>
      <c r="EU259" s="132"/>
    </row>
    <row r="260" spans="1:151" ht="12.75" customHeight="1" x14ac:dyDescent="0.2">
      <c r="A260" s="13"/>
      <c r="B260" s="13"/>
      <c r="C260" s="13"/>
      <c r="D260" s="13"/>
      <c r="E260" s="13"/>
      <c r="F260" s="13"/>
      <c r="G260" s="13"/>
      <c r="H260" s="13"/>
      <c r="I260" s="13"/>
      <c r="J260" s="13"/>
      <c r="K260" s="14"/>
      <c r="L260" s="13"/>
      <c r="M260" s="13"/>
      <c r="N260" s="13"/>
      <c r="O260" s="112"/>
      <c r="P260" s="132"/>
      <c r="Q260" s="132"/>
      <c r="R260" s="132"/>
      <c r="S260" s="132"/>
      <c r="T260" s="7"/>
      <c r="U260" s="132"/>
      <c r="V260" s="13"/>
      <c r="W260" s="13"/>
      <c r="X260" s="13"/>
      <c r="Y260" s="112"/>
      <c r="Z260" s="132"/>
      <c r="AA260" s="132"/>
      <c r="AB260" s="132"/>
      <c r="AC260" s="132"/>
      <c r="AD260" s="7"/>
      <c r="AE260" s="132"/>
      <c r="AF260" s="13"/>
      <c r="AG260" s="13"/>
      <c r="AH260" s="13"/>
      <c r="AI260" s="112"/>
      <c r="AJ260" s="132"/>
      <c r="AK260" s="132"/>
      <c r="AL260" s="132"/>
      <c r="AM260" s="132"/>
      <c r="AN260" s="7"/>
      <c r="AO260" s="132"/>
      <c r="AP260" s="13"/>
      <c r="AQ260" s="13"/>
      <c r="AR260" s="13"/>
      <c r="AS260" s="112"/>
      <c r="AT260" s="132"/>
      <c r="AU260" s="132"/>
      <c r="AV260" s="132"/>
      <c r="AW260" s="132"/>
      <c r="AX260" s="7"/>
      <c r="AY260" s="132"/>
      <c r="AZ260" s="13"/>
      <c r="BA260" s="13"/>
      <c r="BB260" s="13"/>
      <c r="BC260" s="112"/>
      <c r="BD260" s="132"/>
      <c r="BE260" s="132"/>
      <c r="BF260" s="132"/>
      <c r="BG260" s="132"/>
      <c r="BH260" s="7"/>
      <c r="BI260" s="132"/>
      <c r="BJ260" s="13"/>
      <c r="BK260" s="13"/>
      <c r="BL260" s="13"/>
      <c r="BM260" s="112"/>
      <c r="BN260" s="132"/>
      <c r="BO260" s="132"/>
      <c r="BP260" s="132"/>
      <c r="BQ260" s="132"/>
      <c r="BR260" s="7"/>
      <c r="BS260" s="132"/>
      <c r="BT260" s="13"/>
      <c r="BU260" s="13"/>
      <c r="BV260" s="13"/>
      <c r="BW260" s="112"/>
      <c r="BX260" s="132"/>
      <c r="BY260" s="132"/>
      <c r="BZ260" s="132"/>
      <c r="CA260" s="132"/>
      <c r="CB260" s="7"/>
      <c r="CC260" s="132"/>
      <c r="CD260" s="13"/>
      <c r="CE260" s="13"/>
      <c r="CF260" s="13"/>
      <c r="CG260" s="112"/>
      <c r="CH260" s="132"/>
      <c r="CI260" s="132"/>
      <c r="CJ260" s="132"/>
      <c r="CK260" s="132"/>
      <c r="CL260" s="7"/>
      <c r="CM260" s="132"/>
      <c r="CN260" s="13"/>
      <c r="CO260" s="13"/>
      <c r="CP260" s="13"/>
      <c r="CQ260" s="112"/>
      <c r="CR260" s="132"/>
      <c r="CS260" s="132"/>
      <c r="CT260" s="132"/>
      <c r="CU260" s="132"/>
      <c r="CV260" s="7"/>
      <c r="CW260" s="132"/>
      <c r="CX260" s="13"/>
      <c r="CY260" s="13"/>
      <c r="CZ260" s="13"/>
      <c r="DA260" s="112"/>
      <c r="DB260" s="132"/>
      <c r="DC260" s="132"/>
      <c r="DD260" s="132"/>
      <c r="DE260" s="132"/>
      <c r="DF260" s="7"/>
      <c r="DG260" s="132"/>
      <c r="DH260" s="13"/>
      <c r="DI260" s="13"/>
      <c r="DJ260" s="13"/>
      <c r="DK260" s="112"/>
      <c r="DL260" s="132"/>
      <c r="DM260" s="132"/>
      <c r="DN260" s="132"/>
      <c r="DO260" s="132"/>
      <c r="DP260" s="7"/>
      <c r="DQ260" s="132"/>
      <c r="DR260" s="13"/>
      <c r="DS260" s="13"/>
      <c r="DT260" s="13"/>
      <c r="DU260" s="112"/>
      <c r="DV260" s="132"/>
      <c r="DW260" s="132"/>
      <c r="DX260" s="132"/>
      <c r="DY260" s="132"/>
      <c r="DZ260" s="7"/>
      <c r="EA260" s="132"/>
      <c r="EB260" s="13"/>
      <c r="EC260" s="13"/>
      <c r="ED260" s="13"/>
      <c r="EE260" s="112"/>
      <c r="EF260" s="132"/>
      <c r="EG260" s="132"/>
      <c r="EH260" s="132"/>
      <c r="EI260" s="132"/>
      <c r="EJ260" s="7"/>
      <c r="EK260" s="132"/>
      <c r="EL260" s="13"/>
      <c r="EM260" s="13"/>
      <c r="EN260" s="13"/>
      <c r="EO260" s="112"/>
      <c r="EP260" s="132"/>
      <c r="EQ260" s="132"/>
      <c r="ER260" s="132"/>
      <c r="ES260" s="132"/>
      <c r="ET260" s="7"/>
      <c r="EU260" s="132"/>
    </row>
    <row r="261" spans="1:151" ht="12.75" customHeight="1" x14ac:dyDescent="0.2">
      <c r="A261" s="13"/>
      <c r="B261" s="13"/>
      <c r="C261" s="13"/>
      <c r="D261" s="13"/>
      <c r="E261" s="13"/>
      <c r="F261" s="13"/>
      <c r="G261" s="13"/>
      <c r="H261" s="13"/>
      <c r="I261" s="13"/>
      <c r="J261" s="13"/>
      <c r="K261" s="14"/>
      <c r="L261" s="13"/>
      <c r="M261" s="13"/>
      <c r="N261" s="13"/>
      <c r="O261" s="112"/>
      <c r="P261" s="132"/>
      <c r="Q261" s="132"/>
      <c r="R261" s="132"/>
      <c r="S261" s="132"/>
      <c r="T261" s="7"/>
      <c r="U261" s="132"/>
      <c r="V261" s="13"/>
      <c r="W261" s="13"/>
      <c r="X261" s="13"/>
      <c r="Y261" s="112"/>
      <c r="Z261" s="132"/>
      <c r="AA261" s="132"/>
      <c r="AB261" s="132"/>
      <c r="AC261" s="132"/>
      <c r="AD261" s="7"/>
      <c r="AE261" s="132"/>
      <c r="AF261" s="13"/>
      <c r="AG261" s="13"/>
      <c r="AH261" s="13"/>
      <c r="AI261" s="112"/>
      <c r="AJ261" s="132"/>
      <c r="AK261" s="132"/>
      <c r="AL261" s="132"/>
      <c r="AM261" s="132"/>
      <c r="AN261" s="7"/>
      <c r="AO261" s="132"/>
      <c r="AP261" s="13"/>
      <c r="AQ261" s="13"/>
      <c r="AR261" s="13"/>
      <c r="AS261" s="112"/>
      <c r="AT261" s="132"/>
      <c r="AU261" s="132"/>
      <c r="AV261" s="132"/>
      <c r="AW261" s="132"/>
      <c r="AX261" s="7"/>
      <c r="AY261" s="132"/>
      <c r="AZ261" s="13"/>
      <c r="BA261" s="13"/>
      <c r="BB261" s="13"/>
      <c r="BC261" s="112"/>
      <c r="BD261" s="132"/>
      <c r="BE261" s="132"/>
      <c r="BF261" s="132"/>
      <c r="BG261" s="132"/>
      <c r="BH261" s="7"/>
      <c r="BI261" s="132"/>
      <c r="BJ261" s="13"/>
      <c r="BK261" s="13"/>
      <c r="BL261" s="13"/>
      <c r="BM261" s="112"/>
      <c r="BN261" s="132"/>
      <c r="BO261" s="132"/>
      <c r="BP261" s="132"/>
      <c r="BQ261" s="132"/>
      <c r="BR261" s="7"/>
      <c r="BS261" s="132"/>
      <c r="BT261" s="13"/>
      <c r="BU261" s="13"/>
      <c r="BV261" s="13"/>
      <c r="BW261" s="112"/>
      <c r="BX261" s="132"/>
      <c r="BY261" s="132"/>
      <c r="BZ261" s="132"/>
      <c r="CA261" s="132"/>
      <c r="CB261" s="7"/>
      <c r="CC261" s="132"/>
      <c r="CD261" s="13"/>
      <c r="CE261" s="13"/>
      <c r="CF261" s="13"/>
      <c r="CG261" s="112"/>
      <c r="CH261" s="132"/>
      <c r="CI261" s="132"/>
      <c r="CJ261" s="132"/>
      <c r="CK261" s="132"/>
      <c r="CL261" s="7"/>
      <c r="CM261" s="132"/>
      <c r="CN261" s="13"/>
      <c r="CO261" s="13"/>
      <c r="CP261" s="13"/>
      <c r="CQ261" s="112"/>
      <c r="CR261" s="132"/>
      <c r="CS261" s="132"/>
      <c r="CT261" s="132"/>
      <c r="CU261" s="132"/>
      <c r="CV261" s="7"/>
      <c r="CW261" s="132"/>
      <c r="CX261" s="13"/>
      <c r="CY261" s="13"/>
      <c r="CZ261" s="13"/>
      <c r="DA261" s="112"/>
      <c r="DB261" s="132"/>
      <c r="DC261" s="132"/>
      <c r="DD261" s="132"/>
      <c r="DE261" s="132"/>
      <c r="DF261" s="7"/>
      <c r="DG261" s="132"/>
      <c r="DH261" s="13"/>
      <c r="DI261" s="13"/>
      <c r="DJ261" s="13"/>
      <c r="DK261" s="112"/>
      <c r="DL261" s="132"/>
      <c r="DM261" s="132"/>
      <c r="DN261" s="132"/>
      <c r="DO261" s="132"/>
      <c r="DP261" s="7"/>
      <c r="DQ261" s="132"/>
      <c r="DR261" s="13"/>
      <c r="DS261" s="13"/>
      <c r="DT261" s="13"/>
      <c r="DU261" s="112"/>
      <c r="DV261" s="132"/>
      <c r="DW261" s="132"/>
      <c r="DX261" s="132"/>
      <c r="DY261" s="132"/>
      <c r="DZ261" s="7"/>
      <c r="EA261" s="132"/>
      <c r="EB261" s="13"/>
      <c r="EC261" s="13"/>
      <c r="ED261" s="13"/>
      <c r="EE261" s="112"/>
      <c r="EF261" s="132"/>
      <c r="EG261" s="132"/>
      <c r="EH261" s="132"/>
      <c r="EI261" s="132"/>
      <c r="EJ261" s="7"/>
      <c r="EK261" s="132"/>
      <c r="EL261" s="13"/>
      <c r="EM261" s="13"/>
      <c r="EN261" s="13"/>
      <c r="EO261" s="112"/>
      <c r="EP261" s="132"/>
      <c r="EQ261" s="132"/>
      <c r="ER261" s="132"/>
      <c r="ES261" s="132"/>
      <c r="ET261" s="7"/>
      <c r="EU261" s="132"/>
    </row>
    <row r="262" spans="1:151" ht="12.75" customHeight="1" x14ac:dyDescent="0.2">
      <c r="A262" s="13"/>
      <c r="B262" s="13"/>
      <c r="C262" s="13"/>
      <c r="D262" s="13"/>
      <c r="E262" s="13"/>
      <c r="F262" s="13"/>
      <c r="G262" s="13"/>
      <c r="H262" s="13"/>
      <c r="I262" s="13"/>
      <c r="J262" s="13"/>
      <c r="K262" s="14"/>
      <c r="L262" s="13"/>
      <c r="M262" s="13"/>
      <c r="N262" s="13"/>
      <c r="O262" s="112"/>
      <c r="P262" s="132"/>
      <c r="Q262" s="132"/>
      <c r="R262" s="132"/>
      <c r="S262" s="132"/>
      <c r="T262" s="7"/>
      <c r="U262" s="132"/>
      <c r="V262" s="13"/>
      <c r="W262" s="13"/>
      <c r="X262" s="13"/>
      <c r="Y262" s="112"/>
      <c r="Z262" s="132"/>
      <c r="AA262" s="132"/>
      <c r="AB262" s="132"/>
      <c r="AC262" s="132"/>
      <c r="AD262" s="7"/>
      <c r="AE262" s="132"/>
      <c r="AF262" s="13"/>
      <c r="AG262" s="13"/>
      <c r="AH262" s="13"/>
      <c r="AI262" s="112"/>
      <c r="AJ262" s="132"/>
      <c r="AK262" s="132"/>
      <c r="AL262" s="132"/>
      <c r="AM262" s="132"/>
      <c r="AN262" s="7"/>
      <c r="AO262" s="132"/>
      <c r="AP262" s="13"/>
      <c r="AQ262" s="13"/>
      <c r="AR262" s="13"/>
      <c r="AS262" s="112"/>
      <c r="AT262" s="132"/>
      <c r="AU262" s="132"/>
      <c r="AV262" s="132"/>
      <c r="AW262" s="132"/>
      <c r="AX262" s="7"/>
      <c r="AY262" s="132"/>
      <c r="AZ262" s="13"/>
      <c r="BA262" s="13"/>
      <c r="BB262" s="13"/>
      <c r="BC262" s="112"/>
      <c r="BD262" s="132"/>
      <c r="BE262" s="132"/>
      <c r="BF262" s="132"/>
      <c r="BG262" s="132"/>
      <c r="BH262" s="7"/>
      <c r="BI262" s="132"/>
      <c r="BJ262" s="13"/>
      <c r="BK262" s="13"/>
      <c r="BL262" s="13"/>
      <c r="BM262" s="112"/>
      <c r="BN262" s="132"/>
      <c r="BO262" s="132"/>
      <c r="BP262" s="132"/>
      <c r="BQ262" s="132"/>
      <c r="BR262" s="7"/>
      <c r="BS262" s="132"/>
      <c r="BT262" s="13"/>
      <c r="BU262" s="13"/>
      <c r="BV262" s="13"/>
      <c r="BW262" s="112"/>
      <c r="BX262" s="132"/>
      <c r="BY262" s="132"/>
      <c r="BZ262" s="132"/>
      <c r="CA262" s="132"/>
      <c r="CB262" s="7"/>
      <c r="CC262" s="132"/>
      <c r="CD262" s="13"/>
      <c r="CE262" s="13"/>
      <c r="CF262" s="13"/>
      <c r="CG262" s="112"/>
      <c r="CH262" s="132"/>
      <c r="CI262" s="132"/>
      <c r="CJ262" s="132"/>
      <c r="CK262" s="132"/>
      <c r="CL262" s="7"/>
      <c r="CM262" s="132"/>
      <c r="CN262" s="13"/>
      <c r="CO262" s="13"/>
      <c r="CP262" s="13"/>
      <c r="CQ262" s="112"/>
      <c r="CR262" s="132"/>
      <c r="CS262" s="132"/>
      <c r="CT262" s="132"/>
      <c r="CU262" s="132"/>
      <c r="CV262" s="7"/>
      <c r="CW262" s="132"/>
      <c r="CX262" s="13"/>
      <c r="CY262" s="13"/>
      <c r="CZ262" s="13"/>
      <c r="DA262" s="112"/>
      <c r="DB262" s="132"/>
      <c r="DC262" s="132"/>
      <c r="DD262" s="132"/>
      <c r="DE262" s="132"/>
      <c r="DF262" s="7"/>
      <c r="DG262" s="132"/>
      <c r="DH262" s="13"/>
      <c r="DI262" s="13"/>
      <c r="DJ262" s="13"/>
      <c r="DK262" s="112"/>
      <c r="DL262" s="132"/>
      <c r="DM262" s="132"/>
      <c r="DN262" s="132"/>
      <c r="DO262" s="132"/>
      <c r="DP262" s="7"/>
      <c r="DQ262" s="132"/>
      <c r="DR262" s="13"/>
      <c r="DS262" s="13"/>
      <c r="DT262" s="13"/>
      <c r="DU262" s="112"/>
      <c r="DV262" s="132"/>
      <c r="DW262" s="132"/>
      <c r="DX262" s="132"/>
      <c r="DY262" s="132"/>
      <c r="DZ262" s="7"/>
      <c r="EA262" s="132"/>
      <c r="EB262" s="13"/>
      <c r="EC262" s="13"/>
      <c r="ED262" s="13"/>
      <c r="EE262" s="112"/>
      <c r="EF262" s="132"/>
      <c r="EG262" s="132"/>
      <c r="EH262" s="132"/>
      <c r="EI262" s="132"/>
      <c r="EJ262" s="7"/>
      <c r="EK262" s="132"/>
      <c r="EL262" s="13"/>
      <c r="EM262" s="13"/>
      <c r="EN262" s="13"/>
      <c r="EO262" s="112"/>
      <c r="EP262" s="132"/>
      <c r="EQ262" s="132"/>
      <c r="ER262" s="132"/>
      <c r="ES262" s="132"/>
      <c r="ET262" s="7"/>
      <c r="EU262" s="132"/>
    </row>
    <row r="263" spans="1:151" ht="12.75" customHeight="1" x14ac:dyDescent="0.2">
      <c r="A263" s="13"/>
      <c r="B263" s="13"/>
      <c r="C263" s="13"/>
      <c r="D263" s="13"/>
      <c r="E263" s="13"/>
      <c r="F263" s="13"/>
      <c r="G263" s="13"/>
      <c r="H263" s="13"/>
      <c r="I263" s="13"/>
      <c r="J263" s="13"/>
      <c r="K263" s="14"/>
      <c r="L263" s="13"/>
      <c r="M263" s="13"/>
      <c r="N263" s="13"/>
      <c r="O263" s="112"/>
      <c r="P263" s="132"/>
      <c r="Q263" s="132"/>
      <c r="R263" s="132"/>
      <c r="S263" s="132"/>
      <c r="T263" s="7"/>
      <c r="U263" s="132"/>
      <c r="V263" s="13"/>
      <c r="W263" s="13"/>
      <c r="X263" s="13"/>
      <c r="Y263" s="112"/>
      <c r="Z263" s="132"/>
      <c r="AA263" s="132"/>
      <c r="AB263" s="132"/>
      <c r="AC263" s="132"/>
      <c r="AD263" s="7"/>
      <c r="AE263" s="132"/>
      <c r="AF263" s="13"/>
      <c r="AG263" s="13"/>
      <c r="AH263" s="13"/>
      <c r="AI263" s="112"/>
      <c r="AJ263" s="132"/>
      <c r="AK263" s="132"/>
      <c r="AL263" s="132"/>
      <c r="AM263" s="132"/>
      <c r="AN263" s="7"/>
      <c r="AO263" s="132"/>
      <c r="AP263" s="13"/>
      <c r="AQ263" s="13"/>
      <c r="AR263" s="13"/>
      <c r="AS263" s="112"/>
      <c r="AT263" s="132"/>
      <c r="AU263" s="132"/>
      <c r="AV263" s="132"/>
      <c r="AW263" s="132"/>
      <c r="AX263" s="7"/>
      <c r="AY263" s="132"/>
      <c r="AZ263" s="13"/>
      <c r="BA263" s="13"/>
      <c r="BB263" s="13"/>
      <c r="BC263" s="112"/>
      <c r="BD263" s="132"/>
      <c r="BE263" s="132"/>
      <c r="BF263" s="132"/>
      <c r="BG263" s="132"/>
      <c r="BH263" s="7"/>
      <c r="BI263" s="132"/>
      <c r="BJ263" s="13"/>
      <c r="BK263" s="13"/>
      <c r="BL263" s="13"/>
      <c r="BM263" s="112"/>
      <c r="BN263" s="132"/>
      <c r="BO263" s="132"/>
      <c r="BP263" s="132"/>
      <c r="BQ263" s="132"/>
      <c r="BR263" s="7"/>
      <c r="BS263" s="132"/>
      <c r="BT263" s="13"/>
      <c r="BU263" s="13"/>
      <c r="BV263" s="13"/>
      <c r="BW263" s="112"/>
      <c r="BX263" s="132"/>
      <c r="BY263" s="132"/>
      <c r="BZ263" s="132"/>
      <c r="CA263" s="132"/>
      <c r="CB263" s="7"/>
      <c r="CC263" s="132"/>
      <c r="CD263" s="13"/>
      <c r="CE263" s="13"/>
      <c r="CF263" s="13"/>
      <c r="CG263" s="112"/>
      <c r="CH263" s="132"/>
      <c r="CI263" s="132"/>
      <c r="CJ263" s="132"/>
      <c r="CK263" s="132"/>
      <c r="CL263" s="7"/>
      <c r="CM263" s="132"/>
      <c r="CN263" s="13"/>
      <c r="CO263" s="13"/>
      <c r="CP263" s="13"/>
      <c r="CQ263" s="112"/>
      <c r="CR263" s="132"/>
      <c r="CS263" s="132"/>
      <c r="CT263" s="132"/>
      <c r="CU263" s="132"/>
      <c r="CV263" s="7"/>
      <c r="CW263" s="132"/>
      <c r="CX263" s="13"/>
      <c r="CY263" s="13"/>
      <c r="CZ263" s="13"/>
      <c r="DA263" s="112"/>
      <c r="DB263" s="132"/>
      <c r="DC263" s="132"/>
      <c r="DD263" s="132"/>
      <c r="DE263" s="132"/>
      <c r="DF263" s="7"/>
      <c r="DG263" s="132"/>
      <c r="DH263" s="13"/>
      <c r="DI263" s="13"/>
      <c r="DJ263" s="13"/>
      <c r="DK263" s="112"/>
      <c r="DL263" s="132"/>
      <c r="DM263" s="132"/>
      <c r="DN263" s="132"/>
      <c r="DO263" s="132"/>
      <c r="DP263" s="7"/>
      <c r="DQ263" s="132"/>
      <c r="DR263" s="13"/>
      <c r="DS263" s="13"/>
      <c r="DT263" s="13"/>
      <c r="DU263" s="112"/>
      <c r="DV263" s="132"/>
      <c r="DW263" s="132"/>
      <c r="DX263" s="132"/>
      <c r="DY263" s="132"/>
      <c r="DZ263" s="7"/>
      <c r="EA263" s="132"/>
      <c r="EB263" s="13"/>
      <c r="EC263" s="13"/>
      <c r="ED263" s="13"/>
      <c r="EE263" s="112"/>
      <c r="EF263" s="132"/>
      <c r="EG263" s="132"/>
      <c r="EH263" s="132"/>
      <c r="EI263" s="132"/>
      <c r="EJ263" s="7"/>
      <c r="EK263" s="132"/>
      <c r="EL263" s="13"/>
      <c r="EM263" s="13"/>
      <c r="EN263" s="13"/>
      <c r="EO263" s="112"/>
      <c r="EP263" s="132"/>
      <c r="EQ263" s="132"/>
      <c r="ER263" s="132"/>
      <c r="ES263" s="132"/>
      <c r="ET263" s="7"/>
      <c r="EU263" s="132"/>
    </row>
    <row r="264" spans="1:151" ht="12.75" customHeight="1" x14ac:dyDescent="0.2">
      <c r="A264" s="13"/>
      <c r="B264" s="13"/>
      <c r="C264" s="13"/>
      <c r="D264" s="13"/>
      <c r="E264" s="13"/>
      <c r="F264" s="13"/>
      <c r="G264" s="13"/>
      <c r="H264" s="13"/>
      <c r="I264" s="13"/>
      <c r="J264" s="13"/>
      <c r="K264" s="14"/>
      <c r="L264" s="13"/>
      <c r="M264" s="13"/>
      <c r="N264" s="13"/>
      <c r="O264" s="112"/>
      <c r="P264" s="132"/>
      <c r="Q264" s="132"/>
      <c r="R264" s="132"/>
      <c r="S264" s="132"/>
      <c r="T264" s="7"/>
      <c r="U264" s="132"/>
      <c r="V264" s="13"/>
      <c r="W264" s="13"/>
      <c r="X264" s="13"/>
      <c r="Y264" s="112"/>
      <c r="Z264" s="132"/>
      <c r="AA264" s="132"/>
      <c r="AB264" s="132"/>
      <c r="AC264" s="132"/>
      <c r="AD264" s="7"/>
      <c r="AE264" s="132"/>
      <c r="AF264" s="13"/>
      <c r="AG264" s="13"/>
      <c r="AH264" s="13"/>
      <c r="AI264" s="112"/>
      <c r="AJ264" s="132"/>
      <c r="AK264" s="132"/>
      <c r="AL264" s="132"/>
      <c r="AM264" s="132"/>
      <c r="AN264" s="7"/>
      <c r="AO264" s="132"/>
      <c r="AP264" s="13"/>
      <c r="AQ264" s="13"/>
      <c r="AR264" s="13"/>
      <c r="AS264" s="112"/>
      <c r="AT264" s="132"/>
      <c r="AU264" s="132"/>
      <c r="AV264" s="132"/>
      <c r="AW264" s="132"/>
      <c r="AX264" s="7"/>
      <c r="AY264" s="132"/>
      <c r="AZ264" s="13"/>
      <c r="BA264" s="13"/>
      <c r="BB264" s="13"/>
      <c r="BC264" s="112"/>
      <c r="BD264" s="132"/>
      <c r="BE264" s="132"/>
      <c r="BF264" s="132"/>
      <c r="BG264" s="132"/>
      <c r="BH264" s="7"/>
      <c r="BI264" s="132"/>
      <c r="BJ264" s="13"/>
      <c r="BK264" s="13"/>
      <c r="BL264" s="13"/>
      <c r="BM264" s="112"/>
      <c r="BN264" s="132"/>
      <c r="BO264" s="132"/>
      <c r="BP264" s="132"/>
      <c r="BQ264" s="132"/>
      <c r="BR264" s="7"/>
      <c r="BS264" s="132"/>
      <c r="BT264" s="13"/>
      <c r="BU264" s="13"/>
      <c r="BV264" s="13"/>
      <c r="BW264" s="112"/>
      <c r="BX264" s="132"/>
      <c r="BY264" s="132"/>
      <c r="BZ264" s="132"/>
      <c r="CA264" s="132"/>
      <c r="CB264" s="7"/>
      <c r="CC264" s="132"/>
      <c r="CD264" s="13"/>
      <c r="CE264" s="13"/>
      <c r="CF264" s="13"/>
      <c r="CG264" s="112"/>
      <c r="CH264" s="132"/>
      <c r="CI264" s="132"/>
      <c r="CJ264" s="132"/>
      <c r="CK264" s="132"/>
      <c r="CL264" s="7"/>
      <c r="CM264" s="132"/>
      <c r="CN264" s="13"/>
      <c r="CO264" s="13"/>
      <c r="CP264" s="13"/>
      <c r="CQ264" s="112"/>
      <c r="CR264" s="132"/>
      <c r="CS264" s="132"/>
      <c r="CT264" s="132"/>
      <c r="CU264" s="132"/>
      <c r="CV264" s="7"/>
      <c r="CW264" s="132"/>
      <c r="CX264" s="13"/>
      <c r="CY264" s="13"/>
      <c r="CZ264" s="13"/>
      <c r="DA264" s="112"/>
      <c r="DB264" s="132"/>
      <c r="DC264" s="132"/>
      <c r="DD264" s="132"/>
      <c r="DE264" s="132"/>
      <c r="DF264" s="7"/>
      <c r="DG264" s="132"/>
      <c r="DH264" s="13"/>
      <c r="DI264" s="13"/>
      <c r="DJ264" s="13"/>
      <c r="DK264" s="112"/>
      <c r="DL264" s="132"/>
      <c r="DM264" s="132"/>
      <c r="DN264" s="132"/>
      <c r="DO264" s="132"/>
      <c r="DP264" s="7"/>
      <c r="DQ264" s="132"/>
      <c r="DR264" s="13"/>
      <c r="DS264" s="13"/>
      <c r="DT264" s="13"/>
      <c r="DU264" s="112"/>
      <c r="DV264" s="132"/>
      <c r="DW264" s="132"/>
      <c r="DX264" s="132"/>
      <c r="DY264" s="132"/>
      <c r="DZ264" s="7"/>
      <c r="EA264" s="132"/>
      <c r="EB264" s="13"/>
      <c r="EC264" s="13"/>
      <c r="ED264" s="13"/>
      <c r="EE264" s="112"/>
      <c r="EF264" s="132"/>
      <c r="EG264" s="132"/>
      <c r="EH264" s="132"/>
      <c r="EI264" s="132"/>
      <c r="EJ264" s="7"/>
      <c r="EK264" s="132"/>
      <c r="EL264" s="13"/>
      <c r="EM264" s="13"/>
      <c r="EN264" s="13"/>
      <c r="EO264" s="112"/>
      <c r="EP264" s="132"/>
      <c r="EQ264" s="132"/>
      <c r="ER264" s="132"/>
      <c r="ES264" s="132"/>
      <c r="ET264" s="7"/>
      <c r="EU264" s="132"/>
    </row>
    <row r="265" spans="1:151" ht="12.75" customHeight="1" x14ac:dyDescent="0.2">
      <c r="A265" s="13"/>
      <c r="B265" s="13"/>
      <c r="C265" s="13"/>
      <c r="D265" s="13"/>
      <c r="E265" s="13"/>
      <c r="F265" s="13"/>
      <c r="G265" s="13"/>
      <c r="H265" s="13"/>
      <c r="I265" s="13"/>
      <c r="J265" s="13"/>
      <c r="K265" s="14"/>
      <c r="L265" s="13"/>
      <c r="M265" s="13"/>
      <c r="N265" s="13"/>
      <c r="O265" s="112"/>
      <c r="P265" s="132"/>
      <c r="Q265" s="132"/>
      <c r="R265" s="132"/>
      <c r="S265" s="132"/>
      <c r="T265" s="7"/>
      <c r="U265" s="132"/>
      <c r="V265" s="13"/>
      <c r="W265" s="13"/>
      <c r="X265" s="13"/>
      <c r="Y265" s="112"/>
      <c r="Z265" s="132"/>
      <c r="AA265" s="132"/>
      <c r="AB265" s="132"/>
      <c r="AC265" s="132"/>
      <c r="AD265" s="7"/>
      <c r="AE265" s="132"/>
      <c r="AF265" s="13"/>
      <c r="AG265" s="13"/>
      <c r="AH265" s="13"/>
      <c r="AI265" s="112"/>
      <c r="AJ265" s="132"/>
      <c r="AK265" s="132"/>
      <c r="AL265" s="132"/>
      <c r="AM265" s="132"/>
      <c r="AN265" s="7"/>
      <c r="AO265" s="132"/>
      <c r="AP265" s="13"/>
      <c r="AQ265" s="13"/>
      <c r="AR265" s="13"/>
      <c r="AS265" s="112"/>
      <c r="AT265" s="132"/>
      <c r="AU265" s="132"/>
      <c r="AV265" s="132"/>
      <c r="AW265" s="132"/>
      <c r="AX265" s="7"/>
      <c r="AY265" s="132"/>
      <c r="AZ265" s="13"/>
      <c r="BA265" s="13"/>
      <c r="BB265" s="13"/>
      <c r="BC265" s="112"/>
      <c r="BD265" s="132"/>
      <c r="BE265" s="132"/>
      <c r="BF265" s="132"/>
      <c r="BG265" s="132"/>
      <c r="BH265" s="7"/>
      <c r="BI265" s="132"/>
      <c r="BJ265" s="13"/>
      <c r="BK265" s="13"/>
      <c r="BL265" s="13"/>
      <c r="BM265" s="112"/>
      <c r="BN265" s="132"/>
      <c r="BO265" s="132"/>
      <c r="BP265" s="132"/>
      <c r="BQ265" s="132"/>
      <c r="BR265" s="7"/>
      <c r="BS265" s="132"/>
      <c r="BT265" s="13"/>
      <c r="BU265" s="13"/>
      <c r="BV265" s="13"/>
      <c r="BW265" s="112"/>
      <c r="BX265" s="132"/>
      <c r="BY265" s="132"/>
      <c r="BZ265" s="132"/>
      <c r="CA265" s="132"/>
      <c r="CB265" s="7"/>
      <c r="CC265" s="132"/>
      <c r="CD265" s="13"/>
      <c r="CE265" s="13"/>
      <c r="CF265" s="13"/>
      <c r="CG265" s="112"/>
      <c r="CH265" s="132"/>
      <c r="CI265" s="132"/>
      <c r="CJ265" s="132"/>
      <c r="CK265" s="132"/>
      <c r="CL265" s="7"/>
      <c r="CM265" s="132"/>
      <c r="CN265" s="13"/>
      <c r="CO265" s="13"/>
      <c r="CP265" s="13"/>
      <c r="CQ265" s="112"/>
      <c r="CR265" s="132"/>
      <c r="CS265" s="132"/>
      <c r="CT265" s="132"/>
      <c r="CU265" s="132"/>
      <c r="CV265" s="7"/>
      <c r="CW265" s="132"/>
      <c r="CX265" s="13"/>
      <c r="CY265" s="13"/>
      <c r="CZ265" s="13"/>
      <c r="DA265" s="112"/>
      <c r="DB265" s="132"/>
      <c r="DC265" s="132"/>
      <c r="DD265" s="132"/>
      <c r="DE265" s="132"/>
      <c r="DF265" s="7"/>
      <c r="DG265" s="132"/>
      <c r="DH265" s="13"/>
      <c r="DI265" s="13"/>
      <c r="DJ265" s="13"/>
      <c r="DK265" s="112"/>
      <c r="DL265" s="132"/>
      <c r="DM265" s="132"/>
      <c r="DN265" s="132"/>
      <c r="DO265" s="132"/>
      <c r="DP265" s="7"/>
      <c r="DQ265" s="132"/>
      <c r="DR265" s="13"/>
      <c r="DS265" s="13"/>
      <c r="DT265" s="13"/>
      <c r="DU265" s="112"/>
      <c r="DV265" s="132"/>
      <c r="DW265" s="132"/>
      <c r="DX265" s="132"/>
      <c r="DY265" s="132"/>
      <c r="DZ265" s="7"/>
      <c r="EA265" s="132"/>
      <c r="EB265" s="13"/>
      <c r="EC265" s="13"/>
      <c r="ED265" s="13"/>
      <c r="EE265" s="112"/>
      <c r="EF265" s="132"/>
      <c r="EG265" s="132"/>
      <c r="EH265" s="132"/>
      <c r="EI265" s="132"/>
      <c r="EJ265" s="7"/>
      <c r="EK265" s="132"/>
      <c r="EL265" s="13"/>
      <c r="EM265" s="13"/>
      <c r="EN265" s="13"/>
      <c r="EO265" s="112"/>
      <c r="EP265" s="132"/>
      <c r="EQ265" s="132"/>
      <c r="ER265" s="132"/>
      <c r="ES265" s="132"/>
      <c r="ET265" s="7"/>
      <c r="EU265" s="132"/>
    </row>
    <row r="266" spans="1:151" ht="12.75" customHeight="1" x14ac:dyDescent="0.2">
      <c r="A266" s="13"/>
      <c r="B266" s="13"/>
      <c r="C266" s="13"/>
      <c r="D266" s="13"/>
      <c r="E266" s="13"/>
      <c r="F266" s="13"/>
      <c r="G266" s="13"/>
      <c r="H266" s="13"/>
      <c r="I266" s="13"/>
      <c r="J266" s="13"/>
      <c r="K266" s="14"/>
      <c r="L266" s="13"/>
      <c r="M266" s="13"/>
      <c r="N266" s="13"/>
      <c r="O266" s="112"/>
      <c r="P266" s="132"/>
      <c r="Q266" s="132"/>
      <c r="R266" s="132"/>
      <c r="S266" s="132"/>
      <c r="T266" s="7"/>
      <c r="U266" s="132"/>
      <c r="V266" s="13"/>
      <c r="W266" s="13"/>
      <c r="X266" s="13"/>
      <c r="Y266" s="112"/>
      <c r="Z266" s="132"/>
      <c r="AA266" s="132"/>
      <c r="AB266" s="132"/>
      <c r="AC266" s="132"/>
      <c r="AD266" s="7"/>
      <c r="AE266" s="132"/>
      <c r="AF266" s="13"/>
      <c r="AG266" s="13"/>
      <c r="AH266" s="13"/>
      <c r="AI266" s="112"/>
      <c r="AJ266" s="132"/>
      <c r="AK266" s="132"/>
      <c r="AL266" s="132"/>
      <c r="AM266" s="132"/>
      <c r="AN266" s="7"/>
      <c r="AO266" s="132"/>
      <c r="AP266" s="13"/>
      <c r="AQ266" s="13"/>
      <c r="AR266" s="13"/>
      <c r="AS266" s="112"/>
      <c r="AT266" s="132"/>
      <c r="AU266" s="132"/>
      <c r="AV266" s="132"/>
      <c r="AW266" s="132"/>
      <c r="AX266" s="7"/>
      <c r="AY266" s="132"/>
      <c r="AZ266" s="13"/>
      <c r="BA266" s="13"/>
      <c r="BB266" s="13"/>
      <c r="BC266" s="112"/>
      <c r="BD266" s="132"/>
      <c r="BE266" s="132"/>
      <c r="BF266" s="132"/>
      <c r="BG266" s="132"/>
      <c r="BH266" s="7"/>
      <c r="BI266" s="132"/>
      <c r="BJ266" s="13"/>
      <c r="BK266" s="13"/>
      <c r="BL266" s="13"/>
      <c r="BM266" s="112"/>
      <c r="BN266" s="132"/>
      <c r="BO266" s="132"/>
      <c r="BP266" s="132"/>
      <c r="BQ266" s="132"/>
      <c r="BR266" s="7"/>
      <c r="BS266" s="132"/>
      <c r="BT266" s="13"/>
      <c r="BU266" s="13"/>
      <c r="BV266" s="13"/>
      <c r="BW266" s="112"/>
      <c r="BX266" s="132"/>
      <c r="BY266" s="132"/>
      <c r="BZ266" s="132"/>
      <c r="CA266" s="132"/>
      <c r="CB266" s="7"/>
      <c r="CC266" s="132"/>
      <c r="CD266" s="13"/>
      <c r="CE266" s="13"/>
      <c r="CF266" s="13"/>
      <c r="CG266" s="112"/>
      <c r="CH266" s="132"/>
      <c r="CI266" s="132"/>
      <c r="CJ266" s="132"/>
      <c r="CK266" s="132"/>
      <c r="CL266" s="7"/>
      <c r="CM266" s="132"/>
      <c r="CN266" s="13"/>
      <c r="CO266" s="13"/>
      <c r="CP266" s="13"/>
      <c r="CQ266" s="112"/>
      <c r="CR266" s="132"/>
      <c r="CS266" s="132"/>
      <c r="CT266" s="132"/>
      <c r="CU266" s="132"/>
      <c r="CV266" s="7"/>
      <c r="CW266" s="132"/>
      <c r="CX266" s="13"/>
      <c r="CY266" s="13"/>
      <c r="CZ266" s="13"/>
      <c r="DA266" s="112"/>
      <c r="DB266" s="132"/>
      <c r="DC266" s="132"/>
      <c r="DD266" s="132"/>
      <c r="DE266" s="132"/>
      <c r="DF266" s="7"/>
      <c r="DG266" s="132"/>
      <c r="DH266" s="13"/>
      <c r="DI266" s="13"/>
      <c r="DJ266" s="13"/>
      <c r="DK266" s="112"/>
      <c r="DL266" s="132"/>
      <c r="DM266" s="132"/>
      <c r="DN266" s="132"/>
      <c r="DO266" s="132"/>
      <c r="DP266" s="7"/>
      <c r="DQ266" s="132"/>
      <c r="DR266" s="13"/>
      <c r="DS266" s="13"/>
      <c r="DT266" s="13"/>
      <c r="DU266" s="112"/>
      <c r="DV266" s="132"/>
      <c r="DW266" s="132"/>
      <c r="DX266" s="132"/>
      <c r="DY266" s="132"/>
      <c r="DZ266" s="7"/>
      <c r="EA266" s="132"/>
      <c r="EB266" s="13"/>
      <c r="EC266" s="13"/>
      <c r="ED266" s="13"/>
      <c r="EE266" s="112"/>
      <c r="EF266" s="132"/>
      <c r="EG266" s="132"/>
      <c r="EH266" s="132"/>
      <c r="EI266" s="132"/>
      <c r="EJ266" s="7"/>
      <c r="EK266" s="132"/>
      <c r="EL266" s="13"/>
      <c r="EM266" s="13"/>
      <c r="EN266" s="13"/>
      <c r="EO266" s="112"/>
      <c r="EP266" s="132"/>
      <c r="EQ266" s="132"/>
      <c r="ER266" s="132"/>
      <c r="ES266" s="132"/>
      <c r="ET266" s="7"/>
      <c r="EU266" s="132"/>
    </row>
    <row r="267" spans="1:151" ht="12.75" customHeight="1" x14ac:dyDescent="0.2">
      <c r="A267" s="13"/>
      <c r="B267" s="13"/>
      <c r="C267" s="13"/>
      <c r="D267" s="13"/>
      <c r="E267" s="13"/>
      <c r="F267" s="13"/>
      <c r="G267" s="13"/>
      <c r="H267" s="13"/>
      <c r="I267" s="13"/>
      <c r="J267" s="13"/>
      <c r="K267" s="14"/>
      <c r="L267" s="13"/>
      <c r="M267" s="13"/>
      <c r="N267" s="13"/>
      <c r="O267" s="112"/>
      <c r="P267" s="132"/>
      <c r="Q267" s="132"/>
      <c r="R267" s="132"/>
      <c r="S267" s="132"/>
      <c r="T267" s="7"/>
      <c r="U267" s="132"/>
      <c r="V267" s="13"/>
      <c r="W267" s="13"/>
      <c r="X267" s="13"/>
      <c r="Y267" s="112"/>
      <c r="Z267" s="132"/>
      <c r="AA267" s="132"/>
      <c r="AB267" s="132"/>
      <c r="AC267" s="132"/>
      <c r="AD267" s="7"/>
      <c r="AE267" s="132"/>
      <c r="AF267" s="13"/>
      <c r="AG267" s="13"/>
      <c r="AH267" s="13"/>
      <c r="AI267" s="112"/>
      <c r="AJ267" s="132"/>
      <c r="AK267" s="132"/>
      <c r="AL267" s="132"/>
      <c r="AM267" s="132"/>
      <c r="AN267" s="7"/>
      <c r="AO267" s="132"/>
      <c r="AP267" s="13"/>
      <c r="AQ267" s="13"/>
      <c r="AR267" s="13"/>
      <c r="AS267" s="112"/>
      <c r="AT267" s="132"/>
      <c r="AU267" s="132"/>
      <c r="AV267" s="132"/>
      <c r="AW267" s="132"/>
      <c r="AX267" s="7"/>
      <c r="AY267" s="132"/>
      <c r="AZ267" s="13"/>
      <c r="BA267" s="13"/>
      <c r="BB267" s="13"/>
      <c r="BC267" s="112"/>
      <c r="BD267" s="132"/>
      <c r="BE267" s="132"/>
      <c r="BF267" s="132"/>
      <c r="BG267" s="132"/>
      <c r="BH267" s="7"/>
      <c r="BI267" s="132"/>
      <c r="BJ267" s="13"/>
      <c r="BK267" s="13"/>
      <c r="BL267" s="13"/>
      <c r="BM267" s="112"/>
      <c r="BN267" s="132"/>
      <c r="BO267" s="132"/>
      <c r="BP267" s="132"/>
      <c r="BQ267" s="132"/>
      <c r="BR267" s="7"/>
      <c r="BS267" s="132"/>
      <c r="BT267" s="13"/>
      <c r="BU267" s="13"/>
      <c r="BV267" s="13"/>
      <c r="BW267" s="112"/>
      <c r="BX267" s="132"/>
      <c r="BY267" s="132"/>
      <c r="BZ267" s="132"/>
      <c r="CA267" s="132"/>
      <c r="CB267" s="7"/>
      <c r="CC267" s="132"/>
      <c r="CD267" s="13"/>
      <c r="CE267" s="13"/>
      <c r="CF267" s="13"/>
      <c r="CG267" s="112"/>
      <c r="CH267" s="132"/>
      <c r="CI267" s="132"/>
      <c r="CJ267" s="132"/>
      <c r="CK267" s="132"/>
      <c r="CL267" s="7"/>
      <c r="CM267" s="132"/>
      <c r="CN267" s="13"/>
      <c r="CO267" s="13"/>
      <c r="CP267" s="13"/>
      <c r="CQ267" s="112"/>
      <c r="CR267" s="132"/>
      <c r="CS267" s="132"/>
      <c r="CT267" s="132"/>
      <c r="CU267" s="132"/>
      <c r="CV267" s="7"/>
      <c r="CW267" s="132"/>
      <c r="CX267" s="13"/>
      <c r="CY267" s="13"/>
      <c r="CZ267" s="13"/>
      <c r="DA267" s="112"/>
      <c r="DB267" s="132"/>
      <c r="DC267" s="132"/>
      <c r="DD267" s="132"/>
      <c r="DE267" s="132"/>
      <c r="DF267" s="7"/>
      <c r="DG267" s="132"/>
      <c r="DH267" s="13"/>
      <c r="DI267" s="13"/>
      <c r="DJ267" s="13"/>
      <c r="DK267" s="112"/>
      <c r="DL267" s="132"/>
      <c r="DM267" s="132"/>
      <c r="DN267" s="132"/>
      <c r="DO267" s="132"/>
      <c r="DP267" s="7"/>
      <c r="DQ267" s="132"/>
      <c r="DR267" s="13"/>
      <c r="DS267" s="13"/>
      <c r="DT267" s="13"/>
      <c r="DU267" s="112"/>
      <c r="DV267" s="132"/>
      <c r="DW267" s="132"/>
      <c r="DX267" s="132"/>
      <c r="DY267" s="132"/>
      <c r="DZ267" s="7"/>
      <c r="EA267" s="132"/>
      <c r="EB267" s="13"/>
      <c r="EC267" s="13"/>
      <c r="ED267" s="13"/>
      <c r="EE267" s="112"/>
      <c r="EF267" s="132"/>
      <c r="EG267" s="132"/>
      <c r="EH267" s="132"/>
      <c r="EI267" s="132"/>
      <c r="EJ267" s="7"/>
      <c r="EK267" s="132"/>
      <c r="EL267" s="13"/>
      <c r="EM267" s="13"/>
      <c r="EN267" s="13"/>
      <c r="EO267" s="112"/>
      <c r="EP267" s="132"/>
      <c r="EQ267" s="132"/>
      <c r="ER267" s="132"/>
      <c r="ES267" s="132"/>
      <c r="ET267" s="7"/>
      <c r="EU267" s="132"/>
    </row>
    <row r="268" spans="1:151" ht="12.75" customHeight="1" x14ac:dyDescent="0.2">
      <c r="A268" s="13"/>
      <c r="B268" s="13"/>
      <c r="C268" s="13"/>
      <c r="D268" s="13"/>
      <c r="E268" s="13"/>
      <c r="F268" s="13"/>
      <c r="G268" s="13"/>
      <c r="H268" s="13"/>
      <c r="I268" s="13"/>
      <c r="J268" s="13"/>
      <c r="K268" s="14"/>
      <c r="L268" s="13"/>
      <c r="M268" s="13"/>
      <c r="N268" s="13"/>
      <c r="O268" s="112"/>
      <c r="P268" s="132"/>
      <c r="Q268" s="132"/>
      <c r="R268" s="132"/>
      <c r="S268" s="132"/>
      <c r="T268" s="7"/>
      <c r="U268" s="132"/>
      <c r="V268" s="13"/>
      <c r="W268" s="13"/>
      <c r="X268" s="13"/>
      <c r="Y268" s="112"/>
      <c r="Z268" s="132"/>
      <c r="AA268" s="132"/>
      <c r="AB268" s="132"/>
      <c r="AC268" s="132"/>
      <c r="AD268" s="7"/>
      <c r="AE268" s="132"/>
      <c r="AF268" s="13"/>
      <c r="AG268" s="13"/>
      <c r="AH268" s="13"/>
      <c r="AI268" s="112"/>
      <c r="AJ268" s="132"/>
      <c r="AK268" s="132"/>
      <c r="AL268" s="132"/>
      <c r="AM268" s="132"/>
      <c r="AN268" s="7"/>
      <c r="AO268" s="132"/>
      <c r="AP268" s="13"/>
      <c r="AQ268" s="13"/>
      <c r="AR268" s="13"/>
      <c r="AS268" s="112"/>
      <c r="AT268" s="132"/>
      <c r="AU268" s="132"/>
      <c r="AV268" s="132"/>
      <c r="AW268" s="132"/>
      <c r="AX268" s="7"/>
      <c r="AY268" s="132"/>
      <c r="AZ268" s="13"/>
      <c r="BA268" s="13"/>
      <c r="BB268" s="13"/>
      <c r="BC268" s="112"/>
      <c r="BD268" s="132"/>
      <c r="BE268" s="132"/>
      <c r="BF268" s="132"/>
      <c r="BG268" s="132"/>
      <c r="BH268" s="7"/>
      <c r="BI268" s="132"/>
      <c r="BJ268" s="13"/>
      <c r="BK268" s="13"/>
      <c r="BL268" s="13"/>
      <c r="BM268" s="112"/>
      <c r="BN268" s="132"/>
      <c r="BO268" s="132"/>
      <c r="BP268" s="132"/>
      <c r="BQ268" s="132"/>
      <c r="BR268" s="7"/>
      <c r="BS268" s="132"/>
      <c r="BT268" s="13"/>
      <c r="BU268" s="13"/>
      <c r="BV268" s="13"/>
      <c r="BW268" s="112"/>
      <c r="BX268" s="132"/>
      <c r="BY268" s="132"/>
      <c r="BZ268" s="132"/>
      <c r="CA268" s="132"/>
      <c r="CB268" s="7"/>
      <c r="CC268" s="132"/>
      <c r="CD268" s="13"/>
      <c r="CE268" s="13"/>
      <c r="CF268" s="13"/>
      <c r="CG268" s="112"/>
      <c r="CH268" s="132"/>
      <c r="CI268" s="132"/>
      <c r="CJ268" s="132"/>
      <c r="CK268" s="132"/>
      <c r="CL268" s="7"/>
      <c r="CM268" s="132"/>
      <c r="CN268" s="13"/>
      <c r="CO268" s="13"/>
      <c r="CP268" s="13"/>
      <c r="CQ268" s="112"/>
      <c r="CR268" s="132"/>
      <c r="CS268" s="132"/>
      <c r="CT268" s="132"/>
      <c r="CU268" s="132"/>
      <c r="CV268" s="7"/>
      <c r="CW268" s="132"/>
      <c r="CX268" s="13"/>
      <c r="CY268" s="13"/>
      <c r="CZ268" s="13"/>
      <c r="DA268" s="112"/>
      <c r="DB268" s="132"/>
      <c r="DC268" s="132"/>
      <c r="DD268" s="132"/>
      <c r="DE268" s="132"/>
      <c r="DF268" s="7"/>
      <c r="DG268" s="132"/>
      <c r="DH268" s="13"/>
      <c r="DI268" s="13"/>
      <c r="DJ268" s="13"/>
      <c r="DK268" s="112"/>
      <c r="DL268" s="132"/>
      <c r="DM268" s="132"/>
      <c r="DN268" s="132"/>
      <c r="DO268" s="132"/>
      <c r="DP268" s="7"/>
      <c r="DQ268" s="132"/>
      <c r="DR268" s="13"/>
      <c r="DS268" s="13"/>
      <c r="DT268" s="13"/>
      <c r="DU268" s="112"/>
      <c r="DV268" s="132"/>
      <c r="DW268" s="132"/>
      <c r="DX268" s="132"/>
      <c r="DY268" s="132"/>
      <c r="DZ268" s="7"/>
      <c r="EA268" s="132"/>
      <c r="EB268" s="13"/>
      <c r="EC268" s="13"/>
      <c r="ED268" s="13"/>
      <c r="EE268" s="112"/>
      <c r="EF268" s="132"/>
      <c r="EG268" s="132"/>
      <c r="EH268" s="132"/>
      <c r="EI268" s="132"/>
      <c r="EJ268" s="7"/>
      <c r="EK268" s="132"/>
      <c r="EL268" s="13"/>
      <c r="EM268" s="13"/>
      <c r="EN268" s="13"/>
      <c r="EO268" s="112"/>
      <c r="EP268" s="132"/>
      <c r="EQ268" s="132"/>
      <c r="ER268" s="132"/>
      <c r="ES268" s="132"/>
      <c r="ET268" s="7"/>
      <c r="EU268" s="132"/>
    </row>
    <row r="269" spans="1:151" ht="12.75" customHeight="1" x14ac:dyDescent="0.2">
      <c r="A269" s="13"/>
      <c r="B269" s="13"/>
      <c r="C269" s="13"/>
      <c r="D269" s="13"/>
      <c r="E269" s="13"/>
      <c r="F269" s="13"/>
      <c r="G269" s="13"/>
      <c r="H269" s="13"/>
      <c r="I269" s="13"/>
      <c r="J269" s="13"/>
      <c r="K269" s="14"/>
      <c r="L269" s="13"/>
      <c r="M269" s="13"/>
      <c r="N269" s="13"/>
      <c r="O269" s="112"/>
      <c r="P269" s="132"/>
      <c r="Q269" s="132"/>
      <c r="R269" s="132"/>
      <c r="S269" s="132"/>
      <c r="T269" s="7"/>
      <c r="U269" s="132"/>
      <c r="V269" s="13"/>
      <c r="W269" s="13"/>
      <c r="X269" s="13"/>
      <c r="Y269" s="112"/>
      <c r="Z269" s="132"/>
      <c r="AA269" s="132"/>
      <c r="AB269" s="132"/>
      <c r="AC269" s="132"/>
      <c r="AD269" s="7"/>
      <c r="AE269" s="132"/>
      <c r="AF269" s="13"/>
      <c r="AG269" s="13"/>
      <c r="AH269" s="13"/>
      <c r="AI269" s="112"/>
      <c r="AJ269" s="132"/>
      <c r="AK269" s="132"/>
      <c r="AL269" s="132"/>
      <c r="AM269" s="132"/>
      <c r="AN269" s="7"/>
      <c r="AO269" s="132"/>
      <c r="AP269" s="13"/>
      <c r="AQ269" s="13"/>
      <c r="AR269" s="13"/>
      <c r="AS269" s="112"/>
      <c r="AT269" s="132"/>
      <c r="AU269" s="132"/>
      <c r="AV269" s="132"/>
      <c r="AW269" s="132"/>
      <c r="AX269" s="7"/>
      <c r="AY269" s="132"/>
      <c r="AZ269" s="13"/>
      <c r="BA269" s="13"/>
      <c r="BB269" s="13"/>
      <c r="BC269" s="112"/>
      <c r="BD269" s="132"/>
      <c r="BE269" s="132"/>
      <c r="BF269" s="132"/>
      <c r="BG269" s="132"/>
      <c r="BH269" s="7"/>
      <c r="BI269" s="132"/>
      <c r="BJ269" s="13"/>
      <c r="BK269" s="13"/>
      <c r="BL269" s="13"/>
      <c r="BM269" s="112"/>
      <c r="BN269" s="132"/>
      <c r="BO269" s="132"/>
      <c r="BP269" s="132"/>
      <c r="BQ269" s="132"/>
      <c r="BR269" s="7"/>
      <c r="BS269" s="132"/>
      <c r="BT269" s="13"/>
      <c r="BU269" s="13"/>
      <c r="BV269" s="13"/>
      <c r="BW269" s="112"/>
      <c r="BX269" s="132"/>
      <c r="BY269" s="132"/>
      <c r="BZ269" s="132"/>
      <c r="CA269" s="132"/>
      <c r="CB269" s="7"/>
      <c r="CC269" s="132"/>
      <c r="CD269" s="13"/>
      <c r="CE269" s="13"/>
      <c r="CF269" s="13"/>
      <c r="CG269" s="112"/>
      <c r="CH269" s="132"/>
      <c r="CI269" s="132"/>
      <c r="CJ269" s="132"/>
      <c r="CK269" s="132"/>
      <c r="CL269" s="7"/>
      <c r="CM269" s="132"/>
      <c r="CN269" s="13"/>
      <c r="CO269" s="13"/>
      <c r="CP269" s="13"/>
      <c r="CQ269" s="112"/>
      <c r="CR269" s="132"/>
      <c r="CS269" s="132"/>
      <c r="CT269" s="132"/>
      <c r="CU269" s="132"/>
      <c r="CV269" s="7"/>
      <c r="CW269" s="132"/>
      <c r="CX269" s="13"/>
      <c r="CY269" s="13"/>
      <c r="CZ269" s="13"/>
      <c r="DA269" s="112"/>
      <c r="DB269" s="132"/>
      <c r="DC269" s="132"/>
      <c r="DD269" s="132"/>
      <c r="DE269" s="132"/>
      <c r="DF269" s="7"/>
      <c r="DG269" s="132"/>
      <c r="DH269" s="13"/>
      <c r="DI269" s="13"/>
      <c r="DJ269" s="13"/>
      <c r="DK269" s="112"/>
      <c r="DL269" s="132"/>
      <c r="DM269" s="132"/>
      <c r="DN269" s="132"/>
      <c r="DO269" s="132"/>
      <c r="DP269" s="7"/>
      <c r="DQ269" s="132"/>
      <c r="DR269" s="13"/>
      <c r="DS269" s="13"/>
      <c r="DT269" s="13"/>
      <c r="DU269" s="112"/>
      <c r="DV269" s="132"/>
      <c r="DW269" s="132"/>
      <c r="DX269" s="132"/>
      <c r="DY269" s="132"/>
      <c r="DZ269" s="7"/>
      <c r="EA269" s="132"/>
      <c r="EB269" s="13"/>
      <c r="EC269" s="13"/>
      <c r="ED269" s="13"/>
      <c r="EE269" s="112"/>
      <c r="EF269" s="132"/>
      <c r="EG269" s="132"/>
      <c r="EH269" s="132"/>
      <c r="EI269" s="132"/>
      <c r="EJ269" s="7"/>
      <c r="EK269" s="132"/>
      <c r="EL269" s="13"/>
      <c r="EM269" s="13"/>
      <c r="EN269" s="13"/>
      <c r="EO269" s="112"/>
      <c r="EP269" s="132"/>
      <c r="EQ269" s="132"/>
      <c r="ER269" s="132"/>
      <c r="ES269" s="132"/>
      <c r="ET269" s="7"/>
      <c r="EU269" s="132"/>
    </row>
    <row r="270" spans="1:151" ht="12.75" customHeight="1" x14ac:dyDescent="0.2">
      <c r="A270" s="13"/>
      <c r="B270" s="13"/>
      <c r="C270" s="13"/>
      <c r="D270" s="13"/>
      <c r="E270" s="13"/>
      <c r="F270" s="13"/>
      <c r="G270" s="13"/>
      <c r="H270" s="13"/>
      <c r="I270" s="13"/>
      <c r="J270" s="13"/>
      <c r="K270" s="14"/>
      <c r="L270" s="13"/>
      <c r="M270" s="13"/>
      <c r="N270" s="13"/>
      <c r="O270" s="112"/>
      <c r="P270" s="132"/>
      <c r="Q270" s="132"/>
      <c r="R270" s="132"/>
      <c r="S270" s="132"/>
      <c r="T270" s="7"/>
      <c r="U270" s="132"/>
      <c r="V270" s="13"/>
      <c r="W270" s="13"/>
      <c r="X270" s="13"/>
      <c r="Y270" s="112"/>
      <c r="Z270" s="132"/>
      <c r="AA270" s="132"/>
      <c r="AB270" s="132"/>
      <c r="AC270" s="132"/>
      <c r="AD270" s="7"/>
      <c r="AE270" s="132"/>
      <c r="AF270" s="13"/>
      <c r="AG270" s="13"/>
      <c r="AH270" s="13"/>
      <c r="AI270" s="112"/>
      <c r="AJ270" s="132"/>
      <c r="AK270" s="132"/>
      <c r="AL270" s="132"/>
      <c r="AM270" s="132"/>
      <c r="AN270" s="7"/>
      <c r="AO270" s="132"/>
      <c r="AP270" s="13"/>
      <c r="AQ270" s="13"/>
      <c r="AR270" s="13"/>
      <c r="AS270" s="112"/>
      <c r="AT270" s="132"/>
      <c r="AU270" s="132"/>
      <c r="AV270" s="132"/>
      <c r="AW270" s="132"/>
      <c r="AX270" s="7"/>
      <c r="AY270" s="132"/>
      <c r="AZ270" s="13"/>
      <c r="BA270" s="13"/>
      <c r="BB270" s="13"/>
      <c r="BC270" s="112"/>
      <c r="BD270" s="132"/>
      <c r="BE270" s="132"/>
      <c r="BF270" s="132"/>
      <c r="BG270" s="132"/>
      <c r="BH270" s="7"/>
      <c r="BI270" s="132"/>
      <c r="BJ270" s="13"/>
      <c r="BK270" s="13"/>
      <c r="BL270" s="13"/>
      <c r="BM270" s="112"/>
      <c r="BN270" s="132"/>
      <c r="BO270" s="132"/>
      <c r="BP270" s="132"/>
      <c r="BQ270" s="132"/>
      <c r="BR270" s="7"/>
      <c r="BS270" s="132"/>
      <c r="BT270" s="13"/>
      <c r="BU270" s="13"/>
      <c r="BV270" s="13"/>
      <c r="BW270" s="112"/>
      <c r="BX270" s="132"/>
      <c r="BY270" s="132"/>
      <c r="BZ270" s="132"/>
      <c r="CA270" s="132"/>
      <c r="CB270" s="7"/>
      <c r="CC270" s="132"/>
      <c r="CD270" s="13"/>
      <c r="CE270" s="13"/>
      <c r="CF270" s="13"/>
      <c r="CG270" s="112"/>
      <c r="CH270" s="132"/>
      <c r="CI270" s="132"/>
      <c r="CJ270" s="132"/>
      <c r="CK270" s="132"/>
      <c r="CL270" s="7"/>
      <c r="CM270" s="132"/>
      <c r="CN270" s="13"/>
      <c r="CO270" s="13"/>
      <c r="CP270" s="13"/>
      <c r="CQ270" s="112"/>
      <c r="CR270" s="132"/>
      <c r="CS270" s="132"/>
      <c r="CT270" s="132"/>
      <c r="CU270" s="132"/>
      <c r="CV270" s="7"/>
      <c r="CW270" s="132"/>
      <c r="CX270" s="13"/>
      <c r="CY270" s="13"/>
      <c r="CZ270" s="13"/>
      <c r="DA270" s="112"/>
      <c r="DB270" s="132"/>
      <c r="DC270" s="132"/>
      <c r="DD270" s="132"/>
      <c r="DE270" s="132"/>
      <c r="DF270" s="7"/>
      <c r="DG270" s="132"/>
      <c r="DH270" s="13"/>
      <c r="DI270" s="13"/>
      <c r="DJ270" s="13"/>
      <c r="DK270" s="112"/>
      <c r="DL270" s="132"/>
      <c r="DM270" s="132"/>
      <c r="DN270" s="132"/>
      <c r="DO270" s="132"/>
      <c r="DP270" s="7"/>
      <c r="DQ270" s="132"/>
      <c r="DR270" s="13"/>
      <c r="DS270" s="13"/>
      <c r="DT270" s="13"/>
      <c r="DU270" s="112"/>
      <c r="DV270" s="132"/>
      <c r="DW270" s="132"/>
      <c r="DX270" s="132"/>
      <c r="DY270" s="132"/>
      <c r="DZ270" s="7"/>
      <c r="EA270" s="132"/>
      <c r="EB270" s="13"/>
      <c r="EC270" s="13"/>
      <c r="ED270" s="13"/>
      <c r="EE270" s="112"/>
      <c r="EF270" s="132"/>
      <c r="EG270" s="132"/>
      <c r="EH270" s="132"/>
      <c r="EI270" s="132"/>
      <c r="EJ270" s="7"/>
      <c r="EK270" s="132"/>
      <c r="EL270" s="13"/>
      <c r="EM270" s="13"/>
      <c r="EN270" s="13"/>
      <c r="EO270" s="112"/>
      <c r="EP270" s="132"/>
      <c r="EQ270" s="132"/>
      <c r="ER270" s="132"/>
      <c r="ES270" s="132"/>
      <c r="ET270" s="7"/>
      <c r="EU270" s="132"/>
    </row>
    <row r="271" spans="1:151" ht="12.75" customHeight="1" x14ac:dyDescent="0.2">
      <c r="A271" s="13"/>
      <c r="B271" s="13"/>
      <c r="C271" s="13"/>
      <c r="D271" s="13"/>
      <c r="E271" s="13"/>
      <c r="F271" s="13"/>
      <c r="G271" s="13"/>
      <c r="H271" s="13"/>
      <c r="I271" s="13"/>
      <c r="J271" s="13"/>
      <c r="K271" s="14"/>
      <c r="L271" s="13"/>
      <c r="M271" s="13"/>
      <c r="N271" s="13"/>
      <c r="O271" s="112"/>
      <c r="P271" s="132"/>
      <c r="Q271" s="132"/>
      <c r="R271" s="132"/>
      <c r="S271" s="132"/>
      <c r="T271" s="7"/>
      <c r="U271" s="132"/>
      <c r="V271" s="13"/>
      <c r="W271" s="13"/>
      <c r="X271" s="13"/>
      <c r="Y271" s="112"/>
      <c r="Z271" s="132"/>
      <c r="AA271" s="132"/>
      <c r="AB271" s="132"/>
      <c r="AC271" s="132"/>
      <c r="AD271" s="7"/>
      <c r="AE271" s="132"/>
      <c r="AF271" s="13"/>
      <c r="AG271" s="13"/>
      <c r="AH271" s="13"/>
      <c r="AI271" s="112"/>
      <c r="AJ271" s="132"/>
      <c r="AK271" s="132"/>
      <c r="AL271" s="132"/>
      <c r="AM271" s="132"/>
      <c r="AN271" s="7"/>
      <c r="AO271" s="132"/>
      <c r="AP271" s="13"/>
      <c r="AQ271" s="13"/>
      <c r="AR271" s="13"/>
      <c r="AS271" s="112"/>
      <c r="AT271" s="132"/>
      <c r="AU271" s="132"/>
      <c r="AV271" s="132"/>
      <c r="AW271" s="132"/>
      <c r="AX271" s="7"/>
      <c r="AY271" s="132"/>
      <c r="AZ271" s="13"/>
      <c r="BA271" s="13"/>
      <c r="BB271" s="13"/>
      <c r="BC271" s="112"/>
      <c r="BD271" s="132"/>
      <c r="BE271" s="132"/>
      <c r="BF271" s="132"/>
      <c r="BG271" s="132"/>
      <c r="BH271" s="7"/>
      <c r="BI271" s="132"/>
      <c r="BJ271" s="13"/>
      <c r="BK271" s="13"/>
      <c r="BL271" s="13"/>
      <c r="BM271" s="112"/>
      <c r="BN271" s="132"/>
      <c r="BO271" s="132"/>
      <c r="BP271" s="132"/>
      <c r="BQ271" s="132"/>
      <c r="BR271" s="7"/>
      <c r="BS271" s="132"/>
      <c r="BT271" s="13"/>
      <c r="BU271" s="13"/>
      <c r="BV271" s="13"/>
      <c r="BW271" s="112"/>
      <c r="BX271" s="132"/>
      <c r="BY271" s="132"/>
      <c r="BZ271" s="132"/>
      <c r="CA271" s="132"/>
      <c r="CB271" s="7"/>
      <c r="CC271" s="132"/>
      <c r="CD271" s="13"/>
      <c r="CE271" s="13"/>
      <c r="CF271" s="13"/>
      <c r="CG271" s="112"/>
      <c r="CH271" s="132"/>
      <c r="CI271" s="132"/>
      <c r="CJ271" s="132"/>
      <c r="CK271" s="132"/>
      <c r="CL271" s="7"/>
      <c r="CM271" s="132"/>
      <c r="CN271" s="13"/>
      <c r="CO271" s="13"/>
      <c r="CP271" s="13"/>
      <c r="CQ271" s="112"/>
      <c r="CR271" s="132"/>
      <c r="CS271" s="132"/>
      <c r="CT271" s="132"/>
      <c r="CU271" s="132"/>
      <c r="CV271" s="7"/>
      <c r="CW271" s="132"/>
      <c r="CX271" s="13"/>
      <c r="CY271" s="13"/>
      <c r="CZ271" s="13"/>
      <c r="DA271" s="112"/>
      <c r="DB271" s="132"/>
      <c r="DC271" s="132"/>
      <c r="DD271" s="132"/>
      <c r="DE271" s="132"/>
      <c r="DF271" s="7"/>
      <c r="DG271" s="132"/>
      <c r="DH271" s="13"/>
      <c r="DI271" s="13"/>
      <c r="DJ271" s="13"/>
      <c r="DK271" s="112"/>
      <c r="DL271" s="132"/>
      <c r="DM271" s="132"/>
      <c r="DN271" s="132"/>
      <c r="DO271" s="132"/>
      <c r="DP271" s="7"/>
      <c r="DQ271" s="132"/>
      <c r="DR271" s="13"/>
      <c r="DS271" s="13"/>
      <c r="DT271" s="13"/>
      <c r="DU271" s="112"/>
      <c r="DV271" s="132"/>
      <c r="DW271" s="132"/>
      <c r="DX271" s="132"/>
      <c r="DY271" s="132"/>
      <c r="DZ271" s="7"/>
      <c r="EA271" s="132"/>
      <c r="EB271" s="13"/>
      <c r="EC271" s="13"/>
      <c r="ED271" s="13"/>
      <c r="EE271" s="112"/>
      <c r="EF271" s="132"/>
      <c r="EG271" s="132"/>
      <c r="EH271" s="132"/>
      <c r="EI271" s="132"/>
      <c r="EJ271" s="7"/>
      <c r="EK271" s="132"/>
      <c r="EL271" s="13"/>
      <c r="EM271" s="13"/>
      <c r="EN271" s="13"/>
      <c r="EO271" s="112"/>
      <c r="EP271" s="132"/>
      <c r="EQ271" s="132"/>
      <c r="ER271" s="132"/>
      <c r="ES271" s="132"/>
      <c r="ET271" s="7"/>
      <c r="EU271" s="132"/>
    </row>
    <row r="272" spans="1:151" ht="12.75" customHeight="1" x14ac:dyDescent="0.2">
      <c r="A272" s="13"/>
      <c r="B272" s="13"/>
      <c r="C272" s="13"/>
      <c r="D272" s="13"/>
      <c r="E272" s="13"/>
      <c r="F272" s="13"/>
      <c r="G272" s="13"/>
      <c r="H272" s="13"/>
      <c r="I272" s="13"/>
      <c r="J272" s="13"/>
      <c r="K272" s="14"/>
      <c r="L272" s="13"/>
      <c r="M272" s="13"/>
      <c r="N272" s="13"/>
      <c r="O272" s="112"/>
      <c r="P272" s="132"/>
      <c r="Q272" s="132"/>
      <c r="R272" s="132"/>
      <c r="S272" s="132"/>
      <c r="T272" s="7"/>
      <c r="U272" s="132"/>
      <c r="V272" s="13"/>
      <c r="W272" s="13"/>
      <c r="X272" s="13"/>
      <c r="Y272" s="112"/>
      <c r="Z272" s="132"/>
      <c r="AA272" s="132"/>
      <c r="AB272" s="132"/>
      <c r="AC272" s="132"/>
      <c r="AD272" s="7"/>
      <c r="AE272" s="132"/>
      <c r="AF272" s="13"/>
      <c r="AG272" s="13"/>
      <c r="AH272" s="13"/>
      <c r="AI272" s="112"/>
      <c r="AJ272" s="132"/>
      <c r="AK272" s="132"/>
      <c r="AL272" s="132"/>
      <c r="AM272" s="132"/>
      <c r="AN272" s="7"/>
      <c r="AO272" s="132"/>
      <c r="AP272" s="13"/>
      <c r="AQ272" s="13"/>
      <c r="AR272" s="13"/>
      <c r="AS272" s="112"/>
      <c r="AT272" s="132"/>
      <c r="AU272" s="132"/>
      <c r="AV272" s="132"/>
      <c r="AW272" s="132"/>
      <c r="AX272" s="7"/>
      <c r="AY272" s="132"/>
      <c r="AZ272" s="13"/>
      <c r="BA272" s="13"/>
      <c r="BB272" s="13"/>
      <c r="BC272" s="112"/>
      <c r="BD272" s="132"/>
      <c r="BE272" s="132"/>
      <c r="BF272" s="132"/>
      <c r="BG272" s="132"/>
      <c r="BH272" s="7"/>
      <c r="BI272" s="132"/>
      <c r="BJ272" s="13"/>
      <c r="BK272" s="13"/>
      <c r="BL272" s="13"/>
      <c r="BM272" s="112"/>
      <c r="BN272" s="132"/>
      <c r="BO272" s="132"/>
      <c r="BP272" s="132"/>
      <c r="BQ272" s="132"/>
      <c r="BR272" s="7"/>
      <c r="BS272" s="132"/>
      <c r="BT272" s="13"/>
      <c r="BU272" s="13"/>
      <c r="BV272" s="13"/>
      <c r="BW272" s="112"/>
      <c r="BX272" s="132"/>
      <c r="BY272" s="132"/>
      <c r="BZ272" s="132"/>
      <c r="CA272" s="132"/>
      <c r="CB272" s="7"/>
      <c r="CC272" s="132"/>
      <c r="CD272" s="13"/>
      <c r="CE272" s="13"/>
      <c r="CF272" s="13"/>
      <c r="CG272" s="112"/>
      <c r="CH272" s="132"/>
      <c r="CI272" s="132"/>
      <c r="CJ272" s="132"/>
      <c r="CK272" s="132"/>
      <c r="CL272" s="7"/>
      <c r="CM272" s="132"/>
      <c r="CN272" s="13"/>
      <c r="CO272" s="13"/>
      <c r="CP272" s="13"/>
      <c r="CQ272" s="112"/>
      <c r="CR272" s="132"/>
      <c r="CS272" s="132"/>
      <c r="CT272" s="132"/>
      <c r="CU272" s="132"/>
      <c r="CV272" s="7"/>
      <c r="CW272" s="132"/>
      <c r="CX272" s="13"/>
      <c r="CY272" s="13"/>
      <c r="CZ272" s="13"/>
      <c r="DA272" s="112"/>
      <c r="DB272" s="132"/>
      <c r="DC272" s="132"/>
      <c r="DD272" s="132"/>
      <c r="DE272" s="132"/>
      <c r="DF272" s="7"/>
      <c r="DG272" s="132"/>
      <c r="DH272" s="13"/>
      <c r="DI272" s="13"/>
      <c r="DJ272" s="13"/>
      <c r="DK272" s="112"/>
      <c r="DL272" s="132"/>
      <c r="DM272" s="132"/>
      <c r="DN272" s="132"/>
      <c r="DO272" s="132"/>
      <c r="DP272" s="7"/>
      <c r="DQ272" s="132"/>
      <c r="DR272" s="13"/>
      <c r="DS272" s="13"/>
      <c r="DT272" s="13"/>
      <c r="DU272" s="112"/>
      <c r="DV272" s="132"/>
      <c r="DW272" s="132"/>
      <c r="DX272" s="132"/>
      <c r="DY272" s="132"/>
      <c r="DZ272" s="7"/>
      <c r="EA272" s="132"/>
      <c r="EB272" s="13"/>
      <c r="EC272" s="13"/>
      <c r="ED272" s="13"/>
      <c r="EE272" s="112"/>
      <c r="EF272" s="132"/>
      <c r="EG272" s="132"/>
      <c r="EH272" s="132"/>
      <c r="EI272" s="132"/>
      <c r="EJ272" s="7"/>
      <c r="EK272" s="132"/>
      <c r="EL272" s="13"/>
      <c r="EM272" s="13"/>
      <c r="EN272" s="13"/>
      <c r="EO272" s="112"/>
      <c r="EP272" s="132"/>
      <c r="EQ272" s="132"/>
      <c r="ER272" s="132"/>
      <c r="ES272" s="132"/>
      <c r="ET272" s="7"/>
      <c r="EU272" s="132"/>
    </row>
    <row r="273" spans="1:151" ht="12.75" customHeight="1" x14ac:dyDescent="0.2">
      <c r="A273" s="13"/>
      <c r="B273" s="13"/>
      <c r="C273" s="13"/>
      <c r="D273" s="13"/>
      <c r="E273" s="13"/>
      <c r="F273" s="13"/>
      <c r="G273" s="13"/>
      <c r="H273" s="13"/>
      <c r="I273" s="13"/>
      <c r="J273" s="13"/>
      <c r="K273" s="14"/>
      <c r="L273" s="13"/>
      <c r="M273" s="13"/>
      <c r="N273" s="13"/>
      <c r="O273" s="112"/>
      <c r="P273" s="132"/>
      <c r="Q273" s="132"/>
      <c r="R273" s="132"/>
      <c r="S273" s="132"/>
      <c r="T273" s="7"/>
      <c r="U273" s="132"/>
      <c r="V273" s="13"/>
      <c r="W273" s="13"/>
      <c r="X273" s="13"/>
      <c r="Y273" s="112"/>
      <c r="Z273" s="132"/>
      <c r="AA273" s="132"/>
      <c r="AB273" s="132"/>
      <c r="AC273" s="132"/>
      <c r="AD273" s="7"/>
      <c r="AE273" s="132"/>
      <c r="AF273" s="13"/>
      <c r="AG273" s="13"/>
      <c r="AH273" s="13"/>
      <c r="AI273" s="112"/>
      <c r="AJ273" s="132"/>
      <c r="AK273" s="132"/>
      <c r="AL273" s="132"/>
      <c r="AM273" s="132"/>
      <c r="AN273" s="7"/>
      <c r="AO273" s="132"/>
      <c r="AP273" s="13"/>
      <c r="AQ273" s="13"/>
      <c r="AR273" s="13"/>
      <c r="AS273" s="112"/>
      <c r="AT273" s="132"/>
      <c r="AU273" s="132"/>
      <c r="AV273" s="132"/>
      <c r="AW273" s="132"/>
      <c r="AX273" s="7"/>
      <c r="AY273" s="132"/>
      <c r="AZ273" s="13"/>
      <c r="BA273" s="13"/>
      <c r="BB273" s="13"/>
      <c r="BC273" s="112"/>
      <c r="BD273" s="132"/>
      <c r="BE273" s="132"/>
      <c r="BF273" s="132"/>
      <c r="BG273" s="132"/>
      <c r="BH273" s="7"/>
      <c r="BI273" s="132"/>
      <c r="BJ273" s="13"/>
      <c r="BK273" s="13"/>
      <c r="BL273" s="13"/>
      <c r="BM273" s="112"/>
      <c r="BN273" s="132"/>
      <c r="BO273" s="132"/>
      <c r="BP273" s="132"/>
      <c r="BQ273" s="132"/>
      <c r="BR273" s="7"/>
      <c r="BS273" s="132"/>
      <c r="BT273" s="13"/>
      <c r="BU273" s="13"/>
      <c r="BV273" s="13"/>
      <c r="BW273" s="112"/>
      <c r="BX273" s="132"/>
      <c r="BY273" s="132"/>
      <c r="BZ273" s="132"/>
      <c r="CA273" s="132"/>
      <c r="CB273" s="7"/>
      <c r="CC273" s="132"/>
      <c r="CD273" s="13"/>
      <c r="CE273" s="13"/>
      <c r="CF273" s="13"/>
      <c r="CG273" s="112"/>
      <c r="CH273" s="132"/>
      <c r="CI273" s="132"/>
      <c r="CJ273" s="132"/>
      <c r="CK273" s="132"/>
      <c r="CL273" s="7"/>
      <c r="CM273" s="132"/>
      <c r="CN273" s="13"/>
      <c r="CO273" s="13"/>
      <c r="CP273" s="13"/>
      <c r="CQ273" s="112"/>
      <c r="CR273" s="132"/>
      <c r="CS273" s="132"/>
      <c r="CT273" s="132"/>
      <c r="CU273" s="132"/>
      <c r="CV273" s="7"/>
      <c r="CW273" s="132"/>
      <c r="CX273" s="13"/>
      <c r="CY273" s="13"/>
      <c r="CZ273" s="13"/>
      <c r="DA273" s="112"/>
      <c r="DB273" s="132"/>
      <c r="DC273" s="132"/>
      <c r="DD273" s="132"/>
      <c r="DE273" s="132"/>
      <c r="DF273" s="7"/>
      <c r="DG273" s="132"/>
      <c r="DH273" s="13"/>
      <c r="DI273" s="13"/>
      <c r="DJ273" s="13"/>
      <c r="DK273" s="112"/>
      <c r="DL273" s="132"/>
      <c r="DM273" s="132"/>
      <c r="DN273" s="132"/>
      <c r="DO273" s="132"/>
      <c r="DP273" s="7"/>
      <c r="DQ273" s="132"/>
      <c r="DR273" s="13"/>
      <c r="DS273" s="13"/>
      <c r="DT273" s="13"/>
      <c r="DU273" s="112"/>
      <c r="DV273" s="132"/>
      <c r="DW273" s="132"/>
      <c r="DX273" s="132"/>
      <c r="DY273" s="132"/>
      <c r="DZ273" s="7"/>
      <c r="EA273" s="132"/>
      <c r="EB273" s="13"/>
      <c r="EC273" s="13"/>
      <c r="ED273" s="13"/>
      <c r="EE273" s="112"/>
      <c r="EF273" s="132"/>
      <c r="EG273" s="132"/>
      <c r="EH273" s="132"/>
      <c r="EI273" s="132"/>
      <c r="EJ273" s="7"/>
      <c r="EK273" s="132"/>
      <c r="EL273" s="13"/>
      <c r="EM273" s="13"/>
      <c r="EN273" s="13"/>
      <c r="EO273" s="112"/>
      <c r="EP273" s="132"/>
      <c r="EQ273" s="132"/>
      <c r="ER273" s="132"/>
      <c r="ES273" s="132"/>
      <c r="ET273" s="7"/>
      <c r="EU273" s="132"/>
    </row>
    <row r="274" spans="1:151" ht="12.75" customHeight="1" x14ac:dyDescent="0.2">
      <c r="A274" s="13"/>
      <c r="B274" s="13"/>
      <c r="C274" s="13"/>
      <c r="D274" s="13"/>
      <c r="E274" s="13"/>
      <c r="F274" s="13"/>
      <c r="G274" s="13"/>
      <c r="H274" s="13"/>
      <c r="I274" s="13"/>
      <c r="J274" s="13"/>
      <c r="K274" s="14"/>
      <c r="L274" s="13"/>
      <c r="M274" s="13"/>
      <c r="N274" s="13"/>
      <c r="O274" s="112"/>
      <c r="P274" s="132"/>
      <c r="Q274" s="132"/>
      <c r="R274" s="132"/>
      <c r="S274" s="132"/>
      <c r="T274" s="7"/>
      <c r="U274" s="132"/>
      <c r="V274" s="13"/>
      <c r="W274" s="13"/>
      <c r="X274" s="13"/>
      <c r="Y274" s="112"/>
      <c r="Z274" s="132"/>
      <c r="AA274" s="132"/>
      <c r="AB274" s="132"/>
      <c r="AC274" s="132"/>
      <c r="AD274" s="7"/>
      <c r="AE274" s="132"/>
      <c r="AF274" s="13"/>
      <c r="AG274" s="13"/>
      <c r="AH274" s="13"/>
      <c r="AI274" s="112"/>
      <c r="AJ274" s="132"/>
      <c r="AK274" s="132"/>
      <c r="AL274" s="132"/>
      <c r="AM274" s="132"/>
      <c r="AN274" s="7"/>
      <c r="AO274" s="132"/>
      <c r="AP274" s="13"/>
      <c r="AQ274" s="13"/>
      <c r="AR274" s="13"/>
      <c r="AS274" s="112"/>
      <c r="AT274" s="132"/>
      <c r="AU274" s="132"/>
      <c r="AV274" s="132"/>
      <c r="AW274" s="132"/>
      <c r="AX274" s="7"/>
      <c r="AY274" s="132"/>
      <c r="AZ274" s="13"/>
      <c r="BA274" s="13"/>
      <c r="BB274" s="13"/>
      <c r="BC274" s="112"/>
      <c r="BD274" s="132"/>
      <c r="BE274" s="132"/>
      <c r="BF274" s="132"/>
      <c r="BG274" s="132"/>
      <c r="BH274" s="7"/>
      <c r="BI274" s="132"/>
      <c r="BJ274" s="13"/>
      <c r="BK274" s="13"/>
      <c r="BL274" s="13"/>
      <c r="BM274" s="112"/>
      <c r="BN274" s="132"/>
      <c r="BO274" s="132"/>
      <c r="BP274" s="132"/>
      <c r="BQ274" s="132"/>
      <c r="BR274" s="7"/>
      <c r="BS274" s="132"/>
      <c r="BT274" s="13"/>
      <c r="BU274" s="13"/>
      <c r="BV274" s="13"/>
      <c r="BW274" s="112"/>
      <c r="BX274" s="132"/>
      <c r="BY274" s="132"/>
      <c r="BZ274" s="132"/>
      <c r="CA274" s="132"/>
      <c r="CB274" s="7"/>
      <c r="CC274" s="132"/>
      <c r="CD274" s="13"/>
      <c r="CE274" s="13"/>
      <c r="CF274" s="13"/>
      <c r="CG274" s="112"/>
      <c r="CH274" s="132"/>
      <c r="CI274" s="132"/>
      <c r="CJ274" s="132"/>
      <c r="CK274" s="132"/>
      <c r="CL274" s="7"/>
      <c r="CM274" s="132"/>
      <c r="CN274" s="13"/>
      <c r="CO274" s="13"/>
      <c r="CP274" s="13"/>
      <c r="CQ274" s="112"/>
      <c r="CR274" s="132"/>
      <c r="CS274" s="132"/>
      <c r="CT274" s="132"/>
      <c r="CU274" s="132"/>
      <c r="CV274" s="7"/>
      <c r="CW274" s="132"/>
      <c r="CX274" s="13"/>
      <c r="CY274" s="13"/>
      <c r="CZ274" s="13"/>
      <c r="DA274" s="112"/>
      <c r="DB274" s="132"/>
      <c r="DC274" s="132"/>
      <c r="DD274" s="132"/>
      <c r="DE274" s="132"/>
      <c r="DF274" s="7"/>
      <c r="DG274" s="132"/>
      <c r="DH274" s="13"/>
      <c r="DI274" s="13"/>
      <c r="DJ274" s="13"/>
      <c r="DK274" s="112"/>
      <c r="DL274" s="132"/>
      <c r="DM274" s="132"/>
      <c r="DN274" s="132"/>
      <c r="DO274" s="132"/>
      <c r="DP274" s="7"/>
      <c r="DQ274" s="132"/>
      <c r="DR274" s="13"/>
      <c r="DS274" s="13"/>
      <c r="DT274" s="13"/>
      <c r="DU274" s="112"/>
      <c r="DV274" s="132"/>
      <c r="DW274" s="132"/>
      <c r="DX274" s="132"/>
      <c r="DY274" s="132"/>
      <c r="DZ274" s="7"/>
      <c r="EA274" s="132"/>
      <c r="EB274" s="13"/>
      <c r="EC274" s="13"/>
      <c r="ED274" s="13"/>
      <c r="EE274" s="112"/>
      <c r="EF274" s="132"/>
      <c r="EG274" s="132"/>
      <c r="EH274" s="132"/>
      <c r="EI274" s="132"/>
      <c r="EJ274" s="7"/>
      <c r="EK274" s="132"/>
      <c r="EL274" s="13"/>
      <c r="EM274" s="13"/>
      <c r="EN274" s="13"/>
      <c r="EO274" s="112"/>
      <c r="EP274" s="132"/>
      <c r="EQ274" s="132"/>
      <c r="ER274" s="132"/>
      <c r="ES274" s="132"/>
      <c r="ET274" s="7"/>
      <c r="EU274" s="132"/>
    </row>
    <row r="275" spans="1:151" ht="12.75" customHeight="1" x14ac:dyDescent="0.2">
      <c r="A275" s="13"/>
      <c r="B275" s="13"/>
      <c r="C275" s="13"/>
      <c r="D275" s="13"/>
      <c r="E275" s="13"/>
      <c r="F275" s="13"/>
      <c r="G275" s="13"/>
      <c r="H275" s="13"/>
      <c r="I275" s="13"/>
      <c r="J275" s="13"/>
      <c r="K275" s="14"/>
      <c r="L275" s="13"/>
      <c r="M275" s="13"/>
      <c r="N275" s="13"/>
      <c r="O275" s="112"/>
      <c r="P275" s="132"/>
      <c r="Q275" s="132"/>
      <c r="R275" s="132"/>
      <c r="S275" s="132"/>
      <c r="T275" s="7"/>
      <c r="U275" s="132"/>
      <c r="V275" s="13"/>
      <c r="W275" s="13"/>
      <c r="X275" s="13"/>
      <c r="Y275" s="112"/>
      <c r="Z275" s="132"/>
      <c r="AA275" s="132"/>
      <c r="AB275" s="132"/>
      <c r="AC275" s="132"/>
      <c r="AD275" s="7"/>
      <c r="AE275" s="132"/>
      <c r="AF275" s="13"/>
      <c r="AG275" s="13"/>
      <c r="AH275" s="13"/>
      <c r="AI275" s="112"/>
      <c r="AJ275" s="132"/>
      <c r="AK275" s="132"/>
      <c r="AL275" s="132"/>
      <c r="AM275" s="132"/>
      <c r="AN275" s="7"/>
      <c r="AO275" s="132"/>
      <c r="AP275" s="13"/>
      <c r="AQ275" s="13"/>
      <c r="AR275" s="13"/>
      <c r="AS275" s="112"/>
      <c r="AT275" s="132"/>
      <c r="AU275" s="132"/>
      <c r="AV275" s="132"/>
      <c r="AW275" s="132"/>
      <c r="AX275" s="7"/>
      <c r="AY275" s="132"/>
      <c r="AZ275" s="13"/>
      <c r="BA275" s="13"/>
      <c r="BB275" s="13"/>
      <c r="BC275" s="112"/>
      <c r="BD275" s="132"/>
      <c r="BE275" s="132"/>
      <c r="BF275" s="132"/>
      <c r="BG275" s="132"/>
      <c r="BH275" s="7"/>
      <c r="BI275" s="132"/>
      <c r="BJ275" s="13"/>
      <c r="BK275" s="13"/>
      <c r="BL275" s="13"/>
      <c r="BM275" s="112"/>
      <c r="BN275" s="132"/>
      <c r="BO275" s="132"/>
      <c r="BP275" s="132"/>
      <c r="BQ275" s="132"/>
      <c r="BR275" s="7"/>
      <c r="BS275" s="132"/>
      <c r="BT275" s="13"/>
      <c r="BU275" s="13"/>
      <c r="BV275" s="13"/>
      <c r="BW275" s="112"/>
      <c r="BX275" s="132"/>
      <c r="BY275" s="132"/>
      <c r="BZ275" s="132"/>
      <c r="CA275" s="132"/>
      <c r="CB275" s="7"/>
      <c r="CC275" s="132"/>
      <c r="CD275" s="13"/>
      <c r="CE275" s="13"/>
      <c r="CF275" s="13"/>
      <c r="CG275" s="112"/>
      <c r="CH275" s="132"/>
      <c r="CI275" s="132"/>
      <c r="CJ275" s="132"/>
      <c r="CK275" s="132"/>
      <c r="CL275" s="7"/>
      <c r="CM275" s="132"/>
      <c r="CN275" s="13"/>
      <c r="CO275" s="13"/>
      <c r="CP275" s="13"/>
      <c r="CQ275" s="112"/>
      <c r="CR275" s="132"/>
      <c r="CS275" s="132"/>
      <c r="CT275" s="132"/>
      <c r="CU275" s="132"/>
      <c r="CV275" s="7"/>
      <c r="CW275" s="132"/>
      <c r="CX275" s="13"/>
      <c r="CY275" s="13"/>
      <c r="CZ275" s="13"/>
      <c r="DA275" s="112"/>
      <c r="DB275" s="132"/>
      <c r="DC275" s="132"/>
      <c r="DD275" s="132"/>
      <c r="DE275" s="132"/>
      <c r="DF275" s="7"/>
      <c r="DG275" s="132"/>
      <c r="DH275" s="13"/>
      <c r="DI275" s="13"/>
      <c r="DJ275" s="13"/>
      <c r="DK275" s="112"/>
      <c r="DL275" s="132"/>
      <c r="DM275" s="132"/>
      <c r="DN275" s="132"/>
      <c r="DO275" s="132"/>
      <c r="DP275" s="7"/>
      <c r="DQ275" s="132"/>
      <c r="DR275" s="13"/>
      <c r="DS275" s="13"/>
      <c r="DT275" s="13"/>
      <c r="DU275" s="112"/>
      <c r="DV275" s="132"/>
      <c r="DW275" s="132"/>
      <c r="DX275" s="132"/>
      <c r="DY275" s="132"/>
      <c r="DZ275" s="7"/>
      <c r="EA275" s="132"/>
      <c r="EB275" s="13"/>
      <c r="EC275" s="13"/>
      <c r="ED275" s="13"/>
      <c r="EE275" s="112"/>
      <c r="EF275" s="132"/>
      <c r="EG275" s="132"/>
      <c r="EH275" s="132"/>
      <c r="EI275" s="132"/>
      <c r="EJ275" s="7"/>
      <c r="EK275" s="132"/>
      <c r="EL275" s="13"/>
      <c r="EM275" s="13"/>
      <c r="EN275" s="13"/>
      <c r="EO275" s="112"/>
      <c r="EP275" s="132"/>
      <c r="EQ275" s="132"/>
      <c r="ER275" s="132"/>
      <c r="ES275" s="132"/>
      <c r="ET275" s="7"/>
      <c r="EU275" s="132"/>
    </row>
    <row r="276" spans="1:151" ht="12.75" customHeight="1" x14ac:dyDescent="0.2">
      <c r="A276" s="13"/>
      <c r="B276" s="13"/>
      <c r="C276" s="13"/>
      <c r="D276" s="13"/>
      <c r="E276" s="13"/>
      <c r="F276" s="13"/>
      <c r="G276" s="13"/>
      <c r="H276" s="13"/>
      <c r="I276" s="13"/>
      <c r="J276" s="13"/>
      <c r="K276" s="14"/>
      <c r="L276" s="13"/>
      <c r="M276" s="13"/>
      <c r="N276" s="13"/>
      <c r="O276" s="112"/>
      <c r="P276" s="132"/>
      <c r="Q276" s="132"/>
      <c r="R276" s="132"/>
      <c r="S276" s="132"/>
      <c r="T276" s="7"/>
      <c r="U276" s="132"/>
      <c r="V276" s="13"/>
      <c r="W276" s="13"/>
      <c r="X276" s="13"/>
      <c r="Y276" s="112"/>
      <c r="Z276" s="132"/>
      <c r="AA276" s="132"/>
      <c r="AB276" s="132"/>
      <c r="AC276" s="132"/>
      <c r="AD276" s="7"/>
      <c r="AE276" s="132"/>
      <c r="AF276" s="13"/>
      <c r="AG276" s="13"/>
      <c r="AH276" s="13"/>
      <c r="AI276" s="112"/>
      <c r="AJ276" s="132"/>
      <c r="AK276" s="132"/>
      <c r="AL276" s="132"/>
      <c r="AM276" s="132"/>
      <c r="AN276" s="7"/>
      <c r="AO276" s="132"/>
      <c r="AP276" s="13"/>
      <c r="AQ276" s="13"/>
      <c r="AR276" s="13"/>
      <c r="AS276" s="112"/>
      <c r="AT276" s="132"/>
      <c r="AU276" s="132"/>
      <c r="AV276" s="132"/>
      <c r="AW276" s="132"/>
      <c r="AX276" s="7"/>
      <c r="AY276" s="132"/>
      <c r="AZ276" s="13"/>
      <c r="BA276" s="13"/>
      <c r="BB276" s="13"/>
      <c r="BC276" s="112"/>
      <c r="BD276" s="132"/>
      <c r="BE276" s="132"/>
      <c r="BF276" s="132"/>
      <c r="BG276" s="132"/>
      <c r="BH276" s="7"/>
      <c r="BI276" s="132"/>
      <c r="BJ276" s="13"/>
      <c r="BK276" s="13"/>
      <c r="BL276" s="13"/>
      <c r="BM276" s="112"/>
      <c r="BN276" s="132"/>
      <c r="BO276" s="132"/>
      <c r="BP276" s="132"/>
      <c r="BQ276" s="132"/>
      <c r="BR276" s="7"/>
      <c r="BS276" s="132"/>
      <c r="BT276" s="13"/>
      <c r="BU276" s="13"/>
      <c r="BV276" s="13"/>
      <c r="BW276" s="112"/>
      <c r="BX276" s="132"/>
      <c r="BY276" s="132"/>
      <c r="BZ276" s="132"/>
      <c r="CA276" s="132"/>
      <c r="CB276" s="7"/>
      <c r="CC276" s="132"/>
      <c r="CD276" s="13"/>
      <c r="CE276" s="13"/>
      <c r="CF276" s="13"/>
      <c r="CG276" s="112"/>
      <c r="CH276" s="132"/>
      <c r="CI276" s="132"/>
      <c r="CJ276" s="132"/>
      <c r="CK276" s="132"/>
      <c r="CL276" s="7"/>
      <c r="CM276" s="132"/>
      <c r="CN276" s="13"/>
      <c r="CO276" s="13"/>
      <c r="CP276" s="13"/>
      <c r="CQ276" s="112"/>
      <c r="CR276" s="132"/>
      <c r="CS276" s="132"/>
      <c r="CT276" s="132"/>
      <c r="CU276" s="132"/>
      <c r="CV276" s="7"/>
      <c r="CW276" s="132"/>
      <c r="CX276" s="13"/>
      <c r="CY276" s="13"/>
      <c r="CZ276" s="13"/>
      <c r="DA276" s="112"/>
      <c r="DB276" s="132"/>
      <c r="DC276" s="132"/>
      <c r="DD276" s="132"/>
      <c r="DE276" s="132"/>
      <c r="DF276" s="7"/>
      <c r="DG276" s="132"/>
      <c r="DH276" s="13"/>
      <c r="DI276" s="13"/>
      <c r="DJ276" s="13"/>
      <c r="DK276" s="112"/>
      <c r="DL276" s="132"/>
      <c r="DM276" s="132"/>
      <c r="DN276" s="132"/>
      <c r="DO276" s="132"/>
      <c r="DP276" s="7"/>
      <c r="DQ276" s="132"/>
      <c r="DR276" s="13"/>
      <c r="DS276" s="13"/>
      <c r="DT276" s="13"/>
      <c r="DU276" s="112"/>
      <c r="DV276" s="132"/>
      <c r="DW276" s="132"/>
      <c r="DX276" s="132"/>
      <c r="DY276" s="132"/>
      <c r="DZ276" s="7"/>
      <c r="EA276" s="132"/>
      <c r="EB276" s="13"/>
      <c r="EC276" s="13"/>
      <c r="ED276" s="13"/>
      <c r="EE276" s="112"/>
      <c r="EF276" s="132"/>
      <c r="EG276" s="132"/>
      <c r="EH276" s="132"/>
      <c r="EI276" s="132"/>
      <c r="EJ276" s="7"/>
      <c r="EK276" s="132"/>
      <c r="EL276" s="13"/>
      <c r="EM276" s="13"/>
      <c r="EN276" s="13"/>
      <c r="EO276" s="112"/>
      <c r="EP276" s="132"/>
      <c r="EQ276" s="132"/>
      <c r="ER276" s="132"/>
      <c r="ES276" s="132"/>
      <c r="ET276" s="7"/>
      <c r="EU276" s="132"/>
    </row>
    <row r="277" spans="1:151" ht="12.75" customHeight="1" x14ac:dyDescent="0.2">
      <c r="A277" s="13"/>
      <c r="B277" s="13"/>
      <c r="C277" s="13"/>
      <c r="D277" s="13"/>
      <c r="E277" s="13"/>
      <c r="F277" s="13"/>
      <c r="G277" s="13"/>
      <c r="H277" s="13"/>
      <c r="I277" s="13"/>
      <c r="J277" s="13"/>
      <c r="K277" s="14"/>
      <c r="L277" s="13"/>
      <c r="M277" s="13"/>
      <c r="N277" s="13"/>
      <c r="O277" s="112"/>
      <c r="P277" s="132"/>
      <c r="Q277" s="132"/>
      <c r="R277" s="132"/>
      <c r="S277" s="132"/>
      <c r="T277" s="7"/>
      <c r="U277" s="132"/>
      <c r="V277" s="13"/>
      <c r="W277" s="13"/>
      <c r="X277" s="13"/>
      <c r="Y277" s="112"/>
      <c r="Z277" s="132"/>
      <c r="AA277" s="132"/>
      <c r="AB277" s="132"/>
      <c r="AC277" s="132"/>
      <c r="AD277" s="7"/>
      <c r="AE277" s="132"/>
      <c r="AF277" s="13"/>
      <c r="AG277" s="13"/>
      <c r="AH277" s="13"/>
      <c r="AI277" s="112"/>
      <c r="AJ277" s="132"/>
      <c r="AK277" s="132"/>
      <c r="AL277" s="132"/>
      <c r="AM277" s="132"/>
      <c r="AN277" s="7"/>
      <c r="AO277" s="132"/>
      <c r="AP277" s="13"/>
      <c r="AQ277" s="13"/>
      <c r="AR277" s="13"/>
      <c r="AS277" s="112"/>
      <c r="AT277" s="132"/>
      <c r="AU277" s="132"/>
      <c r="AV277" s="132"/>
      <c r="AW277" s="132"/>
      <c r="AX277" s="7"/>
      <c r="AY277" s="132"/>
      <c r="AZ277" s="13"/>
      <c r="BA277" s="13"/>
      <c r="BB277" s="13"/>
      <c r="BC277" s="112"/>
      <c r="BD277" s="132"/>
      <c r="BE277" s="132"/>
      <c r="BF277" s="132"/>
      <c r="BG277" s="132"/>
      <c r="BH277" s="7"/>
      <c r="BI277" s="132"/>
      <c r="BJ277" s="13"/>
      <c r="BK277" s="13"/>
      <c r="BL277" s="13"/>
      <c r="BM277" s="112"/>
      <c r="BN277" s="132"/>
      <c r="BO277" s="132"/>
      <c r="BP277" s="132"/>
      <c r="BQ277" s="132"/>
      <c r="BR277" s="7"/>
      <c r="BS277" s="132"/>
      <c r="BT277" s="13"/>
      <c r="BU277" s="13"/>
      <c r="BV277" s="13"/>
      <c r="BW277" s="112"/>
      <c r="BX277" s="132"/>
      <c r="BY277" s="132"/>
      <c r="BZ277" s="132"/>
      <c r="CA277" s="132"/>
      <c r="CB277" s="7"/>
      <c r="CC277" s="132"/>
      <c r="CD277" s="13"/>
      <c r="CE277" s="13"/>
      <c r="CF277" s="13"/>
      <c r="CG277" s="112"/>
      <c r="CH277" s="132"/>
      <c r="CI277" s="132"/>
      <c r="CJ277" s="132"/>
      <c r="CK277" s="132"/>
      <c r="CL277" s="7"/>
      <c r="CM277" s="132"/>
      <c r="CN277" s="13"/>
      <c r="CO277" s="13"/>
      <c r="CP277" s="13"/>
      <c r="CQ277" s="112"/>
      <c r="CR277" s="132"/>
      <c r="CS277" s="132"/>
      <c r="CT277" s="132"/>
      <c r="CU277" s="132"/>
      <c r="CV277" s="7"/>
      <c r="CW277" s="132"/>
      <c r="CX277" s="13"/>
      <c r="CY277" s="13"/>
      <c r="CZ277" s="13"/>
      <c r="DA277" s="112"/>
      <c r="DB277" s="132"/>
      <c r="DC277" s="132"/>
      <c r="DD277" s="132"/>
      <c r="DE277" s="132"/>
      <c r="DF277" s="7"/>
      <c r="DG277" s="132"/>
      <c r="DH277" s="13"/>
      <c r="DI277" s="13"/>
      <c r="DJ277" s="13"/>
      <c r="DK277" s="112"/>
      <c r="DL277" s="132"/>
      <c r="DM277" s="132"/>
      <c r="DN277" s="132"/>
      <c r="DO277" s="132"/>
      <c r="DP277" s="7"/>
      <c r="DQ277" s="132"/>
      <c r="DR277" s="13"/>
      <c r="DS277" s="13"/>
      <c r="DT277" s="13"/>
      <c r="DU277" s="112"/>
      <c r="DV277" s="132"/>
      <c r="DW277" s="132"/>
      <c r="DX277" s="132"/>
      <c r="DY277" s="132"/>
      <c r="DZ277" s="7"/>
      <c r="EA277" s="132"/>
      <c r="EB277" s="13"/>
      <c r="EC277" s="13"/>
      <c r="ED277" s="13"/>
      <c r="EE277" s="112"/>
      <c r="EF277" s="132"/>
      <c r="EG277" s="132"/>
      <c r="EH277" s="132"/>
      <c r="EI277" s="132"/>
      <c r="EJ277" s="7"/>
      <c r="EK277" s="132"/>
      <c r="EL277" s="13"/>
      <c r="EM277" s="13"/>
      <c r="EN277" s="13"/>
      <c r="EO277" s="112"/>
      <c r="EP277" s="132"/>
      <c r="EQ277" s="132"/>
      <c r="ER277" s="132"/>
      <c r="ES277" s="132"/>
      <c r="ET277" s="7"/>
      <c r="EU277" s="132"/>
    </row>
    <row r="278" spans="1:151" ht="12.75" customHeight="1" x14ac:dyDescent="0.2">
      <c r="A278" s="13"/>
      <c r="B278" s="13"/>
      <c r="C278" s="13"/>
      <c r="D278" s="13"/>
      <c r="E278" s="13"/>
      <c r="F278" s="13"/>
      <c r="G278" s="13"/>
      <c r="H278" s="13"/>
      <c r="I278" s="13"/>
      <c r="J278" s="13"/>
      <c r="K278" s="14"/>
      <c r="L278" s="13"/>
      <c r="M278" s="13"/>
      <c r="N278" s="13"/>
      <c r="O278" s="112"/>
      <c r="P278" s="132"/>
      <c r="Q278" s="132"/>
      <c r="R278" s="132"/>
      <c r="S278" s="132"/>
      <c r="T278" s="7"/>
      <c r="U278" s="132"/>
      <c r="V278" s="13"/>
      <c r="W278" s="13"/>
      <c r="X278" s="13"/>
      <c r="Y278" s="112"/>
      <c r="Z278" s="132"/>
      <c r="AA278" s="132"/>
      <c r="AB278" s="132"/>
      <c r="AC278" s="132"/>
      <c r="AD278" s="7"/>
      <c r="AE278" s="132"/>
      <c r="AF278" s="13"/>
      <c r="AG278" s="13"/>
      <c r="AH278" s="13"/>
      <c r="AI278" s="112"/>
      <c r="AJ278" s="132"/>
      <c r="AK278" s="132"/>
      <c r="AL278" s="132"/>
      <c r="AM278" s="132"/>
      <c r="AN278" s="7"/>
      <c r="AO278" s="132"/>
      <c r="AP278" s="13"/>
      <c r="AQ278" s="13"/>
      <c r="AR278" s="13"/>
      <c r="AS278" s="112"/>
      <c r="AT278" s="132"/>
      <c r="AU278" s="132"/>
      <c r="AV278" s="132"/>
      <c r="AW278" s="132"/>
      <c r="AX278" s="7"/>
      <c r="AY278" s="132"/>
      <c r="AZ278" s="13"/>
      <c r="BA278" s="13"/>
      <c r="BB278" s="13"/>
      <c r="BC278" s="112"/>
      <c r="BD278" s="132"/>
      <c r="BE278" s="132"/>
      <c r="BF278" s="132"/>
      <c r="BG278" s="132"/>
      <c r="BH278" s="7"/>
      <c r="BI278" s="132"/>
      <c r="BJ278" s="13"/>
      <c r="BK278" s="13"/>
      <c r="BL278" s="13"/>
      <c r="BM278" s="112"/>
      <c r="BN278" s="132"/>
      <c r="BO278" s="132"/>
      <c r="BP278" s="132"/>
      <c r="BQ278" s="132"/>
      <c r="BR278" s="7"/>
      <c r="BS278" s="132"/>
      <c r="BT278" s="13"/>
      <c r="BU278" s="13"/>
      <c r="BV278" s="13"/>
      <c r="BW278" s="112"/>
      <c r="BX278" s="132"/>
      <c r="BY278" s="132"/>
      <c r="BZ278" s="132"/>
      <c r="CA278" s="132"/>
      <c r="CB278" s="7"/>
      <c r="CC278" s="132"/>
      <c r="CD278" s="13"/>
      <c r="CE278" s="13"/>
      <c r="CF278" s="13"/>
      <c r="CG278" s="112"/>
      <c r="CH278" s="132"/>
      <c r="CI278" s="132"/>
      <c r="CJ278" s="132"/>
      <c r="CK278" s="132"/>
      <c r="CL278" s="7"/>
      <c r="CM278" s="132"/>
      <c r="CN278" s="13"/>
      <c r="CO278" s="13"/>
      <c r="CP278" s="13"/>
      <c r="CQ278" s="112"/>
      <c r="CR278" s="132"/>
      <c r="CS278" s="132"/>
      <c r="CT278" s="132"/>
      <c r="CU278" s="132"/>
      <c r="CV278" s="7"/>
      <c r="CW278" s="132"/>
      <c r="CX278" s="13"/>
      <c r="CY278" s="13"/>
      <c r="CZ278" s="13"/>
      <c r="DA278" s="112"/>
      <c r="DB278" s="132"/>
      <c r="DC278" s="132"/>
      <c r="DD278" s="132"/>
      <c r="DE278" s="132"/>
      <c r="DF278" s="7"/>
      <c r="DG278" s="132"/>
      <c r="DH278" s="13"/>
      <c r="DI278" s="13"/>
      <c r="DJ278" s="13"/>
      <c r="DK278" s="112"/>
      <c r="DL278" s="132"/>
      <c r="DM278" s="132"/>
      <c r="DN278" s="132"/>
      <c r="DO278" s="132"/>
      <c r="DP278" s="7"/>
      <c r="DQ278" s="132"/>
      <c r="DR278" s="13"/>
      <c r="DS278" s="13"/>
      <c r="DT278" s="13"/>
      <c r="DU278" s="112"/>
      <c r="DV278" s="132"/>
      <c r="DW278" s="132"/>
      <c r="DX278" s="132"/>
      <c r="DY278" s="132"/>
      <c r="DZ278" s="7"/>
      <c r="EA278" s="132"/>
      <c r="EB278" s="13"/>
      <c r="EC278" s="13"/>
      <c r="ED278" s="13"/>
      <c r="EE278" s="112"/>
      <c r="EF278" s="132"/>
      <c r="EG278" s="132"/>
      <c r="EH278" s="132"/>
      <c r="EI278" s="132"/>
      <c r="EJ278" s="7"/>
      <c r="EK278" s="132"/>
      <c r="EL278" s="13"/>
      <c r="EM278" s="13"/>
      <c r="EN278" s="13"/>
      <c r="EO278" s="112"/>
      <c r="EP278" s="132"/>
      <c r="EQ278" s="132"/>
      <c r="ER278" s="132"/>
      <c r="ES278" s="132"/>
      <c r="ET278" s="7"/>
      <c r="EU278" s="132"/>
    </row>
    <row r="279" spans="1:151" ht="12.75" customHeight="1" x14ac:dyDescent="0.2">
      <c r="A279" s="13"/>
      <c r="B279" s="13"/>
      <c r="C279" s="13"/>
      <c r="D279" s="13"/>
      <c r="E279" s="13"/>
      <c r="F279" s="13"/>
      <c r="G279" s="13"/>
      <c r="H279" s="13"/>
      <c r="I279" s="13"/>
      <c r="J279" s="13"/>
      <c r="K279" s="14"/>
      <c r="L279" s="13"/>
      <c r="M279" s="13"/>
      <c r="N279" s="13"/>
      <c r="O279" s="112"/>
      <c r="P279" s="132"/>
      <c r="Q279" s="132"/>
      <c r="R279" s="132"/>
      <c r="S279" s="132"/>
      <c r="T279" s="7"/>
      <c r="U279" s="132"/>
      <c r="V279" s="13"/>
      <c r="W279" s="13"/>
      <c r="X279" s="13"/>
      <c r="Y279" s="112"/>
      <c r="Z279" s="132"/>
      <c r="AA279" s="132"/>
      <c r="AB279" s="132"/>
      <c r="AC279" s="132"/>
      <c r="AD279" s="7"/>
      <c r="AE279" s="132"/>
      <c r="AF279" s="13"/>
      <c r="AG279" s="13"/>
      <c r="AH279" s="13"/>
      <c r="AI279" s="112"/>
      <c r="AJ279" s="132"/>
      <c r="AK279" s="132"/>
      <c r="AL279" s="132"/>
      <c r="AM279" s="132"/>
      <c r="AN279" s="7"/>
      <c r="AO279" s="132"/>
      <c r="AP279" s="13"/>
      <c r="AQ279" s="13"/>
      <c r="AR279" s="13"/>
      <c r="AS279" s="112"/>
      <c r="AT279" s="132"/>
      <c r="AU279" s="132"/>
      <c r="AV279" s="132"/>
      <c r="AW279" s="132"/>
      <c r="AX279" s="7"/>
      <c r="AY279" s="132"/>
      <c r="AZ279" s="13"/>
      <c r="BA279" s="13"/>
      <c r="BB279" s="13"/>
      <c r="BC279" s="112"/>
      <c r="BD279" s="132"/>
      <c r="BE279" s="132"/>
      <c r="BF279" s="132"/>
      <c r="BG279" s="132"/>
      <c r="BH279" s="7"/>
      <c r="BI279" s="132"/>
      <c r="BJ279" s="13"/>
      <c r="BK279" s="13"/>
      <c r="BL279" s="13"/>
      <c r="BM279" s="112"/>
      <c r="BN279" s="132"/>
      <c r="BO279" s="132"/>
      <c r="BP279" s="132"/>
      <c r="BQ279" s="132"/>
      <c r="BR279" s="7"/>
      <c r="BS279" s="132"/>
      <c r="BT279" s="13"/>
      <c r="BU279" s="13"/>
      <c r="BV279" s="13"/>
      <c r="BW279" s="112"/>
      <c r="BX279" s="132"/>
      <c r="BY279" s="132"/>
      <c r="BZ279" s="132"/>
      <c r="CA279" s="132"/>
      <c r="CB279" s="7"/>
      <c r="CC279" s="132"/>
      <c r="CD279" s="13"/>
      <c r="CE279" s="13"/>
      <c r="CF279" s="13"/>
      <c r="CG279" s="112"/>
      <c r="CH279" s="132"/>
      <c r="CI279" s="132"/>
      <c r="CJ279" s="132"/>
      <c r="CK279" s="132"/>
      <c r="CL279" s="7"/>
      <c r="CM279" s="132"/>
      <c r="CN279" s="13"/>
      <c r="CO279" s="13"/>
      <c r="CP279" s="13"/>
      <c r="CQ279" s="112"/>
      <c r="CR279" s="132"/>
      <c r="CS279" s="132"/>
      <c r="CT279" s="132"/>
      <c r="CU279" s="132"/>
      <c r="CV279" s="7"/>
      <c r="CW279" s="132"/>
      <c r="CX279" s="13"/>
      <c r="CY279" s="13"/>
      <c r="CZ279" s="13"/>
      <c r="DA279" s="112"/>
      <c r="DB279" s="132"/>
      <c r="DC279" s="132"/>
      <c r="DD279" s="132"/>
      <c r="DE279" s="132"/>
      <c r="DF279" s="7"/>
      <c r="DG279" s="132"/>
      <c r="DH279" s="13"/>
      <c r="DI279" s="13"/>
      <c r="DJ279" s="13"/>
      <c r="DK279" s="112"/>
      <c r="DL279" s="132"/>
      <c r="DM279" s="132"/>
      <c r="DN279" s="132"/>
      <c r="DO279" s="132"/>
      <c r="DP279" s="7"/>
      <c r="DQ279" s="132"/>
      <c r="DR279" s="13"/>
      <c r="DS279" s="13"/>
      <c r="DT279" s="13"/>
      <c r="DU279" s="112"/>
      <c r="DV279" s="132"/>
      <c r="DW279" s="132"/>
      <c r="DX279" s="132"/>
      <c r="DY279" s="132"/>
      <c r="DZ279" s="7"/>
      <c r="EA279" s="132"/>
      <c r="EB279" s="13"/>
      <c r="EC279" s="13"/>
      <c r="ED279" s="13"/>
      <c r="EE279" s="112"/>
      <c r="EF279" s="132"/>
      <c r="EG279" s="132"/>
      <c r="EH279" s="132"/>
      <c r="EI279" s="132"/>
      <c r="EJ279" s="7"/>
      <c r="EK279" s="132"/>
      <c r="EL279" s="13"/>
      <c r="EM279" s="13"/>
      <c r="EN279" s="13"/>
      <c r="EO279" s="112"/>
      <c r="EP279" s="132"/>
      <c r="EQ279" s="132"/>
      <c r="ER279" s="132"/>
      <c r="ES279" s="132"/>
      <c r="ET279" s="7"/>
      <c r="EU279" s="132"/>
    </row>
    <row r="280" spans="1:151" ht="12.75" customHeight="1" x14ac:dyDescent="0.2">
      <c r="A280" s="13"/>
      <c r="B280" s="13"/>
      <c r="C280" s="13"/>
      <c r="D280" s="13"/>
      <c r="E280" s="13"/>
      <c r="F280" s="13"/>
      <c r="G280" s="13"/>
      <c r="H280" s="13"/>
      <c r="I280" s="13"/>
      <c r="J280" s="13"/>
      <c r="K280" s="14"/>
      <c r="L280" s="13"/>
      <c r="M280" s="13"/>
      <c r="N280" s="13"/>
      <c r="O280" s="112"/>
      <c r="P280" s="132"/>
      <c r="Q280" s="132"/>
      <c r="R280" s="132"/>
      <c r="S280" s="132"/>
      <c r="T280" s="7"/>
      <c r="U280" s="132"/>
      <c r="V280" s="13"/>
      <c r="W280" s="13"/>
      <c r="X280" s="13"/>
      <c r="Y280" s="112"/>
      <c r="Z280" s="132"/>
      <c r="AA280" s="132"/>
      <c r="AB280" s="132"/>
      <c r="AC280" s="132"/>
      <c r="AD280" s="7"/>
      <c r="AE280" s="132"/>
      <c r="AF280" s="13"/>
      <c r="AG280" s="13"/>
      <c r="AH280" s="13"/>
      <c r="AI280" s="112"/>
      <c r="AJ280" s="132"/>
      <c r="AK280" s="132"/>
      <c r="AL280" s="132"/>
      <c r="AM280" s="132"/>
      <c r="AN280" s="7"/>
      <c r="AO280" s="132"/>
      <c r="AP280" s="13"/>
      <c r="AQ280" s="13"/>
      <c r="AR280" s="13"/>
      <c r="AS280" s="112"/>
      <c r="AT280" s="132"/>
      <c r="AU280" s="132"/>
      <c r="AV280" s="132"/>
      <c r="AW280" s="132"/>
      <c r="AX280" s="7"/>
      <c r="AY280" s="132"/>
      <c r="AZ280" s="13"/>
      <c r="BA280" s="13"/>
      <c r="BB280" s="13"/>
      <c r="BC280" s="112"/>
      <c r="BD280" s="132"/>
      <c r="BE280" s="132"/>
      <c r="BF280" s="132"/>
      <c r="BG280" s="132"/>
      <c r="BH280" s="7"/>
      <c r="BI280" s="132"/>
      <c r="BJ280" s="13"/>
      <c r="BK280" s="13"/>
      <c r="BL280" s="13"/>
      <c r="BM280" s="112"/>
      <c r="BN280" s="132"/>
      <c r="BO280" s="132"/>
      <c r="BP280" s="132"/>
      <c r="BQ280" s="132"/>
      <c r="BR280" s="7"/>
      <c r="BS280" s="132"/>
      <c r="BT280" s="13"/>
      <c r="BU280" s="13"/>
      <c r="BV280" s="13"/>
      <c r="BW280" s="112"/>
      <c r="BX280" s="132"/>
      <c r="BY280" s="132"/>
      <c r="BZ280" s="132"/>
      <c r="CA280" s="132"/>
      <c r="CB280" s="7"/>
      <c r="CC280" s="132"/>
      <c r="CD280" s="13"/>
      <c r="CE280" s="13"/>
      <c r="CF280" s="13"/>
      <c r="CG280" s="112"/>
      <c r="CH280" s="132"/>
      <c r="CI280" s="132"/>
      <c r="CJ280" s="132"/>
      <c r="CK280" s="132"/>
      <c r="CL280" s="7"/>
      <c r="CM280" s="132"/>
      <c r="CN280" s="13"/>
      <c r="CO280" s="13"/>
      <c r="CP280" s="13"/>
      <c r="CQ280" s="112"/>
      <c r="CR280" s="132"/>
      <c r="CS280" s="132"/>
      <c r="CT280" s="132"/>
      <c r="CU280" s="132"/>
      <c r="CV280" s="7"/>
      <c r="CW280" s="132"/>
      <c r="CX280" s="13"/>
      <c r="CY280" s="13"/>
      <c r="CZ280" s="13"/>
      <c r="DA280" s="112"/>
      <c r="DB280" s="132"/>
      <c r="DC280" s="132"/>
      <c r="DD280" s="132"/>
      <c r="DE280" s="132"/>
      <c r="DF280" s="7"/>
      <c r="DG280" s="132"/>
      <c r="DH280" s="13"/>
      <c r="DI280" s="13"/>
      <c r="DJ280" s="13"/>
      <c r="DK280" s="112"/>
      <c r="DL280" s="132"/>
      <c r="DM280" s="132"/>
      <c r="DN280" s="132"/>
      <c r="DO280" s="132"/>
      <c r="DP280" s="7"/>
      <c r="DQ280" s="132"/>
      <c r="DR280" s="13"/>
      <c r="DS280" s="13"/>
      <c r="DT280" s="13"/>
      <c r="DU280" s="112"/>
      <c r="DV280" s="132"/>
      <c r="DW280" s="132"/>
      <c r="DX280" s="132"/>
      <c r="DY280" s="132"/>
      <c r="DZ280" s="7"/>
      <c r="EA280" s="132"/>
      <c r="EB280" s="13"/>
      <c r="EC280" s="13"/>
      <c r="ED280" s="13"/>
      <c r="EE280" s="112"/>
      <c r="EF280" s="132"/>
      <c r="EG280" s="132"/>
      <c r="EH280" s="132"/>
      <c r="EI280" s="132"/>
      <c r="EJ280" s="7"/>
      <c r="EK280" s="132"/>
      <c r="EL280" s="13"/>
      <c r="EM280" s="13"/>
      <c r="EN280" s="13"/>
      <c r="EO280" s="112"/>
      <c r="EP280" s="132"/>
      <c r="EQ280" s="132"/>
      <c r="ER280" s="132"/>
      <c r="ES280" s="132"/>
      <c r="ET280" s="7"/>
      <c r="EU280" s="132"/>
    </row>
    <row r="281" spans="1:151" ht="12.75" customHeight="1" x14ac:dyDescent="0.2">
      <c r="A281" s="13"/>
      <c r="B281" s="13"/>
      <c r="C281" s="13"/>
      <c r="D281" s="13"/>
      <c r="E281" s="13"/>
      <c r="F281" s="13"/>
      <c r="G281" s="13"/>
      <c r="H281" s="13"/>
      <c r="I281" s="13"/>
      <c r="J281" s="13"/>
      <c r="K281" s="14"/>
      <c r="L281" s="13"/>
      <c r="M281" s="13"/>
      <c r="N281" s="13"/>
      <c r="O281" s="112"/>
      <c r="P281" s="132"/>
      <c r="Q281" s="132"/>
      <c r="R281" s="132"/>
      <c r="S281" s="132"/>
      <c r="T281" s="7"/>
      <c r="U281" s="132"/>
      <c r="V281" s="13"/>
      <c r="W281" s="13"/>
      <c r="X281" s="13"/>
      <c r="Y281" s="112"/>
      <c r="Z281" s="132"/>
      <c r="AA281" s="132"/>
      <c r="AB281" s="132"/>
      <c r="AC281" s="132"/>
      <c r="AD281" s="7"/>
      <c r="AE281" s="132"/>
      <c r="AF281" s="13"/>
      <c r="AG281" s="13"/>
      <c r="AH281" s="13"/>
      <c r="AI281" s="112"/>
      <c r="AJ281" s="132"/>
      <c r="AK281" s="132"/>
      <c r="AL281" s="132"/>
      <c r="AM281" s="132"/>
      <c r="AN281" s="7"/>
      <c r="AO281" s="132"/>
      <c r="AP281" s="13"/>
      <c r="AQ281" s="13"/>
      <c r="AR281" s="13"/>
      <c r="AS281" s="112"/>
      <c r="AT281" s="132"/>
      <c r="AU281" s="132"/>
      <c r="AV281" s="132"/>
      <c r="AW281" s="132"/>
      <c r="AX281" s="7"/>
      <c r="AY281" s="132"/>
      <c r="AZ281" s="13"/>
      <c r="BA281" s="13"/>
      <c r="BB281" s="13"/>
      <c r="BC281" s="112"/>
      <c r="BD281" s="132"/>
      <c r="BE281" s="132"/>
      <c r="BF281" s="132"/>
      <c r="BG281" s="132"/>
      <c r="BH281" s="7"/>
      <c r="BI281" s="132"/>
      <c r="BJ281" s="13"/>
      <c r="BK281" s="13"/>
      <c r="BL281" s="13"/>
      <c r="BM281" s="112"/>
      <c r="BN281" s="132"/>
      <c r="BO281" s="132"/>
      <c r="BP281" s="132"/>
      <c r="BQ281" s="132"/>
      <c r="BR281" s="7"/>
      <c r="BS281" s="132"/>
      <c r="BT281" s="13"/>
      <c r="BU281" s="13"/>
      <c r="BV281" s="13"/>
      <c r="BW281" s="112"/>
      <c r="BX281" s="132"/>
      <c r="BY281" s="132"/>
      <c r="BZ281" s="132"/>
      <c r="CA281" s="132"/>
      <c r="CB281" s="7"/>
      <c r="CC281" s="132"/>
      <c r="CD281" s="13"/>
      <c r="CE281" s="13"/>
      <c r="CF281" s="13"/>
      <c r="CG281" s="112"/>
      <c r="CH281" s="132"/>
      <c r="CI281" s="132"/>
      <c r="CJ281" s="132"/>
      <c r="CK281" s="132"/>
      <c r="CL281" s="7"/>
      <c r="CM281" s="132"/>
      <c r="CN281" s="13"/>
      <c r="CO281" s="13"/>
      <c r="CP281" s="13"/>
      <c r="CQ281" s="112"/>
      <c r="CR281" s="132"/>
      <c r="CS281" s="132"/>
      <c r="CT281" s="132"/>
      <c r="CU281" s="132"/>
      <c r="CV281" s="7"/>
      <c r="CW281" s="132"/>
      <c r="CX281" s="13"/>
      <c r="CY281" s="13"/>
      <c r="CZ281" s="13"/>
      <c r="DA281" s="112"/>
      <c r="DB281" s="132"/>
      <c r="DC281" s="132"/>
      <c r="DD281" s="132"/>
      <c r="DE281" s="132"/>
      <c r="DF281" s="7"/>
      <c r="DG281" s="132"/>
      <c r="DH281" s="13"/>
      <c r="DI281" s="13"/>
      <c r="DJ281" s="13"/>
      <c r="DK281" s="112"/>
      <c r="DL281" s="132"/>
      <c r="DM281" s="132"/>
      <c r="DN281" s="132"/>
      <c r="DO281" s="132"/>
      <c r="DP281" s="7"/>
      <c r="DQ281" s="132"/>
      <c r="DR281" s="13"/>
      <c r="DS281" s="13"/>
      <c r="DT281" s="13"/>
      <c r="DU281" s="112"/>
      <c r="DV281" s="132"/>
      <c r="DW281" s="132"/>
      <c r="DX281" s="132"/>
      <c r="DY281" s="132"/>
      <c r="DZ281" s="7"/>
      <c r="EA281" s="132"/>
      <c r="EB281" s="13"/>
      <c r="EC281" s="13"/>
      <c r="ED281" s="13"/>
      <c r="EE281" s="112"/>
      <c r="EF281" s="132"/>
      <c r="EG281" s="132"/>
      <c r="EH281" s="132"/>
      <c r="EI281" s="132"/>
      <c r="EJ281" s="7"/>
      <c r="EK281" s="132"/>
      <c r="EL281" s="13"/>
      <c r="EM281" s="13"/>
      <c r="EN281" s="13"/>
      <c r="EO281" s="112"/>
      <c r="EP281" s="132"/>
      <c r="EQ281" s="132"/>
      <c r="ER281" s="132"/>
      <c r="ES281" s="132"/>
      <c r="ET281" s="7"/>
      <c r="EU281" s="132"/>
    </row>
    <row r="282" spans="1:151" ht="12.75" customHeight="1" x14ac:dyDescent="0.2">
      <c r="A282" s="13"/>
      <c r="B282" s="13"/>
      <c r="C282" s="13"/>
      <c r="D282" s="13"/>
      <c r="E282" s="13"/>
      <c r="F282" s="13"/>
      <c r="G282" s="13"/>
      <c r="H282" s="13"/>
      <c r="I282" s="13"/>
      <c r="J282" s="13"/>
      <c r="K282" s="14"/>
      <c r="L282" s="13"/>
      <c r="M282" s="13"/>
      <c r="N282" s="13"/>
      <c r="O282" s="112"/>
      <c r="P282" s="132"/>
      <c r="Q282" s="132"/>
      <c r="R282" s="132"/>
      <c r="S282" s="132"/>
      <c r="T282" s="7"/>
      <c r="U282" s="132"/>
      <c r="V282" s="13"/>
      <c r="W282" s="13"/>
      <c r="X282" s="13"/>
      <c r="Y282" s="112"/>
      <c r="Z282" s="132"/>
      <c r="AA282" s="132"/>
      <c r="AB282" s="132"/>
      <c r="AC282" s="132"/>
      <c r="AD282" s="7"/>
      <c r="AE282" s="132"/>
      <c r="AF282" s="13"/>
      <c r="AG282" s="13"/>
      <c r="AH282" s="13"/>
      <c r="AI282" s="112"/>
      <c r="AJ282" s="132"/>
      <c r="AK282" s="132"/>
      <c r="AL282" s="132"/>
      <c r="AM282" s="132"/>
      <c r="AN282" s="7"/>
      <c r="AO282" s="132"/>
      <c r="AP282" s="13"/>
      <c r="AQ282" s="13"/>
      <c r="AR282" s="13"/>
      <c r="AS282" s="112"/>
      <c r="AT282" s="132"/>
      <c r="AU282" s="132"/>
      <c r="AV282" s="132"/>
      <c r="AW282" s="132"/>
      <c r="AX282" s="7"/>
      <c r="AY282" s="132"/>
      <c r="AZ282" s="13"/>
      <c r="BA282" s="13"/>
      <c r="BB282" s="13"/>
      <c r="BC282" s="112"/>
      <c r="BD282" s="132"/>
      <c r="BE282" s="132"/>
      <c r="BF282" s="132"/>
      <c r="BG282" s="132"/>
      <c r="BH282" s="7"/>
      <c r="BI282" s="132"/>
      <c r="BJ282" s="13"/>
      <c r="BK282" s="13"/>
      <c r="BL282" s="13"/>
      <c r="BM282" s="112"/>
      <c r="BN282" s="132"/>
      <c r="BO282" s="132"/>
      <c r="BP282" s="132"/>
      <c r="BQ282" s="132"/>
      <c r="BR282" s="7"/>
      <c r="BS282" s="132"/>
      <c r="BT282" s="13"/>
      <c r="BU282" s="13"/>
      <c r="BV282" s="13"/>
      <c r="BW282" s="112"/>
      <c r="BX282" s="132"/>
      <c r="BY282" s="132"/>
      <c r="BZ282" s="132"/>
      <c r="CA282" s="132"/>
      <c r="CB282" s="7"/>
      <c r="CC282" s="132"/>
      <c r="CD282" s="13"/>
      <c r="CE282" s="13"/>
      <c r="CF282" s="13"/>
      <c r="CG282" s="112"/>
      <c r="CH282" s="132"/>
      <c r="CI282" s="132"/>
      <c r="CJ282" s="132"/>
      <c r="CK282" s="132"/>
      <c r="CL282" s="7"/>
      <c r="CM282" s="132"/>
      <c r="CN282" s="13"/>
      <c r="CO282" s="13"/>
      <c r="CP282" s="13"/>
      <c r="CQ282" s="112"/>
      <c r="CR282" s="132"/>
      <c r="CS282" s="132"/>
      <c r="CT282" s="132"/>
      <c r="CU282" s="132"/>
      <c r="CV282" s="7"/>
      <c r="CW282" s="132"/>
      <c r="CX282" s="13"/>
      <c r="CY282" s="13"/>
      <c r="CZ282" s="13"/>
      <c r="DA282" s="112"/>
      <c r="DB282" s="132"/>
      <c r="DC282" s="132"/>
      <c r="DD282" s="132"/>
      <c r="DE282" s="132"/>
      <c r="DF282" s="7"/>
      <c r="DG282" s="132"/>
      <c r="DH282" s="13"/>
      <c r="DI282" s="13"/>
      <c r="DJ282" s="13"/>
      <c r="DK282" s="112"/>
      <c r="DL282" s="132"/>
      <c r="DM282" s="132"/>
      <c r="DN282" s="132"/>
      <c r="DO282" s="132"/>
      <c r="DP282" s="7"/>
      <c r="DQ282" s="132"/>
      <c r="DR282" s="13"/>
      <c r="DS282" s="13"/>
      <c r="DT282" s="13"/>
      <c r="DU282" s="112"/>
      <c r="DV282" s="132"/>
      <c r="DW282" s="132"/>
      <c r="DX282" s="132"/>
      <c r="DY282" s="132"/>
      <c r="DZ282" s="7"/>
      <c r="EA282" s="132"/>
      <c r="EB282" s="13"/>
      <c r="EC282" s="13"/>
      <c r="ED282" s="13"/>
      <c r="EE282" s="112"/>
      <c r="EF282" s="132"/>
      <c r="EG282" s="132"/>
      <c r="EH282" s="132"/>
      <c r="EI282" s="132"/>
      <c r="EJ282" s="7"/>
      <c r="EK282" s="132"/>
      <c r="EL282" s="13"/>
      <c r="EM282" s="13"/>
      <c r="EN282" s="13"/>
      <c r="EO282" s="112"/>
      <c r="EP282" s="132"/>
      <c r="EQ282" s="132"/>
      <c r="ER282" s="132"/>
      <c r="ES282" s="132"/>
      <c r="ET282" s="7"/>
      <c r="EU282" s="132"/>
    </row>
    <row r="283" spans="1:151" ht="12.75" customHeight="1" x14ac:dyDescent="0.2">
      <c r="A283" s="13"/>
      <c r="B283" s="13"/>
      <c r="C283" s="13"/>
      <c r="D283" s="13"/>
      <c r="E283" s="13"/>
      <c r="F283" s="13"/>
      <c r="G283" s="13"/>
      <c r="H283" s="13"/>
      <c r="I283" s="13"/>
      <c r="J283" s="13"/>
      <c r="K283" s="14"/>
      <c r="L283" s="13"/>
      <c r="M283" s="13"/>
      <c r="N283" s="13"/>
      <c r="O283" s="112"/>
      <c r="P283" s="132"/>
      <c r="Q283" s="132"/>
      <c r="R283" s="132"/>
      <c r="S283" s="132"/>
      <c r="T283" s="7"/>
      <c r="U283" s="132"/>
      <c r="V283" s="13"/>
      <c r="W283" s="13"/>
      <c r="X283" s="13"/>
      <c r="Y283" s="112"/>
      <c r="Z283" s="132"/>
      <c r="AA283" s="132"/>
      <c r="AB283" s="132"/>
      <c r="AC283" s="132"/>
      <c r="AD283" s="7"/>
      <c r="AE283" s="132"/>
      <c r="AF283" s="13"/>
      <c r="AG283" s="13"/>
      <c r="AH283" s="13"/>
      <c r="AI283" s="112"/>
      <c r="AJ283" s="132"/>
      <c r="AK283" s="132"/>
      <c r="AL283" s="132"/>
      <c r="AM283" s="132"/>
      <c r="AN283" s="7"/>
      <c r="AO283" s="132"/>
      <c r="AP283" s="13"/>
      <c r="AQ283" s="13"/>
      <c r="AR283" s="13"/>
      <c r="AS283" s="112"/>
      <c r="AT283" s="132"/>
      <c r="AU283" s="132"/>
      <c r="AV283" s="132"/>
      <c r="AW283" s="132"/>
      <c r="AX283" s="7"/>
      <c r="AY283" s="132"/>
      <c r="AZ283" s="13"/>
      <c r="BA283" s="13"/>
      <c r="BB283" s="13"/>
      <c r="BC283" s="112"/>
      <c r="BD283" s="132"/>
      <c r="BE283" s="132"/>
      <c r="BF283" s="132"/>
      <c r="BG283" s="132"/>
      <c r="BH283" s="7"/>
      <c r="BI283" s="132"/>
      <c r="BJ283" s="13"/>
      <c r="BK283" s="13"/>
      <c r="BL283" s="13"/>
      <c r="BM283" s="112"/>
      <c r="BN283" s="132"/>
      <c r="BO283" s="132"/>
      <c r="BP283" s="132"/>
      <c r="BQ283" s="132"/>
      <c r="BR283" s="7"/>
      <c r="BS283" s="132"/>
      <c r="BT283" s="13"/>
      <c r="BU283" s="13"/>
      <c r="BV283" s="13"/>
      <c r="BW283" s="112"/>
      <c r="BX283" s="132"/>
      <c r="BY283" s="132"/>
      <c r="BZ283" s="132"/>
      <c r="CA283" s="132"/>
      <c r="CB283" s="7"/>
      <c r="CC283" s="132"/>
      <c r="CD283" s="13"/>
      <c r="CE283" s="13"/>
      <c r="CF283" s="13"/>
      <c r="CG283" s="112"/>
      <c r="CH283" s="132"/>
      <c r="CI283" s="132"/>
      <c r="CJ283" s="132"/>
      <c r="CK283" s="132"/>
      <c r="CL283" s="7"/>
      <c r="CM283" s="132"/>
      <c r="CN283" s="13"/>
      <c r="CO283" s="13"/>
      <c r="CP283" s="13"/>
      <c r="CQ283" s="112"/>
      <c r="CR283" s="132"/>
      <c r="CS283" s="132"/>
      <c r="CT283" s="132"/>
      <c r="CU283" s="132"/>
      <c r="CV283" s="7"/>
      <c r="CW283" s="132"/>
      <c r="CX283" s="13"/>
      <c r="CY283" s="13"/>
      <c r="CZ283" s="13"/>
      <c r="DA283" s="112"/>
      <c r="DB283" s="132"/>
      <c r="DC283" s="132"/>
      <c r="DD283" s="132"/>
      <c r="DE283" s="132"/>
      <c r="DF283" s="7"/>
      <c r="DG283" s="132"/>
      <c r="DH283" s="13"/>
      <c r="DI283" s="13"/>
      <c r="DJ283" s="13"/>
      <c r="DK283" s="112"/>
      <c r="DL283" s="132"/>
      <c r="DM283" s="132"/>
      <c r="DN283" s="132"/>
      <c r="DO283" s="132"/>
      <c r="DP283" s="7"/>
      <c r="DQ283" s="132"/>
      <c r="DR283" s="13"/>
      <c r="DS283" s="13"/>
      <c r="DT283" s="13"/>
      <c r="DU283" s="112"/>
      <c r="DV283" s="132"/>
      <c r="DW283" s="132"/>
      <c r="DX283" s="132"/>
      <c r="DY283" s="132"/>
      <c r="DZ283" s="7"/>
      <c r="EA283" s="132"/>
      <c r="EB283" s="13"/>
      <c r="EC283" s="13"/>
      <c r="ED283" s="13"/>
      <c r="EE283" s="112"/>
      <c r="EF283" s="132"/>
      <c r="EG283" s="132"/>
      <c r="EH283" s="132"/>
      <c r="EI283" s="132"/>
      <c r="EJ283" s="7"/>
      <c r="EK283" s="132"/>
      <c r="EL283" s="13"/>
      <c r="EM283" s="13"/>
      <c r="EN283" s="13"/>
      <c r="EO283" s="112"/>
      <c r="EP283" s="132"/>
      <c r="EQ283" s="132"/>
      <c r="ER283" s="132"/>
      <c r="ES283" s="132"/>
      <c r="ET283" s="7"/>
      <c r="EU283" s="132"/>
    </row>
    <row r="284" spans="1:151" ht="12.75" customHeight="1" x14ac:dyDescent="0.2">
      <c r="A284" s="13"/>
      <c r="B284" s="13"/>
      <c r="C284" s="13"/>
      <c r="D284" s="13"/>
      <c r="E284" s="13"/>
      <c r="F284" s="13"/>
      <c r="G284" s="13"/>
      <c r="H284" s="13"/>
      <c r="I284" s="13"/>
      <c r="J284" s="13"/>
      <c r="K284" s="14"/>
      <c r="L284" s="13"/>
      <c r="M284" s="13"/>
      <c r="N284" s="13"/>
      <c r="O284" s="112"/>
      <c r="P284" s="132"/>
      <c r="Q284" s="132"/>
      <c r="R284" s="132"/>
      <c r="S284" s="132"/>
      <c r="T284" s="7"/>
      <c r="U284" s="132"/>
      <c r="V284" s="13"/>
      <c r="W284" s="13"/>
      <c r="X284" s="13"/>
      <c r="Y284" s="112"/>
      <c r="Z284" s="132"/>
      <c r="AA284" s="132"/>
      <c r="AB284" s="132"/>
      <c r="AC284" s="132"/>
      <c r="AD284" s="7"/>
      <c r="AE284" s="132"/>
      <c r="AF284" s="13"/>
      <c r="AG284" s="13"/>
      <c r="AH284" s="13"/>
      <c r="AI284" s="112"/>
      <c r="AJ284" s="132"/>
      <c r="AK284" s="132"/>
      <c r="AL284" s="132"/>
      <c r="AM284" s="132"/>
      <c r="AN284" s="7"/>
      <c r="AO284" s="132"/>
      <c r="AP284" s="13"/>
      <c r="AQ284" s="13"/>
      <c r="AR284" s="13"/>
      <c r="AS284" s="112"/>
      <c r="AT284" s="132"/>
      <c r="AU284" s="132"/>
      <c r="AV284" s="132"/>
      <c r="AW284" s="132"/>
      <c r="AX284" s="7"/>
      <c r="AY284" s="132"/>
      <c r="AZ284" s="13"/>
      <c r="BA284" s="13"/>
      <c r="BB284" s="13"/>
      <c r="BC284" s="112"/>
      <c r="BD284" s="132"/>
      <c r="BE284" s="132"/>
      <c r="BF284" s="132"/>
      <c r="BG284" s="132"/>
      <c r="BH284" s="7"/>
      <c r="BI284" s="132"/>
      <c r="BJ284" s="13"/>
      <c r="BK284" s="13"/>
      <c r="BL284" s="13"/>
      <c r="BM284" s="112"/>
      <c r="BN284" s="132"/>
      <c r="BO284" s="132"/>
      <c r="BP284" s="132"/>
      <c r="BQ284" s="132"/>
      <c r="BR284" s="7"/>
      <c r="BS284" s="132"/>
      <c r="BT284" s="13"/>
      <c r="BU284" s="13"/>
      <c r="BV284" s="13"/>
      <c r="BW284" s="112"/>
      <c r="BX284" s="132"/>
      <c r="BY284" s="132"/>
      <c r="BZ284" s="132"/>
      <c r="CA284" s="132"/>
      <c r="CB284" s="7"/>
      <c r="CC284" s="132"/>
      <c r="CD284" s="13"/>
      <c r="CE284" s="13"/>
      <c r="CF284" s="13"/>
      <c r="CG284" s="112"/>
      <c r="CH284" s="132"/>
      <c r="CI284" s="132"/>
      <c r="CJ284" s="132"/>
      <c r="CK284" s="132"/>
      <c r="CL284" s="7"/>
      <c r="CM284" s="132"/>
      <c r="CN284" s="13"/>
      <c r="CO284" s="13"/>
      <c r="CP284" s="13"/>
      <c r="CQ284" s="112"/>
      <c r="CR284" s="132"/>
      <c r="CS284" s="132"/>
      <c r="CT284" s="132"/>
      <c r="CU284" s="132"/>
      <c r="CV284" s="7"/>
      <c r="CW284" s="132"/>
      <c r="CX284" s="13"/>
      <c r="CY284" s="13"/>
      <c r="CZ284" s="13"/>
      <c r="DA284" s="112"/>
      <c r="DB284" s="132"/>
      <c r="DC284" s="132"/>
      <c r="DD284" s="132"/>
      <c r="DE284" s="132"/>
      <c r="DF284" s="7"/>
      <c r="DG284" s="132"/>
      <c r="DH284" s="13"/>
      <c r="DI284" s="13"/>
      <c r="DJ284" s="13"/>
      <c r="DK284" s="112"/>
      <c r="DL284" s="132"/>
      <c r="DM284" s="132"/>
      <c r="DN284" s="132"/>
      <c r="DO284" s="132"/>
      <c r="DP284" s="7"/>
      <c r="DQ284" s="132"/>
      <c r="DR284" s="13"/>
      <c r="DS284" s="13"/>
      <c r="DT284" s="13"/>
      <c r="DU284" s="112"/>
      <c r="DV284" s="132"/>
      <c r="DW284" s="132"/>
      <c r="DX284" s="132"/>
      <c r="DY284" s="132"/>
      <c r="DZ284" s="7"/>
      <c r="EA284" s="132"/>
      <c r="EB284" s="13"/>
      <c r="EC284" s="13"/>
      <c r="ED284" s="13"/>
      <c r="EE284" s="112"/>
      <c r="EF284" s="132"/>
      <c r="EG284" s="132"/>
      <c r="EH284" s="132"/>
      <c r="EI284" s="132"/>
      <c r="EJ284" s="7"/>
      <c r="EK284" s="132"/>
      <c r="EL284" s="13"/>
      <c r="EM284" s="13"/>
      <c r="EN284" s="13"/>
      <c r="EO284" s="112"/>
      <c r="EP284" s="132"/>
      <c r="EQ284" s="132"/>
      <c r="ER284" s="132"/>
      <c r="ES284" s="132"/>
      <c r="ET284" s="7"/>
      <c r="EU284" s="132"/>
    </row>
    <row r="285" spans="1:151" ht="12.75" customHeight="1" x14ac:dyDescent="0.2">
      <c r="A285" s="13"/>
      <c r="B285" s="13"/>
      <c r="C285" s="13"/>
      <c r="D285" s="13"/>
      <c r="E285" s="13"/>
      <c r="F285" s="13"/>
      <c r="G285" s="13"/>
      <c r="H285" s="13"/>
      <c r="I285" s="13"/>
      <c r="J285" s="13"/>
      <c r="K285" s="14"/>
      <c r="L285" s="13"/>
      <c r="M285" s="13"/>
      <c r="N285" s="13"/>
      <c r="O285" s="112"/>
      <c r="P285" s="132"/>
      <c r="Q285" s="132"/>
      <c r="R285" s="132"/>
      <c r="S285" s="132"/>
      <c r="T285" s="7"/>
      <c r="U285" s="132"/>
      <c r="V285" s="13"/>
      <c r="W285" s="13"/>
      <c r="X285" s="13"/>
      <c r="Y285" s="112"/>
      <c r="Z285" s="132"/>
      <c r="AA285" s="132"/>
      <c r="AB285" s="132"/>
      <c r="AC285" s="132"/>
      <c r="AD285" s="7"/>
      <c r="AE285" s="132"/>
      <c r="AF285" s="13"/>
      <c r="AG285" s="13"/>
      <c r="AH285" s="13"/>
      <c r="AI285" s="112"/>
      <c r="AJ285" s="132"/>
      <c r="AK285" s="132"/>
      <c r="AL285" s="132"/>
      <c r="AM285" s="132"/>
      <c r="AN285" s="7"/>
      <c r="AO285" s="132"/>
      <c r="AP285" s="13"/>
      <c r="AQ285" s="13"/>
      <c r="AR285" s="13"/>
      <c r="AS285" s="112"/>
      <c r="AT285" s="132"/>
      <c r="AU285" s="132"/>
      <c r="AV285" s="132"/>
      <c r="AW285" s="132"/>
      <c r="AX285" s="7"/>
      <c r="AY285" s="132"/>
      <c r="AZ285" s="13"/>
      <c r="BA285" s="13"/>
      <c r="BB285" s="13"/>
      <c r="BC285" s="112"/>
      <c r="BD285" s="132"/>
      <c r="BE285" s="132"/>
      <c r="BF285" s="132"/>
      <c r="BG285" s="132"/>
      <c r="BH285" s="7"/>
      <c r="BI285" s="132"/>
      <c r="BJ285" s="13"/>
      <c r="BK285" s="13"/>
      <c r="BL285" s="13"/>
      <c r="BM285" s="112"/>
      <c r="BN285" s="132"/>
      <c r="BO285" s="132"/>
      <c r="BP285" s="132"/>
      <c r="BQ285" s="132"/>
      <c r="BR285" s="7"/>
      <c r="BS285" s="132"/>
      <c r="BT285" s="13"/>
      <c r="BU285" s="13"/>
      <c r="BV285" s="13"/>
      <c r="BW285" s="112"/>
      <c r="BX285" s="132"/>
      <c r="BY285" s="132"/>
      <c r="BZ285" s="132"/>
      <c r="CA285" s="132"/>
      <c r="CB285" s="7"/>
      <c r="CC285" s="132"/>
      <c r="CD285" s="13"/>
      <c r="CE285" s="13"/>
      <c r="CF285" s="13"/>
      <c r="CG285" s="112"/>
      <c r="CH285" s="132"/>
      <c r="CI285" s="132"/>
      <c r="CJ285" s="132"/>
      <c r="CK285" s="132"/>
      <c r="CL285" s="7"/>
      <c r="CM285" s="132"/>
      <c r="CN285" s="13"/>
      <c r="CO285" s="13"/>
      <c r="CP285" s="13"/>
      <c r="CQ285" s="112"/>
      <c r="CR285" s="132"/>
      <c r="CS285" s="132"/>
      <c r="CT285" s="132"/>
      <c r="CU285" s="132"/>
      <c r="CV285" s="7"/>
      <c r="CW285" s="132"/>
      <c r="CX285" s="13"/>
      <c r="CY285" s="13"/>
      <c r="CZ285" s="13"/>
      <c r="DA285" s="112"/>
      <c r="DB285" s="132"/>
      <c r="DC285" s="132"/>
      <c r="DD285" s="132"/>
      <c r="DE285" s="132"/>
      <c r="DF285" s="7"/>
      <c r="DG285" s="132"/>
      <c r="DH285" s="13"/>
      <c r="DI285" s="13"/>
      <c r="DJ285" s="13"/>
      <c r="DK285" s="112"/>
      <c r="DL285" s="132"/>
      <c r="DM285" s="132"/>
      <c r="DN285" s="132"/>
      <c r="DO285" s="132"/>
      <c r="DP285" s="7"/>
      <c r="DQ285" s="132"/>
      <c r="DR285" s="13"/>
      <c r="DS285" s="13"/>
      <c r="DT285" s="13"/>
      <c r="DU285" s="112"/>
      <c r="DV285" s="132"/>
      <c r="DW285" s="132"/>
      <c r="DX285" s="132"/>
      <c r="DY285" s="132"/>
      <c r="DZ285" s="7"/>
      <c r="EA285" s="132"/>
      <c r="EB285" s="13"/>
      <c r="EC285" s="13"/>
      <c r="ED285" s="13"/>
      <c r="EE285" s="112"/>
      <c r="EF285" s="132"/>
      <c r="EG285" s="132"/>
      <c r="EH285" s="132"/>
      <c r="EI285" s="132"/>
      <c r="EJ285" s="7"/>
      <c r="EK285" s="132"/>
      <c r="EL285" s="13"/>
      <c r="EM285" s="13"/>
      <c r="EN285" s="13"/>
      <c r="EO285" s="112"/>
      <c r="EP285" s="132"/>
      <c r="EQ285" s="132"/>
      <c r="ER285" s="132"/>
      <c r="ES285" s="132"/>
      <c r="ET285" s="7"/>
      <c r="EU285" s="132"/>
    </row>
    <row r="286" spans="1:151" ht="12.75" customHeight="1" x14ac:dyDescent="0.2">
      <c r="A286" s="13"/>
      <c r="B286" s="13"/>
      <c r="C286" s="13"/>
      <c r="D286" s="13"/>
      <c r="E286" s="13"/>
      <c r="F286" s="13"/>
      <c r="G286" s="13"/>
      <c r="H286" s="13"/>
      <c r="I286" s="13"/>
      <c r="J286" s="13"/>
      <c r="K286" s="14"/>
      <c r="L286" s="13"/>
      <c r="M286" s="13"/>
      <c r="N286" s="13"/>
      <c r="O286" s="112"/>
      <c r="P286" s="132"/>
      <c r="Q286" s="132"/>
      <c r="R286" s="132"/>
      <c r="S286" s="132"/>
      <c r="T286" s="7"/>
      <c r="U286" s="132"/>
      <c r="V286" s="13"/>
      <c r="W286" s="13"/>
      <c r="X286" s="13"/>
      <c r="Y286" s="112"/>
      <c r="Z286" s="132"/>
      <c r="AA286" s="132"/>
      <c r="AB286" s="132"/>
      <c r="AC286" s="132"/>
      <c r="AD286" s="7"/>
      <c r="AE286" s="132"/>
      <c r="AF286" s="13"/>
      <c r="AG286" s="13"/>
      <c r="AH286" s="13"/>
      <c r="AI286" s="112"/>
      <c r="AJ286" s="132"/>
      <c r="AK286" s="132"/>
      <c r="AL286" s="132"/>
      <c r="AM286" s="132"/>
      <c r="AN286" s="7"/>
      <c r="AO286" s="132"/>
      <c r="AP286" s="13"/>
      <c r="AQ286" s="13"/>
      <c r="AR286" s="13"/>
      <c r="AS286" s="112"/>
      <c r="AT286" s="132"/>
      <c r="AU286" s="132"/>
      <c r="AV286" s="132"/>
      <c r="AW286" s="132"/>
      <c r="AX286" s="7"/>
      <c r="AY286" s="132"/>
      <c r="AZ286" s="13"/>
      <c r="BA286" s="13"/>
      <c r="BB286" s="13"/>
      <c r="BC286" s="112"/>
      <c r="BD286" s="132"/>
      <c r="BE286" s="132"/>
      <c r="BF286" s="132"/>
      <c r="BG286" s="132"/>
      <c r="BH286" s="7"/>
      <c r="BI286" s="132"/>
      <c r="BJ286" s="13"/>
      <c r="BK286" s="13"/>
      <c r="BL286" s="13"/>
      <c r="BM286" s="112"/>
      <c r="BN286" s="132"/>
      <c r="BO286" s="132"/>
      <c r="BP286" s="132"/>
      <c r="BQ286" s="132"/>
      <c r="BR286" s="7"/>
      <c r="BS286" s="132"/>
      <c r="BT286" s="13"/>
      <c r="BU286" s="13"/>
      <c r="BV286" s="13"/>
      <c r="BW286" s="112"/>
      <c r="BX286" s="132"/>
      <c r="BY286" s="132"/>
      <c r="BZ286" s="132"/>
      <c r="CA286" s="132"/>
      <c r="CB286" s="7"/>
      <c r="CC286" s="132"/>
      <c r="CD286" s="13"/>
      <c r="CE286" s="13"/>
      <c r="CF286" s="13"/>
      <c r="CG286" s="112"/>
      <c r="CH286" s="132"/>
      <c r="CI286" s="132"/>
      <c r="CJ286" s="132"/>
      <c r="CK286" s="132"/>
      <c r="CL286" s="7"/>
      <c r="CM286" s="132"/>
      <c r="CN286" s="13"/>
      <c r="CO286" s="13"/>
      <c r="CP286" s="13"/>
      <c r="CQ286" s="112"/>
      <c r="CR286" s="132"/>
      <c r="CS286" s="132"/>
      <c r="CT286" s="132"/>
      <c r="CU286" s="132"/>
      <c r="CV286" s="7"/>
      <c r="CW286" s="132"/>
      <c r="CX286" s="13"/>
      <c r="CY286" s="13"/>
      <c r="CZ286" s="13"/>
      <c r="DA286" s="112"/>
      <c r="DB286" s="132"/>
      <c r="DC286" s="132"/>
      <c r="DD286" s="132"/>
      <c r="DE286" s="132"/>
      <c r="DF286" s="7"/>
      <c r="DG286" s="132"/>
      <c r="DH286" s="13"/>
      <c r="DI286" s="13"/>
      <c r="DJ286" s="13"/>
      <c r="DK286" s="112"/>
      <c r="DL286" s="132"/>
      <c r="DM286" s="132"/>
      <c r="DN286" s="132"/>
      <c r="DO286" s="132"/>
      <c r="DP286" s="7"/>
      <c r="DQ286" s="132"/>
      <c r="DR286" s="13"/>
      <c r="DS286" s="13"/>
      <c r="DT286" s="13"/>
      <c r="DU286" s="112"/>
      <c r="DV286" s="132"/>
      <c r="DW286" s="132"/>
      <c r="DX286" s="132"/>
      <c r="DY286" s="132"/>
      <c r="DZ286" s="7"/>
      <c r="EA286" s="132"/>
      <c r="EB286" s="13"/>
      <c r="EC286" s="13"/>
      <c r="ED286" s="13"/>
      <c r="EE286" s="112"/>
      <c r="EF286" s="132"/>
      <c r="EG286" s="132"/>
      <c r="EH286" s="132"/>
      <c r="EI286" s="132"/>
      <c r="EJ286" s="7"/>
      <c r="EK286" s="132"/>
      <c r="EL286" s="13"/>
      <c r="EM286" s="13"/>
      <c r="EN286" s="13"/>
      <c r="EO286" s="112"/>
      <c r="EP286" s="132"/>
      <c r="EQ286" s="132"/>
      <c r="ER286" s="132"/>
      <c r="ES286" s="132"/>
      <c r="ET286" s="7"/>
      <c r="EU286" s="132"/>
    </row>
    <row r="287" spans="1:151" ht="12.75" customHeight="1" x14ac:dyDescent="0.2">
      <c r="A287" s="13"/>
      <c r="B287" s="13"/>
      <c r="C287" s="13"/>
      <c r="D287" s="13"/>
      <c r="E287" s="13"/>
      <c r="F287" s="13"/>
      <c r="G287" s="13"/>
      <c r="H287" s="13"/>
      <c r="I287" s="13"/>
      <c r="J287" s="13"/>
      <c r="K287" s="14"/>
      <c r="L287" s="13"/>
      <c r="M287" s="13"/>
      <c r="N287" s="13"/>
      <c r="O287" s="112"/>
      <c r="P287" s="132"/>
      <c r="Q287" s="132"/>
      <c r="R287" s="132"/>
      <c r="S287" s="132"/>
      <c r="T287" s="7"/>
      <c r="U287" s="132"/>
      <c r="V287" s="13"/>
      <c r="W287" s="13"/>
      <c r="X287" s="13"/>
      <c r="Y287" s="112"/>
      <c r="Z287" s="132"/>
      <c r="AA287" s="132"/>
      <c r="AB287" s="132"/>
      <c r="AC287" s="132"/>
      <c r="AD287" s="7"/>
      <c r="AE287" s="132"/>
      <c r="AF287" s="13"/>
      <c r="AG287" s="13"/>
      <c r="AH287" s="13"/>
      <c r="AI287" s="112"/>
      <c r="AJ287" s="132"/>
      <c r="AK287" s="132"/>
      <c r="AL287" s="132"/>
      <c r="AM287" s="132"/>
      <c r="AN287" s="7"/>
      <c r="AO287" s="132"/>
      <c r="AP287" s="13"/>
      <c r="AQ287" s="13"/>
      <c r="AR287" s="13"/>
      <c r="AS287" s="112"/>
      <c r="AT287" s="132"/>
      <c r="AU287" s="132"/>
      <c r="AV287" s="132"/>
      <c r="AW287" s="132"/>
      <c r="AX287" s="7"/>
      <c r="AY287" s="132"/>
      <c r="AZ287" s="13"/>
      <c r="BA287" s="13"/>
      <c r="BB287" s="13"/>
      <c r="BC287" s="112"/>
      <c r="BD287" s="132"/>
      <c r="BE287" s="132"/>
      <c r="BF287" s="132"/>
      <c r="BG287" s="132"/>
      <c r="BH287" s="7"/>
      <c r="BI287" s="132"/>
      <c r="BJ287" s="13"/>
      <c r="BK287" s="13"/>
      <c r="BL287" s="13"/>
      <c r="BM287" s="112"/>
      <c r="BN287" s="132"/>
      <c r="BO287" s="132"/>
      <c r="BP287" s="132"/>
      <c r="BQ287" s="132"/>
      <c r="BR287" s="7"/>
      <c r="BS287" s="132"/>
      <c r="BT287" s="13"/>
      <c r="BU287" s="13"/>
      <c r="BV287" s="13"/>
      <c r="BW287" s="112"/>
      <c r="BX287" s="132"/>
      <c r="BY287" s="132"/>
      <c r="BZ287" s="132"/>
      <c r="CA287" s="132"/>
      <c r="CB287" s="7"/>
      <c r="CC287" s="132"/>
      <c r="CD287" s="13"/>
      <c r="CE287" s="13"/>
      <c r="CF287" s="13"/>
      <c r="CG287" s="112"/>
      <c r="CH287" s="132"/>
      <c r="CI287" s="132"/>
      <c r="CJ287" s="132"/>
      <c r="CK287" s="132"/>
      <c r="CL287" s="7"/>
      <c r="CM287" s="132"/>
      <c r="CN287" s="13"/>
      <c r="CO287" s="13"/>
      <c r="CP287" s="13"/>
      <c r="CQ287" s="112"/>
      <c r="CR287" s="132"/>
      <c r="CS287" s="132"/>
      <c r="CT287" s="132"/>
      <c r="CU287" s="132"/>
      <c r="CV287" s="7"/>
      <c r="CW287" s="132"/>
      <c r="CX287" s="13"/>
      <c r="CY287" s="13"/>
      <c r="CZ287" s="13"/>
      <c r="DA287" s="112"/>
      <c r="DB287" s="132"/>
      <c r="DC287" s="132"/>
      <c r="DD287" s="132"/>
      <c r="DE287" s="132"/>
      <c r="DF287" s="7"/>
      <c r="DG287" s="132"/>
      <c r="DH287" s="13"/>
      <c r="DI287" s="13"/>
      <c r="DJ287" s="13"/>
      <c r="DK287" s="112"/>
      <c r="DL287" s="132"/>
      <c r="DM287" s="132"/>
      <c r="DN287" s="132"/>
      <c r="DO287" s="132"/>
      <c r="DP287" s="7"/>
      <c r="DQ287" s="132"/>
      <c r="DR287" s="13"/>
      <c r="DS287" s="13"/>
      <c r="DT287" s="13"/>
      <c r="DU287" s="112"/>
      <c r="DV287" s="132"/>
      <c r="DW287" s="132"/>
      <c r="DX287" s="132"/>
      <c r="DY287" s="132"/>
      <c r="DZ287" s="7"/>
      <c r="EA287" s="132"/>
      <c r="EB287" s="13"/>
      <c r="EC287" s="13"/>
      <c r="ED287" s="13"/>
      <c r="EE287" s="112"/>
      <c r="EF287" s="132"/>
      <c r="EG287" s="132"/>
      <c r="EH287" s="132"/>
      <c r="EI287" s="132"/>
      <c r="EJ287" s="7"/>
      <c r="EK287" s="132"/>
      <c r="EL287" s="13"/>
      <c r="EM287" s="13"/>
      <c r="EN287" s="13"/>
      <c r="EO287" s="112"/>
      <c r="EP287" s="132"/>
      <c r="EQ287" s="132"/>
      <c r="ER287" s="132"/>
      <c r="ES287" s="132"/>
      <c r="ET287" s="7"/>
      <c r="EU287" s="132"/>
    </row>
    <row r="288" spans="1:151" ht="12.75" customHeight="1" x14ac:dyDescent="0.2">
      <c r="A288" s="13"/>
      <c r="B288" s="13"/>
      <c r="C288" s="13"/>
      <c r="D288" s="13"/>
      <c r="E288" s="13"/>
      <c r="F288" s="13"/>
      <c r="G288" s="13"/>
      <c r="H288" s="13"/>
      <c r="I288" s="13"/>
      <c r="J288" s="13"/>
      <c r="K288" s="14"/>
      <c r="L288" s="13"/>
      <c r="M288" s="13"/>
      <c r="N288" s="13"/>
      <c r="O288" s="112"/>
      <c r="P288" s="132"/>
      <c r="Q288" s="132"/>
      <c r="R288" s="132"/>
      <c r="S288" s="132"/>
      <c r="T288" s="7"/>
      <c r="U288" s="132"/>
      <c r="V288" s="13"/>
      <c r="W288" s="13"/>
      <c r="X288" s="13"/>
      <c r="Y288" s="112"/>
      <c r="Z288" s="132"/>
      <c r="AA288" s="132"/>
      <c r="AB288" s="132"/>
      <c r="AC288" s="132"/>
      <c r="AD288" s="7"/>
      <c r="AE288" s="132"/>
      <c r="AF288" s="13"/>
      <c r="AG288" s="13"/>
      <c r="AH288" s="13"/>
      <c r="AI288" s="112"/>
      <c r="AJ288" s="132"/>
      <c r="AK288" s="132"/>
      <c r="AL288" s="132"/>
      <c r="AM288" s="132"/>
      <c r="AN288" s="7"/>
      <c r="AO288" s="132"/>
      <c r="AP288" s="13"/>
      <c r="AQ288" s="13"/>
      <c r="AR288" s="13"/>
      <c r="AS288" s="112"/>
      <c r="AT288" s="132"/>
      <c r="AU288" s="132"/>
      <c r="AV288" s="132"/>
      <c r="AW288" s="132"/>
      <c r="AX288" s="7"/>
      <c r="AY288" s="132"/>
      <c r="AZ288" s="13"/>
      <c r="BA288" s="13"/>
      <c r="BB288" s="13"/>
      <c r="BC288" s="112"/>
      <c r="BD288" s="132"/>
      <c r="BE288" s="132"/>
      <c r="BF288" s="132"/>
      <c r="BG288" s="132"/>
      <c r="BH288" s="7"/>
      <c r="BI288" s="132"/>
      <c r="BJ288" s="13"/>
      <c r="BK288" s="13"/>
      <c r="BL288" s="13"/>
      <c r="BM288" s="112"/>
      <c r="BN288" s="132"/>
      <c r="BO288" s="132"/>
      <c r="BP288" s="132"/>
      <c r="BQ288" s="132"/>
      <c r="BR288" s="7"/>
      <c r="BS288" s="132"/>
      <c r="BT288" s="13"/>
      <c r="BU288" s="13"/>
      <c r="BV288" s="13"/>
      <c r="BW288" s="112"/>
      <c r="BX288" s="132"/>
      <c r="BY288" s="132"/>
      <c r="BZ288" s="132"/>
      <c r="CA288" s="132"/>
      <c r="CB288" s="7"/>
      <c r="CC288" s="132"/>
      <c r="CD288" s="13"/>
      <c r="CE288" s="13"/>
      <c r="CF288" s="13"/>
      <c r="CG288" s="112"/>
      <c r="CH288" s="132"/>
      <c r="CI288" s="132"/>
      <c r="CJ288" s="132"/>
      <c r="CK288" s="132"/>
      <c r="CL288" s="7"/>
      <c r="CM288" s="132"/>
      <c r="CN288" s="13"/>
      <c r="CO288" s="13"/>
      <c r="CP288" s="13"/>
      <c r="CQ288" s="112"/>
      <c r="CR288" s="132"/>
      <c r="CS288" s="132"/>
      <c r="CT288" s="132"/>
      <c r="CU288" s="132"/>
      <c r="CV288" s="7"/>
      <c r="CW288" s="132"/>
      <c r="CX288" s="13"/>
      <c r="CY288" s="13"/>
      <c r="CZ288" s="13"/>
      <c r="DA288" s="112"/>
      <c r="DB288" s="132"/>
      <c r="DC288" s="132"/>
      <c r="DD288" s="132"/>
      <c r="DE288" s="132"/>
      <c r="DF288" s="7"/>
      <c r="DG288" s="132"/>
      <c r="DH288" s="13"/>
      <c r="DI288" s="13"/>
      <c r="DJ288" s="13"/>
      <c r="DK288" s="112"/>
      <c r="DL288" s="132"/>
      <c r="DM288" s="132"/>
      <c r="DN288" s="132"/>
      <c r="DO288" s="132"/>
      <c r="DP288" s="7"/>
      <c r="DQ288" s="132"/>
      <c r="DR288" s="13"/>
      <c r="DS288" s="13"/>
      <c r="DT288" s="13"/>
      <c r="DU288" s="112"/>
      <c r="DV288" s="132"/>
      <c r="DW288" s="132"/>
      <c r="DX288" s="132"/>
      <c r="DY288" s="132"/>
      <c r="DZ288" s="7"/>
      <c r="EA288" s="132"/>
      <c r="EB288" s="13"/>
      <c r="EC288" s="13"/>
      <c r="ED288" s="13"/>
      <c r="EE288" s="112"/>
      <c r="EF288" s="132"/>
      <c r="EG288" s="132"/>
      <c r="EH288" s="132"/>
      <c r="EI288" s="132"/>
      <c r="EJ288" s="7"/>
      <c r="EK288" s="132"/>
      <c r="EL288" s="13"/>
      <c r="EM288" s="13"/>
      <c r="EN288" s="13"/>
      <c r="EO288" s="112"/>
      <c r="EP288" s="132"/>
      <c r="EQ288" s="132"/>
      <c r="ER288" s="132"/>
      <c r="ES288" s="132"/>
      <c r="ET288" s="7"/>
      <c r="EU288" s="132"/>
    </row>
    <row r="289" spans="1:151" ht="12.75" customHeight="1" x14ac:dyDescent="0.2">
      <c r="A289" s="13"/>
      <c r="B289" s="13"/>
      <c r="C289" s="13"/>
      <c r="D289" s="13"/>
      <c r="E289" s="13"/>
      <c r="F289" s="13"/>
      <c r="G289" s="13"/>
      <c r="H289" s="13"/>
      <c r="I289" s="13"/>
      <c r="J289" s="13"/>
      <c r="K289" s="14"/>
      <c r="L289" s="13"/>
      <c r="M289" s="13"/>
      <c r="N289" s="13"/>
      <c r="O289" s="112"/>
      <c r="P289" s="132"/>
      <c r="Q289" s="132"/>
      <c r="R289" s="132"/>
      <c r="S289" s="132"/>
      <c r="T289" s="7"/>
      <c r="U289" s="132"/>
      <c r="V289" s="13"/>
      <c r="W289" s="13"/>
      <c r="X289" s="13"/>
      <c r="Y289" s="112"/>
      <c r="Z289" s="132"/>
      <c r="AA289" s="132"/>
      <c r="AB289" s="132"/>
      <c r="AC289" s="132"/>
      <c r="AD289" s="7"/>
      <c r="AE289" s="132"/>
      <c r="AF289" s="13"/>
      <c r="AG289" s="13"/>
      <c r="AH289" s="13"/>
      <c r="AI289" s="112"/>
      <c r="AJ289" s="132"/>
      <c r="AK289" s="132"/>
      <c r="AL289" s="132"/>
      <c r="AM289" s="132"/>
      <c r="AN289" s="7"/>
      <c r="AO289" s="132"/>
      <c r="AP289" s="13"/>
      <c r="AQ289" s="13"/>
      <c r="AR289" s="13"/>
      <c r="AS289" s="112"/>
      <c r="AT289" s="132"/>
      <c r="AU289" s="132"/>
      <c r="AV289" s="132"/>
      <c r="AW289" s="132"/>
      <c r="AX289" s="7"/>
      <c r="AY289" s="132"/>
      <c r="AZ289" s="13"/>
      <c r="BA289" s="13"/>
      <c r="BB289" s="13"/>
      <c r="BC289" s="112"/>
      <c r="BD289" s="132"/>
      <c r="BE289" s="132"/>
      <c r="BF289" s="132"/>
      <c r="BG289" s="132"/>
      <c r="BH289" s="7"/>
      <c r="BI289" s="132"/>
      <c r="BJ289" s="13"/>
      <c r="BK289" s="13"/>
      <c r="BL289" s="13"/>
      <c r="BM289" s="112"/>
      <c r="BN289" s="132"/>
      <c r="BO289" s="132"/>
      <c r="BP289" s="132"/>
      <c r="BQ289" s="132"/>
      <c r="BR289" s="7"/>
      <c r="BS289" s="132"/>
      <c r="BT289" s="13"/>
      <c r="BU289" s="13"/>
      <c r="BV289" s="13"/>
      <c r="BW289" s="112"/>
      <c r="BX289" s="132"/>
      <c r="BY289" s="132"/>
      <c r="BZ289" s="132"/>
      <c r="CA289" s="132"/>
      <c r="CB289" s="7"/>
      <c r="CC289" s="132"/>
      <c r="CD289" s="13"/>
      <c r="CE289" s="13"/>
      <c r="CF289" s="13"/>
      <c r="CG289" s="112"/>
      <c r="CH289" s="132"/>
      <c r="CI289" s="132"/>
      <c r="CJ289" s="132"/>
      <c r="CK289" s="132"/>
      <c r="CL289" s="7"/>
      <c r="CM289" s="132"/>
      <c r="CN289" s="13"/>
      <c r="CO289" s="13"/>
      <c r="CP289" s="13"/>
      <c r="CQ289" s="112"/>
      <c r="CR289" s="132"/>
      <c r="CS289" s="132"/>
      <c r="CT289" s="132"/>
      <c r="CU289" s="132"/>
      <c r="CV289" s="7"/>
      <c r="CW289" s="132"/>
      <c r="CX289" s="13"/>
      <c r="CY289" s="13"/>
      <c r="CZ289" s="13"/>
      <c r="DA289" s="112"/>
      <c r="DB289" s="132"/>
      <c r="DC289" s="132"/>
      <c r="DD289" s="132"/>
      <c r="DE289" s="132"/>
      <c r="DF289" s="7"/>
      <c r="DG289" s="132"/>
      <c r="DH289" s="13"/>
      <c r="DI289" s="13"/>
      <c r="DJ289" s="13"/>
      <c r="DK289" s="112"/>
      <c r="DL289" s="132"/>
      <c r="DM289" s="132"/>
      <c r="DN289" s="132"/>
      <c r="DO289" s="132"/>
      <c r="DP289" s="7"/>
      <c r="DQ289" s="132"/>
      <c r="DR289" s="13"/>
      <c r="DS289" s="13"/>
      <c r="DT289" s="13"/>
      <c r="DU289" s="112"/>
      <c r="DV289" s="132"/>
      <c r="DW289" s="132"/>
      <c r="DX289" s="132"/>
      <c r="DY289" s="132"/>
      <c r="DZ289" s="7"/>
      <c r="EA289" s="132"/>
      <c r="EB289" s="13"/>
      <c r="EC289" s="13"/>
      <c r="ED289" s="13"/>
      <c r="EE289" s="112"/>
      <c r="EF289" s="132"/>
      <c r="EG289" s="132"/>
      <c r="EH289" s="132"/>
      <c r="EI289" s="132"/>
      <c r="EJ289" s="7"/>
      <c r="EK289" s="132"/>
      <c r="EL289" s="13"/>
      <c r="EM289" s="13"/>
      <c r="EN289" s="13"/>
      <c r="EO289" s="112"/>
      <c r="EP289" s="132"/>
      <c r="EQ289" s="132"/>
      <c r="ER289" s="132"/>
      <c r="ES289" s="132"/>
      <c r="ET289" s="7"/>
      <c r="EU289" s="132"/>
    </row>
    <row r="290" spans="1:151" ht="12.75" customHeight="1" x14ac:dyDescent="0.2">
      <c r="A290" s="13"/>
      <c r="B290" s="13"/>
      <c r="C290" s="13"/>
      <c r="D290" s="13"/>
      <c r="E290" s="13"/>
      <c r="F290" s="13"/>
      <c r="G290" s="13"/>
      <c r="H290" s="13"/>
      <c r="I290" s="13"/>
      <c r="J290" s="13"/>
      <c r="K290" s="14"/>
      <c r="L290" s="13"/>
      <c r="M290" s="13"/>
      <c r="N290" s="13"/>
      <c r="O290" s="112"/>
      <c r="P290" s="132"/>
      <c r="Q290" s="132"/>
      <c r="R290" s="132"/>
      <c r="S290" s="132"/>
      <c r="T290" s="7"/>
      <c r="U290" s="132"/>
      <c r="V290" s="13"/>
      <c r="W290" s="13"/>
      <c r="X290" s="13"/>
      <c r="Y290" s="112"/>
      <c r="Z290" s="132"/>
      <c r="AA290" s="132"/>
      <c r="AB290" s="132"/>
      <c r="AC290" s="132"/>
      <c r="AD290" s="7"/>
      <c r="AE290" s="132"/>
      <c r="AF290" s="13"/>
      <c r="AG290" s="13"/>
      <c r="AH290" s="13"/>
      <c r="AI290" s="112"/>
      <c r="AJ290" s="132"/>
      <c r="AK290" s="132"/>
      <c r="AL290" s="132"/>
      <c r="AM290" s="132"/>
      <c r="AN290" s="7"/>
      <c r="AO290" s="132"/>
      <c r="AP290" s="13"/>
      <c r="AQ290" s="13"/>
      <c r="AR290" s="13"/>
      <c r="AS290" s="112"/>
      <c r="AT290" s="132"/>
      <c r="AU290" s="132"/>
      <c r="AV290" s="132"/>
      <c r="AW290" s="132"/>
      <c r="AX290" s="7"/>
      <c r="AY290" s="132"/>
      <c r="AZ290" s="13"/>
      <c r="BA290" s="13"/>
      <c r="BB290" s="13"/>
      <c r="BC290" s="112"/>
      <c r="BD290" s="132"/>
      <c r="BE290" s="132"/>
      <c r="BF290" s="132"/>
      <c r="BG290" s="132"/>
      <c r="BH290" s="7"/>
      <c r="BI290" s="132"/>
      <c r="BJ290" s="13"/>
      <c r="BK290" s="13"/>
      <c r="BL290" s="13"/>
      <c r="BM290" s="112"/>
      <c r="BN290" s="132"/>
      <c r="BO290" s="132"/>
      <c r="BP290" s="132"/>
      <c r="BQ290" s="132"/>
      <c r="BR290" s="7"/>
      <c r="BS290" s="132"/>
      <c r="BT290" s="13"/>
      <c r="BU290" s="13"/>
      <c r="BV290" s="13"/>
      <c r="BW290" s="112"/>
      <c r="BX290" s="132"/>
      <c r="BY290" s="132"/>
      <c r="BZ290" s="132"/>
      <c r="CA290" s="132"/>
      <c r="CB290" s="7"/>
      <c r="CC290" s="132"/>
      <c r="CD290" s="13"/>
      <c r="CE290" s="13"/>
      <c r="CF290" s="13"/>
      <c r="CG290" s="112"/>
      <c r="CH290" s="132"/>
      <c r="CI290" s="132"/>
      <c r="CJ290" s="132"/>
      <c r="CK290" s="132"/>
      <c r="CL290" s="7"/>
      <c r="CM290" s="132"/>
      <c r="CN290" s="13"/>
      <c r="CO290" s="13"/>
      <c r="CP290" s="13"/>
      <c r="CQ290" s="112"/>
      <c r="CR290" s="132"/>
      <c r="CS290" s="132"/>
      <c r="CT290" s="132"/>
      <c r="CU290" s="132"/>
      <c r="CV290" s="7"/>
      <c r="CW290" s="132"/>
      <c r="CX290" s="13"/>
      <c r="CY290" s="13"/>
      <c r="CZ290" s="13"/>
      <c r="DA290" s="112"/>
      <c r="DB290" s="132"/>
      <c r="DC290" s="132"/>
      <c r="DD290" s="132"/>
      <c r="DE290" s="132"/>
      <c r="DF290" s="7"/>
      <c r="DG290" s="132"/>
      <c r="DH290" s="13"/>
      <c r="DI290" s="13"/>
      <c r="DJ290" s="13"/>
      <c r="DK290" s="112"/>
      <c r="DL290" s="132"/>
      <c r="DM290" s="132"/>
      <c r="DN290" s="132"/>
      <c r="DO290" s="132"/>
      <c r="DP290" s="7"/>
      <c r="DQ290" s="132"/>
      <c r="DR290" s="13"/>
      <c r="DS290" s="13"/>
      <c r="DT290" s="13"/>
      <c r="DU290" s="112"/>
      <c r="DV290" s="132"/>
      <c r="DW290" s="132"/>
      <c r="DX290" s="132"/>
      <c r="DY290" s="132"/>
      <c r="DZ290" s="7"/>
      <c r="EA290" s="132"/>
      <c r="EB290" s="13"/>
      <c r="EC290" s="13"/>
      <c r="ED290" s="13"/>
      <c r="EE290" s="112"/>
      <c r="EF290" s="132"/>
      <c r="EG290" s="132"/>
      <c r="EH290" s="132"/>
      <c r="EI290" s="132"/>
      <c r="EJ290" s="7"/>
      <c r="EK290" s="132"/>
      <c r="EL290" s="13"/>
      <c r="EM290" s="13"/>
      <c r="EN290" s="13"/>
      <c r="EO290" s="112"/>
      <c r="EP290" s="132"/>
      <c r="EQ290" s="132"/>
      <c r="ER290" s="132"/>
      <c r="ES290" s="132"/>
      <c r="ET290" s="7"/>
      <c r="EU290" s="132"/>
    </row>
    <row r="291" spans="1:151" ht="12.75" customHeight="1" x14ac:dyDescent="0.2">
      <c r="A291" s="13"/>
      <c r="B291" s="13"/>
      <c r="C291" s="13"/>
      <c r="D291" s="13"/>
      <c r="E291" s="13"/>
      <c r="F291" s="13"/>
      <c r="G291" s="13"/>
      <c r="H291" s="13"/>
      <c r="I291" s="13"/>
      <c r="J291" s="13"/>
      <c r="K291" s="14"/>
      <c r="L291" s="13"/>
      <c r="M291" s="13"/>
      <c r="N291" s="13"/>
      <c r="O291" s="112"/>
      <c r="P291" s="132"/>
      <c r="Q291" s="132"/>
      <c r="R291" s="132"/>
      <c r="S291" s="132"/>
      <c r="T291" s="7"/>
      <c r="U291" s="132"/>
      <c r="V291" s="13"/>
      <c r="W291" s="13"/>
      <c r="X291" s="13"/>
      <c r="Y291" s="112"/>
      <c r="Z291" s="132"/>
      <c r="AA291" s="132"/>
      <c r="AB291" s="132"/>
      <c r="AC291" s="132"/>
      <c r="AD291" s="7"/>
      <c r="AE291" s="132"/>
      <c r="AF291" s="13"/>
      <c r="AG291" s="13"/>
      <c r="AH291" s="13"/>
      <c r="AI291" s="112"/>
      <c r="AJ291" s="132"/>
      <c r="AK291" s="132"/>
      <c r="AL291" s="132"/>
      <c r="AM291" s="132"/>
      <c r="AN291" s="7"/>
      <c r="AO291" s="132"/>
      <c r="AP291" s="13"/>
      <c r="AQ291" s="13"/>
      <c r="AR291" s="13"/>
      <c r="AS291" s="112"/>
      <c r="AT291" s="132"/>
      <c r="AU291" s="132"/>
      <c r="AV291" s="132"/>
      <c r="AW291" s="132"/>
      <c r="AX291" s="7"/>
      <c r="AY291" s="132"/>
      <c r="AZ291" s="13"/>
      <c r="BA291" s="13"/>
      <c r="BB291" s="13"/>
      <c r="BC291" s="112"/>
      <c r="BD291" s="132"/>
      <c r="BE291" s="132"/>
      <c r="BF291" s="132"/>
      <c r="BG291" s="132"/>
      <c r="BH291" s="7"/>
      <c r="BI291" s="132"/>
      <c r="BJ291" s="13"/>
      <c r="BK291" s="13"/>
      <c r="BL291" s="13"/>
      <c r="BM291" s="112"/>
      <c r="BN291" s="132"/>
      <c r="BO291" s="132"/>
      <c r="BP291" s="132"/>
      <c r="BQ291" s="132"/>
      <c r="BR291" s="7"/>
      <c r="BS291" s="132"/>
      <c r="BT291" s="13"/>
      <c r="BU291" s="13"/>
      <c r="BV291" s="13"/>
      <c r="BW291" s="112"/>
      <c r="BX291" s="132"/>
      <c r="BY291" s="132"/>
      <c r="BZ291" s="132"/>
      <c r="CA291" s="132"/>
      <c r="CB291" s="7"/>
      <c r="CC291" s="132"/>
      <c r="CD291" s="13"/>
      <c r="CE291" s="13"/>
      <c r="CF291" s="13"/>
      <c r="CG291" s="112"/>
      <c r="CH291" s="132"/>
      <c r="CI291" s="132"/>
      <c r="CJ291" s="132"/>
      <c r="CK291" s="132"/>
      <c r="CL291" s="7"/>
      <c r="CM291" s="132"/>
      <c r="CN291" s="13"/>
      <c r="CO291" s="13"/>
      <c r="CP291" s="13"/>
      <c r="CQ291" s="112"/>
      <c r="CR291" s="132"/>
      <c r="CS291" s="132"/>
      <c r="CT291" s="132"/>
      <c r="CU291" s="132"/>
      <c r="CV291" s="7"/>
      <c r="CW291" s="132"/>
      <c r="CX291" s="13"/>
      <c r="CY291" s="13"/>
      <c r="CZ291" s="13"/>
      <c r="DA291" s="112"/>
      <c r="DB291" s="132"/>
      <c r="DC291" s="132"/>
      <c r="DD291" s="132"/>
      <c r="DE291" s="132"/>
      <c r="DF291" s="7"/>
      <c r="DG291" s="132"/>
      <c r="DH291" s="13"/>
      <c r="DI291" s="13"/>
      <c r="DJ291" s="13"/>
      <c r="DK291" s="112"/>
      <c r="DL291" s="132"/>
      <c r="DM291" s="132"/>
      <c r="DN291" s="132"/>
      <c r="DO291" s="132"/>
      <c r="DP291" s="7"/>
      <c r="DQ291" s="132"/>
      <c r="DR291" s="13"/>
      <c r="DS291" s="13"/>
      <c r="DT291" s="13"/>
      <c r="DU291" s="112"/>
      <c r="DV291" s="132"/>
      <c r="DW291" s="132"/>
      <c r="DX291" s="132"/>
      <c r="DY291" s="132"/>
      <c r="DZ291" s="7"/>
      <c r="EA291" s="132"/>
      <c r="EB291" s="13"/>
      <c r="EC291" s="13"/>
      <c r="ED291" s="13"/>
      <c r="EE291" s="112"/>
      <c r="EF291" s="132"/>
      <c r="EG291" s="132"/>
      <c r="EH291" s="132"/>
      <c r="EI291" s="132"/>
      <c r="EJ291" s="7"/>
      <c r="EK291" s="132"/>
      <c r="EL291" s="13"/>
      <c r="EM291" s="13"/>
      <c r="EN291" s="13"/>
      <c r="EO291" s="112"/>
      <c r="EP291" s="132"/>
      <c r="EQ291" s="132"/>
      <c r="ER291" s="132"/>
      <c r="ES291" s="132"/>
      <c r="ET291" s="7"/>
      <c r="EU291" s="132"/>
    </row>
    <row r="292" spans="1:151" ht="12.75" customHeight="1" x14ac:dyDescent="0.2">
      <c r="A292" s="13"/>
      <c r="B292" s="13"/>
      <c r="C292" s="13"/>
      <c r="D292" s="13"/>
      <c r="E292" s="13"/>
      <c r="F292" s="13"/>
      <c r="G292" s="13"/>
      <c r="H292" s="13"/>
      <c r="I292" s="13"/>
      <c r="J292" s="13"/>
      <c r="K292" s="14"/>
      <c r="L292" s="13"/>
      <c r="M292" s="13"/>
      <c r="N292" s="13"/>
      <c r="O292" s="112"/>
      <c r="P292" s="132"/>
      <c r="Q292" s="132"/>
      <c r="R292" s="132"/>
      <c r="S292" s="132"/>
      <c r="T292" s="7"/>
      <c r="U292" s="132"/>
      <c r="V292" s="13"/>
      <c r="W292" s="13"/>
      <c r="X292" s="13"/>
      <c r="Y292" s="112"/>
      <c r="Z292" s="132"/>
      <c r="AA292" s="132"/>
      <c r="AB292" s="132"/>
      <c r="AC292" s="132"/>
      <c r="AD292" s="7"/>
      <c r="AE292" s="132"/>
      <c r="AF292" s="13"/>
      <c r="AG292" s="13"/>
      <c r="AH292" s="13"/>
      <c r="AI292" s="112"/>
      <c r="AJ292" s="132"/>
      <c r="AK292" s="132"/>
      <c r="AL292" s="132"/>
      <c r="AM292" s="132"/>
      <c r="AN292" s="7"/>
      <c r="AO292" s="132"/>
      <c r="AP292" s="13"/>
      <c r="AQ292" s="13"/>
      <c r="AR292" s="13"/>
      <c r="AS292" s="112"/>
      <c r="AT292" s="132"/>
      <c r="AU292" s="132"/>
      <c r="AV292" s="132"/>
      <c r="AW292" s="132"/>
      <c r="AX292" s="7"/>
      <c r="AY292" s="132"/>
      <c r="AZ292" s="13"/>
      <c r="BA292" s="13"/>
      <c r="BB292" s="13"/>
      <c r="BC292" s="112"/>
      <c r="BD292" s="132"/>
      <c r="BE292" s="132"/>
      <c r="BF292" s="132"/>
      <c r="BG292" s="132"/>
      <c r="BH292" s="7"/>
      <c r="BI292" s="132"/>
      <c r="BJ292" s="13"/>
      <c r="BK292" s="13"/>
      <c r="BL292" s="13"/>
      <c r="BM292" s="112"/>
      <c r="BN292" s="132"/>
      <c r="BO292" s="132"/>
      <c r="BP292" s="132"/>
      <c r="BQ292" s="132"/>
      <c r="BR292" s="7"/>
      <c r="BS292" s="132"/>
      <c r="BT292" s="13"/>
      <c r="BU292" s="13"/>
      <c r="BV292" s="13"/>
      <c r="BW292" s="112"/>
      <c r="BX292" s="132"/>
      <c r="BY292" s="132"/>
      <c r="BZ292" s="132"/>
      <c r="CA292" s="132"/>
      <c r="CB292" s="7"/>
      <c r="CC292" s="132"/>
      <c r="CD292" s="13"/>
      <c r="CE292" s="13"/>
      <c r="CF292" s="13"/>
      <c r="CG292" s="112"/>
      <c r="CH292" s="132"/>
      <c r="CI292" s="132"/>
      <c r="CJ292" s="132"/>
      <c r="CK292" s="132"/>
      <c r="CL292" s="7"/>
      <c r="CM292" s="132"/>
      <c r="CN292" s="13"/>
      <c r="CO292" s="13"/>
      <c r="CP292" s="13"/>
      <c r="CQ292" s="112"/>
      <c r="CR292" s="132"/>
      <c r="CS292" s="132"/>
      <c r="CT292" s="132"/>
      <c r="CU292" s="132"/>
      <c r="CV292" s="7"/>
      <c r="CW292" s="132"/>
      <c r="CX292" s="13"/>
      <c r="CY292" s="13"/>
      <c r="CZ292" s="13"/>
      <c r="DA292" s="112"/>
      <c r="DB292" s="132"/>
      <c r="DC292" s="132"/>
      <c r="DD292" s="132"/>
      <c r="DE292" s="132"/>
      <c r="DF292" s="7"/>
      <c r="DG292" s="132"/>
      <c r="DH292" s="13"/>
      <c r="DI292" s="13"/>
      <c r="DJ292" s="13"/>
      <c r="DK292" s="112"/>
      <c r="DL292" s="132"/>
      <c r="DM292" s="132"/>
      <c r="DN292" s="132"/>
      <c r="DO292" s="132"/>
      <c r="DP292" s="7"/>
      <c r="DQ292" s="132"/>
      <c r="DR292" s="13"/>
      <c r="DS292" s="13"/>
      <c r="DT292" s="13"/>
      <c r="DU292" s="112"/>
      <c r="DV292" s="132"/>
      <c r="DW292" s="132"/>
      <c r="DX292" s="132"/>
      <c r="DY292" s="132"/>
      <c r="DZ292" s="7"/>
      <c r="EA292" s="132"/>
      <c r="EB292" s="13"/>
      <c r="EC292" s="13"/>
      <c r="ED292" s="13"/>
      <c r="EE292" s="112"/>
      <c r="EF292" s="132"/>
      <c r="EG292" s="132"/>
      <c r="EH292" s="132"/>
      <c r="EI292" s="132"/>
      <c r="EJ292" s="7"/>
      <c r="EK292" s="132"/>
      <c r="EL292" s="13"/>
      <c r="EM292" s="13"/>
      <c r="EN292" s="13"/>
      <c r="EO292" s="112"/>
      <c r="EP292" s="132"/>
      <c r="EQ292" s="132"/>
      <c r="ER292" s="132"/>
      <c r="ES292" s="132"/>
      <c r="ET292" s="7"/>
      <c r="EU292" s="132"/>
    </row>
    <row r="293" spans="1:151" ht="12.75" customHeight="1" x14ac:dyDescent="0.2">
      <c r="A293" s="13"/>
      <c r="B293" s="13"/>
      <c r="C293" s="13"/>
      <c r="D293" s="13"/>
      <c r="E293" s="13"/>
      <c r="F293" s="13"/>
      <c r="G293" s="13"/>
      <c r="H293" s="13"/>
      <c r="I293" s="13"/>
      <c r="J293" s="13"/>
      <c r="K293" s="14"/>
      <c r="L293" s="13"/>
      <c r="M293" s="13"/>
      <c r="N293" s="13"/>
      <c r="O293" s="112"/>
      <c r="P293" s="132"/>
      <c r="Q293" s="132"/>
      <c r="R293" s="132"/>
      <c r="S293" s="132"/>
      <c r="T293" s="7"/>
      <c r="U293" s="132"/>
      <c r="V293" s="13"/>
      <c r="W293" s="13"/>
      <c r="X293" s="13"/>
      <c r="Y293" s="112"/>
      <c r="Z293" s="132"/>
      <c r="AA293" s="132"/>
      <c r="AB293" s="132"/>
      <c r="AC293" s="132"/>
      <c r="AD293" s="7"/>
      <c r="AE293" s="132"/>
      <c r="AF293" s="13"/>
      <c r="AG293" s="13"/>
      <c r="AH293" s="13"/>
      <c r="AI293" s="112"/>
      <c r="AJ293" s="132"/>
      <c r="AK293" s="132"/>
      <c r="AL293" s="132"/>
      <c r="AM293" s="132"/>
      <c r="AN293" s="7"/>
      <c r="AO293" s="132"/>
      <c r="AP293" s="13"/>
      <c r="AQ293" s="13"/>
      <c r="AR293" s="13"/>
      <c r="AS293" s="112"/>
      <c r="AT293" s="132"/>
      <c r="AU293" s="132"/>
      <c r="AV293" s="132"/>
      <c r="AW293" s="132"/>
      <c r="AX293" s="7"/>
      <c r="AY293" s="132"/>
      <c r="AZ293" s="13"/>
      <c r="BA293" s="13"/>
      <c r="BB293" s="13"/>
      <c r="BC293" s="112"/>
      <c r="BD293" s="132"/>
      <c r="BE293" s="132"/>
      <c r="BF293" s="132"/>
      <c r="BG293" s="132"/>
      <c r="BH293" s="7"/>
      <c r="BI293" s="132"/>
      <c r="BJ293" s="13"/>
      <c r="BK293" s="13"/>
      <c r="BL293" s="13"/>
      <c r="BM293" s="112"/>
      <c r="BN293" s="132"/>
      <c r="BO293" s="132"/>
      <c r="BP293" s="132"/>
      <c r="BQ293" s="132"/>
      <c r="BR293" s="7"/>
      <c r="BS293" s="132"/>
      <c r="BT293" s="13"/>
      <c r="BU293" s="13"/>
      <c r="BV293" s="13"/>
      <c r="BW293" s="112"/>
      <c r="BX293" s="132"/>
      <c r="BY293" s="132"/>
      <c r="BZ293" s="132"/>
      <c r="CA293" s="132"/>
      <c r="CB293" s="7"/>
      <c r="CC293" s="132"/>
      <c r="CD293" s="13"/>
      <c r="CE293" s="13"/>
      <c r="CF293" s="13"/>
      <c r="CG293" s="112"/>
      <c r="CH293" s="132"/>
      <c r="CI293" s="132"/>
      <c r="CJ293" s="132"/>
      <c r="CK293" s="132"/>
      <c r="CL293" s="7"/>
      <c r="CM293" s="132"/>
      <c r="CN293" s="13"/>
      <c r="CO293" s="13"/>
      <c r="CP293" s="13"/>
      <c r="CQ293" s="112"/>
      <c r="CR293" s="132"/>
      <c r="CS293" s="132"/>
      <c r="CT293" s="132"/>
      <c r="CU293" s="132"/>
      <c r="CV293" s="7"/>
      <c r="CW293" s="132"/>
      <c r="CX293" s="13"/>
      <c r="CY293" s="13"/>
      <c r="CZ293" s="13"/>
      <c r="DA293" s="112"/>
      <c r="DB293" s="132"/>
      <c r="DC293" s="132"/>
      <c r="DD293" s="132"/>
      <c r="DE293" s="132"/>
      <c r="DF293" s="7"/>
      <c r="DG293" s="132"/>
      <c r="DH293" s="13"/>
      <c r="DI293" s="13"/>
      <c r="DJ293" s="13"/>
      <c r="DK293" s="112"/>
      <c r="DL293" s="132"/>
      <c r="DM293" s="132"/>
      <c r="DN293" s="132"/>
      <c r="DO293" s="132"/>
      <c r="DP293" s="7"/>
      <c r="DQ293" s="132"/>
      <c r="DR293" s="13"/>
      <c r="DS293" s="13"/>
      <c r="DT293" s="13"/>
      <c r="DU293" s="112"/>
      <c r="DV293" s="132"/>
      <c r="DW293" s="132"/>
      <c r="DX293" s="132"/>
      <c r="DY293" s="132"/>
      <c r="DZ293" s="7"/>
      <c r="EA293" s="132"/>
      <c r="EB293" s="13"/>
      <c r="EC293" s="13"/>
      <c r="ED293" s="13"/>
      <c r="EE293" s="112"/>
      <c r="EF293" s="132"/>
      <c r="EG293" s="132"/>
      <c r="EH293" s="132"/>
      <c r="EI293" s="132"/>
      <c r="EJ293" s="7"/>
      <c r="EK293" s="132"/>
      <c r="EL293" s="13"/>
      <c r="EM293" s="13"/>
      <c r="EN293" s="13"/>
      <c r="EO293" s="112"/>
      <c r="EP293" s="132"/>
      <c r="EQ293" s="132"/>
      <c r="ER293" s="132"/>
      <c r="ES293" s="132"/>
      <c r="ET293" s="7"/>
      <c r="EU293" s="132"/>
    </row>
    <row r="294" spans="1:151" ht="12.75" customHeight="1" x14ac:dyDescent="0.2">
      <c r="A294" s="13"/>
      <c r="B294" s="13"/>
      <c r="C294" s="13"/>
      <c r="D294" s="13"/>
      <c r="E294" s="13"/>
      <c r="F294" s="13"/>
      <c r="G294" s="13"/>
      <c r="H294" s="13"/>
      <c r="I294" s="13"/>
      <c r="J294" s="13"/>
      <c r="K294" s="14"/>
      <c r="L294" s="13"/>
      <c r="M294" s="13"/>
      <c r="N294" s="13"/>
      <c r="O294" s="112"/>
      <c r="P294" s="132"/>
      <c r="Q294" s="132"/>
      <c r="R294" s="132"/>
      <c r="S294" s="132"/>
      <c r="T294" s="7"/>
      <c r="U294" s="132"/>
      <c r="V294" s="13"/>
      <c r="W294" s="13"/>
      <c r="X294" s="13"/>
      <c r="Y294" s="112"/>
      <c r="Z294" s="132"/>
      <c r="AA294" s="132"/>
      <c r="AB294" s="132"/>
      <c r="AC294" s="132"/>
      <c r="AD294" s="7"/>
      <c r="AE294" s="132"/>
      <c r="AF294" s="13"/>
      <c r="AG294" s="13"/>
      <c r="AH294" s="13"/>
      <c r="AI294" s="112"/>
      <c r="AJ294" s="132"/>
      <c r="AK294" s="132"/>
      <c r="AL294" s="132"/>
      <c r="AM294" s="132"/>
      <c r="AN294" s="7"/>
      <c r="AO294" s="132"/>
      <c r="AP294" s="13"/>
      <c r="AQ294" s="13"/>
      <c r="AR294" s="13"/>
      <c r="AS294" s="112"/>
      <c r="AT294" s="132"/>
      <c r="AU294" s="132"/>
      <c r="AV294" s="132"/>
      <c r="AW294" s="132"/>
      <c r="AX294" s="7"/>
      <c r="AY294" s="132"/>
      <c r="AZ294" s="13"/>
      <c r="BA294" s="13"/>
      <c r="BB294" s="13"/>
      <c r="BC294" s="112"/>
      <c r="BD294" s="132"/>
      <c r="BE294" s="132"/>
      <c r="BF294" s="132"/>
      <c r="BG294" s="132"/>
      <c r="BH294" s="7"/>
      <c r="BI294" s="132"/>
      <c r="BJ294" s="13"/>
      <c r="BK294" s="13"/>
      <c r="BL294" s="13"/>
      <c r="BM294" s="112"/>
      <c r="BN294" s="132"/>
      <c r="BO294" s="132"/>
      <c r="BP294" s="132"/>
      <c r="BQ294" s="132"/>
      <c r="BR294" s="7"/>
      <c r="BS294" s="132"/>
      <c r="BT294" s="13"/>
      <c r="BU294" s="13"/>
      <c r="BV294" s="13"/>
      <c r="BW294" s="112"/>
      <c r="BX294" s="132"/>
      <c r="BY294" s="132"/>
      <c r="BZ294" s="132"/>
      <c r="CA294" s="132"/>
      <c r="CB294" s="7"/>
      <c r="CC294" s="132"/>
      <c r="CD294" s="13"/>
      <c r="CE294" s="13"/>
      <c r="CF294" s="13"/>
      <c r="CG294" s="112"/>
      <c r="CH294" s="132"/>
      <c r="CI294" s="132"/>
      <c r="CJ294" s="132"/>
      <c r="CK294" s="132"/>
      <c r="CL294" s="7"/>
      <c r="CM294" s="132"/>
      <c r="CN294" s="13"/>
      <c r="CO294" s="13"/>
      <c r="CP294" s="13"/>
      <c r="CQ294" s="112"/>
      <c r="CR294" s="132"/>
      <c r="CS294" s="132"/>
      <c r="CT294" s="132"/>
      <c r="CU294" s="132"/>
      <c r="CV294" s="7"/>
      <c r="CW294" s="132"/>
      <c r="CX294" s="13"/>
      <c r="CY294" s="13"/>
      <c r="CZ294" s="13"/>
      <c r="DA294" s="112"/>
      <c r="DB294" s="132"/>
      <c r="DC294" s="132"/>
      <c r="DD294" s="132"/>
      <c r="DE294" s="132"/>
      <c r="DF294" s="7"/>
      <c r="DG294" s="132"/>
      <c r="DH294" s="13"/>
      <c r="DI294" s="13"/>
      <c r="DJ294" s="13"/>
      <c r="DK294" s="112"/>
      <c r="DL294" s="132"/>
      <c r="DM294" s="132"/>
      <c r="DN294" s="132"/>
      <c r="DO294" s="132"/>
      <c r="DP294" s="7"/>
      <c r="DQ294" s="132"/>
      <c r="DR294" s="13"/>
      <c r="DS294" s="13"/>
      <c r="DT294" s="13"/>
      <c r="DU294" s="112"/>
      <c r="DV294" s="132"/>
      <c r="DW294" s="132"/>
      <c r="DX294" s="132"/>
      <c r="DY294" s="132"/>
      <c r="DZ294" s="7"/>
      <c r="EA294" s="132"/>
      <c r="EB294" s="13"/>
      <c r="EC294" s="13"/>
      <c r="ED294" s="13"/>
      <c r="EE294" s="112"/>
      <c r="EF294" s="132"/>
      <c r="EG294" s="132"/>
      <c r="EH294" s="132"/>
      <c r="EI294" s="132"/>
      <c r="EJ294" s="7"/>
      <c r="EK294" s="132"/>
      <c r="EL294" s="13"/>
      <c r="EM294" s="13"/>
      <c r="EN294" s="13"/>
      <c r="EO294" s="112"/>
      <c r="EP294" s="132"/>
      <c r="EQ294" s="132"/>
      <c r="ER294" s="132"/>
      <c r="ES294" s="132"/>
      <c r="ET294" s="7"/>
      <c r="EU294" s="132"/>
    </row>
    <row r="295" spans="1:151" ht="12.75" customHeight="1" x14ac:dyDescent="0.2">
      <c r="A295" s="13"/>
      <c r="B295" s="13"/>
      <c r="C295" s="13"/>
      <c r="D295" s="13"/>
      <c r="E295" s="13"/>
      <c r="F295" s="13"/>
      <c r="G295" s="13"/>
      <c r="H295" s="13"/>
      <c r="I295" s="13"/>
      <c r="J295" s="13"/>
      <c r="K295" s="14"/>
      <c r="L295" s="13"/>
      <c r="M295" s="13"/>
      <c r="N295" s="13"/>
      <c r="O295" s="112"/>
      <c r="P295" s="132"/>
      <c r="Q295" s="132"/>
      <c r="R295" s="132"/>
      <c r="S295" s="132"/>
      <c r="T295" s="7"/>
      <c r="U295" s="132"/>
      <c r="V295" s="13"/>
      <c r="W295" s="13"/>
      <c r="X295" s="13"/>
      <c r="Y295" s="112"/>
      <c r="Z295" s="132"/>
      <c r="AA295" s="132"/>
      <c r="AB295" s="132"/>
      <c r="AC295" s="132"/>
      <c r="AD295" s="7"/>
      <c r="AE295" s="132"/>
      <c r="AF295" s="13"/>
      <c r="AG295" s="13"/>
      <c r="AH295" s="13"/>
      <c r="AI295" s="112"/>
      <c r="AJ295" s="132"/>
      <c r="AK295" s="132"/>
      <c r="AL295" s="132"/>
      <c r="AM295" s="132"/>
      <c r="AN295" s="7"/>
      <c r="AO295" s="132"/>
      <c r="AP295" s="13"/>
      <c r="AQ295" s="13"/>
      <c r="AR295" s="13"/>
      <c r="AS295" s="112"/>
      <c r="AT295" s="132"/>
      <c r="AU295" s="132"/>
      <c r="AV295" s="132"/>
      <c r="AW295" s="132"/>
      <c r="AX295" s="7"/>
      <c r="AY295" s="132"/>
      <c r="AZ295" s="13"/>
      <c r="BA295" s="13"/>
      <c r="BB295" s="13"/>
      <c r="BC295" s="112"/>
      <c r="BD295" s="132"/>
      <c r="BE295" s="132"/>
      <c r="BF295" s="132"/>
      <c r="BG295" s="132"/>
      <c r="BH295" s="7"/>
      <c r="BI295" s="132"/>
      <c r="BJ295" s="13"/>
      <c r="BK295" s="13"/>
      <c r="BL295" s="13"/>
      <c r="BM295" s="112"/>
      <c r="BN295" s="132"/>
      <c r="BO295" s="132"/>
      <c r="BP295" s="132"/>
      <c r="BQ295" s="132"/>
      <c r="BR295" s="7"/>
      <c r="BS295" s="132"/>
      <c r="BT295" s="13"/>
      <c r="BU295" s="13"/>
      <c r="BV295" s="13"/>
      <c r="BW295" s="112"/>
      <c r="BX295" s="132"/>
      <c r="BY295" s="132"/>
      <c r="BZ295" s="132"/>
      <c r="CA295" s="132"/>
      <c r="CB295" s="7"/>
      <c r="CC295" s="132"/>
      <c r="CD295" s="13"/>
      <c r="CE295" s="13"/>
      <c r="CF295" s="13"/>
      <c r="CG295" s="112"/>
      <c r="CH295" s="132"/>
      <c r="CI295" s="132"/>
      <c r="CJ295" s="132"/>
      <c r="CK295" s="132"/>
      <c r="CL295" s="7"/>
      <c r="CM295" s="132"/>
      <c r="CN295" s="13"/>
      <c r="CO295" s="13"/>
      <c r="CP295" s="13"/>
      <c r="CQ295" s="112"/>
      <c r="CR295" s="132"/>
      <c r="CS295" s="132"/>
      <c r="CT295" s="132"/>
      <c r="CU295" s="132"/>
      <c r="CV295" s="7"/>
      <c r="CW295" s="132"/>
      <c r="CX295" s="13"/>
      <c r="CY295" s="13"/>
      <c r="CZ295" s="13"/>
      <c r="DA295" s="112"/>
      <c r="DB295" s="132"/>
      <c r="DC295" s="132"/>
      <c r="DD295" s="132"/>
      <c r="DE295" s="132"/>
      <c r="DF295" s="7"/>
      <c r="DG295" s="132"/>
      <c r="DH295" s="13"/>
      <c r="DI295" s="13"/>
      <c r="DJ295" s="13"/>
      <c r="DK295" s="112"/>
      <c r="DL295" s="132"/>
      <c r="DM295" s="132"/>
      <c r="DN295" s="132"/>
      <c r="DO295" s="132"/>
      <c r="DP295" s="7"/>
      <c r="DQ295" s="132"/>
      <c r="DR295" s="13"/>
      <c r="DS295" s="13"/>
      <c r="DT295" s="13"/>
      <c r="DU295" s="112"/>
      <c r="DV295" s="132"/>
      <c r="DW295" s="132"/>
      <c r="DX295" s="132"/>
      <c r="DY295" s="132"/>
      <c r="DZ295" s="7"/>
      <c r="EA295" s="132"/>
      <c r="EB295" s="13"/>
      <c r="EC295" s="13"/>
      <c r="ED295" s="13"/>
      <c r="EE295" s="112"/>
      <c r="EF295" s="132"/>
      <c r="EG295" s="132"/>
      <c r="EH295" s="132"/>
      <c r="EI295" s="132"/>
      <c r="EJ295" s="7"/>
      <c r="EK295" s="132"/>
      <c r="EL295" s="13"/>
      <c r="EM295" s="13"/>
      <c r="EN295" s="13"/>
      <c r="EO295" s="112"/>
      <c r="EP295" s="132"/>
      <c r="EQ295" s="132"/>
      <c r="ER295" s="132"/>
      <c r="ES295" s="132"/>
      <c r="ET295" s="7"/>
      <c r="EU295" s="132"/>
    </row>
    <row r="296" spans="1:151" ht="12.75" customHeight="1" x14ac:dyDescent="0.2">
      <c r="A296" s="13"/>
      <c r="B296" s="13"/>
      <c r="C296" s="13"/>
      <c r="D296" s="13"/>
      <c r="E296" s="13"/>
      <c r="F296" s="13"/>
      <c r="G296" s="13"/>
      <c r="H296" s="13"/>
      <c r="I296" s="13"/>
      <c r="J296" s="13"/>
      <c r="K296" s="14"/>
      <c r="L296" s="13"/>
      <c r="M296" s="13"/>
      <c r="N296" s="13"/>
      <c r="O296" s="112"/>
      <c r="P296" s="132"/>
      <c r="Q296" s="132"/>
      <c r="R296" s="132"/>
      <c r="S296" s="132"/>
      <c r="T296" s="7"/>
      <c r="U296" s="132"/>
      <c r="V296" s="13"/>
      <c r="W296" s="13"/>
      <c r="X296" s="13"/>
      <c r="Y296" s="112"/>
      <c r="Z296" s="132"/>
      <c r="AA296" s="132"/>
      <c r="AB296" s="132"/>
      <c r="AC296" s="132"/>
      <c r="AD296" s="7"/>
      <c r="AE296" s="132"/>
      <c r="AF296" s="13"/>
      <c r="AG296" s="13"/>
      <c r="AH296" s="13"/>
      <c r="AI296" s="112"/>
      <c r="AJ296" s="132"/>
      <c r="AK296" s="132"/>
      <c r="AL296" s="132"/>
      <c r="AM296" s="132"/>
      <c r="AN296" s="7"/>
      <c r="AO296" s="132"/>
      <c r="AP296" s="13"/>
      <c r="AQ296" s="13"/>
      <c r="AR296" s="13"/>
      <c r="AS296" s="112"/>
      <c r="AT296" s="132"/>
      <c r="AU296" s="132"/>
      <c r="AV296" s="132"/>
      <c r="AW296" s="132"/>
      <c r="AX296" s="7"/>
      <c r="AY296" s="132"/>
      <c r="AZ296" s="13"/>
      <c r="BA296" s="13"/>
      <c r="BB296" s="13"/>
      <c r="BC296" s="112"/>
      <c r="BD296" s="132"/>
      <c r="BE296" s="132"/>
      <c r="BF296" s="132"/>
      <c r="BG296" s="132"/>
      <c r="BH296" s="7"/>
      <c r="BI296" s="132"/>
      <c r="BJ296" s="13"/>
      <c r="BK296" s="13"/>
      <c r="BL296" s="13"/>
      <c r="BM296" s="112"/>
      <c r="BN296" s="132"/>
      <c r="BO296" s="132"/>
      <c r="BP296" s="132"/>
      <c r="BQ296" s="132"/>
      <c r="BR296" s="7"/>
      <c r="BS296" s="132"/>
      <c r="BT296" s="13"/>
      <c r="BU296" s="13"/>
      <c r="BV296" s="13"/>
      <c r="BW296" s="112"/>
      <c r="BX296" s="132"/>
      <c r="BY296" s="132"/>
      <c r="BZ296" s="132"/>
      <c r="CA296" s="132"/>
      <c r="CB296" s="7"/>
      <c r="CC296" s="132"/>
      <c r="CD296" s="13"/>
      <c r="CE296" s="13"/>
      <c r="CF296" s="13"/>
      <c r="CG296" s="112"/>
      <c r="CH296" s="132"/>
      <c r="CI296" s="132"/>
      <c r="CJ296" s="132"/>
      <c r="CK296" s="132"/>
      <c r="CL296" s="7"/>
      <c r="CM296" s="132"/>
      <c r="CN296" s="13"/>
      <c r="CO296" s="13"/>
      <c r="CP296" s="13"/>
      <c r="CQ296" s="112"/>
      <c r="CR296" s="132"/>
      <c r="CS296" s="132"/>
      <c r="CT296" s="132"/>
      <c r="CU296" s="132"/>
      <c r="CV296" s="7"/>
      <c r="CW296" s="132"/>
      <c r="CX296" s="13"/>
      <c r="CY296" s="13"/>
      <c r="CZ296" s="13"/>
      <c r="DA296" s="112"/>
      <c r="DB296" s="132"/>
      <c r="DC296" s="132"/>
      <c r="DD296" s="132"/>
      <c r="DE296" s="132"/>
      <c r="DF296" s="7"/>
      <c r="DG296" s="132"/>
      <c r="DH296" s="13"/>
      <c r="DI296" s="13"/>
      <c r="DJ296" s="13"/>
      <c r="DK296" s="112"/>
      <c r="DL296" s="132"/>
      <c r="DM296" s="132"/>
      <c r="DN296" s="132"/>
      <c r="DO296" s="132"/>
      <c r="DP296" s="7"/>
      <c r="DQ296" s="132"/>
      <c r="DR296" s="13"/>
      <c r="DS296" s="13"/>
      <c r="DT296" s="13"/>
      <c r="DU296" s="112"/>
      <c r="DV296" s="132"/>
      <c r="DW296" s="132"/>
      <c r="DX296" s="132"/>
      <c r="DY296" s="132"/>
      <c r="DZ296" s="7"/>
      <c r="EA296" s="132"/>
      <c r="EB296" s="13"/>
      <c r="EC296" s="13"/>
      <c r="ED296" s="13"/>
      <c r="EE296" s="112"/>
      <c r="EF296" s="132"/>
      <c r="EG296" s="132"/>
      <c r="EH296" s="132"/>
      <c r="EI296" s="132"/>
      <c r="EJ296" s="7"/>
      <c r="EK296" s="132"/>
      <c r="EL296" s="13"/>
      <c r="EM296" s="13"/>
      <c r="EN296" s="13"/>
      <c r="EO296" s="112"/>
      <c r="EP296" s="132"/>
      <c r="EQ296" s="132"/>
      <c r="ER296" s="132"/>
      <c r="ES296" s="132"/>
      <c r="ET296" s="7"/>
      <c r="EU296" s="132"/>
    </row>
    <row r="297" spans="1:151" ht="12.75" customHeight="1" x14ac:dyDescent="0.2">
      <c r="A297" s="13"/>
      <c r="B297" s="13"/>
      <c r="C297" s="13"/>
      <c r="D297" s="13"/>
      <c r="E297" s="13"/>
      <c r="F297" s="13"/>
      <c r="G297" s="13"/>
      <c r="H297" s="13"/>
      <c r="I297" s="13"/>
      <c r="J297" s="13"/>
      <c r="K297" s="14"/>
      <c r="L297" s="13"/>
      <c r="M297" s="13"/>
      <c r="N297" s="13"/>
      <c r="O297" s="112"/>
      <c r="P297" s="132"/>
      <c r="Q297" s="132"/>
      <c r="R297" s="132"/>
      <c r="S297" s="132"/>
      <c r="T297" s="7"/>
      <c r="U297" s="132"/>
      <c r="V297" s="13"/>
      <c r="W297" s="13"/>
      <c r="X297" s="13"/>
      <c r="Y297" s="112"/>
      <c r="Z297" s="132"/>
      <c r="AA297" s="132"/>
      <c r="AB297" s="132"/>
      <c r="AC297" s="132"/>
      <c r="AD297" s="7"/>
      <c r="AE297" s="132"/>
      <c r="AF297" s="13"/>
      <c r="AG297" s="13"/>
      <c r="AH297" s="13"/>
      <c r="AI297" s="112"/>
      <c r="AJ297" s="132"/>
      <c r="AK297" s="132"/>
      <c r="AL297" s="132"/>
      <c r="AM297" s="132"/>
      <c r="AN297" s="7"/>
      <c r="AO297" s="132"/>
      <c r="AP297" s="13"/>
      <c r="AQ297" s="13"/>
      <c r="AR297" s="13"/>
      <c r="AS297" s="112"/>
      <c r="AT297" s="132"/>
      <c r="AU297" s="132"/>
      <c r="AV297" s="132"/>
      <c r="AW297" s="132"/>
      <c r="AX297" s="7"/>
      <c r="AY297" s="132"/>
      <c r="AZ297" s="13"/>
      <c r="BA297" s="13"/>
      <c r="BB297" s="13"/>
      <c r="BC297" s="112"/>
      <c r="BD297" s="132"/>
      <c r="BE297" s="132"/>
      <c r="BF297" s="132"/>
      <c r="BG297" s="132"/>
      <c r="BH297" s="7"/>
      <c r="BI297" s="132"/>
      <c r="BJ297" s="13"/>
      <c r="BK297" s="13"/>
      <c r="BL297" s="13"/>
      <c r="BM297" s="112"/>
      <c r="BN297" s="132"/>
      <c r="BO297" s="132"/>
      <c r="BP297" s="132"/>
      <c r="BQ297" s="132"/>
      <c r="BR297" s="7"/>
      <c r="BS297" s="132"/>
      <c r="BT297" s="13"/>
      <c r="BU297" s="13"/>
      <c r="BV297" s="13"/>
      <c r="BW297" s="112"/>
      <c r="BX297" s="132"/>
      <c r="BY297" s="132"/>
      <c r="BZ297" s="132"/>
      <c r="CA297" s="132"/>
      <c r="CB297" s="7"/>
      <c r="CC297" s="132"/>
      <c r="CD297" s="13"/>
      <c r="CE297" s="13"/>
      <c r="CF297" s="13"/>
      <c r="CG297" s="112"/>
      <c r="CH297" s="132"/>
      <c r="CI297" s="132"/>
      <c r="CJ297" s="132"/>
      <c r="CK297" s="132"/>
      <c r="CL297" s="7"/>
      <c r="CM297" s="132"/>
      <c r="CN297" s="13"/>
      <c r="CO297" s="13"/>
      <c r="CP297" s="13"/>
      <c r="CQ297" s="112"/>
      <c r="CR297" s="132"/>
      <c r="CS297" s="132"/>
      <c r="CT297" s="132"/>
      <c r="CU297" s="132"/>
      <c r="CV297" s="7"/>
      <c r="CW297" s="132"/>
      <c r="CX297" s="13"/>
      <c r="CY297" s="13"/>
      <c r="CZ297" s="13"/>
      <c r="DA297" s="112"/>
      <c r="DB297" s="132"/>
      <c r="DC297" s="132"/>
      <c r="DD297" s="132"/>
      <c r="DE297" s="132"/>
      <c r="DF297" s="7"/>
      <c r="DG297" s="132"/>
      <c r="DH297" s="13"/>
      <c r="DI297" s="13"/>
      <c r="DJ297" s="13"/>
      <c r="DK297" s="112"/>
      <c r="DL297" s="132"/>
      <c r="DM297" s="132"/>
      <c r="DN297" s="132"/>
      <c r="DO297" s="132"/>
      <c r="DP297" s="7"/>
      <c r="DQ297" s="132"/>
      <c r="DR297" s="13"/>
      <c r="DS297" s="13"/>
      <c r="DT297" s="13"/>
      <c r="DU297" s="112"/>
      <c r="DV297" s="132"/>
      <c r="DW297" s="132"/>
      <c r="DX297" s="132"/>
      <c r="DY297" s="132"/>
      <c r="DZ297" s="7"/>
      <c r="EA297" s="132"/>
      <c r="EB297" s="13"/>
      <c r="EC297" s="13"/>
      <c r="ED297" s="13"/>
      <c r="EE297" s="112"/>
      <c r="EF297" s="132"/>
      <c r="EG297" s="132"/>
      <c r="EH297" s="132"/>
      <c r="EI297" s="132"/>
      <c r="EJ297" s="7"/>
      <c r="EK297" s="132"/>
      <c r="EL297" s="13"/>
      <c r="EM297" s="13"/>
      <c r="EN297" s="13"/>
      <c r="EO297" s="112"/>
      <c r="EP297" s="132"/>
      <c r="EQ297" s="132"/>
      <c r="ER297" s="132"/>
      <c r="ES297" s="132"/>
      <c r="ET297" s="7"/>
      <c r="EU297" s="132"/>
    </row>
    <row r="298" spans="1:151" ht="12.75" customHeight="1" x14ac:dyDescent="0.2">
      <c r="A298" s="13"/>
      <c r="B298" s="13"/>
      <c r="C298" s="13"/>
      <c r="D298" s="13"/>
      <c r="E298" s="13"/>
      <c r="F298" s="13"/>
      <c r="G298" s="13"/>
      <c r="H298" s="13"/>
      <c r="I298" s="13"/>
      <c r="J298" s="13"/>
      <c r="K298" s="14"/>
      <c r="L298" s="13"/>
      <c r="M298" s="13"/>
      <c r="N298" s="13"/>
      <c r="O298" s="112"/>
      <c r="P298" s="132"/>
      <c r="Q298" s="132"/>
      <c r="R298" s="132"/>
      <c r="S298" s="132"/>
      <c r="T298" s="7"/>
      <c r="U298" s="132"/>
      <c r="V298" s="13"/>
      <c r="W298" s="13"/>
      <c r="X298" s="13"/>
      <c r="Y298" s="112"/>
      <c r="Z298" s="132"/>
      <c r="AA298" s="132"/>
      <c r="AB298" s="132"/>
      <c r="AC298" s="132"/>
      <c r="AD298" s="7"/>
      <c r="AE298" s="132"/>
      <c r="AF298" s="13"/>
      <c r="AG298" s="13"/>
      <c r="AH298" s="13"/>
      <c r="AI298" s="112"/>
      <c r="AJ298" s="132"/>
      <c r="AK298" s="132"/>
      <c r="AL298" s="132"/>
      <c r="AM298" s="132"/>
      <c r="AN298" s="7"/>
      <c r="AO298" s="132"/>
      <c r="AP298" s="13"/>
      <c r="AQ298" s="13"/>
      <c r="AR298" s="13"/>
      <c r="AS298" s="112"/>
      <c r="AT298" s="132"/>
      <c r="AU298" s="132"/>
      <c r="AV298" s="132"/>
      <c r="AW298" s="132"/>
      <c r="AX298" s="7"/>
      <c r="AY298" s="132"/>
      <c r="AZ298" s="13"/>
      <c r="BA298" s="13"/>
      <c r="BB298" s="13"/>
      <c r="BC298" s="112"/>
      <c r="BD298" s="132"/>
      <c r="BE298" s="132"/>
      <c r="BF298" s="132"/>
      <c r="BG298" s="132"/>
      <c r="BH298" s="7"/>
      <c r="BI298" s="132"/>
      <c r="BJ298" s="13"/>
      <c r="BK298" s="13"/>
      <c r="BL298" s="13"/>
      <c r="BM298" s="112"/>
      <c r="BN298" s="132"/>
      <c r="BO298" s="132"/>
      <c r="BP298" s="132"/>
      <c r="BQ298" s="132"/>
      <c r="BR298" s="7"/>
      <c r="BS298" s="132"/>
      <c r="BT298" s="13"/>
      <c r="BU298" s="13"/>
      <c r="BV298" s="13"/>
      <c r="BW298" s="112"/>
      <c r="BX298" s="132"/>
      <c r="BY298" s="132"/>
      <c r="BZ298" s="132"/>
      <c r="CA298" s="132"/>
      <c r="CB298" s="7"/>
      <c r="CC298" s="132"/>
      <c r="CD298" s="13"/>
      <c r="CE298" s="13"/>
      <c r="CF298" s="13"/>
      <c r="CG298" s="112"/>
      <c r="CH298" s="132"/>
      <c r="CI298" s="132"/>
      <c r="CJ298" s="132"/>
      <c r="CK298" s="132"/>
      <c r="CL298" s="7"/>
      <c r="CM298" s="132"/>
      <c r="CN298" s="13"/>
      <c r="CO298" s="13"/>
      <c r="CP298" s="13"/>
      <c r="CQ298" s="112"/>
      <c r="CR298" s="132"/>
      <c r="CS298" s="132"/>
      <c r="CT298" s="132"/>
      <c r="CU298" s="132"/>
      <c r="CV298" s="7"/>
      <c r="CW298" s="132"/>
      <c r="CX298" s="13"/>
      <c r="CY298" s="13"/>
      <c r="CZ298" s="13"/>
      <c r="DA298" s="112"/>
      <c r="DB298" s="132"/>
      <c r="DC298" s="132"/>
      <c r="DD298" s="132"/>
      <c r="DE298" s="132"/>
      <c r="DF298" s="7"/>
      <c r="DG298" s="132"/>
      <c r="DH298" s="13"/>
      <c r="DI298" s="13"/>
      <c r="DJ298" s="13"/>
      <c r="DK298" s="112"/>
      <c r="DL298" s="132"/>
      <c r="DM298" s="132"/>
      <c r="DN298" s="132"/>
      <c r="DO298" s="132"/>
      <c r="DP298" s="7"/>
      <c r="DQ298" s="132"/>
      <c r="DR298" s="13"/>
      <c r="DS298" s="13"/>
      <c r="DT298" s="13"/>
      <c r="DU298" s="112"/>
      <c r="DV298" s="132"/>
      <c r="DW298" s="132"/>
      <c r="DX298" s="132"/>
      <c r="DY298" s="132"/>
      <c r="DZ298" s="7"/>
      <c r="EA298" s="132"/>
      <c r="EB298" s="13"/>
      <c r="EC298" s="13"/>
      <c r="ED298" s="13"/>
      <c r="EE298" s="112"/>
      <c r="EF298" s="132"/>
      <c r="EG298" s="132"/>
      <c r="EH298" s="132"/>
      <c r="EI298" s="132"/>
      <c r="EJ298" s="7"/>
      <c r="EK298" s="132"/>
      <c r="EL298" s="13"/>
      <c r="EM298" s="13"/>
      <c r="EN298" s="13"/>
      <c r="EO298" s="112"/>
      <c r="EP298" s="132"/>
      <c r="EQ298" s="132"/>
      <c r="ER298" s="132"/>
      <c r="ES298" s="132"/>
      <c r="ET298" s="7"/>
      <c r="EU298" s="132"/>
    </row>
    <row r="299" spans="1:151" ht="12.75" customHeight="1" x14ac:dyDescent="0.2">
      <c r="A299" s="13"/>
      <c r="B299" s="13"/>
      <c r="C299" s="13"/>
      <c r="D299" s="13"/>
      <c r="E299" s="13"/>
      <c r="F299" s="13"/>
      <c r="G299" s="13"/>
      <c r="H299" s="13"/>
      <c r="I299" s="13"/>
      <c r="J299" s="13"/>
      <c r="K299" s="14"/>
      <c r="L299" s="13"/>
      <c r="M299" s="13"/>
      <c r="N299" s="13"/>
      <c r="O299" s="112"/>
      <c r="P299" s="132"/>
      <c r="Q299" s="132"/>
      <c r="R299" s="132"/>
      <c r="S299" s="132"/>
      <c r="T299" s="7"/>
      <c r="U299" s="132"/>
      <c r="V299" s="13"/>
      <c r="W299" s="13"/>
      <c r="X299" s="13"/>
      <c r="Y299" s="112"/>
      <c r="Z299" s="132"/>
      <c r="AA299" s="132"/>
      <c r="AB299" s="132"/>
      <c r="AC299" s="132"/>
      <c r="AD299" s="7"/>
      <c r="AE299" s="132"/>
      <c r="AF299" s="13"/>
      <c r="AG299" s="13"/>
      <c r="AH299" s="13"/>
      <c r="AI299" s="112"/>
      <c r="AJ299" s="132"/>
      <c r="AK299" s="132"/>
      <c r="AL299" s="132"/>
      <c r="AM299" s="132"/>
      <c r="AN299" s="7"/>
      <c r="AO299" s="132"/>
      <c r="AP299" s="13"/>
      <c r="AQ299" s="13"/>
      <c r="AR299" s="13"/>
      <c r="AS299" s="112"/>
      <c r="AT299" s="132"/>
      <c r="AU299" s="132"/>
      <c r="AV299" s="132"/>
      <c r="AW299" s="132"/>
      <c r="AX299" s="7"/>
      <c r="AY299" s="132"/>
      <c r="AZ299" s="13"/>
      <c r="BA299" s="13"/>
      <c r="BB299" s="13"/>
      <c r="BC299" s="112"/>
      <c r="BD299" s="132"/>
      <c r="BE299" s="132"/>
      <c r="BF299" s="132"/>
      <c r="BG299" s="132"/>
      <c r="BH299" s="7"/>
      <c r="BI299" s="132"/>
      <c r="BJ299" s="13"/>
      <c r="BK299" s="13"/>
      <c r="BL299" s="13"/>
      <c r="BM299" s="112"/>
      <c r="BN299" s="132"/>
      <c r="BO299" s="132"/>
      <c r="BP299" s="132"/>
      <c r="BQ299" s="132"/>
      <c r="BR299" s="7"/>
      <c r="BS299" s="132"/>
      <c r="BT299" s="13"/>
      <c r="BU299" s="13"/>
      <c r="BV299" s="13"/>
      <c r="BW299" s="112"/>
      <c r="BX299" s="132"/>
      <c r="BY299" s="132"/>
      <c r="BZ299" s="132"/>
      <c r="CA299" s="132"/>
      <c r="CB299" s="7"/>
      <c r="CC299" s="132"/>
      <c r="CD299" s="13"/>
      <c r="CE299" s="13"/>
      <c r="CF299" s="13"/>
      <c r="CG299" s="112"/>
      <c r="CH299" s="132"/>
      <c r="CI299" s="132"/>
      <c r="CJ299" s="132"/>
      <c r="CK299" s="132"/>
      <c r="CL299" s="7"/>
      <c r="CM299" s="132"/>
      <c r="CN299" s="13"/>
      <c r="CO299" s="13"/>
      <c r="CP299" s="13"/>
      <c r="CQ299" s="112"/>
      <c r="CR299" s="132"/>
      <c r="CS299" s="132"/>
      <c r="CT299" s="132"/>
      <c r="CU299" s="132"/>
      <c r="CV299" s="7"/>
      <c r="CW299" s="132"/>
      <c r="CX299" s="13"/>
      <c r="CY299" s="13"/>
      <c r="CZ299" s="13"/>
      <c r="DA299" s="112"/>
      <c r="DB299" s="132"/>
      <c r="DC299" s="132"/>
      <c r="DD299" s="132"/>
      <c r="DE299" s="132"/>
      <c r="DF299" s="7"/>
      <c r="DG299" s="132"/>
      <c r="DH299" s="13"/>
      <c r="DI299" s="13"/>
      <c r="DJ299" s="13"/>
      <c r="DK299" s="112"/>
      <c r="DL299" s="132"/>
      <c r="DM299" s="132"/>
      <c r="DN299" s="132"/>
      <c r="DO299" s="132"/>
      <c r="DP299" s="7"/>
      <c r="DQ299" s="132"/>
      <c r="DR299" s="13"/>
      <c r="DS299" s="13"/>
      <c r="DT299" s="13"/>
      <c r="DU299" s="112"/>
      <c r="DV299" s="132"/>
      <c r="DW299" s="132"/>
      <c r="DX299" s="132"/>
      <c r="DY299" s="132"/>
      <c r="DZ299" s="7"/>
      <c r="EA299" s="132"/>
      <c r="EB299" s="13"/>
      <c r="EC299" s="13"/>
      <c r="ED299" s="13"/>
      <c r="EE299" s="112"/>
      <c r="EF299" s="132"/>
      <c r="EG299" s="132"/>
      <c r="EH299" s="132"/>
      <c r="EI299" s="132"/>
      <c r="EJ299" s="7"/>
      <c r="EK299" s="132"/>
      <c r="EL299" s="13"/>
      <c r="EM299" s="13"/>
      <c r="EN299" s="13"/>
      <c r="EO299" s="112"/>
      <c r="EP299" s="132"/>
      <c r="EQ299" s="132"/>
      <c r="ER299" s="132"/>
      <c r="ES299" s="132"/>
      <c r="ET299" s="7"/>
      <c r="EU299" s="132"/>
    </row>
    <row r="300" spans="1:151" ht="12.75" customHeight="1" x14ac:dyDescent="0.2">
      <c r="A300" s="13"/>
      <c r="B300" s="13"/>
      <c r="C300" s="13"/>
      <c r="D300" s="13"/>
      <c r="E300" s="13"/>
      <c r="F300" s="13"/>
      <c r="G300" s="13"/>
      <c r="H300" s="13"/>
      <c r="I300" s="13"/>
      <c r="J300" s="13"/>
      <c r="K300" s="14"/>
      <c r="L300" s="13"/>
      <c r="M300" s="13"/>
      <c r="N300" s="13"/>
      <c r="O300" s="112"/>
      <c r="P300" s="132"/>
      <c r="Q300" s="132"/>
      <c r="R300" s="132"/>
      <c r="S300" s="132"/>
      <c r="T300" s="7"/>
      <c r="U300" s="132"/>
      <c r="V300" s="13"/>
      <c r="W300" s="13"/>
      <c r="X300" s="13"/>
      <c r="Y300" s="112"/>
      <c r="Z300" s="132"/>
      <c r="AA300" s="132"/>
      <c r="AB300" s="132"/>
      <c r="AC300" s="132"/>
      <c r="AD300" s="7"/>
      <c r="AE300" s="132"/>
      <c r="AF300" s="13"/>
      <c r="AG300" s="13"/>
      <c r="AH300" s="13"/>
      <c r="AI300" s="112"/>
      <c r="AJ300" s="132"/>
      <c r="AK300" s="132"/>
      <c r="AL300" s="132"/>
      <c r="AM300" s="132"/>
      <c r="AN300" s="7"/>
      <c r="AO300" s="132"/>
      <c r="AP300" s="13"/>
      <c r="AQ300" s="13"/>
      <c r="AR300" s="13"/>
      <c r="AS300" s="112"/>
      <c r="AT300" s="132"/>
      <c r="AU300" s="132"/>
      <c r="AV300" s="132"/>
      <c r="AW300" s="132"/>
      <c r="AX300" s="7"/>
      <c r="AY300" s="132"/>
      <c r="AZ300" s="13"/>
      <c r="BA300" s="13"/>
      <c r="BB300" s="13"/>
      <c r="BC300" s="112"/>
      <c r="BD300" s="132"/>
      <c r="BE300" s="132"/>
      <c r="BF300" s="132"/>
      <c r="BG300" s="132"/>
      <c r="BH300" s="7"/>
      <c r="BI300" s="132"/>
      <c r="BJ300" s="13"/>
      <c r="BK300" s="13"/>
      <c r="BL300" s="13"/>
      <c r="BM300" s="112"/>
      <c r="BN300" s="132"/>
      <c r="BO300" s="132"/>
      <c r="BP300" s="132"/>
      <c r="BQ300" s="132"/>
      <c r="BR300" s="7"/>
      <c r="BS300" s="132"/>
      <c r="BT300" s="13"/>
      <c r="BU300" s="13"/>
      <c r="BV300" s="13"/>
      <c r="BW300" s="112"/>
      <c r="BX300" s="132"/>
      <c r="BY300" s="132"/>
      <c r="BZ300" s="132"/>
      <c r="CA300" s="132"/>
      <c r="CB300" s="7"/>
      <c r="CC300" s="132"/>
      <c r="CD300" s="13"/>
      <c r="CE300" s="13"/>
      <c r="CF300" s="13"/>
      <c r="CG300" s="112"/>
      <c r="CH300" s="132"/>
      <c r="CI300" s="132"/>
      <c r="CJ300" s="132"/>
      <c r="CK300" s="132"/>
      <c r="CL300" s="7"/>
      <c r="CM300" s="132"/>
      <c r="CN300" s="13"/>
      <c r="CO300" s="13"/>
      <c r="CP300" s="13"/>
      <c r="CQ300" s="112"/>
      <c r="CR300" s="132"/>
      <c r="CS300" s="132"/>
      <c r="CT300" s="132"/>
      <c r="CU300" s="132"/>
      <c r="CV300" s="7"/>
      <c r="CW300" s="132"/>
      <c r="CX300" s="13"/>
      <c r="CY300" s="13"/>
      <c r="CZ300" s="13"/>
      <c r="DA300" s="112"/>
      <c r="DB300" s="132"/>
      <c r="DC300" s="132"/>
      <c r="DD300" s="132"/>
      <c r="DE300" s="132"/>
      <c r="DF300" s="7"/>
      <c r="DG300" s="132"/>
      <c r="DH300" s="13"/>
      <c r="DI300" s="13"/>
      <c r="DJ300" s="13"/>
      <c r="DK300" s="112"/>
      <c r="DL300" s="132"/>
      <c r="DM300" s="132"/>
      <c r="DN300" s="132"/>
      <c r="DO300" s="132"/>
      <c r="DP300" s="7"/>
      <c r="DQ300" s="132"/>
      <c r="DR300" s="13"/>
      <c r="DS300" s="13"/>
      <c r="DT300" s="13"/>
      <c r="DU300" s="112"/>
      <c r="DV300" s="132"/>
      <c r="DW300" s="132"/>
      <c r="DX300" s="132"/>
      <c r="DY300" s="132"/>
      <c r="DZ300" s="7"/>
      <c r="EA300" s="132"/>
      <c r="EB300" s="13"/>
      <c r="EC300" s="13"/>
      <c r="ED300" s="13"/>
      <c r="EE300" s="112"/>
      <c r="EF300" s="132"/>
      <c r="EG300" s="132"/>
      <c r="EH300" s="132"/>
      <c r="EI300" s="132"/>
      <c r="EJ300" s="7"/>
      <c r="EK300" s="132"/>
      <c r="EL300" s="13"/>
      <c r="EM300" s="13"/>
      <c r="EN300" s="13"/>
      <c r="EO300" s="112"/>
      <c r="EP300" s="132"/>
      <c r="EQ300" s="132"/>
      <c r="ER300" s="132"/>
      <c r="ES300" s="132"/>
      <c r="ET300" s="7"/>
      <c r="EU300" s="132"/>
    </row>
    <row r="301" spans="1:151" ht="12.75" customHeight="1" x14ac:dyDescent="0.2">
      <c r="A301" s="13"/>
      <c r="B301" s="13"/>
      <c r="C301" s="13"/>
      <c r="D301" s="13"/>
      <c r="E301" s="13"/>
      <c r="F301" s="13"/>
      <c r="G301" s="13"/>
      <c r="H301" s="13"/>
      <c r="I301" s="13"/>
      <c r="J301" s="13"/>
      <c r="K301" s="14"/>
      <c r="L301" s="13"/>
      <c r="M301" s="13"/>
      <c r="N301" s="13"/>
      <c r="O301" s="112"/>
      <c r="P301" s="132"/>
      <c r="Q301" s="132"/>
      <c r="R301" s="132"/>
      <c r="S301" s="132"/>
      <c r="T301" s="7"/>
      <c r="U301" s="132"/>
      <c r="V301" s="13"/>
      <c r="W301" s="13"/>
      <c r="X301" s="13"/>
      <c r="Y301" s="112"/>
      <c r="Z301" s="132"/>
      <c r="AA301" s="132"/>
      <c r="AB301" s="132"/>
      <c r="AC301" s="132"/>
      <c r="AD301" s="7"/>
      <c r="AE301" s="132"/>
      <c r="AF301" s="13"/>
      <c r="AG301" s="13"/>
      <c r="AH301" s="13"/>
      <c r="AI301" s="112"/>
      <c r="AJ301" s="132"/>
      <c r="AK301" s="132"/>
      <c r="AL301" s="132"/>
      <c r="AM301" s="132"/>
      <c r="AN301" s="7"/>
      <c r="AO301" s="132"/>
      <c r="AP301" s="13"/>
      <c r="AQ301" s="13"/>
      <c r="AR301" s="13"/>
      <c r="AS301" s="112"/>
      <c r="AT301" s="132"/>
      <c r="AU301" s="132"/>
      <c r="AV301" s="132"/>
      <c r="AW301" s="132"/>
      <c r="AX301" s="7"/>
      <c r="AY301" s="132"/>
      <c r="AZ301" s="13"/>
      <c r="BA301" s="13"/>
      <c r="BB301" s="13"/>
      <c r="BC301" s="112"/>
      <c r="BD301" s="132"/>
      <c r="BE301" s="132"/>
      <c r="BF301" s="132"/>
      <c r="BG301" s="132"/>
      <c r="BH301" s="7"/>
      <c r="BI301" s="132"/>
      <c r="BJ301" s="13"/>
      <c r="BK301" s="13"/>
      <c r="BL301" s="13"/>
      <c r="BM301" s="112"/>
      <c r="BN301" s="132"/>
      <c r="BO301" s="132"/>
      <c r="BP301" s="132"/>
      <c r="BQ301" s="132"/>
      <c r="BR301" s="7"/>
      <c r="BS301" s="132"/>
      <c r="BT301" s="13"/>
      <c r="BU301" s="13"/>
      <c r="BV301" s="13"/>
      <c r="BW301" s="112"/>
      <c r="BX301" s="132"/>
      <c r="BY301" s="132"/>
      <c r="BZ301" s="132"/>
      <c r="CA301" s="132"/>
      <c r="CB301" s="7"/>
      <c r="CC301" s="132"/>
      <c r="CD301" s="13"/>
      <c r="CE301" s="13"/>
      <c r="CF301" s="13"/>
      <c r="CG301" s="112"/>
      <c r="CH301" s="132"/>
      <c r="CI301" s="132"/>
      <c r="CJ301" s="132"/>
      <c r="CK301" s="132"/>
      <c r="CL301" s="7"/>
      <c r="CM301" s="132"/>
      <c r="CN301" s="13"/>
      <c r="CO301" s="13"/>
      <c r="CP301" s="13"/>
      <c r="CQ301" s="112"/>
      <c r="CR301" s="132"/>
      <c r="CS301" s="132"/>
      <c r="CT301" s="132"/>
      <c r="CU301" s="132"/>
      <c r="CV301" s="7"/>
      <c r="CW301" s="132"/>
      <c r="CX301" s="13"/>
      <c r="CY301" s="13"/>
      <c r="CZ301" s="13"/>
      <c r="DA301" s="112"/>
      <c r="DB301" s="132"/>
      <c r="DC301" s="132"/>
      <c r="DD301" s="132"/>
      <c r="DE301" s="132"/>
      <c r="DF301" s="7"/>
      <c r="DG301" s="132"/>
      <c r="DH301" s="13"/>
      <c r="DI301" s="13"/>
      <c r="DJ301" s="13"/>
      <c r="DK301" s="112"/>
      <c r="DL301" s="132"/>
      <c r="DM301" s="132"/>
      <c r="DN301" s="132"/>
      <c r="DO301" s="132"/>
      <c r="DP301" s="7"/>
      <c r="DQ301" s="132"/>
      <c r="DR301" s="13"/>
      <c r="DS301" s="13"/>
      <c r="DT301" s="13"/>
      <c r="DU301" s="112"/>
      <c r="DV301" s="132"/>
      <c r="DW301" s="132"/>
      <c r="DX301" s="132"/>
      <c r="DY301" s="132"/>
      <c r="DZ301" s="7"/>
      <c r="EA301" s="132"/>
      <c r="EB301" s="13"/>
      <c r="EC301" s="13"/>
      <c r="ED301" s="13"/>
      <c r="EE301" s="112"/>
      <c r="EF301" s="132"/>
      <c r="EG301" s="132"/>
      <c r="EH301" s="132"/>
      <c r="EI301" s="132"/>
      <c r="EJ301" s="7"/>
      <c r="EK301" s="132"/>
      <c r="EL301" s="13"/>
      <c r="EM301" s="13"/>
      <c r="EN301" s="13"/>
      <c r="EO301" s="112"/>
      <c r="EP301" s="132"/>
      <c r="EQ301" s="132"/>
      <c r="ER301" s="132"/>
      <c r="ES301" s="132"/>
      <c r="ET301" s="7"/>
      <c r="EU301" s="132"/>
    </row>
    <row r="302" spans="1:151" ht="12.75" customHeight="1" x14ac:dyDescent="0.2">
      <c r="A302" s="13"/>
      <c r="B302" s="13"/>
      <c r="C302" s="13"/>
      <c r="D302" s="13"/>
      <c r="E302" s="13"/>
      <c r="F302" s="13"/>
      <c r="G302" s="13"/>
      <c r="H302" s="13"/>
      <c r="I302" s="13"/>
      <c r="J302" s="13"/>
      <c r="K302" s="14"/>
      <c r="L302" s="13"/>
      <c r="M302" s="13"/>
      <c r="N302" s="13"/>
      <c r="O302" s="112"/>
      <c r="P302" s="132"/>
      <c r="Q302" s="132"/>
      <c r="R302" s="132"/>
      <c r="S302" s="132"/>
      <c r="T302" s="7"/>
      <c r="U302" s="132"/>
      <c r="V302" s="13"/>
      <c r="W302" s="13"/>
      <c r="X302" s="13"/>
      <c r="Y302" s="112"/>
      <c r="Z302" s="132"/>
      <c r="AA302" s="132"/>
      <c r="AB302" s="132"/>
      <c r="AC302" s="132"/>
      <c r="AD302" s="7"/>
      <c r="AE302" s="132"/>
      <c r="AF302" s="13"/>
      <c r="AG302" s="13"/>
      <c r="AH302" s="13"/>
      <c r="AI302" s="112"/>
      <c r="AJ302" s="132"/>
      <c r="AK302" s="132"/>
      <c r="AL302" s="132"/>
      <c r="AM302" s="132"/>
      <c r="AN302" s="7"/>
      <c r="AO302" s="132"/>
      <c r="AP302" s="13"/>
      <c r="AQ302" s="13"/>
      <c r="AR302" s="13"/>
      <c r="AS302" s="112"/>
      <c r="AT302" s="132"/>
      <c r="AU302" s="132"/>
      <c r="AV302" s="132"/>
      <c r="AW302" s="132"/>
      <c r="AX302" s="7"/>
      <c r="AY302" s="132"/>
      <c r="AZ302" s="13"/>
      <c r="BA302" s="13"/>
      <c r="BB302" s="13"/>
      <c r="BC302" s="112"/>
      <c r="BD302" s="132"/>
      <c r="BE302" s="132"/>
      <c r="BF302" s="132"/>
      <c r="BG302" s="132"/>
      <c r="BH302" s="7"/>
      <c r="BI302" s="132"/>
      <c r="BJ302" s="13"/>
      <c r="BK302" s="13"/>
      <c r="BL302" s="13"/>
      <c r="BM302" s="112"/>
      <c r="BN302" s="132"/>
      <c r="BO302" s="132"/>
      <c r="BP302" s="132"/>
      <c r="BQ302" s="132"/>
      <c r="BR302" s="7"/>
      <c r="BS302" s="132"/>
      <c r="BT302" s="13"/>
      <c r="BU302" s="13"/>
      <c r="BV302" s="13"/>
      <c r="BW302" s="112"/>
      <c r="BX302" s="132"/>
      <c r="BY302" s="132"/>
      <c r="BZ302" s="132"/>
      <c r="CA302" s="132"/>
      <c r="CB302" s="7"/>
      <c r="CC302" s="132"/>
      <c r="CD302" s="13"/>
      <c r="CE302" s="13"/>
      <c r="CF302" s="13"/>
      <c r="CG302" s="112"/>
      <c r="CH302" s="132"/>
      <c r="CI302" s="132"/>
      <c r="CJ302" s="132"/>
      <c r="CK302" s="132"/>
      <c r="CL302" s="7"/>
      <c r="CM302" s="132"/>
      <c r="CN302" s="13"/>
      <c r="CO302" s="13"/>
      <c r="CP302" s="13"/>
      <c r="CQ302" s="112"/>
      <c r="CR302" s="132"/>
      <c r="CS302" s="132"/>
      <c r="CT302" s="132"/>
      <c r="CU302" s="132"/>
      <c r="CV302" s="7"/>
      <c r="CW302" s="132"/>
      <c r="CX302" s="13"/>
      <c r="CY302" s="13"/>
      <c r="CZ302" s="13"/>
      <c r="DA302" s="112"/>
      <c r="DB302" s="132"/>
      <c r="DC302" s="132"/>
      <c r="DD302" s="132"/>
      <c r="DE302" s="132"/>
      <c r="DF302" s="7"/>
      <c r="DG302" s="132"/>
      <c r="DH302" s="13"/>
      <c r="DI302" s="13"/>
      <c r="DJ302" s="13"/>
      <c r="DK302" s="112"/>
      <c r="DL302" s="132"/>
      <c r="DM302" s="132"/>
      <c r="DN302" s="132"/>
      <c r="DO302" s="132"/>
      <c r="DP302" s="7"/>
      <c r="DQ302" s="132"/>
      <c r="DR302" s="13"/>
      <c r="DS302" s="13"/>
      <c r="DT302" s="13"/>
      <c r="DU302" s="112"/>
      <c r="DV302" s="132"/>
      <c r="DW302" s="132"/>
      <c r="DX302" s="132"/>
      <c r="DY302" s="132"/>
      <c r="DZ302" s="7"/>
      <c r="EA302" s="132"/>
      <c r="EB302" s="13"/>
      <c r="EC302" s="13"/>
      <c r="ED302" s="13"/>
      <c r="EE302" s="112"/>
      <c r="EF302" s="132"/>
      <c r="EG302" s="132"/>
      <c r="EH302" s="132"/>
      <c r="EI302" s="132"/>
      <c r="EJ302" s="7"/>
      <c r="EK302" s="132"/>
      <c r="EL302" s="13"/>
      <c r="EM302" s="13"/>
      <c r="EN302" s="13"/>
      <c r="EO302" s="112"/>
      <c r="EP302" s="132"/>
      <c r="EQ302" s="132"/>
      <c r="ER302" s="132"/>
      <c r="ES302" s="132"/>
      <c r="ET302" s="7"/>
      <c r="EU302" s="132"/>
    </row>
    <row r="303" spans="1:151" ht="12.75" customHeight="1" x14ac:dyDescent="0.2">
      <c r="A303" s="13"/>
      <c r="B303" s="13"/>
      <c r="C303" s="13"/>
      <c r="D303" s="13"/>
      <c r="E303" s="13"/>
      <c r="F303" s="13"/>
      <c r="G303" s="13"/>
      <c r="H303" s="13"/>
      <c r="I303" s="13"/>
      <c r="J303" s="13"/>
      <c r="K303" s="14"/>
      <c r="L303" s="13"/>
      <c r="M303" s="13"/>
      <c r="N303" s="13"/>
      <c r="O303" s="112"/>
      <c r="P303" s="132"/>
      <c r="Q303" s="132"/>
      <c r="R303" s="132"/>
      <c r="S303" s="132"/>
      <c r="T303" s="7"/>
      <c r="U303" s="132"/>
      <c r="V303" s="13"/>
      <c r="W303" s="13"/>
      <c r="X303" s="13"/>
      <c r="Y303" s="112"/>
      <c r="Z303" s="132"/>
      <c r="AA303" s="132"/>
      <c r="AB303" s="132"/>
      <c r="AC303" s="132"/>
      <c r="AD303" s="7"/>
      <c r="AE303" s="132"/>
      <c r="AF303" s="13"/>
      <c r="AG303" s="13"/>
      <c r="AH303" s="13"/>
      <c r="AI303" s="112"/>
      <c r="AJ303" s="132"/>
      <c r="AK303" s="132"/>
      <c r="AL303" s="132"/>
      <c r="AM303" s="132"/>
      <c r="AN303" s="7"/>
      <c r="AO303" s="132"/>
      <c r="AP303" s="13"/>
      <c r="AQ303" s="13"/>
      <c r="AR303" s="13"/>
      <c r="AS303" s="112"/>
      <c r="AT303" s="132"/>
      <c r="AU303" s="132"/>
      <c r="AV303" s="132"/>
      <c r="AW303" s="132"/>
      <c r="AX303" s="7"/>
      <c r="AY303" s="132"/>
      <c r="AZ303" s="13"/>
      <c r="BA303" s="13"/>
      <c r="BB303" s="13"/>
      <c r="BC303" s="112"/>
      <c r="BD303" s="132"/>
      <c r="BE303" s="132"/>
      <c r="BF303" s="132"/>
      <c r="BG303" s="132"/>
      <c r="BH303" s="7"/>
      <c r="BI303" s="132"/>
      <c r="BJ303" s="13"/>
      <c r="BK303" s="13"/>
      <c r="BL303" s="13"/>
      <c r="BM303" s="112"/>
      <c r="BN303" s="132"/>
      <c r="BO303" s="132"/>
      <c r="BP303" s="132"/>
      <c r="BQ303" s="132"/>
      <c r="BR303" s="7"/>
      <c r="BS303" s="132"/>
      <c r="BT303" s="13"/>
      <c r="BU303" s="13"/>
      <c r="BV303" s="13"/>
      <c r="BW303" s="112"/>
      <c r="BX303" s="132"/>
      <c r="BY303" s="132"/>
      <c r="BZ303" s="132"/>
      <c r="CA303" s="132"/>
      <c r="CB303" s="7"/>
      <c r="CC303" s="132"/>
      <c r="CD303" s="13"/>
      <c r="CE303" s="13"/>
      <c r="CF303" s="13"/>
      <c r="CG303" s="112"/>
      <c r="CH303" s="132"/>
      <c r="CI303" s="132"/>
      <c r="CJ303" s="132"/>
      <c r="CK303" s="132"/>
      <c r="CL303" s="7"/>
      <c r="CM303" s="132"/>
      <c r="CN303" s="13"/>
      <c r="CO303" s="13"/>
      <c r="CP303" s="13"/>
      <c r="CQ303" s="112"/>
      <c r="CR303" s="132"/>
      <c r="CS303" s="132"/>
      <c r="CT303" s="132"/>
      <c r="CU303" s="132"/>
      <c r="CV303" s="7"/>
      <c r="CW303" s="132"/>
      <c r="CX303" s="13"/>
      <c r="CY303" s="13"/>
      <c r="CZ303" s="13"/>
      <c r="DA303" s="112"/>
      <c r="DB303" s="132"/>
      <c r="DC303" s="132"/>
      <c r="DD303" s="132"/>
      <c r="DE303" s="132"/>
      <c r="DF303" s="7"/>
      <c r="DG303" s="132"/>
      <c r="DH303" s="13"/>
      <c r="DI303" s="13"/>
      <c r="DJ303" s="13"/>
      <c r="DK303" s="112"/>
      <c r="DL303" s="132"/>
      <c r="DM303" s="132"/>
      <c r="DN303" s="132"/>
      <c r="DO303" s="132"/>
      <c r="DP303" s="7"/>
      <c r="DQ303" s="132"/>
      <c r="DR303" s="13"/>
      <c r="DS303" s="13"/>
      <c r="DT303" s="13"/>
      <c r="DU303" s="112"/>
      <c r="DV303" s="132"/>
      <c r="DW303" s="132"/>
      <c r="DX303" s="132"/>
      <c r="DY303" s="132"/>
      <c r="DZ303" s="7"/>
      <c r="EA303" s="132"/>
      <c r="EB303" s="13"/>
      <c r="EC303" s="13"/>
      <c r="ED303" s="13"/>
      <c r="EE303" s="112"/>
      <c r="EF303" s="132"/>
      <c r="EG303" s="132"/>
      <c r="EH303" s="132"/>
      <c r="EI303" s="132"/>
      <c r="EJ303" s="7"/>
      <c r="EK303" s="132"/>
      <c r="EL303" s="13"/>
      <c r="EM303" s="13"/>
      <c r="EN303" s="13"/>
      <c r="EO303" s="112"/>
      <c r="EP303" s="132"/>
      <c r="EQ303" s="132"/>
      <c r="ER303" s="132"/>
      <c r="ES303" s="132"/>
      <c r="ET303" s="7"/>
      <c r="EU303" s="132"/>
    </row>
    <row r="304" spans="1:151" ht="12.75" customHeight="1" x14ac:dyDescent="0.2">
      <c r="A304" s="13"/>
      <c r="B304" s="13"/>
      <c r="C304" s="13"/>
      <c r="D304" s="13"/>
      <c r="E304" s="13"/>
      <c r="F304" s="13"/>
      <c r="G304" s="13"/>
      <c r="H304" s="13"/>
      <c r="I304" s="13"/>
      <c r="J304" s="13"/>
      <c r="K304" s="14"/>
      <c r="L304" s="13"/>
      <c r="M304" s="13"/>
      <c r="N304" s="13"/>
      <c r="O304" s="112"/>
      <c r="P304" s="132"/>
      <c r="Q304" s="132"/>
      <c r="R304" s="132"/>
      <c r="S304" s="132"/>
      <c r="T304" s="7"/>
      <c r="U304" s="132"/>
      <c r="V304" s="13"/>
      <c r="W304" s="13"/>
      <c r="X304" s="13"/>
      <c r="Y304" s="112"/>
      <c r="Z304" s="132"/>
      <c r="AA304" s="132"/>
      <c r="AB304" s="132"/>
      <c r="AC304" s="132"/>
      <c r="AD304" s="7"/>
      <c r="AE304" s="132"/>
      <c r="AF304" s="13"/>
      <c r="AG304" s="13"/>
      <c r="AH304" s="13"/>
      <c r="AI304" s="112"/>
      <c r="AJ304" s="132"/>
      <c r="AK304" s="132"/>
      <c r="AL304" s="132"/>
      <c r="AM304" s="132"/>
      <c r="AN304" s="7"/>
      <c r="AO304" s="132"/>
      <c r="AP304" s="13"/>
      <c r="AQ304" s="13"/>
      <c r="AR304" s="13"/>
      <c r="AS304" s="112"/>
      <c r="AT304" s="132"/>
      <c r="AU304" s="132"/>
      <c r="AV304" s="132"/>
      <c r="AW304" s="132"/>
      <c r="AX304" s="7"/>
      <c r="AY304" s="132"/>
      <c r="AZ304" s="13"/>
      <c r="BA304" s="13"/>
      <c r="BB304" s="13"/>
      <c r="BC304" s="112"/>
      <c r="BD304" s="132"/>
      <c r="BE304" s="132"/>
      <c r="BF304" s="132"/>
      <c r="BG304" s="132"/>
      <c r="BH304" s="7"/>
      <c r="BI304" s="132"/>
      <c r="BJ304" s="13"/>
      <c r="BK304" s="13"/>
      <c r="BL304" s="13"/>
      <c r="BM304" s="112"/>
      <c r="BN304" s="132"/>
      <c r="BO304" s="132"/>
      <c r="BP304" s="132"/>
      <c r="BQ304" s="132"/>
      <c r="BR304" s="7"/>
      <c r="BS304" s="132"/>
      <c r="BT304" s="13"/>
      <c r="BU304" s="13"/>
      <c r="BV304" s="13"/>
      <c r="BW304" s="112"/>
      <c r="BX304" s="132"/>
      <c r="BY304" s="132"/>
      <c r="BZ304" s="132"/>
      <c r="CA304" s="132"/>
      <c r="CB304" s="7"/>
      <c r="CC304" s="132"/>
      <c r="CD304" s="13"/>
      <c r="CE304" s="13"/>
      <c r="CF304" s="13"/>
      <c r="CG304" s="112"/>
      <c r="CH304" s="132"/>
      <c r="CI304" s="132"/>
      <c r="CJ304" s="132"/>
      <c r="CK304" s="132"/>
      <c r="CL304" s="7"/>
      <c r="CM304" s="132"/>
      <c r="CN304" s="13"/>
      <c r="CO304" s="13"/>
      <c r="CP304" s="13"/>
      <c r="CQ304" s="112"/>
      <c r="CR304" s="132"/>
      <c r="CS304" s="132"/>
      <c r="CT304" s="132"/>
      <c r="CU304" s="132"/>
      <c r="CV304" s="7"/>
      <c r="CW304" s="132"/>
      <c r="CX304" s="13"/>
      <c r="CY304" s="13"/>
      <c r="CZ304" s="13"/>
      <c r="DA304" s="112"/>
      <c r="DB304" s="132"/>
      <c r="DC304" s="132"/>
      <c r="DD304" s="132"/>
      <c r="DE304" s="132"/>
      <c r="DF304" s="7"/>
      <c r="DG304" s="132"/>
      <c r="DH304" s="13"/>
      <c r="DI304" s="13"/>
      <c r="DJ304" s="13"/>
      <c r="DK304" s="112"/>
      <c r="DL304" s="132"/>
      <c r="DM304" s="132"/>
      <c r="DN304" s="132"/>
      <c r="DO304" s="132"/>
      <c r="DP304" s="7"/>
      <c r="DQ304" s="132"/>
      <c r="DR304" s="13"/>
      <c r="DS304" s="13"/>
      <c r="DT304" s="13"/>
      <c r="DU304" s="112"/>
      <c r="DV304" s="132"/>
      <c r="DW304" s="132"/>
      <c r="DX304" s="132"/>
      <c r="DY304" s="132"/>
      <c r="DZ304" s="7"/>
      <c r="EA304" s="132"/>
      <c r="EB304" s="13"/>
      <c r="EC304" s="13"/>
      <c r="ED304" s="13"/>
      <c r="EE304" s="112"/>
      <c r="EF304" s="132"/>
      <c r="EG304" s="132"/>
      <c r="EH304" s="132"/>
      <c r="EI304" s="132"/>
      <c r="EJ304" s="7"/>
      <c r="EK304" s="132"/>
      <c r="EL304" s="13"/>
      <c r="EM304" s="13"/>
      <c r="EN304" s="13"/>
      <c r="EO304" s="112"/>
      <c r="EP304" s="132"/>
      <c r="EQ304" s="132"/>
      <c r="ER304" s="132"/>
      <c r="ES304" s="132"/>
      <c r="ET304" s="7"/>
      <c r="EU304" s="132"/>
    </row>
    <row r="305" spans="1:151" ht="12.75" customHeight="1" x14ac:dyDescent="0.2">
      <c r="A305" s="13"/>
      <c r="B305" s="13"/>
      <c r="C305" s="13"/>
      <c r="D305" s="13"/>
      <c r="E305" s="13"/>
      <c r="F305" s="13"/>
      <c r="G305" s="13"/>
      <c r="H305" s="13"/>
      <c r="I305" s="13"/>
      <c r="J305" s="13"/>
      <c r="K305" s="14"/>
      <c r="L305" s="13"/>
      <c r="M305" s="13"/>
      <c r="N305" s="13"/>
      <c r="O305" s="112"/>
      <c r="P305" s="132"/>
      <c r="Q305" s="132"/>
      <c r="R305" s="132"/>
      <c r="S305" s="132"/>
      <c r="T305" s="7"/>
      <c r="U305" s="132"/>
      <c r="V305" s="13"/>
      <c r="W305" s="13"/>
      <c r="X305" s="13"/>
      <c r="Y305" s="112"/>
      <c r="Z305" s="132"/>
      <c r="AA305" s="132"/>
      <c r="AB305" s="132"/>
      <c r="AC305" s="132"/>
      <c r="AD305" s="7"/>
      <c r="AE305" s="132"/>
      <c r="AF305" s="13"/>
      <c r="AG305" s="13"/>
      <c r="AH305" s="13"/>
      <c r="AI305" s="112"/>
      <c r="AJ305" s="132"/>
      <c r="AK305" s="132"/>
      <c r="AL305" s="132"/>
      <c r="AM305" s="132"/>
      <c r="AN305" s="7"/>
      <c r="AO305" s="132"/>
      <c r="AP305" s="13"/>
      <c r="AQ305" s="13"/>
      <c r="AR305" s="13"/>
      <c r="AS305" s="112"/>
      <c r="AT305" s="132"/>
      <c r="AU305" s="132"/>
      <c r="AV305" s="132"/>
      <c r="AW305" s="132"/>
      <c r="AX305" s="7"/>
      <c r="AY305" s="132"/>
      <c r="AZ305" s="13"/>
      <c r="BA305" s="13"/>
      <c r="BB305" s="13"/>
      <c r="BC305" s="112"/>
      <c r="BD305" s="132"/>
      <c r="BE305" s="132"/>
      <c r="BF305" s="132"/>
      <c r="BG305" s="132"/>
      <c r="BH305" s="7"/>
      <c r="BI305" s="132"/>
      <c r="BJ305" s="13"/>
      <c r="BK305" s="13"/>
      <c r="BL305" s="13"/>
      <c r="BM305" s="112"/>
      <c r="BN305" s="132"/>
      <c r="BO305" s="132"/>
      <c r="BP305" s="132"/>
      <c r="BQ305" s="132"/>
      <c r="BR305" s="7"/>
      <c r="BS305" s="132"/>
      <c r="BT305" s="13"/>
      <c r="BU305" s="13"/>
      <c r="BV305" s="13"/>
      <c r="BW305" s="112"/>
      <c r="BX305" s="132"/>
      <c r="BY305" s="132"/>
      <c r="BZ305" s="132"/>
      <c r="CA305" s="132"/>
      <c r="CB305" s="7"/>
      <c r="CC305" s="132"/>
      <c r="CD305" s="13"/>
      <c r="CE305" s="13"/>
      <c r="CF305" s="13"/>
      <c r="CG305" s="112"/>
      <c r="CH305" s="132"/>
      <c r="CI305" s="132"/>
      <c r="CJ305" s="132"/>
      <c r="CK305" s="132"/>
      <c r="CL305" s="7"/>
      <c r="CM305" s="132"/>
      <c r="CN305" s="13"/>
      <c r="CO305" s="13"/>
      <c r="CP305" s="13"/>
      <c r="CQ305" s="112"/>
      <c r="CR305" s="132"/>
      <c r="CS305" s="132"/>
      <c r="CT305" s="132"/>
      <c r="CU305" s="132"/>
      <c r="CV305" s="7"/>
      <c r="CW305" s="132"/>
      <c r="CX305" s="13"/>
      <c r="CY305" s="13"/>
      <c r="CZ305" s="13"/>
      <c r="DA305" s="112"/>
      <c r="DB305" s="132"/>
      <c r="DC305" s="132"/>
      <c r="DD305" s="132"/>
      <c r="DE305" s="132"/>
      <c r="DF305" s="7"/>
      <c r="DG305" s="132"/>
      <c r="DH305" s="13"/>
      <c r="DI305" s="13"/>
      <c r="DJ305" s="13"/>
      <c r="DK305" s="112"/>
      <c r="DL305" s="132"/>
      <c r="DM305" s="132"/>
      <c r="DN305" s="132"/>
      <c r="DO305" s="132"/>
      <c r="DP305" s="7"/>
      <c r="DQ305" s="132"/>
      <c r="DR305" s="13"/>
      <c r="DS305" s="13"/>
      <c r="DT305" s="13"/>
      <c r="DU305" s="112"/>
      <c r="DV305" s="132"/>
      <c r="DW305" s="132"/>
      <c r="DX305" s="132"/>
      <c r="DY305" s="132"/>
      <c r="DZ305" s="7"/>
      <c r="EA305" s="132"/>
      <c r="EB305" s="13"/>
      <c r="EC305" s="13"/>
      <c r="ED305" s="13"/>
      <c r="EE305" s="112"/>
      <c r="EF305" s="132"/>
      <c r="EG305" s="132"/>
      <c r="EH305" s="132"/>
      <c r="EI305" s="132"/>
      <c r="EJ305" s="7"/>
      <c r="EK305" s="132"/>
      <c r="EL305" s="13"/>
      <c r="EM305" s="13"/>
      <c r="EN305" s="13"/>
      <c r="EO305" s="112"/>
      <c r="EP305" s="132"/>
      <c r="EQ305" s="132"/>
      <c r="ER305" s="132"/>
      <c r="ES305" s="132"/>
      <c r="ET305" s="7"/>
      <c r="EU305" s="132"/>
    </row>
    <row r="306" spans="1:151" ht="12.75" customHeight="1" x14ac:dyDescent="0.2">
      <c r="A306" s="13"/>
      <c r="B306" s="13"/>
      <c r="C306" s="13"/>
      <c r="D306" s="13"/>
      <c r="E306" s="13"/>
      <c r="F306" s="13"/>
      <c r="G306" s="13"/>
      <c r="H306" s="13"/>
      <c r="I306" s="13"/>
      <c r="J306" s="13"/>
      <c r="K306" s="14"/>
      <c r="L306" s="13"/>
      <c r="M306" s="13"/>
      <c r="N306" s="13"/>
      <c r="O306" s="112"/>
      <c r="P306" s="132"/>
      <c r="Q306" s="132"/>
      <c r="R306" s="132"/>
      <c r="S306" s="132"/>
      <c r="T306" s="7"/>
      <c r="U306" s="132"/>
      <c r="V306" s="13"/>
      <c r="W306" s="13"/>
      <c r="X306" s="13"/>
      <c r="Y306" s="112"/>
      <c r="Z306" s="132"/>
      <c r="AA306" s="132"/>
      <c r="AB306" s="132"/>
      <c r="AC306" s="132"/>
      <c r="AD306" s="7"/>
      <c r="AE306" s="132"/>
      <c r="AF306" s="13"/>
      <c r="AG306" s="13"/>
      <c r="AH306" s="13"/>
      <c r="AI306" s="112"/>
      <c r="AJ306" s="132"/>
      <c r="AK306" s="132"/>
      <c r="AL306" s="132"/>
      <c r="AM306" s="132"/>
      <c r="AN306" s="7"/>
      <c r="AO306" s="132"/>
      <c r="AP306" s="13"/>
      <c r="AQ306" s="13"/>
      <c r="AR306" s="13"/>
      <c r="AS306" s="112"/>
      <c r="AT306" s="132"/>
      <c r="AU306" s="132"/>
      <c r="AV306" s="132"/>
      <c r="AW306" s="132"/>
      <c r="AX306" s="7"/>
      <c r="AY306" s="132"/>
      <c r="AZ306" s="13"/>
      <c r="BA306" s="13"/>
      <c r="BB306" s="13"/>
      <c r="BC306" s="112"/>
      <c r="BD306" s="132"/>
      <c r="BE306" s="132"/>
      <c r="BF306" s="132"/>
      <c r="BG306" s="132"/>
      <c r="BH306" s="7"/>
      <c r="BI306" s="132"/>
      <c r="BJ306" s="13"/>
      <c r="BK306" s="13"/>
      <c r="BL306" s="13"/>
      <c r="BM306" s="112"/>
      <c r="BN306" s="132"/>
      <c r="BO306" s="132"/>
      <c r="BP306" s="132"/>
      <c r="BQ306" s="132"/>
      <c r="BR306" s="7"/>
      <c r="BS306" s="132"/>
      <c r="BT306" s="13"/>
      <c r="BU306" s="13"/>
      <c r="BV306" s="13"/>
      <c r="BW306" s="112"/>
      <c r="BX306" s="132"/>
      <c r="BY306" s="132"/>
      <c r="BZ306" s="132"/>
      <c r="CA306" s="132"/>
      <c r="CB306" s="7"/>
      <c r="CC306" s="132"/>
      <c r="CD306" s="13"/>
      <c r="CE306" s="13"/>
      <c r="CF306" s="13"/>
      <c r="CG306" s="112"/>
      <c r="CH306" s="132"/>
      <c r="CI306" s="132"/>
      <c r="CJ306" s="132"/>
      <c r="CK306" s="132"/>
      <c r="CL306" s="7"/>
      <c r="CM306" s="132"/>
      <c r="CN306" s="13"/>
      <c r="CO306" s="13"/>
      <c r="CP306" s="13"/>
      <c r="CQ306" s="112"/>
      <c r="CR306" s="132"/>
      <c r="CS306" s="132"/>
      <c r="CT306" s="132"/>
      <c r="CU306" s="132"/>
      <c r="CV306" s="7"/>
      <c r="CW306" s="132"/>
      <c r="CX306" s="13"/>
      <c r="CY306" s="13"/>
      <c r="CZ306" s="13"/>
      <c r="DA306" s="112"/>
      <c r="DB306" s="132"/>
      <c r="DC306" s="132"/>
      <c r="DD306" s="132"/>
      <c r="DE306" s="132"/>
      <c r="DF306" s="7"/>
      <c r="DG306" s="132"/>
      <c r="DH306" s="13"/>
      <c r="DI306" s="13"/>
      <c r="DJ306" s="13"/>
      <c r="DK306" s="112"/>
      <c r="DL306" s="132"/>
      <c r="DM306" s="132"/>
      <c r="DN306" s="132"/>
      <c r="DO306" s="132"/>
      <c r="DP306" s="7"/>
      <c r="DQ306" s="132"/>
      <c r="DR306" s="13"/>
      <c r="DS306" s="13"/>
      <c r="DT306" s="13"/>
      <c r="DU306" s="112"/>
      <c r="DV306" s="132"/>
      <c r="DW306" s="132"/>
      <c r="DX306" s="132"/>
      <c r="DY306" s="132"/>
      <c r="DZ306" s="7"/>
      <c r="EA306" s="132"/>
      <c r="EB306" s="13"/>
      <c r="EC306" s="13"/>
      <c r="ED306" s="13"/>
      <c r="EE306" s="112"/>
      <c r="EF306" s="132"/>
      <c r="EG306" s="132"/>
      <c r="EH306" s="132"/>
      <c r="EI306" s="132"/>
      <c r="EJ306" s="7"/>
      <c r="EK306" s="132"/>
      <c r="EL306" s="13"/>
      <c r="EM306" s="13"/>
      <c r="EN306" s="13"/>
      <c r="EO306" s="112"/>
      <c r="EP306" s="132"/>
      <c r="EQ306" s="132"/>
      <c r="ER306" s="132"/>
      <c r="ES306" s="132"/>
      <c r="ET306" s="7"/>
      <c r="EU306" s="132"/>
    </row>
    <row r="307" spans="1:151" ht="12.75" customHeight="1" x14ac:dyDescent="0.2">
      <c r="A307" s="13"/>
      <c r="B307" s="13"/>
      <c r="C307" s="13"/>
      <c r="D307" s="13"/>
      <c r="E307" s="13"/>
      <c r="F307" s="13"/>
      <c r="G307" s="13"/>
      <c r="H307" s="13"/>
      <c r="I307" s="13"/>
      <c r="J307" s="13"/>
      <c r="K307" s="14"/>
      <c r="L307" s="13"/>
      <c r="M307" s="13"/>
      <c r="N307" s="13"/>
      <c r="O307" s="112"/>
      <c r="P307" s="132"/>
      <c r="Q307" s="132"/>
      <c r="R307" s="132"/>
      <c r="S307" s="132"/>
      <c r="T307" s="7"/>
      <c r="U307" s="132"/>
      <c r="V307" s="13"/>
      <c r="W307" s="13"/>
      <c r="X307" s="13"/>
      <c r="Y307" s="112"/>
      <c r="Z307" s="132"/>
      <c r="AA307" s="132"/>
      <c r="AB307" s="132"/>
      <c r="AC307" s="132"/>
      <c r="AD307" s="7"/>
      <c r="AE307" s="132"/>
      <c r="AF307" s="13"/>
      <c r="AG307" s="13"/>
      <c r="AH307" s="13"/>
      <c r="AI307" s="112"/>
      <c r="AJ307" s="132"/>
      <c r="AK307" s="132"/>
      <c r="AL307" s="132"/>
      <c r="AM307" s="132"/>
      <c r="AN307" s="7"/>
      <c r="AO307" s="132"/>
      <c r="AP307" s="13"/>
      <c r="AQ307" s="13"/>
      <c r="AR307" s="13"/>
      <c r="AS307" s="112"/>
      <c r="AT307" s="132"/>
      <c r="AU307" s="132"/>
      <c r="AV307" s="132"/>
      <c r="AW307" s="132"/>
      <c r="AX307" s="7"/>
      <c r="AY307" s="132"/>
      <c r="AZ307" s="13"/>
      <c r="BA307" s="13"/>
      <c r="BB307" s="13"/>
      <c r="BC307" s="112"/>
      <c r="BD307" s="132"/>
      <c r="BE307" s="132"/>
      <c r="BF307" s="132"/>
      <c r="BG307" s="132"/>
      <c r="BH307" s="7"/>
      <c r="BI307" s="132"/>
      <c r="BJ307" s="13"/>
      <c r="BK307" s="13"/>
      <c r="BL307" s="13"/>
      <c r="BM307" s="112"/>
      <c r="BN307" s="132"/>
      <c r="BO307" s="132"/>
      <c r="BP307" s="132"/>
      <c r="BQ307" s="132"/>
      <c r="BR307" s="7"/>
      <c r="BS307" s="132"/>
      <c r="BT307" s="13"/>
      <c r="BU307" s="13"/>
      <c r="BV307" s="13"/>
      <c r="BW307" s="112"/>
      <c r="BX307" s="132"/>
      <c r="BY307" s="132"/>
      <c r="BZ307" s="132"/>
      <c r="CA307" s="132"/>
      <c r="CB307" s="7"/>
      <c r="CC307" s="132"/>
      <c r="CD307" s="13"/>
      <c r="CE307" s="13"/>
      <c r="CF307" s="13"/>
      <c r="CG307" s="112"/>
      <c r="CH307" s="132"/>
      <c r="CI307" s="132"/>
      <c r="CJ307" s="132"/>
      <c r="CK307" s="132"/>
      <c r="CL307" s="7"/>
      <c r="CM307" s="132"/>
      <c r="CN307" s="13"/>
      <c r="CO307" s="13"/>
      <c r="CP307" s="13"/>
      <c r="CQ307" s="112"/>
      <c r="CR307" s="132"/>
      <c r="CS307" s="132"/>
      <c r="CT307" s="132"/>
      <c r="CU307" s="132"/>
      <c r="CV307" s="7"/>
      <c r="CW307" s="132"/>
      <c r="CX307" s="13"/>
      <c r="CY307" s="13"/>
      <c r="CZ307" s="13"/>
      <c r="DA307" s="112"/>
      <c r="DB307" s="132"/>
      <c r="DC307" s="132"/>
      <c r="DD307" s="132"/>
      <c r="DE307" s="132"/>
      <c r="DF307" s="7"/>
      <c r="DG307" s="132"/>
      <c r="DH307" s="13"/>
      <c r="DI307" s="13"/>
      <c r="DJ307" s="13"/>
      <c r="DK307" s="112"/>
      <c r="DL307" s="132"/>
      <c r="DM307" s="132"/>
      <c r="DN307" s="132"/>
      <c r="DO307" s="132"/>
      <c r="DP307" s="7"/>
      <c r="DQ307" s="132"/>
      <c r="DR307" s="13"/>
      <c r="DS307" s="13"/>
      <c r="DT307" s="13"/>
      <c r="DU307" s="112"/>
      <c r="DV307" s="132"/>
      <c r="DW307" s="132"/>
      <c r="DX307" s="132"/>
      <c r="DY307" s="132"/>
      <c r="DZ307" s="7"/>
      <c r="EA307" s="132"/>
      <c r="EB307" s="13"/>
      <c r="EC307" s="13"/>
      <c r="ED307" s="13"/>
      <c r="EE307" s="112"/>
      <c r="EF307" s="132"/>
      <c r="EG307" s="132"/>
      <c r="EH307" s="132"/>
      <c r="EI307" s="132"/>
      <c r="EJ307" s="7"/>
      <c r="EK307" s="132"/>
      <c r="EL307" s="13"/>
      <c r="EM307" s="13"/>
      <c r="EN307" s="13"/>
      <c r="EO307" s="112"/>
      <c r="EP307" s="132"/>
      <c r="EQ307" s="132"/>
      <c r="ER307" s="132"/>
      <c r="ES307" s="132"/>
      <c r="ET307" s="7"/>
      <c r="EU307" s="132"/>
    </row>
    <row r="308" spans="1:151" ht="12.75" customHeight="1" x14ac:dyDescent="0.2">
      <c r="A308" s="13"/>
      <c r="B308" s="13"/>
      <c r="C308" s="13"/>
      <c r="D308" s="13"/>
      <c r="E308" s="13"/>
      <c r="F308" s="13"/>
      <c r="G308" s="13"/>
      <c r="H308" s="13"/>
      <c r="I308" s="13"/>
      <c r="J308" s="13"/>
      <c r="K308" s="14"/>
      <c r="L308" s="13"/>
      <c r="M308" s="13"/>
      <c r="N308" s="13"/>
      <c r="O308" s="112"/>
      <c r="P308" s="132"/>
      <c r="Q308" s="132"/>
      <c r="R308" s="132"/>
      <c r="S308" s="132"/>
      <c r="T308" s="7"/>
      <c r="U308" s="132"/>
      <c r="V308" s="13"/>
      <c r="W308" s="13"/>
      <c r="X308" s="13"/>
      <c r="Y308" s="112"/>
      <c r="Z308" s="132"/>
      <c r="AA308" s="132"/>
      <c r="AB308" s="132"/>
      <c r="AC308" s="132"/>
      <c r="AD308" s="7"/>
      <c r="AE308" s="132"/>
      <c r="AF308" s="13"/>
      <c r="AG308" s="13"/>
      <c r="AH308" s="13"/>
      <c r="AI308" s="112"/>
      <c r="AJ308" s="132"/>
      <c r="AK308" s="132"/>
      <c r="AL308" s="132"/>
      <c r="AM308" s="132"/>
      <c r="AN308" s="7"/>
      <c r="AO308" s="132"/>
      <c r="AP308" s="13"/>
      <c r="AQ308" s="13"/>
      <c r="AR308" s="13"/>
      <c r="AS308" s="112"/>
      <c r="AT308" s="132"/>
      <c r="AU308" s="132"/>
      <c r="AV308" s="132"/>
      <c r="AW308" s="132"/>
      <c r="AX308" s="7"/>
      <c r="AY308" s="132"/>
      <c r="AZ308" s="13"/>
      <c r="BA308" s="13"/>
      <c r="BB308" s="13"/>
      <c r="BC308" s="112"/>
      <c r="BD308" s="132"/>
      <c r="BE308" s="132"/>
      <c r="BF308" s="132"/>
      <c r="BG308" s="132"/>
      <c r="BH308" s="7"/>
      <c r="BI308" s="132"/>
      <c r="BJ308" s="13"/>
      <c r="BK308" s="13"/>
      <c r="BL308" s="13"/>
      <c r="BM308" s="112"/>
      <c r="BN308" s="132"/>
      <c r="BO308" s="132"/>
      <c r="BP308" s="132"/>
      <c r="BQ308" s="132"/>
      <c r="BR308" s="7"/>
      <c r="BS308" s="132"/>
      <c r="BT308" s="13"/>
      <c r="BU308" s="13"/>
      <c r="BV308" s="13"/>
      <c r="BW308" s="112"/>
      <c r="BX308" s="132"/>
      <c r="BY308" s="132"/>
      <c r="BZ308" s="132"/>
      <c r="CA308" s="132"/>
      <c r="CB308" s="7"/>
      <c r="CC308" s="132"/>
      <c r="CD308" s="13"/>
      <c r="CE308" s="13"/>
      <c r="CF308" s="13"/>
      <c r="CG308" s="112"/>
      <c r="CH308" s="132"/>
      <c r="CI308" s="132"/>
      <c r="CJ308" s="132"/>
      <c r="CK308" s="132"/>
      <c r="CL308" s="7"/>
      <c r="CM308" s="132"/>
      <c r="CN308" s="13"/>
      <c r="CO308" s="13"/>
      <c r="CP308" s="13"/>
      <c r="CQ308" s="112"/>
      <c r="CR308" s="132"/>
      <c r="CS308" s="132"/>
      <c r="CT308" s="132"/>
      <c r="CU308" s="132"/>
      <c r="CV308" s="7"/>
      <c r="CW308" s="132"/>
      <c r="CX308" s="13"/>
      <c r="CY308" s="13"/>
      <c r="CZ308" s="13"/>
      <c r="DA308" s="112"/>
      <c r="DB308" s="132"/>
      <c r="DC308" s="132"/>
      <c r="DD308" s="132"/>
      <c r="DE308" s="132"/>
      <c r="DF308" s="7"/>
      <c r="DG308" s="132"/>
      <c r="DH308" s="13"/>
      <c r="DI308" s="13"/>
      <c r="DJ308" s="13"/>
      <c r="DK308" s="112"/>
      <c r="DL308" s="132"/>
      <c r="DM308" s="132"/>
      <c r="DN308" s="132"/>
      <c r="DO308" s="132"/>
      <c r="DP308" s="7"/>
      <c r="DQ308" s="132"/>
      <c r="DR308" s="13"/>
      <c r="DS308" s="13"/>
      <c r="DT308" s="13"/>
      <c r="DU308" s="112"/>
      <c r="DV308" s="132"/>
      <c r="DW308" s="132"/>
      <c r="DX308" s="132"/>
      <c r="DY308" s="132"/>
      <c r="DZ308" s="7"/>
      <c r="EA308" s="132"/>
      <c r="EB308" s="13"/>
      <c r="EC308" s="13"/>
      <c r="ED308" s="13"/>
      <c r="EE308" s="112"/>
      <c r="EF308" s="132"/>
      <c r="EG308" s="132"/>
      <c r="EH308" s="132"/>
      <c r="EI308" s="132"/>
      <c r="EJ308" s="7"/>
      <c r="EK308" s="132"/>
      <c r="EL308" s="13"/>
      <c r="EM308" s="13"/>
      <c r="EN308" s="13"/>
      <c r="EO308" s="112"/>
      <c r="EP308" s="132"/>
      <c r="EQ308" s="132"/>
      <c r="ER308" s="132"/>
      <c r="ES308" s="132"/>
      <c r="ET308" s="7"/>
      <c r="EU308" s="132"/>
    </row>
    <row r="309" spans="1:151" ht="12.75" customHeight="1" x14ac:dyDescent="0.2">
      <c r="A309" s="13"/>
      <c r="B309" s="13"/>
      <c r="C309" s="13"/>
      <c r="D309" s="13"/>
      <c r="E309" s="13"/>
      <c r="F309" s="13"/>
      <c r="G309" s="13"/>
      <c r="H309" s="13"/>
      <c r="I309" s="13"/>
      <c r="J309" s="13"/>
      <c r="K309" s="14"/>
      <c r="L309" s="13"/>
      <c r="M309" s="13"/>
      <c r="N309" s="13"/>
      <c r="O309" s="112"/>
      <c r="P309" s="132"/>
      <c r="Q309" s="132"/>
      <c r="R309" s="132"/>
      <c r="S309" s="132"/>
      <c r="T309" s="7"/>
      <c r="U309" s="132"/>
      <c r="V309" s="13"/>
      <c r="W309" s="13"/>
      <c r="X309" s="13"/>
      <c r="Y309" s="112"/>
      <c r="Z309" s="132"/>
      <c r="AA309" s="132"/>
      <c r="AB309" s="132"/>
      <c r="AC309" s="132"/>
      <c r="AD309" s="7"/>
      <c r="AE309" s="132"/>
      <c r="AF309" s="13"/>
      <c r="AG309" s="13"/>
      <c r="AH309" s="13"/>
      <c r="AI309" s="112"/>
      <c r="AJ309" s="132"/>
      <c r="AK309" s="132"/>
      <c r="AL309" s="132"/>
      <c r="AM309" s="132"/>
      <c r="AN309" s="7"/>
      <c r="AO309" s="132"/>
      <c r="AP309" s="13"/>
      <c r="AQ309" s="13"/>
      <c r="AR309" s="13"/>
      <c r="AS309" s="112"/>
      <c r="AT309" s="132"/>
      <c r="AU309" s="132"/>
      <c r="AV309" s="132"/>
      <c r="AW309" s="132"/>
      <c r="AX309" s="7"/>
      <c r="AY309" s="132"/>
      <c r="AZ309" s="13"/>
      <c r="BA309" s="13"/>
      <c r="BB309" s="13"/>
      <c r="BC309" s="112"/>
      <c r="BD309" s="132"/>
      <c r="BE309" s="132"/>
      <c r="BF309" s="132"/>
      <c r="BG309" s="132"/>
      <c r="BH309" s="7"/>
      <c r="BI309" s="132"/>
      <c r="BJ309" s="13"/>
      <c r="BK309" s="13"/>
      <c r="BL309" s="13"/>
      <c r="BM309" s="112"/>
      <c r="BN309" s="132"/>
      <c r="BO309" s="132"/>
      <c r="BP309" s="132"/>
      <c r="BQ309" s="132"/>
      <c r="BR309" s="7"/>
      <c r="BS309" s="132"/>
      <c r="BT309" s="13"/>
      <c r="BU309" s="13"/>
      <c r="BV309" s="13"/>
      <c r="BW309" s="112"/>
      <c r="BX309" s="132"/>
      <c r="BY309" s="132"/>
      <c r="BZ309" s="132"/>
      <c r="CA309" s="132"/>
      <c r="CB309" s="7"/>
      <c r="CC309" s="132"/>
      <c r="CD309" s="13"/>
      <c r="CE309" s="13"/>
      <c r="CF309" s="13"/>
      <c r="CG309" s="112"/>
      <c r="CH309" s="132"/>
      <c r="CI309" s="132"/>
      <c r="CJ309" s="132"/>
      <c r="CK309" s="132"/>
      <c r="CL309" s="7"/>
      <c r="CM309" s="132"/>
      <c r="CN309" s="13"/>
      <c r="CO309" s="13"/>
      <c r="CP309" s="13"/>
      <c r="CQ309" s="112"/>
      <c r="CR309" s="132"/>
      <c r="CS309" s="132"/>
      <c r="CT309" s="132"/>
      <c r="CU309" s="132"/>
      <c r="CV309" s="7"/>
      <c r="CW309" s="132"/>
      <c r="CX309" s="13"/>
      <c r="CY309" s="13"/>
      <c r="CZ309" s="13"/>
      <c r="DA309" s="112"/>
      <c r="DB309" s="132"/>
      <c r="DC309" s="132"/>
      <c r="DD309" s="132"/>
      <c r="DE309" s="132"/>
      <c r="DF309" s="7"/>
      <c r="DG309" s="132"/>
      <c r="DH309" s="13"/>
      <c r="DI309" s="13"/>
      <c r="DJ309" s="13"/>
      <c r="DK309" s="112"/>
      <c r="DL309" s="132"/>
      <c r="DM309" s="132"/>
      <c r="DN309" s="132"/>
      <c r="DO309" s="132"/>
      <c r="DP309" s="7"/>
      <c r="DQ309" s="132"/>
      <c r="DR309" s="13"/>
      <c r="DS309" s="13"/>
      <c r="DT309" s="13"/>
      <c r="DU309" s="112"/>
      <c r="DV309" s="132"/>
      <c r="DW309" s="132"/>
      <c r="DX309" s="132"/>
      <c r="DY309" s="132"/>
      <c r="DZ309" s="7"/>
      <c r="EA309" s="132"/>
      <c r="EB309" s="13"/>
      <c r="EC309" s="13"/>
      <c r="ED309" s="13"/>
      <c r="EE309" s="112"/>
      <c r="EF309" s="132"/>
      <c r="EG309" s="132"/>
      <c r="EH309" s="132"/>
      <c r="EI309" s="132"/>
      <c r="EJ309" s="7"/>
      <c r="EK309" s="132"/>
      <c r="EL309" s="13"/>
      <c r="EM309" s="13"/>
      <c r="EN309" s="13"/>
      <c r="EO309" s="112"/>
      <c r="EP309" s="132"/>
      <c r="EQ309" s="132"/>
      <c r="ER309" s="132"/>
      <c r="ES309" s="132"/>
      <c r="ET309" s="7"/>
      <c r="EU309" s="132"/>
    </row>
    <row r="310" spans="1:151" ht="12.75" customHeight="1" x14ac:dyDescent="0.2">
      <c r="A310" s="13"/>
      <c r="B310" s="13"/>
      <c r="C310" s="13"/>
      <c r="D310" s="13"/>
      <c r="E310" s="13"/>
      <c r="F310" s="13"/>
      <c r="G310" s="13"/>
      <c r="H310" s="13"/>
      <c r="I310" s="13"/>
      <c r="J310" s="13"/>
      <c r="K310" s="14"/>
      <c r="L310" s="13"/>
      <c r="M310" s="13"/>
      <c r="N310" s="13"/>
      <c r="O310" s="112"/>
      <c r="P310" s="132"/>
      <c r="Q310" s="132"/>
      <c r="R310" s="132"/>
      <c r="S310" s="132"/>
      <c r="T310" s="7"/>
      <c r="U310" s="132"/>
      <c r="V310" s="13"/>
      <c r="W310" s="13"/>
      <c r="X310" s="13"/>
      <c r="Y310" s="112"/>
      <c r="Z310" s="132"/>
      <c r="AA310" s="132"/>
      <c r="AB310" s="132"/>
      <c r="AC310" s="132"/>
      <c r="AD310" s="7"/>
      <c r="AE310" s="132"/>
      <c r="AF310" s="13"/>
      <c r="AG310" s="13"/>
      <c r="AH310" s="13"/>
      <c r="AI310" s="112"/>
      <c r="AJ310" s="132"/>
      <c r="AK310" s="132"/>
      <c r="AL310" s="132"/>
      <c r="AM310" s="132"/>
      <c r="AN310" s="7"/>
      <c r="AO310" s="132"/>
      <c r="AP310" s="13"/>
      <c r="AQ310" s="13"/>
      <c r="AR310" s="13"/>
      <c r="AS310" s="112"/>
      <c r="AT310" s="132"/>
      <c r="AU310" s="132"/>
      <c r="AV310" s="132"/>
      <c r="AW310" s="132"/>
      <c r="AX310" s="7"/>
      <c r="AY310" s="132"/>
      <c r="AZ310" s="13"/>
      <c r="BA310" s="13"/>
      <c r="BB310" s="13"/>
      <c r="BC310" s="112"/>
      <c r="BD310" s="132"/>
      <c r="BE310" s="132"/>
      <c r="BF310" s="132"/>
      <c r="BG310" s="132"/>
      <c r="BH310" s="7"/>
      <c r="BI310" s="132"/>
      <c r="BJ310" s="13"/>
      <c r="BK310" s="13"/>
      <c r="BL310" s="13"/>
      <c r="BM310" s="112"/>
      <c r="BN310" s="132"/>
      <c r="BO310" s="132"/>
      <c r="BP310" s="132"/>
      <c r="BQ310" s="132"/>
      <c r="BR310" s="7"/>
      <c r="BS310" s="132"/>
      <c r="BT310" s="13"/>
      <c r="BU310" s="13"/>
      <c r="BV310" s="13"/>
      <c r="BW310" s="112"/>
      <c r="BX310" s="132"/>
      <c r="BY310" s="132"/>
      <c r="BZ310" s="132"/>
      <c r="CA310" s="132"/>
      <c r="CB310" s="7"/>
      <c r="CC310" s="132"/>
      <c r="CD310" s="13"/>
      <c r="CE310" s="13"/>
      <c r="CF310" s="13"/>
      <c r="CG310" s="112"/>
      <c r="CH310" s="132"/>
      <c r="CI310" s="132"/>
      <c r="CJ310" s="132"/>
      <c r="CK310" s="132"/>
      <c r="CL310" s="7"/>
      <c r="CM310" s="132"/>
      <c r="CN310" s="13"/>
      <c r="CO310" s="13"/>
      <c r="CP310" s="13"/>
      <c r="CQ310" s="112"/>
      <c r="CR310" s="132"/>
      <c r="CS310" s="132"/>
      <c r="CT310" s="132"/>
      <c r="CU310" s="132"/>
      <c r="CV310" s="7"/>
      <c r="CW310" s="132"/>
      <c r="CX310" s="13"/>
      <c r="CY310" s="13"/>
      <c r="CZ310" s="13"/>
      <c r="DA310" s="112"/>
      <c r="DB310" s="132"/>
      <c r="DC310" s="132"/>
      <c r="DD310" s="132"/>
      <c r="DE310" s="132"/>
      <c r="DF310" s="7"/>
      <c r="DG310" s="132"/>
      <c r="DH310" s="13"/>
      <c r="DI310" s="13"/>
      <c r="DJ310" s="13"/>
      <c r="DK310" s="112"/>
      <c r="DL310" s="132"/>
      <c r="DM310" s="132"/>
      <c r="DN310" s="132"/>
      <c r="DO310" s="132"/>
      <c r="DP310" s="7"/>
      <c r="DQ310" s="132"/>
      <c r="DR310" s="13"/>
      <c r="DS310" s="13"/>
      <c r="DT310" s="13"/>
      <c r="DU310" s="112"/>
      <c r="DV310" s="132"/>
      <c r="DW310" s="132"/>
      <c r="DX310" s="132"/>
      <c r="DY310" s="132"/>
      <c r="DZ310" s="7"/>
      <c r="EA310" s="132"/>
      <c r="EB310" s="13"/>
      <c r="EC310" s="13"/>
      <c r="ED310" s="13"/>
      <c r="EE310" s="112"/>
      <c r="EF310" s="132"/>
      <c r="EG310" s="132"/>
      <c r="EH310" s="132"/>
      <c r="EI310" s="132"/>
      <c r="EJ310" s="7"/>
      <c r="EK310" s="132"/>
      <c r="EL310" s="13"/>
      <c r="EM310" s="13"/>
      <c r="EN310" s="13"/>
      <c r="EO310" s="112"/>
      <c r="EP310" s="132"/>
      <c r="EQ310" s="132"/>
      <c r="ER310" s="132"/>
      <c r="ES310" s="132"/>
      <c r="ET310" s="7"/>
      <c r="EU310" s="132"/>
    </row>
    <row r="311" spans="1:151" ht="12.75" customHeight="1" x14ac:dyDescent="0.2">
      <c r="A311" s="13"/>
      <c r="B311" s="13"/>
      <c r="C311" s="13"/>
      <c r="D311" s="13"/>
      <c r="E311" s="13"/>
      <c r="F311" s="13"/>
      <c r="G311" s="13"/>
      <c r="H311" s="13"/>
      <c r="I311" s="13"/>
      <c r="J311" s="13"/>
      <c r="K311" s="14"/>
      <c r="L311" s="13"/>
      <c r="M311" s="13"/>
      <c r="N311" s="13"/>
      <c r="O311" s="112"/>
      <c r="P311" s="132"/>
      <c r="Q311" s="132"/>
      <c r="R311" s="132"/>
      <c r="S311" s="132"/>
      <c r="T311" s="7"/>
      <c r="U311" s="132"/>
      <c r="V311" s="13"/>
      <c r="W311" s="13"/>
      <c r="X311" s="13"/>
      <c r="Y311" s="112"/>
      <c r="Z311" s="132"/>
      <c r="AA311" s="132"/>
      <c r="AB311" s="132"/>
      <c r="AC311" s="132"/>
      <c r="AD311" s="7"/>
      <c r="AE311" s="132"/>
      <c r="AF311" s="13"/>
      <c r="AG311" s="13"/>
      <c r="AH311" s="13"/>
      <c r="AI311" s="112"/>
      <c r="AJ311" s="132"/>
      <c r="AK311" s="132"/>
      <c r="AL311" s="132"/>
      <c r="AM311" s="132"/>
      <c r="AN311" s="7"/>
      <c r="AO311" s="132"/>
      <c r="AP311" s="13"/>
      <c r="AQ311" s="13"/>
      <c r="AR311" s="13"/>
      <c r="AS311" s="112"/>
      <c r="AT311" s="132"/>
      <c r="AU311" s="132"/>
      <c r="AV311" s="132"/>
      <c r="AW311" s="132"/>
      <c r="AX311" s="7"/>
      <c r="AY311" s="132"/>
      <c r="AZ311" s="13"/>
      <c r="BA311" s="13"/>
      <c r="BB311" s="13"/>
      <c r="BC311" s="112"/>
      <c r="BD311" s="132"/>
      <c r="BE311" s="132"/>
      <c r="BF311" s="132"/>
      <c r="BG311" s="132"/>
      <c r="BH311" s="7"/>
      <c r="BI311" s="132"/>
      <c r="BJ311" s="13"/>
      <c r="BK311" s="13"/>
      <c r="BL311" s="13"/>
      <c r="BM311" s="112"/>
      <c r="BN311" s="132"/>
      <c r="BO311" s="132"/>
      <c r="BP311" s="132"/>
      <c r="BQ311" s="132"/>
      <c r="BR311" s="7"/>
      <c r="BS311" s="132"/>
      <c r="BT311" s="13"/>
      <c r="BU311" s="13"/>
      <c r="BV311" s="13"/>
      <c r="BW311" s="112"/>
      <c r="BX311" s="132"/>
      <c r="BY311" s="132"/>
      <c r="BZ311" s="132"/>
      <c r="CA311" s="132"/>
      <c r="CB311" s="7"/>
      <c r="CC311" s="132"/>
      <c r="CD311" s="13"/>
      <c r="CE311" s="13"/>
      <c r="CF311" s="13"/>
      <c r="CG311" s="112"/>
      <c r="CH311" s="132"/>
      <c r="CI311" s="132"/>
      <c r="CJ311" s="132"/>
      <c r="CK311" s="132"/>
      <c r="CL311" s="7"/>
      <c r="CM311" s="132"/>
      <c r="CN311" s="13"/>
      <c r="CO311" s="13"/>
      <c r="CP311" s="13"/>
      <c r="CQ311" s="112"/>
      <c r="CR311" s="132"/>
      <c r="CS311" s="132"/>
      <c r="CT311" s="132"/>
      <c r="CU311" s="132"/>
      <c r="CV311" s="7"/>
      <c r="CW311" s="132"/>
      <c r="CX311" s="13"/>
      <c r="CY311" s="13"/>
      <c r="CZ311" s="13"/>
      <c r="DA311" s="112"/>
      <c r="DB311" s="132"/>
      <c r="DC311" s="132"/>
      <c r="DD311" s="132"/>
      <c r="DE311" s="132"/>
      <c r="DF311" s="7"/>
      <c r="DG311" s="132"/>
      <c r="DH311" s="13"/>
      <c r="DI311" s="13"/>
      <c r="DJ311" s="13"/>
      <c r="DK311" s="112"/>
      <c r="DL311" s="132"/>
      <c r="DM311" s="132"/>
      <c r="DN311" s="132"/>
      <c r="DO311" s="132"/>
      <c r="DP311" s="7"/>
      <c r="DQ311" s="132"/>
      <c r="DR311" s="13"/>
      <c r="DS311" s="13"/>
      <c r="DT311" s="13"/>
      <c r="DU311" s="112"/>
      <c r="DV311" s="132"/>
      <c r="DW311" s="132"/>
      <c r="DX311" s="132"/>
      <c r="DY311" s="132"/>
      <c r="DZ311" s="7"/>
      <c r="EA311" s="132"/>
      <c r="EB311" s="13"/>
      <c r="EC311" s="13"/>
      <c r="ED311" s="13"/>
      <c r="EE311" s="112"/>
      <c r="EF311" s="132"/>
      <c r="EG311" s="132"/>
      <c r="EH311" s="132"/>
      <c r="EI311" s="132"/>
      <c r="EJ311" s="7"/>
      <c r="EK311" s="132"/>
      <c r="EL311" s="13"/>
      <c r="EM311" s="13"/>
      <c r="EN311" s="13"/>
      <c r="EO311" s="112"/>
      <c r="EP311" s="132"/>
      <c r="EQ311" s="132"/>
      <c r="ER311" s="132"/>
      <c r="ES311" s="132"/>
      <c r="ET311" s="7"/>
      <c r="EU311" s="132"/>
    </row>
    <row r="312" spans="1:151" ht="12.75" customHeight="1" x14ac:dyDescent="0.2">
      <c r="A312" s="13"/>
      <c r="B312" s="13"/>
      <c r="C312" s="13"/>
      <c r="D312" s="13"/>
      <c r="E312" s="13"/>
      <c r="F312" s="13"/>
      <c r="G312" s="13"/>
      <c r="H312" s="13"/>
      <c r="I312" s="13"/>
      <c r="J312" s="13"/>
      <c r="K312" s="14"/>
      <c r="L312" s="13"/>
      <c r="M312" s="13"/>
      <c r="N312" s="13"/>
      <c r="O312" s="112"/>
      <c r="P312" s="132"/>
      <c r="Q312" s="132"/>
      <c r="R312" s="132"/>
      <c r="S312" s="132"/>
      <c r="T312" s="7"/>
      <c r="U312" s="132"/>
      <c r="V312" s="13"/>
      <c r="W312" s="13"/>
      <c r="X312" s="13"/>
      <c r="Y312" s="112"/>
      <c r="Z312" s="132"/>
      <c r="AA312" s="132"/>
      <c r="AB312" s="132"/>
      <c r="AC312" s="132"/>
      <c r="AD312" s="7"/>
      <c r="AE312" s="132"/>
      <c r="AF312" s="13"/>
      <c r="AG312" s="13"/>
      <c r="AH312" s="13"/>
      <c r="AI312" s="112"/>
      <c r="AJ312" s="132"/>
      <c r="AK312" s="132"/>
      <c r="AL312" s="132"/>
      <c r="AM312" s="132"/>
      <c r="AN312" s="7"/>
      <c r="AO312" s="132"/>
      <c r="AP312" s="13"/>
      <c r="AQ312" s="13"/>
      <c r="AR312" s="13"/>
      <c r="AS312" s="112"/>
      <c r="AT312" s="132"/>
      <c r="AU312" s="132"/>
      <c r="AV312" s="132"/>
      <c r="AW312" s="132"/>
      <c r="AX312" s="7"/>
      <c r="AY312" s="132"/>
      <c r="AZ312" s="13"/>
      <c r="BA312" s="13"/>
      <c r="BB312" s="13"/>
      <c r="BC312" s="112"/>
      <c r="BD312" s="132"/>
      <c r="BE312" s="132"/>
      <c r="BF312" s="132"/>
      <c r="BG312" s="132"/>
      <c r="BH312" s="7"/>
      <c r="BI312" s="132"/>
      <c r="BJ312" s="13"/>
      <c r="BK312" s="13"/>
      <c r="BL312" s="13"/>
      <c r="BM312" s="112"/>
      <c r="BN312" s="132"/>
      <c r="BO312" s="132"/>
      <c r="BP312" s="132"/>
      <c r="BQ312" s="132"/>
      <c r="BR312" s="7"/>
      <c r="BS312" s="132"/>
      <c r="BT312" s="13"/>
      <c r="BU312" s="13"/>
      <c r="BV312" s="13"/>
      <c r="BW312" s="112"/>
      <c r="BX312" s="132"/>
      <c r="BY312" s="132"/>
      <c r="BZ312" s="132"/>
      <c r="CA312" s="132"/>
      <c r="CB312" s="7"/>
      <c r="CC312" s="132"/>
      <c r="CD312" s="13"/>
      <c r="CE312" s="13"/>
      <c r="CF312" s="13"/>
      <c r="CG312" s="112"/>
      <c r="CH312" s="132"/>
      <c r="CI312" s="132"/>
      <c r="CJ312" s="132"/>
      <c r="CK312" s="132"/>
      <c r="CL312" s="7"/>
      <c r="CM312" s="132"/>
      <c r="CN312" s="13"/>
      <c r="CO312" s="13"/>
      <c r="CP312" s="13"/>
      <c r="CQ312" s="112"/>
      <c r="CR312" s="132"/>
      <c r="CS312" s="132"/>
      <c r="CT312" s="132"/>
      <c r="CU312" s="132"/>
      <c r="CV312" s="7"/>
      <c r="CW312" s="132"/>
      <c r="CX312" s="13"/>
      <c r="CY312" s="13"/>
      <c r="CZ312" s="13"/>
      <c r="DA312" s="112"/>
      <c r="DB312" s="132"/>
      <c r="DC312" s="132"/>
      <c r="DD312" s="132"/>
      <c r="DE312" s="132"/>
      <c r="DF312" s="7"/>
      <c r="DG312" s="132"/>
      <c r="DH312" s="13"/>
      <c r="DI312" s="13"/>
      <c r="DJ312" s="13"/>
      <c r="DK312" s="112"/>
      <c r="DL312" s="132"/>
      <c r="DM312" s="132"/>
      <c r="DN312" s="132"/>
      <c r="DO312" s="132"/>
      <c r="DP312" s="7"/>
      <c r="DQ312" s="132"/>
      <c r="DR312" s="13"/>
      <c r="DS312" s="13"/>
      <c r="DT312" s="13"/>
      <c r="DU312" s="112"/>
      <c r="DV312" s="132"/>
      <c r="DW312" s="132"/>
      <c r="DX312" s="132"/>
      <c r="DY312" s="132"/>
      <c r="DZ312" s="7"/>
      <c r="EA312" s="132"/>
      <c r="EB312" s="13"/>
      <c r="EC312" s="13"/>
      <c r="ED312" s="13"/>
      <c r="EE312" s="112"/>
      <c r="EF312" s="132"/>
      <c r="EG312" s="132"/>
      <c r="EH312" s="132"/>
      <c r="EI312" s="132"/>
      <c r="EJ312" s="7"/>
      <c r="EK312" s="132"/>
      <c r="EL312" s="13"/>
      <c r="EM312" s="13"/>
      <c r="EN312" s="13"/>
      <c r="EO312" s="112"/>
      <c r="EP312" s="132"/>
      <c r="EQ312" s="132"/>
      <c r="ER312" s="132"/>
      <c r="ES312" s="132"/>
      <c r="ET312" s="7"/>
      <c r="EU312" s="132"/>
    </row>
    <row r="313" spans="1:151" ht="12.75" customHeight="1" x14ac:dyDescent="0.2">
      <c r="A313" s="13"/>
      <c r="B313" s="13"/>
      <c r="C313" s="13"/>
      <c r="D313" s="13"/>
      <c r="E313" s="13"/>
      <c r="F313" s="13"/>
      <c r="G313" s="13"/>
      <c r="H313" s="13"/>
      <c r="I313" s="13"/>
      <c r="J313" s="13"/>
      <c r="K313" s="14"/>
      <c r="L313" s="13"/>
      <c r="M313" s="13"/>
      <c r="N313" s="13"/>
      <c r="O313" s="112"/>
      <c r="P313" s="132"/>
      <c r="Q313" s="132"/>
      <c r="R313" s="132"/>
      <c r="S313" s="132"/>
      <c r="T313" s="7"/>
      <c r="U313" s="132"/>
      <c r="V313" s="13"/>
      <c r="W313" s="13"/>
      <c r="X313" s="13"/>
      <c r="Y313" s="112"/>
      <c r="Z313" s="132"/>
      <c r="AA313" s="132"/>
      <c r="AB313" s="132"/>
      <c r="AC313" s="132"/>
      <c r="AD313" s="7"/>
      <c r="AE313" s="132"/>
      <c r="AF313" s="13"/>
      <c r="AG313" s="13"/>
      <c r="AH313" s="13"/>
      <c r="AI313" s="112"/>
      <c r="AJ313" s="132"/>
      <c r="AK313" s="132"/>
      <c r="AL313" s="132"/>
      <c r="AM313" s="132"/>
      <c r="AN313" s="7"/>
      <c r="AO313" s="132"/>
      <c r="AP313" s="13"/>
      <c r="AQ313" s="13"/>
      <c r="AR313" s="13"/>
      <c r="AS313" s="112"/>
      <c r="AT313" s="132"/>
      <c r="AU313" s="132"/>
      <c r="AV313" s="132"/>
      <c r="AW313" s="132"/>
      <c r="AX313" s="7"/>
      <c r="AY313" s="132"/>
      <c r="AZ313" s="13"/>
      <c r="BA313" s="13"/>
      <c r="BB313" s="13"/>
      <c r="BC313" s="112"/>
      <c r="BD313" s="132"/>
      <c r="BE313" s="132"/>
      <c r="BF313" s="132"/>
      <c r="BG313" s="132"/>
      <c r="BH313" s="7"/>
      <c r="BI313" s="132"/>
      <c r="BJ313" s="13"/>
      <c r="BK313" s="13"/>
      <c r="BL313" s="13"/>
      <c r="BM313" s="112"/>
      <c r="BN313" s="132"/>
      <c r="BO313" s="132"/>
      <c r="BP313" s="132"/>
      <c r="BQ313" s="132"/>
      <c r="BR313" s="7"/>
      <c r="BS313" s="132"/>
      <c r="BT313" s="13"/>
      <c r="BU313" s="13"/>
      <c r="BV313" s="13"/>
      <c r="BW313" s="112"/>
      <c r="BX313" s="132"/>
      <c r="BY313" s="132"/>
      <c r="BZ313" s="132"/>
      <c r="CA313" s="132"/>
      <c r="CB313" s="7"/>
      <c r="CC313" s="132"/>
      <c r="CD313" s="13"/>
      <c r="CE313" s="13"/>
      <c r="CF313" s="13"/>
      <c r="CG313" s="112"/>
      <c r="CH313" s="132"/>
      <c r="CI313" s="132"/>
      <c r="CJ313" s="132"/>
      <c r="CK313" s="132"/>
      <c r="CL313" s="7"/>
      <c r="CM313" s="132"/>
      <c r="CN313" s="13"/>
      <c r="CO313" s="13"/>
      <c r="CP313" s="13"/>
      <c r="CQ313" s="112"/>
      <c r="CR313" s="132"/>
      <c r="CS313" s="132"/>
      <c r="CT313" s="132"/>
      <c r="CU313" s="132"/>
      <c r="CV313" s="7"/>
      <c r="CW313" s="132"/>
      <c r="CX313" s="13"/>
      <c r="CY313" s="13"/>
      <c r="CZ313" s="13"/>
      <c r="DA313" s="112"/>
      <c r="DB313" s="132"/>
      <c r="DC313" s="132"/>
      <c r="DD313" s="132"/>
      <c r="DE313" s="132"/>
      <c r="DF313" s="7"/>
      <c r="DG313" s="132"/>
      <c r="DH313" s="13"/>
      <c r="DI313" s="13"/>
      <c r="DJ313" s="13"/>
      <c r="DK313" s="112"/>
      <c r="DL313" s="132"/>
      <c r="DM313" s="132"/>
      <c r="DN313" s="132"/>
      <c r="DO313" s="132"/>
      <c r="DP313" s="7"/>
      <c r="DQ313" s="132"/>
      <c r="DR313" s="13"/>
      <c r="DS313" s="13"/>
      <c r="DT313" s="13"/>
      <c r="DU313" s="112"/>
      <c r="DV313" s="132"/>
      <c r="DW313" s="132"/>
      <c r="DX313" s="132"/>
      <c r="DY313" s="132"/>
      <c r="DZ313" s="7"/>
      <c r="EA313" s="132"/>
      <c r="EB313" s="13"/>
      <c r="EC313" s="13"/>
      <c r="ED313" s="13"/>
      <c r="EE313" s="112"/>
      <c r="EF313" s="132"/>
      <c r="EG313" s="132"/>
      <c r="EH313" s="132"/>
      <c r="EI313" s="132"/>
      <c r="EJ313" s="7"/>
      <c r="EK313" s="132"/>
      <c r="EL313" s="13"/>
      <c r="EM313" s="13"/>
      <c r="EN313" s="13"/>
      <c r="EO313" s="112"/>
      <c r="EP313" s="132"/>
      <c r="EQ313" s="132"/>
      <c r="ER313" s="132"/>
      <c r="ES313" s="132"/>
      <c r="ET313" s="7"/>
      <c r="EU313" s="132"/>
    </row>
    <row r="314" spans="1:151" ht="12.75" customHeight="1" x14ac:dyDescent="0.2">
      <c r="A314" s="13"/>
      <c r="B314" s="13"/>
      <c r="C314" s="13"/>
      <c r="D314" s="13"/>
      <c r="E314" s="13"/>
      <c r="F314" s="13"/>
      <c r="G314" s="13"/>
      <c r="H314" s="13"/>
      <c r="I314" s="13"/>
      <c r="J314" s="13"/>
      <c r="K314" s="14"/>
      <c r="L314" s="13"/>
      <c r="M314" s="13"/>
      <c r="N314" s="13"/>
      <c r="O314" s="112"/>
      <c r="P314" s="132"/>
      <c r="Q314" s="132"/>
      <c r="R314" s="132"/>
      <c r="S314" s="132"/>
      <c r="T314" s="7"/>
      <c r="U314" s="132"/>
      <c r="V314" s="13"/>
      <c r="W314" s="13"/>
      <c r="X314" s="13"/>
      <c r="Y314" s="112"/>
      <c r="Z314" s="132"/>
      <c r="AA314" s="132"/>
      <c r="AB314" s="132"/>
      <c r="AC314" s="132"/>
      <c r="AD314" s="7"/>
      <c r="AE314" s="132"/>
      <c r="AF314" s="13"/>
      <c r="AG314" s="13"/>
      <c r="AH314" s="13"/>
      <c r="AI314" s="112"/>
      <c r="AJ314" s="132"/>
      <c r="AK314" s="132"/>
      <c r="AL314" s="132"/>
      <c r="AM314" s="132"/>
      <c r="AN314" s="7"/>
      <c r="AO314" s="132"/>
      <c r="AP314" s="13"/>
      <c r="AQ314" s="13"/>
      <c r="AR314" s="13"/>
      <c r="AS314" s="112"/>
      <c r="AT314" s="132"/>
      <c r="AU314" s="132"/>
      <c r="AV314" s="132"/>
      <c r="AW314" s="132"/>
      <c r="AX314" s="7"/>
      <c r="AY314" s="132"/>
      <c r="AZ314" s="13"/>
      <c r="BA314" s="13"/>
      <c r="BB314" s="13"/>
      <c r="BC314" s="112"/>
      <c r="BD314" s="132"/>
      <c r="BE314" s="132"/>
      <c r="BF314" s="132"/>
      <c r="BG314" s="132"/>
      <c r="BH314" s="7"/>
      <c r="BI314" s="132"/>
      <c r="BJ314" s="13"/>
      <c r="BK314" s="13"/>
      <c r="BL314" s="13"/>
      <c r="BM314" s="112"/>
      <c r="BN314" s="132"/>
      <c r="BO314" s="132"/>
      <c r="BP314" s="132"/>
      <c r="BQ314" s="132"/>
      <c r="BR314" s="7"/>
      <c r="BS314" s="132"/>
      <c r="BT314" s="13"/>
      <c r="BU314" s="13"/>
      <c r="BV314" s="13"/>
      <c r="BW314" s="112"/>
      <c r="BX314" s="132"/>
      <c r="BY314" s="132"/>
      <c r="BZ314" s="132"/>
      <c r="CA314" s="132"/>
      <c r="CB314" s="7"/>
      <c r="CC314" s="132"/>
      <c r="CD314" s="13"/>
      <c r="CE314" s="13"/>
      <c r="CF314" s="13"/>
      <c r="CG314" s="112"/>
      <c r="CH314" s="132"/>
      <c r="CI314" s="132"/>
      <c r="CJ314" s="132"/>
      <c r="CK314" s="132"/>
      <c r="CL314" s="7"/>
      <c r="CM314" s="132"/>
      <c r="CN314" s="13"/>
      <c r="CO314" s="13"/>
      <c r="CP314" s="13"/>
      <c r="CQ314" s="112"/>
      <c r="CR314" s="132"/>
      <c r="CS314" s="132"/>
      <c r="CT314" s="132"/>
      <c r="CU314" s="132"/>
      <c r="CV314" s="7"/>
      <c r="CW314" s="132"/>
      <c r="CX314" s="13"/>
      <c r="CY314" s="13"/>
      <c r="CZ314" s="13"/>
      <c r="DA314" s="112"/>
      <c r="DB314" s="132"/>
      <c r="DC314" s="132"/>
      <c r="DD314" s="132"/>
      <c r="DE314" s="132"/>
      <c r="DF314" s="7"/>
      <c r="DG314" s="132"/>
      <c r="DH314" s="13"/>
      <c r="DI314" s="13"/>
      <c r="DJ314" s="13"/>
      <c r="DK314" s="112"/>
      <c r="DL314" s="132"/>
      <c r="DM314" s="132"/>
      <c r="DN314" s="132"/>
      <c r="DO314" s="132"/>
      <c r="DP314" s="7"/>
      <c r="DQ314" s="132"/>
      <c r="DR314" s="13"/>
      <c r="DS314" s="13"/>
      <c r="DT314" s="13"/>
      <c r="DU314" s="112"/>
      <c r="DV314" s="132"/>
      <c r="DW314" s="132"/>
      <c r="DX314" s="132"/>
      <c r="DY314" s="132"/>
      <c r="DZ314" s="7"/>
      <c r="EA314" s="132"/>
      <c r="EB314" s="13"/>
      <c r="EC314" s="13"/>
      <c r="ED314" s="13"/>
      <c r="EE314" s="112"/>
      <c r="EF314" s="132"/>
      <c r="EG314" s="132"/>
      <c r="EH314" s="132"/>
      <c r="EI314" s="132"/>
      <c r="EJ314" s="7"/>
      <c r="EK314" s="132"/>
      <c r="EL314" s="13"/>
      <c r="EM314" s="13"/>
      <c r="EN314" s="13"/>
      <c r="EO314" s="112"/>
      <c r="EP314" s="132"/>
      <c r="EQ314" s="132"/>
      <c r="ER314" s="132"/>
      <c r="ES314" s="132"/>
      <c r="ET314" s="7"/>
      <c r="EU314" s="132"/>
    </row>
    <row r="315" spans="1:151" ht="12.75" customHeight="1" x14ac:dyDescent="0.2">
      <c r="A315" s="13"/>
      <c r="B315" s="13"/>
      <c r="C315" s="13"/>
      <c r="D315" s="13"/>
      <c r="E315" s="13"/>
      <c r="F315" s="13"/>
      <c r="G315" s="13"/>
      <c r="H315" s="13"/>
      <c r="I315" s="13"/>
      <c r="J315" s="13"/>
      <c r="K315" s="14"/>
      <c r="L315" s="13"/>
      <c r="M315" s="13"/>
      <c r="N315" s="13"/>
      <c r="O315" s="112"/>
      <c r="P315" s="132"/>
      <c r="Q315" s="132"/>
      <c r="R315" s="132"/>
      <c r="S315" s="132"/>
      <c r="T315" s="7"/>
      <c r="U315" s="132"/>
      <c r="V315" s="13"/>
      <c r="W315" s="13"/>
      <c r="X315" s="13"/>
      <c r="Y315" s="112"/>
      <c r="Z315" s="132"/>
      <c r="AA315" s="132"/>
      <c r="AB315" s="132"/>
      <c r="AC315" s="132"/>
      <c r="AD315" s="7"/>
      <c r="AE315" s="132"/>
      <c r="AF315" s="13"/>
      <c r="AG315" s="13"/>
      <c r="AH315" s="13"/>
      <c r="AI315" s="112"/>
      <c r="AJ315" s="132"/>
      <c r="AK315" s="132"/>
      <c r="AL315" s="132"/>
      <c r="AM315" s="132"/>
      <c r="AN315" s="7"/>
      <c r="AO315" s="132"/>
      <c r="AP315" s="13"/>
      <c r="AQ315" s="13"/>
      <c r="AR315" s="13"/>
      <c r="AS315" s="112"/>
      <c r="AT315" s="132"/>
      <c r="AU315" s="132"/>
      <c r="AV315" s="132"/>
      <c r="AW315" s="132"/>
      <c r="AX315" s="7"/>
      <c r="AY315" s="132"/>
      <c r="AZ315" s="13"/>
      <c r="BA315" s="13"/>
      <c r="BB315" s="13"/>
      <c r="BC315" s="112"/>
      <c r="BD315" s="132"/>
      <c r="BE315" s="132"/>
      <c r="BF315" s="132"/>
      <c r="BG315" s="132"/>
      <c r="BH315" s="7"/>
      <c r="BI315" s="132"/>
      <c r="BJ315" s="13"/>
      <c r="BK315" s="13"/>
      <c r="BL315" s="13"/>
      <c r="BM315" s="112"/>
      <c r="BN315" s="132"/>
      <c r="BO315" s="132"/>
      <c r="BP315" s="132"/>
      <c r="BQ315" s="132"/>
      <c r="BR315" s="7"/>
      <c r="BS315" s="132"/>
      <c r="BT315" s="13"/>
      <c r="BU315" s="13"/>
      <c r="BV315" s="13"/>
      <c r="BW315" s="112"/>
      <c r="BX315" s="132"/>
      <c r="BY315" s="132"/>
      <c r="BZ315" s="132"/>
      <c r="CA315" s="132"/>
      <c r="CB315" s="7"/>
      <c r="CC315" s="132"/>
      <c r="CD315" s="13"/>
      <c r="CE315" s="13"/>
      <c r="CF315" s="13"/>
      <c r="CG315" s="112"/>
      <c r="CH315" s="132"/>
      <c r="CI315" s="132"/>
      <c r="CJ315" s="132"/>
      <c r="CK315" s="132"/>
      <c r="CL315" s="7"/>
      <c r="CM315" s="132"/>
      <c r="CN315" s="13"/>
      <c r="CO315" s="13"/>
      <c r="CP315" s="13"/>
      <c r="CQ315" s="112"/>
      <c r="CR315" s="132"/>
      <c r="CS315" s="132"/>
      <c r="CT315" s="132"/>
      <c r="CU315" s="132"/>
      <c r="CV315" s="7"/>
      <c r="CW315" s="132"/>
      <c r="CX315" s="13"/>
      <c r="CY315" s="13"/>
      <c r="CZ315" s="13"/>
      <c r="DA315" s="112"/>
      <c r="DB315" s="132"/>
      <c r="DC315" s="132"/>
      <c r="DD315" s="132"/>
      <c r="DE315" s="132"/>
      <c r="DF315" s="7"/>
      <c r="DG315" s="132"/>
      <c r="DH315" s="13"/>
      <c r="DI315" s="13"/>
      <c r="DJ315" s="13"/>
      <c r="DK315" s="112"/>
      <c r="DL315" s="132"/>
      <c r="DM315" s="132"/>
      <c r="DN315" s="132"/>
      <c r="DO315" s="132"/>
      <c r="DP315" s="7"/>
      <c r="DQ315" s="132"/>
      <c r="DR315" s="13"/>
      <c r="DS315" s="13"/>
      <c r="DT315" s="13"/>
      <c r="DU315" s="112"/>
      <c r="DV315" s="132"/>
      <c r="DW315" s="132"/>
      <c r="DX315" s="132"/>
      <c r="DY315" s="132"/>
      <c r="DZ315" s="7"/>
      <c r="EA315" s="132"/>
      <c r="EB315" s="13"/>
      <c r="EC315" s="13"/>
      <c r="ED315" s="13"/>
      <c r="EE315" s="112"/>
      <c r="EF315" s="132"/>
      <c r="EG315" s="132"/>
      <c r="EH315" s="132"/>
      <c r="EI315" s="132"/>
      <c r="EJ315" s="7"/>
      <c r="EK315" s="132"/>
      <c r="EL315" s="13"/>
      <c r="EM315" s="13"/>
      <c r="EN315" s="13"/>
      <c r="EO315" s="112"/>
      <c r="EP315" s="132"/>
      <c r="EQ315" s="132"/>
      <c r="ER315" s="132"/>
      <c r="ES315" s="132"/>
      <c r="ET315" s="7"/>
      <c r="EU315" s="132"/>
    </row>
    <row r="316" spans="1:151" ht="12.75" customHeight="1" x14ac:dyDescent="0.2">
      <c r="A316" s="13"/>
      <c r="B316" s="13"/>
      <c r="C316" s="13"/>
      <c r="D316" s="13"/>
      <c r="E316" s="13"/>
      <c r="F316" s="13"/>
      <c r="G316" s="13"/>
      <c r="H316" s="13"/>
      <c r="I316" s="13"/>
      <c r="J316" s="13"/>
      <c r="K316" s="14"/>
      <c r="L316" s="13"/>
      <c r="M316" s="13"/>
      <c r="N316" s="13"/>
      <c r="O316" s="112"/>
      <c r="P316" s="132"/>
      <c r="Q316" s="132"/>
      <c r="R316" s="132"/>
      <c r="S316" s="132"/>
      <c r="T316" s="7"/>
      <c r="U316" s="132"/>
      <c r="V316" s="13"/>
      <c r="W316" s="13"/>
      <c r="X316" s="13"/>
      <c r="Y316" s="112"/>
      <c r="Z316" s="132"/>
      <c r="AA316" s="132"/>
      <c r="AB316" s="132"/>
      <c r="AC316" s="132"/>
      <c r="AD316" s="7"/>
      <c r="AE316" s="132"/>
      <c r="AF316" s="13"/>
      <c r="AG316" s="13"/>
      <c r="AH316" s="13"/>
      <c r="AI316" s="112"/>
      <c r="AJ316" s="132"/>
      <c r="AK316" s="132"/>
      <c r="AL316" s="132"/>
      <c r="AM316" s="132"/>
      <c r="AN316" s="7"/>
      <c r="AO316" s="132"/>
      <c r="AP316" s="13"/>
      <c r="AQ316" s="13"/>
      <c r="AR316" s="13"/>
      <c r="AS316" s="112"/>
      <c r="AT316" s="132"/>
      <c r="AU316" s="132"/>
      <c r="AV316" s="132"/>
      <c r="AW316" s="132"/>
      <c r="AX316" s="7"/>
      <c r="AY316" s="132"/>
      <c r="AZ316" s="13"/>
      <c r="BA316" s="13"/>
      <c r="BB316" s="13"/>
      <c r="BC316" s="112"/>
      <c r="BD316" s="132"/>
      <c r="BE316" s="132"/>
      <c r="BF316" s="132"/>
      <c r="BG316" s="132"/>
      <c r="BH316" s="7"/>
      <c r="BI316" s="132"/>
      <c r="BJ316" s="13"/>
      <c r="BK316" s="13"/>
      <c r="BL316" s="13"/>
      <c r="BM316" s="112"/>
      <c r="BN316" s="132"/>
      <c r="BO316" s="132"/>
      <c r="BP316" s="132"/>
      <c r="BQ316" s="132"/>
      <c r="BR316" s="7"/>
      <c r="BS316" s="132"/>
      <c r="BT316" s="13"/>
      <c r="BU316" s="13"/>
      <c r="BV316" s="13"/>
      <c r="BW316" s="112"/>
      <c r="BX316" s="132"/>
      <c r="BY316" s="132"/>
      <c r="BZ316" s="132"/>
      <c r="CA316" s="132"/>
      <c r="CB316" s="7"/>
      <c r="CC316" s="132"/>
      <c r="CD316" s="13"/>
      <c r="CE316" s="13"/>
      <c r="CF316" s="13"/>
      <c r="CG316" s="112"/>
      <c r="CH316" s="132"/>
      <c r="CI316" s="132"/>
      <c r="CJ316" s="132"/>
      <c r="CK316" s="132"/>
      <c r="CL316" s="7"/>
      <c r="CM316" s="132"/>
      <c r="CN316" s="13"/>
      <c r="CO316" s="13"/>
      <c r="CP316" s="13"/>
      <c r="CQ316" s="112"/>
      <c r="CR316" s="132"/>
      <c r="CS316" s="132"/>
      <c r="CT316" s="132"/>
      <c r="CU316" s="132"/>
      <c r="CV316" s="7"/>
      <c r="CW316" s="132"/>
      <c r="CX316" s="13"/>
      <c r="CY316" s="13"/>
      <c r="CZ316" s="13"/>
      <c r="DA316" s="112"/>
      <c r="DB316" s="132"/>
      <c r="DC316" s="132"/>
      <c r="DD316" s="132"/>
      <c r="DE316" s="132"/>
      <c r="DF316" s="7"/>
      <c r="DG316" s="132"/>
      <c r="DH316" s="13"/>
      <c r="DI316" s="13"/>
      <c r="DJ316" s="13"/>
      <c r="DK316" s="112"/>
      <c r="DL316" s="132"/>
      <c r="DM316" s="132"/>
      <c r="DN316" s="132"/>
      <c r="DO316" s="132"/>
      <c r="DP316" s="7"/>
      <c r="DQ316" s="132"/>
      <c r="DR316" s="13"/>
      <c r="DS316" s="13"/>
      <c r="DT316" s="13"/>
      <c r="DU316" s="112"/>
      <c r="DV316" s="132"/>
      <c r="DW316" s="132"/>
      <c r="DX316" s="132"/>
      <c r="DY316" s="132"/>
      <c r="DZ316" s="7"/>
      <c r="EA316" s="132"/>
      <c r="EB316" s="13"/>
      <c r="EC316" s="13"/>
      <c r="ED316" s="13"/>
      <c r="EE316" s="112"/>
      <c r="EF316" s="132"/>
      <c r="EG316" s="132"/>
      <c r="EH316" s="132"/>
      <c r="EI316" s="132"/>
      <c r="EJ316" s="7"/>
      <c r="EK316" s="132"/>
      <c r="EL316" s="13"/>
      <c r="EM316" s="13"/>
      <c r="EN316" s="13"/>
      <c r="EO316" s="112"/>
      <c r="EP316" s="132"/>
      <c r="EQ316" s="132"/>
      <c r="ER316" s="132"/>
      <c r="ES316" s="132"/>
      <c r="ET316" s="7"/>
      <c r="EU316" s="132"/>
    </row>
    <row r="317" spans="1:151" ht="12.75" customHeight="1" x14ac:dyDescent="0.2">
      <c r="A317" s="13"/>
      <c r="B317" s="13"/>
      <c r="C317" s="13"/>
      <c r="D317" s="13"/>
      <c r="E317" s="13"/>
      <c r="F317" s="13"/>
      <c r="G317" s="13"/>
      <c r="H317" s="13"/>
      <c r="I317" s="13"/>
      <c r="J317" s="13"/>
      <c r="K317" s="14"/>
      <c r="L317" s="13"/>
      <c r="M317" s="13"/>
      <c r="N317" s="13"/>
      <c r="O317" s="112"/>
      <c r="P317" s="132"/>
      <c r="Q317" s="132"/>
      <c r="R317" s="132"/>
      <c r="S317" s="132"/>
      <c r="T317" s="7"/>
      <c r="U317" s="132"/>
      <c r="V317" s="13"/>
      <c r="W317" s="13"/>
      <c r="X317" s="13"/>
      <c r="Y317" s="112"/>
      <c r="Z317" s="132"/>
      <c r="AA317" s="132"/>
      <c r="AB317" s="132"/>
      <c r="AC317" s="132"/>
      <c r="AD317" s="7"/>
      <c r="AE317" s="132"/>
      <c r="AF317" s="13"/>
      <c r="AG317" s="13"/>
      <c r="AH317" s="13"/>
      <c r="AI317" s="112"/>
      <c r="AJ317" s="132"/>
      <c r="AK317" s="132"/>
      <c r="AL317" s="132"/>
      <c r="AM317" s="132"/>
      <c r="AN317" s="7"/>
      <c r="AO317" s="132"/>
      <c r="AP317" s="13"/>
      <c r="AQ317" s="13"/>
      <c r="AR317" s="13"/>
      <c r="AS317" s="112"/>
      <c r="AT317" s="132"/>
      <c r="AU317" s="132"/>
      <c r="AV317" s="132"/>
      <c r="AW317" s="132"/>
      <c r="AX317" s="7"/>
      <c r="AY317" s="132"/>
      <c r="AZ317" s="13"/>
      <c r="BA317" s="13"/>
      <c r="BB317" s="13"/>
      <c r="BC317" s="112"/>
      <c r="BD317" s="132"/>
      <c r="BE317" s="132"/>
      <c r="BF317" s="132"/>
      <c r="BG317" s="132"/>
      <c r="BH317" s="7"/>
      <c r="BI317" s="132"/>
      <c r="BJ317" s="13"/>
      <c r="BK317" s="13"/>
      <c r="BL317" s="13"/>
      <c r="BM317" s="112"/>
      <c r="BN317" s="132"/>
      <c r="BO317" s="132"/>
      <c r="BP317" s="132"/>
      <c r="BQ317" s="132"/>
      <c r="BR317" s="7"/>
      <c r="BS317" s="132"/>
      <c r="BT317" s="13"/>
      <c r="BU317" s="13"/>
      <c r="BV317" s="13"/>
      <c r="BW317" s="112"/>
      <c r="BX317" s="132"/>
      <c r="BY317" s="132"/>
      <c r="BZ317" s="132"/>
      <c r="CA317" s="132"/>
      <c r="CB317" s="7"/>
      <c r="CC317" s="132"/>
      <c r="CD317" s="13"/>
      <c r="CE317" s="13"/>
      <c r="CF317" s="13"/>
      <c r="CG317" s="112"/>
      <c r="CH317" s="132"/>
      <c r="CI317" s="132"/>
      <c r="CJ317" s="132"/>
      <c r="CK317" s="132"/>
      <c r="CL317" s="7"/>
      <c r="CM317" s="132"/>
      <c r="CN317" s="13"/>
      <c r="CO317" s="13"/>
      <c r="CP317" s="13"/>
      <c r="CQ317" s="112"/>
      <c r="CR317" s="132"/>
      <c r="CS317" s="132"/>
      <c r="CT317" s="132"/>
      <c r="CU317" s="132"/>
      <c r="CV317" s="7"/>
      <c r="CW317" s="132"/>
      <c r="CX317" s="13"/>
      <c r="CY317" s="13"/>
      <c r="CZ317" s="13"/>
      <c r="DA317" s="112"/>
      <c r="DB317" s="132"/>
      <c r="DC317" s="132"/>
      <c r="DD317" s="132"/>
      <c r="DE317" s="132"/>
      <c r="DF317" s="7"/>
      <c r="DG317" s="132"/>
      <c r="DH317" s="13"/>
      <c r="DI317" s="13"/>
      <c r="DJ317" s="13"/>
      <c r="DK317" s="112"/>
      <c r="DL317" s="132"/>
      <c r="DM317" s="132"/>
      <c r="DN317" s="132"/>
      <c r="DO317" s="132"/>
      <c r="DP317" s="7"/>
      <c r="DQ317" s="132"/>
      <c r="DR317" s="13"/>
      <c r="DS317" s="13"/>
      <c r="DT317" s="13"/>
      <c r="DU317" s="112"/>
      <c r="DV317" s="132"/>
      <c r="DW317" s="132"/>
      <c r="DX317" s="132"/>
      <c r="DY317" s="132"/>
      <c r="DZ317" s="7"/>
      <c r="EA317" s="132"/>
      <c r="EB317" s="13"/>
      <c r="EC317" s="13"/>
      <c r="ED317" s="13"/>
      <c r="EE317" s="112"/>
      <c r="EF317" s="132"/>
      <c r="EG317" s="132"/>
      <c r="EH317" s="132"/>
      <c r="EI317" s="132"/>
      <c r="EJ317" s="7"/>
      <c r="EK317" s="132"/>
      <c r="EL317" s="13"/>
      <c r="EM317" s="13"/>
      <c r="EN317" s="13"/>
      <c r="EO317" s="112"/>
      <c r="EP317" s="132"/>
      <c r="EQ317" s="132"/>
      <c r="ER317" s="132"/>
      <c r="ES317" s="132"/>
      <c r="ET317" s="7"/>
      <c r="EU317" s="132"/>
    </row>
    <row r="318" spans="1:151" ht="12.75" customHeight="1" x14ac:dyDescent="0.2">
      <c r="A318" s="13"/>
      <c r="B318" s="13"/>
      <c r="C318" s="13"/>
      <c r="D318" s="13"/>
      <c r="E318" s="13"/>
      <c r="F318" s="13"/>
      <c r="G318" s="13"/>
      <c r="H318" s="13"/>
      <c r="I318" s="13"/>
      <c r="J318" s="13"/>
      <c r="K318" s="14"/>
      <c r="L318" s="13"/>
      <c r="M318" s="13"/>
      <c r="N318" s="13"/>
      <c r="O318" s="112"/>
      <c r="P318" s="132"/>
      <c r="Q318" s="132"/>
      <c r="R318" s="132"/>
      <c r="S318" s="132"/>
      <c r="T318" s="7"/>
      <c r="U318" s="132"/>
      <c r="V318" s="13"/>
      <c r="W318" s="13"/>
      <c r="X318" s="13"/>
      <c r="Y318" s="112"/>
      <c r="Z318" s="132"/>
      <c r="AA318" s="132"/>
      <c r="AB318" s="132"/>
      <c r="AC318" s="132"/>
      <c r="AD318" s="7"/>
      <c r="AE318" s="132"/>
      <c r="AF318" s="13"/>
      <c r="AG318" s="13"/>
      <c r="AH318" s="13"/>
      <c r="AI318" s="112"/>
      <c r="AJ318" s="132"/>
      <c r="AK318" s="132"/>
      <c r="AL318" s="132"/>
      <c r="AM318" s="132"/>
      <c r="AN318" s="7"/>
      <c r="AO318" s="132"/>
      <c r="AP318" s="13"/>
      <c r="AQ318" s="13"/>
      <c r="AR318" s="13"/>
      <c r="AS318" s="112"/>
      <c r="AT318" s="132"/>
      <c r="AU318" s="132"/>
      <c r="AV318" s="132"/>
      <c r="AW318" s="132"/>
      <c r="AX318" s="7"/>
      <c r="AY318" s="132"/>
      <c r="AZ318" s="13"/>
      <c r="BA318" s="13"/>
      <c r="BB318" s="13"/>
      <c r="BC318" s="112"/>
      <c r="BD318" s="132"/>
      <c r="BE318" s="132"/>
      <c r="BF318" s="132"/>
      <c r="BG318" s="132"/>
      <c r="BH318" s="7"/>
      <c r="BI318" s="132"/>
      <c r="BJ318" s="13"/>
      <c r="BK318" s="13"/>
      <c r="BL318" s="13"/>
      <c r="BM318" s="112"/>
      <c r="BN318" s="132"/>
      <c r="BO318" s="132"/>
      <c r="BP318" s="132"/>
      <c r="BQ318" s="132"/>
      <c r="BR318" s="7"/>
      <c r="BS318" s="132"/>
      <c r="BT318" s="13"/>
      <c r="BU318" s="13"/>
      <c r="BV318" s="13"/>
      <c r="BW318" s="112"/>
      <c r="BX318" s="132"/>
      <c r="BY318" s="132"/>
      <c r="BZ318" s="132"/>
      <c r="CA318" s="132"/>
      <c r="CB318" s="7"/>
      <c r="CC318" s="132"/>
      <c r="CD318" s="13"/>
      <c r="CE318" s="13"/>
      <c r="CF318" s="13"/>
      <c r="CG318" s="112"/>
      <c r="CH318" s="132"/>
      <c r="CI318" s="132"/>
      <c r="CJ318" s="132"/>
      <c r="CK318" s="132"/>
      <c r="CL318" s="7"/>
      <c r="CM318" s="132"/>
      <c r="CN318" s="13"/>
      <c r="CO318" s="13"/>
      <c r="CP318" s="13"/>
      <c r="CQ318" s="112"/>
      <c r="CR318" s="132"/>
      <c r="CS318" s="132"/>
      <c r="CT318" s="132"/>
      <c r="CU318" s="132"/>
      <c r="CV318" s="7"/>
      <c r="CW318" s="132"/>
      <c r="CX318" s="13"/>
      <c r="CY318" s="13"/>
      <c r="CZ318" s="13"/>
      <c r="DA318" s="112"/>
      <c r="DB318" s="132"/>
      <c r="DC318" s="132"/>
      <c r="DD318" s="132"/>
      <c r="DE318" s="132"/>
      <c r="DF318" s="7"/>
      <c r="DG318" s="132"/>
      <c r="DH318" s="13"/>
      <c r="DI318" s="13"/>
      <c r="DJ318" s="13"/>
      <c r="DK318" s="112"/>
      <c r="DL318" s="132"/>
      <c r="DM318" s="132"/>
      <c r="DN318" s="132"/>
      <c r="DO318" s="132"/>
      <c r="DP318" s="7"/>
      <c r="DQ318" s="132"/>
      <c r="DR318" s="13"/>
      <c r="DS318" s="13"/>
      <c r="DT318" s="13"/>
      <c r="DU318" s="112"/>
      <c r="DV318" s="132"/>
      <c r="DW318" s="132"/>
      <c r="DX318" s="132"/>
      <c r="DY318" s="132"/>
      <c r="DZ318" s="7"/>
      <c r="EA318" s="132"/>
      <c r="EB318" s="13"/>
      <c r="EC318" s="13"/>
      <c r="ED318" s="13"/>
      <c r="EE318" s="112"/>
      <c r="EF318" s="132"/>
      <c r="EG318" s="132"/>
      <c r="EH318" s="132"/>
      <c r="EI318" s="132"/>
      <c r="EJ318" s="7"/>
      <c r="EK318" s="132"/>
      <c r="EL318" s="13"/>
      <c r="EM318" s="13"/>
      <c r="EN318" s="13"/>
      <c r="EO318" s="112"/>
      <c r="EP318" s="132"/>
      <c r="EQ318" s="132"/>
      <c r="ER318" s="132"/>
      <c r="ES318" s="132"/>
      <c r="ET318" s="7"/>
      <c r="EU318" s="132"/>
    </row>
    <row r="319" spans="1:151" ht="12.75" customHeight="1" x14ac:dyDescent="0.2">
      <c r="A319" s="13"/>
      <c r="B319" s="13"/>
      <c r="C319" s="13"/>
      <c r="D319" s="13"/>
      <c r="E319" s="13"/>
      <c r="F319" s="13"/>
      <c r="G319" s="13"/>
      <c r="H319" s="13"/>
      <c r="I319" s="13"/>
      <c r="J319" s="13"/>
      <c r="K319" s="14"/>
      <c r="L319" s="13"/>
      <c r="M319" s="13"/>
      <c r="N319" s="13"/>
      <c r="O319" s="112"/>
      <c r="P319" s="132"/>
      <c r="Q319" s="132"/>
      <c r="R319" s="132"/>
      <c r="S319" s="132"/>
      <c r="T319" s="7"/>
      <c r="U319" s="132"/>
      <c r="V319" s="13"/>
      <c r="W319" s="13"/>
      <c r="X319" s="13"/>
      <c r="Y319" s="112"/>
      <c r="Z319" s="132"/>
      <c r="AA319" s="132"/>
      <c r="AB319" s="132"/>
      <c r="AC319" s="132"/>
      <c r="AD319" s="7"/>
      <c r="AE319" s="132"/>
      <c r="AF319" s="13"/>
      <c r="AG319" s="13"/>
      <c r="AH319" s="13"/>
      <c r="AI319" s="112"/>
      <c r="AJ319" s="132"/>
      <c r="AK319" s="132"/>
      <c r="AL319" s="132"/>
      <c r="AM319" s="132"/>
      <c r="AN319" s="7"/>
      <c r="AO319" s="132"/>
      <c r="AP319" s="13"/>
      <c r="AQ319" s="13"/>
      <c r="AR319" s="13"/>
      <c r="AS319" s="112"/>
      <c r="AT319" s="132"/>
      <c r="AU319" s="132"/>
      <c r="AV319" s="132"/>
      <c r="AW319" s="132"/>
      <c r="AX319" s="7"/>
      <c r="AY319" s="132"/>
      <c r="AZ319" s="13"/>
      <c r="BA319" s="13"/>
      <c r="BB319" s="13"/>
      <c r="BC319" s="112"/>
      <c r="BD319" s="132"/>
      <c r="BE319" s="132"/>
      <c r="BF319" s="132"/>
      <c r="BG319" s="132"/>
      <c r="BH319" s="7"/>
      <c r="BI319" s="132"/>
      <c r="BJ319" s="13"/>
      <c r="BK319" s="13"/>
      <c r="BL319" s="13"/>
      <c r="BM319" s="112"/>
      <c r="BN319" s="132"/>
      <c r="BO319" s="132"/>
      <c r="BP319" s="132"/>
      <c r="BQ319" s="132"/>
      <c r="BR319" s="7"/>
      <c r="BS319" s="132"/>
      <c r="BT319" s="13"/>
      <c r="BU319" s="13"/>
      <c r="BV319" s="13"/>
      <c r="BW319" s="112"/>
      <c r="BX319" s="132"/>
      <c r="BY319" s="132"/>
      <c r="BZ319" s="132"/>
      <c r="CA319" s="132"/>
      <c r="CB319" s="7"/>
      <c r="CC319" s="132"/>
      <c r="CD319" s="13"/>
      <c r="CE319" s="13"/>
      <c r="CF319" s="13"/>
      <c r="CG319" s="112"/>
      <c r="CH319" s="132"/>
      <c r="CI319" s="132"/>
      <c r="CJ319" s="132"/>
      <c r="CK319" s="132"/>
      <c r="CL319" s="7"/>
      <c r="CM319" s="132"/>
      <c r="CN319" s="13"/>
      <c r="CO319" s="13"/>
      <c r="CP319" s="13"/>
      <c r="CQ319" s="112"/>
      <c r="CR319" s="132"/>
      <c r="CS319" s="132"/>
      <c r="CT319" s="132"/>
      <c r="CU319" s="132"/>
      <c r="CV319" s="7"/>
      <c r="CW319" s="132"/>
      <c r="CX319" s="13"/>
      <c r="CY319" s="13"/>
      <c r="CZ319" s="13"/>
      <c r="DA319" s="112"/>
      <c r="DB319" s="132"/>
      <c r="DC319" s="132"/>
      <c r="DD319" s="132"/>
      <c r="DE319" s="132"/>
      <c r="DF319" s="7"/>
      <c r="DG319" s="132"/>
      <c r="DH319" s="13"/>
      <c r="DI319" s="13"/>
      <c r="DJ319" s="13"/>
      <c r="DK319" s="112"/>
      <c r="DL319" s="132"/>
      <c r="DM319" s="132"/>
      <c r="DN319" s="132"/>
      <c r="DO319" s="132"/>
      <c r="DP319" s="7"/>
      <c r="DQ319" s="132"/>
      <c r="DR319" s="13"/>
      <c r="DS319" s="13"/>
      <c r="DT319" s="13"/>
      <c r="DU319" s="112"/>
      <c r="DV319" s="132"/>
      <c r="DW319" s="132"/>
      <c r="DX319" s="132"/>
      <c r="DY319" s="132"/>
      <c r="DZ319" s="7"/>
      <c r="EA319" s="132"/>
      <c r="EB319" s="13"/>
      <c r="EC319" s="13"/>
      <c r="ED319" s="13"/>
      <c r="EE319" s="112"/>
      <c r="EF319" s="132"/>
      <c r="EG319" s="132"/>
      <c r="EH319" s="132"/>
      <c r="EI319" s="132"/>
      <c r="EJ319" s="7"/>
      <c r="EK319" s="132"/>
      <c r="EL319" s="13"/>
      <c r="EM319" s="13"/>
      <c r="EN319" s="13"/>
      <c r="EO319" s="112"/>
      <c r="EP319" s="132"/>
      <c r="EQ319" s="132"/>
      <c r="ER319" s="132"/>
      <c r="ES319" s="132"/>
      <c r="ET319" s="7"/>
      <c r="EU319" s="132"/>
    </row>
    <row r="320" spans="1:151" ht="12.75" customHeight="1" x14ac:dyDescent="0.2">
      <c r="A320" s="13"/>
      <c r="B320" s="13"/>
      <c r="C320" s="13"/>
      <c r="D320" s="13"/>
      <c r="E320" s="13"/>
      <c r="F320" s="13"/>
      <c r="G320" s="13"/>
      <c r="H320" s="13"/>
      <c r="I320" s="13"/>
      <c r="J320" s="13"/>
      <c r="K320" s="14"/>
      <c r="L320" s="13"/>
      <c r="M320" s="13"/>
      <c r="N320" s="13"/>
      <c r="O320" s="112"/>
      <c r="P320" s="132"/>
      <c r="Q320" s="132"/>
      <c r="R320" s="132"/>
      <c r="S320" s="132"/>
      <c r="T320" s="7"/>
      <c r="U320" s="132"/>
      <c r="V320" s="13"/>
      <c r="W320" s="13"/>
      <c r="X320" s="13"/>
      <c r="Y320" s="112"/>
      <c r="Z320" s="132"/>
      <c r="AA320" s="132"/>
      <c r="AB320" s="132"/>
      <c r="AC320" s="132"/>
      <c r="AD320" s="7"/>
      <c r="AE320" s="132"/>
      <c r="AF320" s="13"/>
      <c r="AG320" s="13"/>
      <c r="AH320" s="13"/>
      <c r="AI320" s="112"/>
      <c r="AJ320" s="132"/>
      <c r="AK320" s="132"/>
      <c r="AL320" s="132"/>
      <c r="AM320" s="132"/>
      <c r="AN320" s="7"/>
      <c r="AO320" s="132"/>
      <c r="AP320" s="13"/>
      <c r="AQ320" s="13"/>
      <c r="AR320" s="13"/>
      <c r="AS320" s="112"/>
      <c r="AT320" s="132"/>
      <c r="AU320" s="132"/>
      <c r="AV320" s="132"/>
      <c r="AW320" s="132"/>
      <c r="AX320" s="7"/>
      <c r="AY320" s="132"/>
      <c r="AZ320" s="13"/>
      <c r="BA320" s="13"/>
      <c r="BB320" s="13"/>
      <c r="BC320" s="112"/>
      <c r="BD320" s="132"/>
      <c r="BE320" s="132"/>
      <c r="BF320" s="132"/>
      <c r="BG320" s="132"/>
      <c r="BH320" s="7"/>
      <c r="BI320" s="132"/>
      <c r="BJ320" s="13"/>
      <c r="BK320" s="13"/>
      <c r="BL320" s="13"/>
      <c r="BM320" s="112"/>
      <c r="BN320" s="132"/>
      <c r="BO320" s="132"/>
      <c r="BP320" s="132"/>
      <c r="BQ320" s="132"/>
      <c r="BR320" s="7"/>
      <c r="BS320" s="132"/>
      <c r="BT320" s="13"/>
      <c r="BU320" s="13"/>
      <c r="BV320" s="13"/>
      <c r="BW320" s="112"/>
      <c r="BX320" s="132"/>
      <c r="BY320" s="132"/>
      <c r="BZ320" s="132"/>
      <c r="CA320" s="132"/>
      <c r="CB320" s="7"/>
      <c r="CC320" s="132"/>
      <c r="CD320" s="13"/>
      <c r="CE320" s="13"/>
      <c r="CF320" s="13"/>
      <c r="CG320" s="112"/>
      <c r="CH320" s="132"/>
      <c r="CI320" s="132"/>
      <c r="CJ320" s="132"/>
      <c r="CK320" s="132"/>
      <c r="CL320" s="7"/>
      <c r="CM320" s="132"/>
      <c r="CN320" s="13"/>
      <c r="CO320" s="13"/>
      <c r="CP320" s="13"/>
      <c r="CQ320" s="112"/>
      <c r="CR320" s="132"/>
      <c r="CS320" s="132"/>
      <c r="CT320" s="132"/>
      <c r="CU320" s="132"/>
      <c r="CV320" s="7"/>
      <c r="CW320" s="132"/>
      <c r="CX320" s="13"/>
      <c r="CY320" s="13"/>
      <c r="CZ320" s="13"/>
      <c r="DA320" s="112"/>
      <c r="DB320" s="132"/>
      <c r="DC320" s="132"/>
      <c r="DD320" s="132"/>
      <c r="DE320" s="132"/>
      <c r="DF320" s="7"/>
      <c r="DG320" s="132"/>
      <c r="DH320" s="13"/>
      <c r="DI320" s="13"/>
      <c r="DJ320" s="13"/>
      <c r="DK320" s="112"/>
      <c r="DL320" s="132"/>
      <c r="DM320" s="132"/>
      <c r="DN320" s="132"/>
      <c r="DO320" s="132"/>
      <c r="DP320" s="7"/>
      <c r="DQ320" s="132"/>
      <c r="DR320" s="13"/>
      <c r="DS320" s="13"/>
      <c r="DT320" s="13"/>
      <c r="DU320" s="112"/>
      <c r="DV320" s="132"/>
      <c r="DW320" s="132"/>
      <c r="DX320" s="132"/>
      <c r="DY320" s="132"/>
      <c r="DZ320" s="7"/>
      <c r="EA320" s="132"/>
      <c r="EB320" s="13"/>
      <c r="EC320" s="13"/>
      <c r="ED320" s="13"/>
      <c r="EE320" s="112"/>
      <c r="EF320" s="132"/>
      <c r="EG320" s="132"/>
      <c r="EH320" s="132"/>
      <c r="EI320" s="132"/>
      <c r="EJ320" s="7"/>
      <c r="EK320" s="132"/>
      <c r="EL320" s="13"/>
      <c r="EM320" s="13"/>
      <c r="EN320" s="13"/>
      <c r="EO320" s="112"/>
      <c r="EP320" s="132"/>
      <c r="EQ320" s="132"/>
      <c r="ER320" s="132"/>
      <c r="ES320" s="132"/>
      <c r="ET320" s="7"/>
      <c r="EU320" s="132"/>
    </row>
    <row r="321" spans="1:151" ht="12.75" customHeight="1" x14ac:dyDescent="0.2">
      <c r="A321" s="13"/>
      <c r="B321" s="13"/>
      <c r="C321" s="13"/>
      <c r="D321" s="13"/>
      <c r="E321" s="13"/>
      <c r="F321" s="13"/>
      <c r="G321" s="13"/>
      <c r="H321" s="13"/>
      <c r="I321" s="13"/>
      <c r="J321" s="13"/>
      <c r="K321" s="14"/>
      <c r="L321" s="13"/>
      <c r="M321" s="13"/>
      <c r="N321" s="13"/>
      <c r="O321" s="112"/>
      <c r="P321" s="132"/>
      <c r="Q321" s="132"/>
      <c r="R321" s="132"/>
      <c r="S321" s="132"/>
      <c r="T321" s="7"/>
      <c r="U321" s="132"/>
      <c r="V321" s="13"/>
      <c r="W321" s="13"/>
      <c r="X321" s="13"/>
      <c r="Y321" s="112"/>
      <c r="Z321" s="132"/>
      <c r="AA321" s="132"/>
      <c r="AB321" s="132"/>
      <c r="AC321" s="132"/>
      <c r="AD321" s="7"/>
      <c r="AE321" s="132"/>
      <c r="AF321" s="13"/>
      <c r="AG321" s="13"/>
      <c r="AH321" s="13"/>
      <c r="AI321" s="112"/>
      <c r="AJ321" s="132"/>
      <c r="AK321" s="132"/>
      <c r="AL321" s="132"/>
      <c r="AM321" s="132"/>
      <c r="AN321" s="7"/>
      <c r="AO321" s="132"/>
      <c r="AP321" s="13"/>
      <c r="AQ321" s="13"/>
      <c r="AR321" s="13"/>
      <c r="AS321" s="112"/>
      <c r="AT321" s="132"/>
      <c r="AU321" s="132"/>
      <c r="AV321" s="132"/>
      <c r="AW321" s="132"/>
      <c r="AX321" s="7"/>
      <c r="AY321" s="132"/>
      <c r="AZ321" s="13"/>
      <c r="BA321" s="13"/>
      <c r="BB321" s="13"/>
      <c r="BC321" s="112"/>
      <c r="BD321" s="132"/>
      <c r="BE321" s="132"/>
      <c r="BF321" s="132"/>
      <c r="BG321" s="132"/>
      <c r="BH321" s="7"/>
      <c r="BI321" s="132"/>
      <c r="BJ321" s="13"/>
      <c r="BK321" s="13"/>
      <c r="BL321" s="13"/>
      <c r="BM321" s="112"/>
      <c r="BN321" s="132"/>
      <c r="BO321" s="132"/>
      <c r="BP321" s="132"/>
      <c r="BQ321" s="132"/>
      <c r="BR321" s="7"/>
      <c r="BS321" s="132"/>
      <c r="BT321" s="13"/>
      <c r="BU321" s="13"/>
      <c r="BV321" s="13"/>
      <c r="BW321" s="112"/>
      <c r="BX321" s="132"/>
      <c r="BY321" s="132"/>
      <c r="BZ321" s="132"/>
      <c r="CA321" s="132"/>
      <c r="CB321" s="7"/>
      <c r="CC321" s="132"/>
      <c r="CD321" s="13"/>
      <c r="CE321" s="13"/>
      <c r="CF321" s="13"/>
      <c r="CG321" s="112"/>
      <c r="CH321" s="132"/>
      <c r="CI321" s="132"/>
      <c r="CJ321" s="132"/>
      <c r="CK321" s="132"/>
      <c r="CL321" s="7"/>
      <c r="CM321" s="132"/>
      <c r="CN321" s="13"/>
      <c r="CO321" s="13"/>
      <c r="CP321" s="13"/>
      <c r="CQ321" s="112"/>
      <c r="CR321" s="132"/>
      <c r="CS321" s="132"/>
      <c r="CT321" s="132"/>
      <c r="CU321" s="132"/>
      <c r="CV321" s="7"/>
      <c r="CW321" s="132"/>
      <c r="CX321" s="13"/>
      <c r="CY321" s="13"/>
      <c r="CZ321" s="13"/>
      <c r="DA321" s="112"/>
      <c r="DB321" s="132"/>
      <c r="DC321" s="132"/>
      <c r="DD321" s="132"/>
      <c r="DE321" s="132"/>
      <c r="DF321" s="7"/>
      <c r="DG321" s="132"/>
      <c r="DH321" s="13"/>
      <c r="DI321" s="13"/>
      <c r="DJ321" s="13"/>
      <c r="DK321" s="112"/>
      <c r="DL321" s="132"/>
      <c r="DM321" s="132"/>
      <c r="DN321" s="132"/>
      <c r="DO321" s="132"/>
      <c r="DP321" s="7"/>
      <c r="DQ321" s="132"/>
      <c r="DR321" s="13"/>
      <c r="DS321" s="13"/>
      <c r="DT321" s="13"/>
      <c r="DU321" s="112"/>
      <c r="DV321" s="132"/>
      <c r="DW321" s="132"/>
      <c r="DX321" s="132"/>
      <c r="DY321" s="132"/>
      <c r="DZ321" s="7"/>
      <c r="EA321" s="132"/>
      <c r="EB321" s="13"/>
      <c r="EC321" s="13"/>
      <c r="ED321" s="13"/>
      <c r="EE321" s="112"/>
      <c r="EF321" s="132"/>
      <c r="EG321" s="132"/>
      <c r="EH321" s="132"/>
      <c r="EI321" s="132"/>
      <c r="EJ321" s="7"/>
      <c r="EK321" s="132"/>
      <c r="EL321" s="13"/>
      <c r="EM321" s="13"/>
      <c r="EN321" s="13"/>
      <c r="EO321" s="112"/>
      <c r="EP321" s="132"/>
      <c r="EQ321" s="132"/>
      <c r="ER321" s="132"/>
      <c r="ES321" s="132"/>
      <c r="ET321" s="7"/>
      <c r="EU321" s="132"/>
    </row>
    <row r="322" spans="1:151" ht="12.75" customHeight="1" x14ac:dyDescent="0.2">
      <c r="A322" s="13"/>
      <c r="B322" s="13"/>
      <c r="C322" s="13"/>
      <c r="D322" s="13"/>
      <c r="E322" s="13"/>
      <c r="F322" s="13"/>
      <c r="G322" s="13"/>
      <c r="H322" s="13"/>
      <c r="I322" s="13"/>
      <c r="J322" s="13"/>
      <c r="K322" s="14"/>
      <c r="L322" s="13"/>
      <c r="M322" s="13"/>
      <c r="N322" s="13"/>
      <c r="O322" s="112"/>
      <c r="P322" s="132"/>
      <c r="Q322" s="132"/>
      <c r="R322" s="132"/>
      <c r="S322" s="132"/>
      <c r="T322" s="7"/>
      <c r="U322" s="132"/>
      <c r="V322" s="13"/>
      <c r="W322" s="13"/>
      <c r="X322" s="13"/>
      <c r="Y322" s="112"/>
      <c r="Z322" s="132"/>
      <c r="AA322" s="132"/>
      <c r="AB322" s="132"/>
      <c r="AC322" s="132"/>
      <c r="AD322" s="7"/>
      <c r="AE322" s="132"/>
      <c r="AF322" s="13"/>
      <c r="AG322" s="13"/>
      <c r="AH322" s="13"/>
      <c r="AI322" s="112"/>
      <c r="AJ322" s="132"/>
      <c r="AK322" s="132"/>
      <c r="AL322" s="132"/>
      <c r="AM322" s="132"/>
      <c r="AN322" s="7"/>
      <c r="AO322" s="132"/>
      <c r="AP322" s="13"/>
      <c r="AQ322" s="13"/>
      <c r="AR322" s="13"/>
      <c r="AS322" s="112"/>
      <c r="AT322" s="132"/>
      <c r="AU322" s="132"/>
      <c r="AV322" s="132"/>
      <c r="AW322" s="132"/>
      <c r="AX322" s="7"/>
      <c r="AY322" s="132"/>
      <c r="AZ322" s="13"/>
      <c r="BA322" s="13"/>
      <c r="BB322" s="13"/>
      <c r="BC322" s="112"/>
      <c r="BD322" s="132"/>
      <c r="BE322" s="132"/>
      <c r="BF322" s="132"/>
      <c r="BG322" s="132"/>
      <c r="BH322" s="7"/>
      <c r="BI322" s="132"/>
      <c r="BJ322" s="13"/>
      <c r="BK322" s="13"/>
      <c r="BL322" s="13"/>
      <c r="BM322" s="112"/>
      <c r="BN322" s="132"/>
      <c r="BO322" s="132"/>
      <c r="BP322" s="132"/>
      <c r="BQ322" s="132"/>
      <c r="BR322" s="7"/>
      <c r="BS322" s="132"/>
      <c r="BT322" s="13"/>
      <c r="BU322" s="13"/>
      <c r="BV322" s="13"/>
      <c r="BW322" s="112"/>
      <c r="BX322" s="132"/>
      <c r="BY322" s="132"/>
      <c r="BZ322" s="132"/>
      <c r="CA322" s="132"/>
      <c r="CB322" s="7"/>
      <c r="CC322" s="132"/>
      <c r="CD322" s="13"/>
      <c r="CE322" s="13"/>
      <c r="CF322" s="13"/>
      <c r="CG322" s="112"/>
      <c r="CH322" s="132"/>
      <c r="CI322" s="132"/>
      <c r="CJ322" s="132"/>
      <c r="CK322" s="132"/>
      <c r="CL322" s="7"/>
      <c r="CM322" s="132"/>
      <c r="CN322" s="13"/>
      <c r="CO322" s="13"/>
      <c r="CP322" s="13"/>
      <c r="CQ322" s="112"/>
      <c r="CR322" s="132"/>
      <c r="CS322" s="132"/>
      <c r="CT322" s="132"/>
      <c r="CU322" s="132"/>
      <c r="CV322" s="7"/>
      <c r="CW322" s="132"/>
      <c r="CX322" s="13"/>
      <c r="CY322" s="13"/>
      <c r="CZ322" s="13"/>
      <c r="DA322" s="112"/>
      <c r="DB322" s="132"/>
      <c r="DC322" s="132"/>
      <c r="DD322" s="132"/>
      <c r="DE322" s="132"/>
      <c r="DF322" s="7"/>
      <c r="DG322" s="132"/>
      <c r="DH322" s="13"/>
      <c r="DI322" s="13"/>
      <c r="DJ322" s="13"/>
      <c r="DK322" s="112"/>
      <c r="DL322" s="132"/>
      <c r="DM322" s="132"/>
      <c r="DN322" s="132"/>
      <c r="DO322" s="132"/>
      <c r="DP322" s="7"/>
      <c r="DQ322" s="132"/>
      <c r="DR322" s="13"/>
      <c r="DS322" s="13"/>
      <c r="DT322" s="13"/>
      <c r="DU322" s="112"/>
      <c r="DV322" s="132"/>
      <c r="DW322" s="132"/>
      <c r="DX322" s="132"/>
      <c r="DY322" s="132"/>
      <c r="DZ322" s="7"/>
      <c r="EA322" s="132"/>
      <c r="EB322" s="13"/>
      <c r="EC322" s="13"/>
      <c r="ED322" s="13"/>
      <c r="EE322" s="112"/>
      <c r="EF322" s="132"/>
      <c r="EG322" s="132"/>
      <c r="EH322" s="132"/>
      <c r="EI322" s="132"/>
      <c r="EJ322" s="7"/>
      <c r="EK322" s="132"/>
      <c r="EL322" s="13"/>
      <c r="EM322" s="13"/>
      <c r="EN322" s="13"/>
      <c r="EO322" s="112"/>
      <c r="EP322" s="132"/>
      <c r="EQ322" s="132"/>
      <c r="ER322" s="132"/>
      <c r="ES322" s="132"/>
      <c r="ET322" s="7"/>
      <c r="EU322" s="132"/>
    </row>
    <row r="323" spans="1:151" ht="12.75" customHeight="1" x14ac:dyDescent="0.2">
      <c r="A323" s="13"/>
      <c r="B323" s="13"/>
      <c r="C323" s="13"/>
      <c r="D323" s="13"/>
      <c r="E323" s="13"/>
      <c r="F323" s="13"/>
      <c r="G323" s="13"/>
      <c r="H323" s="13"/>
      <c r="I323" s="13"/>
      <c r="J323" s="13"/>
      <c r="K323" s="14"/>
      <c r="L323" s="13"/>
      <c r="M323" s="13"/>
      <c r="N323" s="13"/>
      <c r="O323" s="112"/>
      <c r="P323" s="132"/>
      <c r="Q323" s="132"/>
      <c r="R323" s="132"/>
      <c r="S323" s="132"/>
      <c r="T323" s="7"/>
      <c r="U323" s="132"/>
      <c r="V323" s="13"/>
      <c r="W323" s="13"/>
      <c r="X323" s="13"/>
      <c r="Y323" s="112"/>
      <c r="Z323" s="132"/>
      <c r="AA323" s="132"/>
      <c r="AB323" s="132"/>
      <c r="AC323" s="132"/>
      <c r="AD323" s="7"/>
      <c r="AE323" s="132"/>
      <c r="AF323" s="13"/>
      <c r="AG323" s="13"/>
      <c r="AH323" s="13"/>
      <c r="AI323" s="112"/>
      <c r="AJ323" s="132"/>
      <c r="AK323" s="132"/>
      <c r="AL323" s="132"/>
      <c r="AM323" s="132"/>
      <c r="AN323" s="7"/>
      <c r="AO323" s="132"/>
      <c r="AP323" s="13"/>
      <c r="AQ323" s="13"/>
      <c r="AR323" s="13"/>
      <c r="AS323" s="112"/>
      <c r="AT323" s="132"/>
      <c r="AU323" s="132"/>
      <c r="AV323" s="132"/>
      <c r="AW323" s="132"/>
      <c r="AX323" s="7"/>
      <c r="AY323" s="132"/>
      <c r="AZ323" s="13"/>
      <c r="BA323" s="13"/>
      <c r="BB323" s="13"/>
      <c r="BC323" s="112"/>
      <c r="BD323" s="132"/>
      <c r="BE323" s="132"/>
      <c r="BF323" s="132"/>
      <c r="BG323" s="132"/>
      <c r="BH323" s="7"/>
      <c r="BI323" s="132"/>
      <c r="BJ323" s="13"/>
      <c r="BK323" s="13"/>
      <c r="BL323" s="13"/>
      <c r="BM323" s="112"/>
      <c r="BN323" s="132"/>
      <c r="BO323" s="132"/>
      <c r="BP323" s="132"/>
      <c r="BQ323" s="132"/>
      <c r="BR323" s="7"/>
      <c r="BS323" s="132"/>
      <c r="BT323" s="13"/>
      <c r="BU323" s="13"/>
      <c r="BV323" s="13"/>
      <c r="BW323" s="112"/>
      <c r="BX323" s="132"/>
      <c r="BY323" s="132"/>
      <c r="BZ323" s="132"/>
      <c r="CA323" s="132"/>
      <c r="CB323" s="7"/>
      <c r="CC323" s="132"/>
      <c r="CD323" s="13"/>
      <c r="CE323" s="13"/>
      <c r="CF323" s="13"/>
      <c r="CG323" s="112"/>
      <c r="CH323" s="132"/>
      <c r="CI323" s="132"/>
      <c r="CJ323" s="132"/>
      <c r="CK323" s="132"/>
      <c r="CL323" s="7"/>
      <c r="CM323" s="132"/>
      <c r="CN323" s="13"/>
      <c r="CO323" s="13"/>
      <c r="CP323" s="13"/>
      <c r="CQ323" s="112"/>
      <c r="CR323" s="132"/>
      <c r="CS323" s="132"/>
      <c r="CT323" s="132"/>
      <c r="CU323" s="132"/>
      <c r="CV323" s="7"/>
      <c r="CW323" s="132"/>
      <c r="CX323" s="13"/>
      <c r="CY323" s="13"/>
      <c r="CZ323" s="13"/>
      <c r="DA323" s="112"/>
      <c r="DB323" s="132"/>
      <c r="DC323" s="132"/>
      <c r="DD323" s="132"/>
      <c r="DE323" s="132"/>
      <c r="DF323" s="7"/>
      <c r="DG323" s="132"/>
      <c r="DH323" s="13"/>
      <c r="DI323" s="13"/>
      <c r="DJ323" s="13"/>
      <c r="DK323" s="112"/>
      <c r="DL323" s="132"/>
      <c r="DM323" s="132"/>
      <c r="DN323" s="132"/>
      <c r="DO323" s="132"/>
      <c r="DP323" s="7"/>
      <c r="DQ323" s="132"/>
      <c r="DR323" s="13"/>
      <c r="DS323" s="13"/>
      <c r="DT323" s="13"/>
      <c r="DU323" s="112"/>
      <c r="DV323" s="132"/>
      <c r="DW323" s="132"/>
      <c r="DX323" s="132"/>
      <c r="DY323" s="132"/>
      <c r="DZ323" s="7"/>
      <c r="EA323" s="132"/>
      <c r="EB323" s="13"/>
      <c r="EC323" s="13"/>
      <c r="ED323" s="13"/>
      <c r="EE323" s="112"/>
      <c r="EF323" s="132"/>
      <c r="EG323" s="132"/>
      <c r="EH323" s="132"/>
      <c r="EI323" s="132"/>
      <c r="EJ323" s="7"/>
      <c r="EK323" s="132"/>
      <c r="EL323" s="13"/>
      <c r="EM323" s="13"/>
      <c r="EN323" s="13"/>
      <c r="EO323" s="112"/>
      <c r="EP323" s="132"/>
      <c r="EQ323" s="132"/>
      <c r="ER323" s="132"/>
      <c r="ES323" s="132"/>
      <c r="ET323" s="7"/>
      <c r="EU323" s="132"/>
    </row>
    <row r="324" spans="1:151" ht="12.75" customHeight="1" x14ac:dyDescent="0.2">
      <c r="A324" s="13"/>
      <c r="B324" s="13"/>
      <c r="C324" s="13"/>
      <c r="D324" s="13"/>
      <c r="E324" s="13"/>
      <c r="F324" s="13"/>
      <c r="G324" s="13"/>
      <c r="H324" s="13"/>
      <c r="I324" s="13"/>
      <c r="J324" s="13"/>
      <c r="K324" s="14"/>
      <c r="L324" s="13"/>
      <c r="M324" s="13"/>
      <c r="N324" s="13"/>
      <c r="O324" s="112"/>
      <c r="P324" s="132"/>
      <c r="Q324" s="132"/>
      <c r="R324" s="132"/>
      <c r="S324" s="132"/>
      <c r="T324" s="7"/>
      <c r="U324" s="132"/>
      <c r="V324" s="13"/>
      <c r="W324" s="13"/>
      <c r="X324" s="13"/>
      <c r="Y324" s="112"/>
      <c r="Z324" s="132"/>
      <c r="AA324" s="132"/>
      <c r="AB324" s="132"/>
      <c r="AC324" s="132"/>
      <c r="AD324" s="7"/>
      <c r="AE324" s="132"/>
      <c r="AF324" s="13"/>
      <c r="AG324" s="13"/>
      <c r="AH324" s="13"/>
      <c r="AI324" s="112"/>
      <c r="AJ324" s="132"/>
      <c r="AK324" s="132"/>
      <c r="AL324" s="132"/>
      <c r="AM324" s="132"/>
      <c r="AN324" s="7"/>
      <c r="AO324" s="132"/>
      <c r="AP324" s="13"/>
      <c r="AQ324" s="13"/>
      <c r="AR324" s="13"/>
      <c r="AS324" s="112"/>
      <c r="AT324" s="132"/>
      <c r="AU324" s="132"/>
      <c r="AV324" s="132"/>
      <c r="AW324" s="132"/>
      <c r="AX324" s="7"/>
      <c r="AY324" s="132"/>
      <c r="AZ324" s="13"/>
      <c r="BA324" s="13"/>
      <c r="BB324" s="13"/>
      <c r="BC324" s="112"/>
      <c r="BD324" s="132"/>
      <c r="BE324" s="132"/>
      <c r="BF324" s="132"/>
      <c r="BG324" s="132"/>
      <c r="BH324" s="7"/>
      <c r="BI324" s="132"/>
      <c r="BJ324" s="13"/>
      <c r="BK324" s="13"/>
      <c r="BL324" s="13"/>
      <c r="BM324" s="112"/>
      <c r="BN324" s="132"/>
      <c r="BO324" s="132"/>
      <c r="BP324" s="132"/>
      <c r="BQ324" s="132"/>
      <c r="BR324" s="7"/>
      <c r="BS324" s="132"/>
      <c r="BT324" s="13"/>
      <c r="BU324" s="13"/>
      <c r="BV324" s="13"/>
      <c r="BW324" s="112"/>
      <c r="BX324" s="132"/>
      <c r="BY324" s="132"/>
      <c r="BZ324" s="132"/>
      <c r="CA324" s="132"/>
      <c r="CB324" s="7"/>
      <c r="CC324" s="132"/>
      <c r="CD324" s="13"/>
      <c r="CE324" s="13"/>
      <c r="CF324" s="13"/>
      <c r="CG324" s="112"/>
      <c r="CH324" s="132"/>
      <c r="CI324" s="132"/>
      <c r="CJ324" s="132"/>
      <c r="CK324" s="132"/>
      <c r="CL324" s="7"/>
      <c r="CM324" s="132"/>
      <c r="CN324" s="13"/>
      <c r="CO324" s="13"/>
      <c r="CP324" s="13"/>
      <c r="CQ324" s="112"/>
      <c r="CR324" s="132"/>
      <c r="CS324" s="132"/>
      <c r="CT324" s="132"/>
      <c r="CU324" s="132"/>
      <c r="CV324" s="7"/>
      <c r="CW324" s="132"/>
      <c r="CX324" s="13"/>
      <c r="CY324" s="13"/>
      <c r="CZ324" s="13"/>
      <c r="DA324" s="112"/>
      <c r="DB324" s="132"/>
      <c r="DC324" s="132"/>
      <c r="DD324" s="132"/>
      <c r="DE324" s="132"/>
      <c r="DF324" s="7"/>
      <c r="DG324" s="132"/>
      <c r="DH324" s="13"/>
      <c r="DI324" s="13"/>
      <c r="DJ324" s="13"/>
      <c r="DK324" s="112"/>
      <c r="DL324" s="132"/>
      <c r="DM324" s="132"/>
      <c r="DN324" s="132"/>
      <c r="DO324" s="132"/>
      <c r="DP324" s="7"/>
      <c r="DQ324" s="132"/>
      <c r="DR324" s="13"/>
      <c r="DS324" s="13"/>
      <c r="DT324" s="13"/>
      <c r="DU324" s="112"/>
      <c r="DV324" s="132"/>
      <c r="DW324" s="132"/>
      <c r="DX324" s="132"/>
      <c r="DY324" s="132"/>
      <c r="DZ324" s="7"/>
      <c r="EA324" s="132"/>
      <c r="EB324" s="13"/>
      <c r="EC324" s="13"/>
      <c r="ED324" s="13"/>
      <c r="EE324" s="112"/>
      <c r="EF324" s="132"/>
      <c r="EG324" s="132"/>
      <c r="EH324" s="132"/>
      <c r="EI324" s="132"/>
      <c r="EJ324" s="7"/>
      <c r="EK324" s="132"/>
      <c r="EL324" s="13"/>
      <c r="EM324" s="13"/>
      <c r="EN324" s="13"/>
      <c r="EO324" s="112"/>
      <c r="EP324" s="132"/>
      <c r="EQ324" s="132"/>
      <c r="ER324" s="132"/>
      <c r="ES324" s="132"/>
      <c r="ET324" s="7"/>
      <c r="EU324" s="132"/>
    </row>
    <row r="325" spans="1:151" ht="12.75" customHeight="1" x14ac:dyDescent="0.2">
      <c r="A325" s="13"/>
      <c r="B325" s="13"/>
      <c r="C325" s="13"/>
      <c r="D325" s="13"/>
      <c r="E325" s="13"/>
      <c r="F325" s="13"/>
      <c r="G325" s="13"/>
      <c r="H325" s="13"/>
      <c r="I325" s="13"/>
      <c r="J325" s="13"/>
      <c r="K325" s="14"/>
      <c r="L325" s="13"/>
      <c r="M325" s="13"/>
      <c r="N325" s="13"/>
      <c r="O325" s="112"/>
      <c r="P325" s="132"/>
      <c r="Q325" s="132"/>
      <c r="R325" s="132"/>
      <c r="S325" s="132"/>
      <c r="T325" s="7"/>
      <c r="U325" s="132"/>
      <c r="V325" s="13"/>
      <c r="W325" s="13"/>
      <c r="X325" s="13"/>
      <c r="Y325" s="112"/>
      <c r="Z325" s="132"/>
      <c r="AA325" s="132"/>
      <c r="AB325" s="132"/>
      <c r="AC325" s="132"/>
      <c r="AD325" s="7"/>
      <c r="AE325" s="132"/>
      <c r="AF325" s="13"/>
      <c r="AG325" s="13"/>
      <c r="AH325" s="13"/>
      <c r="AI325" s="112"/>
      <c r="AJ325" s="132"/>
      <c r="AK325" s="132"/>
      <c r="AL325" s="132"/>
      <c r="AM325" s="132"/>
      <c r="AN325" s="7"/>
      <c r="AO325" s="132"/>
      <c r="AP325" s="13"/>
      <c r="AQ325" s="13"/>
      <c r="AR325" s="13"/>
      <c r="AS325" s="112"/>
      <c r="AT325" s="132"/>
      <c r="AU325" s="132"/>
      <c r="AV325" s="132"/>
      <c r="AW325" s="132"/>
      <c r="AX325" s="7"/>
      <c r="AY325" s="132"/>
      <c r="AZ325" s="13"/>
      <c r="BA325" s="13"/>
      <c r="BB325" s="13"/>
      <c r="BC325" s="112"/>
      <c r="BD325" s="132"/>
      <c r="BE325" s="132"/>
      <c r="BF325" s="132"/>
      <c r="BG325" s="132"/>
      <c r="BH325" s="7"/>
      <c r="BI325" s="132"/>
      <c r="BJ325" s="13"/>
      <c r="BK325" s="13"/>
      <c r="BL325" s="13"/>
      <c r="BM325" s="112"/>
      <c r="BN325" s="132"/>
      <c r="BO325" s="132"/>
      <c r="BP325" s="132"/>
      <c r="BQ325" s="132"/>
      <c r="BR325" s="7"/>
      <c r="BS325" s="132"/>
      <c r="BT325" s="13"/>
      <c r="BU325" s="13"/>
      <c r="BV325" s="13"/>
      <c r="BW325" s="112"/>
      <c r="BX325" s="132"/>
      <c r="BY325" s="132"/>
      <c r="BZ325" s="132"/>
      <c r="CA325" s="132"/>
      <c r="CB325" s="7"/>
      <c r="CC325" s="132"/>
      <c r="CD325" s="13"/>
      <c r="CE325" s="13"/>
      <c r="CF325" s="13"/>
      <c r="CG325" s="112"/>
      <c r="CH325" s="132"/>
      <c r="CI325" s="132"/>
      <c r="CJ325" s="132"/>
      <c r="CK325" s="132"/>
      <c r="CL325" s="7"/>
      <c r="CM325" s="132"/>
      <c r="CN325" s="13"/>
      <c r="CO325" s="13"/>
      <c r="CP325" s="13"/>
      <c r="CQ325" s="112"/>
      <c r="CR325" s="132"/>
      <c r="CS325" s="132"/>
      <c r="CT325" s="132"/>
      <c r="CU325" s="132"/>
      <c r="CV325" s="7"/>
      <c r="CW325" s="132"/>
      <c r="CX325" s="13"/>
      <c r="CY325" s="13"/>
      <c r="CZ325" s="13"/>
      <c r="DA325" s="112"/>
      <c r="DB325" s="132"/>
      <c r="DC325" s="132"/>
      <c r="DD325" s="132"/>
      <c r="DE325" s="132"/>
      <c r="DF325" s="7"/>
      <c r="DG325" s="132"/>
      <c r="DH325" s="13"/>
      <c r="DI325" s="13"/>
      <c r="DJ325" s="13"/>
      <c r="DK325" s="112"/>
      <c r="DL325" s="132"/>
      <c r="DM325" s="132"/>
      <c r="DN325" s="132"/>
      <c r="DO325" s="132"/>
      <c r="DP325" s="7"/>
      <c r="DQ325" s="132"/>
      <c r="DR325" s="13"/>
      <c r="DS325" s="13"/>
      <c r="DT325" s="13"/>
      <c r="DU325" s="112"/>
      <c r="DV325" s="132"/>
      <c r="DW325" s="132"/>
      <c r="DX325" s="132"/>
      <c r="DY325" s="132"/>
      <c r="DZ325" s="7"/>
      <c r="EA325" s="132"/>
      <c r="EB325" s="13"/>
      <c r="EC325" s="13"/>
      <c r="ED325" s="13"/>
      <c r="EE325" s="112"/>
      <c r="EF325" s="132"/>
      <c r="EG325" s="132"/>
      <c r="EH325" s="132"/>
      <c r="EI325" s="132"/>
      <c r="EJ325" s="7"/>
      <c r="EK325" s="132"/>
      <c r="EL325" s="13"/>
      <c r="EM325" s="13"/>
      <c r="EN325" s="13"/>
      <c r="EO325" s="112"/>
      <c r="EP325" s="132"/>
      <c r="EQ325" s="132"/>
      <c r="ER325" s="132"/>
      <c r="ES325" s="132"/>
      <c r="ET325" s="7"/>
      <c r="EU325" s="132"/>
    </row>
    <row r="326" spans="1:151" ht="12.75" customHeight="1" x14ac:dyDescent="0.2">
      <c r="A326" s="13"/>
      <c r="B326" s="13"/>
      <c r="C326" s="13"/>
      <c r="D326" s="13"/>
      <c r="E326" s="13"/>
      <c r="F326" s="13"/>
      <c r="G326" s="13"/>
      <c r="H326" s="13"/>
      <c r="I326" s="13"/>
      <c r="J326" s="13"/>
      <c r="K326" s="14"/>
      <c r="L326" s="13"/>
      <c r="M326" s="13"/>
      <c r="N326" s="13"/>
      <c r="O326" s="112"/>
      <c r="P326" s="132"/>
      <c r="Q326" s="132"/>
      <c r="R326" s="132"/>
      <c r="S326" s="132"/>
      <c r="T326" s="7"/>
      <c r="U326" s="132"/>
      <c r="V326" s="13"/>
      <c r="W326" s="13"/>
      <c r="X326" s="13"/>
      <c r="Y326" s="112"/>
      <c r="Z326" s="132"/>
      <c r="AA326" s="132"/>
      <c r="AB326" s="132"/>
      <c r="AC326" s="132"/>
      <c r="AD326" s="7"/>
      <c r="AE326" s="132"/>
      <c r="AF326" s="13"/>
      <c r="AG326" s="13"/>
      <c r="AH326" s="13"/>
      <c r="AI326" s="112"/>
      <c r="AJ326" s="132"/>
      <c r="AK326" s="132"/>
      <c r="AL326" s="132"/>
      <c r="AM326" s="132"/>
      <c r="AN326" s="7"/>
      <c r="AO326" s="132"/>
      <c r="AP326" s="13"/>
      <c r="AQ326" s="13"/>
      <c r="AR326" s="13"/>
      <c r="AS326" s="112"/>
      <c r="AT326" s="132"/>
      <c r="AU326" s="132"/>
      <c r="AV326" s="132"/>
      <c r="AW326" s="132"/>
      <c r="AX326" s="7"/>
      <c r="AY326" s="132"/>
      <c r="AZ326" s="13"/>
      <c r="BA326" s="13"/>
      <c r="BB326" s="13"/>
      <c r="BC326" s="112"/>
      <c r="BD326" s="132"/>
      <c r="BE326" s="132"/>
      <c r="BF326" s="132"/>
      <c r="BG326" s="132"/>
      <c r="BH326" s="7"/>
      <c r="BI326" s="132"/>
      <c r="BJ326" s="13"/>
      <c r="BK326" s="13"/>
      <c r="BL326" s="13"/>
      <c r="BM326" s="112"/>
      <c r="BN326" s="132"/>
      <c r="BO326" s="132"/>
      <c r="BP326" s="132"/>
      <c r="BQ326" s="132"/>
      <c r="BR326" s="7"/>
      <c r="BS326" s="132"/>
      <c r="BT326" s="13"/>
      <c r="BU326" s="13"/>
      <c r="BV326" s="13"/>
      <c r="BW326" s="112"/>
      <c r="BX326" s="132"/>
      <c r="BY326" s="132"/>
      <c r="BZ326" s="132"/>
      <c r="CA326" s="132"/>
      <c r="CB326" s="7"/>
      <c r="CC326" s="132"/>
      <c r="CD326" s="13"/>
      <c r="CE326" s="13"/>
      <c r="CF326" s="13"/>
      <c r="CG326" s="112"/>
      <c r="CH326" s="132"/>
      <c r="CI326" s="132"/>
      <c r="CJ326" s="132"/>
      <c r="CK326" s="132"/>
      <c r="CL326" s="7"/>
      <c r="CM326" s="132"/>
      <c r="CN326" s="13"/>
      <c r="CO326" s="13"/>
      <c r="CP326" s="13"/>
      <c r="CQ326" s="112"/>
      <c r="CR326" s="132"/>
      <c r="CS326" s="132"/>
      <c r="CT326" s="132"/>
      <c r="CU326" s="132"/>
      <c r="CV326" s="7"/>
      <c r="CW326" s="132"/>
      <c r="CX326" s="13"/>
      <c r="CY326" s="13"/>
      <c r="CZ326" s="13"/>
      <c r="DA326" s="112"/>
      <c r="DB326" s="132"/>
      <c r="DC326" s="132"/>
      <c r="DD326" s="132"/>
      <c r="DE326" s="132"/>
      <c r="DF326" s="7"/>
      <c r="DG326" s="132"/>
      <c r="DH326" s="13"/>
      <c r="DI326" s="13"/>
      <c r="DJ326" s="13"/>
      <c r="DK326" s="112"/>
      <c r="DL326" s="132"/>
      <c r="DM326" s="132"/>
      <c r="DN326" s="132"/>
      <c r="DO326" s="132"/>
      <c r="DP326" s="7"/>
      <c r="DQ326" s="132"/>
      <c r="DR326" s="13"/>
      <c r="DS326" s="13"/>
      <c r="DT326" s="13"/>
      <c r="DU326" s="112"/>
      <c r="DV326" s="132"/>
      <c r="DW326" s="132"/>
      <c r="DX326" s="132"/>
      <c r="DY326" s="132"/>
      <c r="DZ326" s="7"/>
      <c r="EA326" s="132"/>
      <c r="EB326" s="13"/>
      <c r="EC326" s="13"/>
      <c r="ED326" s="13"/>
      <c r="EE326" s="112"/>
      <c r="EF326" s="132"/>
      <c r="EG326" s="132"/>
      <c r="EH326" s="132"/>
      <c r="EI326" s="132"/>
      <c r="EJ326" s="7"/>
      <c r="EK326" s="132"/>
      <c r="EL326" s="13"/>
      <c r="EM326" s="13"/>
      <c r="EN326" s="13"/>
      <c r="EO326" s="112"/>
      <c r="EP326" s="132"/>
      <c r="EQ326" s="132"/>
      <c r="ER326" s="132"/>
      <c r="ES326" s="132"/>
      <c r="ET326" s="7"/>
      <c r="EU326" s="132"/>
    </row>
    <row r="327" spans="1:151" ht="12.75" customHeight="1" x14ac:dyDescent="0.2">
      <c r="A327" s="13"/>
      <c r="B327" s="13"/>
      <c r="C327" s="13"/>
      <c r="D327" s="13"/>
      <c r="E327" s="13"/>
      <c r="F327" s="13"/>
      <c r="G327" s="13"/>
      <c r="H327" s="13"/>
      <c r="I327" s="13"/>
      <c r="J327" s="13"/>
      <c r="K327" s="14"/>
      <c r="L327" s="13"/>
      <c r="M327" s="13"/>
      <c r="N327" s="13"/>
      <c r="O327" s="112"/>
      <c r="P327" s="132"/>
      <c r="Q327" s="132"/>
      <c r="R327" s="132"/>
      <c r="S327" s="132"/>
      <c r="T327" s="7"/>
      <c r="U327" s="132"/>
      <c r="V327" s="13"/>
      <c r="W327" s="13"/>
      <c r="X327" s="13"/>
      <c r="Y327" s="112"/>
      <c r="Z327" s="132"/>
      <c r="AA327" s="132"/>
      <c r="AB327" s="132"/>
      <c r="AC327" s="132"/>
      <c r="AD327" s="7"/>
      <c r="AE327" s="132"/>
      <c r="AF327" s="13"/>
      <c r="AG327" s="13"/>
      <c r="AH327" s="13"/>
      <c r="AI327" s="112"/>
      <c r="AJ327" s="132"/>
      <c r="AK327" s="132"/>
      <c r="AL327" s="132"/>
      <c r="AM327" s="132"/>
      <c r="AN327" s="7"/>
      <c r="AO327" s="132"/>
      <c r="AP327" s="13"/>
      <c r="AQ327" s="13"/>
      <c r="AR327" s="13"/>
      <c r="AS327" s="112"/>
      <c r="AT327" s="132"/>
      <c r="AU327" s="132"/>
      <c r="AV327" s="132"/>
      <c r="AW327" s="132"/>
      <c r="AX327" s="7"/>
      <c r="AY327" s="132"/>
      <c r="AZ327" s="13"/>
      <c r="BA327" s="13"/>
      <c r="BB327" s="13"/>
      <c r="BC327" s="112"/>
      <c r="BD327" s="132"/>
      <c r="BE327" s="132"/>
      <c r="BF327" s="132"/>
      <c r="BG327" s="132"/>
      <c r="BH327" s="7"/>
      <c r="BI327" s="132"/>
      <c r="BJ327" s="13"/>
      <c r="BK327" s="13"/>
      <c r="BL327" s="13"/>
      <c r="BM327" s="112"/>
      <c r="BN327" s="132"/>
      <c r="BO327" s="132"/>
      <c r="BP327" s="132"/>
      <c r="BQ327" s="132"/>
      <c r="BR327" s="7"/>
      <c r="BS327" s="132"/>
      <c r="BT327" s="13"/>
      <c r="BU327" s="13"/>
      <c r="BV327" s="13"/>
      <c r="BW327" s="112"/>
      <c r="BX327" s="132"/>
      <c r="BY327" s="132"/>
      <c r="BZ327" s="132"/>
      <c r="CA327" s="132"/>
      <c r="CB327" s="7"/>
      <c r="CC327" s="132"/>
      <c r="CD327" s="13"/>
      <c r="CE327" s="13"/>
      <c r="CF327" s="13"/>
      <c r="CG327" s="112"/>
      <c r="CH327" s="132"/>
      <c r="CI327" s="132"/>
      <c r="CJ327" s="132"/>
      <c r="CK327" s="132"/>
      <c r="CL327" s="7"/>
      <c r="CM327" s="132"/>
      <c r="CN327" s="13"/>
      <c r="CO327" s="13"/>
      <c r="CP327" s="13"/>
      <c r="CQ327" s="112"/>
      <c r="CR327" s="132"/>
      <c r="CS327" s="132"/>
      <c r="CT327" s="132"/>
      <c r="CU327" s="132"/>
      <c r="CV327" s="7"/>
      <c r="CW327" s="132"/>
      <c r="CX327" s="13"/>
      <c r="CY327" s="13"/>
      <c r="CZ327" s="13"/>
      <c r="DA327" s="112"/>
      <c r="DB327" s="132"/>
      <c r="DC327" s="132"/>
      <c r="DD327" s="132"/>
      <c r="DE327" s="132"/>
      <c r="DF327" s="7"/>
      <c r="DG327" s="132"/>
      <c r="DH327" s="13"/>
      <c r="DI327" s="13"/>
      <c r="DJ327" s="13"/>
      <c r="DK327" s="112"/>
      <c r="DL327" s="132"/>
      <c r="DM327" s="132"/>
      <c r="DN327" s="132"/>
      <c r="DO327" s="132"/>
      <c r="DP327" s="7"/>
      <c r="DQ327" s="132"/>
      <c r="DR327" s="13"/>
      <c r="DS327" s="13"/>
      <c r="DT327" s="13"/>
      <c r="DU327" s="112"/>
      <c r="DV327" s="132"/>
      <c r="DW327" s="132"/>
      <c r="DX327" s="132"/>
      <c r="DY327" s="132"/>
      <c r="DZ327" s="7"/>
      <c r="EA327" s="132"/>
      <c r="EB327" s="13"/>
      <c r="EC327" s="13"/>
      <c r="ED327" s="13"/>
      <c r="EE327" s="112"/>
      <c r="EF327" s="132"/>
      <c r="EG327" s="132"/>
      <c r="EH327" s="132"/>
      <c r="EI327" s="132"/>
      <c r="EJ327" s="7"/>
      <c r="EK327" s="132"/>
      <c r="EL327" s="13"/>
      <c r="EM327" s="13"/>
      <c r="EN327" s="13"/>
      <c r="EO327" s="112"/>
      <c r="EP327" s="132"/>
      <c r="EQ327" s="132"/>
      <c r="ER327" s="132"/>
      <c r="ES327" s="132"/>
      <c r="ET327" s="7"/>
      <c r="EU327" s="132"/>
    </row>
    <row r="328" spans="1:151" ht="12.75" customHeight="1" x14ac:dyDescent="0.2">
      <c r="A328" s="13"/>
      <c r="B328" s="13"/>
      <c r="C328" s="13"/>
      <c r="D328" s="13"/>
      <c r="E328" s="13"/>
      <c r="F328" s="13"/>
      <c r="G328" s="13"/>
      <c r="H328" s="13"/>
      <c r="I328" s="13"/>
      <c r="J328" s="13"/>
      <c r="K328" s="14"/>
      <c r="L328" s="13"/>
      <c r="M328" s="13"/>
      <c r="N328" s="13"/>
      <c r="O328" s="112"/>
      <c r="P328" s="132"/>
      <c r="Q328" s="132"/>
      <c r="R328" s="132"/>
      <c r="S328" s="132"/>
      <c r="T328" s="7"/>
      <c r="U328" s="132"/>
      <c r="V328" s="13"/>
      <c r="W328" s="13"/>
      <c r="X328" s="13"/>
      <c r="Y328" s="112"/>
      <c r="Z328" s="132"/>
      <c r="AA328" s="132"/>
      <c r="AB328" s="132"/>
      <c r="AC328" s="132"/>
      <c r="AD328" s="7"/>
      <c r="AE328" s="132"/>
      <c r="AF328" s="13"/>
      <c r="AG328" s="13"/>
      <c r="AH328" s="13"/>
      <c r="AI328" s="112"/>
      <c r="AJ328" s="132"/>
      <c r="AK328" s="132"/>
      <c r="AL328" s="132"/>
      <c r="AM328" s="132"/>
      <c r="AN328" s="7"/>
      <c r="AO328" s="132"/>
      <c r="AP328" s="13"/>
      <c r="AQ328" s="13"/>
      <c r="AR328" s="13"/>
      <c r="AS328" s="112"/>
      <c r="AT328" s="132"/>
      <c r="AU328" s="132"/>
      <c r="AV328" s="132"/>
      <c r="AW328" s="132"/>
      <c r="AX328" s="7"/>
      <c r="AY328" s="132"/>
      <c r="AZ328" s="13"/>
      <c r="BA328" s="13"/>
      <c r="BB328" s="13"/>
      <c r="BC328" s="112"/>
      <c r="BD328" s="132"/>
      <c r="BE328" s="132"/>
      <c r="BF328" s="132"/>
      <c r="BG328" s="132"/>
      <c r="BH328" s="7"/>
      <c r="BI328" s="132"/>
      <c r="BJ328" s="13"/>
      <c r="BK328" s="13"/>
      <c r="BL328" s="13"/>
      <c r="BM328" s="112"/>
      <c r="BN328" s="132"/>
      <c r="BO328" s="132"/>
      <c r="BP328" s="132"/>
      <c r="BQ328" s="132"/>
      <c r="BR328" s="7"/>
      <c r="BS328" s="132"/>
      <c r="BT328" s="13"/>
      <c r="BU328" s="13"/>
      <c r="BV328" s="13"/>
      <c r="BW328" s="112"/>
      <c r="BX328" s="132"/>
      <c r="BY328" s="132"/>
      <c r="BZ328" s="132"/>
      <c r="CA328" s="132"/>
      <c r="CB328" s="7"/>
      <c r="CC328" s="132"/>
      <c r="CD328" s="13"/>
      <c r="CE328" s="13"/>
      <c r="CF328" s="13"/>
      <c r="CG328" s="112"/>
      <c r="CH328" s="132"/>
      <c r="CI328" s="132"/>
      <c r="CJ328" s="132"/>
      <c r="CK328" s="132"/>
      <c r="CL328" s="7"/>
      <c r="CM328" s="132"/>
      <c r="CN328" s="13"/>
      <c r="CO328" s="13"/>
      <c r="CP328" s="13"/>
      <c r="CQ328" s="112"/>
      <c r="CR328" s="132"/>
      <c r="CS328" s="132"/>
      <c r="CT328" s="132"/>
      <c r="CU328" s="132"/>
      <c r="CV328" s="7"/>
      <c r="CW328" s="132"/>
      <c r="CX328" s="13"/>
      <c r="CY328" s="13"/>
      <c r="CZ328" s="13"/>
      <c r="DA328" s="112"/>
      <c r="DB328" s="132"/>
      <c r="DC328" s="132"/>
      <c r="DD328" s="132"/>
      <c r="DE328" s="132"/>
      <c r="DF328" s="7"/>
      <c r="DG328" s="132"/>
      <c r="DH328" s="13"/>
      <c r="DI328" s="13"/>
      <c r="DJ328" s="13"/>
      <c r="DK328" s="112"/>
      <c r="DL328" s="132"/>
      <c r="DM328" s="132"/>
      <c r="DN328" s="132"/>
      <c r="DO328" s="132"/>
      <c r="DP328" s="7"/>
      <c r="DQ328" s="132"/>
      <c r="DR328" s="13"/>
      <c r="DS328" s="13"/>
      <c r="DT328" s="13"/>
      <c r="DU328" s="112"/>
      <c r="DV328" s="132"/>
      <c r="DW328" s="132"/>
      <c r="DX328" s="132"/>
      <c r="DY328" s="132"/>
      <c r="DZ328" s="7"/>
      <c r="EA328" s="132"/>
      <c r="EB328" s="13"/>
      <c r="EC328" s="13"/>
      <c r="ED328" s="13"/>
      <c r="EE328" s="112"/>
      <c r="EF328" s="132"/>
      <c r="EG328" s="132"/>
      <c r="EH328" s="132"/>
      <c r="EI328" s="132"/>
      <c r="EJ328" s="7"/>
      <c r="EK328" s="132"/>
      <c r="EL328" s="13"/>
      <c r="EM328" s="13"/>
      <c r="EN328" s="13"/>
      <c r="EO328" s="112"/>
      <c r="EP328" s="132"/>
      <c r="EQ328" s="132"/>
      <c r="ER328" s="132"/>
      <c r="ES328" s="132"/>
      <c r="ET328" s="7"/>
      <c r="EU328" s="132"/>
    </row>
    <row r="329" spans="1:151" ht="12.75" customHeight="1" x14ac:dyDescent="0.2">
      <c r="A329" s="13"/>
      <c r="B329" s="13"/>
      <c r="C329" s="13"/>
      <c r="D329" s="13"/>
      <c r="E329" s="13"/>
      <c r="F329" s="13"/>
      <c r="G329" s="13"/>
      <c r="H329" s="13"/>
      <c r="I329" s="13"/>
      <c r="J329" s="13"/>
      <c r="K329" s="14"/>
      <c r="L329" s="13"/>
      <c r="M329" s="13"/>
      <c r="N329" s="13"/>
      <c r="O329" s="112"/>
      <c r="P329" s="132"/>
      <c r="Q329" s="132"/>
      <c r="R329" s="132"/>
      <c r="S329" s="132"/>
      <c r="T329" s="7"/>
      <c r="U329" s="132"/>
      <c r="V329" s="13"/>
      <c r="W329" s="13"/>
      <c r="X329" s="13"/>
      <c r="Y329" s="112"/>
      <c r="Z329" s="132"/>
      <c r="AA329" s="132"/>
      <c r="AB329" s="132"/>
      <c r="AC329" s="132"/>
      <c r="AD329" s="7"/>
      <c r="AE329" s="132"/>
      <c r="AF329" s="13"/>
      <c r="AG329" s="13"/>
      <c r="AH329" s="13"/>
      <c r="AI329" s="112"/>
      <c r="AJ329" s="132"/>
      <c r="AK329" s="132"/>
      <c r="AL329" s="132"/>
      <c r="AM329" s="132"/>
      <c r="AN329" s="7"/>
      <c r="AO329" s="132"/>
      <c r="AP329" s="13"/>
      <c r="AQ329" s="13"/>
      <c r="AR329" s="13"/>
      <c r="AS329" s="112"/>
      <c r="AT329" s="132"/>
      <c r="AU329" s="132"/>
      <c r="AV329" s="132"/>
      <c r="AW329" s="132"/>
      <c r="AX329" s="7"/>
      <c r="AY329" s="132"/>
      <c r="AZ329" s="13"/>
      <c r="BA329" s="13"/>
      <c r="BB329" s="13"/>
      <c r="BC329" s="112"/>
      <c r="BD329" s="132"/>
      <c r="BE329" s="132"/>
      <c r="BF329" s="132"/>
      <c r="BG329" s="132"/>
      <c r="BH329" s="7"/>
      <c r="BI329" s="132"/>
      <c r="BJ329" s="13"/>
      <c r="BK329" s="13"/>
      <c r="BL329" s="13"/>
      <c r="BM329" s="112"/>
      <c r="BN329" s="132"/>
      <c r="BO329" s="132"/>
      <c r="BP329" s="132"/>
      <c r="BQ329" s="132"/>
      <c r="BR329" s="7"/>
      <c r="BS329" s="132"/>
      <c r="BT329" s="13"/>
      <c r="BU329" s="13"/>
      <c r="BV329" s="13"/>
      <c r="BW329" s="112"/>
      <c r="BX329" s="132"/>
      <c r="BY329" s="132"/>
      <c r="BZ329" s="132"/>
      <c r="CA329" s="132"/>
      <c r="CB329" s="7"/>
      <c r="CC329" s="132"/>
      <c r="CD329" s="13"/>
      <c r="CE329" s="13"/>
      <c r="CF329" s="13"/>
      <c r="CG329" s="112"/>
      <c r="CH329" s="132"/>
      <c r="CI329" s="132"/>
      <c r="CJ329" s="132"/>
      <c r="CK329" s="132"/>
      <c r="CL329" s="7"/>
      <c r="CM329" s="132"/>
      <c r="CN329" s="13"/>
      <c r="CO329" s="13"/>
      <c r="CP329" s="13"/>
      <c r="CQ329" s="112"/>
      <c r="CR329" s="132"/>
      <c r="CS329" s="132"/>
      <c r="CT329" s="132"/>
      <c r="CU329" s="132"/>
      <c r="CV329" s="7"/>
      <c r="CW329" s="132"/>
      <c r="CX329" s="13"/>
      <c r="CY329" s="13"/>
      <c r="CZ329" s="13"/>
      <c r="DA329" s="112"/>
      <c r="DB329" s="132"/>
      <c r="DC329" s="132"/>
      <c r="DD329" s="132"/>
      <c r="DE329" s="132"/>
      <c r="DF329" s="7"/>
      <c r="DG329" s="132"/>
      <c r="DH329" s="13"/>
      <c r="DI329" s="13"/>
      <c r="DJ329" s="13"/>
      <c r="DK329" s="112"/>
      <c r="DL329" s="132"/>
      <c r="DM329" s="132"/>
      <c r="DN329" s="132"/>
      <c r="DO329" s="132"/>
      <c r="DP329" s="7"/>
      <c r="DQ329" s="132"/>
      <c r="DR329" s="13"/>
      <c r="DS329" s="13"/>
      <c r="DT329" s="13"/>
      <c r="DU329" s="112"/>
      <c r="DV329" s="132"/>
      <c r="DW329" s="132"/>
      <c r="DX329" s="132"/>
      <c r="DY329" s="132"/>
      <c r="DZ329" s="7"/>
      <c r="EA329" s="132"/>
      <c r="EB329" s="13"/>
      <c r="EC329" s="13"/>
      <c r="ED329" s="13"/>
      <c r="EE329" s="112"/>
      <c r="EF329" s="132"/>
      <c r="EG329" s="132"/>
      <c r="EH329" s="132"/>
      <c r="EI329" s="132"/>
      <c r="EJ329" s="7"/>
      <c r="EK329" s="132"/>
      <c r="EL329" s="13"/>
      <c r="EM329" s="13"/>
      <c r="EN329" s="13"/>
      <c r="EO329" s="112"/>
      <c r="EP329" s="132"/>
      <c r="EQ329" s="132"/>
      <c r="ER329" s="132"/>
      <c r="ES329" s="132"/>
      <c r="ET329" s="7"/>
      <c r="EU329" s="132"/>
    </row>
    <row r="330" spans="1:151" ht="12.75" customHeight="1" x14ac:dyDescent="0.2">
      <c r="A330" s="13"/>
      <c r="B330" s="13"/>
      <c r="C330" s="13"/>
      <c r="D330" s="13"/>
      <c r="E330" s="13"/>
      <c r="F330" s="13"/>
      <c r="G330" s="13"/>
      <c r="H330" s="13"/>
      <c r="I330" s="13"/>
      <c r="J330" s="13"/>
      <c r="K330" s="14"/>
      <c r="L330" s="13"/>
      <c r="M330" s="13"/>
      <c r="N330" s="13"/>
      <c r="O330" s="112"/>
      <c r="P330" s="132"/>
      <c r="Q330" s="132"/>
      <c r="R330" s="132"/>
      <c r="S330" s="132"/>
      <c r="T330" s="7"/>
      <c r="U330" s="132"/>
      <c r="V330" s="13"/>
      <c r="W330" s="13"/>
      <c r="X330" s="13"/>
      <c r="Y330" s="112"/>
      <c r="Z330" s="132"/>
      <c r="AA330" s="132"/>
      <c r="AB330" s="132"/>
      <c r="AC330" s="132"/>
      <c r="AD330" s="7"/>
      <c r="AE330" s="132"/>
      <c r="AF330" s="13"/>
      <c r="AG330" s="13"/>
      <c r="AH330" s="13"/>
      <c r="AI330" s="112"/>
      <c r="AJ330" s="132"/>
      <c r="AK330" s="132"/>
      <c r="AL330" s="132"/>
      <c r="AM330" s="132"/>
      <c r="AN330" s="7"/>
      <c r="AO330" s="132"/>
      <c r="AP330" s="13"/>
      <c r="AQ330" s="13"/>
      <c r="AR330" s="13"/>
      <c r="AS330" s="112"/>
      <c r="AT330" s="132"/>
      <c r="AU330" s="132"/>
      <c r="AV330" s="132"/>
      <c r="AW330" s="132"/>
      <c r="AX330" s="7"/>
      <c r="AY330" s="132"/>
      <c r="AZ330" s="13"/>
      <c r="BA330" s="13"/>
      <c r="BB330" s="13"/>
      <c r="BC330" s="112"/>
      <c r="BD330" s="132"/>
      <c r="BE330" s="132"/>
      <c r="BF330" s="132"/>
      <c r="BG330" s="132"/>
      <c r="BH330" s="7"/>
      <c r="BI330" s="132"/>
      <c r="BJ330" s="13"/>
      <c r="BK330" s="13"/>
      <c r="BL330" s="13"/>
      <c r="BM330" s="112"/>
      <c r="BN330" s="132"/>
      <c r="BO330" s="132"/>
      <c r="BP330" s="132"/>
      <c r="BQ330" s="132"/>
      <c r="BR330" s="7"/>
      <c r="BS330" s="132"/>
      <c r="BT330" s="13"/>
      <c r="BU330" s="13"/>
      <c r="BV330" s="13"/>
      <c r="BW330" s="112"/>
      <c r="BX330" s="132"/>
      <c r="BY330" s="132"/>
      <c r="BZ330" s="132"/>
      <c r="CA330" s="132"/>
      <c r="CB330" s="7"/>
      <c r="CC330" s="132"/>
      <c r="CD330" s="13"/>
      <c r="CE330" s="13"/>
      <c r="CF330" s="13"/>
      <c r="CG330" s="112"/>
      <c r="CH330" s="132"/>
      <c r="CI330" s="132"/>
      <c r="CJ330" s="132"/>
      <c r="CK330" s="132"/>
      <c r="CL330" s="7"/>
      <c r="CM330" s="132"/>
      <c r="CN330" s="13"/>
      <c r="CO330" s="13"/>
      <c r="CP330" s="13"/>
      <c r="CQ330" s="112"/>
      <c r="CR330" s="132"/>
      <c r="CS330" s="132"/>
      <c r="CT330" s="132"/>
      <c r="CU330" s="132"/>
      <c r="CV330" s="7"/>
      <c r="CW330" s="132"/>
      <c r="CX330" s="13"/>
      <c r="CY330" s="13"/>
      <c r="CZ330" s="13"/>
      <c r="DA330" s="112"/>
      <c r="DB330" s="132"/>
      <c r="DC330" s="132"/>
      <c r="DD330" s="132"/>
      <c r="DE330" s="132"/>
      <c r="DF330" s="7"/>
      <c r="DG330" s="132"/>
      <c r="DH330" s="13"/>
      <c r="DI330" s="13"/>
      <c r="DJ330" s="13"/>
      <c r="DK330" s="112"/>
      <c r="DL330" s="132"/>
      <c r="DM330" s="132"/>
      <c r="DN330" s="132"/>
      <c r="DO330" s="132"/>
      <c r="DP330" s="7"/>
      <c r="DQ330" s="132"/>
      <c r="DR330" s="13"/>
      <c r="DS330" s="13"/>
      <c r="DT330" s="13"/>
      <c r="DU330" s="112"/>
      <c r="DV330" s="132"/>
      <c r="DW330" s="132"/>
      <c r="DX330" s="132"/>
      <c r="DY330" s="132"/>
      <c r="DZ330" s="7"/>
      <c r="EA330" s="132"/>
      <c r="EB330" s="13"/>
      <c r="EC330" s="13"/>
      <c r="ED330" s="13"/>
      <c r="EE330" s="112"/>
      <c r="EF330" s="132"/>
      <c r="EG330" s="132"/>
      <c r="EH330" s="132"/>
      <c r="EI330" s="132"/>
      <c r="EJ330" s="7"/>
      <c r="EK330" s="132"/>
      <c r="EL330" s="13"/>
      <c r="EM330" s="13"/>
      <c r="EN330" s="13"/>
      <c r="EO330" s="112"/>
      <c r="EP330" s="132"/>
      <c r="EQ330" s="132"/>
      <c r="ER330" s="132"/>
      <c r="ES330" s="132"/>
      <c r="ET330" s="7"/>
      <c r="EU330" s="132"/>
    </row>
    <row r="331" spans="1:151" ht="12.75" customHeight="1" x14ac:dyDescent="0.2">
      <c r="A331" s="13"/>
      <c r="B331" s="13"/>
      <c r="C331" s="13"/>
      <c r="D331" s="13"/>
      <c r="E331" s="13"/>
      <c r="F331" s="13"/>
      <c r="G331" s="13"/>
      <c r="H331" s="13"/>
      <c r="I331" s="13"/>
      <c r="J331" s="13"/>
      <c r="K331" s="14"/>
      <c r="L331" s="13"/>
      <c r="M331" s="13"/>
      <c r="N331" s="13"/>
      <c r="O331" s="112"/>
      <c r="P331" s="132"/>
      <c r="Q331" s="132"/>
      <c r="R331" s="132"/>
      <c r="S331" s="132"/>
      <c r="T331" s="7"/>
      <c r="U331" s="132"/>
      <c r="V331" s="13"/>
      <c r="W331" s="13"/>
      <c r="X331" s="13"/>
      <c r="Y331" s="112"/>
      <c r="Z331" s="132"/>
      <c r="AA331" s="132"/>
      <c r="AB331" s="132"/>
      <c r="AC331" s="132"/>
      <c r="AD331" s="7"/>
      <c r="AE331" s="132"/>
      <c r="AF331" s="13"/>
      <c r="AG331" s="13"/>
      <c r="AH331" s="13"/>
      <c r="AI331" s="112"/>
      <c r="AJ331" s="132"/>
      <c r="AK331" s="132"/>
      <c r="AL331" s="132"/>
      <c r="AM331" s="132"/>
      <c r="AN331" s="7"/>
      <c r="AO331" s="132"/>
      <c r="AP331" s="13"/>
      <c r="AQ331" s="13"/>
      <c r="AR331" s="13"/>
      <c r="AS331" s="112"/>
      <c r="AT331" s="132"/>
      <c r="AU331" s="132"/>
      <c r="AV331" s="132"/>
      <c r="AW331" s="132"/>
      <c r="AX331" s="7"/>
      <c r="AY331" s="132"/>
      <c r="AZ331" s="13"/>
      <c r="BA331" s="13"/>
      <c r="BB331" s="13"/>
      <c r="BC331" s="112"/>
      <c r="BD331" s="132"/>
      <c r="BE331" s="132"/>
      <c r="BF331" s="132"/>
      <c r="BG331" s="132"/>
      <c r="BH331" s="7"/>
      <c r="BI331" s="132"/>
      <c r="BJ331" s="13"/>
      <c r="BK331" s="13"/>
      <c r="BL331" s="13"/>
      <c r="BM331" s="112"/>
      <c r="BN331" s="132"/>
      <c r="BO331" s="132"/>
      <c r="BP331" s="132"/>
      <c r="BQ331" s="132"/>
      <c r="BR331" s="7"/>
      <c r="BS331" s="132"/>
      <c r="BT331" s="13"/>
      <c r="BU331" s="13"/>
      <c r="BV331" s="13"/>
      <c r="BW331" s="112"/>
      <c r="BX331" s="132"/>
      <c r="BY331" s="132"/>
      <c r="BZ331" s="132"/>
      <c r="CA331" s="132"/>
      <c r="CB331" s="7"/>
      <c r="CC331" s="132"/>
      <c r="CD331" s="13"/>
      <c r="CE331" s="13"/>
      <c r="CF331" s="13"/>
      <c r="CG331" s="112"/>
      <c r="CH331" s="132"/>
      <c r="CI331" s="132"/>
      <c r="CJ331" s="132"/>
      <c r="CK331" s="132"/>
      <c r="CL331" s="7"/>
      <c r="CM331" s="132"/>
      <c r="CN331" s="13"/>
      <c r="CO331" s="13"/>
      <c r="CP331" s="13"/>
      <c r="CQ331" s="112"/>
      <c r="CR331" s="132"/>
      <c r="CS331" s="132"/>
      <c r="CT331" s="132"/>
      <c r="CU331" s="132"/>
      <c r="CV331" s="7"/>
      <c r="CW331" s="132"/>
      <c r="CX331" s="13"/>
      <c r="CY331" s="13"/>
      <c r="CZ331" s="13"/>
      <c r="DA331" s="112"/>
      <c r="DB331" s="132"/>
      <c r="DC331" s="132"/>
      <c r="DD331" s="132"/>
      <c r="DE331" s="132"/>
      <c r="DF331" s="7"/>
      <c r="DG331" s="132"/>
      <c r="DH331" s="13"/>
      <c r="DI331" s="13"/>
      <c r="DJ331" s="13"/>
      <c r="DK331" s="112"/>
      <c r="DL331" s="132"/>
      <c r="DM331" s="132"/>
      <c r="DN331" s="132"/>
      <c r="DO331" s="132"/>
      <c r="DP331" s="7"/>
      <c r="DQ331" s="132"/>
      <c r="DR331" s="13"/>
      <c r="DS331" s="13"/>
      <c r="DT331" s="13"/>
      <c r="DU331" s="112"/>
      <c r="DV331" s="132"/>
      <c r="DW331" s="132"/>
      <c r="DX331" s="132"/>
      <c r="DY331" s="132"/>
      <c r="DZ331" s="7"/>
      <c r="EA331" s="132"/>
      <c r="EB331" s="13"/>
      <c r="EC331" s="13"/>
      <c r="ED331" s="13"/>
      <c r="EE331" s="112"/>
      <c r="EF331" s="132"/>
      <c r="EG331" s="132"/>
      <c r="EH331" s="132"/>
      <c r="EI331" s="132"/>
      <c r="EJ331" s="7"/>
      <c r="EK331" s="132"/>
      <c r="EL331" s="13"/>
      <c r="EM331" s="13"/>
      <c r="EN331" s="13"/>
      <c r="EO331" s="112"/>
      <c r="EP331" s="132"/>
      <c r="EQ331" s="132"/>
      <c r="ER331" s="132"/>
      <c r="ES331" s="132"/>
      <c r="ET331" s="7"/>
      <c r="EU331" s="132"/>
    </row>
    <row r="332" spans="1:151" ht="12.75" customHeight="1" x14ac:dyDescent="0.2">
      <c r="A332" s="13"/>
      <c r="B332" s="13"/>
      <c r="C332" s="13"/>
      <c r="D332" s="13"/>
      <c r="E332" s="13"/>
      <c r="F332" s="13"/>
      <c r="G332" s="13"/>
      <c r="H332" s="13"/>
      <c r="I332" s="13"/>
      <c r="J332" s="13"/>
      <c r="K332" s="14"/>
      <c r="L332" s="13"/>
      <c r="M332" s="13"/>
      <c r="N332" s="13"/>
      <c r="O332" s="112"/>
      <c r="P332" s="132"/>
      <c r="Q332" s="132"/>
      <c r="R332" s="132"/>
      <c r="S332" s="132"/>
      <c r="T332" s="7"/>
      <c r="U332" s="132"/>
      <c r="V332" s="13"/>
      <c r="W332" s="13"/>
      <c r="X332" s="13"/>
      <c r="Y332" s="112"/>
      <c r="Z332" s="132"/>
      <c r="AA332" s="132"/>
      <c r="AB332" s="132"/>
      <c r="AC332" s="132"/>
      <c r="AD332" s="7"/>
      <c r="AE332" s="132"/>
      <c r="AF332" s="13"/>
      <c r="AG332" s="13"/>
      <c r="AH332" s="13"/>
      <c r="AI332" s="112"/>
      <c r="AJ332" s="132"/>
      <c r="AK332" s="132"/>
      <c r="AL332" s="132"/>
      <c r="AM332" s="132"/>
      <c r="AN332" s="7"/>
      <c r="AO332" s="132"/>
      <c r="AP332" s="13"/>
      <c r="AQ332" s="13"/>
      <c r="AR332" s="13"/>
      <c r="AS332" s="112"/>
      <c r="AT332" s="132"/>
      <c r="AU332" s="132"/>
      <c r="AV332" s="132"/>
      <c r="AW332" s="132"/>
      <c r="AX332" s="7"/>
      <c r="AY332" s="132"/>
      <c r="AZ332" s="13"/>
      <c r="BA332" s="13"/>
      <c r="BB332" s="13"/>
      <c r="BC332" s="112"/>
      <c r="BD332" s="132"/>
      <c r="BE332" s="132"/>
      <c r="BF332" s="132"/>
      <c r="BG332" s="132"/>
      <c r="BH332" s="7"/>
      <c r="BI332" s="132"/>
      <c r="BJ332" s="13"/>
      <c r="BK332" s="13"/>
      <c r="BL332" s="13"/>
      <c r="BM332" s="112"/>
      <c r="BN332" s="132"/>
      <c r="BO332" s="132"/>
      <c r="BP332" s="132"/>
      <c r="BQ332" s="132"/>
      <c r="BR332" s="7"/>
      <c r="BS332" s="132"/>
      <c r="BT332" s="13"/>
      <c r="BU332" s="13"/>
      <c r="BV332" s="13"/>
      <c r="BW332" s="112"/>
      <c r="BX332" s="132"/>
      <c r="BY332" s="132"/>
      <c r="BZ332" s="132"/>
      <c r="CA332" s="132"/>
      <c r="CB332" s="7"/>
      <c r="CC332" s="132"/>
      <c r="CD332" s="13"/>
      <c r="CE332" s="13"/>
      <c r="CF332" s="13"/>
      <c r="CG332" s="112"/>
      <c r="CH332" s="132"/>
      <c r="CI332" s="132"/>
      <c r="CJ332" s="132"/>
      <c r="CK332" s="132"/>
      <c r="CL332" s="7"/>
      <c r="CM332" s="132"/>
      <c r="CN332" s="13"/>
      <c r="CO332" s="13"/>
      <c r="CP332" s="13"/>
      <c r="CQ332" s="112"/>
      <c r="CR332" s="132"/>
      <c r="CS332" s="132"/>
      <c r="CT332" s="132"/>
      <c r="CU332" s="132"/>
      <c r="CV332" s="7"/>
      <c r="CW332" s="132"/>
      <c r="CX332" s="13"/>
      <c r="CY332" s="13"/>
      <c r="CZ332" s="13"/>
      <c r="DA332" s="112"/>
      <c r="DB332" s="132"/>
      <c r="DC332" s="132"/>
      <c r="DD332" s="132"/>
      <c r="DE332" s="132"/>
      <c r="DF332" s="7"/>
      <c r="DG332" s="132"/>
      <c r="DH332" s="13"/>
      <c r="DI332" s="13"/>
      <c r="DJ332" s="13"/>
      <c r="DK332" s="112"/>
      <c r="DL332" s="132"/>
      <c r="DM332" s="132"/>
      <c r="DN332" s="132"/>
      <c r="DO332" s="132"/>
      <c r="DP332" s="7"/>
      <c r="DQ332" s="132"/>
      <c r="DR332" s="13"/>
      <c r="DS332" s="13"/>
      <c r="DT332" s="13"/>
      <c r="DU332" s="112"/>
      <c r="DV332" s="132"/>
      <c r="DW332" s="132"/>
      <c r="DX332" s="132"/>
      <c r="DY332" s="132"/>
      <c r="DZ332" s="7"/>
      <c r="EA332" s="132"/>
      <c r="EB332" s="13"/>
      <c r="EC332" s="13"/>
      <c r="ED332" s="13"/>
      <c r="EE332" s="112"/>
      <c r="EF332" s="132"/>
      <c r="EG332" s="132"/>
      <c r="EH332" s="132"/>
      <c r="EI332" s="132"/>
      <c r="EJ332" s="7"/>
      <c r="EK332" s="132"/>
      <c r="EL332" s="13"/>
      <c r="EM332" s="13"/>
      <c r="EN332" s="13"/>
      <c r="EO332" s="112"/>
      <c r="EP332" s="132"/>
      <c r="EQ332" s="132"/>
      <c r="ER332" s="132"/>
      <c r="ES332" s="132"/>
      <c r="ET332" s="7"/>
      <c r="EU332" s="132"/>
    </row>
    <row r="333" spans="1:151" ht="12.75" customHeight="1" x14ac:dyDescent="0.2">
      <c r="A333" s="13"/>
      <c r="B333" s="13"/>
      <c r="C333" s="13"/>
      <c r="D333" s="13"/>
      <c r="E333" s="13"/>
      <c r="F333" s="13"/>
      <c r="G333" s="13"/>
      <c r="H333" s="13"/>
      <c r="I333" s="13"/>
      <c r="J333" s="13"/>
      <c r="K333" s="14"/>
      <c r="L333" s="13"/>
      <c r="M333" s="13"/>
      <c r="N333" s="13"/>
      <c r="O333" s="112"/>
      <c r="P333" s="132"/>
      <c r="Q333" s="132"/>
      <c r="R333" s="132"/>
      <c r="S333" s="132"/>
      <c r="T333" s="7"/>
      <c r="U333" s="132"/>
      <c r="V333" s="13"/>
      <c r="W333" s="13"/>
      <c r="X333" s="13"/>
      <c r="Y333" s="112"/>
      <c r="Z333" s="132"/>
      <c r="AA333" s="132"/>
      <c r="AB333" s="132"/>
      <c r="AC333" s="132"/>
      <c r="AD333" s="7"/>
      <c r="AE333" s="132"/>
      <c r="AF333" s="13"/>
      <c r="AG333" s="13"/>
      <c r="AH333" s="13"/>
      <c r="AI333" s="112"/>
      <c r="AJ333" s="132"/>
      <c r="AK333" s="132"/>
      <c r="AL333" s="132"/>
      <c r="AM333" s="132"/>
      <c r="AN333" s="7"/>
      <c r="AO333" s="132"/>
      <c r="AP333" s="13"/>
      <c r="AQ333" s="13"/>
      <c r="AR333" s="13"/>
      <c r="AS333" s="112"/>
      <c r="AT333" s="132"/>
      <c r="AU333" s="132"/>
      <c r="AV333" s="132"/>
      <c r="AW333" s="132"/>
      <c r="AX333" s="7"/>
      <c r="AY333" s="132"/>
      <c r="AZ333" s="13"/>
      <c r="BA333" s="13"/>
      <c r="BB333" s="13"/>
      <c r="BC333" s="112"/>
      <c r="BD333" s="132"/>
      <c r="BE333" s="132"/>
      <c r="BF333" s="132"/>
      <c r="BG333" s="132"/>
      <c r="BH333" s="7"/>
      <c r="BI333" s="132"/>
      <c r="BJ333" s="13"/>
      <c r="BK333" s="13"/>
      <c r="BL333" s="13"/>
      <c r="BM333" s="112"/>
      <c r="BN333" s="132"/>
      <c r="BO333" s="132"/>
      <c r="BP333" s="132"/>
      <c r="BQ333" s="132"/>
      <c r="BR333" s="7"/>
      <c r="BS333" s="132"/>
      <c r="BT333" s="13"/>
      <c r="BU333" s="13"/>
      <c r="BV333" s="13"/>
      <c r="BW333" s="112"/>
      <c r="BX333" s="132"/>
      <c r="BY333" s="132"/>
      <c r="BZ333" s="132"/>
      <c r="CA333" s="132"/>
      <c r="CB333" s="7"/>
      <c r="CC333" s="132"/>
      <c r="CD333" s="13"/>
      <c r="CE333" s="13"/>
      <c r="CF333" s="13"/>
      <c r="CG333" s="112"/>
      <c r="CH333" s="132"/>
      <c r="CI333" s="132"/>
      <c r="CJ333" s="132"/>
      <c r="CK333" s="132"/>
      <c r="CL333" s="7"/>
      <c r="CM333" s="132"/>
      <c r="CN333" s="13"/>
      <c r="CO333" s="13"/>
      <c r="CP333" s="13"/>
      <c r="CQ333" s="112"/>
      <c r="CR333" s="132"/>
      <c r="CS333" s="132"/>
      <c r="CT333" s="132"/>
      <c r="CU333" s="132"/>
      <c r="CV333" s="7"/>
      <c r="CW333" s="132"/>
      <c r="CX333" s="13"/>
      <c r="CY333" s="13"/>
      <c r="CZ333" s="13"/>
      <c r="DA333" s="112"/>
      <c r="DB333" s="132"/>
      <c r="DC333" s="132"/>
      <c r="DD333" s="132"/>
      <c r="DE333" s="132"/>
      <c r="DF333" s="7"/>
      <c r="DG333" s="132"/>
      <c r="DH333" s="13"/>
      <c r="DI333" s="13"/>
      <c r="DJ333" s="13"/>
      <c r="DK333" s="112"/>
      <c r="DL333" s="132"/>
      <c r="DM333" s="132"/>
      <c r="DN333" s="132"/>
      <c r="DO333" s="132"/>
      <c r="DP333" s="7"/>
      <c r="DQ333" s="132"/>
      <c r="DR333" s="13"/>
      <c r="DS333" s="13"/>
      <c r="DT333" s="13"/>
      <c r="DU333" s="112"/>
      <c r="DV333" s="132"/>
      <c r="DW333" s="132"/>
      <c r="DX333" s="132"/>
      <c r="DY333" s="132"/>
      <c r="DZ333" s="7"/>
      <c r="EA333" s="132"/>
      <c r="EB333" s="13"/>
      <c r="EC333" s="13"/>
      <c r="ED333" s="13"/>
      <c r="EE333" s="112"/>
      <c r="EF333" s="132"/>
      <c r="EG333" s="132"/>
      <c r="EH333" s="132"/>
      <c r="EI333" s="132"/>
      <c r="EJ333" s="7"/>
      <c r="EK333" s="132"/>
      <c r="EL333" s="13"/>
      <c r="EM333" s="13"/>
      <c r="EN333" s="13"/>
      <c r="EO333" s="112"/>
      <c r="EP333" s="132"/>
      <c r="EQ333" s="132"/>
      <c r="ER333" s="132"/>
      <c r="ES333" s="132"/>
      <c r="ET333" s="7"/>
      <c r="EU333" s="132"/>
    </row>
    <row r="334" spans="1:151" ht="12.75" customHeight="1" x14ac:dyDescent="0.2">
      <c r="A334" s="13"/>
      <c r="B334" s="13"/>
      <c r="C334" s="13"/>
      <c r="D334" s="13"/>
      <c r="E334" s="13"/>
      <c r="F334" s="13"/>
      <c r="G334" s="13"/>
      <c r="H334" s="13"/>
      <c r="I334" s="13"/>
      <c r="J334" s="13"/>
      <c r="K334" s="14"/>
      <c r="L334" s="13"/>
      <c r="M334" s="13"/>
      <c r="N334" s="13"/>
      <c r="O334" s="112"/>
      <c r="P334" s="132"/>
      <c r="Q334" s="132"/>
      <c r="R334" s="132"/>
      <c r="S334" s="132"/>
      <c r="T334" s="7"/>
      <c r="U334" s="132"/>
      <c r="V334" s="13"/>
      <c r="W334" s="13"/>
      <c r="X334" s="13"/>
      <c r="Y334" s="112"/>
      <c r="Z334" s="132"/>
      <c r="AA334" s="132"/>
      <c r="AB334" s="132"/>
      <c r="AC334" s="132"/>
      <c r="AD334" s="7"/>
      <c r="AE334" s="132"/>
      <c r="AF334" s="13"/>
      <c r="AG334" s="13"/>
      <c r="AH334" s="13"/>
      <c r="AI334" s="112"/>
      <c r="AJ334" s="132"/>
      <c r="AK334" s="132"/>
      <c r="AL334" s="132"/>
      <c r="AM334" s="132"/>
      <c r="AN334" s="7"/>
      <c r="AO334" s="132"/>
      <c r="AP334" s="13"/>
      <c r="AQ334" s="13"/>
      <c r="AR334" s="13"/>
      <c r="AS334" s="112"/>
      <c r="AT334" s="132"/>
      <c r="AU334" s="132"/>
      <c r="AV334" s="132"/>
      <c r="AW334" s="132"/>
      <c r="AX334" s="7"/>
      <c r="AY334" s="132"/>
      <c r="AZ334" s="13"/>
      <c r="BA334" s="13"/>
      <c r="BB334" s="13"/>
      <c r="BC334" s="112"/>
      <c r="BD334" s="132"/>
      <c r="BE334" s="132"/>
      <c r="BF334" s="132"/>
      <c r="BG334" s="132"/>
      <c r="BH334" s="7"/>
      <c r="BI334" s="132"/>
      <c r="BJ334" s="13"/>
      <c r="BK334" s="13"/>
      <c r="BL334" s="13"/>
      <c r="BM334" s="112"/>
      <c r="BN334" s="132"/>
      <c r="BO334" s="132"/>
      <c r="BP334" s="132"/>
      <c r="BQ334" s="132"/>
      <c r="BR334" s="7"/>
      <c r="BS334" s="132"/>
      <c r="BT334" s="13"/>
      <c r="BU334" s="13"/>
      <c r="BV334" s="13"/>
      <c r="BW334" s="112"/>
      <c r="BX334" s="132"/>
      <c r="BY334" s="132"/>
      <c r="BZ334" s="132"/>
      <c r="CA334" s="132"/>
      <c r="CB334" s="7"/>
      <c r="CC334" s="132"/>
      <c r="CD334" s="13"/>
      <c r="CE334" s="13"/>
      <c r="CF334" s="13"/>
      <c r="CG334" s="112"/>
      <c r="CH334" s="132"/>
      <c r="CI334" s="132"/>
      <c r="CJ334" s="132"/>
      <c r="CK334" s="132"/>
      <c r="CL334" s="7"/>
      <c r="CM334" s="132"/>
      <c r="CN334" s="13"/>
      <c r="CO334" s="13"/>
      <c r="CP334" s="13"/>
      <c r="CQ334" s="112"/>
      <c r="CR334" s="132"/>
      <c r="CS334" s="132"/>
      <c r="CT334" s="132"/>
      <c r="CU334" s="132"/>
      <c r="CV334" s="7"/>
      <c r="CW334" s="132"/>
      <c r="CX334" s="13"/>
      <c r="CY334" s="13"/>
      <c r="CZ334" s="13"/>
      <c r="DA334" s="112"/>
      <c r="DB334" s="132"/>
      <c r="DC334" s="132"/>
      <c r="DD334" s="132"/>
      <c r="DE334" s="132"/>
      <c r="DF334" s="7"/>
      <c r="DG334" s="132"/>
      <c r="DH334" s="13"/>
      <c r="DI334" s="13"/>
      <c r="DJ334" s="13"/>
      <c r="DK334" s="112"/>
      <c r="DL334" s="132"/>
      <c r="DM334" s="132"/>
      <c r="DN334" s="132"/>
      <c r="DO334" s="132"/>
      <c r="DP334" s="7"/>
      <c r="DQ334" s="132"/>
      <c r="DR334" s="13"/>
      <c r="DS334" s="13"/>
      <c r="DT334" s="13"/>
      <c r="DU334" s="112"/>
      <c r="DV334" s="132"/>
      <c r="DW334" s="132"/>
      <c r="DX334" s="132"/>
      <c r="DY334" s="132"/>
      <c r="DZ334" s="7"/>
      <c r="EA334" s="132"/>
      <c r="EB334" s="13"/>
      <c r="EC334" s="13"/>
      <c r="ED334" s="13"/>
      <c r="EE334" s="112"/>
      <c r="EF334" s="132"/>
      <c r="EG334" s="132"/>
      <c r="EH334" s="132"/>
      <c r="EI334" s="132"/>
      <c r="EJ334" s="7"/>
      <c r="EK334" s="132"/>
      <c r="EL334" s="13"/>
      <c r="EM334" s="13"/>
      <c r="EN334" s="13"/>
      <c r="EO334" s="112"/>
      <c r="EP334" s="132"/>
      <c r="EQ334" s="132"/>
      <c r="ER334" s="132"/>
      <c r="ES334" s="132"/>
      <c r="ET334" s="7"/>
      <c r="EU334" s="132"/>
    </row>
    <row r="335" spans="1:151" ht="12.75" customHeight="1" x14ac:dyDescent="0.2">
      <c r="A335" s="13"/>
      <c r="B335" s="13"/>
      <c r="C335" s="13"/>
      <c r="D335" s="13"/>
      <c r="E335" s="13"/>
      <c r="F335" s="13"/>
      <c r="G335" s="13"/>
      <c r="H335" s="13"/>
      <c r="I335" s="13"/>
      <c r="J335" s="13"/>
      <c r="K335" s="14"/>
      <c r="L335" s="13"/>
      <c r="M335" s="13"/>
      <c r="N335" s="13"/>
      <c r="O335" s="112"/>
      <c r="P335" s="132"/>
      <c r="Q335" s="132"/>
      <c r="R335" s="132"/>
      <c r="S335" s="132"/>
      <c r="T335" s="7"/>
      <c r="U335" s="132"/>
      <c r="V335" s="13"/>
      <c r="W335" s="13"/>
      <c r="X335" s="13"/>
      <c r="Y335" s="112"/>
      <c r="Z335" s="132"/>
      <c r="AA335" s="132"/>
      <c r="AB335" s="132"/>
      <c r="AC335" s="132"/>
      <c r="AD335" s="7"/>
      <c r="AE335" s="132"/>
      <c r="AF335" s="13"/>
      <c r="AG335" s="13"/>
      <c r="AH335" s="13"/>
      <c r="AI335" s="112"/>
      <c r="AJ335" s="132"/>
      <c r="AK335" s="132"/>
      <c r="AL335" s="132"/>
      <c r="AM335" s="132"/>
      <c r="AN335" s="7"/>
      <c r="AO335" s="132"/>
      <c r="AP335" s="13"/>
      <c r="AQ335" s="13"/>
      <c r="AR335" s="13"/>
      <c r="AS335" s="112"/>
      <c r="AT335" s="132"/>
      <c r="AU335" s="132"/>
      <c r="AV335" s="132"/>
      <c r="AW335" s="132"/>
      <c r="AX335" s="7"/>
      <c r="AY335" s="132"/>
      <c r="AZ335" s="13"/>
      <c r="BA335" s="13"/>
      <c r="BB335" s="13"/>
      <c r="BC335" s="112"/>
      <c r="BD335" s="132"/>
      <c r="BE335" s="132"/>
      <c r="BF335" s="132"/>
      <c r="BG335" s="132"/>
      <c r="BH335" s="7"/>
      <c r="BI335" s="132"/>
      <c r="BJ335" s="13"/>
      <c r="BK335" s="13"/>
      <c r="BL335" s="13"/>
      <c r="BM335" s="112"/>
      <c r="BN335" s="132"/>
      <c r="BO335" s="132"/>
      <c r="BP335" s="132"/>
      <c r="BQ335" s="132"/>
      <c r="BR335" s="7"/>
      <c r="BS335" s="132"/>
      <c r="BT335" s="13"/>
      <c r="BU335" s="13"/>
      <c r="BV335" s="13"/>
      <c r="BW335" s="112"/>
      <c r="BX335" s="132"/>
      <c r="BY335" s="132"/>
      <c r="BZ335" s="132"/>
      <c r="CA335" s="132"/>
      <c r="CB335" s="7"/>
      <c r="CC335" s="132"/>
      <c r="CD335" s="13"/>
      <c r="CE335" s="13"/>
      <c r="CF335" s="13"/>
      <c r="CG335" s="112"/>
      <c r="CH335" s="132"/>
      <c r="CI335" s="132"/>
      <c r="CJ335" s="132"/>
      <c r="CK335" s="132"/>
      <c r="CL335" s="7"/>
      <c r="CM335" s="132"/>
      <c r="CN335" s="13"/>
      <c r="CO335" s="13"/>
      <c r="CP335" s="13"/>
      <c r="CQ335" s="112"/>
      <c r="CR335" s="132"/>
      <c r="CS335" s="132"/>
      <c r="CT335" s="132"/>
      <c r="CU335" s="132"/>
      <c r="CV335" s="7"/>
      <c r="CW335" s="132"/>
      <c r="CX335" s="13"/>
      <c r="CY335" s="13"/>
      <c r="CZ335" s="13"/>
      <c r="DA335" s="112"/>
      <c r="DB335" s="132"/>
      <c r="DC335" s="132"/>
      <c r="DD335" s="132"/>
      <c r="DE335" s="132"/>
      <c r="DF335" s="7"/>
      <c r="DG335" s="132"/>
      <c r="DH335" s="13"/>
      <c r="DI335" s="13"/>
      <c r="DJ335" s="13"/>
      <c r="DK335" s="112"/>
      <c r="DL335" s="132"/>
      <c r="DM335" s="132"/>
      <c r="DN335" s="132"/>
      <c r="DO335" s="132"/>
      <c r="DP335" s="7"/>
      <c r="DQ335" s="132"/>
      <c r="DR335" s="13"/>
      <c r="DS335" s="13"/>
      <c r="DT335" s="13"/>
      <c r="DU335" s="112"/>
      <c r="DV335" s="132"/>
      <c r="DW335" s="132"/>
      <c r="DX335" s="132"/>
      <c r="DY335" s="132"/>
      <c r="DZ335" s="7"/>
      <c r="EA335" s="132"/>
      <c r="EB335" s="13"/>
      <c r="EC335" s="13"/>
      <c r="ED335" s="13"/>
      <c r="EE335" s="112"/>
      <c r="EF335" s="132"/>
      <c r="EG335" s="132"/>
      <c r="EH335" s="132"/>
      <c r="EI335" s="132"/>
      <c r="EJ335" s="7"/>
      <c r="EK335" s="132"/>
      <c r="EL335" s="13"/>
      <c r="EM335" s="13"/>
      <c r="EN335" s="13"/>
      <c r="EO335" s="112"/>
      <c r="EP335" s="132"/>
      <c r="EQ335" s="132"/>
      <c r="ER335" s="132"/>
      <c r="ES335" s="132"/>
      <c r="ET335" s="7"/>
      <c r="EU335" s="132"/>
    </row>
    <row r="336" spans="1:151" ht="12.75" customHeight="1" x14ac:dyDescent="0.2">
      <c r="A336" s="13"/>
      <c r="B336" s="13"/>
      <c r="C336" s="13"/>
      <c r="D336" s="13"/>
      <c r="E336" s="13"/>
      <c r="F336" s="13"/>
      <c r="G336" s="13"/>
      <c r="H336" s="13"/>
      <c r="I336" s="13"/>
      <c r="J336" s="13"/>
      <c r="K336" s="14"/>
      <c r="L336" s="13"/>
      <c r="M336" s="13"/>
      <c r="N336" s="13"/>
      <c r="O336" s="112"/>
      <c r="P336" s="132"/>
      <c r="Q336" s="132"/>
      <c r="R336" s="132"/>
      <c r="S336" s="132"/>
      <c r="T336" s="7"/>
      <c r="U336" s="132"/>
      <c r="V336" s="13"/>
      <c r="W336" s="13"/>
      <c r="X336" s="13"/>
      <c r="Y336" s="112"/>
      <c r="Z336" s="132"/>
      <c r="AA336" s="132"/>
      <c r="AB336" s="132"/>
      <c r="AC336" s="132"/>
      <c r="AD336" s="7"/>
      <c r="AE336" s="132"/>
      <c r="AF336" s="13"/>
      <c r="AG336" s="13"/>
      <c r="AH336" s="13"/>
      <c r="AI336" s="112"/>
      <c r="AJ336" s="132"/>
      <c r="AK336" s="132"/>
      <c r="AL336" s="132"/>
      <c r="AM336" s="132"/>
      <c r="AN336" s="7"/>
      <c r="AO336" s="132"/>
      <c r="AP336" s="13"/>
      <c r="AQ336" s="13"/>
      <c r="AR336" s="13"/>
      <c r="AS336" s="112"/>
      <c r="AT336" s="132"/>
      <c r="AU336" s="132"/>
      <c r="AV336" s="132"/>
      <c r="AW336" s="132"/>
      <c r="AX336" s="7"/>
      <c r="AY336" s="132"/>
      <c r="AZ336" s="13"/>
      <c r="BA336" s="13"/>
      <c r="BB336" s="13"/>
      <c r="BC336" s="112"/>
      <c r="BD336" s="132"/>
      <c r="BE336" s="132"/>
      <c r="BF336" s="132"/>
      <c r="BG336" s="132"/>
      <c r="BH336" s="7"/>
      <c r="BI336" s="132"/>
      <c r="BJ336" s="13"/>
      <c r="BK336" s="13"/>
      <c r="BL336" s="13"/>
      <c r="BM336" s="112"/>
      <c r="BN336" s="132"/>
      <c r="BO336" s="132"/>
      <c r="BP336" s="132"/>
      <c r="BQ336" s="132"/>
      <c r="BR336" s="7"/>
      <c r="BS336" s="132"/>
      <c r="BT336" s="13"/>
      <c r="BU336" s="13"/>
      <c r="BV336" s="13"/>
      <c r="BW336" s="112"/>
      <c r="BX336" s="132"/>
      <c r="BY336" s="132"/>
      <c r="BZ336" s="132"/>
      <c r="CA336" s="132"/>
      <c r="CB336" s="7"/>
      <c r="CC336" s="132"/>
      <c r="CD336" s="13"/>
      <c r="CE336" s="13"/>
      <c r="CF336" s="13"/>
      <c r="CG336" s="112"/>
      <c r="CH336" s="132"/>
      <c r="CI336" s="132"/>
      <c r="CJ336" s="132"/>
      <c r="CK336" s="132"/>
      <c r="CL336" s="7"/>
      <c r="CM336" s="132"/>
      <c r="CN336" s="13"/>
      <c r="CO336" s="13"/>
      <c r="CP336" s="13"/>
      <c r="CQ336" s="112"/>
      <c r="CR336" s="132"/>
      <c r="CS336" s="132"/>
      <c r="CT336" s="132"/>
      <c r="CU336" s="132"/>
      <c r="CV336" s="7"/>
      <c r="CW336" s="132"/>
      <c r="CX336" s="13"/>
      <c r="CY336" s="13"/>
      <c r="CZ336" s="13"/>
      <c r="DA336" s="112"/>
      <c r="DB336" s="132"/>
      <c r="DC336" s="132"/>
      <c r="DD336" s="132"/>
      <c r="DE336" s="132"/>
      <c r="DF336" s="7"/>
      <c r="DG336" s="132"/>
      <c r="DH336" s="13"/>
      <c r="DI336" s="13"/>
      <c r="DJ336" s="13"/>
      <c r="DK336" s="112"/>
      <c r="DL336" s="132"/>
      <c r="DM336" s="132"/>
      <c r="DN336" s="132"/>
      <c r="DO336" s="132"/>
      <c r="DP336" s="7"/>
      <c r="DQ336" s="132"/>
      <c r="DR336" s="13"/>
      <c r="DS336" s="13"/>
      <c r="DT336" s="13"/>
      <c r="DU336" s="112"/>
      <c r="DV336" s="132"/>
      <c r="DW336" s="132"/>
      <c r="DX336" s="132"/>
      <c r="DY336" s="132"/>
      <c r="DZ336" s="7"/>
      <c r="EA336" s="132"/>
      <c r="EB336" s="13"/>
      <c r="EC336" s="13"/>
      <c r="ED336" s="13"/>
      <c r="EE336" s="112"/>
      <c r="EF336" s="132"/>
      <c r="EG336" s="132"/>
      <c r="EH336" s="132"/>
      <c r="EI336" s="132"/>
      <c r="EJ336" s="7"/>
      <c r="EK336" s="132"/>
      <c r="EL336" s="13"/>
      <c r="EM336" s="13"/>
      <c r="EN336" s="13"/>
      <c r="EO336" s="112"/>
      <c r="EP336" s="132"/>
      <c r="EQ336" s="132"/>
      <c r="ER336" s="132"/>
      <c r="ES336" s="132"/>
      <c r="ET336" s="7"/>
      <c r="EU336" s="132"/>
    </row>
    <row r="337" spans="1:151" ht="12.75" customHeight="1" x14ac:dyDescent="0.2">
      <c r="A337" s="13"/>
      <c r="B337" s="13"/>
      <c r="C337" s="13"/>
      <c r="D337" s="13"/>
      <c r="E337" s="13"/>
      <c r="F337" s="13"/>
      <c r="G337" s="13"/>
      <c r="H337" s="13"/>
      <c r="I337" s="13"/>
      <c r="J337" s="13"/>
      <c r="K337" s="14"/>
      <c r="L337" s="13"/>
      <c r="M337" s="13"/>
      <c r="N337" s="13"/>
      <c r="O337" s="112"/>
      <c r="P337" s="132"/>
      <c r="Q337" s="132"/>
      <c r="R337" s="132"/>
      <c r="S337" s="132"/>
      <c r="T337" s="7"/>
      <c r="U337" s="132"/>
      <c r="V337" s="13"/>
      <c r="W337" s="13"/>
      <c r="X337" s="13"/>
      <c r="Y337" s="112"/>
      <c r="Z337" s="132"/>
      <c r="AA337" s="132"/>
      <c r="AB337" s="132"/>
      <c r="AC337" s="132"/>
      <c r="AD337" s="7"/>
      <c r="AE337" s="132"/>
      <c r="AF337" s="13"/>
      <c r="AG337" s="13"/>
      <c r="AH337" s="13"/>
      <c r="AI337" s="112"/>
      <c r="AJ337" s="132"/>
      <c r="AK337" s="132"/>
      <c r="AL337" s="132"/>
      <c r="AM337" s="132"/>
      <c r="AN337" s="7"/>
      <c r="AO337" s="132"/>
      <c r="AP337" s="13"/>
      <c r="AQ337" s="13"/>
      <c r="AR337" s="13"/>
      <c r="AS337" s="112"/>
      <c r="AT337" s="132"/>
      <c r="AU337" s="132"/>
      <c r="AV337" s="132"/>
      <c r="AW337" s="132"/>
      <c r="AX337" s="7"/>
      <c r="AY337" s="132"/>
      <c r="AZ337" s="13"/>
      <c r="BA337" s="13"/>
      <c r="BB337" s="13"/>
      <c r="BC337" s="112"/>
      <c r="BD337" s="132"/>
      <c r="BE337" s="132"/>
      <c r="BF337" s="132"/>
      <c r="BG337" s="132"/>
      <c r="BH337" s="7"/>
      <c r="BI337" s="132"/>
      <c r="BJ337" s="13"/>
      <c r="BK337" s="13"/>
      <c r="BL337" s="13"/>
      <c r="BM337" s="112"/>
      <c r="BN337" s="132"/>
      <c r="BO337" s="132"/>
      <c r="BP337" s="132"/>
      <c r="BQ337" s="132"/>
      <c r="BR337" s="7"/>
      <c r="BS337" s="132"/>
      <c r="BT337" s="13"/>
      <c r="BU337" s="13"/>
      <c r="BV337" s="13"/>
      <c r="BW337" s="112"/>
      <c r="BX337" s="132"/>
      <c r="BY337" s="132"/>
      <c r="BZ337" s="132"/>
      <c r="CA337" s="132"/>
      <c r="CB337" s="7"/>
      <c r="CC337" s="132"/>
      <c r="CD337" s="13"/>
      <c r="CE337" s="13"/>
      <c r="CF337" s="13"/>
      <c r="CG337" s="112"/>
      <c r="CH337" s="132"/>
      <c r="CI337" s="132"/>
      <c r="CJ337" s="132"/>
      <c r="CK337" s="132"/>
      <c r="CL337" s="7"/>
      <c r="CM337" s="132"/>
      <c r="CN337" s="13"/>
      <c r="CO337" s="13"/>
      <c r="CP337" s="13"/>
      <c r="CQ337" s="112"/>
      <c r="CR337" s="132"/>
      <c r="CS337" s="132"/>
      <c r="CT337" s="132"/>
      <c r="CU337" s="132"/>
      <c r="CV337" s="7"/>
      <c r="CW337" s="132"/>
      <c r="CX337" s="13"/>
      <c r="CY337" s="13"/>
      <c r="CZ337" s="13"/>
      <c r="DA337" s="112"/>
      <c r="DB337" s="132"/>
      <c r="DC337" s="132"/>
      <c r="DD337" s="132"/>
      <c r="DE337" s="132"/>
      <c r="DF337" s="7"/>
      <c r="DG337" s="132"/>
      <c r="DH337" s="13"/>
      <c r="DI337" s="13"/>
      <c r="DJ337" s="13"/>
      <c r="DK337" s="112"/>
      <c r="DL337" s="132"/>
      <c r="DM337" s="132"/>
      <c r="DN337" s="132"/>
      <c r="DO337" s="132"/>
      <c r="DP337" s="7"/>
      <c r="DQ337" s="132"/>
      <c r="DR337" s="13"/>
      <c r="DS337" s="13"/>
      <c r="DT337" s="13"/>
      <c r="DU337" s="112"/>
      <c r="DV337" s="132"/>
      <c r="DW337" s="132"/>
      <c r="DX337" s="132"/>
      <c r="DY337" s="132"/>
      <c r="DZ337" s="7"/>
      <c r="EA337" s="132"/>
      <c r="EB337" s="13"/>
      <c r="EC337" s="13"/>
      <c r="ED337" s="13"/>
      <c r="EE337" s="112"/>
      <c r="EF337" s="132"/>
      <c r="EG337" s="132"/>
      <c r="EH337" s="132"/>
      <c r="EI337" s="132"/>
      <c r="EJ337" s="7"/>
      <c r="EK337" s="132"/>
      <c r="EL337" s="13"/>
      <c r="EM337" s="13"/>
      <c r="EN337" s="13"/>
      <c r="EO337" s="112"/>
      <c r="EP337" s="132"/>
      <c r="EQ337" s="132"/>
      <c r="ER337" s="132"/>
      <c r="ES337" s="132"/>
      <c r="ET337" s="7"/>
      <c r="EU337" s="132"/>
    </row>
    <row r="338" spans="1:151" ht="12.75" customHeight="1" x14ac:dyDescent="0.2">
      <c r="A338" s="13"/>
      <c r="B338" s="13"/>
      <c r="C338" s="13"/>
      <c r="D338" s="13"/>
      <c r="E338" s="13"/>
      <c r="F338" s="13"/>
      <c r="G338" s="13"/>
      <c r="H338" s="13"/>
      <c r="I338" s="13"/>
      <c r="J338" s="13"/>
      <c r="K338" s="14"/>
      <c r="L338" s="13"/>
      <c r="M338" s="13"/>
      <c r="N338" s="13"/>
      <c r="O338" s="112"/>
      <c r="P338" s="132"/>
      <c r="Q338" s="132"/>
      <c r="R338" s="132"/>
      <c r="S338" s="132"/>
      <c r="T338" s="7"/>
      <c r="U338" s="132"/>
      <c r="V338" s="13"/>
      <c r="W338" s="13"/>
      <c r="X338" s="13"/>
      <c r="Y338" s="112"/>
      <c r="Z338" s="132"/>
      <c r="AA338" s="132"/>
      <c r="AB338" s="132"/>
      <c r="AC338" s="132"/>
      <c r="AD338" s="7"/>
      <c r="AE338" s="132"/>
      <c r="AF338" s="13"/>
      <c r="AG338" s="13"/>
      <c r="AH338" s="13"/>
      <c r="AI338" s="112"/>
      <c r="AJ338" s="132"/>
      <c r="AK338" s="132"/>
      <c r="AL338" s="132"/>
      <c r="AM338" s="132"/>
      <c r="AN338" s="7"/>
      <c r="AO338" s="132"/>
      <c r="AP338" s="13"/>
      <c r="AQ338" s="13"/>
      <c r="AR338" s="13"/>
      <c r="AS338" s="112"/>
      <c r="AT338" s="132"/>
      <c r="AU338" s="132"/>
      <c r="AV338" s="132"/>
      <c r="AW338" s="132"/>
      <c r="AX338" s="7"/>
      <c r="AY338" s="132"/>
      <c r="AZ338" s="13"/>
      <c r="BA338" s="13"/>
      <c r="BB338" s="13"/>
      <c r="BC338" s="112"/>
      <c r="BD338" s="132"/>
      <c r="BE338" s="132"/>
      <c r="BF338" s="132"/>
      <c r="BG338" s="132"/>
      <c r="BH338" s="7"/>
      <c r="BI338" s="132"/>
      <c r="BJ338" s="13"/>
      <c r="BK338" s="13"/>
      <c r="BL338" s="13"/>
      <c r="BM338" s="112"/>
      <c r="BN338" s="132"/>
      <c r="BO338" s="132"/>
      <c r="BP338" s="132"/>
      <c r="BQ338" s="132"/>
      <c r="BR338" s="7"/>
      <c r="BS338" s="132"/>
      <c r="BT338" s="13"/>
      <c r="BU338" s="13"/>
      <c r="BV338" s="13"/>
      <c r="BW338" s="112"/>
      <c r="BX338" s="132"/>
      <c r="BY338" s="132"/>
      <c r="BZ338" s="132"/>
      <c r="CA338" s="132"/>
      <c r="CB338" s="7"/>
      <c r="CC338" s="132"/>
      <c r="CD338" s="13"/>
      <c r="CE338" s="13"/>
      <c r="CF338" s="13"/>
      <c r="CG338" s="112"/>
      <c r="CH338" s="132"/>
      <c r="CI338" s="132"/>
      <c r="CJ338" s="132"/>
      <c r="CK338" s="132"/>
      <c r="CL338" s="7"/>
      <c r="CM338" s="132"/>
      <c r="CN338" s="13"/>
      <c r="CO338" s="13"/>
      <c r="CP338" s="13"/>
      <c r="CQ338" s="112"/>
      <c r="CR338" s="132"/>
      <c r="CS338" s="132"/>
      <c r="CT338" s="132"/>
      <c r="CU338" s="132"/>
      <c r="CV338" s="7"/>
      <c r="CW338" s="132"/>
      <c r="CX338" s="13"/>
      <c r="CY338" s="13"/>
      <c r="CZ338" s="13"/>
      <c r="DA338" s="112"/>
      <c r="DB338" s="132"/>
      <c r="DC338" s="132"/>
      <c r="DD338" s="132"/>
      <c r="DE338" s="132"/>
      <c r="DF338" s="7"/>
      <c r="DG338" s="132"/>
      <c r="DH338" s="13"/>
      <c r="DI338" s="13"/>
      <c r="DJ338" s="13"/>
      <c r="DK338" s="112"/>
      <c r="DL338" s="132"/>
      <c r="DM338" s="132"/>
      <c r="DN338" s="132"/>
      <c r="DO338" s="132"/>
      <c r="DP338" s="7"/>
      <c r="DQ338" s="132"/>
      <c r="DR338" s="13"/>
      <c r="DS338" s="13"/>
      <c r="DT338" s="13"/>
      <c r="DU338" s="112"/>
      <c r="DV338" s="132"/>
      <c r="DW338" s="132"/>
      <c r="DX338" s="132"/>
      <c r="DY338" s="132"/>
      <c r="DZ338" s="7"/>
      <c r="EA338" s="132"/>
      <c r="EB338" s="13"/>
      <c r="EC338" s="13"/>
      <c r="ED338" s="13"/>
      <c r="EE338" s="112"/>
      <c r="EF338" s="132"/>
      <c r="EG338" s="132"/>
      <c r="EH338" s="132"/>
      <c r="EI338" s="132"/>
      <c r="EJ338" s="7"/>
      <c r="EK338" s="132"/>
      <c r="EL338" s="13"/>
      <c r="EM338" s="13"/>
      <c r="EN338" s="13"/>
      <c r="EO338" s="112"/>
      <c r="EP338" s="132"/>
      <c r="EQ338" s="132"/>
      <c r="ER338" s="132"/>
      <c r="ES338" s="132"/>
      <c r="ET338" s="7"/>
      <c r="EU338" s="132"/>
    </row>
    <row r="339" spans="1:151" ht="12.75" customHeight="1" x14ac:dyDescent="0.2">
      <c r="A339" s="13"/>
      <c r="B339" s="13"/>
      <c r="C339" s="13"/>
      <c r="D339" s="13"/>
      <c r="E339" s="13"/>
      <c r="F339" s="13"/>
      <c r="G339" s="13"/>
      <c r="H339" s="13"/>
      <c r="I339" s="13"/>
      <c r="J339" s="13"/>
      <c r="K339" s="14"/>
      <c r="L339" s="13"/>
      <c r="M339" s="13"/>
      <c r="N339" s="13"/>
      <c r="O339" s="112"/>
      <c r="P339" s="132"/>
      <c r="Q339" s="132"/>
      <c r="R339" s="132"/>
      <c r="S339" s="132"/>
      <c r="T339" s="7"/>
      <c r="U339" s="132"/>
      <c r="V339" s="13"/>
      <c r="W339" s="13"/>
      <c r="X339" s="13"/>
      <c r="Y339" s="112"/>
      <c r="Z339" s="132"/>
      <c r="AA339" s="132"/>
      <c r="AB339" s="132"/>
      <c r="AC339" s="132"/>
      <c r="AD339" s="7"/>
      <c r="AE339" s="132"/>
      <c r="AF339" s="13"/>
      <c r="AG339" s="13"/>
      <c r="AH339" s="13"/>
      <c r="AI339" s="112"/>
      <c r="AJ339" s="132"/>
      <c r="AK339" s="132"/>
      <c r="AL339" s="132"/>
      <c r="AM339" s="132"/>
      <c r="AN339" s="7"/>
      <c r="AO339" s="132"/>
      <c r="AP339" s="13"/>
      <c r="AQ339" s="13"/>
      <c r="AR339" s="13"/>
      <c r="AS339" s="112"/>
      <c r="AT339" s="132"/>
      <c r="AU339" s="132"/>
      <c r="AV339" s="132"/>
      <c r="AW339" s="132"/>
      <c r="AX339" s="7"/>
      <c r="AY339" s="132"/>
      <c r="AZ339" s="13"/>
      <c r="BA339" s="13"/>
      <c r="BB339" s="13"/>
      <c r="BC339" s="112"/>
      <c r="BD339" s="132"/>
      <c r="BE339" s="132"/>
      <c r="BF339" s="132"/>
      <c r="BG339" s="132"/>
      <c r="BH339" s="7"/>
      <c r="BI339" s="132"/>
      <c r="BJ339" s="13"/>
      <c r="BK339" s="13"/>
      <c r="BL339" s="13"/>
      <c r="BM339" s="112"/>
      <c r="BN339" s="132"/>
      <c r="BO339" s="132"/>
      <c r="BP339" s="132"/>
      <c r="BQ339" s="132"/>
      <c r="BR339" s="7"/>
      <c r="BS339" s="132"/>
      <c r="BT339" s="13"/>
      <c r="BU339" s="13"/>
      <c r="BV339" s="13"/>
      <c r="BW339" s="112"/>
      <c r="BX339" s="132"/>
      <c r="BY339" s="132"/>
      <c r="BZ339" s="132"/>
      <c r="CA339" s="132"/>
      <c r="CB339" s="7"/>
      <c r="CC339" s="132"/>
      <c r="CD339" s="13"/>
      <c r="CE339" s="13"/>
      <c r="CF339" s="13"/>
      <c r="CG339" s="112"/>
      <c r="CH339" s="132"/>
      <c r="CI339" s="132"/>
      <c r="CJ339" s="132"/>
      <c r="CK339" s="132"/>
      <c r="CL339" s="7"/>
      <c r="CM339" s="132"/>
      <c r="CN339" s="13"/>
      <c r="CO339" s="13"/>
      <c r="CP339" s="13"/>
      <c r="CQ339" s="112"/>
      <c r="CR339" s="132"/>
      <c r="CS339" s="132"/>
      <c r="CT339" s="132"/>
      <c r="CU339" s="132"/>
      <c r="CV339" s="7"/>
      <c r="CW339" s="132"/>
      <c r="CX339" s="13"/>
      <c r="CY339" s="13"/>
      <c r="CZ339" s="13"/>
      <c r="DA339" s="112"/>
      <c r="DB339" s="132"/>
      <c r="DC339" s="132"/>
      <c r="DD339" s="132"/>
      <c r="DE339" s="132"/>
      <c r="DF339" s="7"/>
      <c r="DG339" s="132"/>
      <c r="DH339" s="13"/>
      <c r="DI339" s="13"/>
      <c r="DJ339" s="13"/>
      <c r="DK339" s="112"/>
      <c r="DL339" s="132"/>
      <c r="DM339" s="132"/>
      <c r="DN339" s="132"/>
      <c r="DO339" s="132"/>
      <c r="DP339" s="7"/>
      <c r="DQ339" s="132"/>
      <c r="DR339" s="13"/>
      <c r="DS339" s="13"/>
      <c r="DT339" s="13"/>
      <c r="DU339" s="112"/>
      <c r="DV339" s="132"/>
      <c r="DW339" s="132"/>
      <c r="DX339" s="132"/>
      <c r="DY339" s="132"/>
      <c r="DZ339" s="7"/>
      <c r="EA339" s="132"/>
      <c r="EB339" s="13"/>
      <c r="EC339" s="13"/>
      <c r="ED339" s="13"/>
      <c r="EE339" s="112"/>
      <c r="EF339" s="132"/>
      <c r="EG339" s="132"/>
      <c r="EH339" s="132"/>
      <c r="EI339" s="132"/>
      <c r="EJ339" s="7"/>
      <c r="EK339" s="132"/>
      <c r="EL339" s="13"/>
      <c r="EM339" s="13"/>
      <c r="EN339" s="13"/>
      <c r="EO339" s="112"/>
      <c r="EP339" s="132"/>
      <c r="EQ339" s="132"/>
      <c r="ER339" s="132"/>
      <c r="ES339" s="132"/>
      <c r="ET339" s="7"/>
      <c r="EU339" s="132"/>
    </row>
    <row r="340" spans="1:151" ht="12.75" customHeight="1" x14ac:dyDescent="0.2">
      <c r="A340" s="13"/>
      <c r="B340" s="13"/>
      <c r="C340" s="13"/>
      <c r="D340" s="13"/>
      <c r="E340" s="13"/>
      <c r="F340" s="13"/>
      <c r="G340" s="13"/>
      <c r="H340" s="13"/>
      <c r="I340" s="13"/>
      <c r="J340" s="13"/>
      <c r="K340" s="14"/>
      <c r="L340" s="13"/>
      <c r="M340" s="13"/>
      <c r="N340" s="13"/>
      <c r="O340" s="112"/>
      <c r="P340" s="132"/>
      <c r="Q340" s="132"/>
      <c r="R340" s="132"/>
      <c r="S340" s="132"/>
      <c r="T340" s="7"/>
      <c r="U340" s="132"/>
      <c r="V340" s="13"/>
      <c r="W340" s="13"/>
      <c r="X340" s="13"/>
      <c r="Y340" s="112"/>
      <c r="Z340" s="132"/>
      <c r="AA340" s="132"/>
      <c r="AB340" s="132"/>
      <c r="AC340" s="132"/>
      <c r="AD340" s="7"/>
      <c r="AE340" s="132"/>
      <c r="AF340" s="13"/>
      <c r="AG340" s="13"/>
      <c r="AH340" s="13"/>
      <c r="AI340" s="112"/>
      <c r="AJ340" s="132"/>
      <c r="AK340" s="132"/>
      <c r="AL340" s="132"/>
      <c r="AM340" s="132"/>
      <c r="AN340" s="7"/>
      <c r="AO340" s="132"/>
      <c r="AP340" s="13"/>
      <c r="AQ340" s="13"/>
      <c r="AR340" s="13"/>
      <c r="AS340" s="112"/>
      <c r="AT340" s="132"/>
      <c r="AU340" s="132"/>
      <c r="AV340" s="132"/>
      <c r="AW340" s="132"/>
      <c r="AX340" s="7"/>
      <c r="AY340" s="132"/>
      <c r="AZ340" s="13"/>
      <c r="BA340" s="13"/>
      <c r="BB340" s="13"/>
      <c r="BC340" s="112"/>
      <c r="BD340" s="132"/>
      <c r="BE340" s="132"/>
      <c r="BF340" s="132"/>
      <c r="BG340" s="132"/>
      <c r="BH340" s="7"/>
      <c r="BI340" s="132"/>
      <c r="BJ340" s="13"/>
      <c r="BK340" s="13"/>
      <c r="BL340" s="13"/>
      <c r="BM340" s="112"/>
      <c r="BN340" s="132"/>
      <c r="BO340" s="132"/>
      <c r="BP340" s="132"/>
      <c r="BQ340" s="132"/>
      <c r="BR340" s="7"/>
      <c r="BS340" s="132"/>
      <c r="BT340" s="13"/>
      <c r="BU340" s="13"/>
      <c r="BV340" s="13"/>
      <c r="BW340" s="112"/>
      <c r="BX340" s="132"/>
      <c r="BY340" s="132"/>
      <c r="BZ340" s="132"/>
      <c r="CA340" s="132"/>
      <c r="CB340" s="7"/>
      <c r="CC340" s="132"/>
      <c r="CD340" s="13"/>
      <c r="CE340" s="13"/>
      <c r="CF340" s="13"/>
      <c r="CG340" s="112"/>
      <c r="CH340" s="132"/>
      <c r="CI340" s="132"/>
      <c r="CJ340" s="132"/>
      <c r="CK340" s="132"/>
      <c r="CL340" s="7"/>
      <c r="CM340" s="132"/>
      <c r="CN340" s="13"/>
      <c r="CO340" s="13"/>
      <c r="CP340" s="13"/>
      <c r="CQ340" s="112"/>
      <c r="CR340" s="132"/>
      <c r="CS340" s="132"/>
      <c r="CT340" s="132"/>
      <c r="CU340" s="132"/>
      <c r="CV340" s="7"/>
      <c r="CW340" s="132"/>
      <c r="CX340" s="13"/>
      <c r="CY340" s="13"/>
      <c r="CZ340" s="13"/>
      <c r="DA340" s="112"/>
      <c r="DB340" s="132"/>
      <c r="DC340" s="132"/>
      <c r="DD340" s="132"/>
      <c r="DE340" s="132"/>
      <c r="DF340" s="7"/>
      <c r="DG340" s="132"/>
      <c r="DH340" s="13"/>
      <c r="DI340" s="13"/>
      <c r="DJ340" s="13"/>
      <c r="DK340" s="112"/>
      <c r="DL340" s="132"/>
      <c r="DM340" s="132"/>
      <c r="DN340" s="132"/>
      <c r="DO340" s="132"/>
      <c r="DP340" s="7"/>
      <c r="DQ340" s="132"/>
      <c r="DR340" s="13"/>
      <c r="DS340" s="13"/>
      <c r="DT340" s="13"/>
      <c r="DU340" s="112"/>
      <c r="DV340" s="132"/>
      <c r="DW340" s="132"/>
      <c r="DX340" s="132"/>
      <c r="DY340" s="132"/>
      <c r="DZ340" s="7"/>
      <c r="EA340" s="132"/>
      <c r="EB340" s="13"/>
      <c r="EC340" s="13"/>
      <c r="ED340" s="13"/>
      <c r="EE340" s="112"/>
      <c r="EF340" s="132"/>
      <c r="EG340" s="132"/>
      <c r="EH340" s="132"/>
      <c r="EI340" s="132"/>
      <c r="EJ340" s="7"/>
      <c r="EK340" s="132"/>
      <c r="EL340" s="13"/>
      <c r="EM340" s="13"/>
      <c r="EN340" s="13"/>
      <c r="EO340" s="112"/>
      <c r="EP340" s="132"/>
      <c r="EQ340" s="132"/>
      <c r="ER340" s="132"/>
      <c r="ES340" s="132"/>
      <c r="ET340" s="7"/>
      <c r="EU340" s="132"/>
    </row>
    <row r="341" spans="1:151" ht="12.75" customHeight="1" x14ac:dyDescent="0.2">
      <c r="A341" s="13"/>
      <c r="B341" s="13"/>
      <c r="C341" s="13"/>
      <c r="D341" s="13"/>
      <c r="E341" s="13"/>
      <c r="F341" s="13"/>
      <c r="G341" s="13"/>
      <c r="H341" s="13"/>
      <c r="I341" s="13"/>
      <c r="J341" s="13"/>
      <c r="K341" s="14"/>
      <c r="L341" s="13"/>
      <c r="M341" s="13"/>
      <c r="N341" s="13"/>
      <c r="O341" s="112"/>
      <c r="P341" s="132"/>
      <c r="Q341" s="132"/>
      <c r="R341" s="132"/>
      <c r="S341" s="132"/>
      <c r="T341" s="7"/>
      <c r="U341" s="132"/>
      <c r="V341" s="13"/>
      <c r="W341" s="13"/>
      <c r="X341" s="13"/>
      <c r="Y341" s="112"/>
      <c r="Z341" s="132"/>
      <c r="AA341" s="132"/>
      <c r="AB341" s="132"/>
      <c r="AC341" s="132"/>
      <c r="AD341" s="7"/>
      <c r="AE341" s="132"/>
      <c r="AF341" s="13"/>
      <c r="AG341" s="13"/>
      <c r="AH341" s="13"/>
      <c r="AI341" s="112"/>
      <c r="AJ341" s="132"/>
      <c r="AK341" s="132"/>
      <c r="AL341" s="132"/>
      <c r="AM341" s="132"/>
      <c r="AN341" s="7"/>
      <c r="AO341" s="132"/>
      <c r="AP341" s="13"/>
      <c r="AQ341" s="13"/>
      <c r="AR341" s="13"/>
      <c r="AS341" s="112"/>
      <c r="AT341" s="132"/>
      <c r="AU341" s="132"/>
      <c r="AV341" s="132"/>
      <c r="AW341" s="132"/>
      <c r="AX341" s="7"/>
      <c r="AY341" s="132"/>
      <c r="AZ341" s="13"/>
      <c r="BA341" s="13"/>
      <c r="BB341" s="13"/>
      <c r="BC341" s="112"/>
      <c r="BD341" s="132"/>
      <c r="BE341" s="132"/>
      <c r="BF341" s="132"/>
      <c r="BG341" s="132"/>
      <c r="BH341" s="7"/>
      <c r="BI341" s="132"/>
      <c r="BJ341" s="13"/>
      <c r="BK341" s="13"/>
      <c r="BL341" s="13"/>
      <c r="BM341" s="112"/>
      <c r="BN341" s="132"/>
      <c r="BO341" s="132"/>
      <c r="BP341" s="132"/>
      <c r="BQ341" s="132"/>
      <c r="BR341" s="7"/>
      <c r="BS341" s="132"/>
      <c r="BT341" s="13"/>
      <c r="BU341" s="13"/>
      <c r="BV341" s="13"/>
      <c r="BW341" s="112"/>
      <c r="BX341" s="132"/>
      <c r="BY341" s="132"/>
      <c r="BZ341" s="132"/>
      <c r="CA341" s="132"/>
      <c r="CB341" s="7"/>
      <c r="CC341" s="132"/>
      <c r="CD341" s="13"/>
      <c r="CE341" s="13"/>
      <c r="CF341" s="13"/>
      <c r="CG341" s="112"/>
      <c r="CH341" s="132"/>
      <c r="CI341" s="132"/>
      <c r="CJ341" s="132"/>
      <c r="CK341" s="132"/>
      <c r="CL341" s="7"/>
      <c r="CM341" s="132"/>
      <c r="CN341" s="13"/>
      <c r="CO341" s="13"/>
      <c r="CP341" s="13"/>
      <c r="CQ341" s="112"/>
      <c r="CR341" s="132"/>
      <c r="CS341" s="132"/>
      <c r="CT341" s="132"/>
      <c r="CU341" s="132"/>
      <c r="CV341" s="7"/>
      <c r="CW341" s="132"/>
      <c r="CX341" s="13"/>
      <c r="CY341" s="13"/>
      <c r="CZ341" s="13"/>
      <c r="DA341" s="112"/>
      <c r="DB341" s="132"/>
      <c r="DC341" s="132"/>
      <c r="DD341" s="132"/>
      <c r="DE341" s="132"/>
      <c r="DF341" s="7"/>
      <c r="DG341" s="132"/>
      <c r="DH341" s="13"/>
      <c r="DI341" s="13"/>
      <c r="DJ341" s="13"/>
      <c r="DK341" s="112"/>
      <c r="DL341" s="132"/>
      <c r="DM341" s="132"/>
      <c r="DN341" s="132"/>
      <c r="DO341" s="132"/>
      <c r="DP341" s="7"/>
      <c r="DQ341" s="132"/>
      <c r="DR341" s="13"/>
      <c r="DS341" s="13"/>
      <c r="DT341" s="13"/>
      <c r="DU341" s="112"/>
      <c r="DV341" s="132"/>
      <c r="DW341" s="132"/>
      <c r="DX341" s="132"/>
      <c r="DY341" s="132"/>
      <c r="DZ341" s="7"/>
      <c r="EA341" s="132"/>
      <c r="EB341" s="13"/>
      <c r="EC341" s="13"/>
      <c r="ED341" s="13"/>
      <c r="EE341" s="112"/>
      <c r="EF341" s="132"/>
      <c r="EG341" s="132"/>
      <c r="EH341" s="132"/>
      <c r="EI341" s="132"/>
      <c r="EJ341" s="7"/>
      <c r="EK341" s="132"/>
      <c r="EL341" s="13"/>
      <c r="EM341" s="13"/>
      <c r="EN341" s="13"/>
      <c r="EO341" s="112"/>
      <c r="EP341" s="132"/>
      <c r="EQ341" s="132"/>
      <c r="ER341" s="132"/>
      <c r="ES341" s="132"/>
      <c r="ET341" s="7"/>
      <c r="EU341" s="132"/>
    </row>
    <row r="342" spans="1:151" ht="12.75" customHeight="1" x14ac:dyDescent="0.2">
      <c r="A342" s="13"/>
      <c r="B342" s="13"/>
      <c r="C342" s="13"/>
      <c r="D342" s="13"/>
      <c r="E342" s="13"/>
      <c r="F342" s="13"/>
      <c r="G342" s="13"/>
      <c r="H342" s="13"/>
      <c r="I342" s="13"/>
      <c r="J342" s="13"/>
      <c r="K342" s="14"/>
      <c r="L342" s="13"/>
      <c r="M342" s="13"/>
      <c r="N342" s="13"/>
      <c r="O342" s="112"/>
      <c r="P342" s="132"/>
      <c r="Q342" s="132"/>
      <c r="R342" s="132"/>
      <c r="S342" s="132"/>
      <c r="T342" s="7"/>
      <c r="U342" s="132"/>
      <c r="V342" s="13"/>
      <c r="W342" s="13"/>
      <c r="X342" s="13"/>
      <c r="Y342" s="112"/>
      <c r="Z342" s="132"/>
      <c r="AA342" s="132"/>
      <c r="AB342" s="132"/>
      <c r="AC342" s="132"/>
      <c r="AD342" s="7"/>
      <c r="AE342" s="132"/>
      <c r="AF342" s="13"/>
      <c r="AG342" s="13"/>
      <c r="AH342" s="13"/>
      <c r="AI342" s="112"/>
      <c r="AJ342" s="132"/>
      <c r="AK342" s="132"/>
      <c r="AL342" s="132"/>
      <c r="AM342" s="132"/>
      <c r="AN342" s="7"/>
      <c r="AO342" s="132"/>
      <c r="AP342" s="13"/>
      <c r="AQ342" s="13"/>
      <c r="AR342" s="13"/>
      <c r="AS342" s="112"/>
      <c r="AT342" s="132"/>
      <c r="AU342" s="132"/>
      <c r="AV342" s="132"/>
      <c r="AW342" s="132"/>
      <c r="AX342" s="7"/>
      <c r="AY342" s="132"/>
      <c r="AZ342" s="13"/>
      <c r="BA342" s="13"/>
      <c r="BB342" s="13"/>
      <c r="BC342" s="112"/>
      <c r="BD342" s="132"/>
      <c r="BE342" s="132"/>
      <c r="BF342" s="132"/>
      <c r="BG342" s="132"/>
      <c r="BH342" s="7"/>
      <c r="BI342" s="132"/>
      <c r="BJ342" s="13"/>
      <c r="BK342" s="13"/>
      <c r="BL342" s="13"/>
      <c r="BM342" s="112"/>
      <c r="BN342" s="132"/>
      <c r="BO342" s="132"/>
      <c r="BP342" s="132"/>
      <c r="BQ342" s="132"/>
      <c r="BR342" s="7"/>
      <c r="BS342" s="132"/>
      <c r="BT342" s="13"/>
      <c r="BU342" s="13"/>
      <c r="BV342" s="13"/>
      <c r="BW342" s="112"/>
      <c r="BX342" s="132"/>
      <c r="BY342" s="132"/>
      <c r="BZ342" s="132"/>
      <c r="CA342" s="132"/>
      <c r="CB342" s="7"/>
      <c r="CC342" s="132"/>
      <c r="CD342" s="13"/>
      <c r="CE342" s="13"/>
      <c r="CF342" s="13"/>
      <c r="CG342" s="112"/>
      <c r="CH342" s="132"/>
      <c r="CI342" s="132"/>
      <c r="CJ342" s="132"/>
      <c r="CK342" s="132"/>
      <c r="CL342" s="7"/>
      <c r="CM342" s="132"/>
      <c r="CN342" s="13"/>
      <c r="CO342" s="13"/>
      <c r="CP342" s="13"/>
      <c r="CQ342" s="112"/>
      <c r="CR342" s="132"/>
      <c r="CS342" s="132"/>
      <c r="CT342" s="132"/>
      <c r="CU342" s="132"/>
      <c r="CV342" s="7"/>
      <c r="CW342" s="132"/>
      <c r="CX342" s="13"/>
      <c r="CY342" s="13"/>
      <c r="CZ342" s="13"/>
      <c r="DA342" s="112"/>
      <c r="DB342" s="132"/>
      <c r="DC342" s="132"/>
      <c r="DD342" s="132"/>
      <c r="DE342" s="132"/>
      <c r="DF342" s="7"/>
      <c r="DG342" s="132"/>
      <c r="DH342" s="13"/>
      <c r="DI342" s="13"/>
      <c r="DJ342" s="13"/>
      <c r="DK342" s="112"/>
      <c r="DL342" s="132"/>
      <c r="DM342" s="132"/>
      <c r="DN342" s="132"/>
      <c r="DO342" s="132"/>
      <c r="DP342" s="7"/>
      <c r="DQ342" s="132"/>
      <c r="DR342" s="13"/>
      <c r="DS342" s="13"/>
      <c r="DT342" s="13"/>
      <c r="DU342" s="112"/>
      <c r="DV342" s="132"/>
      <c r="DW342" s="132"/>
      <c r="DX342" s="132"/>
      <c r="DY342" s="132"/>
      <c r="DZ342" s="7"/>
      <c r="EA342" s="132"/>
      <c r="EB342" s="13"/>
      <c r="EC342" s="13"/>
      <c r="ED342" s="13"/>
      <c r="EE342" s="112"/>
      <c r="EF342" s="132"/>
      <c r="EG342" s="132"/>
      <c r="EH342" s="132"/>
      <c r="EI342" s="132"/>
      <c r="EJ342" s="7"/>
      <c r="EK342" s="132"/>
      <c r="EL342" s="13"/>
      <c r="EM342" s="13"/>
      <c r="EN342" s="13"/>
      <c r="EO342" s="112"/>
      <c r="EP342" s="132"/>
      <c r="EQ342" s="132"/>
      <c r="ER342" s="132"/>
      <c r="ES342" s="132"/>
      <c r="ET342" s="7"/>
      <c r="EU342" s="132"/>
    </row>
    <row r="343" spans="1:151" ht="12.75" customHeight="1" x14ac:dyDescent="0.2">
      <c r="A343" s="13"/>
      <c r="B343" s="13"/>
      <c r="C343" s="13"/>
      <c r="D343" s="13"/>
      <c r="E343" s="13"/>
      <c r="F343" s="13"/>
      <c r="G343" s="13"/>
      <c r="H343" s="13"/>
      <c r="I343" s="13"/>
      <c r="J343" s="13"/>
      <c r="K343" s="14"/>
      <c r="L343" s="13"/>
      <c r="M343" s="13"/>
      <c r="N343" s="13"/>
      <c r="O343" s="112"/>
      <c r="P343" s="132"/>
      <c r="Q343" s="132"/>
      <c r="R343" s="132"/>
      <c r="S343" s="132"/>
      <c r="T343" s="7"/>
      <c r="U343" s="132"/>
      <c r="V343" s="13"/>
      <c r="W343" s="13"/>
      <c r="X343" s="13"/>
      <c r="Y343" s="112"/>
      <c r="Z343" s="132"/>
      <c r="AA343" s="132"/>
      <c r="AB343" s="132"/>
      <c r="AC343" s="132"/>
      <c r="AD343" s="7"/>
      <c r="AE343" s="132"/>
      <c r="AF343" s="13"/>
      <c r="AG343" s="13"/>
      <c r="AH343" s="13"/>
      <c r="AI343" s="112"/>
      <c r="AJ343" s="132"/>
      <c r="AK343" s="132"/>
      <c r="AL343" s="132"/>
      <c r="AM343" s="132"/>
      <c r="AN343" s="7"/>
      <c r="AO343" s="132"/>
      <c r="AP343" s="13"/>
      <c r="AQ343" s="13"/>
      <c r="AR343" s="13"/>
      <c r="AS343" s="112"/>
      <c r="AT343" s="132"/>
      <c r="AU343" s="132"/>
      <c r="AV343" s="132"/>
      <c r="AW343" s="132"/>
      <c r="AX343" s="7"/>
      <c r="AY343" s="132"/>
      <c r="AZ343" s="13"/>
      <c r="BA343" s="13"/>
      <c r="BB343" s="13"/>
      <c r="BC343" s="112"/>
      <c r="BD343" s="132"/>
      <c r="BE343" s="132"/>
      <c r="BF343" s="132"/>
      <c r="BG343" s="132"/>
      <c r="BH343" s="7"/>
      <c r="BI343" s="132"/>
      <c r="BJ343" s="13"/>
      <c r="BK343" s="13"/>
      <c r="BL343" s="13"/>
      <c r="BM343" s="112"/>
      <c r="BN343" s="132"/>
      <c r="BO343" s="132"/>
      <c r="BP343" s="132"/>
      <c r="BQ343" s="132"/>
      <c r="BR343" s="7"/>
      <c r="BS343" s="132"/>
      <c r="BT343" s="13"/>
      <c r="BU343" s="13"/>
      <c r="BV343" s="13"/>
      <c r="BW343" s="112"/>
      <c r="BX343" s="132"/>
      <c r="BY343" s="132"/>
      <c r="BZ343" s="132"/>
      <c r="CA343" s="132"/>
      <c r="CB343" s="7"/>
      <c r="CC343" s="132"/>
      <c r="CD343" s="13"/>
      <c r="CE343" s="13"/>
      <c r="CF343" s="13"/>
      <c r="CG343" s="112"/>
      <c r="CH343" s="132"/>
      <c r="CI343" s="132"/>
      <c r="CJ343" s="132"/>
      <c r="CK343" s="132"/>
      <c r="CL343" s="7"/>
      <c r="CM343" s="132"/>
      <c r="CN343" s="13"/>
      <c r="CO343" s="13"/>
      <c r="CP343" s="13"/>
      <c r="CQ343" s="112"/>
      <c r="CR343" s="132"/>
      <c r="CS343" s="132"/>
      <c r="CT343" s="132"/>
      <c r="CU343" s="132"/>
      <c r="CV343" s="7"/>
      <c r="CW343" s="132"/>
      <c r="CX343" s="13"/>
      <c r="CY343" s="13"/>
      <c r="CZ343" s="13"/>
      <c r="DA343" s="112"/>
      <c r="DB343" s="132"/>
      <c r="DC343" s="132"/>
      <c r="DD343" s="132"/>
      <c r="DE343" s="132"/>
      <c r="DF343" s="7"/>
      <c r="DG343" s="132"/>
      <c r="DH343" s="13"/>
      <c r="DI343" s="13"/>
      <c r="DJ343" s="13"/>
      <c r="DK343" s="112"/>
      <c r="DL343" s="132"/>
      <c r="DM343" s="132"/>
      <c r="DN343" s="132"/>
      <c r="DO343" s="132"/>
      <c r="DP343" s="7"/>
      <c r="DQ343" s="132"/>
      <c r="DR343" s="13"/>
      <c r="DS343" s="13"/>
      <c r="DT343" s="13"/>
      <c r="DU343" s="112"/>
      <c r="DV343" s="132"/>
      <c r="DW343" s="132"/>
      <c r="DX343" s="132"/>
      <c r="DY343" s="132"/>
      <c r="DZ343" s="7"/>
      <c r="EA343" s="132"/>
      <c r="EB343" s="13"/>
      <c r="EC343" s="13"/>
      <c r="ED343" s="13"/>
      <c r="EE343" s="112"/>
      <c r="EF343" s="132"/>
      <c r="EG343" s="132"/>
      <c r="EH343" s="132"/>
      <c r="EI343" s="132"/>
      <c r="EJ343" s="7"/>
      <c r="EK343" s="132"/>
      <c r="EL343" s="13"/>
      <c r="EM343" s="13"/>
      <c r="EN343" s="13"/>
      <c r="EO343" s="112"/>
      <c r="EP343" s="132"/>
      <c r="EQ343" s="132"/>
      <c r="ER343" s="132"/>
      <c r="ES343" s="132"/>
      <c r="ET343" s="7"/>
      <c r="EU343" s="132"/>
    </row>
    <row r="344" spans="1:151" ht="12.75" customHeight="1" x14ac:dyDescent="0.2">
      <c r="A344" s="13"/>
      <c r="B344" s="13"/>
      <c r="C344" s="13"/>
      <c r="D344" s="13"/>
      <c r="E344" s="13"/>
      <c r="F344" s="13"/>
      <c r="G344" s="13"/>
      <c r="H344" s="13"/>
      <c r="I344" s="13"/>
      <c r="J344" s="13"/>
      <c r="K344" s="14"/>
      <c r="L344" s="13"/>
      <c r="M344" s="13"/>
      <c r="N344" s="13"/>
      <c r="O344" s="112"/>
      <c r="P344" s="132"/>
      <c r="Q344" s="132"/>
      <c r="R344" s="132"/>
      <c r="S344" s="132"/>
      <c r="T344" s="7"/>
      <c r="U344" s="132"/>
      <c r="V344" s="13"/>
      <c r="W344" s="13"/>
      <c r="X344" s="13"/>
      <c r="Y344" s="112"/>
      <c r="Z344" s="132"/>
      <c r="AA344" s="132"/>
      <c r="AB344" s="132"/>
      <c r="AC344" s="132"/>
      <c r="AD344" s="7"/>
      <c r="AE344" s="132"/>
      <c r="AF344" s="13"/>
      <c r="AG344" s="13"/>
      <c r="AH344" s="13"/>
      <c r="AI344" s="112"/>
      <c r="AJ344" s="132"/>
      <c r="AK344" s="132"/>
      <c r="AL344" s="132"/>
      <c r="AM344" s="132"/>
      <c r="AN344" s="7"/>
      <c r="AO344" s="132"/>
      <c r="AP344" s="13"/>
      <c r="AQ344" s="13"/>
      <c r="AR344" s="13"/>
      <c r="AS344" s="112"/>
      <c r="AT344" s="132"/>
      <c r="AU344" s="132"/>
      <c r="AV344" s="132"/>
      <c r="AW344" s="132"/>
      <c r="AX344" s="7"/>
      <c r="AY344" s="132"/>
      <c r="AZ344" s="13"/>
      <c r="BA344" s="13"/>
      <c r="BB344" s="13"/>
      <c r="BC344" s="112"/>
      <c r="BD344" s="132"/>
      <c r="BE344" s="132"/>
      <c r="BF344" s="132"/>
      <c r="BG344" s="132"/>
      <c r="BH344" s="7"/>
      <c r="BI344" s="132"/>
      <c r="BJ344" s="13"/>
      <c r="BK344" s="13"/>
      <c r="BL344" s="13"/>
      <c r="BM344" s="112"/>
      <c r="BN344" s="132"/>
      <c r="BO344" s="132"/>
      <c r="BP344" s="132"/>
      <c r="BQ344" s="132"/>
      <c r="BR344" s="7"/>
      <c r="BS344" s="132"/>
      <c r="BT344" s="13"/>
      <c r="BU344" s="13"/>
      <c r="BV344" s="13"/>
      <c r="BW344" s="112"/>
      <c r="BX344" s="132"/>
      <c r="BY344" s="132"/>
      <c r="BZ344" s="132"/>
      <c r="CA344" s="132"/>
      <c r="CB344" s="7"/>
      <c r="CC344" s="132"/>
      <c r="CD344" s="13"/>
      <c r="CE344" s="13"/>
      <c r="CF344" s="13"/>
      <c r="CG344" s="112"/>
      <c r="CH344" s="132"/>
      <c r="CI344" s="132"/>
      <c r="CJ344" s="132"/>
      <c r="CK344" s="132"/>
      <c r="CL344" s="7"/>
      <c r="CM344" s="132"/>
      <c r="CN344" s="13"/>
      <c r="CO344" s="13"/>
      <c r="CP344" s="13"/>
      <c r="CQ344" s="112"/>
      <c r="CR344" s="132"/>
      <c r="CS344" s="132"/>
      <c r="CT344" s="132"/>
      <c r="CU344" s="132"/>
      <c r="CV344" s="7"/>
      <c r="CW344" s="132"/>
      <c r="CX344" s="13"/>
      <c r="CY344" s="13"/>
      <c r="CZ344" s="13"/>
      <c r="DA344" s="112"/>
      <c r="DB344" s="132"/>
      <c r="DC344" s="132"/>
      <c r="DD344" s="132"/>
      <c r="DE344" s="132"/>
      <c r="DF344" s="7"/>
      <c r="DG344" s="132"/>
      <c r="DH344" s="13"/>
      <c r="DI344" s="13"/>
      <c r="DJ344" s="13"/>
      <c r="DK344" s="112"/>
      <c r="DL344" s="132"/>
      <c r="DM344" s="132"/>
      <c r="DN344" s="132"/>
      <c r="DO344" s="132"/>
      <c r="DP344" s="7"/>
      <c r="DQ344" s="132"/>
      <c r="DR344" s="13"/>
      <c r="DS344" s="13"/>
      <c r="DT344" s="13"/>
      <c r="DU344" s="112"/>
      <c r="DV344" s="132"/>
      <c r="DW344" s="132"/>
      <c r="DX344" s="132"/>
      <c r="DY344" s="132"/>
      <c r="DZ344" s="7"/>
      <c r="EA344" s="132"/>
      <c r="EB344" s="13"/>
      <c r="EC344" s="13"/>
      <c r="ED344" s="13"/>
      <c r="EE344" s="112"/>
      <c r="EF344" s="132"/>
      <c r="EG344" s="132"/>
      <c r="EH344" s="132"/>
      <c r="EI344" s="132"/>
      <c r="EJ344" s="7"/>
      <c r="EK344" s="132"/>
      <c r="EL344" s="13"/>
      <c r="EM344" s="13"/>
      <c r="EN344" s="13"/>
      <c r="EO344" s="112"/>
      <c r="EP344" s="132"/>
      <c r="EQ344" s="132"/>
      <c r="ER344" s="132"/>
      <c r="ES344" s="132"/>
      <c r="ET344" s="7"/>
      <c r="EU344" s="132"/>
    </row>
    <row r="345" spans="1:151" ht="12.75" customHeight="1" x14ac:dyDescent="0.2">
      <c r="A345" s="13"/>
      <c r="B345" s="13"/>
      <c r="C345" s="13"/>
      <c r="D345" s="13"/>
      <c r="E345" s="13"/>
      <c r="F345" s="13"/>
      <c r="G345" s="13"/>
      <c r="H345" s="13"/>
      <c r="I345" s="13"/>
      <c r="J345" s="13"/>
      <c r="K345" s="14"/>
      <c r="L345" s="13"/>
      <c r="M345" s="13"/>
      <c r="N345" s="13"/>
      <c r="O345" s="112"/>
      <c r="P345" s="132"/>
      <c r="Q345" s="132"/>
      <c r="R345" s="132"/>
      <c r="S345" s="132"/>
      <c r="T345" s="7"/>
      <c r="U345" s="132"/>
      <c r="V345" s="13"/>
      <c r="W345" s="13"/>
      <c r="X345" s="13"/>
      <c r="Y345" s="112"/>
      <c r="Z345" s="132"/>
      <c r="AA345" s="132"/>
      <c r="AB345" s="132"/>
      <c r="AC345" s="132"/>
      <c r="AD345" s="7"/>
      <c r="AE345" s="132"/>
      <c r="AF345" s="13"/>
      <c r="AG345" s="13"/>
      <c r="AH345" s="13"/>
      <c r="AI345" s="112"/>
      <c r="AJ345" s="132"/>
      <c r="AK345" s="132"/>
      <c r="AL345" s="132"/>
      <c r="AM345" s="132"/>
      <c r="AN345" s="7"/>
      <c r="AO345" s="132"/>
      <c r="AP345" s="13"/>
      <c r="AQ345" s="13"/>
      <c r="AR345" s="13"/>
      <c r="AS345" s="112"/>
      <c r="AT345" s="132"/>
      <c r="AU345" s="132"/>
      <c r="AV345" s="132"/>
      <c r="AW345" s="132"/>
      <c r="AX345" s="7"/>
      <c r="AY345" s="132"/>
      <c r="AZ345" s="13"/>
      <c r="BA345" s="13"/>
      <c r="BB345" s="13"/>
      <c r="BC345" s="112"/>
      <c r="BD345" s="132"/>
      <c r="BE345" s="132"/>
      <c r="BF345" s="132"/>
      <c r="BG345" s="132"/>
      <c r="BH345" s="7"/>
      <c r="BI345" s="132"/>
      <c r="BJ345" s="13"/>
      <c r="BK345" s="13"/>
      <c r="BL345" s="13"/>
      <c r="BM345" s="112"/>
      <c r="BN345" s="132"/>
      <c r="BO345" s="132"/>
      <c r="BP345" s="132"/>
      <c r="BQ345" s="132"/>
      <c r="BR345" s="7"/>
      <c r="BS345" s="132"/>
      <c r="BT345" s="13"/>
      <c r="BU345" s="13"/>
      <c r="BV345" s="13"/>
      <c r="BW345" s="112"/>
      <c r="BX345" s="132"/>
      <c r="BY345" s="132"/>
      <c r="BZ345" s="132"/>
      <c r="CA345" s="132"/>
      <c r="CB345" s="7"/>
      <c r="CC345" s="132"/>
      <c r="CD345" s="13"/>
      <c r="CE345" s="13"/>
      <c r="CF345" s="13"/>
      <c r="CG345" s="112"/>
      <c r="CH345" s="132"/>
      <c r="CI345" s="132"/>
      <c r="CJ345" s="132"/>
      <c r="CK345" s="132"/>
      <c r="CL345" s="7"/>
      <c r="CM345" s="132"/>
      <c r="CN345" s="13"/>
      <c r="CO345" s="13"/>
      <c r="CP345" s="13"/>
      <c r="CQ345" s="112"/>
      <c r="CR345" s="132"/>
      <c r="CS345" s="132"/>
      <c r="CT345" s="132"/>
      <c r="CU345" s="132"/>
      <c r="CV345" s="7"/>
      <c r="CW345" s="132"/>
      <c r="CX345" s="13"/>
      <c r="CY345" s="13"/>
      <c r="CZ345" s="13"/>
      <c r="DA345" s="112"/>
      <c r="DB345" s="132"/>
      <c r="DC345" s="132"/>
      <c r="DD345" s="132"/>
      <c r="DE345" s="132"/>
      <c r="DF345" s="7"/>
      <c r="DG345" s="132"/>
      <c r="DH345" s="13"/>
      <c r="DI345" s="13"/>
      <c r="DJ345" s="13"/>
      <c r="DK345" s="112"/>
      <c r="DL345" s="132"/>
      <c r="DM345" s="132"/>
      <c r="DN345" s="132"/>
      <c r="DO345" s="132"/>
      <c r="DP345" s="7"/>
      <c r="DQ345" s="132"/>
      <c r="DR345" s="13"/>
      <c r="DS345" s="13"/>
      <c r="DT345" s="13"/>
      <c r="DU345" s="112"/>
      <c r="DV345" s="132"/>
      <c r="DW345" s="132"/>
      <c r="DX345" s="132"/>
      <c r="DY345" s="132"/>
      <c r="DZ345" s="7"/>
      <c r="EA345" s="132"/>
      <c r="EB345" s="13"/>
      <c r="EC345" s="13"/>
      <c r="ED345" s="13"/>
      <c r="EE345" s="112"/>
      <c r="EF345" s="132"/>
      <c r="EG345" s="132"/>
      <c r="EH345" s="132"/>
      <c r="EI345" s="132"/>
      <c r="EJ345" s="7"/>
      <c r="EK345" s="132"/>
      <c r="EL345" s="13"/>
      <c r="EM345" s="13"/>
      <c r="EN345" s="13"/>
      <c r="EO345" s="112"/>
      <c r="EP345" s="132"/>
      <c r="EQ345" s="132"/>
      <c r="ER345" s="132"/>
      <c r="ES345" s="132"/>
      <c r="ET345" s="7"/>
      <c r="EU345" s="132"/>
    </row>
    <row r="346" spans="1:151" ht="12.75" customHeight="1" x14ac:dyDescent="0.2">
      <c r="A346" s="13"/>
      <c r="B346" s="13"/>
      <c r="C346" s="13"/>
      <c r="D346" s="13"/>
      <c r="E346" s="13"/>
      <c r="F346" s="13"/>
      <c r="G346" s="13"/>
      <c r="H346" s="13"/>
      <c r="I346" s="13"/>
      <c r="J346" s="13"/>
      <c r="K346" s="14"/>
      <c r="L346" s="13"/>
      <c r="M346" s="13"/>
      <c r="N346" s="13"/>
      <c r="O346" s="112"/>
      <c r="P346" s="132"/>
      <c r="Q346" s="132"/>
      <c r="R346" s="132"/>
      <c r="S346" s="132"/>
      <c r="T346" s="7"/>
      <c r="U346" s="132"/>
      <c r="V346" s="13"/>
      <c r="W346" s="13"/>
      <c r="X346" s="13"/>
      <c r="Y346" s="112"/>
      <c r="Z346" s="132"/>
      <c r="AA346" s="132"/>
      <c r="AB346" s="132"/>
      <c r="AC346" s="132"/>
      <c r="AD346" s="7"/>
      <c r="AE346" s="132"/>
      <c r="AF346" s="13"/>
      <c r="AG346" s="13"/>
      <c r="AH346" s="13"/>
      <c r="AI346" s="112"/>
      <c r="AJ346" s="132"/>
      <c r="AK346" s="132"/>
      <c r="AL346" s="132"/>
      <c r="AM346" s="132"/>
      <c r="AN346" s="7"/>
      <c r="AO346" s="132"/>
      <c r="AP346" s="13"/>
      <c r="AQ346" s="13"/>
      <c r="AR346" s="13"/>
      <c r="AS346" s="112"/>
      <c r="AT346" s="132"/>
      <c r="AU346" s="132"/>
      <c r="AV346" s="132"/>
      <c r="AW346" s="132"/>
      <c r="AX346" s="7"/>
      <c r="AY346" s="132"/>
      <c r="AZ346" s="13"/>
      <c r="BA346" s="13"/>
      <c r="BB346" s="13"/>
      <c r="BC346" s="112"/>
      <c r="BD346" s="132"/>
      <c r="BE346" s="132"/>
      <c r="BF346" s="132"/>
      <c r="BG346" s="132"/>
      <c r="BH346" s="7"/>
      <c r="BI346" s="132"/>
      <c r="BJ346" s="13"/>
      <c r="BK346" s="13"/>
      <c r="BL346" s="13"/>
      <c r="BM346" s="112"/>
      <c r="BN346" s="132"/>
      <c r="BO346" s="132"/>
      <c r="BP346" s="132"/>
      <c r="BQ346" s="132"/>
      <c r="BR346" s="7"/>
      <c r="BS346" s="132"/>
      <c r="BT346" s="13"/>
      <c r="BU346" s="13"/>
      <c r="BV346" s="13"/>
      <c r="BW346" s="112"/>
      <c r="BX346" s="132"/>
      <c r="BY346" s="132"/>
      <c r="BZ346" s="132"/>
      <c r="CA346" s="132"/>
      <c r="CB346" s="7"/>
      <c r="CC346" s="132"/>
      <c r="CD346" s="13"/>
      <c r="CE346" s="13"/>
      <c r="CF346" s="13"/>
      <c r="CG346" s="112"/>
      <c r="CH346" s="132"/>
      <c r="CI346" s="132"/>
      <c r="CJ346" s="132"/>
      <c r="CK346" s="132"/>
      <c r="CL346" s="7"/>
      <c r="CM346" s="132"/>
      <c r="CN346" s="13"/>
      <c r="CO346" s="13"/>
      <c r="CP346" s="13"/>
      <c r="CQ346" s="112"/>
      <c r="CR346" s="132"/>
      <c r="CS346" s="132"/>
      <c r="CT346" s="132"/>
      <c r="CU346" s="132"/>
      <c r="CV346" s="7"/>
      <c r="CW346" s="132"/>
      <c r="CX346" s="13"/>
      <c r="CY346" s="13"/>
      <c r="CZ346" s="13"/>
      <c r="DA346" s="112"/>
      <c r="DB346" s="132"/>
      <c r="DC346" s="132"/>
      <c r="DD346" s="132"/>
      <c r="DE346" s="132"/>
      <c r="DF346" s="7"/>
      <c r="DG346" s="132"/>
      <c r="DH346" s="13"/>
      <c r="DI346" s="13"/>
      <c r="DJ346" s="13"/>
      <c r="DK346" s="112"/>
      <c r="DL346" s="132"/>
      <c r="DM346" s="132"/>
      <c r="DN346" s="132"/>
      <c r="DO346" s="132"/>
      <c r="DP346" s="7"/>
      <c r="DQ346" s="132"/>
      <c r="DR346" s="13"/>
      <c r="DS346" s="13"/>
      <c r="DT346" s="13"/>
      <c r="DU346" s="112"/>
      <c r="DV346" s="132"/>
      <c r="DW346" s="132"/>
      <c r="DX346" s="132"/>
      <c r="DY346" s="132"/>
      <c r="DZ346" s="7"/>
      <c r="EA346" s="132"/>
      <c r="EB346" s="13"/>
      <c r="EC346" s="13"/>
      <c r="ED346" s="13"/>
      <c r="EE346" s="112"/>
      <c r="EF346" s="132"/>
      <c r="EG346" s="132"/>
      <c r="EH346" s="132"/>
      <c r="EI346" s="132"/>
      <c r="EJ346" s="7"/>
      <c r="EK346" s="132"/>
      <c r="EL346" s="13"/>
      <c r="EM346" s="13"/>
      <c r="EN346" s="13"/>
      <c r="EO346" s="112"/>
      <c r="EP346" s="132"/>
      <c r="EQ346" s="132"/>
      <c r="ER346" s="132"/>
      <c r="ES346" s="132"/>
      <c r="ET346" s="7"/>
      <c r="EU346" s="132"/>
    </row>
    <row r="347" spans="1:151" ht="12.75" customHeight="1" x14ac:dyDescent="0.2">
      <c r="A347" s="13"/>
      <c r="B347" s="13"/>
      <c r="C347" s="13"/>
      <c r="D347" s="13"/>
      <c r="E347" s="13"/>
      <c r="F347" s="13"/>
      <c r="G347" s="13"/>
      <c r="H347" s="13"/>
      <c r="I347" s="13"/>
      <c r="J347" s="13"/>
      <c r="K347" s="14"/>
      <c r="L347" s="13"/>
      <c r="M347" s="13"/>
      <c r="N347" s="13"/>
      <c r="O347" s="112"/>
      <c r="P347" s="132"/>
      <c r="Q347" s="132"/>
      <c r="R347" s="132"/>
      <c r="S347" s="132"/>
      <c r="T347" s="7"/>
      <c r="U347" s="132"/>
      <c r="V347" s="13"/>
      <c r="W347" s="13"/>
      <c r="X347" s="13"/>
      <c r="Y347" s="112"/>
      <c r="Z347" s="132"/>
      <c r="AA347" s="132"/>
      <c r="AB347" s="132"/>
      <c r="AC347" s="132"/>
      <c r="AD347" s="7"/>
      <c r="AE347" s="132"/>
      <c r="AF347" s="13"/>
      <c r="AG347" s="13"/>
      <c r="AH347" s="13"/>
      <c r="AI347" s="112"/>
      <c r="AJ347" s="132"/>
      <c r="AK347" s="132"/>
      <c r="AL347" s="132"/>
      <c r="AM347" s="132"/>
      <c r="AN347" s="7"/>
      <c r="AO347" s="132"/>
      <c r="AP347" s="13"/>
      <c r="AQ347" s="13"/>
      <c r="AR347" s="13"/>
      <c r="AS347" s="112"/>
      <c r="AT347" s="132"/>
      <c r="AU347" s="132"/>
      <c r="AV347" s="132"/>
      <c r="AW347" s="132"/>
      <c r="AX347" s="7"/>
      <c r="AY347" s="132"/>
      <c r="AZ347" s="13"/>
      <c r="BA347" s="13"/>
      <c r="BB347" s="13"/>
      <c r="BC347" s="112"/>
      <c r="BD347" s="132"/>
      <c r="BE347" s="132"/>
      <c r="BF347" s="132"/>
      <c r="BG347" s="132"/>
      <c r="BH347" s="7"/>
      <c r="BI347" s="132"/>
      <c r="BJ347" s="13"/>
      <c r="BK347" s="13"/>
      <c r="BL347" s="13"/>
      <c r="BM347" s="112"/>
      <c r="BN347" s="132"/>
      <c r="BO347" s="132"/>
      <c r="BP347" s="132"/>
      <c r="BQ347" s="132"/>
      <c r="BR347" s="7"/>
      <c r="BS347" s="132"/>
      <c r="BT347" s="13"/>
      <c r="BU347" s="13"/>
      <c r="BV347" s="13"/>
      <c r="BW347" s="112"/>
      <c r="BX347" s="132"/>
      <c r="BY347" s="132"/>
      <c r="BZ347" s="132"/>
      <c r="CA347" s="132"/>
      <c r="CB347" s="7"/>
      <c r="CC347" s="132"/>
      <c r="CD347" s="13"/>
      <c r="CE347" s="13"/>
      <c r="CF347" s="13"/>
      <c r="CG347" s="112"/>
      <c r="CH347" s="132"/>
      <c r="CI347" s="132"/>
      <c r="CJ347" s="132"/>
      <c r="CK347" s="132"/>
      <c r="CL347" s="7"/>
      <c r="CM347" s="132"/>
      <c r="CN347" s="13"/>
      <c r="CO347" s="13"/>
      <c r="CP347" s="13"/>
      <c r="CQ347" s="112"/>
      <c r="CR347" s="132"/>
      <c r="CS347" s="132"/>
      <c r="CT347" s="132"/>
      <c r="CU347" s="132"/>
      <c r="CV347" s="7"/>
      <c r="CW347" s="132"/>
      <c r="CX347" s="13"/>
      <c r="CY347" s="13"/>
      <c r="CZ347" s="13"/>
      <c r="DA347" s="112"/>
      <c r="DB347" s="132"/>
      <c r="DC347" s="132"/>
      <c r="DD347" s="132"/>
      <c r="DE347" s="132"/>
      <c r="DF347" s="7"/>
      <c r="DG347" s="132"/>
      <c r="DH347" s="13"/>
      <c r="DI347" s="13"/>
      <c r="DJ347" s="13"/>
      <c r="DK347" s="112"/>
      <c r="DL347" s="132"/>
      <c r="DM347" s="132"/>
      <c r="DN347" s="132"/>
      <c r="DO347" s="132"/>
      <c r="DP347" s="7"/>
      <c r="DQ347" s="132"/>
      <c r="DR347" s="13"/>
      <c r="DS347" s="13"/>
      <c r="DT347" s="13"/>
      <c r="DU347" s="112"/>
      <c r="DV347" s="132"/>
      <c r="DW347" s="132"/>
      <c r="DX347" s="132"/>
      <c r="DY347" s="132"/>
      <c r="DZ347" s="7"/>
      <c r="EA347" s="132"/>
      <c r="EB347" s="13"/>
      <c r="EC347" s="13"/>
      <c r="ED347" s="13"/>
      <c r="EE347" s="112"/>
      <c r="EF347" s="132"/>
      <c r="EG347" s="132"/>
      <c r="EH347" s="132"/>
      <c r="EI347" s="132"/>
      <c r="EJ347" s="7"/>
      <c r="EK347" s="132"/>
      <c r="EL347" s="13"/>
      <c r="EM347" s="13"/>
      <c r="EN347" s="13"/>
      <c r="EO347" s="112"/>
      <c r="EP347" s="132"/>
      <c r="EQ347" s="132"/>
      <c r="ER347" s="132"/>
      <c r="ES347" s="132"/>
      <c r="ET347" s="7"/>
      <c r="EU347" s="132"/>
    </row>
    <row r="348" spans="1:151" ht="12.75" customHeight="1" x14ac:dyDescent="0.2">
      <c r="A348" s="13"/>
      <c r="B348" s="13"/>
      <c r="C348" s="13"/>
      <c r="D348" s="13"/>
      <c r="E348" s="13"/>
      <c r="F348" s="13"/>
      <c r="G348" s="13"/>
      <c r="H348" s="13"/>
      <c r="I348" s="13"/>
      <c r="J348" s="13"/>
      <c r="K348" s="14"/>
      <c r="L348" s="13"/>
      <c r="M348" s="13"/>
      <c r="N348" s="13"/>
      <c r="O348" s="112"/>
      <c r="P348" s="132"/>
      <c r="Q348" s="132"/>
      <c r="R348" s="132"/>
      <c r="S348" s="132"/>
      <c r="T348" s="7"/>
      <c r="U348" s="132"/>
      <c r="V348" s="13"/>
      <c r="W348" s="13"/>
      <c r="X348" s="13"/>
      <c r="Y348" s="112"/>
      <c r="Z348" s="132"/>
      <c r="AA348" s="132"/>
      <c r="AB348" s="132"/>
      <c r="AC348" s="132"/>
      <c r="AD348" s="7"/>
      <c r="AE348" s="132"/>
      <c r="AF348" s="13"/>
      <c r="AG348" s="13"/>
      <c r="AH348" s="13"/>
      <c r="AI348" s="112"/>
      <c r="AJ348" s="132"/>
      <c r="AK348" s="132"/>
      <c r="AL348" s="132"/>
      <c r="AM348" s="132"/>
      <c r="AN348" s="7"/>
      <c r="AO348" s="132"/>
      <c r="AP348" s="13"/>
      <c r="AQ348" s="13"/>
      <c r="AR348" s="13"/>
      <c r="AS348" s="112"/>
      <c r="AT348" s="132"/>
      <c r="AU348" s="132"/>
      <c r="AV348" s="132"/>
      <c r="AW348" s="132"/>
      <c r="AX348" s="7"/>
      <c r="AY348" s="132"/>
      <c r="AZ348" s="13"/>
      <c r="BA348" s="13"/>
      <c r="BB348" s="13"/>
      <c r="BC348" s="112"/>
      <c r="BD348" s="132"/>
      <c r="BE348" s="132"/>
      <c r="BF348" s="132"/>
      <c r="BG348" s="132"/>
      <c r="BH348" s="7"/>
      <c r="BI348" s="132"/>
      <c r="BJ348" s="13"/>
      <c r="BK348" s="13"/>
      <c r="BL348" s="13"/>
      <c r="BM348" s="112"/>
      <c r="BN348" s="132"/>
      <c r="BO348" s="132"/>
      <c r="BP348" s="132"/>
      <c r="BQ348" s="132"/>
      <c r="BR348" s="7"/>
      <c r="BS348" s="132"/>
      <c r="BT348" s="13"/>
      <c r="BU348" s="13"/>
      <c r="BV348" s="13"/>
      <c r="BW348" s="112"/>
      <c r="BX348" s="132"/>
      <c r="BY348" s="132"/>
      <c r="BZ348" s="132"/>
      <c r="CA348" s="132"/>
      <c r="CB348" s="7"/>
      <c r="CC348" s="132"/>
      <c r="CD348" s="13"/>
      <c r="CE348" s="13"/>
      <c r="CF348" s="13"/>
      <c r="CG348" s="112"/>
      <c r="CH348" s="132"/>
      <c r="CI348" s="132"/>
      <c r="CJ348" s="132"/>
      <c r="CK348" s="132"/>
      <c r="CL348" s="7"/>
      <c r="CM348" s="132"/>
      <c r="CN348" s="13"/>
      <c r="CO348" s="13"/>
      <c r="CP348" s="13"/>
      <c r="CQ348" s="112"/>
      <c r="CR348" s="132"/>
      <c r="CS348" s="132"/>
      <c r="CT348" s="132"/>
      <c r="CU348" s="132"/>
      <c r="CV348" s="7"/>
      <c r="CW348" s="132"/>
      <c r="CX348" s="13"/>
      <c r="CY348" s="13"/>
      <c r="CZ348" s="13"/>
      <c r="DA348" s="112"/>
      <c r="DB348" s="132"/>
      <c r="DC348" s="132"/>
      <c r="DD348" s="132"/>
      <c r="DE348" s="132"/>
      <c r="DF348" s="7"/>
      <c r="DG348" s="132"/>
      <c r="DH348" s="13"/>
      <c r="DI348" s="13"/>
      <c r="DJ348" s="13"/>
      <c r="DK348" s="112"/>
      <c r="DL348" s="132"/>
      <c r="DM348" s="132"/>
      <c r="DN348" s="132"/>
      <c r="DO348" s="132"/>
      <c r="DP348" s="7"/>
      <c r="DQ348" s="132"/>
      <c r="DR348" s="13"/>
      <c r="DS348" s="13"/>
      <c r="DT348" s="13"/>
      <c r="DU348" s="112"/>
      <c r="DV348" s="132"/>
      <c r="DW348" s="132"/>
      <c r="DX348" s="132"/>
      <c r="DY348" s="132"/>
      <c r="DZ348" s="7"/>
      <c r="EA348" s="132"/>
      <c r="EB348" s="13"/>
      <c r="EC348" s="13"/>
      <c r="ED348" s="13"/>
      <c r="EE348" s="112"/>
      <c r="EF348" s="132"/>
      <c r="EG348" s="132"/>
      <c r="EH348" s="132"/>
      <c r="EI348" s="132"/>
      <c r="EJ348" s="7"/>
      <c r="EK348" s="132"/>
      <c r="EL348" s="13"/>
      <c r="EM348" s="13"/>
      <c r="EN348" s="13"/>
      <c r="EO348" s="112"/>
      <c r="EP348" s="132"/>
      <c r="EQ348" s="132"/>
      <c r="ER348" s="132"/>
      <c r="ES348" s="132"/>
      <c r="ET348" s="7"/>
      <c r="EU348" s="132"/>
    </row>
    <row r="349" spans="1:151" ht="12.75" customHeight="1" x14ac:dyDescent="0.2">
      <c r="A349" s="13"/>
      <c r="B349" s="13"/>
      <c r="C349" s="13"/>
      <c r="D349" s="13"/>
      <c r="E349" s="13"/>
      <c r="F349" s="13"/>
      <c r="G349" s="13"/>
      <c r="H349" s="13"/>
      <c r="I349" s="13"/>
      <c r="J349" s="13"/>
      <c r="K349" s="14"/>
      <c r="L349" s="13"/>
      <c r="M349" s="13"/>
      <c r="N349" s="13"/>
      <c r="O349" s="112"/>
      <c r="P349" s="132"/>
      <c r="Q349" s="132"/>
      <c r="R349" s="132"/>
      <c r="S349" s="132"/>
      <c r="T349" s="7"/>
      <c r="U349" s="132"/>
      <c r="V349" s="13"/>
      <c r="W349" s="13"/>
      <c r="X349" s="13"/>
      <c r="Y349" s="112"/>
      <c r="Z349" s="132"/>
      <c r="AA349" s="132"/>
      <c r="AB349" s="132"/>
      <c r="AC349" s="132"/>
      <c r="AD349" s="7"/>
      <c r="AE349" s="132"/>
      <c r="AF349" s="13"/>
      <c r="AG349" s="13"/>
      <c r="AH349" s="13"/>
      <c r="AI349" s="112"/>
      <c r="AJ349" s="132"/>
      <c r="AK349" s="132"/>
      <c r="AL349" s="132"/>
      <c r="AM349" s="132"/>
      <c r="AN349" s="7"/>
      <c r="AO349" s="132"/>
      <c r="AP349" s="13"/>
      <c r="AQ349" s="13"/>
      <c r="AR349" s="13"/>
      <c r="AS349" s="112"/>
      <c r="AT349" s="132"/>
      <c r="AU349" s="132"/>
      <c r="AV349" s="132"/>
      <c r="AW349" s="132"/>
      <c r="AX349" s="7"/>
      <c r="AY349" s="132"/>
      <c r="AZ349" s="13"/>
      <c r="BA349" s="13"/>
      <c r="BB349" s="13"/>
      <c r="BC349" s="112"/>
      <c r="BD349" s="132"/>
      <c r="BE349" s="132"/>
      <c r="BF349" s="132"/>
      <c r="BG349" s="132"/>
      <c r="BH349" s="7"/>
      <c r="BI349" s="132"/>
      <c r="BJ349" s="13"/>
      <c r="BK349" s="13"/>
      <c r="BL349" s="13"/>
      <c r="BM349" s="112"/>
      <c r="BN349" s="132"/>
      <c r="BO349" s="132"/>
      <c r="BP349" s="132"/>
      <c r="BQ349" s="132"/>
      <c r="BR349" s="7"/>
      <c r="BS349" s="132"/>
      <c r="BT349" s="13"/>
      <c r="BU349" s="13"/>
      <c r="BV349" s="13"/>
      <c r="BW349" s="112"/>
      <c r="BX349" s="132"/>
      <c r="BY349" s="132"/>
      <c r="BZ349" s="132"/>
      <c r="CA349" s="132"/>
      <c r="CB349" s="7"/>
      <c r="CC349" s="132"/>
      <c r="CD349" s="13"/>
      <c r="CE349" s="13"/>
      <c r="CF349" s="13"/>
      <c r="CG349" s="112"/>
      <c r="CH349" s="132"/>
      <c r="CI349" s="132"/>
      <c r="CJ349" s="132"/>
      <c r="CK349" s="132"/>
      <c r="CL349" s="7"/>
      <c r="CM349" s="132"/>
      <c r="CN349" s="13"/>
      <c r="CO349" s="13"/>
      <c r="CP349" s="13"/>
      <c r="CQ349" s="112"/>
      <c r="CR349" s="132"/>
      <c r="CS349" s="132"/>
      <c r="CT349" s="132"/>
      <c r="CU349" s="132"/>
      <c r="CV349" s="7"/>
      <c r="CW349" s="132"/>
      <c r="CX349" s="13"/>
      <c r="CY349" s="13"/>
      <c r="CZ349" s="13"/>
      <c r="DA349" s="112"/>
      <c r="DB349" s="132"/>
      <c r="DC349" s="132"/>
      <c r="DD349" s="132"/>
      <c r="DE349" s="132"/>
      <c r="DF349" s="7"/>
      <c r="DG349" s="132"/>
      <c r="DH349" s="13"/>
      <c r="DI349" s="13"/>
      <c r="DJ349" s="13"/>
      <c r="DK349" s="112"/>
      <c r="DL349" s="132"/>
      <c r="DM349" s="132"/>
      <c r="DN349" s="132"/>
      <c r="DO349" s="132"/>
      <c r="DP349" s="7"/>
      <c r="DQ349" s="132"/>
      <c r="DR349" s="13"/>
      <c r="DS349" s="13"/>
      <c r="DT349" s="13"/>
      <c r="DU349" s="112"/>
      <c r="DV349" s="132"/>
      <c r="DW349" s="132"/>
      <c r="DX349" s="132"/>
      <c r="DY349" s="132"/>
      <c r="DZ349" s="7"/>
      <c r="EA349" s="132"/>
      <c r="EB349" s="13"/>
      <c r="EC349" s="13"/>
      <c r="ED349" s="13"/>
      <c r="EE349" s="112"/>
      <c r="EF349" s="132"/>
      <c r="EG349" s="132"/>
      <c r="EH349" s="132"/>
      <c r="EI349" s="132"/>
      <c r="EJ349" s="7"/>
      <c r="EK349" s="132"/>
      <c r="EL349" s="13"/>
      <c r="EM349" s="13"/>
      <c r="EN349" s="13"/>
      <c r="EO349" s="112"/>
      <c r="EP349" s="132"/>
      <c r="EQ349" s="132"/>
      <c r="ER349" s="132"/>
      <c r="ES349" s="132"/>
      <c r="ET349" s="7"/>
      <c r="EU349" s="132"/>
    </row>
    <row r="350" spans="1:151" ht="12.75" customHeight="1" x14ac:dyDescent="0.2">
      <c r="A350" s="13"/>
      <c r="B350" s="13"/>
      <c r="C350" s="13"/>
      <c r="D350" s="13"/>
      <c r="E350" s="13"/>
      <c r="F350" s="13"/>
      <c r="G350" s="13"/>
      <c r="H350" s="13"/>
      <c r="I350" s="13"/>
      <c r="J350" s="13"/>
      <c r="K350" s="14"/>
      <c r="L350" s="13"/>
      <c r="M350" s="13"/>
      <c r="N350" s="13"/>
      <c r="O350" s="112"/>
      <c r="P350" s="132"/>
      <c r="Q350" s="132"/>
      <c r="R350" s="132"/>
      <c r="S350" s="132"/>
      <c r="T350" s="7"/>
      <c r="U350" s="132"/>
      <c r="V350" s="13"/>
      <c r="W350" s="13"/>
      <c r="X350" s="13"/>
      <c r="Y350" s="112"/>
      <c r="Z350" s="132"/>
      <c r="AA350" s="132"/>
      <c r="AB350" s="132"/>
      <c r="AC350" s="132"/>
      <c r="AD350" s="7"/>
      <c r="AE350" s="132"/>
      <c r="AF350" s="13"/>
      <c r="AG350" s="13"/>
      <c r="AH350" s="13"/>
      <c r="AI350" s="112"/>
      <c r="AJ350" s="132"/>
      <c r="AK350" s="132"/>
      <c r="AL350" s="132"/>
      <c r="AM350" s="132"/>
      <c r="AN350" s="7"/>
      <c r="AO350" s="132"/>
      <c r="AP350" s="13"/>
      <c r="AQ350" s="13"/>
      <c r="AR350" s="13"/>
      <c r="AS350" s="112"/>
      <c r="AT350" s="132"/>
      <c r="AU350" s="132"/>
      <c r="AV350" s="132"/>
      <c r="AW350" s="132"/>
      <c r="AX350" s="7"/>
      <c r="AY350" s="132"/>
      <c r="AZ350" s="13"/>
      <c r="BA350" s="13"/>
      <c r="BB350" s="13"/>
      <c r="BC350" s="112"/>
      <c r="BD350" s="132"/>
      <c r="BE350" s="132"/>
      <c r="BF350" s="132"/>
      <c r="BG350" s="132"/>
      <c r="BH350" s="7"/>
      <c r="BI350" s="132"/>
      <c r="BJ350" s="13"/>
      <c r="BK350" s="13"/>
      <c r="BL350" s="13"/>
      <c r="BM350" s="112"/>
      <c r="BN350" s="132"/>
      <c r="BO350" s="132"/>
      <c r="BP350" s="132"/>
      <c r="BQ350" s="132"/>
      <c r="BR350" s="7"/>
      <c r="BS350" s="132"/>
      <c r="BT350" s="13"/>
      <c r="BU350" s="13"/>
      <c r="BV350" s="13"/>
      <c r="BW350" s="112"/>
      <c r="BX350" s="132"/>
      <c r="BY350" s="132"/>
      <c r="BZ350" s="132"/>
      <c r="CA350" s="132"/>
      <c r="CB350" s="7"/>
      <c r="CC350" s="132"/>
      <c r="CD350" s="13"/>
      <c r="CE350" s="13"/>
      <c r="CF350" s="13"/>
      <c r="CG350" s="112"/>
      <c r="CH350" s="132"/>
      <c r="CI350" s="132"/>
      <c r="CJ350" s="132"/>
      <c r="CK350" s="132"/>
      <c r="CL350" s="7"/>
      <c r="CM350" s="132"/>
      <c r="CN350" s="13"/>
      <c r="CO350" s="13"/>
      <c r="CP350" s="13"/>
      <c r="CQ350" s="112"/>
      <c r="CR350" s="132"/>
      <c r="CS350" s="132"/>
      <c r="CT350" s="132"/>
      <c r="CU350" s="132"/>
      <c r="CV350" s="7"/>
      <c r="CW350" s="132"/>
      <c r="CX350" s="13"/>
      <c r="CY350" s="13"/>
      <c r="CZ350" s="13"/>
      <c r="DA350" s="112"/>
      <c r="DB350" s="132"/>
      <c r="DC350" s="132"/>
      <c r="DD350" s="132"/>
      <c r="DE350" s="132"/>
      <c r="DF350" s="7"/>
      <c r="DG350" s="132"/>
      <c r="DH350" s="13"/>
      <c r="DI350" s="13"/>
      <c r="DJ350" s="13"/>
      <c r="DK350" s="112"/>
      <c r="DL350" s="132"/>
      <c r="DM350" s="132"/>
      <c r="DN350" s="132"/>
      <c r="DO350" s="132"/>
      <c r="DP350" s="7"/>
      <c r="DQ350" s="132"/>
      <c r="DR350" s="13"/>
      <c r="DS350" s="13"/>
      <c r="DT350" s="13"/>
      <c r="DU350" s="112"/>
      <c r="DV350" s="132"/>
      <c r="DW350" s="132"/>
      <c r="DX350" s="132"/>
      <c r="DY350" s="132"/>
      <c r="DZ350" s="7"/>
      <c r="EA350" s="132"/>
      <c r="EB350" s="13"/>
      <c r="EC350" s="13"/>
      <c r="ED350" s="13"/>
      <c r="EE350" s="112"/>
      <c r="EF350" s="132"/>
      <c r="EG350" s="132"/>
      <c r="EH350" s="132"/>
      <c r="EI350" s="132"/>
      <c r="EJ350" s="7"/>
      <c r="EK350" s="132"/>
      <c r="EL350" s="13"/>
      <c r="EM350" s="13"/>
      <c r="EN350" s="13"/>
      <c r="EO350" s="112"/>
      <c r="EP350" s="132"/>
      <c r="EQ350" s="132"/>
      <c r="ER350" s="132"/>
      <c r="ES350" s="132"/>
      <c r="ET350" s="7"/>
      <c r="EU350" s="132"/>
    </row>
    <row r="351" spans="1:151" ht="12.75" customHeight="1" x14ac:dyDescent="0.2">
      <c r="A351" s="13"/>
      <c r="B351" s="13"/>
      <c r="C351" s="13"/>
      <c r="D351" s="13"/>
      <c r="E351" s="13"/>
      <c r="F351" s="13"/>
      <c r="G351" s="13"/>
      <c r="H351" s="13"/>
      <c r="I351" s="13"/>
      <c r="J351" s="13"/>
      <c r="K351" s="14"/>
      <c r="L351" s="13"/>
      <c r="M351" s="13"/>
      <c r="N351" s="13"/>
      <c r="O351" s="112"/>
      <c r="P351" s="132"/>
      <c r="Q351" s="132"/>
      <c r="R351" s="132"/>
      <c r="S351" s="132"/>
      <c r="T351" s="7"/>
      <c r="U351" s="132"/>
      <c r="V351" s="13"/>
      <c r="W351" s="13"/>
      <c r="X351" s="13"/>
      <c r="Y351" s="112"/>
      <c r="Z351" s="132"/>
      <c r="AA351" s="132"/>
      <c r="AB351" s="132"/>
      <c r="AC351" s="132"/>
      <c r="AD351" s="7"/>
      <c r="AE351" s="132"/>
      <c r="AF351" s="13"/>
      <c r="AG351" s="13"/>
      <c r="AH351" s="13"/>
      <c r="AI351" s="112"/>
      <c r="AJ351" s="132"/>
      <c r="AK351" s="132"/>
      <c r="AL351" s="132"/>
      <c r="AM351" s="132"/>
      <c r="AN351" s="7"/>
      <c r="AO351" s="132"/>
      <c r="AP351" s="13"/>
      <c r="AQ351" s="13"/>
      <c r="AR351" s="13"/>
      <c r="AS351" s="112"/>
      <c r="AT351" s="132"/>
      <c r="AU351" s="132"/>
      <c r="AV351" s="132"/>
      <c r="AW351" s="132"/>
      <c r="AX351" s="7"/>
      <c r="AY351" s="132"/>
      <c r="AZ351" s="13"/>
      <c r="BA351" s="13"/>
      <c r="BB351" s="13"/>
      <c r="BC351" s="112"/>
      <c r="BD351" s="132"/>
      <c r="BE351" s="132"/>
      <c r="BF351" s="132"/>
      <c r="BG351" s="132"/>
      <c r="BH351" s="7"/>
      <c r="BI351" s="132"/>
      <c r="BJ351" s="13"/>
      <c r="BK351" s="13"/>
      <c r="BL351" s="13"/>
      <c r="BM351" s="112"/>
      <c r="BN351" s="132"/>
      <c r="BO351" s="132"/>
      <c r="BP351" s="132"/>
      <c r="BQ351" s="132"/>
      <c r="BR351" s="7"/>
      <c r="BS351" s="132"/>
      <c r="BT351" s="13"/>
      <c r="BU351" s="13"/>
      <c r="BV351" s="13"/>
      <c r="BW351" s="112"/>
      <c r="BX351" s="132"/>
      <c r="BY351" s="132"/>
      <c r="BZ351" s="132"/>
      <c r="CA351" s="132"/>
      <c r="CB351" s="7"/>
      <c r="CC351" s="132"/>
      <c r="CD351" s="13"/>
      <c r="CE351" s="13"/>
      <c r="CF351" s="13"/>
      <c r="CG351" s="112"/>
      <c r="CH351" s="132"/>
      <c r="CI351" s="132"/>
      <c r="CJ351" s="132"/>
      <c r="CK351" s="132"/>
      <c r="CL351" s="7"/>
      <c r="CM351" s="132"/>
      <c r="CN351" s="13"/>
      <c r="CO351" s="13"/>
      <c r="CP351" s="13"/>
      <c r="CQ351" s="112"/>
      <c r="CR351" s="132"/>
      <c r="CS351" s="132"/>
      <c r="CT351" s="132"/>
      <c r="CU351" s="132"/>
      <c r="CV351" s="7"/>
      <c r="CW351" s="132"/>
      <c r="CX351" s="13"/>
      <c r="CY351" s="13"/>
      <c r="CZ351" s="13"/>
      <c r="DA351" s="112"/>
      <c r="DB351" s="132"/>
      <c r="DC351" s="132"/>
      <c r="DD351" s="132"/>
      <c r="DE351" s="132"/>
      <c r="DF351" s="7"/>
      <c r="DG351" s="132"/>
      <c r="DH351" s="13"/>
      <c r="DI351" s="13"/>
      <c r="DJ351" s="13"/>
      <c r="DK351" s="112"/>
      <c r="DL351" s="132"/>
      <c r="DM351" s="132"/>
      <c r="DN351" s="132"/>
      <c r="DO351" s="132"/>
      <c r="DP351" s="7"/>
      <c r="DQ351" s="132"/>
      <c r="DR351" s="13"/>
      <c r="DS351" s="13"/>
      <c r="DT351" s="13"/>
      <c r="DU351" s="112"/>
      <c r="DV351" s="132"/>
      <c r="DW351" s="132"/>
      <c r="DX351" s="132"/>
      <c r="DY351" s="132"/>
      <c r="DZ351" s="7"/>
      <c r="EA351" s="132"/>
      <c r="EB351" s="13"/>
      <c r="EC351" s="13"/>
      <c r="ED351" s="13"/>
      <c r="EE351" s="112"/>
      <c r="EF351" s="132"/>
      <c r="EG351" s="132"/>
      <c r="EH351" s="132"/>
      <c r="EI351" s="132"/>
      <c r="EJ351" s="7"/>
      <c r="EK351" s="132"/>
      <c r="EL351" s="13"/>
      <c r="EM351" s="13"/>
      <c r="EN351" s="13"/>
      <c r="EO351" s="112"/>
      <c r="EP351" s="132"/>
      <c r="EQ351" s="132"/>
      <c r="ER351" s="132"/>
      <c r="ES351" s="132"/>
      <c r="ET351" s="7"/>
      <c r="EU351" s="132"/>
    </row>
    <row r="352" spans="1:151" ht="12.75" customHeight="1" x14ac:dyDescent="0.2">
      <c r="A352" s="13"/>
      <c r="B352" s="13"/>
      <c r="C352" s="13"/>
      <c r="D352" s="13"/>
      <c r="E352" s="13"/>
      <c r="F352" s="13"/>
      <c r="G352" s="13"/>
      <c r="H352" s="13"/>
      <c r="I352" s="13"/>
      <c r="J352" s="13"/>
      <c r="K352" s="14"/>
      <c r="L352" s="13"/>
      <c r="M352" s="13"/>
      <c r="N352" s="13"/>
      <c r="O352" s="112"/>
      <c r="P352" s="132"/>
      <c r="Q352" s="132"/>
      <c r="R352" s="132"/>
      <c r="S352" s="132"/>
      <c r="T352" s="7"/>
      <c r="U352" s="132"/>
      <c r="V352" s="13"/>
      <c r="W352" s="13"/>
      <c r="X352" s="13"/>
      <c r="Y352" s="112"/>
      <c r="Z352" s="132"/>
      <c r="AA352" s="132"/>
      <c r="AB352" s="132"/>
      <c r="AC352" s="132"/>
      <c r="AD352" s="7"/>
      <c r="AE352" s="132"/>
      <c r="AF352" s="13"/>
      <c r="AG352" s="13"/>
      <c r="AH352" s="13"/>
      <c r="AI352" s="112"/>
      <c r="AJ352" s="132"/>
      <c r="AK352" s="132"/>
      <c r="AL352" s="132"/>
      <c r="AM352" s="132"/>
      <c r="AN352" s="7"/>
      <c r="AO352" s="132"/>
      <c r="AP352" s="13"/>
      <c r="AQ352" s="13"/>
      <c r="AR352" s="13"/>
      <c r="AS352" s="112"/>
      <c r="AT352" s="132"/>
      <c r="AU352" s="132"/>
      <c r="AV352" s="132"/>
      <c r="AW352" s="132"/>
      <c r="AX352" s="7"/>
      <c r="AY352" s="132"/>
      <c r="AZ352" s="13"/>
      <c r="BA352" s="13"/>
      <c r="BB352" s="13"/>
      <c r="BC352" s="112"/>
      <c r="BD352" s="132"/>
      <c r="BE352" s="132"/>
      <c r="BF352" s="132"/>
      <c r="BG352" s="132"/>
      <c r="BH352" s="7"/>
      <c r="BI352" s="132"/>
      <c r="BJ352" s="13"/>
      <c r="BK352" s="13"/>
      <c r="BL352" s="13"/>
      <c r="BM352" s="112"/>
      <c r="BN352" s="132"/>
      <c r="BO352" s="132"/>
      <c r="BP352" s="132"/>
      <c r="BQ352" s="132"/>
      <c r="BR352" s="7"/>
      <c r="BS352" s="132"/>
      <c r="BT352" s="13"/>
      <c r="BU352" s="13"/>
      <c r="BV352" s="13"/>
      <c r="BW352" s="112"/>
      <c r="BX352" s="132"/>
      <c r="BY352" s="132"/>
      <c r="BZ352" s="132"/>
      <c r="CA352" s="132"/>
      <c r="CB352" s="7"/>
      <c r="CC352" s="132"/>
      <c r="CD352" s="13"/>
      <c r="CE352" s="13"/>
      <c r="CF352" s="13"/>
      <c r="CG352" s="112"/>
      <c r="CH352" s="132"/>
      <c r="CI352" s="132"/>
      <c r="CJ352" s="132"/>
      <c r="CK352" s="132"/>
      <c r="CL352" s="7"/>
      <c r="CM352" s="132"/>
      <c r="CN352" s="13"/>
      <c r="CO352" s="13"/>
      <c r="CP352" s="13"/>
      <c r="CQ352" s="112"/>
      <c r="CR352" s="132"/>
      <c r="CS352" s="132"/>
      <c r="CT352" s="132"/>
      <c r="CU352" s="132"/>
      <c r="CV352" s="7"/>
      <c r="CW352" s="132"/>
      <c r="CX352" s="13"/>
      <c r="CY352" s="13"/>
      <c r="CZ352" s="13"/>
      <c r="DA352" s="112"/>
      <c r="DB352" s="132"/>
      <c r="DC352" s="132"/>
      <c r="DD352" s="132"/>
      <c r="DE352" s="132"/>
      <c r="DF352" s="7"/>
      <c r="DG352" s="132"/>
      <c r="DH352" s="13"/>
      <c r="DI352" s="13"/>
      <c r="DJ352" s="13"/>
      <c r="DK352" s="112"/>
      <c r="DL352" s="132"/>
      <c r="DM352" s="132"/>
      <c r="DN352" s="132"/>
      <c r="DO352" s="132"/>
      <c r="DP352" s="7"/>
      <c r="DQ352" s="132"/>
      <c r="DR352" s="13"/>
      <c r="DS352" s="13"/>
      <c r="DT352" s="13"/>
      <c r="DU352" s="112"/>
      <c r="DV352" s="132"/>
      <c r="DW352" s="132"/>
      <c r="DX352" s="132"/>
      <c r="DY352" s="132"/>
      <c r="DZ352" s="7"/>
      <c r="EA352" s="132"/>
      <c r="EB352" s="13"/>
      <c r="EC352" s="13"/>
      <c r="ED352" s="13"/>
      <c r="EE352" s="112"/>
      <c r="EF352" s="132"/>
      <c r="EG352" s="132"/>
      <c r="EH352" s="132"/>
      <c r="EI352" s="132"/>
      <c r="EJ352" s="7"/>
      <c r="EK352" s="132"/>
      <c r="EL352" s="13"/>
      <c r="EM352" s="13"/>
      <c r="EN352" s="13"/>
      <c r="EO352" s="112"/>
      <c r="EP352" s="132"/>
      <c r="EQ352" s="132"/>
      <c r="ER352" s="132"/>
      <c r="ES352" s="132"/>
      <c r="ET352" s="7"/>
      <c r="EU352" s="132"/>
    </row>
    <row r="353" spans="1:151" ht="12.75" customHeight="1" x14ac:dyDescent="0.2">
      <c r="A353" s="13"/>
      <c r="B353" s="13"/>
      <c r="C353" s="13"/>
      <c r="D353" s="13"/>
      <c r="E353" s="13"/>
      <c r="F353" s="13"/>
      <c r="G353" s="13"/>
      <c r="H353" s="13"/>
      <c r="I353" s="13"/>
      <c r="J353" s="13"/>
      <c r="K353" s="14"/>
      <c r="L353" s="13"/>
      <c r="M353" s="13"/>
      <c r="N353" s="13"/>
      <c r="O353" s="112"/>
      <c r="P353" s="132"/>
      <c r="Q353" s="132"/>
      <c r="R353" s="132"/>
      <c r="S353" s="132"/>
      <c r="T353" s="7"/>
      <c r="U353" s="132"/>
      <c r="V353" s="13"/>
      <c r="W353" s="13"/>
      <c r="X353" s="13"/>
      <c r="Y353" s="112"/>
      <c r="Z353" s="132"/>
      <c r="AA353" s="132"/>
      <c r="AB353" s="132"/>
      <c r="AC353" s="132"/>
      <c r="AD353" s="7"/>
      <c r="AE353" s="132"/>
      <c r="AF353" s="13"/>
      <c r="AG353" s="13"/>
      <c r="AH353" s="13"/>
      <c r="AI353" s="112"/>
      <c r="AJ353" s="132"/>
      <c r="AK353" s="132"/>
      <c r="AL353" s="132"/>
      <c r="AM353" s="132"/>
      <c r="AN353" s="7"/>
      <c r="AO353" s="132"/>
      <c r="AP353" s="13"/>
      <c r="AQ353" s="13"/>
      <c r="AR353" s="13"/>
      <c r="AS353" s="112"/>
      <c r="AT353" s="132"/>
      <c r="AU353" s="132"/>
      <c r="AV353" s="132"/>
      <c r="AW353" s="132"/>
      <c r="AX353" s="7"/>
      <c r="AY353" s="132"/>
      <c r="AZ353" s="13"/>
      <c r="BA353" s="13"/>
      <c r="BB353" s="13"/>
      <c r="BC353" s="112"/>
      <c r="BD353" s="132"/>
      <c r="BE353" s="132"/>
      <c r="BF353" s="132"/>
      <c r="BG353" s="132"/>
      <c r="BH353" s="7"/>
      <c r="BI353" s="132"/>
      <c r="BJ353" s="13"/>
      <c r="BK353" s="13"/>
      <c r="BL353" s="13"/>
      <c r="BM353" s="112"/>
      <c r="BN353" s="132"/>
      <c r="BO353" s="132"/>
      <c r="BP353" s="132"/>
      <c r="BQ353" s="132"/>
      <c r="BR353" s="7"/>
      <c r="BS353" s="132"/>
      <c r="BT353" s="13"/>
      <c r="BU353" s="13"/>
      <c r="BV353" s="13"/>
      <c r="BW353" s="112"/>
      <c r="BX353" s="132"/>
      <c r="BY353" s="132"/>
      <c r="BZ353" s="132"/>
      <c r="CA353" s="132"/>
      <c r="CB353" s="7"/>
      <c r="CC353" s="132"/>
      <c r="CD353" s="13"/>
      <c r="CE353" s="13"/>
      <c r="CF353" s="13"/>
      <c r="CG353" s="112"/>
      <c r="CH353" s="132"/>
      <c r="CI353" s="132"/>
      <c r="CJ353" s="132"/>
      <c r="CK353" s="132"/>
      <c r="CL353" s="7"/>
      <c r="CM353" s="132"/>
      <c r="CN353" s="13"/>
      <c r="CO353" s="13"/>
      <c r="CP353" s="13"/>
      <c r="CQ353" s="112"/>
      <c r="CR353" s="132"/>
      <c r="CS353" s="132"/>
      <c r="CT353" s="132"/>
      <c r="CU353" s="132"/>
      <c r="CV353" s="7"/>
      <c r="CW353" s="132"/>
      <c r="CX353" s="13"/>
      <c r="CY353" s="13"/>
      <c r="CZ353" s="13"/>
      <c r="DA353" s="112"/>
      <c r="DB353" s="132"/>
      <c r="DC353" s="132"/>
      <c r="DD353" s="132"/>
      <c r="DE353" s="132"/>
      <c r="DF353" s="7"/>
      <c r="DG353" s="132"/>
      <c r="DH353" s="13"/>
      <c r="DI353" s="13"/>
      <c r="DJ353" s="13"/>
      <c r="DK353" s="112"/>
      <c r="DL353" s="132"/>
      <c r="DM353" s="132"/>
      <c r="DN353" s="132"/>
      <c r="DO353" s="132"/>
      <c r="DP353" s="7"/>
      <c r="DQ353" s="132"/>
      <c r="DR353" s="13"/>
      <c r="DS353" s="13"/>
      <c r="DT353" s="13"/>
      <c r="DU353" s="112"/>
      <c r="DV353" s="132"/>
      <c r="DW353" s="132"/>
      <c r="DX353" s="132"/>
      <c r="DY353" s="132"/>
      <c r="DZ353" s="7"/>
      <c r="EA353" s="132"/>
      <c r="EB353" s="13"/>
      <c r="EC353" s="13"/>
      <c r="ED353" s="13"/>
      <c r="EE353" s="112"/>
      <c r="EF353" s="132"/>
      <c r="EG353" s="132"/>
      <c r="EH353" s="132"/>
      <c r="EI353" s="132"/>
      <c r="EJ353" s="7"/>
      <c r="EK353" s="132"/>
      <c r="EL353" s="13"/>
      <c r="EM353" s="13"/>
      <c r="EN353" s="13"/>
      <c r="EO353" s="112"/>
      <c r="EP353" s="132"/>
      <c r="EQ353" s="132"/>
      <c r="ER353" s="132"/>
      <c r="ES353" s="132"/>
      <c r="ET353" s="7"/>
      <c r="EU353" s="132"/>
    </row>
    <row r="354" spans="1:151" ht="12.75" customHeight="1" x14ac:dyDescent="0.2">
      <c r="A354" s="13"/>
      <c r="B354" s="13"/>
      <c r="C354" s="13"/>
      <c r="D354" s="13"/>
      <c r="E354" s="13"/>
      <c r="F354" s="13"/>
      <c r="G354" s="13"/>
      <c r="H354" s="13"/>
      <c r="I354" s="13"/>
      <c r="J354" s="13"/>
      <c r="K354" s="14"/>
      <c r="L354" s="13"/>
      <c r="M354" s="13"/>
      <c r="N354" s="13"/>
      <c r="O354" s="112"/>
      <c r="P354" s="132"/>
      <c r="Q354" s="132"/>
      <c r="R354" s="132"/>
      <c r="S354" s="132"/>
      <c r="T354" s="7"/>
      <c r="U354" s="132"/>
      <c r="V354" s="13"/>
      <c r="W354" s="13"/>
      <c r="X354" s="13"/>
      <c r="Y354" s="112"/>
      <c r="Z354" s="132"/>
      <c r="AA354" s="132"/>
      <c r="AB354" s="132"/>
      <c r="AC354" s="132"/>
      <c r="AD354" s="7"/>
      <c r="AE354" s="132"/>
      <c r="AF354" s="13"/>
      <c r="AG354" s="13"/>
      <c r="AH354" s="13"/>
      <c r="AI354" s="112"/>
      <c r="AJ354" s="132"/>
      <c r="AK354" s="132"/>
      <c r="AL354" s="132"/>
      <c r="AM354" s="132"/>
      <c r="AN354" s="7"/>
      <c r="AO354" s="132"/>
      <c r="AP354" s="13"/>
      <c r="AQ354" s="13"/>
      <c r="AR354" s="13"/>
      <c r="AS354" s="112"/>
      <c r="AT354" s="132"/>
      <c r="AU354" s="132"/>
      <c r="AV354" s="132"/>
      <c r="AW354" s="132"/>
      <c r="AX354" s="7"/>
      <c r="AY354" s="132"/>
      <c r="AZ354" s="13"/>
      <c r="BA354" s="13"/>
      <c r="BB354" s="13"/>
      <c r="BC354" s="112"/>
      <c r="BD354" s="132"/>
      <c r="BE354" s="132"/>
      <c r="BF354" s="132"/>
      <c r="BG354" s="132"/>
      <c r="BH354" s="7"/>
      <c r="BI354" s="132"/>
      <c r="BJ354" s="13"/>
      <c r="BK354" s="13"/>
      <c r="BL354" s="13"/>
      <c r="BM354" s="112"/>
      <c r="BN354" s="132"/>
      <c r="BO354" s="132"/>
      <c r="BP354" s="132"/>
      <c r="BQ354" s="132"/>
      <c r="BR354" s="7"/>
      <c r="BS354" s="132"/>
      <c r="BT354" s="13"/>
      <c r="BU354" s="13"/>
      <c r="BV354" s="13"/>
      <c r="BW354" s="112"/>
      <c r="BX354" s="132"/>
      <c r="BY354" s="132"/>
      <c r="BZ354" s="132"/>
      <c r="CA354" s="132"/>
      <c r="CB354" s="7"/>
      <c r="CC354" s="132"/>
      <c r="CD354" s="13"/>
      <c r="CE354" s="13"/>
      <c r="CF354" s="13"/>
      <c r="CG354" s="112"/>
      <c r="CH354" s="132"/>
      <c r="CI354" s="132"/>
      <c r="CJ354" s="132"/>
      <c r="CK354" s="132"/>
      <c r="CL354" s="7"/>
      <c r="CM354" s="132"/>
      <c r="CN354" s="13"/>
      <c r="CO354" s="13"/>
      <c r="CP354" s="13"/>
      <c r="CQ354" s="112"/>
      <c r="CR354" s="132"/>
      <c r="CS354" s="132"/>
      <c r="CT354" s="132"/>
      <c r="CU354" s="132"/>
      <c r="CV354" s="7"/>
      <c r="CW354" s="132"/>
      <c r="CX354" s="13"/>
      <c r="CY354" s="13"/>
      <c r="CZ354" s="13"/>
      <c r="DA354" s="112"/>
      <c r="DB354" s="132"/>
      <c r="DC354" s="132"/>
      <c r="DD354" s="132"/>
      <c r="DE354" s="132"/>
      <c r="DF354" s="7"/>
      <c r="DG354" s="132"/>
      <c r="DH354" s="13"/>
      <c r="DI354" s="13"/>
      <c r="DJ354" s="13"/>
      <c r="DK354" s="112"/>
      <c r="DL354" s="132"/>
      <c r="DM354" s="132"/>
      <c r="DN354" s="132"/>
      <c r="DO354" s="132"/>
      <c r="DP354" s="7"/>
      <c r="DQ354" s="132"/>
      <c r="DR354" s="13"/>
      <c r="DS354" s="13"/>
      <c r="DT354" s="13"/>
      <c r="DU354" s="112"/>
      <c r="DV354" s="132"/>
      <c r="DW354" s="132"/>
      <c r="DX354" s="132"/>
      <c r="DY354" s="132"/>
      <c r="DZ354" s="7"/>
      <c r="EA354" s="132"/>
      <c r="EB354" s="13"/>
      <c r="EC354" s="13"/>
      <c r="ED354" s="13"/>
      <c r="EE354" s="112"/>
      <c r="EF354" s="132"/>
      <c r="EG354" s="132"/>
      <c r="EH354" s="132"/>
      <c r="EI354" s="132"/>
      <c r="EJ354" s="7"/>
      <c r="EK354" s="132"/>
      <c r="EL354" s="13"/>
      <c r="EM354" s="13"/>
      <c r="EN354" s="13"/>
      <c r="EO354" s="112"/>
      <c r="EP354" s="132"/>
      <c r="EQ354" s="132"/>
      <c r="ER354" s="132"/>
      <c r="ES354" s="132"/>
      <c r="ET354" s="7"/>
      <c r="EU354" s="132"/>
    </row>
    <row r="355" spans="1:151" ht="12.75" customHeight="1" x14ac:dyDescent="0.2">
      <c r="A355" s="13"/>
      <c r="B355" s="13"/>
      <c r="C355" s="13"/>
      <c r="D355" s="13"/>
      <c r="E355" s="13"/>
      <c r="F355" s="13"/>
      <c r="G355" s="13"/>
      <c r="H355" s="13"/>
      <c r="I355" s="13"/>
      <c r="J355" s="13"/>
      <c r="K355" s="14"/>
      <c r="L355" s="13"/>
      <c r="M355" s="13"/>
      <c r="N355" s="13"/>
      <c r="O355" s="112"/>
      <c r="P355" s="132"/>
      <c r="Q355" s="132"/>
      <c r="R355" s="132"/>
      <c r="S355" s="132"/>
      <c r="T355" s="7"/>
      <c r="U355" s="132"/>
      <c r="V355" s="13"/>
      <c r="W355" s="13"/>
      <c r="X355" s="13"/>
      <c r="Y355" s="112"/>
      <c r="Z355" s="132"/>
      <c r="AA355" s="132"/>
      <c r="AB355" s="132"/>
      <c r="AC355" s="132"/>
      <c r="AD355" s="7"/>
      <c r="AE355" s="132"/>
      <c r="AF355" s="13"/>
      <c r="AG355" s="13"/>
      <c r="AH355" s="13"/>
      <c r="AI355" s="112"/>
      <c r="AJ355" s="132"/>
      <c r="AK355" s="132"/>
      <c r="AL355" s="132"/>
      <c r="AM355" s="132"/>
      <c r="AN355" s="7"/>
      <c r="AO355" s="132"/>
      <c r="AP355" s="13"/>
      <c r="AQ355" s="13"/>
      <c r="AR355" s="13"/>
      <c r="AS355" s="112"/>
      <c r="AT355" s="132"/>
      <c r="AU355" s="132"/>
      <c r="AV355" s="132"/>
      <c r="AW355" s="132"/>
      <c r="AX355" s="7"/>
      <c r="AY355" s="132"/>
      <c r="AZ355" s="13"/>
      <c r="BA355" s="13"/>
      <c r="BB355" s="13"/>
      <c r="BC355" s="112"/>
      <c r="BD355" s="132"/>
      <c r="BE355" s="132"/>
      <c r="BF355" s="132"/>
      <c r="BG355" s="132"/>
      <c r="BH355" s="7"/>
      <c r="BI355" s="132"/>
      <c r="BJ355" s="13"/>
      <c r="BK355" s="13"/>
      <c r="BL355" s="13"/>
      <c r="BM355" s="112"/>
      <c r="BN355" s="132"/>
      <c r="BO355" s="132"/>
      <c r="BP355" s="132"/>
      <c r="BQ355" s="132"/>
      <c r="BR355" s="7"/>
      <c r="BS355" s="132"/>
      <c r="BT355" s="13"/>
      <c r="BU355" s="13"/>
      <c r="BV355" s="13"/>
      <c r="BW355" s="112"/>
      <c r="BX355" s="132"/>
      <c r="BY355" s="132"/>
      <c r="BZ355" s="132"/>
      <c r="CA355" s="132"/>
      <c r="CB355" s="7"/>
      <c r="CC355" s="132"/>
      <c r="CD355" s="13"/>
      <c r="CE355" s="13"/>
      <c r="CF355" s="13"/>
      <c r="CG355" s="112"/>
      <c r="CH355" s="132"/>
      <c r="CI355" s="132"/>
      <c r="CJ355" s="132"/>
      <c r="CK355" s="132"/>
      <c r="CL355" s="7"/>
      <c r="CM355" s="132"/>
      <c r="CN355" s="13"/>
      <c r="CO355" s="13"/>
      <c r="CP355" s="13"/>
      <c r="CQ355" s="112"/>
      <c r="CR355" s="132"/>
      <c r="CS355" s="132"/>
      <c r="CT355" s="132"/>
      <c r="CU355" s="132"/>
      <c r="CV355" s="7"/>
      <c r="CW355" s="132"/>
      <c r="CX355" s="13"/>
      <c r="CY355" s="13"/>
      <c r="CZ355" s="13"/>
      <c r="DA355" s="112"/>
      <c r="DB355" s="132"/>
      <c r="DC355" s="132"/>
      <c r="DD355" s="132"/>
      <c r="DE355" s="132"/>
      <c r="DF355" s="7"/>
      <c r="DG355" s="132"/>
      <c r="DH355" s="13"/>
      <c r="DI355" s="13"/>
      <c r="DJ355" s="13"/>
      <c r="DK355" s="112"/>
      <c r="DL355" s="132"/>
      <c r="DM355" s="132"/>
      <c r="DN355" s="132"/>
      <c r="DO355" s="132"/>
      <c r="DP355" s="7"/>
      <c r="DQ355" s="132"/>
      <c r="DR355" s="13"/>
      <c r="DS355" s="13"/>
      <c r="DT355" s="13"/>
      <c r="DU355" s="112"/>
      <c r="DV355" s="132"/>
      <c r="DW355" s="132"/>
      <c r="DX355" s="132"/>
      <c r="DY355" s="132"/>
      <c r="DZ355" s="7"/>
      <c r="EA355" s="132"/>
      <c r="EB355" s="13"/>
      <c r="EC355" s="13"/>
      <c r="ED355" s="13"/>
      <c r="EE355" s="112"/>
      <c r="EF355" s="132"/>
      <c r="EG355" s="132"/>
      <c r="EH355" s="132"/>
      <c r="EI355" s="132"/>
      <c r="EJ355" s="7"/>
      <c r="EK355" s="132"/>
      <c r="EL355" s="13"/>
      <c r="EM355" s="13"/>
      <c r="EN355" s="13"/>
      <c r="EO355" s="112"/>
      <c r="EP355" s="132"/>
      <c r="EQ355" s="132"/>
      <c r="ER355" s="132"/>
      <c r="ES355" s="132"/>
      <c r="ET355" s="7"/>
      <c r="EU355" s="132"/>
    </row>
    <row r="356" spans="1:151" ht="12.75" customHeight="1" x14ac:dyDescent="0.2">
      <c r="A356" s="13"/>
      <c r="B356" s="13"/>
      <c r="C356" s="13"/>
      <c r="D356" s="13"/>
      <c r="E356" s="13"/>
      <c r="F356" s="13"/>
      <c r="G356" s="13"/>
      <c r="H356" s="13"/>
      <c r="I356" s="13"/>
      <c r="J356" s="13"/>
      <c r="K356" s="14"/>
      <c r="L356" s="13"/>
      <c r="M356" s="13"/>
      <c r="N356" s="13"/>
      <c r="O356" s="112"/>
      <c r="P356" s="132"/>
      <c r="Q356" s="132"/>
      <c r="R356" s="132"/>
      <c r="S356" s="132"/>
      <c r="T356" s="7"/>
      <c r="U356" s="132"/>
      <c r="V356" s="13"/>
      <c r="W356" s="13"/>
      <c r="X356" s="13"/>
      <c r="Y356" s="112"/>
      <c r="Z356" s="132"/>
      <c r="AA356" s="132"/>
      <c r="AB356" s="132"/>
      <c r="AC356" s="132"/>
      <c r="AD356" s="7"/>
      <c r="AE356" s="132"/>
      <c r="AF356" s="13"/>
      <c r="AG356" s="13"/>
      <c r="AH356" s="13"/>
      <c r="AI356" s="112"/>
      <c r="AJ356" s="132"/>
      <c r="AK356" s="132"/>
      <c r="AL356" s="132"/>
      <c r="AM356" s="132"/>
      <c r="AN356" s="7"/>
      <c r="AO356" s="132"/>
      <c r="AP356" s="13"/>
      <c r="AQ356" s="13"/>
      <c r="AR356" s="13"/>
      <c r="AS356" s="112"/>
      <c r="AT356" s="132"/>
      <c r="AU356" s="132"/>
      <c r="AV356" s="132"/>
      <c r="AW356" s="132"/>
      <c r="AX356" s="7"/>
      <c r="AY356" s="132"/>
      <c r="AZ356" s="13"/>
      <c r="BA356" s="13"/>
      <c r="BB356" s="13"/>
      <c r="BC356" s="112"/>
      <c r="BD356" s="132"/>
      <c r="BE356" s="132"/>
      <c r="BF356" s="132"/>
      <c r="BG356" s="132"/>
      <c r="BH356" s="7"/>
      <c r="BI356" s="132"/>
      <c r="BJ356" s="13"/>
      <c r="BK356" s="13"/>
      <c r="BL356" s="13"/>
      <c r="BM356" s="112"/>
      <c r="BN356" s="132"/>
      <c r="BO356" s="132"/>
      <c r="BP356" s="132"/>
      <c r="BQ356" s="132"/>
      <c r="BR356" s="7"/>
      <c r="BS356" s="132"/>
      <c r="BT356" s="13"/>
      <c r="BU356" s="13"/>
      <c r="BV356" s="13"/>
      <c r="BW356" s="112"/>
      <c r="BX356" s="132"/>
      <c r="BY356" s="132"/>
      <c r="BZ356" s="132"/>
      <c r="CA356" s="132"/>
      <c r="CB356" s="7"/>
      <c r="CC356" s="132"/>
      <c r="CD356" s="13"/>
      <c r="CE356" s="13"/>
      <c r="CF356" s="13"/>
      <c r="CG356" s="112"/>
      <c r="CH356" s="132"/>
      <c r="CI356" s="132"/>
      <c r="CJ356" s="132"/>
      <c r="CK356" s="132"/>
      <c r="CL356" s="7"/>
      <c r="CM356" s="132"/>
      <c r="CN356" s="13"/>
      <c r="CO356" s="13"/>
      <c r="CP356" s="13"/>
      <c r="CQ356" s="112"/>
      <c r="CR356" s="132"/>
      <c r="CS356" s="132"/>
      <c r="CT356" s="132"/>
      <c r="CU356" s="132"/>
      <c r="CV356" s="7"/>
      <c r="CW356" s="132"/>
      <c r="CX356" s="13"/>
      <c r="CY356" s="13"/>
      <c r="CZ356" s="13"/>
      <c r="DA356" s="112"/>
      <c r="DB356" s="132"/>
      <c r="DC356" s="132"/>
      <c r="DD356" s="132"/>
      <c r="DE356" s="132"/>
      <c r="DF356" s="7"/>
      <c r="DG356" s="132"/>
      <c r="DH356" s="13"/>
      <c r="DI356" s="13"/>
      <c r="DJ356" s="13"/>
      <c r="DK356" s="112"/>
      <c r="DL356" s="132"/>
      <c r="DM356" s="132"/>
      <c r="DN356" s="132"/>
      <c r="DO356" s="132"/>
      <c r="DP356" s="7"/>
      <c r="DQ356" s="132"/>
      <c r="DR356" s="13"/>
      <c r="DS356" s="13"/>
      <c r="DT356" s="13"/>
      <c r="DU356" s="112"/>
      <c r="DV356" s="132"/>
      <c r="DW356" s="132"/>
      <c r="DX356" s="132"/>
      <c r="DY356" s="132"/>
      <c r="DZ356" s="7"/>
      <c r="EA356" s="132"/>
      <c r="EB356" s="13"/>
      <c r="EC356" s="13"/>
      <c r="ED356" s="13"/>
      <c r="EE356" s="112"/>
      <c r="EF356" s="132"/>
      <c r="EG356" s="132"/>
      <c r="EH356" s="132"/>
      <c r="EI356" s="132"/>
      <c r="EJ356" s="7"/>
      <c r="EK356" s="132"/>
      <c r="EL356" s="13"/>
      <c r="EM356" s="13"/>
      <c r="EN356" s="13"/>
      <c r="EO356" s="112"/>
      <c r="EP356" s="132"/>
      <c r="EQ356" s="132"/>
      <c r="ER356" s="132"/>
      <c r="ES356" s="132"/>
      <c r="ET356" s="7"/>
      <c r="EU356" s="132"/>
    </row>
    <row r="357" spans="1:151" ht="12.75" customHeight="1" x14ac:dyDescent="0.2">
      <c r="A357" s="13"/>
      <c r="B357" s="13"/>
      <c r="C357" s="13"/>
      <c r="D357" s="13"/>
      <c r="E357" s="13"/>
      <c r="F357" s="13"/>
      <c r="G357" s="13"/>
      <c r="H357" s="13"/>
      <c r="I357" s="13"/>
      <c r="J357" s="13"/>
      <c r="K357" s="14"/>
      <c r="L357" s="13"/>
      <c r="M357" s="13"/>
      <c r="N357" s="13"/>
      <c r="O357" s="112"/>
      <c r="P357" s="132"/>
      <c r="Q357" s="132"/>
      <c r="R357" s="132"/>
      <c r="S357" s="132"/>
      <c r="T357" s="7"/>
      <c r="U357" s="132"/>
      <c r="V357" s="13"/>
      <c r="W357" s="13"/>
      <c r="X357" s="13"/>
      <c r="Y357" s="112"/>
      <c r="Z357" s="132"/>
      <c r="AA357" s="132"/>
      <c r="AB357" s="132"/>
      <c r="AC357" s="132"/>
      <c r="AD357" s="7"/>
      <c r="AE357" s="132"/>
      <c r="AF357" s="13"/>
      <c r="AG357" s="13"/>
      <c r="AH357" s="13"/>
      <c r="AI357" s="112"/>
      <c r="AJ357" s="132"/>
      <c r="AK357" s="132"/>
      <c r="AL357" s="132"/>
      <c r="AM357" s="132"/>
      <c r="AN357" s="7"/>
      <c r="AO357" s="132"/>
      <c r="AP357" s="13"/>
      <c r="AQ357" s="13"/>
      <c r="AR357" s="13"/>
      <c r="AS357" s="112"/>
      <c r="AT357" s="132"/>
      <c r="AU357" s="132"/>
      <c r="AV357" s="132"/>
      <c r="AW357" s="132"/>
      <c r="AX357" s="7"/>
      <c r="AY357" s="132"/>
      <c r="AZ357" s="13"/>
      <c r="BA357" s="13"/>
      <c r="BB357" s="13"/>
      <c r="BC357" s="112"/>
      <c r="BD357" s="132"/>
      <c r="BE357" s="132"/>
      <c r="BF357" s="132"/>
      <c r="BG357" s="132"/>
      <c r="BH357" s="7"/>
      <c r="BI357" s="132"/>
      <c r="BJ357" s="13"/>
      <c r="BK357" s="13"/>
      <c r="BL357" s="13"/>
      <c r="BM357" s="112"/>
      <c r="BN357" s="132"/>
      <c r="BO357" s="132"/>
      <c r="BP357" s="132"/>
      <c r="BQ357" s="132"/>
      <c r="BR357" s="7"/>
      <c r="BS357" s="132"/>
      <c r="BT357" s="13"/>
      <c r="BU357" s="13"/>
      <c r="BV357" s="13"/>
      <c r="BW357" s="112"/>
      <c r="BX357" s="132"/>
      <c r="BY357" s="132"/>
      <c r="BZ357" s="132"/>
      <c r="CA357" s="132"/>
      <c r="CB357" s="7"/>
      <c r="CC357" s="132"/>
      <c r="CD357" s="13"/>
      <c r="CE357" s="13"/>
      <c r="CF357" s="13"/>
      <c r="CG357" s="112"/>
      <c r="CH357" s="132"/>
      <c r="CI357" s="132"/>
      <c r="CJ357" s="132"/>
      <c r="CK357" s="132"/>
      <c r="CL357" s="7"/>
      <c r="CM357" s="132"/>
      <c r="CN357" s="13"/>
      <c r="CO357" s="13"/>
      <c r="CP357" s="13"/>
      <c r="CQ357" s="112"/>
      <c r="CR357" s="132"/>
      <c r="CS357" s="132"/>
      <c r="CT357" s="132"/>
      <c r="CU357" s="132"/>
      <c r="CV357" s="7"/>
      <c r="CW357" s="132"/>
      <c r="CX357" s="13"/>
      <c r="CY357" s="13"/>
      <c r="CZ357" s="13"/>
      <c r="DA357" s="112"/>
      <c r="DB357" s="132"/>
      <c r="DC357" s="132"/>
      <c r="DD357" s="132"/>
      <c r="DE357" s="132"/>
      <c r="DF357" s="7"/>
      <c r="DG357" s="132"/>
      <c r="DH357" s="13"/>
      <c r="DI357" s="13"/>
      <c r="DJ357" s="13"/>
      <c r="DK357" s="112"/>
      <c r="DL357" s="132"/>
      <c r="DM357" s="132"/>
      <c r="DN357" s="132"/>
      <c r="DO357" s="132"/>
      <c r="DP357" s="7"/>
      <c r="DQ357" s="132"/>
      <c r="DR357" s="13"/>
      <c r="DS357" s="13"/>
      <c r="DT357" s="13"/>
      <c r="DU357" s="112"/>
      <c r="DV357" s="132"/>
      <c r="DW357" s="132"/>
      <c r="DX357" s="132"/>
      <c r="DY357" s="132"/>
      <c r="DZ357" s="7"/>
      <c r="EA357" s="132"/>
      <c r="EB357" s="13"/>
      <c r="EC357" s="13"/>
      <c r="ED357" s="13"/>
      <c r="EE357" s="112"/>
      <c r="EF357" s="132"/>
      <c r="EG357" s="132"/>
      <c r="EH357" s="132"/>
      <c r="EI357" s="132"/>
      <c r="EJ357" s="7"/>
      <c r="EK357" s="132"/>
      <c r="EL357" s="13"/>
      <c r="EM357" s="13"/>
      <c r="EN357" s="13"/>
      <c r="EO357" s="112"/>
      <c r="EP357" s="132"/>
      <c r="EQ357" s="132"/>
      <c r="ER357" s="132"/>
      <c r="ES357" s="132"/>
      <c r="ET357" s="7"/>
      <c r="EU357" s="132"/>
    </row>
    <row r="358" spans="1:151" ht="12.75" customHeight="1" x14ac:dyDescent="0.2">
      <c r="A358" s="13"/>
      <c r="B358" s="13"/>
      <c r="C358" s="13"/>
      <c r="D358" s="13"/>
      <c r="E358" s="13"/>
      <c r="F358" s="13"/>
      <c r="G358" s="13"/>
      <c r="H358" s="13"/>
      <c r="I358" s="13"/>
      <c r="J358" s="13"/>
      <c r="K358" s="14"/>
      <c r="L358" s="13"/>
      <c r="M358" s="13"/>
      <c r="N358" s="13"/>
      <c r="O358" s="112"/>
      <c r="P358" s="132"/>
      <c r="Q358" s="132"/>
      <c r="R358" s="132"/>
      <c r="S358" s="132"/>
      <c r="T358" s="7"/>
      <c r="U358" s="132"/>
      <c r="V358" s="13"/>
      <c r="W358" s="13"/>
      <c r="X358" s="13"/>
      <c r="Y358" s="112"/>
      <c r="Z358" s="132"/>
      <c r="AA358" s="132"/>
      <c r="AB358" s="132"/>
      <c r="AC358" s="132"/>
      <c r="AD358" s="7"/>
      <c r="AE358" s="132"/>
      <c r="AF358" s="13"/>
      <c r="AG358" s="13"/>
      <c r="AH358" s="13"/>
      <c r="AI358" s="112"/>
      <c r="AJ358" s="132"/>
      <c r="AK358" s="132"/>
      <c r="AL358" s="132"/>
      <c r="AM358" s="132"/>
      <c r="AN358" s="7"/>
      <c r="AO358" s="132"/>
      <c r="AP358" s="13"/>
      <c r="AQ358" s="13"/>
      <c r="AR358" s="13"/>
      <c r="AS358" s="112"/>
      <c r="AT358" s="132"/>
      <c r="AU358" s="132"/>
      <c r="AV358" s="132"/>
      <c r="AW358" s="132"/>
      <c r="AX358" s="7"/>
      <c r="AY358" s="132"/>
      <c r="AZ358" s="13"/>
      <c r="BA358" s="13"/>
      <c r="BB358" s="13"/>
      <c r="BC358" s="112"/>
      <c r="BD358" s="132"/>
      <c r="BE358" s="132"/>
      <c r="BF358" s="132"/>
      <c r="BG358" s="132"/>
      <c r="BH358" s="7"/>
      <c r="BI358" s="132"/>
      <c r="BJ358" s="13"/>
      <c r="BK358" s="13"/>
      <c r="BL358" s="13"/>
      <c r="BM358" s="112"/>
      <c r="BN358" s="132"/>
      <c r="BO358" s="132"/>
      <c r="BP358" s="132"/>
      <c r="BQ358" s="132"/>
      <c r="BR358" s="7"/>
      <c r="BS358" s="132"/>
      <c r="BT358" s="13"/>
      <c r="BU358" s="13"/>
      <c r="BV358" s="13"/>
      <c r="BW358" s="112"/>
      <c r="BX358" s="132"/>
      <c r="BY358" s="132"/>
      <c r="BZ358" s="132"/>
      <c r="CA358" s="132"/>
      <c r="CB358" s="7"/>
      <c r="CC358" s="132"/>
      <c r="CD358" s="13"/>
      <c r="CE358" s="13"/>
      <c r="CF358" s="13"/>
      <c r="CG358" s="112"/>
      <c r="CH358" s="132"/>
      <c r="CI358" s="132"/>
      <c r="CJ358" s="132"/>
      <c r="CK358" s="132"/>
      <c r="CL358" s="7"/>
      <c r="CM358" s="132"/>
      <c r="CN358" s="13"/>
      <c r="CO358" s="13"/>
      <c r="CP358" s="13"/>
      <c r="CQ358" s="112"/>
      <c r="CR358" s="132"/>
      <c r="CS358" s="132"/>
      <c r="CT358" s="132"/>
      <c r="CU358" s="132"/>
      <c r="CV358" s="7"/>
      <c r="CW358" s="132"/>
      <c r="CX358" s="13"/>
      <c r="CY358" s="13"/>
      <c r="CZ358" s="13"/>
      <c r="DA358" s="112"/>
      <c r="DB358" s="132"/>
      <c r="DC358" s="132"/>
      <c r="DD358" s="132"/>
      <c r="DE358" s="132"/>
      <c r="DF358" s="7"/>
      <c r="DG358" s="132"/>
      <c r="DH358" s="13"/>
      <c r="DI358" s="13"/>
      <c r="DJ358" s="13"/>
      <c r="DK358" s="112"/>
      <c r="DL358" s="132"/>
      <c r="DM358" s="132"/>
      <c r="DN358" s="132"/>
      <c r="DO358" s="132"/>
      <c r="DP358" s="7"/>
      <c r="DQ358" s="132"/>
      <c r="DR358" s="13"/>
      <c r="DS358" s="13"/>
      <c r="DT358" s="13"/>
      <c r="DU358" s="112"/>
      <c r="DV358" s="132"/>
      <c r="DW358" s="132"/>
      <c r="DX358" s="132"/>
      <c r="DY358" s="132"/>
      <c r="DZ358" s="7"/>
      <c r="EA358" s="132"/>
      <c r="EB358" s="13"/>
      <c r="EC358" s="13"/>
      <c r="ED358" s="13"/>
      <c r="EE358" s="112"/>
      <c r="EF358" s="132"/>
      <c r="EG358" s="132"/>
      <c r="EH358" s="132"/>
      <c r="EI358" s="132"/>
      <c r="EJ358" s="7"/>
      <c r="EK358" s="132"/>
      <c r="EL358" s="13"/>
      <c r="EM358" s="13"/>
      <c r="EN358" s="13"/>
      <c r="EO358" s="112"/>
      <c r="EP358" s="132"/>
      <c r="EQ358" s="132"/>
      <c r="ER358" s="132"/>
      <c r="ES358" s="132"/>
      <c r="ET358" s="7"/>
      <c r="EU358" s="132"/>
    </row>
    <row r="359" spans="1:151" ht="12.75" customHeight="1" x14ac:dyDescent="0.2">
      <c r="A359" s="13"/>
      <c r="B359" s="13"/>
      <c r="C359" s="13"/>
      <c r="D359" s="13"/>
      <c r="E359" s="13"/>
      <c r="F359" s="13"/>
      <c r="G359" s="13"/>
      <c r="H359" s="13"/>
      <c r="I359" s="13"/>
      <c r="J359" s="13"/>
      <c r="K359" s="14"/>
      <c r="L359" s="13"/>
      <c r="M359" s="13"/>
      <c r="N359" s="13"/>
      <c r="O359" s="112"/>
      <c r="P359" s="132"/>
      <c r="Q359" s="132"/>
      <c r="R359" s="132"/>
      <c r="S359" s="132"/>
      <c r="T359" s="7"/>
      <c r="U359" s="132"/>
      <c r="V359" s="13"/>
      <c r="W359" s="13"/>
      <c r="X359" s="13"/>
      <c r="Y359" s="112"/>
      <c r="Z359" s="132"/>
      <c r="AA359" s="132"/>
      <c r="AB359" s="132"/>
      <c r="AC359" s="132"/>
      <c r="AD359" s="7"/>
      <c r="AE359" s="132"/>
      <c r="AF359" s="13"/>
      <c r="AG359" s="13"/>
      <c r="AH359" s="13"/>
      <c r="AI359" s="112"/>
      <c r="AJ359" s="132"/>
      <c r="AK359" s="132"/>
      <c r="AL359" s="132"/>
      <c r="AM359" s="132"/>
      <c r="AN359" s="7"/>
      <c r="AO359" s="132"/>
      <c r="AP359" s="13"/>
      <c r="AQ359" s="13"/>
      <c r="AR359" s="13"/>
      <c r="AS359" s="112"/>
      <c r="AT359" s="132"/>
      <c r="AU359" s="132"/>
      <c r="AV359" s="132"/>
      <c r="AW359" s="132"/>
      <c r="AX359" s="7"/>
      <c r="AY359" s="132"/>
      <c r="AZ359" s="13"/>
      <c r="BA359" s="13"/>
      <c r="BB359" s="13"/>
      <c r="BC359" s="112"/>
      <c r="BD359" s="132"/>
      <c r="BE359" s="132"/>
      <c r="BF359" s="132"/>
      <c r="BG359" s="132"/>
      <c r="BH359" s="7"/>
      <c r="BI359" s="132"/>
      <c r="BJ359" s="13"/>
      <c r="BK359" s="13"/>
      <c r="BL359" s="13"/>
      <c r="BM359" s="112"/>
      <c r="BN359" s="132"/>
      <c r="BO359" s="132"/>
      <c r="BP359" s="132"/>
      <c r="BQ359" s="132"/>
      <c r="BR359" s="7"/>
      <c r="BS359" s="132"/>
      <c r="BT359" s="13"/>
      <c r="BU359" s="13"/>
      <c r="BV359" s="13"/>
      <c r="BW359" s="112"/>
      <c r="BX359" s="132"/>
      <c r="BY359" s="132"/>
      <c r="BZ359" s="132"/>
      <c r="CA359" s="132"/>
      <c r="CB359" s="7"/>
      <c r="CC359" s="132"/>
      <c r="CD359" s="13"/>
      <c r="CE359" s="13"/>
      <c r="CF359" s="13"/>
      <c r="CG359" s="112"/>
      <c r="CH359" s="132"/>
      <c r="CI359" s="132"/>
      <c r="CJ359" s="132"/>
      <c r="CK359" s="132"/>
      <c r="CL359" s="7"/>
      <c r="CM359" s="132"/>
      <c r="CN359" s="13"/>
      <c r="CO359" s="13"/>
      <c r="CP359" s="13"/>
      <c r="CQ359" s="112"/>
      <c r="CR359" s="132"/>
      <c r="CS359" s="132"/>
      <c r="CT359" s="132"/>
      <c r="CU359" s="132"/>
      <c r="CV359" s="7"/>
      <c r="CW359" s="132"/>
      <c r="CX359" s="13"/>
      <c r="CY359" s="13"/>
      <c r="CZ359" s="13"/>
      <c r="DA359" s="112"/>
      <c r="DB359" s="132"/>
      <c r="DC359" s="132"/>
      <c r="DD359" s="132"/>
      <c r="DE359" s="132"/>
      <c r="DF359" s="7"/>
      <c r="DG359" s="132"/>
      <c r="DH359" s="13"/>
      <c r="DI359" s="13"/>
      <c r="DJ359" s="13"/>
      <c r="DK359" s="112"/>
      <c r="DL359" s="132"/>
      <c r="DM359" s="132"/>
      <c r="DN359" s="132"/>
      <c r="DO359" s="132"/>
      <c r="DP359" s="7"/>
      <c r="DQ359" s="132"/>
      <c r="DR359" s="13"/>
      <c r="DS359" s="13"/>
      <c r="DT359" s="13"/>
      <c r="DU359" s="112"/>
      <c r="DV359" s="132"/>
      <c r="DW359" s="132"/>
      <c r="DX359" s="132"/>
      <c r="DY359" s="132"/>
      <c r="DZ359" s="7"/>
      <c r="EA359" s="132"/>
      <c r="EB359" s="13"/>
      <c r="EC359" s="13"/>
      <c r="ED359" s="13"/>
      <c r="EE359" s="112"/>
      <c r="EF359" s="132"/>
      <c r="EG359" s="132"/>
      <c r="EH359" s="132"/>
      <c r="EI359" s="132"/>
      <c r="EJ359" s="7"/>
      <c r="EK359" s="132"/>
      <c r="EL359" s="13"/>
      <c r="EM359" s="13"/>
      <c r="EN359" s="13"/>
      <c r="EO359" s="112"/>
      <c r="EP359" s="132"/>
      <c r="EQ359" s="132"/>
      <c r="ER359" s="132"/>
      <c r="ES359" s="132"/>
      <c r="ET359" s="7"/>
      <c r="EU359" s="132"/>
    </row>
    <row r="360" spans="1:151" ht="12.75" customHeight="1" x14ac:dyDescent="0.2">
      <c r="A360" s="13"/>
      <c r="B360" s="13"/>
      <c r="C360" s="13"/>
      <c r="D360" s="13"/>
      <c r="E360" s="13"/>
      <c r="F360" s="13"/>
      <c r="G360" s="13"/>
      <c r="H360" s="13"/>
      <c r="I360" s="13"/>
      <c r="J360" s="13"/>
      <c r="K360" s="14"/>
      <c r="L360" s="13"/>
      <c r="M360" s="13"/>
      <c r="N360" s="13"/>
      <c r="O360" s="112"/>
      <c r="P360" s="132"/>
      <c r="Q360" s="132"/>
      <c r="R360" s="132"/>
      <c r="S360" s="132"/>
      <c r="T360" s="7"/>
      <c r="U360" s="132"/>
      <c r="V360" s="13"/>
      <c r="W360" s="13"/>
      <c r="X360" s="13"/>
      <c r="Y360" s="112"/>
      <c r="Z360" s="132"/>
      <c r="AA360" s="132"/>
      <c r="AB360" s="132"/>
      <c r="AC360" s="132"/>
      <c r="AD360" s="7"/>
      <c r="AE360" s="132"/>
      <c r="AF360" s="13"/>
      <c r="AG360" s="13"/>
      <c r="AH360" s="13"/>
      <c r="AI360" s="112"/>
      <c r="AJ360" s="132"/>
      <c r="AK360" s="132"/>
      <c r="AL360" s="132"/>
      <c r="AM360" s="132"/>
      <c r="AN360" s="7"/>
      <c r="AO360" s="132"/>
      <c r="AP360" s="13"/>
      <c r="AQ360" s="13"/>
      <c r="AR360" s="13"/>
      <c r="AS360" s="112"/>
      <c r="AT360" s="132"/>
      <c r="AU360" s="132"/>
      <c r="AV360" s="132"/>
      <c r="AW360" s="132"/>
      <c r="AX360" s="7"/>
      <c r="AY360" s="132"/>
      <c r="AZ360" s="13"/>
      <c r="BA360" s="13"/>
      <c r="BB360" s="13"/>
      <c r="BC360" s="112"/>
      <c r="BD360" s="132"/>
      <c r="BE360" s="132"/>
      <c r="BF360" s="132"/>
      <c r="BG360" s="132"/>
      <c r="BH360" s="7"/>
      <c r="BI360" s="132"/>
      <c r="BJ360" s="13"/>
      <c r="BK360" s="13"/>
      <c r="BL360" s="13"/>
      <c r="BM360" s="112"/>
      <c r="BN360" s="132"/>
      <c r="BO360" s="132"/>
      <c r="BP360" s="132"/>
      <c r="BQ360" s="132"/>
      <c r="BR360" s="7"/>
      <c r="BS360" s="132"/>
      <c r="BT360" s="13"/>
      <c r="BU360" s="13"/>
      <c r="BV360" s="13"/>
      <c r="BW360" s="112"/>
      <c r="BX360" s="132"/>
      <c r="BY360" s="132"/>
      <c r="BZ360" s="132"/>
      <c r="CA360" s="132"/>
      <c r="CB360" s="7"/>
      <c r="CC360" s="132"/>
      <c r="CD360" s="13"/>
      <c r="CE360" s="13"/>
      <c r="CF360" s="13"/>
      <c r="CG360" s="112"/>
      <c r="CH360" s="132"/>
      <c r="CI360" s="132"/>
      <c r="CJ360" s="132"/>
      <c r="CK360" s="132"/>
      <c r="CL360" s="7"/>
      <c r="CM360" s="132"/>
      <c r="CN360" s="13"/>
      <c r="CO360" s="13"/>
      <c r="CP360" s="13"/>
      <c r="CQ360" s="112"/>
      <c r="CR360" s="132"/>
      <c r="CS360" s="132"/>
      <c r="CT360" s="132"/>
      <c r="CU360" s="132"/>
      <c r="CV360" s="7"/>
      <c r="CW360" s="132"/>
      <c r="CX360" s="13"/>
      <c r="CY360" s="13"/>
      <c r="CZ360" s="13"/>
      <c r="DA360" s="112"/>
      <c r="DB360" s="132"/>
      <c r="DC360" s="132"/>
      <c r="DD360" s="132"/>
      <c r="DE360" s="132"/>
      <c r="DF360" s="7"/>
      <c r="DG360" s="132"/>
      <c r="DH360" s="13"/>
      <c r="DI360" s="13"/>
      <c r="DJ360" s="13"/>
      <c r="DK360" s="112"/>
      <c r="DL360" s="132"/>
      <c r="DM360" s="132"/>
      <c r="DN360" s="132"/>
      <c r="DO360" s="132"/>
      <c r="DP360" s="7"/>
      <c r="DQ360" s="132"/>
      <c r="DR360" s="13"/>
      <c r="DS360" s="13"/>
      <c r="DT360" s="13"/>
      <c r="DU360" s="112"/>
      <c r="DV360" s="132"/>
      <c r="DW360" s="132"/>
      <c r="DX360" s="132"/>
      <c r="DY360" s="132"/>
      <c r="DZ360" s="7"/>
      <c r="EA360" s="132"/>
      <c r="EB360" s="13"/>
      <c r="EC360" s="13"/>
      <c r="ED360" s="13"/>
      <c r="EE360" s="112"/>
      <c r="EF360" s="132"/>
      <c r="EG360" s="132"/>
      <c r="EH360" s="132"/>
      <c r="EI360" s="132"/>
      <c r="EJ360" s="7"/>
      <c r="EK360" s="132"/>
      <c r="EL360" s="13"/>
      <c r="EM360" s="13"/>
      <c r="EN360" s="13"/>
      <c r="EO360" s="112"/>
      <c r="EP360" s="132"/>
      <c r="EQ360" s="132"/>
      <c r="ER360" s="132"/>
      <c r="ES360" s="132"/>
      <c r="ET360" s="7"/>
      <c r="EU360" s="132"/>
    </row>
    <row r="361" spans="1:151" ht="12.75" customHeight="1" x14ac:dyDescent="0.2">
      <c r="A361" s="13"/>
      <c r="B361" s="13"/>
      <c r="C361" s="13"/>
      <c r="D361" s="13"/>
      <c r="E361" s="13"/>
      <c r="F361" s="13"/>
      <c r="G361" s="13"/>
      <c r="H361" s="13"/>
      <c r="I361" s="13"/>
      <c r="J361" s="13"/>
      <c r="K361" s="14"/>
      <c r="L361" s="13"/>
      <c r="M361" s="13"/>
      <c r="N361" s="13"/>
      <c r="O361" s="112"/>
      <c r="P361" s="132"/>
      <c r="Q361" s="132"/>
      <c r="R361" s="132"/>
      <c r="S361" s="132"/>
      <c r="T361" s="7"/>
      <c r="U361" s="132"/>
      <c r="V361" s="13"/>
      <c r="W361" s="13"/>
      <c r="X361" s="13"/>
      <c r="Y361" s="112"/>
      <c r="Z361" s="132"/>
      <c r="AA361" s="132"/>
      <c r="AB361" s="132"/>
      <c r="AC361" s="132"/>
      <c r="AD361" s="7"/>
      <c r="AE361" s="132"/>
      <c r="AF361" s="13"/>
      <c r="AG361" s="13"/>
      <c r="AH361" s="13"/>
      <c r="AI361" s="112"/>
      <c r="AJ361" s="132"/>
      <c r="AK361" s="132"/>
      <c r="AL361" s="132"/>
      <c r="AM361" s="132"/>
      <c r="AN361" s="7"/>
      <c r="AO361" s="132"/>
      <c r="AP361" s="13"/>
      <c r="AQ361" s="13"/>
      <c r="AR361" s="13"/>
      <c r="AS361" s="112"/>
      <c r="AT361" s="132"/>
      <c r="AU361" s="132"/>
      <c r="AV361" s="132"/>
      <c r="AW361" s="132"/>
      <c r="AX361" s="7"/>
      <c r="AY361" s="132"/>
      <c r="AZ361" s="13"/>
      <c r="BA361" s="13"/>
      <c r="BB361" s="13"/>
      <c r="BC361" s="112"/>
      <c r="BD361" s="132"/>
      <c r="BE361" s="132"/>
      <c r="BF361" s="132"/>
      <c r="BG361" s="132"/>
      <c r="BH361" s="7"/>
      <c r="BI361" s="132"/>
      <c r="BJ361" s="13"/>
      <c r="BK361" s="13"/>
      <c r="BL361" s="13"/>
      <c r="BM361" s="112"/>
      <c r="BN361" s="132"/>
      <c r="BO361" s="132"/>
      <c r="BP361" s="132"/>
      <c r="BQ361" s="132"/>
      <c r="BR361" s="7"/>
      <c r="BS361" s="132"/>
      <c r="BT361" s="13"/>
      <c r="BU361" s="13"/>
      <c r="BV361" s="13"/>
      <c r="BW361" s="112"/>
      <c r="BX361" s="132"/>
      <c r="BY361" s="132"/>
      <c r="BZ361" s="132"/>
      <c r="CA361" s="132"/>
      <c r="CB361" s="7"/>
      <c r="CC361" s="132"/>
      <c r="CD361" s="13"/>
      <c r="CE361" s="13"/>
      <c r="CF361" s="13"/>
      <c r="CG361" s="112"/>
      <c r="CH361" s="132"/>
      <c r="CI361" s="132"/>
      <c r="CJ361" s="132"/>
      <c r="CK361" s="132"/>
      <c r="CL361" s="7"/>
      <c r="CM361" s="132"/>
      <c r="CN361" s="13"/>
      <c r="CO361" s="13"/>
      <c r="CP361" s="13"/>
      <c r="CQ361" s="112"/>
      <c r="CR361" s="132"/>
      <c r="CS361" s="132"/>
      <c r="CT361" s="132"/>
      <c r="CU361" s="132"/>
      <c r="CV361" s="7"/>
      <c r="CW361" s="132"/>
      <c r="CX361" s="13"/>
      <c r="CY361" s="13"/>
      <c r="CZ361" s="13"/>
      <c r="DA361" s="112"/>
      <c r="DB361" s="132"/>
      <c r="DC361" s="132"/>
      <c r="DD361" s="132"/>
      <c r="DE361" s="132"/>
      <c r="DF361" s="7"/>
      <c r="DG361" s="132"/>
      <c r="DH361" s="13"/>
      <c r="DI361" s="13"/>
      <c r="DJ361" s="13"/>
      <c r="DK361" s="112"/>
      <c r="DL361" s="132"/>
      <c r="DM361" s="132"/>
      <c r="DN361" s="132"/>
      <c r="DO361" s="132"/>
      <c r="DP361" s="7"/>
      <c r="DQ361" s="132"/>
      <c r="DR361" s="13"/>
      <c r="DS361" s="13"/>
      <c r="DT361" s="13"/>
      <c r="DU361" s="112"/>
      <c r="DV361" s="132"/>
      <c r="DW361" s="132"/>
      <c r="DX361" s="132"/>
      <c r="DY361" s="132"/>
      <c r="DZ361" s="7"/>
      <c r="EA361" s="132"/>
      <c r="EB361" s="13"/>
      <c r="EC361" s="13"/>
      <c r="ED361" s="13"/>
      <c r="EE361" s="112"/>
      <c r="EF361" s="132"/>
      <c r="EG361" s="132"/>
      <c r="EH361" s="132"/>
      <c r="EI361" s="132"/>
      <c r="EJ361" s="7"/>
      <c r="EK361" s="132"/>
      <c r="EL361" s="13"/>
      <c r="EM361" s="13"/>
      <c r="EN361" s="13"/>
      <c r="EO361" s="112"/>
      <c r="EP361" s="132"/>
      <c r="EQ361" s="132"/>
      <c r="ER361" s="132"/>
      <c r="ES361" s="132"/>
      <c r="ET361" s="7"/>
      <c r="EU361" s="132"/>
    </row>
    <row r="362" spans="1:151" ht="12.75" customHeight="1" x14ac:dyDescent="0.2">
      <c r="A362" s="13"/>
      <c r="B362" s="13"/>
      <c r="C362" s="13"/>
      <c r="D362" s="13"/>
      <c r="E362" s="13"/>
      <c r="F362" s="13"/>
      <c r="G362" s="13"/>
      <c r="H362" s="13"/>
      <c r="I362" s="13"/>
      <c r="J362" s="13"/>
      <c r="K362" s="14"/>
      <c r="L362" s="13"/>
      <c r="M362" s="13"/>
      <c r="N362" s="13"/>
      <c r="O362" s="112"/>
      <c r="P362" s="132"/>
      <c r="Q362" s="132"/>
      <c r="R362" s="132"/>
      <c r="S362" s="132"/>
      <c r="T362" s="7"/>
      <c r="U362" s="132"/>
      <c r="V362" s="13"/>
      <c r="W362" s="13"/>
      <c r="X362" s="13"/>
      <c r="Y362" s="112"/>
      <c r="Z362" s="132"/>
      <c r="AA362" s="132"/>
      <c r="AB362" s="132"/>
      <c r="AC362" s="132"/>
      <c r="AD362" s="7"/>
      <c r="AE362" s="132"/>
      <c r="AF362" s="13"/>
      <c r="AG362" s="13"/>
      <c r="AH362" s="13"/>
      <c r="AI362" s="112"/>
      <c r="AJ362" s="132"/>
      <c r="AK362" s="132"/>
      <c r="AL362" s="132"/>
      <c r="AM362" s="132"/>
      <c r="AN362" s="7"/>
      <c r="AO362" s="132"/>
      <c r="AP362" s="13"/>
      <c r="AQ362" s="13"/>
      <c r="AR362" s="13"/>
      <c r="AS362" s="112"/>
      <c r="AT362" s="132"/>
      <c r="AU362" s="132"/>
      <c r="AV362" s="132"/>
      <c r="AW362" s="132"/>
      <c r="AX362" s="7"/>
      <c r="AY362" s="132"/>
      <c r="AZ362" s="13"/>
      <c r="BA362" s="13"/>
      <c r="BB362" s="13"/>
      <c r="BC362" s="112"/>
      <c r="BD362" s="132"/>
      <c r="BE362" s="132"/>
      <c r="BF362" s="132"/>
      <c r="BG362" s="132"/>
      <c r="BH362" s="7"/>
      <c r="BI362" s="132"/>
      <c r="BJ362" s="13"/>
      <c r="BK362" s="13"/>
      <c r="BL362" s="13"/>
      <c r="BM362" s="112"/>
      <c r="BN362" s="132"/>
      <c r="BO362" s="132"/>
      <c r="BP362" s="132"/>
      <c r="BQ362" s="132"/>
      <c r="BR362" s="7"/>
      <c r="BS362" s="132"/>
      <c r="BT362" s="13"/>
      <c r="BU362" s="13"/>
      <c r="BV362" s="13"/>
      <c r="BW362" s="112"/>
      <c r="BX362" s="132"/>
      <c r="BY362" s="132"/>
      <c r="BZ362" s="132"/>
      <c r="CA362" s="132"/>
      <c r="CB362" s="7"/>
      <c r="CC362" s="132"/>
      <c r="CD362" s="13"/>
      <c r="CE362" s="13"/>
      <c r="CF362" s="13"/>
      <c r="CG362" s="112"/>
      <c r="CH362" s="132"/>
      <c r="CI362" s="132"/>
      <c r="CJ362" s="132"/>
      <c r="CK362" s="132"/>
      <c r="CL362" s="7"/>
      <c r="CM362" s="132"/>
      <c r="CN362" s="13"/>
      <c r="CO362" s="13"/>
      <c r="CP362" s="13"/>
      <c r="CQ362" s="112"/>
      <c r="CR362" s="132"/>
      <c r="CS362" s="132"/>
      <c r="CT362" s="132"/>
      <c r="CU362" s="132"/>
      <c r="CV362" s="7"/>
      <c r="CW362" s="132"/>
      <c r="CX362" s="13"/>
      <c r="CY362" s="13"/>
      <c r="CZ362" s="13"/>
      <c r="DA362" s="112"/>
      <c r="DB362" s="132"/>
      <c r="DC362" s="132"/>
      <c r="DD362" s="132"/>
      <c r="DE362" s="132"/>
      <c r="DF362" s="7"/>
      <c r="DG362" s="132"/>
      <c r="DH362" s="13"/>
      <c r="DI362" s="13"/>
      <c r="DJ362" s="13"/>
      <c r="DK362" s="112"/>
      <c r="DL362" s="132"/>
      <c r="DM362" s="132"/>
      <c r="DN362" s="132"/>
      <c r="DO362" s="132"/>
      <c r="DP362" s="7"/>
      <c r="DQ362" s="132"/>
      <c r="DR362" s="13"/>
      <c r="DS362" s="13"/>
      <c r="DT362" s="13"/>
      <c r="DU362" s="112"/>
      <c r="DV362" s="132"/>
      <c r="DW362" s="132"/>
      <c r="DX362" s="132"/>
      <c r="DY362" s="132"/>
      <c r="DZ362" s="7"/>
      <c r="EA362" s="132"/>
      <c r="EB362" s="13"/>
      <c r="EC362" s="13"/>
      <c r="ED362" s="13"/>
      <c r="EE362" s="112"/>
      <c r="EF362" s="132"/>
      <c r="EG362" s="132"/>
      <c r="EH362" s="132"/>
      <c r="EI362" s="132"/>
      <c r="EJ362" s="7"/>
      <c r="EK362" s="132"/>
      <c r="EL362" s="13"/>
      <c r="EM362" s="13"/>
      <c r="EN362" s="13"/>
      <c r="EO362" s="112"/>
      <c r="EP362" s="132"/>
      <c r="EQ362" s="132"/>
      <c r="ER362" s="132"/>
      <c r="ES362" s="132"/>
      <c r="ET362" s="7"/>
      <c r="EU362" s="132"/>
    </row>
    <row r="363" spans="1:151" ht="12.75" customHeight="1" x14ac:dyDescent="0.2">
      <c r="A363" s="13"/>
      <c r="B363" s="13"/>
      <c r="C363" s="13"/>
      <c r="D363" s="13"/>
      <c r="E363" s="13"/>
      <c r="F363" s="13"/>
      <c r="G363" s="13"/>
      <c r="H363" s="13"/>
      <c r="I363" s="13"/>
      <c r="J363" s="13"/>
      <c r="K363" s="14"/>
      <c r="L363" s="13"/>
      <c r="M363" s="13"/>
      <c r="N363" s="13"/>
      <c r="O363" s="112"/>
      <c r="P363" s="132"/>
      <c r="Q363" s="132"/>
      <c r="R363" s="132"/>
      <c r="S363" s="132"/>
      <c r="T363" s="7"/>
      <c r="U363" s="132"/>
      <c r="V363" s="13"/>
      <c r="W363" s="13"/>
      <c r="X363" s="13"/>
      <c r="Y363" s="112"/>
      <c r="Z363" s="132"/>
      <c r="AA363" s="132"/>
      <c r="AB363" s="132"/>
      <c r="AC363" s="132"/>
      <c r="AD363" s="7"/>
      <c r="AE363" s="132"/>
      <c r="AF363" s="13"/>
      <c r="AG363" s="13"/>
      <c r="AH363" s="13"/>
      <c r="AI363" s="112"/>
      <c r="AJ363" s="132"/>
      <c r="AK363" s="132"/>
      <c r="AL363" s="132"/>
      <c r="AM363" s="132"/>
      <c r="AN363" s="7"/>
      <c r="AO363" s="132"/>
      <c r="AP363" s="13"/>
      <c r="AQ363" s="13"/>
      <c r="AR363" s="13"/>
      <c r="AS363" s="112"/>
      <c r="AT363" s="132"/>
      <c r="AU363" s="132"/>
      <c r="AV363" s="132"/>
      <c r="AW363" s="132"/>
      <c r="AX363" s="7"/>
      <c r="AY363" s="132"/>
      <c r="AZ363" s="13"/>
      <c r="BA363" s="13"/>
      <c r="BB363" s="13"/>
      <c r="BC363" s="112"/>
      <c r="BD363" s="132"/>
      <c r="BE363" s="132"/>
      <c r="BF363" s="132"/>
      <c r="BG363" s="132"/>
      <c r="BH363" s="7"/>
      <c r="BI363" s="132"/>
      <c r="BJ363" s="13"/>
      <c r="BK363" s="13"/>
      <c r="BL363" s="13"/>
      <c r="BM363" s="112"/>
      <c r="BN363" s="132"/>
      <c r="BO363" s="132"/>
      <c r="BP363" s="132"/>
      <c r="BQ363" s="132"/>
      <c r="BR363" s="7"/>
      <c r="BS363" s="132"/>
      <c r="BT363" s="13"/>
      <c r="BU363" s="13"/>
      <c r="BV363" s="13"/>
      <c r="BW363" s="112"/>
      <c r="BX363" s="132"/>
      <c r="BY363" s="132"/>
      <c r="BZ363" s="132"/>
      <c r="CA363" s="132"/>
      <c r="CB363" s="7"/>
      <c r="CC363" s="132"/>
      <c r="CD363" s="13"/>
      <c r="CE363" s="13"/>
      <c r="CF363" s="13"/>
      <c r="CG363" s="112"/>
      <c r="CH363" s="132"/>
      <c r="CI363" s="132"/>
      <c r="CJ363" s="132"/>
      <c r="CK363" s="132"/>
      <c r="CL363" s="7"/>
      <c r="CM363" s="132"/>
      <c r="CN363" s="13"/>
      <c r="CO363" s="13"/>
      <c r="CP363" s="13"/>
      <c r="CQ363" s="112"/>
      <c r="CR363" s="132"/>
      <c r="CS363" s="132"/>
      <c r="CT363" s="132"/>
      <c r="CU363" s="132"/>
      <c r="CV363" s="7"/>
      <c r="CW363" s="132"/>
      <c r="CX363" s="13"/>
      <c r="CY363" s="13"/>
      <c r="CZ363" s="13"/>
      <c r="DA363" s="112"/>
      <c r="DB363" s="132"/>
      <c r="DC363" s="132"/>
      <c r="DD363" s="132"/>
      <c r="DE363" s="132"/>
      <c r="DF363" s="7"/>
      <c r="DG363" s="132"/>
      <c r="DH363" s="13"/>
      <c r="DI363" s="13"/>
      <c r="DJ363" s="13"/>
      <c r="DK363" s="112"/>
      <c r="DL363" s="132"/>
      <c r="DM363" s="132"/>
      <c r="DN363" s="132"/>
      <c r="DO363" s="132"/>
      <c r="DP363" s="7"/>
      <c r="DQ363" s="132"/>
      <c r="DR363" s="13"/>
      <c r="DS363" s="13"/>
      <c r="DT363" s="13"/>
      <c r="DU363" s="112"/>
      <c r="DV363" s="132"/>
      <c r="DW363" s="132"/>
      <c r="DX363" s="132"/>
      <c r="DY363" s="132"/>
      <c r="DZ363" s="7"/>
      <c r="EA363" s="132"/>
      <c r="EB363" s="13"/>
      <c r="EC363" s="13"/>
      <c r="ED363" s="13"/>
      <c r="EE363" s="112"/>
      <c r="EF363" s="132"/>
      <c r="EG363" s="132"/>
      <c r="EH363" s="132"/>
      <c r="EI363" s="132"/>
      <c r="EJ363" s="7"/>
      <c r="EK363" s="132"/>
      <c r="EL363" s="13"/>
      <c r="EM363" s="13"/>
      <c r="EN363" s="13"/>
      <c r="EO363" s="112"/>
      <c r="EP363" s="132"/>
      <c r="EQ363" s="132"/>
      <c r="ER363" s="132"/>
      <c r="ES363" s="132"/>
      <c r="ET363" s="7"/>
      <c r="EU363" s="132"/>
    </row>
    <row r="364" spans="1:151" ht="12.75" customHeight="1" x14ac:dyDescent="0.2">
      <c r="A364" s="13"/>
      <c r="B364" s="13"/>
      <c r="C364" s="13"/>
      <c r="D364" s="13"/>
      <c r="E364" s="13"/>
      <c r="F364" s="13"/>
      <c r="G364" s="13"/>
      <c r="H364" s="13"/>
      <c r="I364" s="13"/>
      <c r="J364" s="13"/>
      <c r="K364" s="14"/>
      <c r="L364" s="13"/>
      <c r="M364" s="13"/>
      <c r="N364" s="13"/>
      <c r="O364" s="112"/>
      <c r="P364" s="132"/>
      <c r="Q364" s="132"/>
      <c r="R364" s="132"/>
      <c r="S364" s="132"/>
      <c r="T364" s="7"/>
      <c r="U364" s="132"/>
      <c r="V364" s="13"/>
      <c r="W364" s="13"/>
      <c r="X364" s="13"/>
      <c r="Y364" s="112"/>
      <c r="Z364" s="132"/>
      <c r="AA364" s="132"/>
      <c r="AB364" s="132"/>
      <c r="AC364" s="132"/>
      <c r="AD364" s="7"/>
      <c r="AE364" s="132"/>
      <c r="AF364" s="13"/>
      <c r="AG364" s="13"/>
      <c r="AH364" s="13"/>
      <c r="AI364" s="112"/>
      <c r="AJ364" s="132"/>
      <c r="AK364" s="132"/>
      <c r="AL364" s="132"/>
      <c r="AM364" s="132"/>
      <c r="AN364" s="7"/>
      <c r="AO364" s="132"/>
      <c r="AP364" s="13"/>
      <c r="AQ364" s="13"/>
      <c r="AR364" s="13"/>
      <c r="AS364" s="112"/>
      <c r="AT364" s="132"/>
      <c r="AU364" s="132"/>
      <c r="AV364" s="132"/>
      <c r="AW364" s="132"/>
      <c r="AX364" s="7"/>
      <c r="AY364" s="132"/>
      <c r="AZ364" s="13"/>
      <c r="BA364" s="13"/>
      <c r="BB364" s="13"/>
      <c r="BC364" s="112"/>
      <c r="BD364" s="132"/>
      <c r="BE364" s="132"/>
      <c r="BF364" s="132"/>
      <c r="BG364" s="132"/>
      <c r="BH364" s="7"/>
      <c r="BI364" s="132"/>
      <c r="BJ364" s="13"/>
      <c r="BK364" s="13"/>
      <c r="BL364" s="13"/>
      <c r="BM364" s="112"/>
      <c r="BN364" s="132"/>
      <c r="BO364" s="132"/>
      <c r="BP364" s="132"/>
      <c r="BQ364" s="132"/>
      <c r="BR364" s="7"/>
      <c r="BS364" s="132"/>
      <c r="BT364" s="13"/>
      <c r="BU364" s="13"/>
      <c r="BV364" s="13"/>
      <c r="BW364" s="112"/>
      <c r="BX364" s="132"/>
      <c r="BY364" s="132"/>
      <c r="BZ364" s="132"/>
      <c r="CA364" s="132"/>
      <c r="CB364" s="7"/>
      <c r="CC364" s="132"/>
      <c r="CD364" s="13"/>
      <c r="CE364" s="13"/>
      <c r="CF364" s="13"/>
      <c r="CG364" s="112"/>
      <c r="CH364" s="132"/>
      <c r="CI364" s="132"/>
      <c r="CJ364" s="132"/>
      <c r="CK364" s="132"/>
      <c r="CL364" s="7"/>
      <c r="CM364" s="132"/>
      <c r="CN364" s="13"/>
      <c r="CO364" s="13"/>
      <c r="CP364" s="13"/>
      <c r="CQ364" s="112"/>
      <c r="CR364" s="132"/>
      <c r="CS364" s="132"/>
      <c r="CT364" s="132"/>
      <c r="CU364" s="132"/>
      <c r="CV364" s="7"/>
      <c r="CW364" s="132"/>
      <c r="CX364" s="13"/>
      <c r="CY364" s="13"/>
      <c r="CZ364" s="13"/>
      <c r="DA364" s="112"/>
      <c r="DB364" s="132"/>
      <c r="DC364" s="132"/>
      <c r="DD364" s="132"/>
      <c r="DE364" s="132"/>
      <c r="DF364" s="7"/>
      <c r="DG364" s="132"/>
      <c r="DH364" s="13"/>
      <c r="DI364" s="13"/>
      <c r="DJ364" s="13"/>
      <c r="DK364" s="112"/>
      <c r="DL364" s="132"/>
      <c r="DM364" s="132"/>
      <c r="DN364" s="132"/>
      <c r="DO364" s="132"/>
      <c r="DP364" s="7"/>
      <c r="DQ364" s="132"/>
      <c r="DR364" s="13"/>
      <c r="DS364" s="13"/>
      <c r="DT364" s="13"/>
      <c r="DU364" s="112"/>
      <c r="DV364" s="132"/>
      <c r="DW364" s="132"/>
      <c r="DX364" s="132"/>
      <c r="DY364" s="132"/>
      <c r="DZ364" s="7"/>
      <c r="EA364" s="132"/>
      <c r="EB364" s="13"/>
      <c r="EC364" s="13"/>
      <c r="ED364" s="13"/>
      <c r="EE364" s="112"/>
      <c r="EF364" s="132"/>
      <c r="EG364" s="132"/>
      <c r="EH364" s="132"/>
      <c r="EI364" s="132"/>
      <c r="EJ364" s="7"/>
      <c r="EK364" s="132"/>
      <c r="EL364" s="13"/>
      <c r="EM364" s="13"/>
      <c r="EN364" s="13"/>
      <c r="EO364" s="112"/>
      <c r="EP364" s="132"/>
      <c r="EQ364" s="132"/>
      <c r="ER364" s="132"/>
      <c r="ES364" s="132"/>
      <c r="ET364" s="7"/>
      <c r="EU364" s="132"/>
    </row>
    <row r="365" spans="1:151" ht="12.75" customHeight="1" x14ac:dyDescent="0.2">
      <c r="A365" s="13"/>
      <c r="B365" s="13"/>
      <c r="C365" s="13"/>
      <c r="D365" s="13"/>
      <c r="E365" s="13"/>
      <c r="F365" s="13"/>
      <c r="G365" s="13"/>
      <c r="H365" s="13"/>
      <c r="I365" s="13"/>
      <c r="J365" s="13"/>
      <c r="K365" s="14"/>
      <c r="L365" s="13"/>
      <c r="M365" s="13"/>
      <c r="N365" s="13"/>
      <c r="O365" s="112"/>
      <c r="P365" s="132"/>
      <c r="Q365" s="132"/>
      <c r="R365" s="132"/>
      <c r="S365" s="132"/>
      <c r="T365" s="7"/>
      <c r="U365" s="132"/>
      <c r="V365" s="13"/>
      <c r="W365" s="13"/>
      <c r="X365" s="13"/>
      <c r="Y365" s="112"/>
      <c r="Z365" s="132"/>
      <c r="AA365" s="132"/>
      <c r="AB365" s="132"/>
      <c r="AC365" s="132"/>
      <c r="AD365" s="7"/>
      <c r="AE365" s="132"/>
      <c r="AF365" s="13"/>
      <c r="AG365" s="13"/>
      <c r="AH365" s="13"/>
      <c r="AI365" s="112"/>
      <c r="AJ365" s="132"/>
      <c r="AK365" s="132"/>
      <c r="AL365" s="132"/>
      <c r="AM365" s="132"/>
      <c r="AN365" s="7"/>
      <c r="AO365" s="132"/>
      <c r="AP365" s="13"/>
      <c r="AQ365" s="13"/>
      <c r="AR365" s="13"/>
      <c r="AS365" s="112"/>
      <c r="AT365" s="132"/>
      <c r="AU365" s="132"/>
      <c r="AV365" s="132"/>
      <c r="AW365" s="132"/>
      <c r="AX365" s="7"/>
      <c r="AY365" s="132"/>
      <c r="AZ365" s="13"/>
      <c r="BA365" s="13"/>
      <c r="BB365" s="13"/>
      <c r="BC365" s="112"/>
      <c r="BD365" s="132"/>
      <c r="BE365" s="132"/>
      <c r="BF365" s="132"/>
      <c r="BG365" s="132"/>
      <c r="BH365" s="7"/>
      <c r="BI365" s="132"/>
      <c r="BJ365" s="13"/>
      <c r="BK365" s="13"/>
      <c r="BL365" s="13"/>
      <c r="BM365" s="112"/>
      <c r="BN365" s="132"/>
      <c r="BO365" s="132"/>
      <c r="BP365" s="132"/>
      <c r="BQ365" s="132"/>
      <c r="BR365" s="7"/>
      <c r="BS365" s="132"/>
      <c r="BT365" s="13"/>
      <c r="BU365" s="13"/>
      <c r="BV365" s="13"/>
      <c r="BW365" s="112"/>
      <c r="BX365" s="132"/>
      <c r="BY365" s="132"/>
      <c r="BZ365" s="132"/>
      <c r="CA365" s="132"/>
      <c r="CB365" s="7"/>
      <c r="CC365" s="132"/>
      <c r="CD365" s="13"/>
      <c r="CE365" s="13"/>
      <c r="CF365" s="13"/>
      <c r="CG365" s="112"/>
      <c r="CH365" s="132"/>
      <c r="CI365" s="132"/>
      <c r="CJ365" s="132"/>
      <c r="CK365" s="132"/>
      <c r="CL365" s="7"/>
      <c r="CM365" s="132"/>
      <c r="CN365" s="13"/>
      <c r="CO365" s="13"/>
      <c r="CP365" s="13"/>
      <c r="CQ365" s="112"/>
      <c r="CR365" s="132"/>
      <c r="CS365" s="132"/>
      <c r="CT365" s="132"/>
      <c r="CU365" s="132"/>
      <c r="CV365" s="7"/>
      <c r="CW365" s="132"/>
      <c r="CX365" s="13"/>
      <c r="CY365" s="13"/>
      <c r="CZ365" s="13"/>
      <c r="DA365" s="112"/>
      <c r="DB365" s="132"/>
      <c r="DC365" s="132"/>
      <c r="DD365" s="132"/>
      <c r="DE365" s="132"/>
      <c r="DF365" s="7"/>
      <c r="DG365" s="132"/>
      <c r="DH365" s="13"/>
      <c r="DI365" s="13"/>
      <c r="DJ365" s="13"/>
      <c r="DK365" s="112"/>
      <c r="DL365" s="132"/>
      <c r="DM365" s="132"/>
      <c r="DN365" s="132"/>
      <c r="DO365" s="132"/>
      <c r="DP365" s="7"/>
      <c r="DQ365" s="132"/>
      <c r="DR365" s="13"/>
      <c r="DS365" s="13"/>
      <c r="DT365" s="13"/>
      <c r="DU365" s="112"/>
      <c r="DV365" s="132"/>
      <c r="DW365" s="132"/>
      <c r="DX365" s="132"/>
      <c r="DY365" s="132"/>
      <c r="DZ365" s="7"/>
      <c r="EA365" s="132"/>
      <c r="EB365" s="13"/>
      <c r="EC365" s="13"/>
      <c r="ED365" s="13"/>
      <c r="EE365" s="112"/>
      <c r="EF365" s="132"/>
      <c r="EG365" s="132"/>
      <c r="EH365" s="132"/>
      <c r="EI365" s="132"/>
      <c r="EJ365" s="7"/>
      <c r="EK365" s="132"/>
      <c r="EL365" s="13"/>
      <c r="EM365" s="13"/>
      <c r="EN365" s="13"/>
      <c r="EO365" s="112"/>
      <c r="EP365" s="132"/>
      <c r="EQ365" s="132"/>
      <c r="ER365" s="132"/>
      <c r="ES365" s="132"/>
      <c r="ET365" s="7"/>
      <c r="EU365" s="132"/>
    </row>
    <row r="366" spans="1:151" ht="12.75" customHeight="1" x14ac:dyDescent="0.2">
      <c r="A366" s="13"/>
      <c r="B366" s="13"/>
      <c r="C366" s="13"/>
      <c r="D366" s="13"/>
      <c r="E366" s="13"/>
      <c r="F366" s="13"/>
      <c r="G366" s="13"/>
      <c r="H366" s="13"/>
      <c r="I366" s="13"/>
      <c r="J366" s="13"/>
      <c r="K366" s="14"/>
      <c r="L366" s="13"/>
      <c r="M366" s="13"/>
      <c r="N366" s="13"/>
      <c r="O366" s="112"/>
      <c r="P366" s="132"/>
      <c r="Q366" s="132"/>
      <c r="R366" s="132"/>
      <c r="S366" s="132"/>
      <c r="T366" s="7"/>
      <c r="U366" s="132"/>
      <c r="V366" s="13"/>
      <c r="W366" s="13"/>
      <c r="X366" s="13"/>
      <c r="Y366" s="112"/>
      <c r="Z366" s="132"/>
      <c r="AA366" s="132"/>
      <c r="AB366" s="132"/>
      <c r="AC366" s="132"/>
      <c r="AD366" s="7"/>
      <c r="AE366" s="132"/>
      <c r="AF366" s="13"/>
      <c r="AG366" s="13"/>
      <c r="AH366" s="13"/>
      <c r="AI366" s="112"/>
      <c r="AJ366" s="132"/>
      <c r="AK366" s="132"/>
      <c r="AL366" s="132"/>
      <c r="AM366" s="132"/>
      <c r="AN366" s="7"/>
      <c r="AO366" s="132"/>
      <c r="AP366" s="13"/>
      <c r="AQ366" s="13"/>
      <c r="AR366" s="13"/>
      <c r="AS366" s="112"/>
      <c r="AT366" s="132"/>
      <c r="AU366" s="132"/>
      <c r="AV366" s="132"/>
      <c r="AW366" s="132"/>
      <c r="AX366" s="7"/>
      <c r="AY366" s="132"/>
      <c r="AZ366" s="13"/>
      <c r="BA366" s="13"/>
      <c r="BB366" s="13"/>
      <c r="BC366" s="112"/>
      <c r="BD366" s="132"/>
      <c r="BE366" s="132"/>
      <c r="BF366" s="132"/>
      <c r="BG366" s="132"/>
      <c r="BH366" s="7"/>
      <c r="BI366" s="132"/>
      <c r="BJ366" s="13"/>
      <c r="BK366" s="13"/>
      <c r="BL366" s="13"/>
      <c r="BM366" s="112"/>
      <c r="BN366" s="132"/>
      <c r="BO366" s="132"/>
      <c r="BP366" s="132"/>
      <c r="BQ366" s="132"/>
      <c r="BR366" s="7"/>
      <c r="BS366" s="132"/>
      <c r="BT366" s="13"/>
      <c r="BU366" s="13"/>
      <c r="BV366" s="13"/>
      <c r="BW366" s="112"/>
      <c r="BX366" s="132"/>
      <c r="BY366" s="132"/>
      <c r="BZ366" s="132"/>
      <c r="CA366" s="132"/>
      <c r="CB366" s="7"/>
      <c r="CC366" s="132"/>
      <c r="CD366" s="13"/>
      <c r="CE366" s="13"/>
      <c r="CF366" s="13"/>
      <c r="CG366" s="112"/>
      <c r="CH366" s="132"/>
      <c r="CI366" s="132"/>
      <c r="CJ366" s="132"/>
      <c r="CK366" s="132"/>
      <c r="CL366" s="7"/>
      <c r="CM366" s="132"/>
      <c r="CN366" s="13"/>
      <c r="CO366" s="13"/>
      <c r="CP366" s="13"/>
      <c r="CQ366" s="112"/>
      <c r="CR366" s="132"/>
      <c r="CS366" s="132"/>
      <c r="CT366" s="132"/>
      <c r="CU366" s="132"/>
      <c r="CV366" s="7"/>
      <c r="CW366" s="132"/>
      <c r="CX366" s="13"/>
      <c r="CY366" s="13"/>
      <c r="CZ366" s="13"/>
      <c r="DA366" s="112"/>
      <c r="DB366" s="132"/>
      <c r="DC366" s="132"/>
      <c r="DD366" s="132"/>
      <c r="DE366" s="132"/>
      <c r="DF366" s="7"/>
      <c r="DG366" s="132"/>
      <c r="DH366" s="13"/>
      <c r="DI366" s="13"/>
      <c r="DJ366" s="13"/>
      <c r="DK366" s="112"/>
      <c r="DL366" s="132"/>
      <c r="DM366" s="132"/>
      <c r="DN366" s="132"/>
      <c r="DO366" s="132"/>
      <c r="DP366" s="7"/>
      <c r="DQ366" s="132"/>
      <c r="DR366" s="13"/>
      <c r="DS366" s="13"/>
      <c r="DT366" s="13"/>
      <c r="DU366" s="112"/>
      <c r="DV366" s="132"/>
      <c r="DW366" s="132"/>
      <c r="DX366" s="132"/>
      <c r="DY366" s="132"/>
      <c r="DZ366" s="7"/>
      <c r="EA366" s="132"/>
      <c r="EB366" s="13"/>
      <c r="EC366" s="13"/>
      <c r="ED366" s="13"/>
      <c r="EE366" s="112"/>
      <c r="EF366" s="132"/>
      <c r="EG366" s="132"/>
      <c r="EH366" s="132"/>
      <c r="EI366" s="132"/>
      <c r="EJ366" s="7"/>
      <c r="EK366" s="132"/>
      <c r="EL366" s="13"/>
      <c r="EM366" s="13"/>
      <c r="EN366" s="13"/>
      <c r="EO366" s="112"/>
      <c r="EP366" s="132"/>
      <c r="EQ366" s="132"/>
      <c r="ER366" s="132"/>
      <c r="ES366" s="132"/>
      <c r="ET366" s="7"/>
      <c r="EU366" s="132"/>
    </row>
    <row r="367" spans="1:151" ht="12.75" customHeight="1" x14ac:dyDescent="0.2">
      <c r="A367" s="13"/>
      <c r="B367" s="13"/>
      <c r="C367" s="13"/>
      <c r="D367" s="13"/>
      <c r="E367" s="13"/>
      <c r="F367" s="13"/>
      <c r="G367" s="13"/>
      <c r="H367" s="13"/>
      <c r="I367" s="13"/>
      <c r="J367" s="13"/>
      <c r="K367" s="14"/>
      <c r="L367" s="13"/>
      <c r="M367" s="13"/>
      <c r="N367" s="13"/>
      <c r="O367" s="112"/>
      <c r="P367" s="132"/>
      <c r="Q367" s="132"/>
      <c r="R367" s="132"/>
      <c r="S367" s="132"/>
      <c r="T367" s="7"/>
      <c r="U367" s="132"/>
      <c r="V367" s="13"/>
      <c r="W367" s="13"/>
      <c r="X367" s="13"/>
      <c r="Y367" s="112"/>
      <c r="Z367" s="132"/>
      <c r="AA367" s="132"/>
      <c r="AB367" s="132"/>
      <c r="AC367" s="132"/>
      <c r="AD367" s="7"/>
      <c r="AE367" s="132"/>
      <c r="AF367" s="13"/>
      <c r="AG367" s="13"/>
      <c r="AH367" s="13"/>
      <c r="AI367" s="112"/>
      <c r="AJ367" s="132"/>
      <c r="AK367" s="132"/>
      <c r="AL367" s="132"/>
      <c r="AM367" s="132"/>
      <c r="AN367" s="7"/>
      <c r="AO367" s="132"/>
      <c r="AP367" s="13"/>
      <c r="AQ367" s="13"/>
      <c r="AR367" s="13"/>
      <c r="AS367" s="112"/>
      <c r="AT367" s="132"/>
      <c r="AU367" s="132"/>
      <c r="AV367" s="132"/>
      <c r="AW367" s="132"/>
      <c r="AX367" s="7"/>
      <c r="AY367" s="132"/>
      <c r="AZ367" s="13"/>
      <c r="BA367" s="13"/>
      <c r="BB367" s="13"/>
      <c r="BC367" s="112"/>
      <c r="BD367" s="132"/>
      <c r="BE367" s="132"/>
      <c r="BF367" s="132"/>
      <c r="BG367" s="132"/>
      <c r="BH367" s="7"/>
      <c r="BI367" s="132"/>
      <c r="BJ367" s="13"/>
      <c r="BK367" s="13"/>
      <c r="BL367" s="13"/>
      <c r="BM367" s="112"/>
      <c r="BN367" s="132"/>
      <c r="BO367" s="132"/>
      <c r="BP367" s="132"/>
      <c r="BQ367" s="132"/>
      <c r="BR367" s="7"/>
      <c r="BS367" s="132"/>
      <c r="BT367" s="13"/>
      <c r="BU367" s="13"/>
      <c r="BV367" s="13"/>
      <c r="BW367" s="112"/>
      <c r="BX367" s="132"/>
      <c r="BY367" s="132"/>
      <c r="BZ367" s="132"/>
      <c r="CA367" s="132"/>
      <c r="CB367" s="7"/>
      <c r="CC367" s="132"/>
      <c r="CD367" s="13"/>
      <c r="CE367" s="13"/>
      <c r="CF367" s="13"/>
      <c r="CG367" s="112"/>
      <c r="CH367" s="132"/>
      <c r="CI367" s="132"/>
      <c r="CJ367" s="132"/>
      <c r="CK367" s="132"/>
      <c r="CL367" s="7"/>
      <c r="CM367" s="132"/>
      <c r="CN367" s="13"/>
      <c r="CO367" s="13"/>
      <c r="CP367" s="13"/>
      <c r="CQ367" s="112"/>
      <c r="CR367" s="132"/>
      <c r="CS367" s="132"/>
      <c r="CT367" s="132"/>
      <c r="CU367" s="132"/>
      <c r="CV367" s="7"/>
      <c r="CW367" s="132"/>
      <c r="CX367" s="13"/>
      <c r="CY367" s="13"/>
      <c r="CZ367" s="13"/>
      <c r="DA367" s="112"/>
      <c r="DB367" s="132"/>
      <c r="DC367" s="132"/>
      <c r="DD367" s="132"/>
      <c r="DE367" s="132"/>
      <c r="DF367" s="7"/>
      <c r="DG367" s="132"/>
      <c r="DH367" s="13"/>
      <c r="DI367" s="13"/>
      <c r="DJ367" s="13"/>
      <c r="DK367" s="112"/>
      <c r="DL367" s="132"/>
      <c r="DM367" s="132"/>
      <c r="DN367" s="132"/>
      <c r="DO367" s="132"/>
      <c r="DP367" s="7"/>
      <c r="DQ367" s="132"/>
      <c r="DR367" s="13"/>
      <c r="DS367" s="13"/>
      <c r="DT367" s="13"/>
      <c r="DU367" s="112"/>
      <c r="DV367" s="132"/>
      <c r="DW367" s="132"/>
      <c r="DX367" s="132"/>
      <c r="DY367" s="132"/>
      <c r="DZ367" s="7"/>
      <c r="EA367" s="132"/>
      <c r="EB367" s="13"/>
      <c r="EC367" s="13"/>
      <c r="ED367" s="13"/>
      <c r="EE367" s="112"/>
      <c r="EF367" s="132"/>
      <c r="EG367" s="132"/>
      <c r="EH367" s="132"/>
      <c r="EI367" s="132"/>
      <c r="EJ367" s="7"/>
      <c r="EK367" s="132"/>
      <c r="EL367" s="13"/>
      <c r="EM367" s="13"/>
      <c r="EN367" s="13"/>
      <c r="EO367" s="112"/>
      <c r="EP367" s="132"/>
      <c r="EQ367" s="132"/>
      <c r="ER367" s="132"/>
      <c r="ES367" s="132"/>
      <c r="ET367" s="7"/>
      <c r="EU367" s="132"/>
    </row>
    <row r="368" spans="1:151" ht="12.75" customHeight="1" x14ac:dyDescent="0.2">
      <c r="A368" s="13"/>
      <c r="B368" s="13"/>
      <c r="C368" s="13"/>
      <c r="D368" s="13"/>
      <c r="E368" s="13"/>
      <c r="F368" s="13"/>
      <c r="G368" s="13"/>
      <c r="H368" s="13"/>
      <c r="I368" s="13"/>
      <c r="J368" s="13"/>
      <c r="K368" s="14"/>
      <c r="L368" s="13"/>
      <c r="M368" s="13"/>
      <c r="N368" s="13"/>
      <c r="O368" s="112"/>
      <c r="P368" s="132"/>
      <c r="Q368" s="132"/>
      <c r="R368" s="132"/>
      <c r="S368" s="132"/>
      <c r="T368" s="7"/>
      <c r="U368" s="132"/>
      <c r="V368" s="13"/>
      <c r="W368" s="13"/>
      <c r="X368" s="13"/>
      <c r="Y368" s="112"/>
      <c r="Z368" s="132"/>
      <c r="AA368" s="132"/>
      <c r="AB368" s="132"/>
      <c r="AC368" s="132"/>
      <c r="AD368" s="7"/>
      <c r="AE368" s="132"/>
      <c r="AF368" s="13"/>
      <c r="AG368" s="13"/>
      <c r="AH368" s="13"/>
      <c r="AI368" s="112"/>
      <c r="AJ368" s="132"/>
      <c r="AK368" s="132"/>
      <c r="AL368" s="132"/>
      <c r="AM368" s="132"/>
      <c r="AN368" s="7"/>
      <c r="AO368" s="132"/>
      <c r="AP368" s="13"/>
      <c r="AQ368" s="13"/>
      <c r="AR368" s="13"/>
      <c r="AS368" s="112"/>
      <c r="AT368" s="132"/>
      <c r="AU368" s="132"/>
      <c r="AV368" s="132"/>
      <c r="AW368" s="132"/>
      <c r="AX368" s="7"/>
      <c r="AY368" s="132"/>
      <c r="AZ368" s="13"/>
      <c r="BA368" s="13"/>
      <c r="BB368" s="13"/>
      <c r="BC368" s="112"/>
      <c r="BD368" s="132"/>
      <c r="BE368" s="132"/>
      <c r="BF368" s="132"/>
      <c r="BG368" s="132"/>
      <c r="BH368" s="7"/>
      <c r="BI368" s="132"/>
      <c r="BJ368" s="13"/>
      <c r="BK368" s="13"/>
      <c r="BL368" s="13"/>
      <c r="BM368" s="112"/>
      <c r="BN368" s="132"/>
      <c r="BO368" s="132"/>
      <c r="BP368" s="132"/>
      <c r="BQ368" s="132"/>
      <c r="BR368" s="7"/>
      <c r="BS368" s="132"/>
      <c r="BT368" s="13"/>
      <c r="BU368" s="13"/>
      <c r="BV368" s="13"/>
      <c r="BW368" s="112"/>
      <c r="BX368" s="132"/>
      <c r="BY368" s="132"/>
      <c r="BZ368" s="132"/>
      <c r="CA368" s="132"/>
      <c r="CB368" s="7"/>
      <c r="CC368" s="132"/>
      <c r="CD368" s="13"/>
      <c r="CE368" s="13"/>
      <c r="CF368" s="13"/>
      <c r="CG368" s="112"/>
      <c r="CH368" s="132"/>
      <c r="CI368" s="132"/>
      <c r="CJ368" s="132"/>
      <c r="CK368" s="132"/>
      <c r="CL368" s="7"/>
      <c r="CM368" s="132"/>
      <c r="CN368" s="13"/>
      <c r="CO368" s="13"/>
      <c r="CP368" s="13"/>
      <c r="CQ368" s="112"/>
      <c r="CR368" s="132"/>
      <c r="CS368" s="132"/>
      <c r="CT368" s="132"/>
      <c r="CU368" s="132"/>
      <c r="CV368" s="7"/>
      <c r="CW368" s="132"/>
      <c r="CX368" s="13"/>
      <c r="CY368" s="13"/>
      <c r="CZ368" s="13"/>
      <c r="DA368" s="112"/>
      <c r="DB368" s="132"/>
      <c r="DC368" s="132"/>
      <c r="DD368" s="132"/>
      <c r="DE368" s="132"/>
      <c r="DF368" s="7"/>
      <c r="DG368" s="132"/>
      <c r="DH368" s="13"/>
      <c r="DI368" s="13"/>
      <c r="DJ368" s="13"/>
      <c r="DK368" s="112"/>
      <c r="DL368" s="132"/>
      <c r="DM368" s="132"/>
      <c r="DN368" s="132"/>
      <c r="DO368" s="132"/>
      <c r="DP368" s="7"/>
      <c r="DQ368" s="132"/>
      <c r="DR368" s="13"/>
      <c r="DS368" s="13"/>
      <c r="DT368" s="13"/>
      <c r="DU368" s="112"/>
      <c r="DV368" s="132"/>
      <c r="DW368" s="132"/>
      <c r="DX368" s="132"/>
      <c r="DY368" s="132"/>
      <c r="DZ368" s="7"/>
      <c r="EA368" s="132"/>
      <c r="EB368" s="13"/>
      <c r="EC368" s="13"/>
      <c r="ED368" s="13"/>
      <c r="EE368" s="112"/>
      <c r="EF368" s="132"/>
      <c r="EG368" s="132"/>
      <c r="EH368" s="132"/>
      <c r="EI368" s="132"/>
      <c r="EJ368" s="7"/>
      <c r="EK368" s="132"/>
      <c r="EL368" s="13"/>
      <c r="EM368" s="13"/>
      <c r="EN368" s="13"/>
      <c r="EO368" s="112"/>
      <c r="EP368" s="132"/>
      <c r="EQ368" s="132"/>
      <c r="ER368" s="132"/>
      <c r="ES368" s="132"/>
      <c r="ET368" s="7"/>
      <c r="EU368" s="132"/>
    </row>
    <row r="369" spans="1:151" ht="12.75" customHeight="1" x14ac:dyDescent="0.2">
      <c r="A369" s="13"/>
      <c r="B369" s="13"/>
      <c r="C369" s="13"/>
      <c r="D369" s="13"/>
      <c r="E369" s="13"/>
      <c r="F369" s="13"/>
      <c r="G369" s="13"/>
      <c r="H369" s="13"/>
      <c r="I369" s="13"/>
      <c r="J369" s="13"/>
      <c r="K369" s="14"/>
      <c r="L369" s="13"/>
      <c r="M369" s="13"/>
      <c r="N369" s="13"/>
      <c r="O369" s="112"/>
      <c r="P369" s="132"/>
      <c r="Q369" s="132"/>
      <c r="R369" s="132"/>
      <c r="S369" s="132"/>
      <c r="T369" s="7"/>
      <c r="U369" s="132"/>
      <c r="V369" s="13"/>
      <c r="W369" s="13"/>
      <c r="X369" s="13"/>
      <c r="Y369" s="112"/>
      <c r="Z369" s="132"/>
      <c r="AA369" s="132"/>
      <c r="AB369" s="132"/>
      <c r="AC369" s="132"/>
      <c r="AD369" s="7"/>
      <c r="AE369" s="132"/>
      <c r="AF369" s="13"/>
      <c r="AG369" s="13"/>
      <c r="AH369" s="13"/>
      <c r="AI369" s="112"/>
      <c r="AJ369" s="132"/>
      <c r="AK369" s="132"/>
      <c r="AL369" s="132"/>
      <c r="AM369" s="132"/>
      <c r="AN369" s="7"/>
      <c r="AO369" s="132"/>
      <c r="AP369" s="13"/>
      <c r="AQ369" s="13"/>
      <c r="AR369" s="13"/>
      <c r="AS369" s="112"/>
      <c r="AT369" s="132"/>
      <c r="AU369" s="132"/>
      <c r="AV369" s="132"/>
      <c r="AW369" s="132"/>
      <c r="AX369" s="7"/>
      <c r="AY369" s="132"/>
      <c r="AZ369" s="13"/>
      <c r="BA369" s="13"/>
      <c r="BB369" s="13"/>
      <c r="BC369" s="112"/>
      <c r="BD369" s="132"/>
      <c r="BE369" s="132"/>
      <c r="BF369" s="132"/>
      <c r="BG369" s="132"/>
      <c r="BH369" s="7"/>
      <c r="BI369" s="132"/>
      <c r="BJ369" s="13"/>
      <c r="BK369" s="13"/>
      <c r="BL369" s="13"/>
      <c r="BM369" s="112"/>
      <c r="BN369" s="132"/>
      <c r="BO369" s="132"/>
      <c r="BP369" s="132"/>
      <c r="BQ369" s="132"/>
      <c r="BR369" s="7"/>
      <c r="BS369" s="132"/>
      <c r="BT369" s="13"/>
      <c r="BU369" s="13"/>
      <c r="BV369" s="13"/>
      <c r="BW369" s="112"/>
      <c r="BX369" s="132"/>
      <c r="BY369" s="132"/>
      <c r="BZ369" s="132"/>
      <c r="CA369" s="132"/>
      <c r="CB369" s="7"/>
      <c r="CC369" s="132"/>
      <c r="CD369" s="13"/>
      <c r="CE369" s="13"/>
      <c r="CF369" s="13"/>
      <c r="CG369" s="112"/>
      <c r="CH369" s="132"/>
      <c r="CI369" s="132"/>
      <c r="CJ369" s="132"/>
      <c r="CK369" s="132"/>
      <c r="CL369" s="7"/>
      <c r="CM369" s="132"/>
      <c r="CN369" s="13"/>
      <c r="CO369" s="13"/>
      <c r="CP369" s="13"/>
      <c r="CQ369" s="112"/>
      <c r="CR369" s="132"/>
      <c r="CS369" s="132"/>
      <c r="CT369" s="132"/>
      <c r="CU369" s="132"/>
      <c r="CV369" s="7"/>
      <c r="CW369" s="132"/>
      <c r="CX369" s="13"/>
      <c r="CY369" s="13"/>
      <c r="CZ369" s="13"/>
      <c r="DA369" s="112"/>
      <c r="DB369" s="132"/>
      <c r="DC369" s="132"/>
      <c r="DD369" s="132"/>
      <c r="DE369" s="132"/>
      <c r="DF369" s="7"/>
      <c r="DG369" s="132"/>
      <c r="DH369" s="13"/>
      <c r="DI369" s="13"/>
      <c r="DJ369" s="13"/>
      <c r="DK369" s="112"/>
      <c r="DL369" s="132"/>
      <c r="DM369" s="132"/>
      <c r="DN369" s="132"/>
      <c r="DO369" s="132"/>
      <c r="DP369" s="7"/>
      <c r="DQ369" s="132"/>
      <c r="DR369" s="13"/>
      <c r="DS369" s="13"/>
      <c r="DT369" s="13"/>
      <c r="DU369" s="112"/>
      <c r="DV369" s="132"/>
      <c r="DW369" s="132"/>
      <c r="DX369" s="132"/>
      <c r="DY369" s="132"/>
      <c r="DZ369" s="7"/>
      <c r="EA369" s="132"/>
      <c r="EB369" s="13"/>
      <c r="EC369" s="13"/>
      <c r="ED369" s="13"/>
      <c r="EE369" s="112"/>
      <c r="EF369" s="132"/>
      <c r="EG369" s="132"/>
      <c r="EH369" s="132"/>
      <c r="EI369" s="132"/>
      <c r="EJ369" s="7"/>
      <c r="EK369" s="132"/>
      <c r="EL369" s="13"/>
      <c r="EM369" s="13"/>
      <c r="EN369" s="13"/>
      <c r="EO369" s="112"/>
      <c r="EP369" s="132"/>
      <c r="EQ369" s="132"/>
      <c r="ER369" s="132"/>
      <c r="ES369" s="132"/>
      <c r="ET369" s="7"/>
      <c r="EU369" s="132"/>
    </row>
    <row r="370" spans="1:151" ht="12.75" customHeight="1" x14ac:dyDescent="0.2">
      <c r="A370" s="13"/>
      <c r="B370" s="13"/>
      <c r="C370" s="13"/>
      <c r="D370" s="13"/>
      <c r="E370" s="13"/>
      <c r="F370" s="13"/>
      <c r="G370" s="13"/>
      <c r="H370" s="13"/>
      <c r="I370" s="13"/>
      <c r="J370" s="13"/>
      <c r="K370" s="14"/>
      <c r="L370" s="13"/>
      <c r="M370" s="13"/>
      <c r="N370" s="13"/>
      <c r="O370" s="112"/>
      <c r="P370" s="132"/>
      <c r="Q370" s="132"/>
      <c r="R370" s="132"/>
      <c r="S370" s="132"/>
      <c r="T370" s="7"/>
      <c r="U370" s="132"/>
      <c r="V370" s="13"/>
      <c r="W370" s="13"/>
      <c r="X370" s="13"/>
      <c r="Y370" s="112"/>
      <c r="Z370" s="132"/>
      <c r="AA370" s="132"/>
      <c r="AB370" s="132"/>
      <c r="AC370" s="132"/>
      <c r="AD370" s="7"/>
      <c r="AE370" s="132"/>
      <c r="AF370" s="13"/>
      <c r="AG370" s="13"/>
      <c r="AH370" s="13"/>
      <c r="AI370" s="112"/>
      <c r="AJ370" s="132"/>
      <c r="AK370" s="132"/>
      <c r="AL370" s="132"/>
      <c r="AM370" s="132"/>
      <c r="AN370" s="7"/>
      <c r="AO370" s="132"/>
      <c r="AP370" s="13"/>
      <c r="AQ370" s="13"/>
      <c r="AR370" s="13"/>
      <c r="AS370" s="112"/>
      <c r="AT370" s="132"/>
      <c r="AU370" s="132"/>
      <c r="AV370" s="132"/>
      <c r="AW370" s="132"/>
      <c r="AX370" s="7"/>
      <c r="AY370" s="132"/>
      <c r="AZ370" s="13"/>
      <c r="BA370" s="13"/>
      <c r="BB370" s="13"/>
      <c r="BC370" s="112"/>
      <c r="BD370" s="132"/>
      <c r="BE370" s="132"/>
      <c r="BF370" s="132"/>
      <c r="BG370" s="132"/>
      <c r="BH370" s="7"/>
      <c r="BI370" s="132"/>
      <c r="BJ370" s="13"/>
      <c r="BK370" s="13"/>
      <c r="BL370" s="13"/>
      <c r="BM370" s="112"/>
      <c r="BN370" s="132"/>
      <c r="BO370" s="132"/>
      <c r="BP370" s="132"/>
      <c r="BQ370" s="132"/>
      <c r="BR370" s="7"/>
      <c r="BS370" s="132"/>
      <c r="BT370" s="13"/>
      <c r="BU370" s="13"/>
      <c r="BV370" s="13"/>
      <c r="BW370" s="112"/>
      <c r="BX370" s="132"/>
      <c r="BY370" s="132"/>
      <c r="BZ370" s="132"/>
      <c r="CA370" s="132"/>
      <c r="CB370" s="7"/>
      <c r="CC370" s="132"/>
      <c r="CD370" s="13"/>
      <c r="CE370" s="13"/>
      <c r="CF370" s="13"/>
      <c r="CG370" s="112"/>
      <c r="CH370" s="132"/>
      <c r="CI370" s="132"/>
      <c r="CJ370" s="132"/>
      <c r="CK370" s="132"/>
      <c r="CL370" s="7"/>
      <c r="CM370" s="132"/>
      <c r="CN370" s="13"/>
      <c r="CO370" s="13"/>
      <c r="CP370" s="13"/>
      <c r="CQ370" s="112"/>
      <c r="CR370" s="132"/>
      <c r="CS370" s="132"/>
      <c r="CT370" s="132"/>
      <c r="CU370" s="132"/>
      <c r="CV370" s="7"/>
      <c r="CW370" s="132"/>
      <c r="CX370" s="13"/>
      <c r="CY370" s="13"/>
      <c r="CZ370" s="13"/>
      <c r="DA370" s="112"/>
      <c r="DB370" s="132"/>
      <c r="DC370" s="132"/>
      <c r="DD370" s="132"/>
      <c r="DE370" s="132"/>
      <c r="DF370" s="7"/>
      <c r="DG370" s="132"/>
      <c r="DH370" s="13"/>
      <c r="DI370" s="13"/>
      <c r="DJ370" s="13"/>
      <c r="DK370" s="112"/>
      <c r="DL370" s="132"/>
      <c r="DM370" s="132"/>
      <c r="DN370" s="132"/>
      <c r="DO370" s="132"/>
      <c r="DP370" s="7"/>
      <c r="DQ370" s="132"/>
      <c r="DR370" s="13"/>
      <c r="DS370" s="13"/>
      <c r="DT370" s="13"/>
      <c r="DU370" s="112"/>
      <c r="DV370" s="132"/>
      <c r="DW370" s="132"/>
      <c r="DX370" s="132"/>
      <c r="DY370" s="132"/>
      <c r="DZ370" s="7"/>
      <c r="EA370" s="132"/>
      <c r="EB370" s="13"/>
      <c r="EC370" s="13"/>
      <c r="ED370" s="13"/>
      <c r="EE370" s="112"/>
      <c r="EF370" s="132"/>
      <c r="EG370" s="132"/>
      <c r="EH370" s="132"/>
      <c r="EI370" s="132"/>
      <c r="EJ370" s="7"/>
      <c r="EK370" s="132"/>
      <c r="EL370" s="13"/>
      <c r="EM370" s="13"/>
      <c r="EN370" s="13"/>
      <c r="EO370" s="112"/>
      <c r="EP370" s="132"/>
      <c r="EQ370" s="132"/>
      <c r="ER370" s="132"/>
      <c r="ES370" s="132"/>
      <c r="ET370" s="7"/>
      <c r="EU370" s="132"/>
    </row>
    <row r="371" spans="1:151" ht="12.75" customHeight="1" x14ac:dyDescent="0.2">
      <c r="A371" s="13"/>
      <c r="B371" s="13"/>
      <c r="C371" s="13"/>
      <c r="D371" s="13"/>
      <c r="E371" s="13"/>
      <c r="F371" s="13"/>
      <c r="G371" s="13"/>
      <c r="H371" s="13"/>
      <c r="I371" s="13"/>
      <c r="J371" s="13"/>
      <c r="K371" s="14"/>
      <c r="L371" s="13"/>
      <c r="M371" s="13"/>
      <c r="N371" s="13"/>
      <c r="O371" s="112"/>
      <c r="P371" s="132"/>
      <c r="Q371" s="132"/>
      <c r="R371" s="132"/>
      <c r="S371" s="132"/>
      <c r="T371" s="7"/>
      <c r="U371" s="132"/>
      <c r="V371" s="13"/>
      <c r="W371" s="13"/>
      <c r="X371" s="13"/>
      <c r="Y371" s="112"/>
      <c r="Z371" s="132"/>
      <c r="AA371" s="132"/>
      <c r="AB371" s="132"/>
      <c r="AC371" s="132"/>
      <c r="AD371" s="7"/>
      <c r="AE371" s="132"/>
      <c r="AF371" s="13"/>
      <c r="AG371" s="13"/>
      <c r="AH371" s="13"/>
      <c r="AI371" s="112"/>
      <c r="AJ371" s="132"/>
      <c r="AK371" s="132"/>
      <c r="AL371" s="132"/>
      <c r="AM371" s="132"/>
      <c r="AN371" s="7"/>
      <c r="AO371" s="132"/>
      <c r="AP371" s="13"/>
      <c r="AQ371" s="13"/>
      <c r="AR371" s="13"/>
      <c r="AS371" s="112"/>
      <c r="AT371" s="132"/>
      <c r="AU371" s="132"/>
      <c r="AV371" s="132"/>
      <c r="AW371" s="132"/>
      <c r="AX371" s="7"/>
      <c r="AY371" s="132"/>
      <c r="AZ371" s="13"/>
      <c r="BA371" s="13"/>
      <c r="BB371" s="13"/>
      <c r="BC371" s="112"/>
      <c r="BD371" s="132"/>
      <c r="BE371" s="132"/>
      <c r="BF371" s="132"/>
      <c r="BG371" s="132"/>
      <c r="BH371" s="7"/>
      <c r="BI371" s="132"/>
      <c r="BJ371" s="13"/>
      <c r="BK371" s="13"/>
      <c r="BL371" s="13"/>
      <c r="BM371" s="112"/>
      <c r="BN371" s="132"/>
      <c r="BO371" s="132"/>
      <c r="BP371" s="132"/>
      <c r="BQ371" s="132"/>
      <c r="BR371" s="7"/>
      <c r="BS371" s="132"/>
      <c r="BT371" s="13"/>
      <c r="BU371" s="13"/>
      <c r="BV371" s="13"/>
      <c r="BW371" s="112"/>
      <c r="BX371" s="132"/>
      <c r="BY371" s="132"/>
      <c r="BZ371" s="132"/>
      <c r="CA371" s="132"/>
      <c r="CB371" s="7"/>
      <c r="CC371" s="132"/>
      <c r="CD371" s="13"/>
      <c r="CE371" s="13"/>
      <c r="CF371" s="13"/>
      <c r="CG371" s="112"/>
      <c r="CH371" s="132"/>
      <c r="CI371" s="132"/>
      <c r="CJ371" s="132"/>
      <c r="CK371" s="132"/>
      <c r="CL371" s="7"/>
      <c r="CM371" s="132"/>
      <c r="CN371" s="13"/>
      <c r="CO371" s="13"/>
      <c r="CP371" s="13"/>
      <c r="CQ371" s="112"/>
      <c r="CR371" s="132"/>
      <c r="CS371" s="132"/>
      <c r="CT371" s="132"/>
      <c r="CU371" s="132"/>
      <c r="CV371" s="7"/>
      <c r="CW371" s="132"/>
      <c r="CX371" s="13"/>
      <c r="CY371" s="13"/>
      <c r="CZ371" s="13"/>
      <c r="DA371" s="112"/>
      <c r="DB371" s="132"/>
      <c r="DC371" s="132"/>
      <c r="DD371" s="132"/>
      <c r="DE371" s="132"/>
      <c r="DF371" s="7"/>
      <c r="DG371" s="132"/>
      <c r="DH371" s="13"/>
      <c r="DI371" s="13"/>
      <c r="DJ371" s="13"/>
      <c r="DK371" s="112"/>
      <c r="DL371" s="132"/>
      <c r="DM371" s="132"/>
      <c r="DN371" s="132"/>
      <c r="DO371" s="132"/>
      <c r="DP371" s="7"/>
      <c r="DQ371" s="132"/>
      <c r="DR371" s="13"/>
      <c r="DS371" s="13"/>
      <c r="DT371" s="13"/>
      <c r="DU371" s="112"/>
      <c r="DV371" s="132"/>
      <c r="DW371" s="132"/>
      <c r="DX371" s="132"/>
      <c r="DY371" s="132"/>
      <c r="DZ371" s="7"/>
      <c r="EA371" s="132"/>
      <c r="EB371" s="13"/>
      <c r="EC371" s="13"/>
      <c r="ED371" s="13"/>
      <c r="EE371" s="112"/>
      <c r="EF371" s="132"/>
      <c r="EG371" s="132"/>
      <c r="EH371" s="132"/>
      <c r="EI371" s="132"/>
      <c r="EJ371" s="7"/>
      <c r="EK371" s="132"/>
      <c r="EL371" s="13"/>
      <c r="EM371" s="13"/>
      <c r="EN371" s="13"/>
      <c r="EO371" s="112"/>
      <c r="EP371" s="132"/>
      <c r="EQ371" s="132"/>
      <c r="ER371" s="132"/>
      <c r="ES371" s="132"/>
      <c r="ET371" s="7"/>
      <c r="EU371" s="132"/>
    </row>
    <row r="372" spans="1:151" ht="12.75" customHeight="1" x14ac:dyDescent="0.2">
      <c r="A372" s="13"/>
      <c r="B372" s="13"/>
      <c r="C372" s="13"/>
      <c r="D372" s="13"/>
      <c r="E372" s="13"/>
      <c r="F372" s="13"/>
      <c r="G372" s="13"/>
      <c r="H372" s="13"/>
      <c r="I372" s="13"/>
      <c r="J372" s="13"/>
      <c r="K372" s="14"/>
      <c r="L372" s="13"/>
      <c r="M372" s="13"/>
      <c r="N372" s="13"/>
      <c r="O372" s="112"/>
      <c r="P372" s="132"/>
      <c r="Q372" s="132"/>
      <c r="R372" s="132"/>
      <c r="S372" s="132"/>
      <c r="T372" s="7"/>
      <c r="U372" s="132"/>
      <c r="V372" s="13"/>
      <c r="W372" s="13"/>
      <c r="X372" s="13"/>
      <c r="Y372" s="112"/>
      <c r="Z372" s="132"/>
      <c r="AA372" s="132"/>
      <c r="AB372" s="132"/>
      <c r="AC372" s="132"/>
      <c r="AD372" s="7"/>
      <c r="AE372" s="132"/>
      <c r="AF372" s="13"/>
      <c r="AG372" s="13"/>
      <c r="AH372" s="13"/>
      <c r="AI372" s="112"/>
      <c r="AJ372" s="132"/>
      <c r="AK372" s="132"/>
      <c r="AL372" s="132"/>
      <c r="AM372" s="132"/>
      <c r="AN372" s="7"/>
      <c r="AO372" s="132"/>
      <c r="AP372" s="13"/>
      <c r="AQ372" s="13"/>
      <c r="AR372" s="13"/>
      <c r="AS372" s="112"/>
      <c r="AT372" s="132"/>
      <c r="AU372" s="132"/>
      <c r="AV372" s="132"/>
      <c r="AW372" s="132"/>
      <c r="AX372" s="7"/>
      <c r="AY372" s="132"/>
      <c r="AZ372" s="13"/>
      <c r="BA372" s="13"/>
      <c r="BB372" s="13"/>
      <c r="BC372" s="112"/>
      <c r="BD372" s="132"/>
      <c r="BE372" s="132"/>
      <c r="BF372" s="132"/>
      <c r="BG372" s="132"/>
      <c r="BH372" s="7"/>
      <c r="BI372" s="132"/>
      <c r="BJ372" s="13"/>
      <c r="BK372" s="13"/>
      <c r="BL372" s="13"/>
      <c r="BM372" s="112"/>
      <c r="BN372" s="132"/>
      <c r="BO372" s="132"/>
      <c r="BP372" s="132"/>
      <c r="BQ372" s="132"/>
      <c r="BR372" s="7"/>
      <c r="BS372" s="132"/>
      <c r="BT372" s="13"/>
      <c r="BU372" s="13"/>
      <c r="BV372" s="13"/>
      <c r="BW372" s="112"/>
      <c r="BX372" s="132"/>
      <c r="BY372" s="132"/>
      <c r="BZ372" s="132"/>
      <c r="CA372" s="132"/>
      <c r="CB372" s="7"/>
      <c r="CC372" s="132"/>
      <c r="CD372" s="13"/>
      <c r="CE372" s="13"/>
      <c r="CF372" s="13"/>
      <c r="CG372" s="112"/>
      <c r="CH372" s="132"/>
      <c r="CI372" s="132"/>
      <c r="CJ372" s="132"/>
      <c r="CK372" s="132"/>
      <c r="CL372" s="7"/>
      <c r="CM372" s="132"/>
      <c r="CN372" s="13"/>
      <c r="CO372" s="13"/>
      <c r="CP372" s="13"/>
      <c r="CQ372" s="112"/>
      <c r="CR372" s="132"/>
      <c r="CS372" s="132"/>
      <c r="CT372" s="132"/>
      <c r="CU372" s="132"/>
      <c r="CV372" s="7"/>
      <c r="CW372" s="132"/>
      <c r="CX372" s="13"/>
      <c r="CY372" s="13"/>
      <c r="CZ372" s="13"/>
      <c r="DA372" s="112"/>
      <c r="DB372" s="132"/>
      <c r="DC372" s="132"/>
      <c r="DD372" s="132"/>
      <c r="DE372" s="132"/>
      <c r="DF372" s="7"/>
      <c r="DG372" s="132"/>
      <c r="DH372" s="13"/>
      <c r="DI372" s="13"/>
      <c r="DJ372" s="13"/>
      <c r="DK372" s="112"/>
      <c r="DL372" s="132"/>
      <c r="DM372" s="132"/>
      <c r="DN372" s="132"/>
      <c r="DO372" s="132"/>
      <c r="DP372" s="7"/>
      <c r="DQ372" s="132"/>
      <c r="DR372" s="13"/>
      <c r="DS372" s="13"/>
      <c r="DT372" s="13"/>
      <c r="DU372" s="112"/>
      <c r="DV372" s="132"/>
      <c r="DW372" s="132"/>
      <c r="DX372" s="132"/>
      <c r="DY372" s="132"/>
      <c r="DZ372" s="7"/>
      <c r="EA372" s="132"/>
      <c r="EB372" s="13"/>
      <c r="EC372" s="13"/>
      <c r="ED372" s="13"/>
      <c r="EE372" s="112"/>
      <c r="EF372" s="132"/>
      <c r="EG372" s="132"/>
      <c r="EH372" s="132"/>
      <c r="EI372" s="132"/>
      <c r="EJ372" s="7"/>
      <c r="EK372" s="132"/>
      <c r="EL372" s="13"/>
      <c r="EM372" s="13"/>
      <c r="EN372" s="13"/>
      <c r="EO372" s="112"/>
      <c r="EP372" s="132"/>
      <c r="EQ372" s="132"/>
      <c r="ER372" s="132"/>
      <c r="ES372" s="132"/>
      <c r="ET372" s="7"/>
      <c r="EU372" s="132"/>
    </row>
    <row r="373" spans="1:151" ht="12.75" customHeight="1" x14ac:dyDescent="0.2">
      <c r="A373" s="13"/>
      <c r="B373" s="13"/>
      <c r="C373" s="13"/>
      <c r="D373" s="13"/>
      <c r="E373" s="13"/>
      <c r="F373" s="13"/>
      <c r="G373" s="13"/>
      <c r="H373" s="13"/>
      <c r="I373" s="13"/>
      <c r="J373" s="13"/>
      <c r="K373" s="14"/>
      <c r="L373" s="13"/>
      <c r="M373" s="13"/>
      <c r="N373" s="13"/>
      <c r="O373" s="112"/>
      <c r="P373" s="132"/>
      <c r="Q373" s="132"/>
      <c r="R373" s="132"/>
      <c r="S373" s="132"/>
      <c r="T373" s="7"/>
      <c r="U373" s="132"/>
      <c r="V373" s="13"/>
      <c r="W373" s="13"/>
      <c r="X373" s="13"/>
      <c r="Y373" s="112"/>
      <c r="Z373" s="132"/>
      <c r="AA373" s="132"/>
      <c r="AB373" s="132"/>
      <c r="AC373" s="132"/>
      <c r="AD373" s="7"/>
      <c r="AE373" s="132"/>
      <c r="AF373" s="13"/>
      <c r="AG373" s="13"/>
      <c r="AH373" s="13"/>
      <c r="AI373" s="112"/>
      <c r="AJ373" s="132"/>
      <c r="AK373" s="132"/>
      <c r="AL373" s="132"/>
      <c r="AM373" s="132"/>
      <c r="AN373" s="7"/>
      <c r="AO373" s="132"/>
      <c r="AP373" s="13"/>
      <c r="AQ373" s="13"/>
      <c r="AR373" s="13"/>
      <c r="AS373" s="112"/>
      <c r="AT373" s="132"/>
      <c r="AU373" s="132"/>
      <c r="AV373" s="132"/>
      <c r="AW373" s="132"/>
      <c r="AX373" s="7"/>
      <c r="AY373" s="132"/>
      <c r="AZ373" s="13"/>
      <c r="BA373" s="13"/>
      <c r="BB373" s="13"/>
      <c r="BC373" s="112"/>
      <c r="BD373" s="132"/>
      <c r="BE373" s="132"/>
      <c r="BF373" s="132"/>
      <c r="BG373" s="132"/>
      <c r="BH373" s="7"/>
      <c r="BI373" s="132"/>
      <c r="BJ373" s="13"/>
      <c r="BK373" s="13"/>
      <c r="BL373" s="13"/>
      <c r="BM373" s="112"/>
      <c r="BN373" s="132"/>
      <c r="BO373" s="132"/>
      <c r="BP373" s="132"/>
      <c r="BQ373" s="132"/>
      <c r="BR373" s="7"/>
      <c r="BS373" s="132"/>
      <c r="BT373" s="13"/>
      <c r="BU373" s="13"/>
      <c r="BV373" s="13"/>
      <c r="BW373" s="112"/>
      <c r="BX373" s="132"/>
      <c r="BY373" s="132"/>
      <c r="BZ373" s="132"/>
      <c r="CA373" s="132"/>
      <c r="CB373" s="7"/>
      <c r="CC373" s="132"/>
      <c r="CD373" s="13"/>
      <c r="CE373" s="13"/>
      <c r="CF373" s="13"/>
      <c r="CG373" s="112"/>
      <c r="CH373" s="132"/>
      <c r="CI373" s="132"/>
      <c r="CJ373" s="132"/>
      <c r="CK373" s="132"/>
      <c r="CL373" s="7"/>
      <c r="CM373" s="132"/>
      <c r="CN373" s="13"/>
      <c r="CO373" s="13"/>
      <c r="CP373" s="13"/>
      <c r="CQ373" s="112"/>
      <c r="CR373" s="132"/>
      <c r="CS373" s="132"/>
      <c r="CT373" s="132"/>
      <c r="CU373" s="132"/>
      <c r="CV373" s="7"/>
      <c r="CW373" s="132"/>
      <c r="CX373" s="13"/>
      <c r="CY373" s="13"/>
      <c r="CZ373" s="13"/>
      <c r="DA373" s="112"/>
      <c r="DB373" s="132"/>
      <c r="DC373" s="132"/>
      <c r="DD373" s="132"/>
      <c r="DE373" s="132"/>
      <c r="DF373" s="7"/>
      <c r="DG373" s="132"/>
      <c r="DH373" s="13"/>
      <c r="DI373" s="13"/>
      <c r="DJ373" s="13"/>
      <c r="DK373" s="112"/>
      <c r="DL373" s="132"/>
      <c r="DM373" s="132"/>
      <c r="DN373" s="132"/>
      <c r="DO373" s="132"/>
      <c r="DP373" s="7"/>
      <c r="DQ373" s="132"/>
      <c r="DR373" s="13"/>
      <c r="DS373" s="13"/>
      <c r="DT373" s="13"/>
      <c r="DU373" s="112"/>
      <c r="DV373" s="132"/>
      <c r="DW373" s="132"/>
      <c r="DX373" s="132"/>
      <c r="DY373" s="132"/>
      <c r="DZ373" s="7"/>
      <c r="EA373" s="132"/>
      <c r="EB373" s="13"/>
      <c r="EC373" s="13"/>
      <c r="ED373" s="13"/>
      <c r="EE373" s="112"/>
      <c r="EF373" s="132"/>
      <c r="EG373" s="132"/>
      <c r="EH373" s="132"/>
      <c r="EI373" s="132"/>
      <c r="EJ373" s="7"/>
      <c r="EK373" s="132"/>
      <c r="EL373" s="13"/>
      <c r="EM373" s="13"/>
      <c r="EN373" s="13"/>
      <c r="EO373" s="112"/>
      <c r="EP373" s="132"/>
      <c r="EQ373" s="132"/>
      <c r="ER373" s="132"/>
      <c r="ES373" s="132"/>
      <c r="ET373" s="7"/>
      <c r="EU373" s="132"/>
    </row>
    <row r="374" spans="1:151" ht="12.75" customHeight="1" x14ac:dyDescent="0.2">
      <c r="A374" s="13"/>
      <c r="B374" s="13"/>
      <c r="C374" s="13"/>
      <c r="D374" s="13"/>
      <c r="E374" s="13"/>
      <c r="F374" s="13"/>
      <c r="G374" s="13"/>
      <c r="H374" s="13"/>
      <c r="I374" s="13"/>
      <c r="J374" s="13"/>
      <c r="K374" s="14"/>
      <c r="L374" s="13"/>
      <c r="M374" s="13"/>
      <c r="N374" s="13"/>
      <c r="O374" s="112"/>
      <c r="P374" s="132"/>
      <c r="Q374" s="132"/>
      <c r="R374" s="132"/>
      <c r="S374" s="132"/>
      <c r="T374" s="7"/>
      <c r="U374" s="132"/>
      <c r="V374" s="13"/>
      <c r="W374" s="13"/>
      <c r="X374" s="13"/>
      <c r="Y374" s="112"/>
      <c r="Z374" s="132"/>
      <c r="AA374" s="132"/>
      <c r="AB374" s="132"/>
      <c r="AC374" s="132"/>
      <c r="AD374" s="7"/>
      <c r="AE374" s="132"/>
      <c r="AF374" s="13"/>
      <c r="AG374" s="13"/>
      <c r="AH374" s="13"/>
      <c r="AI374" s="112"/>
      <c r="AJ374" s="132"/>
      <c r="AK374" s="132"/>
      <c r="AL374" s="132"/>
      <c r="AM374" s="132"/>
      <c r="AN374" s="7"/>
      <c r="AO374" s="132"/>
      <c r="AP374" s="13"/>
      <c r="AQ374" s="13"/>
      <c r="AR374" s="13"/>
      <c r="AS374" s="112"/>
      <c r="AT374" s="132"/>
      <c r="AU374" s="132"/>
      <c r="AV374" s="132"/>
      <c r="AW374" s="132"/>
      <c r="AX374" s="7"/>
      <c r="AY374" s="132"/>
      <c r="AZ374" s="13"/>
      <c r="BA374" s="13"/>
      <c r="BB374" s="13"/>
      <c r="BC374" s="112"/>
      <c r="BD374" s="132"/>
      <c r="BE374" s="132"/>
      <c r="BF374" s="132"/>
      <c r="BG374" s="132"/>
      <c r="BH374" s="7"/>
      <c r="BI374" s="132"/>
      <c r="BJ374" s="13"/>
      <c r="BK374" s="13"/>
      <c r="BL374" s="13"/>
      <c r="BM374" s="112"/>
      <c r="BN374" s="132"/>
      <c r="BO374" s="132"/>
      <c r="BP374" s="132"/>
      <c r="BQ374" s="132"/>
      <c r="BR374" s="7"/>
      <c r="BS374" s="132"/>
      <c r="BT374" s="13"/>
      <c r="BU374" s="13"/>
      <c r="BV374" s="13"/>
      <c r="BW374" s="112"/>
      <c r="BX374" s="132"/>
      <c r="BY374" s="132"/>
      <c r="BZ374" s="132"/>
      <c r="CA374" s="132"/>
      <c r="CB374" s="7"/>
      <c r="CC374" s="132"/>
      <c r="CD374" s="13"/>
      <c r="CE374" s="13"/>
      <c r="CF374" s="13"/>
      <c r="CG374" s="112"/>
      <c r="CH374" s="132"/>
      <c r="CI374" s="132"/>
      <c r="CJ374" s="132"/>
      <c r="CK374" s="132"/>
      <c r="CL374" s="7"/>
      <c r="CM374" s="132"/>
      <c r="CN374" s="13"/>
      <c r="CO374" s="13"/>
      <c r="CP374" s="13"/>
      <c r="CQ374" s="112"/>
      <c r="CR374" s="132"/>
      <c r="CS374" s="132"/>
      <c r="CT374" s="132"/>
      <c r="CU374" s="132"/>
      <c r="CV374" s="7"/>
      <c r="CW374" s="132"/>
      <c r="CX374" s="13"/>
      <c r="CY374" s="13"/>
      <c r="CZ374" s="13"/>
      <c r="DA374" s="112"/>
      <c r="DB374" s="132"/>
      <c r="DC374" s="132"/>
      <c r="DD374" s="132"/>
      <c r="DE374" s="132"/>
      <c r="DF374" s="7"/>
      <c r="DG374" s="132"/>
      <c r="DH374" s="13"/>
      <c r="DI374" s="13"/>
      <c r="DJ374" s="13"/>
      <c r="DK374" s="112"/>
      <c r="DL374" s="132"/>
      <c r="DM374" s="132"/>
      <c r="DN374" s="132"/>
      <c r="DO374" s="132"/>
      <c r="DP374" s="7"/>
      <c r="DQ374" s="132"/>
      <c r="DR374" s="13"/>
      <c r="DS374" s="13"/>
      <c r="DT374" s="13"/>
      <c r="DU374" s="112"/>
      <c r="DV374" s="132"/>
      <c r="DW374" s="132"/>
      <c r="DX374" s="132"/>
      <c r="DY374" s="132"/>
      <c r="DZ374" s="7"/>
      <c r="EA374" s="132"/>
      <c r="EB374" s="13"/>
      <c r="EC374" s="13"/>
      <c r="ED374" s="13"/>
      <c r="EE374" s="112"/>
      <c r="EF374" s="132"/>
      <c r="EG374" s="132"/>
      <c r="EH374" s="132"/>
      <c r="EI374" s="132"/>
      <c r="EJ374" s="7"/>
      <c r="EK374" s="132"/>
      <c r="EL374" s="13"/>
      <c r="EM374" s="13"/>
      <c r="EN374" s="13"/>
      <c r="EO374" s="112"/>
      <c r="EP374" s="132"/>
      <c r="EQ374" s="132"/>
      <c r="ER374" s="132"/>
      <c r="ES374" s="132"/>
      <c r="ET374" s="7"/>
      <c r="EU374" s="132"/>
    </row>
    <row r="375" spans="1:151" ht="12.75" customHeight="1" x14ac:dyDescent="0.2">
      <c r="A375" s="13"/>
      <c r="B375" s="13"/>
      <c r="C375" s="13"/>
      <c r="D375" s="13"/>
      <c r="E375" s="13"/>
      <c r="F375" s="13"/>
      <c r="G375" s="13"/>
      <c r="H375" s="13"/>
      <c r="I375" s="13"/>
      <c r="J375" s="13"/>
      <c r="K375" s="14"/>
      <c r="L375" s="13"/>
      <c r="M375" s="13"/>
      <c r="N375" s="13"/>
      <c r="O375" s="112"/>
      <c r="P375" s="132"/>
      <c r="Q375" s="132"/>
      <c r="R375" s="132"/>
      <c r="S375" s="132"/>
      <c r="T375" s="7"/>
      <c r="U375" s="132"/>
      <c r="V375" s="13"/>
      <c r="W375" s="13"/>
      <c r="X375" s="13"/>
      <c r="Y375" s="112"/>
      <c r="Z375" s="132"/>
      <c r="AA375" s="132"/>
      <c r="AB375" s="132"/>
      <c r="AC375" s="132"/>
      <c r="AD375" s="7"/>
      <c r="AE375" s="132"/>
      <c r="AF375" s="13"/>
      <c r="AG375" s="13"/>
      <c r="AH375" s="13"/>
      <c r="AI375" s="112"/>
      <c r="AJ375" s="132"/>
      <c r="AK375" s="132"/>
      <c r="AL375" s="132"/>
      <c r="AM375" s="132"/>
      <c r="AN375" s="7"/>
      <c r="AO375" s="132"/>
      <c r="AP375" s="13"/>
      <c r="AQ375" s="13"/>
      <c r="AR375" s="13"/>
      <c r="AS375" s="112"/>
      <c r="AT375" s="132"/>
      <c r="AU375" s="132"/>
      <c r="AV375" s="132"/>
      <c r="AW375" s="132"/>
      <c r="AX375" s="7"/>
      <c r="AY375" s="132"/>
      <c r="AZ375" s="13"/>
      <c r="BA375" s="13"/>
      <c r="BB375" s="13"/>
      <c r="BC375" s="112"/>
      <c r="BD375" s="132"/>
      <c r="BE375" s="132"/>
      <c r="BF375" s="132"/>
      <c r="BG375" s="132"/>
      <c r="BH375" s="7"/>
      <c r="BI375" s="132"/>
      <c r="BJ375" s="13"/>
      <c r="BK375" s="13"/>
      <c r="BL375" s="13"/>
      <c r="BM375" s="112"/>
      <c r="BN375" s="132"/>
      <c r="BO375" s="132"/>
      <c r="BP375" s="132"/>
      <c r="BQ375" s="132"/>
      <c r="BR375" s="7"/>
      <c r="BS375" s="132"/>
      <c r="BT375" s="13"/>
      <c r="BU375" s="13"/>
      <c r="BV375" s="13"/>
      <c r="BW375" s="112"/>
      <c r="BX375" s="132"/>
      <c r="BY375" s="132"/>
      <c r="BZ375" s="132"/>
      <c r="CA375" s="132"/>
      <c r="CB375" s="7"/>
      <c r="CC375" s="132"/>
      <c r="CD375" s="13"/>
      <c r="CE375" s="13"/>
      <c r="CF375" s="13"/>
      <c r="CG375" s="112"/>
      <c r="CH375" s="132"/>
      <c r="CI375" s="132"/>
      <c r="CJ375" s="132"/>
      <c r="CK375" s="132"/>
      <c r="CL375" s="7"/>
      <c r="CM375" s="132"/>
      <c r="CN375" s="13"/>
      <c r="CO375" s="13"/>
      <c r="CP375" s="13"/>
      <c r="CQ375" s="112"/>
      <c r="CR375" s="132"/>
      <c r="CS375" s="132"/>
      <c r="CT375" s="132"/>
      <c r="CU375" s="132"/>
      <c r="CV375" s="7"/>
      <c r="CW375" s="132"/>
      <c r="CX375" s="13"/>
      <c r="CY375" s="13"/>
      <c r="CZ375" s="13"/>
      <c r="DA375" s="112"/>
      <c r="DB375" s="132"/>
      <c r="DC375" s="132"/>
      <c r="DD375" s="132"/>
      <c r="DE375" s="132"/>
      <c r="DF375" s="7"/>
      <c r="DG375" s="132"/>
      <c r="DH375" s="13"/>
      <c r="DI375" s="13"/>
      <c r="DJ375" s="13"/>
      <c r="DK375" s="112"/>
      <c r="DL375" s="132"/>
      <c r="DM375" s="132"/>
      <c r="DN375" s="132"/>
      <c r="DO375" s="132"/>
      <c r="DP375" s="7"/>
      <c r="DQ375" s="132"/>
      <c r="DR375" s="13"/>
      <c r="DS375" s="13"/>
      <c r="DT375" s="13"/>
      <c r="DU375" s="112"/>
      <c r="DV375" s="132"/>
      <c r="DW375" s="132"/>
      <c r="DX375" s="132"/>
      <c r="DY375" s="132"/>
      <c r="DZ375" s="7"/>
      <c r="EA375" s="132"/>
      <c r="EB375" s="13"/>
      <c r="EC375" s="13"/>
      <c r="ED375" s="13"/>
      <c r="EE375" s="112"/>
      <c r="EF375" s="132"/>
      <c r="EG375" s="132"/>
      <c r="EH375" s="132"/>
      <c r="EI375" s="132"/>
      <c r="EJ375" s="7"/>
      <c r="EK375" s="132"/>
      <c r="EL375" s="13"/>
      <c r="EM375" s="13"/>
      <c r="EN375" s="13"/>
      <c r="EO375" s="112"/>
      <c r="EP375" s="132"/>
      <c r="EQ375" s="132"/>
      <c r="ER375" s="132"/>
      <c r="ES375" s="132"/>
      <c r="ET375" s="7"/>
      <c r="EU375" s="132"/>
    </row>
    <row r="376" spans="1:151" ht="12.75" customHeight="1" x14ac:dyDescent="0.2">
      <c r="A376" s="13"/>
      <c r="B376" s="13"/>
      <c r="C376" s="13"/>
      <c r="D376" s="13"/>
      <c r="E376" s="13"/>
      <c r="F376" s="13"/>
      <c r="G376" s="13"/>
      <c r="H376" s="13"/>
      <c r="I376" s="13"/>
      <c r="J376" s="13"/>
      <c r="K376" s="14"/>
      <c r="L376" s="13"/>
      <c r="M376" s="13"/>
      <c r="N376" s="13"/>
      <c r="O376" s="112"/>
      <c r="P376" s="132"/>
      <c r="Q376" s="132"/>
      <c r="R376" s="132"/>
      <c r="S376" s="132"/>
      <c r="T376" s="7"/>
      <c r="U376" s="132"/>
      <c r="V376" s="13"/>
      <c r="W376" s="13"/>
      <c r="X376" s="13"/>
      <c r="Y376" s="112"/>
      <c r="Z376" s="132"/>
      <c r="AA376" s="132"/>
      <c r="AB376" s="132"/>
      <c r="AC376" s="132"/>
      <c r="AD376" s="7"/>
      <c r="AE376" s="132"/>
      <c r="AF376" s="13"/>
      <c r="AG376" s="13"/>
      <c r="AH376" s="13"/>
      <c r="AI376" s="112"/>
      <c r="AJ376" s="132"/>
      <c r="AK376" s="132"/>
      <c r="AL376" s="132"/>
      <c r="AM376" s="132"/>
      <c r="AN376" s="7"/>
      <c r="AO376" s="132"/>
      <c r="AP376" s="13"/>
      <c r="AQ376" s="13"/>
      <c r="AR376" s="13"/>
      <c r="AS376" s="112"/>
      <c r="AT376" s="132"/>
      <c r="AU376" s="132"/>
      <c r="AV376" s="132"/>
      <c r="AW376" s="132"/>
      <c r="AX376" s="7"/>
      <c r="AY376" s="132"/>
      <c r="AZ376" s="13"/>
      <c r="BA376" s="13"/>
      <c r="BB376" s="13"/>
      <c r="BC376" s="112"/>
      <c r="BD376" s="132"/>
      <c r="BE376" s="132"/>
      <c r="BF376" s="132"/>
      <c r="BG376" s="132"/>
      <c r="BH376" s="7"/>
      <c r="BI376" s="132"/>
      <c r="BJ376" s="13"/>
      <c r="BK376" s="13"/>
      <c r="BL376" s="13"/>
      <c r="BM376" s="112"/>
      <c r="BN376" s="132"/>
      <c r="BO376" s="132"/>
      <c r="BP376" s="132"/>
      <c r="BQ376" s="132"/>
      <c r="BR376" s="7"/>
      <c r="BS376" s="132"/>
      <c r="BT376" s="13"/>
      <c r="BU376" s="13"/>
      <c r="BV376" s="13"/>
      <c r="BW376" s="112"/>
      <c r="BX376" s="132"/>
      <c r="BY376" s="132"/>
      <c r="BZ376" s="132"/>
      <c r="CA376" s="132"/>
      <c r="CB376" s="7"/>
      <c r="CC376" s="132"/>
      <c r="CD376" s="13"/>
      <c r="CE376" s="13"/>
      <c r="CF376" s="13"/>
      <c r="CG376" s="112"/>
      <c r="CH376" s="132"/>
      <c r="CI376" s="132"/>
      <c r="CJ376" s="132"/>
      <c r="CK376" s="132"/>
      <c r="CL376" s="7"/>
      <c r="CM376" s="132"/>
      <c r="CN376" s="13"/>
      <c r="CO376" s="13"/>
      <c r="CP376" s="13"/>
      <c r="CQ376" s="112"/>
      <c r="CR376" s="132"/>
      <c r="CS376" s="132"/>
      <c r="CT376" s="132"/>
      <c r="CU376" s="132"/>
      <c r="CV376" s="7"/>
      <c r="CW376" s="132"/>
      <c r="CX376" s="13"/>
      <c r="CY376" s="13"/>
      <c r="CZ376" s="13"/>
      <c r="DA376" s="112"/>
      <c r="DB376" s="132"/>
      <c r="DC376" s="132"/>
      <c r="DD376" s="132"/>
      <c r="DE376" s="132"/>
      <c r="DF376" s="7"/>
      <c r="DG376" s="132"/>
      <c r="DH376" s="13"/>
      <c r="DI376" s="13"/>
      <c r="DJ376" s="13"/>
      <c r="DK376" s="112"/>
      <c r="DL376" s="132"/>
      <c r="DM376" s="132"/>
      <c r="DN376" s="132"/>
      <c r="DO376" s="132"/>
      <c r="DP376" s="7"/>
      <c r="DQ376" s="132"/>
      <c r="DR376" s="13"/>
      <c r="DS376" s="13"/>
      <c r="DT376" s="13"/>
      <c r="DU376" s="112"/>
      <c r="DV376" s="132"/>
      <c r="DW376" s="132"/>
      <c r="DX376" s="132"/>
      <c r="DY376" s="132"/>
      <c r="DZ376" s="7"/>
      <c r="EA376" s="132"/>
      <c r="EB376" s="13"/>
      <c r="EC376" s="13"/>
      <c r="ED376" s="13"/>
      <c r="EE376" s="112"/>
      <c r="EF376" s="132"/>
      <c r="EG376" s="132"/>
      <c r="EH376" s="132"/>
      <c r="EI376" s="132"/>
      <c r="EJ376" s="7"/>
      <c r="EK376" s="132"/>
      <c r="EL376" s="13"/>
      <c r="EM376" s="13"/>
      <c r="EN376" s="13"/>
      <c r="EO376" s="112"/>
      <c r="EP376" s="132"/>
      <c r="EQ376" s="132"/>
      <c r="ER376" s="132"/>
      <c r="ES376" s="132"/>
      <c r="ET376" s="7"/>
      <c r="EU376" s="132"/>
    </row>
    <row r="377" spans="1:151" ht="12.75" customHeight="1" x14ac:dyDescent="0.2">
      <c r="A377" s="13"/>
      <c r="B377" s="13"/>
      <c r="C377" s="13"/>
      <c r="D377" s="13"/>
      <c r="E377" s="13"/>
      <c r="F377" s="13"/>
      <c r="G377" s="13"/>
      <c r="H377" s="13"/>
      <c r="I377" s="13"/>
      <c r="J377" s="13"/>
      <c r="K377" s="14"/>
      <c r="L377" s="13"/>
      <c r="M377" s="13"/>
      <c r="N377" s="13"/>
      <c r="O377" s="112"/>
      <c r="P377" s="132"/>
      <c r="Q377" s="132"/>
      <c r="R377" s="132"/>
      <c r="S377" s="132"/>
      <c r="T377" s="7"/>
      <c r="U377" s="132"/>
      <c r="V377" s="13"/>
      <c r="W377" s="13"/>
      <c r="X377" s="13"/>
      <c r="Y377" s="112"/>
      <c r="Z377" s="132"/>
      <c r="AA377" s="132"/>
      <c r="AB377" s="132"/>
      <c r="AC377" s="132"/>
      <c r="AD377" s="7"/>
      <c r="AE377" s="132"/>
      <c r="AF377" s="13"/>
      <c r="AG377" s="13"/>
      <c r="AH377" s="13"/>
      <c r="AI377" s="112"/>
      <c r="AJ377" s="132"/>
      <c r="AK377" s="132"/>
      <c r="AL377" s="132"/>
      <c r="AM377" s="132"/>
      <c r="AN377" s="7"/>
      <c r="AO377" s="132"/>
      <c r="AP377" s="13"/>
      <c r="AQ377" s="13"/>
      <c r="AR377" s="13"/>
      <c r="AS377" s="112"/>
      <c r="AT377" s="132"/>
      <c r="AU377" s="132"/>
      <c r="AV377" s="132"/>
      <c r="AW377" s="132"/>
      <c r="AX377" s="7"/>
      <c r="AY377" s="132"/>
      <c r="AZ377" s="13"/>
      <c r="BA377" s="13"/>
      <c r="BB377" s="13"/>
      <c r="BC377" s="112"/>
      <c r="BD377" s="132"/>
      <c r="BE377" s="132"/>
      <c r="BF377" s="132"/>
      <c r="BG377" s="132"/>
      <c r="BH377" s="7"/>
      <c r="BI377" s="132"/>
      <c r="BJ377" s="13"/>
      <c r="BK377" s="13"/>
      <c r="BL377" s="13"/>
      <c r="BM377" s="112"/>
      <c r="BN377" s="132"/>
      <c r="BO377" s="132"/>
      <c r="BP377" s="132"/>
      <c r="BQ377" s="132"/>
      <c r="BR377" s="7"/>
      <c r="BS377" s="132"/>
      <c r="BT377" s="13"/>
      <c r="BU377" s="13"/>
      <c r="BV377" s="13"/>
      <c r="BW377" s="112"/>
      <c r="BX377" s="132"/>
      <c r="BY377" s="132"/>
      <c r="BZ377" s="132"/>
      <c r="CA377" s="132"/>
      <c r="CB377" s="7"/>
      <c r="CC377" s="132"/>
      <c r="CD377" s="13"/>
      <c r="CE377" s="13"/>
      <c r="CF377" s="13"/>
      <c r="CG377" s="112"/>
      <c r="CH377" s="132"/>
      <c r="CI377" s="132"/>
      <c r="CJ377" s="132"/>
      <c r="CK377" s="132"/>
      <c r="CL377" s="7"/>
      <c r="CM377" s="132"/>
      <c r="CN377" s="13"/>
      <c r="CO377" s="13"/>
      <c r="CP377" s="13"/>
      <c r="CQ377" s="112"/>
      <c r="CR377" s="132"/>
      <c r="CS377" s="132"/>
      <c r="CT377" s="132"/>
      <c r="CU377" s="132"/>
      <c r="CV377" s="7"/>
      <c r="CW377" s="132"/>
      <c r="CX377" s="13"/>
      <c r="CY377" s="13"/>
      <c r="CZ377" s="13"/>
      <c r="DA377" s="112"/>
      <c r="DB377" s="132"/>
      <c r="DC377" s="132"/>
      <c r="DD377" s="132"/>
      <c r="DE377" s="132"/>
      <c r="DF377" s="7"/>
      <c r="DG377" s="132"/>
      <c r="DH377" s="13"/>
      <c r="DI377" s="13"/>
      <c r="DJ377" s="13"/>
      <c r="DK377" s="112"/>
      <c r="DL377" s="132"/>
      <c r="DM377" s="132"/>
      <c r="DN377" s="132"/>
      <c r="DO377" s="132"/>
      <c r="DP377" s="7"/>
      <c r="DQ377" s="132"/>
      <c r="DR377" s="13"/>
      <c r="DS377" s="13"/>
      <c r="DT377" s="13"/>
      <c r="DU377" s="112"/>
      <c r="DV377" s="132"/>
      <c r="DW377" s="132"/>
      <c r="DX377" s="132"/>
      <c r="DY377" s="132"/>
      <c r="DZ377" s="7"/>
      <c r="EA377" s="132"/>
      <c r="EB377" s="13"/>
      <c r="EC377" s="13"/>
      <c r="ED377" s="13"/>
      <c r="EE377" s="112"/>
      <c r="EF377" s="132"/>
      <c r="EG377" s="132"/>
      <c r="EH377" s="132"/>
      <c r="EI377" s="132"/>
      <c r="EJ377" s="7"/>
      <c r="EK377" s="132"/>
      <c r="EL377" s="13"/>
      <c r="EM377" s="13"/>
      <c r="EN377" s="13"/>
      <c r="EO377" s="112"/>
      <c r="EP377" s="132"/>
      <c r="EQ377" s="132"/>
      <c r="ER377" s="132"/>
      <c r="ES377" s="132"/>
      <c r="ET377" s="7"/>
      <c r="EU377" s="132"/>
    </row>
    <row r="378" spans="1:151" ht="12.75" customHeight="1" x14ac:dyDescent="0.2">
      <c r="A378" s="13"/>
      <c r="B378" s="13"/>
      <c r="C378" s="13"/>
      <c r="D378" s="13"/>
      <c r="E378" s="13"/>
      <c r="F378" s="13"/>
      <c r="G378" s="13"/>
      <c r="H378" s="13"/>
      <c r="I378" s="13"/>
      <c r="J378" s="13"/>
      <c r="K378" s="14"/>
      <c r="L378" s="13"/>
      <c r="M378" s="13"/>
      <c r="N378" s="13"/>
      <c r="O378" s="112"/>
      <c r="P378" s="132"/>
      <c r="Q378" s="132"/>
      <c r="R378" s="132"/>
      <c r="S378" s="132"/>
      <c r="T378" s="7"/>
      <c r="U378" s="132"/>
      <c r="V378" s="13"/>
      <c r="W378" s="13"/>
      <c r="X378" s="13"/>
      <c r="Y378" s="112"/>
      <c r="Z378" s="132"/>
      <c r="AA378" s="132"/>
      <c r="AB378" s="132"/>
      <c r="AC378" s="132"/>
      <c r="AD378" s="7"/>
      <c r="AE378" s="132"/>
      <c r="AF378" s="13"/>
      <c r="AG378" s="13"/>
      <c r="AH378" s="13"/>
      <c r="AI378" s="112"/>
      <c r="AJ378" s="132"/>
      <c r="AK378" s="132"/>
      <c r="AL378" s="132"/>
      <c r="AM378" s="132"/>
      <c r="AN378" s="7"/>
      <c r="AO378" s="132"/>
      <c r="AP378" s="13"/>
      <c r="AQ378" s="13"/>
      <c r="AR378" s="13"/>
      <c r="AS378" s="112"/>
      <c r="AT378" s="132"/>
      <c r="AU378" s="132"/>
      <c r="AV378" s="132"/>
      <c r="AW378" s="132"/>
      <c r="AX378" s="7"/>
      <c r="AY378" s="132"/>
      <c r="AZ378" s="13"/>
      <c r="BA378" s="13"/>
      <c r="BB378" s="13"/>
      <c r="BC378" s="112"/>
      <c r="BD378" s="132"/>
      <c r="BE378" s="132"/>
      <c r="BF378" s="132"/>
      <c r="BG378" s="132"/>
      <c r="BH378" s="7"/>
      <c r="BI378" s="132"/>
      <c r="BJ378" s="13"/>
      <c r="BK378" s="13"/>
      <c r="BL378" s="13"/>
      <c r="BM378" s="112"/>
      <c r="BN378" s="132"/>
      <c r="BO378" s="132"/>
      <c r="BP378" s="132"/>
      <c r="BQ378" s="132"/>
      <c r="BR378" s="7"/>
      <c r="BS378" s="132"/>
      <c r="BT378" s="13"/>
      <c r="BU378" s="13"/>
      <c r="BV378" s="13"/>
      <c r="BW378" s="112"/>
      <c r="BX378" s="132"/>
      <c r="BY378" s="132"/>
      <c r="BZ378" s="132"/>
      <c r="CA378" s="132"/>
      <c r="CB378" s="7"/>
      <c r="CC378" s="132"/>
      <c r="CD378" s="13"/>
      <c r="CE378" s="13"/>
      <c r="CF378" s="13"/>
      <c r="CG378" s="112"/>
      <c r="CH378" s="132"/>
      <c r="CI378" s="132"/>
      <c r="CJ378" s="132"/>
      <c r="CK378" s="132"/>
      <c r="CL378" s="7"/>
      <c r="CM378" s="132"/>
      <c r="CN378" s="13"/>
      <c r="CO378" s="13"/>
      <c r="CP378" s="13"/>
      <c r="CQ378" s="112"/>
      <c r="CR378" s="132"/>
      <c r="CS378" s="132"/>
      <c r="CT378" s="132"/>
      <c r="CU378" s="132"/>
      <c r="CV378" s="7"/>
      <c r="CW378" s="132"/>
      <c r="CX378" s="13"/>
      <c r="CY378" s="13"/>
      <c r="CZ378" s="13"/>
      <c r="DA378" s="112"/>
      <c r="DB378" s="132"/>
      <c r="DC378" s="132"/>
      <c r="DD378" s="132"/>
      <c r="DE378" s="132"/>
      <c r="DF378" s="7"/>
      <c r="DG378" s="132"/>
      <c r="DH378" s="13"/>
      <c r="DI378" s="13"/>
      <c r="DJ378" s="13"/>
      <c r="DK378" s="112"/>
      <c r="DL378" s="132"/>
      <c r="DM378" s="132"/>
      <c r="DN378" s="132"/>
      <c r="DO378" s="132"/>
      <c r="DP378" s="7"/>
      <c r="DQ378" s="132"/>
      <c r="DR378" s="13"/>
      <c r="DS378" s="13"/>
      <c r="DT378" s="13"/>
      <c r="DU378" s="112"/>
      <c r="DV378" s="132"/>
      <c r="DW378" s="132"/>
      <c r="DX378" s="132"/>
      <c r="DY378" s="132"/>
      <c r="DZ378" s="7"/>
      <c r="EA378" s="132"/>
      <c r="EB378" s="13"/>
      <c r="EC378" s="13"/>
      <c r="ED378" s="13"/>
      <c r="EE378" s="112"/>
      <c r="EF378" s="132"/>
      <c r="EG378" s="132"/>
      <c r="EH378" s="132"/>
      <c r="EI378" s="132"/>
      <c r="EJ378" s="7"/>
      <c r="EK378" s="132"/>
      <c r="EL378" s="13"/>
      <c r="EM378" s="13"/>
      <c r="EN378" s="13"/>
      <c r="EO378" s="112"/>
      <c r="EP378" s="132"/>
      <c r="EQ378" s="132"/>
      <c r="ER378" s="132"/>
      <c r="ES378" s="132"/>
      <c r="ET378" s="7"/>
      <c r="EU378" s="132"/>
    </row>
    <row r="379" spans="1:151" ht="12.75" customHeight="1" x14ac:dyDescent="0.2">
      <c r="A379" s="13"/>
      <c r="B379" s="13"/>
      <c r="C379" s="13"/>
      <c r="D379" s="13"/>
      <c r="E379" s="13"/>
      <c r="F379" s="13"/>
      <c r="G379" s="13"/>
      <c r="H379" s="13"/>
      <c r="I379" s="13"/>
      <c r="J379" s="13"/>
      <c r="K379" s="14"/>
      <c r="L379" s="13"/>
      <c r="M379" s="13"/>
      <c r="N379" s="13"/>
      <c r="O379" s="112"/>
      <c r="P379" s="132"/>
      <c r="Q379" s="132"/>
      <c r="R379" s="132"/>
      <c r="S379" s="132"/>
      <c r="T379" s="7"/>
      <c r="U379" s="132"/>
      <c r="V379" s="13"/>
      <c r="W379" s="13"/>
      <c r="X379" s="13"/>
      <c r="Y379" s="112"/>
      <c r="Z379" s="132"/>
      <c r="AA379" s="132"/>
      <c r="AB379" s="132"/>
      <c r="AC379" s="132"/>
      <c r="AD379" s="7"/>
      <c r="AE379" s="132"/>
      <c r="AF379" s="13"/>
      <c r="AG379" s="13"/>
      <c r="AH379" s="13"/>
      <c r="AI379" s="112"/>
      <c r="AJ379" s="132"/>
      <c r="AK379" s="132"/>
      <c r="AL379" s="132"/>
      <c r="AM379" s="132"/>
      <c r="AN379" s="7"/>
      <c r="AO379" s="132"/>
      <c r="AP379" s="13"/>
      <c r="AQ379" s="13"/>
      <c r="AR379" s="13"/>
      <c r="AS379" s="112"/>
      <c r="AT379" s="132"/>
      <c r="AU379" s="132"/>
      <c r="AV379" s="132"/>
      <c r="AW379" s="132"/>
      <c r="AX379" s="7"/>
      <c r="AY379" s="132"/>
      <c r="AZ379" s="13"/>
      <c r="BA379" s="13"/>
      <c r="BB379" s="13"/>
      <c r="BC379" s="112"/>
      <c r="BD379" s="132"/>
      <c r="BE379" s="132"/>
      <c r="BF379" s="132"/>
      <c r="BG379" s="132"/>
      <c r="BH379" s="7"/>
      <c r="BI379" s="132"/>
      <c r="BJ379" s="13"/>
      <c r="BK379" s="13"/>
      <c r="BL379" s="13"/>
      <c r="BM379" s="112"/>
      <c r="BN379" s="132"/>
      <c r="BO379" s="132"/>
      <c r="BP379" s="132"/>
      <c r="BQ379" s="132"/>
      <c r="BR379" s="7"/>
      <c r="BS379" s="132"/>
      <c r="BT379" s="13"/>
      <c r="BU379" s="13"/>
      <c r="BV379" s="13"/>
      <c r="BW379" s="112"/>
      <c r="BX379" s="132"/>
      <c r="BY379" s="132"/>
      <c r="BZ379" s="132"/>
      <c r="CA379" s="132"/>
      <c r="CB379" s="7"/>
      <c r="CC379" s="132"/>
      <c r="CD379" s="13"/>
      <c r="CE379" s="13"/>
      <c r="CF379" s="13"/>
      <c r="CG379" s="112"/>
      <c r="CH379" s="132"/>
      <c r="CI379" s="132"/>
      <c r="CJ379" s="132"/>
      <c r="CK379" s="132"/>
      <c r="CL379" s="7"/>
      <c r="CM379" s="132"/>
      <c r="CN379" s="13"/>
      <c r="CO379" s="13"/>
      <c r="CP379" s="13"/>
      <c r="CQ379" s="112"/>
      <c r="CR379" s="132"/>
      <c r="CS379" s="132"/>
      <c r="CT379" s="132"/>
      <c r="CU379" s="132"/>
      <c r="CV379" s="7"/>
      <c r="CW379" s="132"/>
      <c r="CX379" s="13"/>
      <c r="CY379" s="13"/>
      <c r="CZ379" s="13"/>
      <c r="DA379" s="112"/>
      <c r="DB379" s="132"/>
      <c r="DC379" s="132"/>
      <c r="DD379" s="132"/>
      <c r="DE379" s="132"/>
      <c r="DF379" s="7"/>
      <c r="DG379" s="132"/>
      <c r="DH379" s="13"/>
      <c r="DI379" s="13"/>
      <c r="DJ379" s="13"/>
      <c r="DK379" s="112"/>
      <c r="DL379" s="132"/>
      <c r="DM379" s="132"/>
      <c r="DN379" s="132"/>
      <c r="DO379" s="132"/>
      <c r="DP379" s="7"/>
      <c r="DQ379" s="132"/>
      <c r="DR379" s="13"/>
      <c r="DS379" s="13"/>
      <c r="DT379" s="13"/>
      <c r="DU379" s="112"/>
      <c r="DV379" s="132"/>
      <c r="DW379" s="132"/>
      <c r="DX379" s="132"/>
      <c r="DY379" s="132"/>
      <c r="DZ379" s="7"/>
      <c r="EA379" s="132"/>
      <c r="EB379" s="13"/>
      <c r="EC379" s="13"/>
      <c r="ED379" s="13"/>
      <c r="EE379" s="112"/>
      <c r="EF379" s="132"/>
      <c r="EG379" s="132"/>
      <c r="EH379" s="132"/>
      <c r="EI379" s="132"/>
      <c r="EJ379" s="7"/>
      <c r="EK379" s="132"/>
      <c r="EL379" s="13"/>
      <c r="EM379" s="13"/>
      <c r="EN379" s="13"/>
      <c r="EO379" s="112"/>
      <c r="EP379" s="132"/>
      <c r="EQ379" s="132"/>
      <c r="ER379" s="132"/>
      <c r="ES379" s="132"/>
      <c r="ET379" s="7"/>
      <c r="EU379" s="132"/>
    </row>
    <row r="380" spans="1:151" ht="12.75" customHeight="1" x14ac:dyDescent="0.2">
      <c r="A380" s="13"/>
      <c r="B380" s="13"/>
      <c r="C380" s="13"/>
      <c r="D380" s="13"/>
      <c r="E380" s="13"/>
      <c r="F380" s="13"/>
      <c r="G380" s="13"/>
      <c r="H380" s="13"/>
      <c r="I380" s="13"/>
      <c r="J380" s="13"/>
      <c r="K380" s="14"/>
      <c r="L380" s="13"/>
      <c r="M380" s="13"/>
      <c r="N380" s="13"/>
      <c r="O380" s="112"/>
      <c r="P380" s="132"/>
      <c r="Q380" s="132"/>
      <c r="R380" s="132"/>
      <c r="S380" s="132"/>
      <c r="T380" s="7"/>
      <c r="U380" s="132"/>
      <c r="V380" s="13"/>
      <c r="W380" s="13"/>
      <c r="X380" s="13"/>
      <c r="Y380" s="112"/>
      <c r="Z380" s="132"/>
      <c r="AA380" s="132"/>
      <c r="AB380" s="132"/>
      <c r="AC380" s="132"/>
      <c r="AD380" s="7"/>
      <c r="AE380" s="132"/>
      <c r="AF380" s="13"/>
      <c r="AG380" s="13"/>
      <c r="AH380" s="13"/>
      <c r="AI380" s="112"/>
      <c r="AJ380" s="132"/>
      <c r="AK380" s="132"/>
      <c r="AL380" s="132"/>
      <c r="AM380" s="132"/>
      <c r="AN380" s="7"/>
      <c r="AO380" s="132"/>
      <c r="AP380" s="13"/>
      <c r="AQ380" s="13"/>
      <c r="AR380" s="13"/>
      <c r="AS380" s="112"/>
      <c r="AT380" s="132"/>
      <c r="AU380" s="132"/>
      <c r="AV380" s="132"/>
      <c r="AW380" s="132"/>
      <c r="AX380" s="7"/>
      <c r="AY380" s="132"/>
      <c r="AZ380" s="13"/>
      <c r="BA380" s="13"/>
      <c r="BB380" s="13"/>
      <c r="BC380" s="112"/>
      <c r="BD380" s="132"/>
      <c r="BE380" s="132"/>
      <c r="BF380" s="132"/>
      <c r="BG380" s="132"/>
      <c r="BH380" s="7"/>
      <c r="BI380" s="132"/>
      <c r="BJ380" s="13"/>
      <c r="BK380" s="13"/>
      <c r="BL380" s="13"/>
      <c r="BM380" s="112"/>
      <c r="BN380" s="132"/>
      <c r="BO380" s="132"/>
      <c r="BP380" s="132"/>
      <c r="BQ380" s="132"/>
      <c r="BR380" s="7"/>
      <c r="BS380" s="132"/>
      <c r="BT380" s="13"/>
      <c r="BU380" s="13"/>
      <c r="BV380" s="13"/>
      <c r="BW380" s="112"/>
      <c r="BX380" s="132"/>
      <c r="BY380" s="132"/>
      <c r="BZ380" s="132"/>
      <c r="CA380" s="132"/>
      <c r="CB380" s="7"/>
      <c r="CC380" s="132"/>
      <c r="CD380" s="13"/>
      <c r="CE380" s="13"/>
      <c r="CF380" s="13"/>
      <c r="CG380" s="112"/>
      <c r="CH380" s="132"/>
      <c r="CI380" s="132"/>
      <c r="CJ380" s="132"/>
      <c r="CK380" s="132"/>
      <c r="CL380" s="7"/>
      <c r="CM380" s="132"/>
      <c r="CN380" s="13"/>
      <c r="CO380" s="13"/>
      <c r="CP380" s="13"/>
      <c r="CQ380" s="112"/>
      <c r="CR380" s="132"/>
      <c r="CS380" s="132"/>
      <c r="CT380" s="132"/>
      <c r="CU380" s="132"/>
      <c r="CV380" s="7"/>
      <c r="CW380" s="132"/>
      <c r="CX380" s="13"/>
      <c r="CY380" s="13"/>
      <c r="CZ380" s="13"/>
      <c r="DA380" s="112"/>
      <c r="DB380" s="132"/>
      <c r="DC380" s="132"/>
      <c r="DD380" s="132"/>
      <c r="DE380" s="132"/>
      <c r="DF380" s="7"/>
      <c r="DG380" s="132"/>
      <c r="DH380" s="13"/>
      <c r="DI380" s="13"/>
      <c r="DJ380" s="13"/>
      <c r="DK380" s="112"/>
      <c r="DL380" s="132"/>
      <c r="DM380" s="132"/>
      <c r="DN380" s="132"/>
      <c r="DO380" s="132"/>
      <c r="DP380" s="7"/>
      <c r="DQ380" s="132"/>
      <c r="DR380" s="13"/>
      <c r="DS380" s="13"/>
      <c r="DT380" s="13"/>
      <c r="DU380" s="112"/>
      <c r="DV380" s="132"/>
      <c r="DW380" s="132"/>
      <c r="DX380" s="132"/>
      <c r="DY380" s="132"/>
      <c r="DZ380" s="7"/>
      <c r="EA380" s="132"/>
      <c r="EB380" s="13"/>
      <c r="EC380" s="13"/>
      <c r="ED380" s="13"/>
      <c r="EE380" s="112"/>
      <c r="EF380" s="132"/>
      <c r="EG380" s="132"/>
      <c r="EH380" s="132"/>
      <c r="EI380" s="132"/>
      <c r="EJ380" s="7"/>
      <c r="EK380" s="132"/>
      <c r="EL380" s="13"/>
      <c r="EM380" s="13"/>
      <c r="EN380" s="13"/>
      <c r="EO380" s="112"/>
      <c r="EP380" s="132"/>
      <c r="EQ380" s="132"/>
      <c r="ER380" s="132"/>
      <c r="ES380" s="132"/>
      <c r="ET380" s="7"/>
      <c r="EU380" s="132"/>
    </row>
    <row r="381" spans="1:151" ht="12.75" customHeight="1" x14ac:dyDescent="0.2">
      <c r="A381" s="13"/>
      <c r="B381" s="13"/>
      <c r="C381" s="13"/>
      <c r="D381" s="13"/>
      <c r="E381" s="13"/>
      <c r="F381" s="13"/>
      <c r="G381" s="13"/>
      <c r="H381" s="13"/>
      <c r="I381" s="13"/>
      <c r="J381" s="13"/>
      <c r="K381" s="14"/>
      <c r="L381" s="13"/>
      <c r="M381" s="13"/>
      <c r="N381" s="13"/>
      <c r="O381" s="112"/>
      <c r="P381" s="132"/>
      <c r="Q381" s="132"/>
      <c r="R381" s="132"/>
      <c r="S381" s="132"/>
      <c r="T381" s="7"/>
      <c r="U381" s="132"/>
      <c r="V381" s="13"/>
      <c r="W381" s="13"/>
      <c r="X381" s="13"/>
      <c r="Y381" s="112"/>
      <c r="Z381" s="132"/>
      <c r="AA381" s="132"/>
      <c r="AB381" s="132"/>
      <c r="AC381" s="132"/>
      <c r="AD381" s="7"/>
      <c r="AE381" s="132"/>
      <c r="AF381" s="13"/>
      <c r="AG381" s="13"/>
      <c r="AH381" s="13"/>
      <c r="AI381" s="112"/>
      <c r="AJ381" s="132"/>
      <c r="AK381" s="132"/>
      <c r="AL381" s="132"/>
      <c r="AM381" s="132"/>
      <c r="AN381" s="7"/>
      <c r="AO381" s="132"/>
      <c r="AP381" s="13"/>
      <c r="AQ381" s="13"/>
      <c r="AR381" s="13"/>
      <c r="AS381" s="112"/>
      <c r="AT381" s="132"/>
      <c r="AU381" s="132"/>
      <c r="AV381" s="132"/>
      <c r="AW381" s="132"/>
      <c r="AX381" s="7"/>
      <c r="AY381" s="132"/>
      <c r="AZ381" s="13"/>
      <c r="BA381" s="13"/>
      <c r="BB381" s="13"/>
      <c r="BC381" s="112"/>
      <c r="BD381" s="132"/>
      <c r="BE381" s="132"/>
      <c r="BF381" s="132"/>
      <c r="BG381" s="132"/>
      <c r="BH381" s="7"/>
      <c r="BI381" s="132"/>
      <c r="BJ381" s="13"/>
      <c r="BK381" s="13"/>
      <c r="BL381" s="13"/>
      <c r="BM381" s="112"/>
      <c r="BN381" s="132"/>
      <c r="BO381" s="132"/>
      <c r="BP381" s="132"/>
      <c r="BQ381" s="132"/>
      <c r="BR381" s="7"/>
      <c r="BS381" s="132"/>
      <c r="BT381" s="13"/>
      <c r="BU381" s="13"/>
      <c r="BV381" s="13"/>
      <c r="BW381" s="112"/>
      <c r="BX381" s="132"/>
      <c r="BY381" s="132"/>
      <c r="BZ381" s="132"/>
      <c r="CA381" s="132"/>
      <c r="CB381" s="7"/>
      <c r="CC381" s="132"/>
      <c r="CD381" s="13"/>
      <c r="CE381" s="13"/>
      <c r="CF381" s="13"/>
      <c r="CG381" s="112"/>
      <c r="CH381" s="132"/>
      <c r="CI381" s="132"/>
      <c r="CJ381" s="132"/>
      <c r="CK381" s="132"/>
      <c r="CL381" s="7"/>
      <c r="CM381" s="132"/>
      <c r="CN381" s="13"/>
      <c r="CO381" s="13"/>
      <c r="CP381" s="13"/>
      <c r="CQ381" s="112"/>
      <c r="CR381" s="132"/>
      <c r="CS381" s="132"/>
      <c r="CT381" s="132"/>
      <c r="CU381" s="132"/>
      <c r="CV381" s="7"/>
      <c r="CW381" s="132"/>
      <c r="CX381" s="13"/>
      <c r="CY381" s="13"/>
      <c r="CZ381" s="13"/>
      <c r="DA381" s="112"/>
      <c r="DB381" s="132"/>
      <c r="DC381" s="132"/>
      <c r="DD381" s="132"/>
      <c r="DE381" s="132"/>
      <c r="DF381" s="7"/>
      <c r="DG381" s="132"/>
      <c r="DH381" s="13"/>
      <c r="DI381" s="13"/>
      <c r="DJ381" s="13"/>
      <c r="DK381" s="112"/>
      <c r="DL381" s="132"/>
      <c r="DM381" s="132"/>
      <c r="DN381" s="132"/>
      <c r="DO381" s="132"/>
      <c r="DP381" s="7"/>
      <c r="DQ381" s="132"/>
      <c r="DR381" s="13"/>
      <c r="DS381" s="13"/>
      <c r="DT381" s="13"/>
      <c r="DU381" s="112"/>
      <c r="DV381" s="132"/>
      <c r="DW381" s="132"/>
      <c r="DX381" s="132"/>
      <c r="DY381" s="132"/>
      <c r="DZ381" s="7"/>
      <c r="EA381" s="132"/>
      <c r="EB381" s="13"/>
      <c r="EC381" s="13"/>
      <c r="ED381" s="13"/>
      <c r="EE381" s="112"/>
      <c r="EF381" s="132"/>
      <c r="EG381" s="132"/>
      <c r="EH381" s="132"/>
      <c r="EI381" s="132"/>
      <c r="EJ381" s="7"/>
      <c r="EK381" s="132"/>
      <c r="EL381" s="13"/>
      <c r="EM381" s="13"/>
      <c r="EN381" s="13"/>
      <c r="EO381" s="112"/>
      <c r="EP381" s="132"/>
      <c r="EQ381" s="132"/>
      <c r="ER381" s="132"/>
      <c r="ES381" s="132"/>
      <c r="ET381" s="7"/>
      <c r="EU381" s="132"/>
    </row>
    <row r="382" spans="1:151" ht="12.75" customHeight="1" x14ac:dyDescent="0.2">
      <c r="A382" s="13"/>
      <c r="B382" s="13"/>
      <c r="C382" s="13"/>
      <c r="D382" s="13"/>
      <c r="E382" s="13"/>
      <c r="F382" s="13"/>
      <c r="G382" s="13"/>
      <c r="H382" s="13"/>
      <c r="I382" s="13"/>
      <c r="J382" s="13"/>
      <c r="K382" s="14"/>
      <c r="L382" s="13"/>
      <c r="M382" s="13"/>
      <c r="N382" s="13"/>
      <c r="O382" s="112"/>
      <c r="P382" s="132"/>
      <c r="Q382" s="132"/>
      <c r="R382" s="132"/>
      <c r="S382" s="132"/>
      <c r="T382" s="7"/>
      <c r="U382" s="132"/>
      <c r="V382" s="13"/>
      <c r="W382" s="13"/>
      <c r="X382" s="13"/>
      <c r="Y382" s="112"/>
      <c r="Z382" s="132"/>
      <c r="AA382" s="132"/>
      <c r="AB382" s="132"/>
      <c r="AC382" s="132"/>
      <c r="AD382" s="7"/>
      <c r="AE382" s="132"/>
      <c r="AF382" s="13"/>
      <c r="AG382" s="13"/>
      <c r="AH382" s="13"/>
      <c r="AI382" s="112"/>
      <c r="AJ382" s="132"/>
      <c r="AK382" s="132"/>
      <c r="AL382" s="132"/>
      <c r="AM382" s="132"/>
      <c r="AN382" s="7"/>
      <c r="AO382" s="132"/>
      <c r="AP382" s="13"/>
      <c r="AQ382" s="13"/>
      <c r="AR382" s="13"/>
      <c r="AS382" s="112"/>
      <c r="AT382" s="132"/>
      <c r="AU382" s="132"/>
      <c r="AV382" s="132"/>
      <c r="AW382" s="132"/>
      <c r="AX382" s="7"/>
      <c r="AY382" s="132"/>
      <c r="AZ382" s="13"/>
      <c r="BA382" s="13"/>
      <c r="BB382" s="13"/>
      <c r="BC382" s="112"/>
      <c r="BD382" s="132"/>
      <c r="BE382" s="132"/>
      <c r="BF382" s="132"/>
      <c r="BG382" s="132"/>
      <c r="BH382" s="7"/>
      <c r="BI382" s="132"/>
      <c r="BJ382" s="13"/>
      <c r="BK382" s="13"/>
      <c r="BL382" s="13"/>
      <c r="BM382" s="112"/>
      <c r="BN382" s="132"/>
      <c r="BO382" s="132"/>
      <c r="BP382" s="132"/>
      <c r="BQ382" s="132"/>
      <c r="BR382" s="7"/>
      <c r="BS382" s="132"/>
      <c r="BT382" s="13"/>
      <c r="BU382" s="13"/>
      <c r="BV382" s="13"/>
      <c r="BW382" s="112"/>
      <c r="BX382" s="132"/>
      <c r="BY382" s="132"/>
      <c r="BZ382" s="132"/>
      <c r="CA382" s="132"/>
      <c r="CB382" s="7"/>
      <c r="CC382" s="132"/>
      <c r="CD382" s="13"/>
      <c r="CE382" s="13"/>
      <c r="CF382" s="13"/>
      <c r="CG382" s="112"/>
      <c r="CH382" s="132"/>
      <c r="CI382" s="132"/>
      <c r="CJ382" s="132"/>
      <c r="CK382" s="132"/>
      <c r="CL382" s="7"/>
      <c r="CM382" s="132"/>
      <c r="CN382" s="13"/>
      <c r="CO382" s="13"/>
      <c r="CP382" s="13"/>
      <c r="CQ382" s="112"/>
      <c r="CR382" s="132"/>
      <c r="CS382" s="132"/>
      <c r="CT382" s="132"/>
      <c r="CU382" s="132"/>
      <c r="CV382" s="7"/>
      <c r="CW382" s="132"/>
      <c r="CX382" s="13"/>
      <c r="CY382" s="13"/>
      <c r="CZ382" s="13"/>
      <c r="DA382" s="112"/>
      <c r="DB382" s="132"/>
      <c r="DC382" s="132"/>
      <c r="DD382" s="132"/>
      <c r="DE382" s="132"/>
      <c r="DF382" s="7"/>
      <c r="DG382" s="132"/>
      <c r="DH382" s="13"/>
      <c r="DI382" s="13"/>
      <c r="DJ382" s="13"/>
      <c r="DK382" s="112"/>
      <c r="DL382" s="132"/>
      <c r="DM382" s="132"/>
      <c r="DN382" s="132"/>
      <c r="DO382" s="132"/>
      <c r="DP382" s="7"/>
      <c r="DQ382" s="132"/>
      <c r="DR382" s="13"/>
      <c r="DS382" s="13"/>
      <c r="DT382" s="13"/>
      <c r="DU382" s="112"/>
      <c r="DV382" s="132"/>
      <c r="DW382" s="132"/>
      <c r="DX382" s="132"/>
      <c r="DY382" s="132"/>
      <c r="DZ382" s="7"/>
      <c r="EA382" s="132"/>
      <c r="EB382" s="13"/>
      <c r="EC382" s="13"/>
      <c r="ED382" s="13"/>
      <c r="EE382" s="112"/>
      <c r="EF382" s="132"/>
      <c r="EG382" s="132"/>
      <c r="EH382" s="132"/>
      <c r="EI382" s="132"/>
      <c r="EJ382" s="7"/>
      <c r="EK382" s="132"/>
      <c r="EL382" s="13"/>
      <c r="EM382" s="13"/>
      <c r="EN382" s="13"/>
      <c r="EO382" s="112"/>
      <c r="EP382" s="132"/>
      <c r="EQ382" s="132"/>
      <c r="ER382" s="132"/>
      <c r="ES382" s="132"/>
      <c r="ET382" s="7"/>
      <c r="EU382" s="132"/>
    </row>
    <row r="383" spans="1:151" ht="12.75" customHeight="1" x14ac:dyDescent="0.2">
      <c r="A383" s="13"/>
      <c r="B383" s="13"/>
      <c r="C383" s="13"/>
      <c r="D383" s="13"/>
      <c r="E383" s="13"/>
      <c r="F383" s="13"/>
      <c r="G383" s="13"/>
      <c r="H383" s="13"/>
      <c r="I383" s="13"/>
      <c r="J383" s="13"/>
      <c r="K383" s="14"/>
      <c r="L383" s="13"/>
      <c r="M383" s="13"/>
      <c r="N383" s="13"/>
      <c r="O383" s="112"/>
      <c r="P383" s="132"/>
      <c r="Q383" s="132"/>
      <c r="R383" s="132"/>
      <c r="S383" s="132"/>
      <c r="T383" s="7"/>
      <c r="U383" s="132"/>
      <c r="V383" s="13"/>
      <c r="W383" s="13"/>
      <c r="X383" s="13"/>
      <c r="Y383" s="112"/>
      <c r="Z383" s="132"/>
      <c r="AA383" s="132"/>
      <c r="AB383" s="132"/>
      <c r="AC383" s="132"/>
      <c r="AD383" s="7"/>
      <c r="AE383" s="132"/>
      <c r="AF383" s="13"/>
      <c r="AG383" s="13"/>
      <c r="AH383" s="13"/>
      <c r="AI383" s="112"/>
      <c r="AJ383" s="132"/>
      <c r="AK383" s="132"/>
      <c r="AL383" s="132"/>
      <c r="AM383" s="132"/>
      <c r="AN383" s="7"/>
      <c r="AO383" s="132"/>
      <c r="AP383" s="13"/>
      <c r="AQ383" s="13"/>
      <c r="AR383" s="13"/>
      <c r="AS383" s="112"/>
      <c r="AT383" s="132"/>
      <c r="AU383" s="132"/>
      <c r="AV383" s="132"/>
      <c r="AW383" s="132"/>
      <c r="AX383" s="7"/>
      <c r="AY383" s="132"/>
      <c r="AZ383" s="13"/>
      <c r="BA383" s="13"/>
      <c r="BB383" s="13"/>
      <c r="BC383" s="112"/>
      <c r="BD383" s="132"/>
      <c r="BE383" s="132"/>
      <c r="BF383" s="132"/>
      <c r="BG383" s="132"/>
      <c r="BH383" s="7"/>
      <c r="BI383" s="132"/>
      <c r="BJ383" s="13"/>
      <c r="BK383" s="13"/>
      <c r="BL383" s="13"/>
      <c r="BM383" s="112"/>
      <c r="BN383" s="132"/>
      <c r="BO383" s="132"/>
      <c r="BP383" s="132"/>
      <c r="BQ383" s="132"/>
      <c r="BR383" s="7"/>
      <c r="BS383" s="132"/>
      <c r="BT383" s="13"/>
      <c r="BU383" s="13"/>
      <c r="BV383" s="13"/>
      <c r="BW383" s="112"/>
      <c r="BX383" s="132"/>
      <c r="BY383" s="132"/>
      <c r="BZ383" s="132"/>
      <c r="CA383" s="132"/>
      <c r="CB383" s="7"/>
      <c r="CC383" s="132"/>
      <c r="CD383" s="13"/>
      <c r="CE383" s="13"/>
      <c r="CF383" s="13"/>
      <c r="CG383" s="112"/>
      <c r="CH383" s="132"/>
      <c r="CI383" s="132"/>
      <c r="CJ383" s="132"/>
      <c r="CK383" s="132"/>
      <c r="CL383" s="7"/>
      <c r="CM383" s="132"/>
      <c r="CN383" s="13"/>
      <c r="CO383" s="13"/>
      <c r="CP383" s="13"/>
      <c r="CQ383" s="112"/>
      <c r="CR383" s="132"/>
      <c r="CS383" s="132"/>
      <c r="CT383" s="132"/>
      <c r="CU383" s="132"/>
      <c r="CV383" s="7"/>
      <c r="CW383" s="132"/>
      <c r="CX383" s="13"/>
      <c r="CY383" s="13"/>
      <c r="CZ383" s="13"/>
      <c r="DA383" s="112"/>
      <c r="DB383" s="132"/>
      <c r="DC383" s="132"/>
      <c r="DD383" s="132"/>
      <c r="DE383" s="132"/>
      <c r="DF383" s="7"/>
      <c r="DG383" s="132"/>
      <c r="DH383" s="13"/>
      <c r="DI383" s="13"/>
      <c r="DJ383" s="13"/>
      <c r="DK383" s="112"/>
      <c r="DL383" s="132"/>
      <c r="DM383" s="132"/>
      <c r="DN383" s="132"/>
      <c r="DO383" s="132"/>
      <c r="DP383" s="7"/>
      <c r="DQ383" s="132"/>
      <c r="DR383" s="13"/>
      <c r="DS383" s="13"/>
      <c r="DT383" s="13"/>
      <c r="DU383" s="112"/>
      <c r="DV383" s="132"/>
      <c r="DW383" s="132"/>
      <c r="DX383" s="132"/>
      <c r="DY383" s="132"/>
      <c r="DZ383" s="7"/>
      <c r="EA383" s="132"/>
      <c r="EB383" s="13"/>
      <c r="EC383" s="13"/>
      <c r="ED383" s="13"/>
      <c r="EE383" s="112"/>
      <c r="EF383" s="132"/>
      <c r="EG383" s="132"/>
      <c r="EH383" s="132"/>
      <c r="EI383" s="132"/>
      <c r="EJ383" s="7"/>
      <c r="EK383" s="132"/>
      <c r="EL383" s="13"/>
      <c r="EM383" s="13"/>
      <c r="EN383" s="13"/>
      <c r="EO383" s="112"/>
      <c r="EP383" s="132"/>
      <c r="EQ383" s="132"/>
      <c r="ER383" s="132"/>
      <c r="ES383" s="132"/>
      <c r="ET383" s="7"/>
      <c r="EU383" s="132"/>
    </row>
    <row r="384" spans="1:151" ht="12.75" customHeight="1" x14ac:dyDescent="0.2">
      <c r="A384" s="13"/>
      <c r="B384" s="13"/>
      <c r="C384" s="13"/>
      <c r="D384" s="13"/>
      <c r="E384" s="13"/>
      <c r="F384" s="13"/>
      <c r="G384" s="13"/>
      <c r="H384" s="13"/>
      <c r="I384" s="13"/>
      <c r="J384" s="13"/>
      <c r="K384" s="14"/>
      <c r="L384" s="13"/>
      <c r="M384" s="13"/>
      <c r="N384" s="13"/>
      <c r="O384" s="112"/>
      <c r="P384" s="132"/>
      <c r="Q384" s="132"/>
      <c r="R384" s="132"/>
      <c r="S384" s="132"/>
      <c r="T384" s="7"/>
      <c r="U384" s="132"/>
      <c r="V384" s="13"/>
      <c r="W384" s="13"/>
      <c r="X384" s="13"/>
      <c r="Y384" s="112"/>
      <c r="Z384" s="132"/>
      <c r="AA384" s="132"/>
      <c r="AB384" s="132"/>
      <c r="AC384" s="132"/>
      <c r="AD384" s="7"/>
      <c r="AE384" s="132"/>
      <c r="AF384" s="13"/>
      <c r="AG384" s="13"/>
      <c r="AH384" s="13"/>
      <c r="AI384" s="112"/>
      <c r="AJ384" s="132"/>
      <c r="AK384" s="132"/>
      <c r="AL384" s="132"/>
      <c r="AM384" s="132"/>
      <c r="AN384" s="7"/>
      <c r="AO384" s="132"/>
      <c r="AP384" s="13"/>
      <c r="AQ384" s="13"/>
      <c r="AR384" s="13"/>
      <c r="AS384" s="112"/>
      <c r="AT384" s="132"/>
      <c r="AU384" s="132"/>
      <c r="AV384" s="132"/>
      <c r="AW384" s="132"/>
      <c r="AX384" s="7"/>
      <c r="AY384" s="132"/>
      <c r="AZ384" s="13"/>
      <c r="BA384" s="13"/>
      <c r="BB384" s="13"/>
      <c r="BC384" s="112"/>
      <c r="BD384" s="132"/>
      <c r="BE384" s="132"/>
      <c r="BF384" s="132"/>
      <c r="BG384" s="132"/>
      <c r="BH384" s="7"/>
      <c r="BI384" s="132"/>
      <c r="BJ384" s="13"/>
      <c r="BK384" s="13"/>
      <c r="BL384" s="13"/>
      <c r="BM384" s="112"/>
      <c r="BN384" s="132"/>
      <c r="BO384" s="132"/>
      <c r="BP384" s="132"/>
      <c r="BQ384" s="132"/>
      <c r="BR384" s="7"/>
      <c r="BS384" s="132"/>
      <c r="BT384" s="13"/>
      <c r="BU384" s="13"/>
      <c r="BV384" s="13"/>
      <c r="BW384" s="112"/>
      <c r="BX384" s="132"/>
      <c r="BY384" s="132"/>
      <c r="BZ384" s="132"/>
      <c r="CA384" s="132"/>
      <c r="CB384" s="7"/>
      <c r="CC384" s="132"/>
      <c r="CD384" s="13"/>
      <c r="CE384" s="13"/>
      <c r="CF384" s="13"/>
      <c r="CG384" s="112"/>
      <c r="CH384" s="132"/>
      <c r="CI384" s="132"/>
      <c r="CJ384" s="132"/>
      <c r="CK384" s="132"/>
      <c r="CL384" s="7"/>
      <c r="CM384" s="132"/>
      <c r="CN384" s="13"/>
      <c r="CO384" s="13"/>
      <c r="CP384" s="13"/>
      <c r="CQ384" s="112"/>
      <c r="CR384" s="132"/>
      <c r="CS384" s="132"/>
      <c r="CT384" s="132"/>
      <c r="CU384" s="132"/>
      <c r="CV384" s="7"/>
      <c r="CW384" s="132"/>
      <c r="CX384" s="13"/>
      <c r="CY384" s="13"/>
      <c r="CZ384" s="13"/>
      <c r="DA384" s="112"/>
      <c r="DB384" s="132"/>
      <c r="DC384" s="132"/>
      <c r="DD384" s="132"/>
      <c r="DE384" s="132"/>
      <c r="DF384" s="7"/>
      <c r="DG384" s="132"/>
      <c r="DH384" s="13"/>
      <c r="DI384" s="13"/>
      <c r="DJ384" s="13"/>
      <c r="DK384" s="112"/>
      <c r="DL384" s="132"/>
      <c r="DM384" s="132"/>
      <c r="DN384" s="132"/>
      <c r="DO384" s="132"/>
      <c r="DP384" s="7"/>
      <c r="DQ384" s="132"/>
      <c r="DR384" s="13"/>
      <c r="DS384" s="13"/>
      <c r="DT384" s="13"/>
      <c r="DU384" s="112"/>
      <c r="DV384" s="132"/>
      <c r="DW384" s="132"/>
      <c r="DX384" s="132"/>
      <c r="DY384" s="132"/>
      <c r="DZ384" s="7"/>
      <c r="EA384" s="132"/>
      <c r="EB384" s="13"/>
      <c r="EC384" s="13"/>
      <c r="ED384" s="13"/>
      <c r="EE384" s="112"/>
      <c r="EF384" s="132"/>
      <c r="EG384" s="132"/>
      <c r="EH384" s="132"/>
      <c r="EI384" s="132"/>
      <c r="EJ384" s="7"/>
      <c r="EK384" s="132"/>
      <c r="EL384" s="13"/>
      <c r="EM384" s="13"/>
      <c r="EN384" s="13"/>
      <c r="EO384" s="112"/>
      <c r="EP384" s="132"/>
      <c r="EQ384" s="132"/>
      <c r="ER384" s="132"/>
      <c r="ES384" s="132"/>
      <c r="ET384" s="7"/>
      <c r="EU384" s="132"/>
    </row>
    <row r="385" spans="1:151" ht="12.75" customHeight="1" x14ac:dyDescent="0.2">
      <c r="A385" s="13"/>
      <c r="B385" s="13"/>
      <c r="C385" s="13"/>
      <c r="D385" s="13"/>
      <c r="E385" s="13"/>
      <c r="F385" s="13"/>
      <c r="G385" s="13"/>
      <c r="H385" s="13"/>
      <c r="I385" s="13"/>
      <c r="J385" s="13"/>
      <c r="K385" s="14"/>
      <c r="L385" s="13"/>
      <c r="M385" s="13"/>
      <c r="N385" s="13"/>
      <c r="O385" s="112"/>
      <c r="P385" s="132"/>
      <c r="Q385" s="132"/>
      <c r="R385" s="132"/>
      <c r="S385" s="132"/>
      <c r="T385" s="7"/>
      <c r="U385" s="132"/>
      <c r="V385" s="13"/>
      <c r="W385" s="13"/>
      <c r="X385" s="13"/>
      <c r="Y385" s="112"/>
      <c r="Z385" s="132"/>
      <c r="AA385" s="132"/>
      <c r="AB385" s="132"/>
      <c r="AC385" s="132"/>
      <c r="AD385" s="7"/>
      <c r="AE385" s="132"/>
      <c r="AF385" s="13"/>
      <c r="AG385" s="13"/>
      <c r="AH385" s="13"/>
      <c r="AI385" s="112"/>
      <c r="AJ385" s="132"/>
      <c r="AK385" s="132"/>
      <c r="AL385" s="132"/>
      <c r="AM385" s="132"/>
      <c r="AN385" s="7"/>
      <c r="AO385" s="132"/>
      <c r="AP385" s="13"/>
      <c r="AQ385" s="13"/>
      <c r="AR385" s="13"/>
      <c r="AS385" s="112"/>
      <c r="AT385" s="132"/>
      <c r="AU385" s="132"/>
      <c r="AV385" s="132"/>
      <c r="AW385" s="132"/>
      <c r="AX385" s="7"/>
      <c r="AY385" s="132"/>
      <c r="AZ385" s="13"/>
      <c r="BA385" s="13"/>
      <c r="BB385" s="13"/>
      <c r="BC385" s="112"/>
      <c r="BD385" s="132"/>
      <c r="BE385" s="132"/>
      <c r="BF385" s="132"/>
      <c r="BG385" s="132"/>
      <c r="BH385" s="7"/>
      <c r="BI385" s="132"/>
      <c r="BJ385" s="13"/>
      <c r="BK385" s="13"/>
      <c r="BL385" s="13"/>
      <c r="BM385" s="112"/>
      <c r="BN385" s="132"/>
      <c r="BO385" s="132"/>
      <c r="BP385" s="132"/>
      <c r="BQ385" s="132"/>
      <c r="BR385" s="7"/>
      <c r="BS385" s="132"/>
      <c r="BT385" s="13"/>
      <c r="BU385" s="13"/>
      <c r="BV385" s="13"/>
      <c r="BW385" s="112"/>
      <c r="BX385" s="132"/>
      <c r="BY385" s="132"/>
      <c r="BZ385" s="132"/>
      <c r="CA385" s="132"/>
      <c r="CB385" s="7"/>
      <c r="CC385" s="132"/>
      <c r="CD385" s="13"/>
      <c r="CE385" s="13"/>
      <c r="CF385" s="13"/>
      <c r="CG385" s="112"/>
      <c r="CH385" s="132"/>
      <c r="CI385" s="132"/>
      <c r="CJ385" s="132"/>
      <c r="CK385" s="132"/>
      <c r="CL385" s="7"/>
      <c r="CM385" s="132"/>
      <c r="CN385" s="13"/>
      <c r="CO385" s="13"/>
      <c r="CP385" s="13"/>
      <c r="CQ385" s="112"/>
      <c r="CR385" s="132"/>
      <c r="CS385" s="132"/>
      <c r="CT385" s="132"/>
      <c r="CU385" s="132"/>
      <c r="CV385" s="7"/>
      <c r="CW385" s="132"/>
      <c r="CX385" s="13"/>
      <c r="CY385" s="13"/>
      <c r="CZ385" s="13"/>
      <c r="DA385" s="112"/>
      <c r="DB385" s="132"/>
      <c r="DC385" s="132"/>
      <c r="DD385" s="132"/>
      <c r="DE385" s="132"/>
      <c r="DF385" s="7"/>
      <c r="DG385" s="132"/>
      <c r="DH385" s="13"/>
      <c r="DI385" s="13"/>
      <c r="DJ385" s="13"/>
      <c r="DK385" s="112"/>
      <c r="DL385" s="132"/>
      <c r="DM385" s="132"/>
      <c r="DN385" s="132"/>
      <c r="DO385" s="132"/>
      <c r="DP385" s="7"/>
      <c r="DQ385" s="132"/>
      <c r="DR385" s="13"/>
      <c r="DS385" s="13"/>
      <c r="DT385" s="13"/>
      <c r="DU385" s="112"/>
      <c r="DV385" s="132"/>
      <c r="DW385" s="132"/>
      <c r="DX385" s="132"/>
      <c r="DY385" s="132"/>
      <c r="DZ385" s="7"/>
      <c r="EA385" s="132"/>
      <c r="EB385" s="13"/>
      <c r="EC385" s="13"/>
      <c r="ED385" s="13"/>
      <c r="EE385" s="112"/>
      <c r="EF385" s="132"/>
      <c r="EG385" s="132"/>
      <c r="EH385" s="132"/>
      <c r="EI385" s="132"/>
      <c r="EJ385" s="7"/>
      <c r="EK385" s="132"/>
      <c r="EL385" s="13"/>
      <c r="EM385" s="13"/>
      <c r="EN385" s="13"/>
      <c r="EO385" s="112"/>
      <c r="EP385" s="132"/>
      <c r="EQ385" s="132"/>
      <c r="ER385" s="132"/>
      <c r="ES385" s="132"/>
      <c r="ET385" s="7"/>
      <c r="EU385" s="132"/>
    </row>
    <row r="386" spans="1:151" ht="12.75" customHeight="1" x14ac:dyDescent="0.2">
      <c r="A386" s="13"/>
      <c r="B386" s="13"/>
      <c r="C386" s="13"/>
      <c r="D386" s="13"/>
      <c r="E386" s="13"/>
      <c r="F386" s="13"/>
      <c r="G386" s="13"/>
      <c r="H386" s="13"/>
      <c r="I386" s="13"/>
      <c r="J386" s="13"/>
      <c r="K386" s="14"/>
      <c r="L386" s="13"/>
      <c r="M386" s="13"/>
      <c r="N386" s="13"/>
      <c r="O386" s="112"/>
      <c r="P386" s="132"/>
      <c r="Q386" s="132"/>
      <c r="R386" s="132"/>
      <c r="S386" s="132"/>
      <c r="T386" s="7"/>
      <c r="U386" s="132"/>
      <c r="V386" s="13"/>
      <c r="W386" s="13"/>
      <c r="X386" s="13"/>
      <c r="Y386" s="112"/>
      <c r="Z386" s="132"/>
      <c r="AA386" s="132"/>
      <c r="AB386" s="132"/>
      <c r="AC386" s="132"/>
      <c r="AD386" s="7"/>
      <c r="AE386" s="132"/>
      <c r="AF386" s="13"/>
      <c r="AG386" s="13"/>
      <c r="AH386" s="13"/>
      <c r="AI386" s="112"/>
      <c r="AJ386" s="132"/>
      <c r="AK386" s="132"/>
      <c r="AL386" s="132"/>
      <c r="AM386" s="132"/>
      <c r="AN386" s="7"/>
      <c r="AO386" s="132"/>
      <c r="AP386" s="13"/>
      <c r="AQ386" s="13"/>
      <c r="AR386" s="13"/>
      <c r="AS386" s="112"/>
      <c r="AT386" s="132"/>
      <c r="AU386" s="132"/>
      <c r="AV386" s="132"/>
      <c r="AW386" s="132"/>
      <c r="AX386" s="7"/>
      <c r="AY386" s="132"/>
      <c r="AZ386" s="13"/>
      <c r="BA386" s="13"/>
      <c r="BB386" s="13"/>
      <c r="BC386" s="112"/>
      <c r="BD386" s="132"/>
      <c r="BE386" s="132"/>
      <c r="BF386" s="132"/>
      <c r="BG386" s="132"/>
      <c r="BH386" s="7"/>
      <c r="BI386" s="132"/>
      <c r="BJ386" s="13"/>
      <c r="BK386" s="13"/>
      <c r="BL386" s="13"/>
      <c r="BM386" s="112"/>
      <c r="BN386" s="132"/>
      <c r="BO386" s="132"/>
      <c r="BP386" s="132"/>
      <c r="BQ386" s="132"/>
      <c r="BR386" s="7"/>
      <c r="BS386" s="132"/>
      <c r="BT386" s="13"/>
      <c r="BU386" s="13"/>
      <c r="BV386" s="13"/>
      <c r="BW386" s="112"/>
      <c r="BX386" s="132"/>
      <c r="BY386" s="132"/>
      <c r="BZ386" s="132"/>
      <c r="CA386" s="132"/>
      <c r="CB386" s="7"/>
      <c r="CC386" s="132"/>
      <c r="CD386" s="13"/>
      <c r="CE386" s="13"/>
      <c r="CF386" s="13"/>
      <c r="CG386" s="112"/>
      <c r="CH386" s="132"/>
      <c r="CI386" s="132"/>
      <c r="CJ386" s="132"/>
      <c r="CK386" s="132"/>
      <c r="CL386" s="7"/>
      <c r="CM386" s="132"/>
      <c r="CN386" s="13"/>
      <c r="CO386" s="13"/>
      <c r="CP386" s="13"/>
      <c r="CQ386" s="112"/>
      <c r="CR386" s="132"/>
      <c r="CS386" s="132"/>
      <c r="CT386" s="132"/>
      <c r="CU386" s="132"/>
      <c r="CV386" s="7"/>
      <c r="CW386" s="132"/>
      <c r="CX386" s="13"/>
      <c r="CY386" s="13"/>
      <c r="CZ386" s="13"/>
      <c r="DA386" s="112"/>
      <c r="DB386" s="132"/>
      <c r="DC386" s="132"/>
      <c r="DD386" s="132"/>
      <c r="DE386" s="132"/>
      <c r="DF386" s="7"/>
      <c r="DG386" s="132"/>
      <c r="DH386" s="13"/>
      <c r="DI386" s="13"/>
      <c r="DJ386" s="13"/>
      <c r="DK386" s="112"/>
      <c r="DL386" s="132"/>
      <c r="DM386" s="132"/>
      <c r="DN386" s="132"/>
      <c r="DO386" s="132"/>
      <c r="DP386" s="7"/>
      <c r="DQ386" s="132"/>
      <c r="DR386" s="13"/>
      <c r="DS386" s="13"/>
      <c r="DT386" s="13"/>
      <c r="DU386" s="112"/>
      <c r="DV386" s="132"/>
      <c r="DW386" s="132"/>
      <c r="DX386" s="132"/>
      <c r="DY386" s="132"/>
      <c r="DZ386" s="7"/>
      <c r="EA386" s="132"/>
      <c r="EB386" s="13"/>
      <c r="EC386" s="13"/>
      <c r="ED386" s="13"/>
      <c r="EE386" s="112"/>
      <c r="EF386" s="132"/>
      <c r="EG386" s="132"/>
      <c r="EH386" s="132"/>
      <c r="EI386" s="132"/>
      <c r="EJ386" s="7"/>
      <c r="EK386" s="132"/>
      <c r="EL386" s="13"/>
      <c r="EM386" s="13"/>
      <c r="EN386" s="13"/>
      <c r="EO386" s="112"/>
      <c r="EP386" s="132"/>
      <c r="EQ386" s="132"/>
      <c r="ER386" s="132"/>
      <c r="ES386" s="132"/>
      <c r="ET386" s="7"/>
      <c r="EU386" s="132"/>
    </row>
    <row r="387" spans="1:151" ht="12.75" customHeight="1" x14ac:dyDescent="0.2">
      <c r="A387" s="13"/>
      <c r="B387" s="13"/>
      <c r="C387" s="13"/>
      <c r="D387" s="13"/>
      <c r="E387" s="13"/>
      <c r="F387" s="13"/>
      <c r="G387" s="13"/>
      <c r="H387" s="13"/>
      <c r="I387" s="13"/>
      <c r="J387" s="13"/>
      <c r="K387" s="14"/>
      <c r="L387" s="13"/>
      <c r="M387" s="13"/>
      <c r="N387" s="13"/>
      <c r="O387" s="112"/>
      <c r="P387" s="132"/>
      <c r="Q387" s="132"/>
      <c r="R387" s="132"/>
      <c r="S387" s="132"/>
      <c r="T387" s="7"/>
      <c r="U387" s="132"/>
      <c r="V387" s="13"/>
      <c r="W387" s="13"/>
      <c r="X387" s="13"/>
      <c r="Y387" s="112"/>
      <c r="Z387" s="132"/>
      <c r="AA387" s="132"/>
      <c r="AB387" s="132"/>
      <c r="AC387" s="132"/>
      <c r="AD387" s="7"/>
      <c r="AE387" s="132"/>
      <c r="AF387" s="13"/>
      <c r="AG387" s="13"/>
      <c r="AH387" s="13"/>
      <c r="AI387" s="112"/>
      <c r="AJ387" s="132"/>
      <c r="AK387" s="132"/>
      <c r="AL387" s="132"/>
      <c r="AM387" s="132"/>
      <c r="AN387" s="7"/>
      <c r="AO387" s="132"/>
      <c r="AP387" s="13"/>
      <c r="AQ387" s="13"/>
      <c r="AR387" s="13"/>
      <c r="AS387" s="112"/>
      <c r="AT387" s="132"/>
      <c r="AU387" s="132"/>
      <c r="AV387" s="132"/>
      <c r="AW387" s="132"/>
      <c r="AX387" s="7"/>
      <c r="AY387" s="132"/>
      <c r="AZ387" s="13"/>
      <c r="BA387" s="13"/>
      <c r="BB387" s="13"/>
      <c r="BC387" s="112"/>
      <c r="BD387" s="132"/>
      <c r="BE387" s="132"/>
      <c r="BF387" s="132"/>
      <c r="BG387" s="132"/>
      <c r="BH387" s="7"/>
      <c r="BI387" s="132"/>
      <c r="BJ387" s="13"/>
      <c r="BK387" s="13"/>
      <c r="BL387" s="13"/>
      <c r="BM387" s="112"/>
      <c r="BN387" s="132"/>
      <c r="BO387" s="132"/>
      <c r="BP387" s="132"/>
      <c r="BQ387" s="132"/>
      <c r="BR387" s="7"/>
      <c r="BS387" s="132"/>
      <c r="BT387" s="13"/>
      <c r="BU387" s="13"/>
      <c r="BV387" s="13"/>
      <c r="BW387" s="112"/>
      <c r="BX387" s="132"/>
      <c r="BY387" s="132"/>
      <c r="BZ387" s="132"/>
      <c r="CA387" s="132"/>
      <c r="CB387" s="7"/>
      <c r="CC387" s="132"/>
      <c r="CD387" s="13"/>
      <c r="CE387" s="13"/>
      <c r="CF387" s="13"/>
      <c r="CG387" s="112"/>
      <c r="CH387" s="132"/>
      <c r="CI387" s="132"/>
      <c r="CJ387" s="132"/>
      <c r="CK387" s="132"/>
      <c r="CL387" s="7"/>
      <c r="CM387" s="132"/>
      <c r="CN387" s="13"/>
      <c r="CO387" s="13"/>
      <c r="CP387" s="13"/>
      <c r="CQ387" s="112"/>
      <c r="CR387" s="132"/>
      <c r="CS387" s="132"/>
      <c r="CT387" s="132"/>
      <c r="CU387" s="132"/>
      <c r="CV387" s="7"/>
      <c r="CW387" s="132"/>
      <c r="CX387" s="13"/>
      <c r="CY387" s="13"/>
      <c r="CZ387" s="13"/>
      <c r="DA387" s="112"/>
      <c r="DB387" s="132"/>
      <c r="DC387" s="132"/>
      <c r="DD387" s="132"/>
      <c r="DE387" s="132"/>
      <c r="DF387" s="7"/>
      <c r="DG387" s="132"/>
      <c r="DH387" s="13"/>
      <c r="DI387" s="13"/>
      <c r="DJ387" s="13"/>
      <c r="DK387" s="112"/>
      <c r="DL387" s="132"/>
      <c r="DM387" s="132"/>
      <c r="DN387" s="132"/>
      <c r="DO387" s="132"/>
      <c r="DP387" s="7"/>
      <c r="DQ387" s="132"/>
      <c r="DR387" s="13"/>
      <c r="DS387" s="13"/>
      <c r="DT387" s="13"/>
      <c r="DU387" s="112"/>
      <c r="DV387" s="132"/>
      <c r="DW387" s="132"/>
      <c r="DX387" s="132"/>
      <c r="DY387" s="132"/>
      <c r="DZ387" s="7"/>
      <c r="EA387" s="132"/>
      <c r="EB387" s="13"/>
      <c r="EC387" s="13"/>
      <c r="ED387" s="13"/>
      <c r="EE387" s="112"/>
      <c r="EF387" s="132"/>
      <c r="EG387" s="132"/>
      <c r="EH387" s="132"/>
      <c r="EI387" s="132"/>
      <c r="EJ387" s="7"/>
      <c r="EK387" s="132"/>
      <c r="EL387" s="13"/>
      <c r="EM387" s="13"/>
      <c r="EN387" s="13"/>
      <c r="EO387" s="112"/>
      <c r="EP387" s="132"/>
      <c r="EQ387" s="132"/>
      <c r="ER387" s="132"/>
      <c r="ES387" s="132"/>
      <c r="ET387" s="7"/>
      <c r="EU387" s="132"/>
    </row>
    <row r="388" spans="1:151" ht="12.75" customHeight="1" x14ac:dyDescent="0.2">
      <c r="A388" s="13"/>
      <c r="B388" s="13"/>
      <c r="C388" s="13"/>
      <c r="D388" s="13"/>
      <c r="E388" s="13"/>
      <c r="F388" s="13"/>
      <c r="G388" s="13"/>
      <c r="H388" s="13"/>
      <c r="I388" s="13"/>
      <c r="J388" s="13"/>
      <c r="K388" s="14"/>
      <c r="L388" s="13"/>
      <c r="M388" s="13"/>
      <c r="N388" s="13"/>
      <c r="O388" s="112"/>
      <c r="P388" s="132"/>
      <c r="Q388" s="132"/>
      <c r="R388" s="132"/>
      <c r="S388" s="132"/>
      <c r="T388" s="7"/>
      <c r="U388" s="132"/>
      <c r="V388" s="13"/>
      <c r="W388" s="13"/>
      <c r="X388" s="13"/>
      <c r="Y388" s="112"/>
      <c r="Z388" s="132"/>
      <c r="AA388" s="132"/>
      <c r="AB388" s="132"/>
      <c r="AC388" s="132"/>
      <c r="AD388" s="7"/>
      <c r="AE388" s="132"/>
      <c r="AF388" s="13"/>
      <c r="AG388" s="13"/>
      <c r="AH388" s="13"/>
      <c r="AI388" s="112"/>
      <c r="AJ388" s="132"/>
      <c r="AK388" s="132"/>
      <c r="AL388" s="132"/>
      <c r="AM388" s="132"/>
      <c r="AN388" s="7"/>
      <c r="AO388" s="132"/>
      <c r="AP388" s="13"/>
      <c r="AQ388" s="13"/>
      <c r="AR388" s="13"/>
      <c r="AS388" s="112"/>
      <c r="AT388" s="132"/>
      <c r="AU388" s="132"/>
      <c r="AV388" s="132"/>
      <c r="AW388" s="132"/>
      <c r="AX388" s="7"/>
      <c r="AY388" s="132"/>
      <c r="AZ388" s="13"/>
      <c r="BA388" s="13"/>
      <c r="BB388" s="13"/>
      <c r="BC388" s="112"/>
      <c r="BD388" s="132"/>
      <c r="BE388" s="132"/>
      <c r="BF388" s="132"/>
      <c r="BG388" s="132"/>
      <c r="BH388" s="7"/>
      <c r="BI388" s="132"/>
      <c r="BJ388" s="13"/>
      <c r="BK388" s="13"/>
      <c r="BL388" s="13"/>
      <c r="BM388" s="112"/>
      <c r="BN388" s="132"/>
      <c r="BO388" s="132"/>
      <c r="BP388" s="132"/>
      <c r="BQ388" s="132"/>
      <c r="BR388" s="7"/>
      <c r="BS388" s="132"/>
      <c r="BT388" s="13"/>
      <c r="BU388" s="13"/>
      <c r="BV388" s="13"/>
      <c r="BW388" s="112"/>
      <c r="BX388" s="132"/>
      <c r="BY388" s="132"/>
      <c r="BZ388" s="132"/>
      <c r="CA388" s="132"/>
      <c r="CB388" s="7"/>
      <c r="CC388" s="132"/>
      <c r="CD388" s="13"/>
      <c r="CE388" s="13"/>
      <c r="CF388" s="13"/>
      <c r="CG388" s="112"/>
      <c r="CH388" s="132"/>
      <c r="CI388" s="132"/>
      <c r="CJ388" s="132"/>
      <c r="CK388" s="132"/>
      <c r="CL388" s="7"/>
      <c r="CM388" s="132"/>
      <c r="CN388" s="13"/>
      <c r="CO388" s="13"/>
      <c r="CP388" s="13"/>
      <c r="CQ388" s="112"/>
      <c r="CR388" s="132"/>
      <c r="CS388" s="132"/>
      <c r="CT388" s="132"/>
      <c r="CU388" s="132"/>
      <c r="CV388" s="7"/>
      <c r="CW388" s="132"/>
      <c r="CX388" s="13"/>
      <c r="CY388" s="13"/>
      <c r="CZ388" s="13"/>
      <c r="DA388" s="112"/>
      <c r="DB388" s="132"/>
      <c r="DC388" s="132"/>
      <c r="DD388" s="132"/>
      <c r="DE388" s="132"/>
      <c r="DF388" s="7"/>
      <c r="DG388" s="132"/>
      <c r="DH388" s="13"/>
      <c r="DI388" s="13"/>
      <c r="DJ388" s="13"/>
      <c r="DK388" s="112"/>
      <c r="DL388" s="132"/>
      <c r="DM388" s="132"/>
      <c r="DN388" s="132"/>
      <c r="DO388" s="132"/>
      <c r="DP388" s="7"/>
      <c r="DQ388" s="132"/>
      <c r="DR388" s="13"/>
      <c r="DS388" s="13"/>
      <c r="DT388" s="13"/>
      <c r="DU388" s="112"/>
      <c r="DV388" s="132"/>
      <c r="DW388" s="132"/>
      <c r="DX388" s="132"/>
      <c r="DY388" s="132"/>
      <c r="DZ388" s="7"/>
      <c r="EA388" s="132"/>
      <c r="EB388" s="13"/>
      <c r="EC388" s="13"/>
      <c r="ED388" s="13"/>
      <c r="EE388" s="112"/>
      <c r="EF388" s="132"/>
      <c r="EG388" s="132"/>
      <c r="EH388" s="132"/>
      <c r="EI388" s="132"/>
      <c r="EJ388" s="7"/>
      <c r="EK388" s="132"/>
      <c r="EL388" s="13"/>
      <c r="EM388" s="13"/>
      <c r="EN388" s="13"/>
      <c r="EO388" s="112"/>
      <c r="EP388" s="132"/>
      <c r="EQ388" s="132"/>
      <c r="ER388" s="132"/>
      <c r="ES388" s="132"/>
      <c r="ET388" s="7"/>
      <c r="EU388" s="132"/>
    </row>
    <row r="389" spans="1:151" ht="12.75" customHeight="1" x14ac:dyDescent="0.2">
      <c r="A389" s="13"/>
      <c r="B389" s="13"/>
      <c r="C389" s="13"/>
      <c r="D389" s="13"/>
      <c r="E389" s="13"/>
      <c r="F389" s="13"/>
      <c r="G389" s="13"/>
      <c r="H389" s="13"/>
      <c r="I389" s="13"/>
      <c r="J389" s="13"/>
      <c r="K389" s="14"/>
      <c r="L389" s="13"/>
      <c r="M389" s="13"/>
      <c r="N389" s="13"/>
      <c r="O389" s="112"/>
      <c r="P389" s="132"/>
      <c r="Q389" s="132"/>
      <c r="R389" s="132"/>
      <c r="S389" s="132"/>
      <c r="T389" s="7"/>
      <c r="U389" s="132"/>
      <c r="V389" s="13"/>
      <c r="W389" s="13"/>
      <c r="X389" s="13"/>
      <c r="Y389" s="112"/>
      <c r="Z389" s="132"/>
      <c r="AA389" s="132"/>
      <c r="AB389" s="132"/>
      <c r="AC389" s="132"/>
      <c r="AD389" s="7"/>
      <c r="AE389" s="132"/>
      <c r="AF389" s="13"/>
      <c r="AG389" s="13"/>
      <c r="AH389" s="13"/>
      <c r="AI389" s="112"/>
      <c r="AJ389" s="132"/>
      <c r="AK389" s="132"/>
      <c r="AL389" s="132"/>
      <c r="AM389" s="132"/>
      <c r="AN389" s="7"/>
      <c r="AO389" s="132"/>
      <c r="AP389" s="13"/>
      <c r="AQ389" s="13"/>
      <c r="AR389" s="13"/>
      <c r="AS389" s="112"/>
      <c r="AT389" s="132"/>
      <c r="AU389" s="132"/>
      <c r="AV389" s="132"/>
      <c r="AW389" s="132"/>
      <c r="AX389" s="7"/>
      <c r="AY389" s="132"/>
      <c r="AZ389" s="13"/>
      <c r="BA389" s="13"/>
      <c r="BB389" s="13"/>
      <c r="BC389" s="112"/>
      <c r="BD389" s="132"/>
      <c r="BE389" s="132"/>
      <c r="BF389" s="132"/>
      <c r="BG389" s="132"/>
      <c r="BH389" s="7"/>
      <c r="BI389" s="132"/>
      <c r="BJ389" s="13"/>
      <c r="BK389" s="13"/>
      <c r="BL389" s="13"/>
      <c r="BM389" s="112"/>
      <c r="BN389" s="132"/>
      <c r="BO389" s="132"/>
      <c r="BP389" s="132"/>
      <c r="BQ389" s="132"/>
      <c r="BR389" s="7"/>
      <c r="BS389" s="132"/>
      <c r="BT389" s="13"/>
      <c r="BU389" s="13"/>
      <c r="BV389" s="13"/>
      <c r="BW389" s="112"/>
      <c r="BX389" s="132"/>
      <c r="BY389" s="132"/>
      <c r="BZ389" s="132"/>
      <c r="CA389" s="132"/>
      <c r="CB389" s="7"/>
      <c r="CC389" s="132"/>
      <c r="CD389" s="13"/>
      <c r="CE389" s="13"/>
      <c r="CF389" s="13"/>
      <c r="CG389" s="112"/>
      <c r="CH389" s="132"/>
      <c r="CI389" s="132"/>
      <c r="CJ389" s="132"/>
      <c r="CK389" s="132"/>
      <c r="CL389" s="7"/>
      <c r="CM389" s="132"/>
      <c r="CN389" s="13"/>
      <c r="CO389" s="13"/>
      <c r="CP389" s="13"/>
      <c r="CQ389" s="112"/>
      <c r="CR389" s="132"/>
      <c r="CS389" s="132"/>
      <c r="CT389" s="132"/>
      <c r="CU389" s="132"/>
      <c r="CV389" s="7"/>
      <c r="CW389" s="132"/>
      <c r="CX389" s="13"/>
      <c r="CY389" s="13"/>
      <c r="CZ389" s="13"/>
      <c r="DA389" s="112"/>
      <c r="DB389" s="132"/>
      <c r="DC389" s="132"/>
      <c r="DD389" s="132"/>
      <c r="DE389" s="132"/>
      <c r="DF389" s="7"/>
      <c r="DG389" s="132"/>
      <c r="DH389" s="13"/>
      <c r="DI389" s="13"/>
      <c r="DJ389" s="13"/>
      <c r="DK389" s="112"/>
      <c r="DL389" s="132"/>
      <c r="DM389" s="132"/>
      <c r="DN389" s="132"/>
      <c r="DO389" s="132"/>
      <c r="DP389" s="7"/>
      <c r="DQ389" s="132"/>
      <c r="DR389" s="13"/>
      <c r="DS389" s="13"/>
      <c r="DT389" s="13"/>
      <c r="DU389" s="112"/>
      <c r="DV389" s="132"/>
      <c r="DW389" s="132"/>
      <c r="DX389" s="132"/>
      <c r="DY389" s="132"/>
      <c r="DZ389" s="7"/>
      <c r="EA389" s="132"/>
      <c r="EB389" s="13"/>
      <c r="EC389" s="13"/>
      <c r="ED389" s="13"/>
      <c r="EE389" s="112"/>
      <c r="EF389" s="132"/>
      <c r="EG389" s="132"/>
      <c r="EH389" s="132"/>
      <c r="EI389" s="132"/>
      <c r="EJ389" s="7"/>
      <c r="EK389" s="132"/>
      <c r="EL389" s="13"/>
      <c r="EM389" s="13"/>
      <c r="EN389" s="13"/>
      <c r="EO389" s="112"/>
      <c r="EP389" s="132"/>
      <c r="EQ389" s="132"/>
      <c r="ER389" s="132"/>
      <c r="ES389" s="132"/>
      <c r="ET389" s="7"/>
      <c r="EU389" s="132"/>
    </row>
    <row r="390" spans="1:151" ht="12.75" customHeight="1" x14ac:dyDescent="0.2">
      <c r="A390" s="13"/>
      <c r="B390" s="13"/>
      <c r="C390" s="13"/>
      <c r="D390" s="13"/>
      <c r="E390" s="13"/>
      <c r="F390" s="13"/>
      <c r="G390" s="13"/>
      <c r="H390" s="13"/>
      <c r="I390" s="13"/>
      <c r="J390" s="13"/>
      <c r="K390" s="14"/>
      <c r="L390" s="13"/>
      <c r="M390" s="13"/>
      <c r="N390" s="13"/>
      <c r="O390" s="112"/>
      <c r="P390" s="132"/>
      <c r="Q390" s="132"/>
      <c r="R390" s="132"/>
      <c r="S390" s="132"/>
      <c r="T390" s="7"/>
      <c r="U390" s="132"/>
      <c r="V390" s="13"/>
      <c r="W390" s="13"/>
      <c r="X390" s="13"/>
      <c r="Y390" s="112"/>
      <c r="Z390" s="132"/>
      <c r="AA390" s="132"/>
      <c r="AB390" s="132"/>
      <c r="AC390" s="132"/>
      <c r="AD390" s="7"/>
      <c r="AE390" s="132"/>
      <c r="AF390" s="13"/>
      <c r="AG390" s="13"/>
      <c r="AH390" s="13"/>
      <c r="AI390" s="112"/>
      <c r="AJ390" s="132"/>
      <c r="AK390" s="132"/>
      <c r="AL390" s="132"/>
      <c r="AM390" s="132"/>
      <c r="AN390" s="7"/>
      <c r="AO390" s="132"/>
      <c r="AP390" s="13"/>
      <c r="AQ390" s="13"/>
      <c r="AR390" s="13"/>
      <c r="AS390" s="112"/>
      <c r="AT390" s="132"/>
      <c r="AU390" s="132"/>
      <c r="AV390" s="132"/>
      <c r="AW390" s="132"/>
      <c r="AX390" s="7"/>
      <c r="AY390" s="132"/>
      <c r="AZ390" s="13"/>
      <c r="BA390" s="13"/>
      <c r="BB390" s="13"/>
      <c r="BC390" s="112"/>
      <c r="BD390" s="132"/>
      <c r="BE390" s="132"/>
      <c r="BF390" s="132"/>
      <c r="BG390" s="132"/>
      <c r="BH390" s="7"/>
      <c r="BI390" s="132"/>
      <c r="BJ390" s="13"/>
      <c r="BK390" s="13"/>
      <c r="BL390" s="13"/>
      <c r="BM390" s="112"/>
      <c r="BN390" s="132"/>
      <c r="BO390" s="132"/>
      <c r="BP390" s="132"/>
      <c r="BQ390" s="132"/>
      <c r="BR390" s="7"/>
      <c r="BS390" s="132"/>
      <c r="BT390" s="13"/>
      <c r="BU390" s="13"/>
      <c r="BV390" s="13"/>
      <c r="BW390" s="112"/>
      <c r="BX390" s="132"/>
      <c r="BY390" s="132"/>
      <c r="BZ390" s="132"/>
      <c r="CA390" s="132"/>
      <c r="CB390" s="7"/>
      <c r="CC390" s="132"/>
      <c r="CD390" s="13"/>
      <c r="CE390" s="13"/>
      <c r="CF390" s="13"/>
      <c r="CG390" s="112"/>
      <c r="CH390" s="132"/>
      <c r="CI390" s="132"/>
      <c r="CJ390" s="132"/>
      <c r="CK390" s="132"/>
      <c r="CL390" s="7"/>
      <c r="CM390" s="132"/>
      <c r="CN390" s="13"/>
      <c r="CO390" s="13"/>
      <c r="CP390" s="13"/>
      <c r="CQ390" s="112"/>
      <c r="CR390" s="132"/>
      <c r="CS390" s="132"/>
      <c r="CT390" s="132"/>
      <c r="CU390" s="132"/>
      <c r="CV390" s="7"/>
      <c r="CW390" s="132"/>
      <c r="CX390" s="13"/>
      <c r="CY390" s="13"/>
      <c r="CZ390" s="13"/>
      <c r="DA390" s="112"/>
      <c r="DB390" s="132"/>
      <c r="DC390" s="132"/>
      <c r="DD390" s="132"/>
      <c r="DE390" s="132"/>
      <c r="DF390" s="7"/>
      <c r="DG390" s="132"/>
      <c r="DH390" s="13"/>
      <c r="DI390" s="13"/>
      <c r="DJ390" s="13"/>
      <c r="DK390" s="112"/>
      <c r="DL390" s="132"/>
      <c r="DM390" s="132"/>
      <c r="DN390" s="132"/>
      <c r="DO390" s="132"/>
      <c r="DP390" s="7"/>
      <c r="DQ390" s="132"/>
      <c r="DR390" s="13"/>
      <c r="DS390" s="13"/>
      <c r="DT390" s="13"/>
      <c r="DU390" s="112"/>
      <c r="DV390" s="132"/>
      <c r="DW390" s="132"/>
      <c r="DX390" s="132"/>
      <c r="DY390" s="132"/>
      <c r="DZ390" s="7"/>
      <c r="EA390" s="132"/>
      <c r="EB390" s="13"/>
      <c r="EC390" s="13"/>
      <c r="ED390" s="13"/>
      <c r="EE390" s="112"/>
      <c r="EF390" s="132"/>
      <c r="EG390" s="132"/>
      <c r="EH390" s="132"/>
      <c r="EI390" s="132"/>
      <c r="EJ390" s="7"/>
      <c r="EK390" s="132"/>
      <c r="EL390" s="13"/>
      <c r="EM390" s="13"/>
      <c r="EN390" s="13"/>
      <c r="EO390" s="112"/>
      <c r="EP390" s="132"/>
      <c r="EQ390" s="132"/>
      <c r="ER390" s="132"/>
      <c r="ES390" s="132"/>
      <c r="ET390" s="7"/>
      <c r="EU390" s="132"/>
    </row>
    <row r="391" spans="1:151" ht="12.75" customHeight="1" x14ac:dyDescent="0.2">
      <c r="A391" s="13"/>
      <c r="B391" s="13"/>
      <c r="C391" s="13"/>
      <c r="D391" s="13"/>
      <c r="E391" s="13"/>
      <c r="F391" s="13"/>
      <c r="G391" s="13"/>
      <c r="H391" s="13"/>
      <c r="I391" s="13"/>
      <c r="J391" s="13"/>
      <c r="K391" s="14"/>
      <c r="L391" s="13"/>
      <c r="M391" s="13"/>
      <c r="N391" s="13"/>
      <c r="O391" s="112"/>
      <c r="P391" s="132"/>
      <c r="Q391" s="132"/>
      <c r="R391" s="132"/>
      <c r="S391" s="132"/>
      <c r="T391" s="7"/>
      <c r="U391" s="132"/>
      <c r="V391" s="13"/>
      <c r="W391" s="13"/>
      <c r="X391" s="13"/>
      <c r="Y391" s="112"/>
      <c r="Z391" s="132"/>
      <c r="AA391" s="132"/>
      <c r="AB391" s="132"/>
      <c r="AC391" s="132"/>
      <c r="AD391" s="7"/>
      <c r="AE391" s="132"/>
      <c r="AF391" s="13"/>
      <c r="AG391" s="13"/>
      <c r="AH391" s="13"/>
      <c r="AI391" s="112"/>
      <c r="AJ391" s="132"/>
      <c r="AK391" s="132"/>
      <c r="AL391" s="132"/>
      <c r="AM391" s="132"/>
      <c r="AN391" s="7"/>
      <c r="AO391" s="132"/>
      <c r="AP391" s="13"/>
      <c r="AQ391" s="13"/>
      <c r="AR391" s="13"/>
      <c r="AS391" s="112"/>
      <c r="AT391" s="132"/>
      <c r="AU391" s="132"/>
      <c r="AV391" s="132"/>
      <c r="AW391" s="132"/>
      <c r="AX391" s="7"/>
      <c r="AY391" s="132"/>
      <c r="AZ391" s="13"/>
      <c r="BA391" s="13"/>
      <c r="BB391" s="13"/>
      <c r="BC391" s="112"/>
      <c r="BD391" s="132"/>
      <c r="BE391" s="132"/>
      <c r="BF391" s="132"/>
      <c r="BG391" s="132"/>
      <c r="BH391" s="7"/>
      <c r="BI391" s="132"/>
      <c r="BJ391" s="13"/>
      <c r="BK391" s="13"/>
      <c r="BL391" s="13"/>
      <c r="BM391" s="112"/>
      <c r="BN391" s="132"/>
      <c r="BO391" s="132"/>
      <c r="BP391" s="132"/>
      <c r="BQ391" s="132"/>
      <c r="BR391" s="7"/>
      <c r="BS391" s="132"/>
      <c r="BT391" s="13"/>
      <c r="BU391" s="13"/>
      <c r="BV391" s="13"/>
      <c r="BW391" s="112"/>
      <c r="BX391" s="132"/>
      <c r="BY391" s="132"/>
      <c r="BZ391" s="132"/>
      <c r="CA391" s="132"/>
      <c r="CB391" s="7"/>
      <c r="CC391" s="132"/>
      <c r="CD391" s="13"/>
      <c r="CE391" s="13"/>
      <c r="CF391" s="13"/>
      <c r="CG391" s="112"/>
      <c r="CH391" s="132"/>
      <c r="CI391" s="132"/>
      <c r="CJ391" s="132"/>
      <c r="CK391" s="132"/>
      <c r="CL391" s="7"/>
      <c r="CM391" s="132"/>
      <c r="CN391" s="13"/>
      <c r="CO391" s="13"/>
      <c r="CP391" s="13"/>
      <c r="CQ391" s="112"/>
      <c r="CR391" s="132"/>
      <c r="CS391" s="132"/>
      <c r="CT391" s="132"/>
      <c r="CU391" s="132"/>
      <c r="CV391" s="7"/>
      <c r="CW391" s="132"/>
      <c r="CX391" s="13"/>
      <c r="CY391" s="13"/>
      <c r="CZ391" s="13"/>
      <c r="DA391" s="112"/>
      <c r="DB391" s="132"/>
      <c r="DC391" s="132"/>
      <c r="DD391" s="132"/>
      <c r="DE391" s="132"/>
      <c r="DF391" s="7"/>
      <c r="DG391" s="132"/>
      <c r="DH391" s="13"/>
      <c r="DI391" s="13"/>
      <c r="DJ391" s="13"/>
      <c r="DK391" s="112"/>
      <c r="DL391" s="132"/>
      <c r="DM391" s="132"/>
      <c r="DN391" s="132"/>
      <c r="DO391" s="132"/>
      <c r="DP391" s="7"/>
      <c r="DQ391" s="132"/>
      <c r="DR391" s="13"/>
      <c r="DS391" s="13"/>
      <c r="DT391" s="13"/>
      <c r="DU391" s="112"/>
      <c r="DV391" s="132"/>
      <c r="DW391" s="132"/>
      <c r="DX391" s="132"/>
      <c r="DY391" s="132"/>
      <c r="DZ391" s="7"/>
      <c r="EA391" s="132"/>
      <c r="EB391" s="13"/>
      <c r="EC391" s="13"/>
      <c r="ED391" s="13"/>
      <c r="EE391" s="112"/>
      <c r="EF391" s="132"/>
      <c r="EG391" s="132"/>
      <c r="EH391" s="132"/>
      <c r="EI391" s="132"/>
      <c r="EJ391" s="7"/>
      <c r="EK391" s="132"/>
      <c r="EL391" s="13"/>
      <c r="EM391" s="13"/>
      <c r="EN391" s="13"/>
      <c r="EO391" s="112"/>
      <c r="EP391" s="132"/>
      <c r="EQ391" s="132"/>
      <c r="ER391" s="132"/>
      <c r="ES391" s="132"/>
      <c r="ET391" s="7"/>
      <c r="EU391" s="132"/>
    </row>
    <row r="392" spans="1:151" ht="12.75" customHeight="1" x14ac:dyDescent="0.2">
      <c r="A392" s="13"/>
      <c r="B392" s="13"/>
      <c r="C392" s="13"/>
      <c r="D392" s="13"/>
      <c r="E392" s="13"/>
      <c r="F392" s="13"/>
      <c r="G392" s="13"/>
      <c r="H392" s="13"/>
      <c r="I392" s="13"/>
      <c r="J392" s="13"/>
      <c r="K392" s="14"/>
      <c r="L392" s="13"/>
      <c r="M392" s="13"/>
      <c r="N392" s="13"/>
      <c r="O392" s="112"/>
      <c r="P392" s="132"/>
      <c r="Q392" s="132"/>
      <c r="R392" s="132"/>
      <c r="S392" s="132"/>
      <c r="T392" s="7"/>
      <c r="U392" s="132"/>
      <c r="V392" s="13"/>
      <c r="W392" s="13"/>
      <c r="X392" s="13"/>
      <c r="Y392" s="112"/>
      <c r="Z392" s="132"/>
      <c r="AA392" s="132"/>
      <c r="AB392" s="132"/>
      <c r="AC392" s="132"/>
      <c r="AD392" s="7"/>
      <c r="AE392" s="132"/>
      <c r="AF392" s="13"/>
      <c r="AG392" s="13"/>
      <c r="AH392" s="13"/>
      <c r="AI392" s="112"/>
      <c r="AJ392" s="132"/>
      <c r="AK392" s="132"/>
      <c r="AL392" s="132"/>
      <c r="AM392" s="132"/>
      <c r="AN392" s="7"/>
      <c r="AO392" s="132"/>
      <c r="AP392" s="13"/>
      <c r="AQ392" s="13"/>
      <c r="AR392" s="13"/>
      <c r="AS392" s="112"/>
      <c r="AT392" s="132"/>
      <c r="AU392" s="132"/>
      <c r="AV392" s="132"/>
      <c r="AW392" s="132"/>
      <c r="AX392" s="7"/>
      <c r="AY392" s="132"/>
      <c r="AZ392" s="13"/>
      <c r="BA392" s="13"/>
      <c r="BB392" s="13"/>
      <c r="BC392" s="112"/>
      <c r="BD392" s="132"/>
      <c r="BE392" s="132"/>
      <c r="BF392" s="132"/>
      <c r="BG392" s="132"/>
      <c r="BH392" s="7"/>
      <c r="BI392" s="132"/>
      <c r="BJ392" s="13"/>
      <c r="BK392" s="13"/>
      <c r="BL392" s="13"/>
      <c r="BM392" s="112"/>
      <c r="BN392" s="132"/>
      <c r="BO392" s="132"/>
      <c r="BP392" s="132"/>
      <c r="BQ392" s="132"/>
      <c r="BR392" s="7"/>
      <c r="BS392" s="132"/>
      <c r="BT392" s="13"/>
      <c r="BU392" s="13"/>
      <c r="BV392" s="13"/>
      <c r="BW392" s="112"/>
      <c r="BX392" s="132"/>
      <c r="BY392" s="132"/>
      <c r="BZ392" s="132"/>
      <c r="CA392" s="132"/>
      <c r="CB392" s="7"/>
      <c r="CC392" s="132"/>
      <c r="CD392" s="13"/>
      <c r="CE392" s="13"/>
      <c r="CF392" s="13"/>
      <c r="CG392" s="112"/>
      <c r="CH392" s="132"/>
      <c r="CI392" s="132"/>
      <c r="CJ392" s="132"/>
      <c r="CK392" s="132"/>
      <c r="CL392" s="7"/>
      <c r="CM392" s="132"/>
      <c r="CN392" s="13"/>
      <c r="CO392" s="13"/>
      <c r="CP392" s="13"/>
      <c r="CQ392" s="112"/>
      <c r="CR392" s="132"/>
      <c r="CS392" s="132"/>
      <c r="CT392" s="132"/>
      <c r="CU392" s="132"/>
      <c r="CV392" s="7"/>
      <c r="CW392" s="132"/>
      <c r="CX392" s="13"/>
      <c r="CY392" s="13"/>
      <c r="CZ392" s="13"/>
      <c r="DA392" s="112"/>
      <c r="DB392" s="132"/>
      <c r="DC392" s="132"/>
      <c r="DD392" s="132"/>
      <c r="DE392" s="132"/>
      <c r="DF392" s="7"/>
      <c r="DG392" s="132"/>
      <c r="DH392" s="13"/>
      <c r="DI392" s="13"/>
      <c r="DJ392" s="13"/>
      <c r="DK392" s="112"/>
      <c r="DL392" s="132"/>
      <c r="DM392" s="132"/>
      <c r="DN392" s="132"/>
      <c r="DO392" s="132"/>
      <c r="DP392" s="7"/>
      <c r="DQ392" s="132"/>
      <c r="DR392" s="13"/>
      <c r="DS392" s="13"/>
      <c r="DT392" s="13"/>
      <c r="DU392" s="112"/>
      <c r="DV392" s="132"/>
      <c r="DW392" s="132"/>
      <c r="DX392" s="132"/>
      <c r="DY392" s="132"/>
      <c r="DZ392" s="7"/>
      <c r="EA392" s="132"/>
      <c r="EB392" s="13"/>
      <c r="EC392" s="13"/>
      <c r="ED392" s="13"/>
      <c r="EE392" s="112"/>
      <c r="EF392" s="132"/>
      <c r="EG392" s="132"/>
      <c r="EH392" s="132"/>
      <c r="EI392" s="132"/>
      <c r="EJ392" s="7"/>
      <c r="EK392" s="132"/>
      <c r="EL392" s="13"/>
      <c r="EM392" s="13"/>
      <c r="EN392" s="13"/>
      <c r="EO392" s="112"/>
      <c r="EP392" s="132"/>
      <c r="EQ392" s="132"/>
      <c r="ER392" s="132"/>
      <c r="ES392" s="132"/>
      <c r="ET392" s="7"/>
      <c r="EU392" s="132"/>
    </row>
    <row r="393" spans="1:151" ht="12.75" customHeight="1" x14ac:dyDescent="0.2">
      <c r="A393" s="13"/>
      <c r="B393" s="13"/>
      <c r="C393" s="13"/>
      <c r="D393" s="13"/>
      <c r="E393" s="13"/>
      <c r="F393" s="13"/>
      <c r="G393" s="13"/>
      <c r="H393" s="13"/>
      <c r="I393" s="13"/>
      <c r="J393" s="13"/>
      <c r="K393" s="14"/>
      <c r="L393" s="13"/>
      <c r="M393" s="13"/>
      <c r="N393" s="13"/>
      <c r="O393" s="112"/>
      <c r="P393" s="132"/>
      <c r="Q393" s="132"/>
      <c r="R393" s="132"/>
      <c r="S393" s="132"/>
      <c r="T393" s="7"/>
      <c r="U393" s="132"/>
      <c r="V393" s="13"/>
      <c r="W393" s="13"/>
      <c r="X393" s="13"/>
      <c r="Y393" s="112"/>
      <c r="Z393" s="132"/>
      <c r="AA393" s="132"/>
      <c r="AB393" s="132"/>
      <c r="AC393" s="132"/>
      <c r="AD393" s="7"/>
      <c r="AE393" s="132"/>
      <c r="AF393" s="13"/>
      <c r="AG393" s="13"/>
      <c r="AH393" s="13"/>
      <c r="AI393" s="112"/>
      <c r="AJ393" s="132"/>
      <c r="AK393" s="132"/>
      <c r="AL393" s="132"/>
      <c r="AM393" s="132"/>
      <c r="AN393" s="7"/>
      <c r="AO393" s="132"/>
      <c r="AP393" s="13"/>
      <c r="AQ393" s="13"/>
      <c r="AR393" s="13"/>
      <c r="AS393" s="112"/>
      <c r="AT393" s="132"/>
      <c r="AU393" s="132"/>
      <c r="AV393" s="132"/>
      <c r="AW393" s="132"/>
      <c r="AX393" s="7"/>
      <c r="AY393" s="132"/>
      <c r="AZ393" s="13"/>
      <c r="BA393" s="13"/>
      <c r="BB393" s="13"/>
      <c r="BC393" s="112"/>
      <c r="BD393" s="132"/>
      <c r="BE393" s="132"/>
      <c r="BF393" s="132"/>
      <c r="BG393" s="132"/>
      <c r="BH393" s="7"/>
      <c r="BI393" s="132"/>
      <c r="BJ393" s="13"/>
      <c r="BK393" s="13"/>
      <c r="BL393" s="13"/>
      <c r="BM393" s="112"/>
      <c r="BN393" s="132"/>
      <c r="BO393" s="132"/>
      <c r="BP393" s="132"/>
      <c r="BQ393" s="132"/>
      <c r="BR393" s="7"/>
      <c r="BS393" s="132"/>
      <c r="BT393" s="13"/>
      <c r="BU393" s="13"/>
      <c r="BV393" s="13"/>
      <c r="BW393" s="112"/>
      <c r="BX393" s="132"/>
      <c r="BY393" s="132"/>
      <c r="BZ393" s="132"/>
      <c r="CA393" s="132"/>
      <c r="CB393" s="7"/>
      <c r="CC393" s="132"/>
      <c r="CD393" s="13"/>
      <c r="CE393" s="13"/>
      <c r="CF393" s="13"/>
      <c r="CG393" s="112"/>
      <c r="CH393" s="132"/>
      <c r="CI393" s="132"/>
      <c r="CJ393" s="132"/>
      <c r="CK393" s="132"/>
      <c r="CL393" s="7"/>
      <c r="CM393" s="132"/>
      <c r="CN393" s="13"/>
      <c r="CO393" s="13"/>
      <c r="CP393" s="13"/>
      <c r="CQ393" s="112"/>
      <c r="CR393" s="132"/>
      <c r="CS393" s="132"/>
      <c r="CT393" s="132"/>
      <c r="CU393" s="132"/>
      <c r="CV393" s="7"/>
      <c r="CW393" s="132"/>
      <c r="CX393" s="13"/>
      <c r="CY393" s="13"/>
      <c r="CZ393" s="13"/>
      <c r="DA393" s="112"/>
      <c r="DB393" s="132"/>
      <c r="DC393" s="132"/>
      <c r="DD393" s="132"/>
      <c r="DE393" s="132"/>
      <c r="DF393" s="7"/>
      <c r="DG393" s="132"/>
      <c r="DH393" s="13"/>
      <c r="DI393" s="13"/>
      <c r="DJ393" s="13"/>
      <c r="DK393" s="112"/>
      <c r="DL393" s="132"/>
      <c r="DM393" s="132"/>
      <c r="DN393" s="132"/>
      <c r="DO393" s="132"/>
      <c r="DP393" s="7"/>
      <c r="DQ393" s="132"/>
      <c r="DR393" s="13"/>
      <c r="DS393" s="13"/>
      <c r="DT393" s="13"/>
      <c r="DU393" s="112"/>
      <c r="DV393" s="132"/>
      <c r="DW393" s="132"/>
      <c r="DX393" s="132"/>
      <c r="DY393" s="132"/>
      <c r="DZ393" s="7"/>
      <c r="EA393" s="132"/>
      <c r="EB393" s="13"/>
      <c r="EC393" s="13"/>
      <c r="ED393" s="13"/>
      <c r="EE393" s="112"/>
      <c r="EF393" s="132"/>
      <c r="EG393" s="132"/>
      <c r="EH393" s="132"/>
      <c r="EI393" s="132"/>
      <c r="EJ393" s="7"/>
      <c r="EK393" s="132"/>
      <c r="EL393" s="13"/>
      <c r="EM393" s="13"/>
      <c r="EN393" s="13"/>
      <c r="EO393" s="112"/>
      <c r="EP393" s="132"/>
      <c r="EQ393" s="132"/>
      <c r="ER393" s="132"/>
      <c r="ES393" s="132"/>
      <c r="ET393" s="7"/>
      <c r="EU393" s="132"/>
    </row>
    <row r="394" spans="1:151" ht="12.75" customHeight="1" x14ac:dyDescent="0.2">
      <c r="A394" s="13"/>
      <c r="B394" s="13"/>
      <c r="C394" s="13"/>
      <c r="D394" s="13"/>
      <c r="E394" s="13"/>
      <c r="F394" s="13"/>
      <c r="G394" s="13"/>
      <c r="H394" s="13"/>
      <c r="I394" s="13"/>
      <c r="J394" s="13"/>
      <c r="K394" s="14"/>
      <c r="L394" s="13"/>
      <c r="M394" s="13"/>
      <c r="N394" s="13"/>
      <c r="O394" s="112"/>
      <c r="P394" s="132"/>
      <c r="Q394" s="132"/>
      <c r="R394" s="132"/>
      <c r="S394" s="132"/>
      <c r="T394" s="7"/>
      <c r="U394" s="132"/>
      <c r="V394" s="13"/>
      <c r="W394" s="13"/>
      <c r="X394" s="13"/>
      <c r="Y394" s="112"/>
      <c r="Z394" s="132"/>
      <c r="AA394" s="132"/>
      <c r="AB394" s="132"/>
      <c r="AC394" s="132"/>
      <c r="AD394" s="7"/>
      <c r="AE394" s="132"/>
      <c r="AF394" s="13"/>
      <c r="AG394" s="13"/>
      <c r="AH394" s="13"/>
      <c r="AI394" s="112"/>
      <c r="AJ394" s="132"/>
      <c r="AK394" s="132"/>
      <c r="AL394" s="132"/>
      <c r="AM394" s="132"/>
      <c r="AN394" s="7"/>
      <c r="AO394" s="132"/>
      <c r="AP394" s="13"/>
      <c r="AQ394" s="13"/>
      <c r="AR394" s="13"/>
      <c r="AS394" s="112"/>
      <c r="AT394" s="132"/>
      <c r="AU394" s="132"/>
      <c r="AV394" s="132"/>
      <c r="AW394" s="132"/>
      <c r="AX394" s="7"/>
      <c r="AY394" s="132"/>
      <c r="AZ394" s="13"/>
      <c r="BA394" s="13"/>
      <c r="BB394" s="13"/>
      <c r="BC394" s="112"/>
      <c r="BD394" s="132"/>
      <c r="BE394" s="132"/>
      <c r="BF394" s="132"/>
      <c r="BG394" s="132"/>
      <c r="BH394" s="7"/>
      <c r="BI394" s="132"/>
      <c r="BJ394" s="13"/>
      <c r="BK394" s="13"/>
      <c r="BL394" s="13"/>
      <c r="BM394" s="112"/>
      <c r="BN394" s="132"/>
      <c r="BO394" s="132"/>
      <c r="BP394" s="132"/>
      <c r="BQ394" s="132"/>
      <c r="BR394" s="7"/>
      <c r="BS394" s="132"/>
      <c r="BT394" s="13"/>
      <c r="BU394" s="13"/>
      <c r="BV394" s="13"/>
      <c r="BW394" s="112"/>
      <c r="BX394" s="132"/>
      <c r="BY394" s="132"/>
      <c r="BZ394" s="132"/>
      <c r="CA394" s="132"/>
      <c r="CB394" s="7"/>
      <c r="CC394" s="132"/>
      <c r="CD394" s="13"/>
      <c r="CE394" s="13"/>
      <c r="CF394" s="13"/>
      <c r="CG394" s="112"/>
      <c r="CH394" s="132"/>
      <c r="CI394" s="132"/>
      <c r="CJ394" s="132"/>
      <c r="CK394" s="132"/>
      <c r="CL394" s="7"/>
      <c r="CM394" s="132"/>
      <c r="CN394" s="13"/>
      <c r="CO394" s="13"/>
      <c r="CP394" s="13"/>
      <c r="CQ394" s="112"/>
      <c r="CR394" s="132"/>
      <c r="CS394" s="132"/>
      <c r="CT394" s="132"/>
      <c r="CU394" s="132"/>
      <c r="CV394" s="7"/>
      <c r="CW394" s="132"/>
      <c r="CX394" s="13"/>
      <c r="CY394" s="13"/>
      <c r="CZ394" s="13"/>
      <c r="DA394" s="112"/>
      <c r="DB394" s="132"/>
      <c r="DC394" s="132"/>
      <c r="DD394" s="132"/>
      <c r="DE394" s="132"/>
      <c r="DF394" s="7"/>
      <c r="DG394" s="132"/>
      <c r="DH394" s="13"/>
      <c r="DI394" s="13"/>
      <c r="DJ394" s="13"/>
      <c r="DK394" s="112"/>
      <c r="DL394" s="132"/>
      <c r="DM394" s="132"/>
      <c r="DN394" s="132"/>
      <c r="DO394" s="132"/>
      <c r="DP394" s="7"/>
      <c r="DQ394" s="132"/>
      <c r="DR394" s="13"/>
      <c r="DS394" s="13"/>
      <c r="DT394" s="13"/>
      <c r="DU394" s="112"/>
      <c r="DV394" s="132"/>
      <c r="DW394" s="132"/>
      <c r="DX394" s="132"/>
      <c r="DY394" s="132"/>
      <c r="DZ394" s="7"/>
      <c r="EA394" s="132"/>
      <c r="EB394" s="13"/>
      <c r="EC394" s="13"/>
      <c r="ED394" s="13"/>
      <c r="EE394" s="112"/>
      <c r="EF394" s="132"/>
      <c r="EG394" s="132"/>
      <c r="EH394" s="132"/>
      <c r="EI394" s="132"/>
      <c r="EJ394" s="7"/>
      <c r="EK394" s="132"/>
      <c r="EL394" s="13"/>
      <c r="EM394" s="13"/>
      <c r="EN394" s="13"/>
      <c r="EO394" s="112"/>
      <c r="EP394" s="132"/>
      <c r="EQ394" s="132"/>
      <c r="ER394" s="132"/>
      <c r="ES394" s="132"/>
      <c r="ET394" s="7"/>
      <c r="EU394" s="132"/>
    </row>
    <row r="395" spans="1:151" ht="12.75" customHeight="1" x14ac:dyDescent="0.2">
      <c r="A395" s="13"/>
      <c r="B395" s="13"/>
      <c r="C395" s="13"/>
      <c r="D395" s="13"/>
      <c r="E395" s="13"/>
      <c r="F395" s="13"/>
      <c r="G395" s="13"/>
      <c r="H395" s="13"/>
      <c r="I395" s="13"/>
      <c r="J395" s="13"/>
      <c r="K395" s="14"/>
      <c r="L395" s="13"/>
      <c r="M395" s="13"/>
      <c r="N395" s="13"/>
      <c r="O395" s="112"/>
      <c r="P395" s="132"/>
      <c r="Q395" s="132"/>
      <c r="R395" s="132"/>
      <c r="S395" s="132"/>
      <c r="T395" s="7"/>
      <c r="U395" s="132"/>
      <c r="V395" s="13"/>
      <c r="W395" s="13"/>
      <c r="X395" s="13"/>
      <c r="Y395" s="112"/>
      <c r="Z395" s="132"/>
      <c r="AA395" s="132"/>
      <c r="AB395" s="132"/>
      <c r="AC395" s="132"/>
      <c r="AD395" s="7"/>
      <c r="AE395" s="132"/>
      <c r="AF395" s="13"/>
      <c r="AG395" s="13"/>
      <c r="AH395" s="13"/>
      <c r="AI395" s="112"/>
      <c r="AJ395" s="132"/>
      <c r="AK395" s="132"/>
      <c r="AL395" s="132"/>
      <c r="AM395" s="132"/>
      <c r="AN395" s="7"/>
      <c r="AO395" s="132"/>
      <c r="AP395" s="13"/>
      <c r="AQ395" s="13"/>
      <c r="AR395" s="13"/>
      <c r="AS395" s="112"/>
      <c r="AT395" s="132"/>
      <c r="AU395" s="132"/>
      <c r="AV395" s="132"/>
      <c r="AW395" s="132"/>
      <c r="AX395" s="7"/>
      <c r="AY395" s="132"/>
      <c r="AZ395" s="13"/>
      <c r="BA395" s="13"/>
      <c r="BB395" s="13"/>
      <c r="BC395" s="112"/>
      <c r="BD395" s="132"/>
      <c r="BE395" s="132"/>
      <c r="BF395" s="132"/>
      <c r="BG395" s="132"/>
      <c r="BH395" s="7"/>
      <c r="BI395" s="132"/>
      <c r="BJ395" s="13"/>
      <c r="BK395" s="13"/>
      <c r="BL395" s="13"/>
      <c r="BM395" s="112"/>
      <c r="BN395" s="132"/>
      <c r="BO395" s="132"/>
      <c r="BP395" s="132"/>
      <c r="BQ395" s="132"/>
      <c r="BR395" s="7"/>
      <c r="BS395" s="132"/>
      <c r="BT395" s="13"/>
      <c r="BU395" s="13"/>
      <c r="BV395" s="13"/>
      <c r="BW395" s="112"/>
      <c r="BX395" s="132"/>
      <c r="BY395" s="132"/>
      <c r="BZ395" s="132"/>
      <c r="CA395" s="132"/>
      <c r="CB395" s="7"/>
      <c r="CC395" s="132"/>
      <c r="CD395" s="13"/>
      <c r="CE395" s="13"/>
      <c r="CF395" s="13"/>
      <c r="CG395" s="112"/>
      <c r="CH395" s="132"/>
      <c r="CI395" s="132"/>
      <c r="CJ395" s="132"/>
      <c r="CK395" s="132"/>
      <c r="CL395" s="7"/>
      <c r="CM395" s="132"/>
      <c r="CN395" s="13"/>
      <c r="CO395" s="13"/>
      <c r="CP395" s="13"/>
      <c r="CQ395" s="112"/>
      <c r="CR395" s="132"/>
      <c r="CS395" s="132"/>
      <c r="CT395" s="132"/>
      <c r="CU395" s="132"/>
      <c r="CV395" s="7"/>
      <c r="CW395" s="132"/>
      <c r="CX395" s="13"/>
      <c r="CY395" s="13"/>
      <c r="CZ395" s="13"/>
      <c r="DA395" s="112"/>
      <c r="DB395" s="132"/>
      <c r="DC395" s="132"/>
      <c r="DD395" s="132"/>
      <c r="DE395" s="132"/>
      <c r="DF395" s="7"/>
      <c r="DG395" s="132"/>
      <c r="DH395" s="13"/>
      <c r="DI395" s="13"/>
      <c r="DJ395" s="13"/>
      <c r="DK395" s="112"/>
      <c r="DL395" s="132"/>
      <c r="DM395" s="132"/>
      <c r="DN395" s="132"/>
      <c r="DO395" s="132"/>
      <c r="DP395" s="7"/>
      <c r="DQ395" s="132"/>
      <c r="DR395" s="13"/>
      <c r="DS395" s="13"/>
      <c r="DT395" s="13"/>
      <c r="DU395" s="112"/>
      <c r="DV395" s="132"/>
      <c r="DW395" s="132"/>
      <c r="DX395" s="132"/>
      <c r="DY395" s="132"/>
      <c r="DZ395" s="7"/>
      <c r="EA395" s="132"/>
      <c r="EB395" s="13"/>
      <c r="EC395" s="13"/>
      <c r="ED395" s="13"/>
      <c r="EE395" s="112"/>
      <c r="EF395" s="132"/>
      <c r="EG395" s="132"/>
      <c r="EH395" s="132"/>
      <c r="EI395" s="132"/>
      <c r="EJ395" s="7"/>
      <c r="EK395" s="132"/>
      <c r="EL395" s="13"/>
      <c r="EM395" s="13"/>
      <c r="EN395" s="13"/>
      <c r="EO395" s="112"/>
      <c r="EP395" s="132"/>
      <c r="EQ395" s="132"/>
      <c r="ER395" s="132"/>
      <c r="ES395" s="132"/>
      <c r="ET395" s="7"/>
      <c r="EU395" s="132"/>
    </row>
    <row r="396" spans="1:151" ht="12.75" customHeight="1" x14ac:dyDescent="0.2">
      <c r="A396" s="13"/>
      <c r="B396" s="13"/>
      <c r="C396" s="13"/>
      <c r="D396" s="13"/>
      <c r="E396" s="13"/>
      <c r="F396" s="13"/>
      <c r="G396" s="13"/>
      <c r="H396" s="13"/>
      <c r="I396" s="13"/>
      <c r="J396" s="13"/>
      <c r="K396" s="14"/>
      <c r="L396" s="13"/>
      <c r="M396" s="13"/>
      <c r="N396" s="13"/>
      <c r="O396" s="112"/>
      <c r="P396" s="132"/>
      <c r="Q396" s="132"/>
      <c r="R396" s="132"/>
      <c r="S396" s="132"/>
      <c r="T396" s="7"/>
      <c r="U396" s="132"/>
      <c r="V396" s="13"/>
      <c r="W396" s="13"/>
      <c r="X396" s="13"/>
      <c r="Y396" s="112"/>
      <c r="Z396" s="132"/>
      <c r="AA396" s="132"/>
      <c r="AB396" s="132"/>
      <c r="AC396" s="132"/>
      <c r="AD396" s="7"/>
      <c r="AE396" s="132"/>
      <c r="AF396" s="13"/>
      <c r="AG396" s="13"/>
      <c r="AH396" s="13"/>
      <c r="AI396" s="112"/>
      <c r="AJ396" s="132"/>
      <c r="AK396" s="132"/>
      <c r="AL396" s="132"/>
      <c r="AM396" s="132"/>
      <c r="AN396" s="7"/>
      <c r="AO396" s="132"/>
      <c r="AP396" s="13"/>
      <c r="AQ396" s="13"/>
      <c r="AR396" s="13"/>
      <c r="AS396" s="112"/>
      <c r="AT396" s="132"/>
      <c r="AU396" s="132"/>
      <c r="AV396" s="132"/>
      <c r="AW396" s="132"/>
      <c r="AX396" s="7"/>
      <c r="AY396" s="132"/>
      <c r="AZ396" s="13"/>
      <c r="BA396" s="13"/>
      <c r="BB396" s="13"/>
      <c r="BC396" s="112"/>
      <c r="BD396" s="132"/>
      <c r="BE396" s="132"/>
      <c r="BF396" s="132"/>
      <c r="BG396" s="132"/>
      <c r="BH396" s="7"/>
      <c r="BI396" s="132"/>
      <c r="BJ396" s="13"/>
      <c r="BK396" s="13"/>
      <c r="BL396" s="13"/>
      <c r="BM396" s="112"/>
      <c r="BN396" s="132"/>
      <c r="BO396" s="132"/>
      <c r="BP396" s="132"/>
      <c r="BQ396" s="132"/>
      <c r="BR396" s="7"/>
      <c r="BS396" s="132"/>
      <c r="BT396" s="13"/>
      <c r="BU396" s="13"/>
      <c r="BV396" s="13"/>
      <c r="BW396" s="112"/>
      <c r="BX396" s="132"/>
      <c r="BY396" s="132"/>
      <c r="BZ396" s="132"/>
      <c r="CA396" s="132"/>
      <c r="CB396" s="7"/>
      <c r="CC396" s="132"/>
      <c r="CD396" s="13"/>
      <c r="CE396" s="13"/>
      <c r="CF396" s="13"/>
      <c r="CG396" s="112"/>
      <c r="CH396" s="132"/>
      <c r="CI396" s="132"/>
      <c r="CJ396" s="132"/>
      <c r="CK396" s="132"/>
      <c r="CL396" s="7"/>
      <c r="CM396" s="132"/>
      <c r="CN396" s="13"/>
      <c r="CO396" s="13"/>
      <c r="CP396" s="13"/>
      <c r="CQ396" s="112"/>
      <c r="CR396" s="132"/>
      <c r="CS396" s="132"/>
      <c r="CT396" s="132"/>
      <c r="CU396" s="132"/>
      <c r="CV396" s="7"/>
      <c r="CW396" s="132"/>
      <c r="CX396" s="13"/>
      <c r="CY396" s="13"/>
      <c r="CZ396" s="13"/>
      <c r="DA396" s="112"/>
      <c r="DB396" s="132"/>
      <c r="DC396" s="132"/>
      <c r="DD396" s="132"/>
      <c r="DE396" s="132"/>
      <c r="DF396" s="7"/>
      <c r="DG396" s="132"/>
      <c r="DH396" s="13"/>
      <c r="DI396" s="13"/>
      <c r="DJ396" s="13"/>
      <c r="DK396" s="112"/>
      <c r="DL396" s="132"/>
      <c r="DM396" s="132"/>
      <c r="DN396" s="132"/>
      <c r="DO396" s="132"/>
      <c r="DP396" s="7"/>
      <c r="DQ396" s="132"/>
      <c r="DR396" s="13"/>
      <c r="DS396" s="13"/>
      <c r="DT396" s="13"/>
      <c r="DU396" s="112"/>
      <c r="DV396" s="132"/>
      <c r="DW396" s="132"/>
      <c r="DX396" s="132"/>
      <c r="DY396" s="132"/>
      <c r="DZ396" s="7"/>
      <c r="EA396" s="132"/>
      <c r="EB396" s="13"/>
      <c r="EC396" s="13"/>
      <c r="ED396" s="13"/>
      <c r="EE396" s="112"/>
      <c r="EF396" s="132"/>
      <c r="EG396" s="132"/>
      <c r="EH396" s="132"/>
      <c r="EI396" s="132"/>
      <c r="EJ396" s="7"/>
      <c r="EK396" s="132"/>
      <c r="EL396" s="13"/>
      <c r="EM396" s="13"/>
      <c r="EN396" s="13"/>
      <c r="EO396" s="112"/>
      <c r="EP396" s="132"/>
      <c r="EQ396" s="132"/>
      <c r="ER396" s="132"/>
      <c r="ES396" s="132"/>
      <c r="ET396" s="7"/>
      <c r="EU396" s="132"/>
    </row>
    <row r="397" spans="1:151" ht="12.75" customHeight="1" x14ac:dyDescent="0.2">
      <c r="A397" s="13"/>
      <c r="B397" s="13"/>
      <c r="C397" s="13"/>
      <c r="D397" s="13"/>
      <c r="E397" s="13"/>
      <c r="F397" s="13"/>
      <c r="G397" s="13"/>
      <c r="H397" s="13"/>
      <c r="I397" s="13"/>
      <c r="J397" s="13"/>
      <c r="K397" s="14"/>
      <c r="L397" s="13"/>
      <c r="M397" s="13"/>
      <c r="N397" s="13"/>
      <c r="O397" s="112"/>
      <c r="P397" s="132"/>
      <c r="Q397" s="132"/>
      <c r="R397" s="132"/>
      <c r="S397" s="132"/>
      <c r="T397" s="7"/>
      <c r="U397" s="132"/>
      <c r="V397" s="13"/>
      <c r="W397" s="13"/>
      <c r="X397" s="13"/>
      <c r="Y397" s="112"/>
      <c r="Z397" s="132"/>
      <c r="AA397" s="132"/>
      <c r="AB397" s="132"/>
      <c r="AC397" s="132"/>
      <c r="AD397" s="7"/>
      <c r="AE397" s="132"/>
      <c r="AF397" s="13"/>
      <c r="AG397" s="13"/>
      <c r="AH397" s="13"/>
      <c r="AI397" s="112"/>
      <c r="AJ397" s="132"/>
      <c r="AK397" s="132"/>
      <c r="AL397" s="132"/>
      <c r="AM397" s="132"/>
      <c r="AN397" s="7"/>
      <c r="AO397" s="132"/>
      <c r="AP397" s="13"/>
      <c r="AQ397" s="13"/>
      <c r="AR397" s="13"/>
      <c r="AS397" s="112"/>
      <c r="AT397" s="132"/>
      <c r="AU397" s="132"/>
      <c r="AV397" s="132"/>
      <c r="AW397" s="132"/>
      <c r="AX397" s="7"/>
      <c r="AY397" s="132"/>
      <c r="AZ397" s="13"/>
      <c r="BA397" s="13"/>
      <c r="BB397" s="13"/>
      <c r="BC397" s="112"/>
      <c r="BD397" s="132"/>
      <c r="BE397" s="132"/>
      <c r="BF397" s="132"/>
      <c r="BG397" s="132"/>
      <c r="BH397" s="7"/>
      <c r="BI397" s="132"/>
      <c r="BJ397" s="13"/>
      <c r="BK397" s="13"/>
      <c r="BL397" s="13"/>
      <c r="BM397" s="112"/>
      <c r="BN397" s="132"/>
      <c r="BO397" s="132"/>
      <c r="BP397" s="132"/>
      <c r="BQ397" s="132"/>
      <c r="BR397" s="7"/>
      <c r="BS397" s="132"/>
      <c r="BT397" s="13"/>
      <c r="BU397" s="13"/>
      <c r="BV397" s="13"/>
      <c r="BW397" s="112"/>
      <c r="BX397" s="132"/>
      <c r="BY397" s="132"/>
      <c r="BZ397" s="132"/>
      <c r="CA397" s="132"/>
      <c r="CB397" s="7"/>
      <c r="CC397" s="132"/>
      <c r="CD397" s="13"/>
      <c r="CE397" s="13"/>
      <c r="CF397" s="13"/>
      <c r="CG397" s="112"/>
      <c r="CH397" s="132"/>
      <c r="CI397" s="132"/>
      <c r="CJ397" s="132"/>
      <c r="CK397" s="132"/>
      <c r="CL397" s="7"/>
      <c r="CM397" s="132"/>
      <c r="CN397" s="13"/>
      <c r="CO397" s="13"/>
      <c r="CP397" s="13"/>
      <c r="CQ397" s="112"/>
      <c r="CR397" s="132"/>
      <c r="CS397" s="132"/>
      <c r="CT397" s="132"/>
      <c r="CU397" s="132"/>
      <c r="CV397" s="7"/>
      <c r="CW397" s="132"/>
      <c r="CX397" s="13"/>
      <c r="CY397" s="13"/>
      <c r="CZ397" s="13"/>
      <c r="DA397" s="112"/>
      <c r="DB397" s="132"/>
      <c r="DC397" s="132"/>
      <c r="DD397" s="132"/>
      <c r="DE397" s="132"/>
      <c r="DF397" s="7"/>
      <c r="DG397" s="132"/>
      <c r="DH397" s="13"/>
      <c r="DI397" s="13"/>
      <c r="DJ397" s="13"/>
      <c r="DK397" s="112"/>
      <c r="DL397" s="132"/>
      <c r="DM397" s="132"/>
      <c r="DN397" s="132"/>
      <c r="DO397" s="132"/>
      <c r="DP397" s="7"/>
      <c r="DQ397" s="132"/>
      <c r="DR397" s="13"/>
      <c r="DS397" s="13"/>
      <c r="DT397" s="13"/>
      <c r="DU397" s="112"/>
      <c r="DV397" s="132"/>
      <c r="DW397" s="132"/>
      <c r="DX397" s="132"/>
      <c r="DY397" s="132"/>
      <c r="DZ397" s="7"/>
      <c r="EA397" s="132"/>
      <c r="EB397" s="13"/>
      <c r="EC397" s="13"/>
      <c r="ED397" s="13"/>
      <c r="EE397" s="112"/>
      <c r="EF397" s="132"/>
      <c r="EG397" s="132"/>
      <c r="EH397" s="132"/>
      <c r="EI397" s="132"/>
      <c r="EJ397" s="7"/>
      <c r="EK397" s="132"/>
      <c r="EL397" s="13"/>
      <c r="EM397" s="13"/>
      <c r="EN397" s="13"/>
      <c r="EO397" s="112"/>
      <c r="EP397" s="132"/>
      <c r="EQ397" s="132"/>
      <c r="ER397" s="132"/>
      <c r="ES397" s="132"/>
      <c r="ET397" s="7"/>
      <c r="EU397" s="132"/>
    </row>
    <row r="398" spans="1:151" ht="12.75" customHeight="1" x14ac:dyDescent="0.2">
      <c r="A398" s="13"/>
      <c r="B398" s="13"/>
      <c r="C398" s="13"/>
      <c r="D398" s="13"/>
      <c r="E398" s="13"/>
      <c r="F398" s="13"/>
      <c r="G398" s="13"/>
      <c r="H398" s="13"/>
      <c r="I398" s="13"/>
      <c r="J398" s="13"/>
      <c r="K398" s="14"/>
      <c r="L398" s="13"/>
      <c r="M398" s="13"/>
      <c r="N398" s="13"/>
      <c r="O398" s="112"/>
      <c r="P398" s="132"/>
      <c r="Q398" s="132"/>
      <c r="R398" s="132"/>
      <c r="S398" s="132"/>
      <c r="T398" s="7"/>
      <c r="U398" s="132"/>
      <c r="V398" s="13"/>
      <c r="W398" s="13"/>
      <c r="X398" s="13"/>
      <c r="Y398" s="112"/>
      <c r="Z398" s="132"/>
      <c r="AA398" s="132"/>
      <c r="AB398" s="132"/>
      <c r="AC398" s="132"/>
      <c r="AD398" s="7"/>
      <c r="AE398" s="132"/>
      <c r="AF398" s="13"/>
      <c r="AG398" s="13"/>
      <c r="AH398" s="13"/>
      <c r="AI398" s="112"/>
      <c r="AJ398" s="132"/>
      <c r="AK398" s="132"/>
      <c r="AL398" s="132"/>
      <c r="AM398" s="132"/>
      <c r="AN398" s="7"/>
      <c r="AO398" s="132"/>
      <c r="AP398" s="13"/>
      <c r="AQ398" s="13"/>
      <c r="AR398" s="13"/>
      <c r="AS398" s="112"/>
      <c r="AT398" s="132"/>
      <c r="AU398" s="132"/>
      <c r="AV398" s="132"/>
      <c r="AW398" s="132"/>
      <c r="AX398" s="7"/>
      <c r="AY398" s="132"/>
      <c r="AZ398" s="13"/>
      <c r="BA398" s="13"/>
      <c r="BB398" s="13"/>
      <c r="BC398" s="112"/>
      <c r="BD398" s="132"/>
      <c r="BE398" s="132"/>
      <c r="BF398" s="132"/>
      <c r="BG398" s="132"/>
      <c r="BH398" s="7"/>
      <c r="BI398" s="132"/>
      <c r="BJ398" s="13"/>
      <c r="BK398" s="13"/>
      <c r="BL398" s="13"/>
      <c r="BM398" s="112"/>
      <c r="BN398" s="132"/>
      <c r="BO398" s="132"/>
      <c r="BP398" s="132"/>
      <c r="BQ398" s="132"/>
      <c r="BR398" s="7"/>
      <c r="BS398" s="132"/>
      <c r="BT398" s="13"/>
      <c r="BU398" s="13"/>
      <c r="BV398" s="13"/>
      <c r="BW398" s="112"/>
      <c r="BX398" s="132"/>
      <c r="BY398" s="132"/>
      <c r="BZ398" s="132"/>
      <c r="CA398" s="132"/>
      <c r="CB398" s="7"/>
      <c r="CC398" s="132"/>
      <c r="CD398" s="13"/>
      <c r="CE398" s="13"/>
      <c r="CF398" s="13"/>
      <c r="CG398" s="112"/>
      <c r="CH398" s="132"/>
      <c r="CI398" s="132"/>
      <c r="CJ398" s="132"/>
      <c r="CK398" s="132"/>
      <c r="CL398" s="7"/>
      <c r="CM398" s="132"/>
      <c r="CN398" s="13"/>
      <c r="CO398" s="13"/>
      <c r="CP398" s="13"/>
      <c r="CQ398" s="112"/>
      <c r="CR398" s="132"/>
      <c r="CS398" s="132"/>
      <c r="CT398" s="132"/>
      <c r="CU398" s="132"/>
      <c r="CV398" s="7"/>
      <c r="CW398" s="132"/>
      <c r="CX398" s="13"/>
      <c r="CY398" s="13"/>
      <c r="CZ398" s="13"/>
      <c r="DA398" s="112"/>
      <c r="DB398" s="132"/>
      <c r="DC398" s="132"/>
      <c r="DD398" s="132"/>
      <c r="DE398" s="132"/>
      <c r="DF398" s="7"/>
      <c r="DG398" s="132"/>
      <c r="DH398" s="13"/>
      <c r="DI398" s="13"/>
      <c r="DJ398" s="13"/>
      <c r="DK398" s="112"/>
      <c r="DL398" s="132"/>
      <c r="DM398" s="132"/>
      <c r="DN398" s="132"/>
      <c r="DO398" s="132"/>
      <c r="DP398" s="7"/>
      <c r="DQ398" s="132"/>
      <c r="DR398" s="13"/>
      <c r="DS398" s="13"/>
      <c r="DT398" s="13"/>
      <c r="DU398" s="112"/>
      <c r="DV398" s="132"/>
      <c r="DW398" s="132"/>
      <c r="DX398" s="132"/>
      <c r="DY398" s="132"/>
      <c r="DZ398" s="7"/>
      <c r="EA398" s="132"/>
      <c r="EB398" s="13"/>
      <c r="EC398" s="13"/>
      <c r="ED398" s="13"/>
      <c r="EE398" s="112"/>
      <c r="EF398" s="132"/>
      <c r="EG398" s="132"/>
      <c r="EH398" s="132"/>
      <c r="EI398" s="132"/>
      <c r="EJ398" s="7"/>
      <c r="EK398" s="132"/>
      <c r="EL398" s="13"/>
      <c r="EM398" s="13"/>
      <c r="EN398" s="13"/>
      <c r="EO398" s="112"/>
      <c r="EP398" s="132"/>
      <c r="EQ398" s="132"/>
      <c r="ER398" s="132"/>
      <c r="ES398" s="132"/>
      <c r="ET398" s="7"/>
      <c r="EU398" s="132"/>
    </row>
    <row r="399" spans="1:151" ht="12.75" customHeight="1" x14ac:dyDescent="0.2">
      <c r="A399" s="13"/>
      <c r="B399" s="13"/>
      <c r="C399" s="13"/>
      <c r="D399" s="13"/>
      <c r="E399" s="13"/>
      <c r="F399" s="13"/>
      <c r="G399" s="13"/>
      <c r="H399" s="13"/>
      <c r="I399" s="13"/>
      <c r="J399" s="13"/>
      <c r="K399" s="14"/>
      <c r="L399" s="13"/>
      <c r="M399" s="13"/>
      <c r="N399" s="13"/>
      <c r="O399" s="112"/>
      <c r="P399" s="132"/>
      <c r="Q399" s="132"/>
      <c r="R399" s="132"/>
      <c r="S399" s="132"/>
      <c r="T399" s="7"/>
      <c r="U399" s="132"/>
      <c r="V399" s="13"/>
      <c r="W399" s="13"/>
      <c r="X399" s="13"/>
      <c r="Y399" s="112"/>
      <c r="Z399" s="132"/>
      <c r="AA399" s="132"/>
      <c r="AB399" s="132"/>
      <c r="AC399" s="132"/>
      <c r="AD399" s="7"/>
      <c r="AE399" s="132"/>
      <c r="AF399" s="13"/>
      <c r="AG399" s="13"/>
      <c r="AH399" s="13"/>
      <c r="AI399" s="112"/>
      <c r="AJ399" s="132"/>
      <c r="AK399" s="132"/>
      <c r="AL399" s="132"/>
      <c r="AM399" s="132"/>
      <c r="AN399" s="7"/>
      <c r="AO399" s="132"/>
      <c r="AP399" s="13"/>
      <c r="AQ399" s="13"/>
      <c r="AR399" s="13"/>
      <c r="AS399" s="112"/>
      <c r="AT399" s="132"/>
      <c r="AU399" s="132"/>
      <c r="AV399" s="132"/>
      <c r="AW399" s="132"/>
      <c r="AX399" s="7"/>
      <c r="AY399" s="132"/>
      <c r="AZ399" s="13"/>
      <c r="BA399" s="13"/>
      <c r="BB399" s="13"/>
      <c r="BC399" s="112"/>
      <c r="BD399" s="132"/>
      <c r="BE399" s="132"/>
      <c r="BF399" s="132"/>
      <c r="BG399" s="132"/>
      <c r="BH399" s="7"/>
      <c r="BI399" s="132"/>
      <c r="BJ399" s="13"/>
      <c r="BK399" s="13"/>
      <c r="BL399" s="13"/>
      <c r="BM399" s="112"/>
      <c r="BN399" s="132"/>
      <c r="BO399" s="132"/>
      <c r="BP399" s="132"/>
      <c r="BQ399" s="132"/>
      <c r="BR399" s="7"/>
      <c r="BS399" s="132"/>
      <c r="BT399" s="13"/>
      <c r="BU399" s="13"/>
      <c r="BV399" s="13"/>
      <c r="BW399" s="112"/>
      <c r="BX399" s="132"/>
      <c r="BY399" s="132"/>
      <c r="BZ399" s="132"/>
      <c r="CA399" s="132"/>
      <c r="CB399" s="7"/>
      <c r="CC399" s="132"/>
      <c r="CD399" s="13"/>
      <c r="CE399" s="13"/>
      <c r="CF399" s="13"/>
      <c r="CG399" s="112"/>
      <c r="CH399" s="132"/>
      <c r="CI399" s="132"/>
      <c r="CJ399" s="132"/>
      <c r="CK399" s="132"/>
      <c r="CL399" s="7"/>
      <c r="CM399" s="132"/>
      <c r="CN399" s="13"/>
      <c r="CO399" s="13"/>
      <c r="CP399" s="13"/>
      <c r="CQ399" s="112"/>
      <c r="CR399" s="132"/>
      <c r="CS399" s="132"/>
      <c r="CT399" s="132"/>
      <c r="CU399" s="132"/>
      <c r="CV399" s="7"/>
      <c r="CW399" s="132"/>
      <c r="CX399" s="13"/>
      <c r="CY399" s="13"/>
      <c r="CZ399" s="13"/>
      <c r="DA399" s="112"/>
      <c r="DB399" s="132"/>
      <c r="DC399" s="132"/>
      <c r="DD399" s="132"/>
      <c r="DE399" s="132"/>
      <c r="DF399" s="7"/>
      <c r="DG399" s="132"/>
      <c r="DH399" s="13"/>
      <c r="DI399" s="13"/>
      <c r="DJ399" s="13"/>
      <c r="DK399" s="112"/>
      <c r="DL399" s="132"/>
      <c r="DM399" s="132"/>
      <c r="DN399" s="132"/>
      <c r="DO399" s="132"/>
      <c r="DP399" s="7"/>
      <c r="DQ399" s="132"/>
      <c r="DR399" s="13"/>
      <c r="DS399" s="13"/>
      <c r="DT399" s="13"/>
      <c r="DU399" s="112"/>
      <c r="DV399" s="132"/>
      <c r="DW399" s="132"/>
      <c r="DX399" s="132"/>
      <c r="DY399" s="132"/>
      <c r="DZ399" s="7"/>
      <c r="EA399" s="132"/>
      <c r="EB399" s="13"/>
      <c r="EC399" s="13"/>
      <c r="ED399" s="13"/>
      <c r="EE399" s="112"/>
      <c r="EF399" s="132"/>
      <c r="EG399" s="132"/>
      <c r="EH399" s="132"/>
      <c r="EI399" s="132"/>
      <c r="EJ399" s="7"/>
      <c r="EK399" s="132"/>
      <c r="EL399" s="13"/>
      <c r="EM399" s="13"/>
      <c r="EN399" s="13"/>
      <c r="EO399" s="112"/>
      <c r="EP399" s="132"/>
      <c r="EQ399" s="132"/>
      <c r="ER399" s="132"/>
      <c r="ES399" s="132"/>
      <c r="ET399" s="7"/>
      <c r="EU399" s="132"/>
    </row>
    <row r="400" spans="1:151" ht="12.75" customHeight="1" x14ac:dyDescent="0.2">
      <c r="A400" s="13"/>
      <c r="B400" s="13"/>
      <c r="C400" s="13"/>
      <c r="D400" s="13"/>
      <c r="E400" s="13"/>
      <c r="F400" s="13"/>
      <c r="G400" s="13"/>
      <c r="H400" s="13"/>
      <c r="I400" s="13"/>
      <c r="J400" s="13"/>
      <c r="K400" s="14"/>
      <c r="L400" s="13"/>
      <c r="M400" s="13"/>
      <c r="N400" s="13"/>
      <c r="O400" s="112"/>
      <c r="P400" s="132"/>
      <c r="Q400" s="132"/>
      <c r="R400" s="132"/>
      <c r="S400" s="132"/>
      <c r="T400" s="7"/>
      <c r="U400" s="132"/>
      <c r="V400" s="13"/>
      <c r="W400" s="13"/>
      <c r="X400" s="13"/>
      <c r="Y400" s="112"/>
      <c r="Z400" s="132"/>
      <c r="AA400" s="132"/>
      <c r="AB400" s="132"/>
      <c r="AC400" s="132"/>
      <c r="AD400" s="7"/>
      <c r="AE400" s="132"/>
      <c r="AF400" s="13"/>
      <c r="AG400" s="13"/>
      <c r="AH400" s="13"/>
      <c r="AI400" s="112"/>
      <c r="AJ400" s="132"/>
      <c r="AK400" s="132"/>
      <c r="AL400" s="132"/>
      <c r="AM400" s="132"/>
      <c r="AN400" s="7"/>
      <c r="AO400" s="132"/>
      <c r="AP400" s="13"/>
      <c r="AQ400" s="13"/>
      <c r="AR400" s="13"/>
      <c r="AS400" s="112"/>
      <c r="AT400" s="132"/>
      <c r="AU400" s="132"/>
      <c r="AV400" s="132"/>
      <c r="AW400" s="132"/>
      <c r="AX400" s="7"/>
      <c r="AY400" s="132"/>
      <c r="AZ400" s="13"/>
      <c r="BA400" s="13"/>
      <c r="BB400" s="13"/>
      <c r="BC400" s="112"/>
      <c r="BD400" s="132"/>
      <c r="BE400" s="132"/>
      <c r="BF400" s="132"/>
      <c r="BG400" s="132"/>
      <c r="BH400" s="7"/>
      <c r="BI400" s="132"/>
      <c r="BJ400" s="13"/>
      <c r="BK400" s="13"/>
      <c r="BL400" s="13"/>
      <c r="BM400" s="112"/>
      <c r="BN400" s="132"/>
      <c r="BO400" s="132"/>
      <c r="BP400" s="132"/>
      <c r="BQ400" s="132"/>
      <c r="BR400" s="7"/>
      <c r="BS400" s="132"/>
      <c r="BT400" s="13"/>
      <c r="BU400" s="13"/>
      <c r="BV400" s="13"/>
      <c r="BW400" s="112"/>
      <c r="BX400" s="132"/>
      <c r="BY400" s="132"/>
      <c r="BZ400" s="132"/>
      <c r="CA400" s="132"/>
      <c r="CB400" s="7"/>
      <c r="CC400" s="132"/>
      <c r="CD400" s="13"/>
      <c r="CE400" s="13"/>
      <c r="CF400" s="13"/>
      <c r="CG400" s="112"/>
      <c r="CH400" s="132"/>
      <c r="CI400" s="132"/>
      <c r="CJ400" s="132"/>
      <c r="CK400" s="132"/>
      <c r="CL400" s="7"/>
      <c r="CM400" s="132"/>
      <c r="CN400" s="13"/>
      <c r="CO400" s="13"/>
      <c r="CP400" s="13"/>
      <c r="CQ400" s="112"/>
      <c r="CR400" s="132"/>
      <c r="CS400" s="132"/>
      <c r="CT400" s="132"/>
      <c r="CU400" s="132"/>
      <c r="CV400" s="7"/>
      <c r="CW400" s="132"/>
      <c r="CX400" s="13"/>
      <c r="CY400" s="13"/>
      <c r="CZ400" s="13"/>
      <c r="DA400" s="112"/>
      <c r="DB400" s="132"/>
      <c r="DC400" s="132"/>
      <c r="DD400" s="132"/>
      <c r="DE400" s="132"/>
      <c r="DF400" s="7"/>
      <c r="DG400" s="132"/>
      <c r="DH400" s="13"/>
      <c r="DI400" s="13"/>
      <c r="DJ400" s="13"/>
      <c r="DK400" s="112"/>
      <c r="DL400" s="132"/>
      <c r="DM400" s="132"/>
      <c r="DN400" s="132"/>
      <c r="DO400" s="132"/>
      <c r="DP400" s="7"/>
      <c r="DQ400" s="132"/>
      <c r="DR400" s="13"/>
      <c r="DS400" s="13"/>
      <c r="DT400" s="13"/>
      <c r="DU400" s="112"/>
      <c r="DV400" s="132"/>
      <c r="DW400" s="132"/>
      <c r="DX400" s="132"/>
      <c r="DY400" s="132"/>
      <c r="DZ400" s="7"/>
      <c r="EA400" s="132"/>
      <c r="EB400" s="13"/>
      <c r="EC400" s="13"/>
      <c r="ED400" s="13"/>
      <c r="EE400" s="112"/>
      <c r="EF400" s="132"/>
      <c r="EG400" s="132"/>
      <c r="EH400" s="132"/>
      <c r="EI400" s="132"/>
      <c r="EJ400" s="7"/>
      <c r="EK400" s="132"/>
      <c r="EL400" s="13"/>
      <c r="EM400" s="13"/>
      <c r="EN400" s="13"/>
      <c r="EO400" s="112"/>
      <c r="EP400" s="132"/>
      <c r="EQ400" s="132"/>
      <c r="ER400" s="132"/>
      <c r="ES400" s="132"/>
      <c r="ET400" s="7"/>
      <c r="EU400" s="132"/>
    </row>
    <row r="401" spans="1:151" ht="12.75" customHeight="1" x14ac:dyDescent="0.2">
      <c r="A401" s="13"/>
      <c r="B401" s="13"/>
      <c r="C401" s="13"/>
      <c r="D401" s="13"/>
      <c r="E401" s="13"/>
      <c r="F401" s="13"/>
      <c r="G401" s="13"/>
      <c r="H401" s="13"/>
      <c r="I401" s="13"/>
      <c r="J401" s="13"/>
      <c r="K401" s="14"/>
      <c r="L401" s="13"/>
      <c r="M401" s="13"/>
      <c r="N401" s="13"/>
      <c r="O401" s="112"/>
      <c r="P401" s="132"/>
      <c r="Q401" s="132"/>
      <c r="R401" s="132"/>
      <c r="S401" s="132"/>
      <c r="T401" s="7"/>
      <c r="U401" s="132"/>
      <c r="V401" s="13"/>
      <c r="W401" s="13"/>
      <c r="X401" s="13"/>
      <c r="Y401" s="112"/>
      <c r="Z401" s="132"/>
      <c r="AA401" s="132"/>
      <c r="AB401" s="132"/>
      <c r="AC401" s="132"/>
      <c r="AD401" s="7"/>
      <c r="AE401" s="132"/>
      <c r="AF401" s="13"/>
      <c r="AG401" s="13"/>
      <c r="AH401" s="13"/>
      <c r="AI401" s="112"/>
      <c r="AJ401" s="132"/>
      <c r="AK401" s="132"/>
      <c r="AL401" s="132"/>
      <c r="AM401" s="132"/>
      <c r="AN401" s="7"/>
      <c r="AO401" s="132"/>
      <c r="AP401" s="13"/>
      <c r="AQ401" s="13"/>
      <c r="AR401" s="13"/>
      <c r="AS401" s="112"/>
      <c r="AT401" s="132"/>
      <c r="AU401" s="132"/>
      <c r="AV401" s="132"/>
      <c r="AW401" s="132"/>
      <c r="AX401" s="7"/>
      <c r="AY401" s="132"/>
      <c r="AZ401" s="13"/>
      <c r="BA401" s="13"/>
      <c r="BB401" s="13"/>
      <c r="BC401" s="112"/>
      <c r="BD401" s="132"/>
      <c r="BE401" s="132"/>
      <c r="BF401" s="132"/>
      <c r="BG401" s="132"/>
      <c r="BH401" s="7"/>
      <c r="BI401" s="132"/>
      <c r="BJ401" s="13"/>
      <c r="BK401" s="13"/>
      <c r="BL401" s="13"/>
      <c r="BM401" s="112"/>
      <c r="BN401" s="132"/>
      <c r="BO401" s="132"/>
      <c r="BP401" s="132"/>
      <c r="BQ401" s="132"/>
      <c r="BR401" s="7"/>
      <c r="BS401" s="132"/>
      <c r="BT401" s="13"/>
      <c r="BU401" s="13"/>
      <c r="BV401" s="13"/>
      <c r="BW401" s="112"/>
      <c r="BX401" s="132"/>
      <c r="BY401" s="132"/>
      <c r="BZ401" s="132"/>
      <c r="CA401" s="132"/>
      <c r="CB401" s="7"/>
      <c r="CC401" s="132"/>
      <c r="CD401" s="13"/>
      <c r="CE401" s="13"/>
      <c r="CF401" s="13"/>
      <c r="CG401" s="112"/>
      <c r="CH401" s="132"/>
      <c r="CI401" s="132"/>
      <c r="CJ401" s="132"/>
      <c r="CK401" s="132"/>
      <c r="CL401" s="7"/>
      <c r="CM401" s="132"/>
      <c r="CN401" s="13"/>
      <c r="CO401" s="13"/>
      <c r="CP401" s="13"/>
      <c r="CQ401" s="112"/>
      <c r="CR401" s="132"/>
      <c r="CS401" s="132"/>
      <c r="CT401" s="132"/>
      <c r="CU401" s="132"/>
      <c r="CV401" s="7"/>
      <c r="CW401" s="132"/>
      <c r="CX401" s="13"/>
      <c r="CY401" s="13"/>
      <c r="CZ401" s="13"/>
      <c r="DA401" s="112"/>
      <c r="DB401" s="132"/>
      <c r="DC401" s="132"/>
      <c r="DD401" s="132"/>
      <c r="DE401" s="132"/>
      <c r="DF401" s="7"/>
      <c r="DG401" s="132"/>
      <c r="DH401" s="13"/>
      <c r="DI401" s="13"/>
      <c r="DJ401" s="13"/>
      <c r="DK401" s="112"/>
      <c r="DL401" s="132"/>
      <c r="DM401" s="132"/>
      <c r="DN401" s="132"/>
      <c r="DO401" s="132"/>
      <c r="DP401" s="7"/>
      <c r="DQ401" s="132"/>
      <c r="DR401" s="13"/>
      <c r="DS401" s="13"/>
      <c r="DT401" s="13"/>
      <c r="DU401" s="112"/>
      <c r="DV401" s="132"/>
      <c r="DW401" s="132"/>
      <c r="DX401" s="132"/>
      <c r="DY401" s="132"/>
      <c r="DZ401" s="7"/>
      <c r="EA401" s="132"/>
      <c r="EB401" s="13"/>
      <c r="EC401" s="13"/>
      <c r="ED401" s="13"/>
      <c r="EE401" s="112"/>
      <c r="EF401" s="132"/>
      <c r="EG401" s="132"/>
      <c r="EH401" s="132"/>
      <c r="EI401" s="132"/>
      <c r="EJ401" s="7"/>
      <c r="EK401" s="132"/>
      <c r="EL401" s="13"/>
      <c r="EM401" s="13"/>
      <c r="EN401" s="13"/>
      <c r="EO401" s="112"/>
      <c r="EP401" s="132"/>
      <c r="EQ401" s="132"/>
      <c r="ER401" s="132"/>
      <c r="ES401" s="132"/>
      <c r="ET401" s="7"/>
      <c r="EU401" s="132"/>
    </row>
    <row r="402" spans="1:151" ht="12.75" customHeight="1" x14ac:dyDescent="0.2">
      <c r="A402" s="13"/>
      <c r="B402" s="13"/>
      <c r="C402" s="13"/>
      <c r="D402" s="13"/>
      <c r="E402" s="13"/>
      <c r="F402" s="13"/>
      <c r="G402" s="13"/>
      <c r="H402" s="13"/>
      <c r="I402" s="13"/>
      <c r="J402" s="13"/>
      <c r="K402" s="14"/>
      <c r="L402" s="13"/>
      <c r="M402" s="13"/>
      <c r="N402" s="13"/>
      <c r="O402" s="112"/>
      <c r="P402" s="132"/>
      <c r="Q402" s="132"/>
      <c r="R402" s="132"/>
      <c r="S402" s="132"/>
      <c r="T402" s="7"/>
      <c r="U402" s="132"/>
      <c r="V402" s="13"/>
      <c r="W402" s="13"/>
      <c r="X402" s="13"/>
      <c r="Y402" s="112"/>
      <c r="Z402" s="132"/>
      <c r="AA402" s="132"/>
      <c r="AB402" s="132"/>
      <c r="AC402" s="132"/>
      <c r="AD402" s="7"/>
      <c r="AE402" s="132"/>
      <c r="AF402" s="13"/>
      <c r="AG402" s="13"/>
      <c r="AH402" s="13"/>
      <c r="AI402" s="112"/>
      <c r="AJ402" s="132"/>
      <c r="AK402" s="132"/>
      <c r="AL402" s="132"/>
      <c r="AM402" s="132"/>
      <c r="AN402" s="7"/>
      <c r="AO402" s="132"/>
      <c r="AP402" s="13"/>
      <c r="AQ402" s="13"/>
      <c r="AR402" s="13"/>
      <c r="AS402" s="112"/>
      <c r="AT402" s="132"/>
      <c r="AU402" s="132"/>
      <c r="AV402" s="132"/>
      <c r="AW402" s="132"/>
      <c r="AX402" s="7"/>
      <c r="AY402" s="132"/>
      <c r="AZ402" s="13"/>
      <c r="BA402" s="13"/>
      <c r="BB402" s="13"/>
      <c r="BC402" s="112"/>
      <c r="BD402" s="132"/>
      <c r="BE402" s="132"/>
      <c r="BF402" s="132"/>
      <c r="BG402" s="132"/>
      <c r="BH402" s="7"/>
      <c r="BI402" s="132"/>
      <c r="BJ402" s="13"/>
      <c r="BK402" s="13"/>
      <c r="BL402" s="13"/>
      <c r="BM402" s="112"/>
      <c r="BN402" s="132"/>
      <c r="BO402" s="132"/>
      <c r="BP402" s="132"/>
      <c r="BQ402" s="132"/>
      <c r="BR402" s="7"/>
      <c r="BS402" s="132"/>
      <c r="BT402" s="13"/>
      <c r="BU402" s="13"/>
      <c r="BV402" s="13"/>
      <c r="BW402" s="112"/>
      <c r="BX402" s="132"/>
      <c r="BY402" s="132"/>
      <c r="BZ402" s="132"/>
      <c r="CA402" s="132"/>
      <c r="CB402" s="7"/>
      <c r="CC402" s="132"/>
      <c r="CD402" s="13"/>
      <c r="CE402" s="13"/>
      <c r="CF402" s="13"/>
      <c r="CG402" s="112"/>
      <c r="CH402" s="132"/>
      <c r="CI402" s="132"/>
      <c r="CJ402" s="132"/>
      <c r="CK402" s="132"/>
      <c r="CL402" s="7"/>
      <c r="CM402" s="132"/>
      <c r="CN402" s="13"/>
      <c r="CO402" s="13"/>
      <c r="CP402" s="13"/>
      <c r="CQ402" s="112"/>
      <c r="CR402" s="132"/>
      <c r="CS402" s="132"/>
      <c r="CT402" s="132"/>
      <c r="CU402" s="132"/>
      <c r="CV402" s="7"/>
      <c r="CW402" s="132"/>
      <c r="CX402" s="13"/>
      <c r="CY402" s="13"/>
      <c r="CZ402" s="13"/>
      <c r="DA402" s="112"/>
      <c r="DB402" s="132"/>
      <c r="DC402" s="132"/>
      <c r="DD402" s="132"/>
      <c r="DE402" s="132"/>
      <c r="DF402" s="7"/>
      <c r="DG402" s="132"/>
      <c r="DH402" s="13"/>
      <c r="DI402" s="13"/>
      <c r="DJ402" s="13"/>
      <c r="DK402" s="112"/>
      <c r="DL402" s="132"/>
      <c r="DM402" s="132"/>
      <c r="DN402" s="132"/>
      <c r="DO402" s="132"/>
      <c r="DP402" s="7"/>
      <c r="DQ402" s="132"/>
      <c r="DR402" s="13"/>
      <c r="DS402" s="13"/>
      <c r="DT402" s="13"/>
      <c r="DU402" s="112"/>
      <c r="DV402" s="132"/>
      <c r="DW402" s="132"/>
      <c r="DX402" s="132"/>
      <c r="DY402" s="132"/>
      <c r="DZ402" s="7"/>
      <c r="EA402" s="132"/>
      <c r="EB402" s="13"/>
      <c r="EC402" s="13"/>
      <c r="ED402" s="13"/>
      <c r="EE402" s="112"/>
      <c r="EF402" s="132"/>
      <c r="EG402" s="132"/>
      <c r="EH402" s="132"/>
      <c r="EI402" s="132"/>
      <c r="EJ402" s="7"/>
      <c r="EK402" s="132"/>
      <c r="EL402" s="13"/>
      <c r="EM402" s="13"/>
      <c r="EN402" s="13"/>
      <c r="EO402" s="112"/>
      <c r="EP402" s="132"/>
      <c r="EQ402" s="132"/>
      <c r="ER402" s="132"/>
      <c r="ES402" s="132"/>
      <c r="ET402" s="7"/>
      <c r="EU402" s="132"/>
    </row>
    <row r="403" spans="1:151" ht="12.75" customHeight="1" x14ac:dyDescent="0.2">
      <c r="A403" s="13"/>
      <c r="B403" s="13"/>
      <c r="C403" s="13"/>
      <c r="D403" s="13"/>
      <c r="E403" s="13"/>
      <c r="F403" s="13"/>
      <c r="G403" s="13"/>
      <c r="H403" s="13"/>
      <c r="I403" s="13"/>
      <c r="J403" s="13"/>
      <c r="K403" s="14"/>
      <c r="L403" s="13"/>
      <c r="M403" s="13"/>
      <c r="N403" s="13"/>
      <c r="O403" s="112"/>
      <c r="P403" s="132"/>
      <c r="Q403" s="132"/>
      <c r="R403" s="132"/>
      <c r="S403" s="132"/>
      <c r="T403" s="7"/>
      <c r="U403" s="132"/>
      <c r="V403" s="13"/>
      <c r="W403" s="13"/>
      <c r="X403" s="13"/>
      <c r="Y403" s="112"/>
      <c r="Z403" s="132"/>
      <c r="AA403" s="132"/>
      <c r="AB403" s="132"/>
      <c r="AC403" s="132"/>
      <c r="AD403" s="7"/>
      <c r="AE403" s="132"/>
      <c r="AF403" s="13"/>
      <c r="AG403" s="13"/>
      <c r="AH403" s="13"/>
      <c r="AI403" s="112"/>
      <c r="AJ403" s="132"/>
      <c r="AK403" s="132"/>
      <c r="AL403" s="132"/>
      <c r="AM403" s="132"/>
      <c r="AN403" s="7"/>
      <c r="AO403" s="132"/>
      <c r="AP403" s="13"/>
      <c r="AQ403" s="13"/>
      <c r="AR403" s="13"/>
      <c r="AS403" s="112"/>
      <c r="AT403" s="132"/>
      <c r="AU403" s="132"/>
      <c r="AV403" s="132"/>
      <c r="AW403" s="132"/>
      <c r="AX403" s="7"/>
      <c r="AY403" s="132"/>
      <c r="AZ403" s="13"/>
      <c r="BA403" s="13"/>
      <c r="BB403" s="13"/>
      <c r="BC403" s="112"/>
      <c r="BD403" s="132"/>
      <c r="BE403" s="132"/>
      <c r="BF403" s="132"/>
      <c r="BG403" s="132"/>
      <c r="BH403" s="7"/>
      <c r="BI403" s="132"/>
      <c r="BJ403" s="13"/>
      <c r="BK403" s="13"/>
      <c r="BL403" s="13"/>
      <c r="BM403" s="112"/>
      <c r="BN403" s="132"/>
      <c r="BO403" s="132"/>
      <c r="BP403" s="132"/>
      <c r="BQ403" s="132"/>
      <c r="BR403" s="7"/>
      <c r="BS403" s="132"/>
      <c r="BT403" s="13"/>
      <c r="BU403" s="13"/>
      <c r="BV403" s="13"/>
      <c r="BW403" s="112"/>
      <c r="BX403" s="132"/>
      <c r="BY403" s="132"/>
      <c r="BZ403" s="132"/>
      <c r="CA403" s="132"/>
      <c r="CB403" s="7"/>
      <c r="CC403" s="132"/>
      <c r="CD403" s="13"/>
      <c r="CE403" s="13"/>
      <c r="CF403" s="13"/>
      <c r="CG403" s="112"/>
      <c r="CH403" s="132"/>
      <c r="CI403" s="132"/>
      <c r="CJ403" s="132"/>
      <c r="CK403" s="132"/>
      <c r="CL403" s="7"/>
      <c r="CM403" s="132"/>
      <c r="CN403" s="13"/>
      <c r="CO403" s="13"/>
      <c r="CP403" s="13"/>
      <c r="CQ403" s="112"/>
      <c r="CR403" s="132"/>
      <c r="CS403" s="132"/>
      <c r="CT403" s="132"/>
      <c r="CU403" s="132"/>
      <c r="CV403" s="7"/>
      <c r="CW403" s="132"/>
      <c r="CX403" s="13"/>
      <c r="CY403" s="13"/>
      <c r="CZ403" s="13"/>
      <c r="DA403" s="112"/>
      <c r="DB403" s="132"/>
      <c r="DC403" s="132"/>
      <c r="DD403" s="132"/>
      <c r="DE403" s="132"/>
      <c r="DF403" s="7"/>
      <c r="DG403" s="132"/>
      <c r="DH403" s="13"/>
      <c r="DI403" s="13"/>
      <c r="DJ403" s="13"/>
      <c r="DK403" s="112"/>
      <c r="DL403" s="132"/>
      <c r="DM403" s="132"/>
      <c r="DN403" s="132"/>
      <c r="DO403" s="132"/>
      <c r="DP403" s="7"/>
      <c r="DQ403" s="132"/>
      <c r="DR403" s="13"/>
      <c r="DS403" s="13"/>
      <c r="DT403" s="13"/>
      <c r="DU403" s="112"/>
      <c r="DV403" s="132"/>
      <c r="DW403" s="132"/>
      <c r="DX403" s="132"/>
      <c r="DY403" s="132"/>
      <c r="DZ403" s="7"/>
      <c r="EA403" s="132"/>
      <c r="EB403" s="13"/>
      <c r="EC403" s="13"/>
      <c r="ED403" s="13"/>
      <c r="EE403" s="112"/>
      <c r="EF403" s="132"/>
      <c r="EG403" s="132"/>
      <c r="EH403" s="132"/>
      <c r="EI403" s="132"/>
      <c r="EJ403" s="7"/>
      <c r="EK403" s="132"/>
      <c r="EL403" s="13"/>
      <c r="EM403" s="13"/>
      <c r="EN403" s="13"/>
      <c r="EO403" s="112"/>
      <c r="EP403" s="132"/>
      <c r="EQ403" s="132"/>
      <c r="ER403" s="132"/>
      <c r="ES403" s="132"/>
      <c r="ET403" s="7"/>
      <c r="EU403" s="132"/>
    </row>
    <row r="404" spans="1:151" ht="12.75" customHeight="1" x14ac:dyDescent="0.2">
      <c r="A404" s="13"/>
      <c r="B404" s="13"/>
      <c r="C404" s="13"/>
      <c r="D404" s="13"/>
      <c r="E404" s="13"/>
      <c r="F404" s="13"/>
      <c r="G404" s="13"/>
      <c r="H404" s="13"/>
      <c r="I404" s="13"/>
      <c r="J404" s="13"/>
      <c r="K404" s="14"/>
      <c r="L404" s="13"/>
      <c r="M404" s="13"/>
      <c r="N404" s="13"/>
      <c r="O404" s="112"/>
      <c r="P404" s="132"/>
      <c r="Q404" s="132"/>
      <c r="R404" s="132"/>
      <c r="S404" s="132"/>
      <c r="T404" s="7"/>
      <c r="U404" s="132"/>
      <c r="V404" s="13"/>
      <c r="W404" s="13"/>
      <c r="X404" s="13"/>
      <c r="Y404" s="112"/>
      <c r="Z404" s="132"/>
      <c r="AA404" s="132"/>
      <c r="AB404" s="132"/>
      <c r="AC404" s="132"/>
      <c r="AD404" s="7"/>
      <c r="AE404" s="132"/>
      <c r="AF404" s="13"/>
      <c r="AG404" s="13"/>
      <c r="AH404" s="13"/>
      <c r="AI404" s="112"/>
      <c r="AJ404" s="132"/>
      <c r="AK404" s="132"/>
      <c r="AL404" s="132"/>
      <c r="AM404" s="132"/>
      <c r="AN404" s="7"/>
      <c r="AO404" s="132"/>
      <c r="AP404" s="13"/>
      <c r="AQ404" s="13"/>
      <c r="AR404" s="13"/>
      <c r="AS404" s="112"/>
      <c r="AT404" s="132"/>
      <c r="AU404" s="132"/>
      <c r="AV404" s="132"/>
      <c r="AW404" s="132"/>
      <c r="AX404" s="7"/>
      <c r="AY404" s="132"/>
      <c r="AZ404" s="13"/>
      <c r="BA404" s="13"/>
      <c r="BB404" s="13"/>
      <c r="BC404" s="112"/>
      <c r="BD404" s="132"/>
      <c r="BE404" s="132"/>
      <c r="BF404" s="132"/>
      <c r="BG404" s="132"/>
      <c r="BH404" s="7"/>
      <c r="BI404" s="132"/>
      <c r="BJ404" s="13"/>
      <c r="BK404" s="13"/>
      <c r="BL404" s="13"/>
      <c r="BM404" s="112"/>
      <c r="BN404" s="132"/>
      <c r="BO404" s="132"/>
      <c r="BP404" s="132"/>
      <c r="BQ404" s="132"/>
      <c r="BR404" s="7"/>
      <c r="BS404" s="132"/>
      <c r="BT404" s="13"/>
      <c r="BU404" s="13"/>
      <c r="BV404" s="13"/>
      <c r="BW404" s="112"/>
      <c r="BX404" s="132"/>
      <c r="BY404" s="132"/>
      <c r="BZ404" s="132"/>
      <c r="CA404" s="132"/>
      <c r="CB404" s="7"/>
      <c r="CC404" s="132"/>
      <c r="CD404" s="13"/>
      <c r="CE404" s="13"/>
      <c r="CF404" s="13"/>
      <c r="CG404" s="112"/>
      <c r="CH404" s="132"/>
      <c r="CI404" s="132"/>
      <c r="CJ404" s="132"/>
      <c r="CK404" s="132"/>
      <c r="CL404" s="7"/>
      <c r="CM404" s="132"/>
      <c r="CN404" s="13"/>
      <c r="CO404" s="13"/>
      <c r="CP404" s="13"/>
      <c r="CQ404" s="112"/>
      <c r="CR404" s="132"/>
      <c r="CS404" s="132"/>
      <c r="CT404" s="132"/>
      <c r="CU404" s="132"/>
      <c r="CV404" s="7"/>
      <c r="CW404" s="132"/>
      <c r="CX404" s="13"/>
      <c r="CY404" s="13"/>
      <c r="CZ404" s="13"/>
      <c r="DA404" s="112"/>
      <c r="DB404" s="132"/>
      <c r="DC404" s="132"/>
      <c r="DD404" s="132"/>
      <c r="DE404" s="132"/>
      <c r="DF404" s="7"/>
      <c r="DG404" s="132"/>
      <c r="DH404" s="13"/>
      <c r="DI404" s="13"/>
      <c r="DJ404" s="13"/>
      <c r="DK404" s="112"/>
      <c r="DL404" s="132"/>
      <c r="DM404" s="132"/>
      <c r="DN404" s="132"/>
      <c r="DO404" s="132"/>
      <c r="DP404" s="7"/>
      <c r="DQ404" s="132"/>
      <c r="DR404" s="13"/>
      <c r="DS404" s="13"/>
      <c r="DT404" s="13"/>
      <c r="DU404" s="112"/>
      <c r="DV404" s="132"/>
      <c r="DW404" s="132"/>
      <c r="DX404" s="132"/>
      <c r="DY404" s="132"/>
      <c r="DZ404" s="7"/>
      <c r="EA404" s="132"/>
      <c r="EB404" s="13"/>
      <c r="EC404" s="13"/>
      <c r="ED404" s="13"/>
      <c r="EE404" s="112"/>
      <c r="EF404" s="132"/>
      <c r="EG404" s="132"/>
      <c r="EH404" s="132"/>
      <c r="EI404" s="132"/>
      <c r="EJ404" s="7"/>
      <c r="EK404" s="132"/>
      <c r="EL404" s="13"/>
      <c r="EM404" s="13"/>
      <c r="EN404" s="13"/>
      <c r="EO404" s="112"/>
      <c r="EP404" s="132"/>
      <c r="EQ404" s="132"/>
      <c r="ER404" s="132"/>
      <c r="ES404" s="132"/>
      <c r="ET404" s="7"/>
      <c r="EU404" s="132"/>
    </row>
    <row r="405" spans="1:151" ht="12.75" customHeight="1" x14ac:dyDescent="0.2">
      <c r="A405" s="13"/>
      <c r="B405" s="13"/>
      <c r="C405" s="13"/>
      <c r="D405" s="13"/>
      <c r="E405" s="13"/>
      <c r="F405" s="13"/>
      <c r="G405" s="13"/>
      <c r="H405" s="13"/>
      <c r="I405" s="13"/>
      <c r="J405" s="13"/>
      <c r="K405" s="14"/>
      <c r="L405" s="13"/>
      <c r="M405" s="13"/>
      <c r="N405" s="13"/>
      <c r="O405" s="112"/>
      <c r="P405" s="132"/>
      <c r="Q405" s="132"/>
      <c r="R405" s="132"/>
      <c r="S405" s="132"/>
      <c r="T405" s="7"/>
      <c r="U405" s="132"/>
      <c r="V405" s="13"/>
      <c r="W405" s="13"/>
      <c r="X405" s="13"/>
      <c r="Y405" s="112"/>
      <c r="Z405" s="132"/>
      <c r="AA405" s="132"/>
      <c r="AB405" s="132"/>
      <c r="AC405" s="132"/>
      <c r="AD405" s="7"/>
      <c r="AE405" s="132"/>
      <c r="AF405" s="13"/>
      <c r="AG405" s="13"/>
      <c r="AH405" s="13"/>
      <c r="AI405" s="112"/>
      <c r="AJ405" s="132"/>
      <c r="AK405" s="132"/>
      <c r="AL405" s="132"/>
      <c r="AM405" s="132"/>
      <c r="AN405" s="7"/>
      <c r="AO405" s="132"/>
      <c r="AP405" s="13"/>
      <c r="AQ405" s="13"/>
      <c r="AR405" s="13"/>
      <c r="AS405" s="112"/>
      <c r="AT405" s="132"/>
      <c r="AU405" s="132"/>
      <c r="AV405" s="132"/>
      <c r="AW405" s="132"/>
      <c r="AX405" s="7"/>
      <c r="AY405" s="132"/>
      <c r="AZ405" s="13"/>
      <c r="BA405" s="13"/>
      <c r="BB405" s="13"/>
      <c r="BC405" s="112"/>
      <c r="BD405" s="132"/>
      <c r="BE405" s="132"/>
      <c r="BF405" s="132"/>
      <c r="BG405" s="132"/>
      <c r="BH405" s="7"/>
      <c r="BI405" s="132"/>
      <c r="BJ405" s="13"/>
      <c r="BK405" s="13"/>
      <c r="BL405" s="13"/>
      <c r="BM405" s="112"/>
      <c r="BN405" s="132"/>
      <c r="BO405" s="132"/>
      <c r="BP405" s="132"/>
      <c r="BQ405" s="132"/>
      <c r="BR405" s="7"/>
      <c r="BS405" s="132"/>
      <c r="BT405" s="13"/>
      <c r="BU405" s="13"/>
      <c r="BV405" s="13"/>
      <c r="BW405" s="112"/>
      <c r="BX405" s="132"/>
      <c r="BY405" s="132"/>
      <c r="BZ405" s="132"/>
      <c r="CA405" s="132"/>
      <c r="CB405" s="7"/>
      <c r="CC405" s="132"/>
      <c r="CD405" s="13"/>
      <c r="CE405" s="13"/>
      <c r="CF405" s="13"/>
      <c r="CG405" s="112"/>
      <c r="CH405" s="132"/>
      <c r="CI405" s="132"/>
      <c r="CJ405" s="132"/>
      <c r="CK405" s="132"/>
      <c r="CL405" s="7"/>
      <c r="CM405" s="132"/>
      <c r="CN405" s="13"/>
      <c r="CO405" s="13"/>
      <c r="CP405" s="13"/>
      <c r="CQ405" s="112"/>
      <c r="CR405" s="132"/>
      <c r="CS405" s="132"/>
      <c r="CT405" s="132"/>
      <c r="CU405" s="132"/>
      <c r="CV405" s="7"/>
      <c r="CW405" s="132"/>
      <c r="CX405" s="13"/>
      <c r="CY405" s="13"/>
      <c r="CZ405" s="13"/>
      <c r="DA405" s="112"/>
      <c r="DB405" s="132"/>
      <c r="DC405" s="132"/>
      <c r="DD405" s="132"/>
      <c r="DE405" s="132"/>
      <c r="DF405" s="7"/>
      <c r="DG405" s="132"/>
      <c r="DH405" s="13"/>
      <c r="DI405" s="13"/>
      <c r="DJ405" s="13"/>
      <c r="DK405" s="112"/>
      <c r="DL405" s="132"/>
      <c r="DM405" s="132"/>
      <c r="DN405" s="132"/>
      <c r="DO405" s="132"/>
      <c r="DP405" s="7"/>
      <c r="DQ405" s="132"/>
      <c r="DR405" s="13"/>
      <c r="DS405" s="13"/>
      <c r="DT405" s="13"/>
      <c r="DU405" s="112"/>
      <c r="DV405" s="132"/>
      <c r="DW405" s="132"/>
      <c r="DX405" s="132"/>
      <c r="DY405" s="132"/>
      <c r="DZ405" s="7"/>
      <c r="EA405" s="132"/>
      <c r="EB405" s="13"/>
      <c r="EC405" s="13"/>
      <c r="ED405" s="13"/>
      <c r="EE405" s="112"/>
      <c r="EF405" s="132"/>
      <c r="EG405" s="132"/>
      <c r="EH405" s="132"/>
      <c r="EI405" s="132"/>
      <c r="EJ405" s="7"/>
      <c r="EK405" s="132"/>
      <c r="EL405" s="13"/>
      <c r="EM405" s="13"/>
      <c r="EN405" s="13"/>
      <c r="EO405" s="112"/>
      <c r="EP405" s="132"/>
      <c r="EQ405" s="132"/>
      <c r="ER405" s="132"/>
      <c r="ES405" s="132"/>
      <c r="ET405" s="7"/>
      <c r="EU405" s="132"/>
    </row>
    <row r="406" spans="1:151" ht="12.75" customHeight="1" x14ac:dyDescent="0.2">
      <c r="A406" s="13"/>
      <c r="B406" s="13"/>
      <c r="C406" s="13"/>
      <c r="D406" s="13"/>
      <c r="E406" s="13"/>
      <c r="F406" s="13"/>
      <c r="G406" s="13"/>
      <c r="H406" s="13"/>
      <c r="I406" s="13"/>
      <c r="J406" s="13"/>
      <c r="K406" s="14"/>
      <c r="L406" s="13"/>
      <c r="M406" s="13"/>
      <c r="N406" s="13"/>
      <c r="O406" s="112"/>
      <c r="P406" s="132"/>
      <c r="Q406" s="132"/>
      <c r="R406" s="132"/>
      <c r="S406" s="132"/>
      <c r="T406" s="7"/>
      <c r="U406" s="132"/>
      <c r="V406" s="13"/>
      <c r="W406" s="13"/>
      <c r="X406" s="13"/>
      <c r="Y406" s="112"/>
      <c r="Z406" s="132"/>
      <c r="AA406" s="132"/>
      <c r="AB406" s="132"/>
      <c r="AC406" s="132"/>
      <c r="AD406" s="7"/>
      <c r="AE406" s="132"/>
      <c r="AF406" s="13"/>
      <c r="AG406" s="13"/>
      <c r="AH406" s="13"/>
      <c r="AI406" s="112"/>
      <c r="AJ406" s="132"/>
      <c r="AK406" s="132"/>
      <c r="AL406" s="132"/>
      <c r="AM406" s="132"/>
      <c r="AN406" s="7"/>
      <c r="AO406" s="132"/>
      <c r="AP406" s="13"/>
      <c r="AQ406" s="13"/>
      <c r="AR406" s="13"/>
      <c r="AS406" s="112"/>
      <c r="AT406" s="132"/>
      <c r="AU406" s="132"/>
      <c r="AV406" s="132"/>
      <c r="AW406" s="132"/>
      <c r="AX406" s="7"/>
      <c r="AY406" s="132"/>
      <c r="AZ406" s="13"/>
      <c r="BA406" s="13"/>
      <c r="BB406" s="13"/>
      <c r="BC406" s="112"/>
      <c r="BD406" s="132"/>
      <c r="BE406" s="132"/>
      <c r="BF406" s="132"/>
      <c r="BG406" s="132"/>
      <c r="BH406" s="7"/>
      <c r="BI406" s="132"/>
      <c r="BJ406" s="13"/>
      <c r="BK406" s="13"/>
      <c r="BL406" s="13"/>
      <c r="BM406" s="112"/>
      <c r="BN406" s="132"/>
      <c r="BO406" s="132"/>
      <c r="BP406" s="132"/>
      <c r="BQ406" s="132"/>
      <c r="BR406" s="7"/>
      <c r="BS406" s="132"/>
      <c r="BT406" s="13"/>
      <c r="BU406" s="13"/>
      <c r="BV406" s="13"/>
      <c r="BW406" s="112"/>
      <c r="BX406" s="132"/>
      <c r="BY406" s="132"/>
      <c r="BZ406" s="132"/>
      <c r="CA406" s="132"/>
      <c r="CB406" s="7"/>
      <c r="CC406" s="132"/>
      <c r="CD406" s="13"/>
      <c r="CE406" s="13"/>
      <c r="CF406" s="13"/>
      <c r="CG406" s="112"/>
      <c r="CH406" s="132"/>
      <c r="CI406" s="132"/>
      <c r="CJ406" s="132"/>
      <c r="CK406" s="132"/>
      <c r="CL406" s="7"/>
      <c r="CM406" s="132"/>
      <c r="CN406" s="13"/>
      <c r="CO406" s="13"/>
      <c r="CP406" s="13"/>
      <c r="CQ406" s="112"/>
      <c r="CR406" s="132"/>
      <c r="CS406" s="132"/>
      <c r="CT406" s="132"/>
      <c r="CU406" s="132"/>
      <c r="CV406" s="7"/>
      <c r="CW406" s="132"/>
      <c r="CX406" s="13"/>
      <c r="CY406" s="13"/>
      <c r="CZ406" s="13"/>
      <c r="DA406" s="112"/>
      <c r="DB406" s="132"/>
      <c r="DC406" s="132"/>
      <c r="DD406" s="132"/>
      <c r="DE406" s="132"/>
      <c r="DF406" s="7"/>
      <c r="DG406" s="132"/>
      <c r="DH406" s="13"/>
      <c r="DI406" s="13"/>
      <c r="DJ406" s="13"/>
      <c r="DK406" s="112"/>
      <c r="DL406" s="132"/>
      <c r="DM406" s="132"/>
      <c r="DN406" s="132"/>
      <c r="DO406" s="132"/>
      <c r="DP406" s="7"/>
      <c r="DQ406" s="132"/>
      <c r="DR406" s="13"/>
      <c r="DS406" s="13"/>
      <c r="DT406" s="13"/>
      <c r="DU406" s="112"/>
      <c r="DV406" s="132"/>
      <c r="DW406" s="132"/>
      <c r="DX406" s="132"/>
      <c r="DY406" s="132"/>
      <c r="DZ406" s="7"/>
      <c r="EA406" s="132"/>
      <c r="EB406" s="13"/>
      <c r="EC406" s="13"/>
      <c r="ED406" s="13"/>
      <c r="EE406" s="112"/>
      <c r="EF406" s="132"/>
      <c r="EG406" s="132"/>
      <c r="EH406" s="132"/>
      <c r="EI406" s="132"/>
      <c r="EJ406" s="7"/>
      <c r="EK406" s="132"/>
      <c r="EL406" s="13"/>
      <c r="EM406" s="13"/>
      <c r="EN406" s="13"/>
      <c r="EO406" s="112"/>
      <c r="EP406" s="132"/>
      <c r="EQ406" s="132"/>
      <c r="ER406" s="132"/>
      <c r="ES406" s="132"/>
      <c r="ET406" s="7"/>
      <c r="EU406" s="132"/>
    </row>
    <row r="407" spans="1:151" ht="12.75" customHeight="1" x14ac:dyDescent="0.2">
      <c r="A407" s="13"/>
      <c r="B407" s="13"/>
      <c r="C407" s="13"/>
      <c r="D407" s="13"/>
      <c r="E407" s="13"/>
      <c r="F407" s="13"/>
      <c r="G407" s="13"/>
      <c r="H407" s="13"/>
      <c r="I407" s="13"/>
      <c r="J407" s="13"/>
      <c r="K407" s="14"/>
      <c r="L407" s="13"/>
      <c r="M407" s="13"/>
      <c r="N407" s="13"/>
      <c r="O407" s="112"/>
      <c r="P407" s="132"/>
      <c r="Q407" s="132"/>
      <c r="R407" s="132"/>
      <c r="S407" s="132"/>
      <c r="T407" s="7"/>
      <c r="U407" s="132"/>
      <c r="V407" s="13"/>
      <c r="W407" s="13"/>
      <c r="X407" s="13"/>
      <c r="Y407" s="112"/>
      <c r="Z407" s="132"/>
      <c r="AA407" s="132"/>
      <c r="AB407" s="132"/>
      <c r="AC407" s="132"/>
      <c r="AD407" s="7"/>
      <c r="AE407" s="132"/>
      <c r="AF407" s="13"/>
      <c r="AG407" s="13"/>
      <c r="AH407" s="13"/>
      <c r="AI407" s="112"/>
      <c r="AJ407" s="132"/>
      <c r="AK407" s="132"/>
      <c r="AL407" s="132"/>
      <c r="AM407" s="132"/>
      <c r="AN407" s="7"/>
      <c r="AO407" s="132"/>
      <c r="AP407" s="13"/>
      <c r="AQ407" s="13"/>
      <c r="AR407" s="13"/>
      <c r="AS407" s="112"/>
      <c r="AT407" s="132"/>
      <c r="AU407" s="132"/>
      <c r="AV407" s="132"/>
      <c r="AW407" s="132"/>
      <c r="AX407" s="7"/>
      <c r="AY407" s="132"/>
      <c r="AZ407" s="13"/>
      <c r="BA407" s="13"/>
      <c r="BB407" s="13"/>
      <c r="BC407" s="112"/>
      <c r="BD407" s="132"/>
      <c r="BE407" s="132"/>
      <c r="BF407" s="132"/>
      <c r="BG407" s="132"/>
      <c r="BH407" s="7"/>
      <c r="BI407" s="132"/>
      <c r="BJ407" s="13"/>
      <c r="BK407" s="13"/>
      <c r="BL407" s="13"/>
      <c r="BM407" s="112"/>
      <c r="BN407" s="132"/>
      <c r="BO407" s="132"/>
      <c r="BP407" s="132"/>
      <c r="BQ407" s="132"/>
      <c r="BR407" s="7"/>
      <c r="BS407" s="132"/>
      <c r="BT407" s="13"/>
      <c r="BU407" s="13"/>
      <c r="BV407" s="13"/>
      <c r="BW407" s="112"/>
      <c r="BX407" s="132"/>
      <c r="BY407" s="132"/>
      <c r="BZ407" s="132"/>
      <c r="CA407" s="132"/>
      <c r="CB407" s="7"/>
      <c r="CC407" s="132"/>
      <c r="CD407" s="13"/>
      <c r="CE407" s="13"/>
      <c r="CF407" s="13"/>
      <c r="CG407" s="112"/>
      <c r="CH407" s="132"/>
      <c r="CI407" s="132"/>
      <c r="CJ407" s="132"/>
      <c r="CK407" s="132"/>
      <c r="CL407" s="7"/>
      <c r="CM407" s="132"/>
      <c r="CN407" s="13"/>
      <c r="CO407" s="13"/>
      <c r="CP407" s="13"/>
      <c r="CQ407" s="112"/>
      <c r="CR407" s="132"/>
      <c r="CS407" s="132"/>
      <c r="CT407" s="132"/>
      <c r="CU407" s="132"/>
      <c r="CV407" s="7"/>
      <c r="CW407" s="132"/>
      <c r="CX407" s="13"/>
      <c r="CY407" s="13"/>
      <c r="CZ407" s="13"/>
      <c r="DA407" s="112"/>
      <c r="DB407" s="132"/>
      <c r="DC407" s="132"/>
      <c r="DD407" s="132"/>
      <c r="DE407" s="132"/>
      <c r="DF407" s="7"/>
      <c r="DG407" s="132"/>
      <c r="DH407" s="13"/>
      <c r="DI407" s="13"/>
      <c r="DJ407" s="13"/>
      <c r="DK407" s="112"/>
      <c r="DL407" s="132"/>
      <c r="DM407" s="132"/>
      <c r="DN407" s="132"/>
      <c r="DO407" s="132"/>
      <c r="DP407" s="7"/>
      <c r="DQ407" s="132"/>
      <c r="DR407" s="13"/>
      <c r="DS407" s="13"/>
      <c r="DT407" s="13"/>
      <c r="DU407" s="112"/>
      <c r="DV407" s="132"/>
      <c r="DW407" s="132"/>
      <c r="DX407" s="132"/>
      <c r="DY407" s="132"/>
      <c r="DZ407" s="7"/>
      <c r="EA407" s="132"/>
      <c r="EB407" s="13"/>
      <c r="EC407" s="13"/>
      <c r="ED407" s="13"/>
      <c r="EE407" s="112"/>
      <c r="EF407" s="132"/>
      <c r="EG407" s="132"/>
      <c r="EH407" s="132"/>
      <c r="EI407" s="132"/>
      <c r="EJ407" s="7"/>
      <c r="EK407" s="132"/>
      <c r="EL407" s="13"/>
      <c r="EM407" s="13"/>
      <c r="EN407" s="13"/>
      <c r="EO407" s="112"/>
      <c r="EP407" s="132"/>
      <c r="EQ407" s="132"/>
      <c r="ER407" s="132"/>
      <c r="ES407" s="132"/>
      <c r="ET407" s="7"/>
      <c r="EU407" s="132"/>
    </row>
    <row r="408" spans="1:151" ht="12.75" customHeight="1" x14ac:dyDescent="0.2">
      <c r="A408" s="13"/>
      <c r="B408" s="13"/>
      <c r="C408" s="13"/>
      <c r="D408" s="13"/>
      <c r="E408" s="13"/>
      <c r="F408" s="13"/>
      <c r="G408" s="13"/>
      <c r="H408" s="13"/>
      <c r="I408" s="13"/>
      <c r="J408" s="13"/>
      <c r="K408" s="14"/>
      <c r="L408" s="13"/>
      <c r="M408" s="13"/>
      <c r="N408" s="13"/>
      <c r="O408" s="112"/>
      <c r="P408" s="132"/>
      <c r="Q408" s="132"/>
      <c r="R408" s="132"/>
      <c r="S408" s="132"/>
      <c r="T408" s="7"/>
      <c r="U408" s="132"/>
      <c r="V408" s="13"/>
      <c r="W408" s="13"/>
      <c r="X408" s="13"/>
      <c r="Y408" s="112"/>
      <c r="Z408" s="132"/>
      <c r="AA408" s="132"/>
      <c r="AB408" s="132"/>
      <c r="AC408" s="132"/>
      <c r="AD408" s="7"/>
      <c r="AE408" s="132"/>
      <c r="AF408" s="13"/>
      <c r="AG408" s="13"/>
      <c r="AH408" s="13"/>
      <c r="AI408" s="112"/>
      <c r="AJ408" s="132"/>
      <c r="AK408" s="132"/>
      <c r="AL408" s="132"/>
      <c r="AM408" s="132"/>
      <c r="AN408" s="7"/>
      <c r="AO408" s="132"/>
      <c r="AP408" s="13"/>
      <c r="AQ408" s="13"/>
      <c r="AR408" s="13"/>
      <c r="AS408" s="112"/>
      <c r="AT408" s="132"/>
      <c r="AU408" s="132"/>
      <c r="AV408" s="132"/>
      <c r="AW408" s="132"/>
      <c r="AX408" s="7"/>
      <c r="AY408" s="132"/>
      <c r="AZ408" s="13"/>
      <c r="BA408" s="13"/>
      <c r="BB408" s="13"/>
      <c r="BC408" s="112"/>
      <c r="BD408" s="132"/>
      <c r="BE408" s="132"/>
      <c r="BF408" s="132"/>
      <c r="BG408" s="132"/>
      <c r="BH408" s="7"/>
      <c r="BI408" s="132"/>
      <c r="BJ408" s="13"/>
      <c r="BK408" s="13"/>
      <c r="BL408" s="13"/>
      <c r="BM408" s="112"/>
      <c r="BN408" s="132"/>
      <c r="BO408" s="132"/>
      <c r="BP408" s="132"/>
      <c r="BQ408" s="132"/>
      <c r="BR408" s="7"/>
      <c r="BS408" s="132"/>
      <c r="BT408" s="13"/>
      <c r="BU408" s="13"/>
      <c r="BV408" s="13"/>
      <c r="BW408" s="112"/>
      <c r="BX408" s="132"/>
      <c r="BY408" s="132"/>
      <c r="BZ408" s="132"/>
      <c r="CA408" s="132"/>
      <c r="CB408" s="7"/>
      <c r="CC408" s="132"/>
      <c r="CD408" s="13"/>
      <c r="CE408" s="13"/>
      <c r="CF408" s="13"/>
      <c r="CG408" s="112"/>
      <c r="CH408" s="132"/>
      <c r="CI408" s="132"/>
      <c r="CJ408" s="132"/>
      <c r="CK408" s="132"/>
      <c r="CL408" s="7"/>
      <c r="CM408" s="132"/>
      <c r="CN408" s="13"/>
      <c r="CO408" s="13"/>
      <c r="CP408" s="13"/>
      <c r="CQ408" s="112"/>
      <c r="CR408" s="132"/>
      <c r="CS408" s="132"/>
      <c r="CT408" s="132"/>
      <c r="CU408" s="132"/>
      <c r="CV408" s="7"/>
      <c r="CW408" s="132"/>
      <c r="CX408" s="13"/>
      <c r="CY408" s="13"/>
      <c r="CZ408" s="13"/>
      <c r="DA408" s="112"/>
      <c r="DB408" s="132"/>
      <c r="DC408" s="132"/>
      <c r="DD408" s="132"/>
      <c r="DE408" s="132"/>
      <c r="DF408" s="7"/>
      <c r="DG408" s="132"/>
      <c r="DH408" s="13"/>
      <c r="DI408" s="13"/>
      <c r="DJ408" s="13"/>
      <c r="DK408" s="112"/>
      <c r="DL408" s="132"/>
      <c r="DM408" s="132"/>
      <c r="DN408" s="132"/>
      <c r="DO408" s="132"/>
      <c r="DP408" s="7"/>
      <c r="DQ408" s="132"/>
      <c r="DR408" s="13"/>
      <c r="DS408" s="13"/>
      <c r="DT408" s="13"/>
      <c r="DU408" s="112"/>
      <c r="DV408" s="132"/>
      <c r="DW408" s="132"/>
      <c r="DX408" s="132"/>
      <c r="DY408" s="132"/>
      <c r="DZ408" s="7"/>
      <c r="EA408" s="132"/>
      <c r="EB408" s="13"/>
      <c r="EC408" s="13"/>
      <c r="ED408" s="13"/>
      <c r="EE408" s="112"/>
      <c r="EF408" s="132"/>
      <c r="EG408" s="132"/>
      <c r="EH408" s="132"/>
      <c r="EI408" s="132"/>
      <c r="EJ408" s="7"/>
      <c r="EK408" s="132"/>
      <c r="EL408" s="13"/>
      <c r="EM408" s="13"/>
      <c r="EN408" s="13"/>
      <c r="EO408" s="112"/>
      <c r="EP408" s="132"/>
      <c r="EQ408" s="132"/>
      <c r="ER408" s="132"/>
      <c r="ES408" s="132"/>
      <c r="ET408" s="7"/>
      <c r="EU408" s="132"/>
    </row>
    <row r="409" spans="1:151" ht="12.75" customHeight="1" x14ac:dyDescent="0.2">
      <c r="A409" s="13"/>
      <c r="B409" s="13"/>
      <c r="C409" s="13"/>
      <c r="D409" s="13"/>
      <c r="E409" s="13"/>
      <c r="F409" s="13"/>
      <c r="G409" s="13"/>
      <c r="H409" s="13"/>
      <c r="I409" s="13"/>
      <c r="J409" s="13"/>
      <c r="K409" s="14"/>
      <c r="L409" s="13"/>
      <c r="M409" s="13"/>
      <c r="N409" s="13"/>
      <c r="O409" s="112"/>
      <c r="P409" s="132"/>
      <c r="Q409" s="132"/>
      <c r="R409" s="132"/>
      <c r="S409" s="132"/>
      <c r="T409" s="7"/>
      <c r="U409" s="132"/>
      <c r="V409" s="13"/>
      <c r="W409" s="13"/>
      <c r="X409" s="13"/>
      <c r="Y409" s="112"/>
      <c r="Z409" s="132"/>
      <c r="AA409" s="132"/>
      <c r="AB409" s="132"/>
      <c r="AC409" s="132"/>
      <c r="AD409" s="7"/>
      <c r="AE409" s="132"/>
      <c r="AF409" s="13"/>
      <c r="AG409" s="13"/>
      <c r="AH409" s="13"/>
      <c r="AI409" s="112"/>
      <c r="AJ409" s="132"/>
      <c r="AK409" s="132"/>
      <c r="AL409" s="132"/>
      <c r="AM409" s="132"/>
      <c r="AN409" s="7"/>
      <c r="AO409" s="132"/>
      <c r="AP409" s="13"/>
      <c r="AQ409" s="13"/>
      <c r="AR409" s="13"/>
      <c r="AS409" s="112"/>
      <c r="AT409" s="132"/>
      <c r="AU409" s="132"/>
      <c r="AV409" s="132"/>
      <c r="AW409" s="132"/>
      <c r="AX409" s="7"/>
      <c r="AY409" s="132"/>
      <c r="AZ409" s="13"/>
      <c r="BA409" s="13"/>
      <c r="BB409" s="13"/>
      <c r="BC409" s="112"/>
      <c r="BD409" s="132"/>
      <c r="BE409" s="132"/>
      <c r="BF409" s="132"/>
      <c r="BG409" s="132"/>
      <c r="BH409" s="7"/>
      <c r="BI409" s="132"/>
      <c r="BJ409" s="13"/>
      <c r="BK409" s="13"/>
      <c r="BL409" s="13"/>
      <c r="BM409" s="112"/>
      <c r="BN409" s="132"/>
      <c r="BO409" s="132"/>
      <c r="BP409" s="132"/>
      <c r="BQ409" s="132"/>
      <c r="BR409" s="7"/>
      <c r="BS409" s="132"/>
      <c r="BT409" s="13"/>
      <c r="BU409" s="13"/>
      <c r="BV409" s="13"/>
      <c r="BW409" s="112"/>
      <c r="BX409" s="132"/>
      <c r="BY409" s="132"/>
      <c r="BZ409" s="132"/>
      <c r="CA409" s="132"/>
      <c r="CB409" s="7"/>
      <c r="CC409" s="132"/>
      <c r="CD409" s="13"/>
      <c r="CE409" s="13"/>
      <c r="CF409" s="13"/>
      <c r="CG409" s="112"/>
      <c r="CH409" s="132"/>
      <c r="CI409" s="132"/>
      <c r="CJ409" s="132"/>
      <c r="CK409" s="132"/>
      <c r="CL409" s="7"/>
      <c r="CM409" s="132"/>
      <c r="CN409" s="13"/>
      <c r="CO409" s="13"/>
      <c r="CP409" s="13"/>
      <c r="CQ409" s="112"/>
      <c r="CR409" s="132"/>
      <c r="CS409" s="132"/>
      <c r="CT409" s="132"/>
      <c r="CU409" s="132"/>
      <c r="CV409" s="7"/>
      <c r="CW409" s="132"/>
      <c r="CX409" s="13"/>
      <c r="CY409" s="13"/>
      <c r="CZ409" s="13"/>
      <c r="DA409" s="112"/>
      <c r="DB409" s="132"/>
      <c r="DC409" s="132"/>
      <c r="DD409" s="132"/>
      <c r="DE409" s="132"/>
      <c r="DF409" s="7"/>
      <c r="DG409" s="132"/>
      <c r="DH409" s="13"/>
      <c r="DI409" s="13"/>
      <c r="DJ409" s="13"/>
      <c r="DK409" s="112"/>
      <c r="DL409" s="132"/>
      <c r="DM409" s="132"/>
      <c r="DN409" s="132"/>
      <c r="DO409" s="132"/>
      <c r="DP409" s="7"/>
      <c r="DQ409" s="132"/>
      <c r="DR409" s="13"/>
      <c r="DS409" s="13"/>
      <c r="DT409" s="13"/>
      <c r="DU409" s="112"/>
      <c r="DV409" s="132"/>
      <c r="DW409" s="132"/>
      <c r="DX409" s="132"/>
      <c r="DY409" s="132"/>
      <c r="DZ409" s="7"/>
      <c r="EA409" s="132"/>
      <c r="EB409" s="13"/>
      <c r="EC409" s="13"/>
      <c r="ED409" s="13"/>
      <c r="EE409" s="112"/>
      <c r="EF409" s="132"/>
      <c r="EG409" s="132"/>
      <c r="EH409" s="132"/>
      <c r="EI409" s="132"/>
      <c r="EJ409" s="7"/>
      <c r="EK409" s="132"/>
      <c r="EL409" s="13"/>
      <c r="EM409" s="13"/>
      <c r="EN409" s="13"/>
      <c r="EO409" s="112"/>
      <c r="EP409" s="132"/>
      <c r="EQ409" s="132"/>
      <c r="ER409" s="132"/>
      <c r="ES409" s="132"/>
      <c r="ET409" s="7"/>
      <c r="EU409" s="132"/>
    </row>
    <row r="410" spans="1:151" ht="12.75" customHeight="1" x14ac:dyDescent="0.2">
      <c r="A410" s="13"/>
      <c r="B410" s="13"/>
      <c r="C410" s="13"/>
      <c r="D410" s="13"/>
      <c r="E410" s="13"/>
      <c r="F410" s="13"/>
      <c r="G410" s="13"/>
      <c r="H410" s="13"/>
      <c r="I410" s="13"/>
      <c r="J410" s="13"/>
      <c r="K410" s="14"/>
      <c r="L410" s="13"/>
      <c r="M410" s="13"/>
      <c r="N410" s="13"/>
      <c r="O410" s="112"/>
      <c r="P410" s="132"/>
      <c r="Q410" s="132"/>
      <c r="R410" s="132"/>
      <c r="S410" s="132"/>
      <c r="T410" s="7"/>
      <c r="U410" s="132"/>
      <c r="V410" s="13"/>
      <c r="W410" s="13"/>
      <c r="X410" s="13"/>
      <c r="Y410" s="112"/>
      <c r="Z410" s="132"/>
      <c r="AA410" s="132"/>
      <c r="AB410" s="132"/>
      <c r="AC410" s="132"/>
      <c r="AD410" s="7"/>
      <c r="AE410" s="132"/>
      <c r="AF410" s="13"/>
      <c r="AG410" s="13"/>
      <c r="AH410" s="13"/>
      <c r="AI410" s="112"/>
      <c r="AJ410" s="132"/>
      <c r="AK410" s="132"/>
      <c r="AL410" s="132"/>
      <c r="AM410" s="132"/>
      <c r="AN410" s="7"/>
      <c r="AO410" s="132"/>
      <c r="AP410" s="13"/>
      <c r="AQ410" s="13"/>
      <c r="AR410" s="13"/>
      <c r="AS410" s="112"/>
      <c r="AT410" s="132"/>
      <c r="AU410" s="132"/>
      <c r="AV410" s="132"/>
      <c r="AW410" s="132"/>
      <c r="AX410" s="7"/>
      <c r="AY410" s="132"/>
      <c r="AZ410" s="13"/>
      <c r="BA410" s="13"/>
      <c r="BB410" s="13"/>
      <c r="BC410" s="112"/>
      <c r="BD410" s="132"/>
      <c r="BE410" s="132"/>
      <c r="BF410" s="132"/>
      <c r="BG410" s="132"/>
      <c r="BH410" s="7"/>
      <c r="BI410" s="132"/>
      <c r="BJ410" s="13"/>
      <c r="BK410" s="13"/>
      <c r="BL410" s="13"/>
      <c r="BM410" s="112"/>
      <c r="BN410" s="132"/>
      <c r="BO410" s="132"/>
      <c r="BP410" s="132"/>
      <c r="BQ410" s="132"/>
      <c r="BR410" s="7"/>
      <c r="BS410" s="132"/>
      <c r="BT410" s="13"/>
      <c r="BU410" s="13"/>
      <c r="BV410" s="13"/>
      <c r="BW410" s="112"/>
      <c r="BX410" s="132"/>
      <c r="BY410" s="132"/>
      <c r="BZ410" s="132"/>
      <c r="CA410" s="132"/>
      <c r="CB410" s="7"/>
      <c r="CC410" s="132"/>
      <c r="CD410" s="13"/>
      <c r="CE410" s="13"/>
      <c r="CF410" s="13"/>
      <c r="CG410" s="112"/>
      <c r="CH410" s="132"/>
      <c r="CI410" s="132"/>
      <c r="CJ410" s="132"/>
      <c r="CK410" s="132"/>
      <c r="CL410" s="7"/>
      <c r="CM410" s="132"/>
      <c r="CN410" s="13"/>
      <c r="CO410" s="13"/>
      <c r="CP410" s="13"/>
      <c r="CQ410" s="112"/>
      <c r="CR410" s="132"/>
      <c r="CS410" s="132"/>
      <c r="CT410" s="132"/>
      <c r="CU410" s="132"/>
      <c r="CV410" s="7"/>
      <c r="CW410" s="132"/>
      <c r="CX410" s="13"/>
      <c r="CY410" s="13"/>
      <c r="CZ410" s="13"/>
      <c r="DA410" s="112"/>
      <c r="DB410" s="132"/>
      <c r="DC410" s="132"/>
      <c r="DD410" s="132"/>
      <c r="DE410" s="132"/>
      <c r="DF410" s="7"/>
      <c r="DG410" s="132"/>
      <c r="DH410" s="13"/>
      <c r="DI410" s="13"/>
      <c r="DJ410" s="13"/>
      <c r="DK410" s="112"/>
      <c r="DL410" s="132"/>
      <c r="DM410" s="132"/>
      <c r="DN410" s="132"/>
      <c r="DO410" s="132"/>
      <c r="DP410" s="7"/>
      <c r="DQ410" s="132"/>
      <c r="DR410" s="13"/>
      <c r="DS410" s="13"/>
      <c r="DT410" s="13"/>
      <c r="DU410" s="112"/>
      <c r="DV410" s="132"/>
      <c r="DW410" s="132"/>
      <c r="DX410" s="132"/>
      <c r="DY410" s="132"/>
      <c r="DZ410" s="7"/>
      <c r="EA410" s="132"/>
      <c r="EB410" s="13"/>
      <c r="EC410" s="13"/>
      <c r="ED410" s="13"/>
      <c r="EE410" s="112"/>
      <c r="EF410" s="132"/>
      <c r="EG410" s="132"/>
      <c r="EH410" s="132"/>
      <c r="EI410" s="132"/>
      <c r="EJ410" s="7"/>
      <c r="EK410" s="132"/>
      <c r="EL410" s="13"/>
      <c r="EM410" s="13"/>
      <c r="EN410" s="13"/>
      <c r="EO410" s="112"/>
      <c r="EP410" s="132"/>
      <c r="EQ410" s="132"/>
      <c r="ER410" s="132"/>
      <c r="ES410" s="132"/>
      <c r="ET410" s="7"/>
      <c r="EU410" s="132"/>
    </row>
    <row r="411" spans="1:151" ht="12.75" customHeight="1" x14ac:dyDescent="0.2">
      <c r="A411" s="13"/>
      <c r="B411" s="13"/>
      <c r="C411" s="13"/>
      <c r="D411" s="13"/>
      <c r="E411" s="13"/>
      <c r="F411" s="13"/>
      <c r="G411" s="13"/>
      <c r="H411" s="13"/>
      <c r="I411" s="13"/>
      <c r="J411" s="13"/>
      <c r="K411" s="14"/>
      <c r="L411" s="13"/>
      <c r="M411" s="13"/>
      <c r="N411" s="13"/>
      <c r="O411" s="112"/>
      <c r="P411" s="132"/>
      <c r="Q411" s="132"/>
      <c r="R411" s="132"/>
      <c r="S411" s="132"/>
      <c r="T411" s="7"/>
      <c r="U411" s="132"/>
      <c r="V411" s="13"/>
      <c r="W411" s="13"/>
      <c r="X411" s="13"/>
      <c r="Y411" s="112"/>
      <c r="Z411" s="132"/>
      <c r="AA411" s="132"/>
      <c r="AB411" s="132"/>
      <c r="AC411" s="132"/>
      <c r="AD411" s="7"/>
      <c r="AE411" s="132"/>
      <c r="AF411" s="13"/>
      <c r="AG411" s="13"/>
      <c r="AH411" s="13"/>
      <c r="AI411" s="112"/>
      <c r="AJ411" s="132"/>
      <c r="AK411" s="132"/>
      <c r="AL411" s="132"/>
      <c r="AM411" s="132"/>
      <c r="AN411" s="7"/>
      <c r="AO411" s="132"/>
      <c r="AP411" s="13"/>
      <c r="AQ411" s="13"/>
      <c r="AR411" s="13"/>
      <c r="AS411" s="112"/>
      <c r="AT411" s="132"/>
      <c r="AU411" s="132"/>
      <c r="AV411" s="132"/>
      <c r="AW411" s="132"/>
      <c r="AX411" s="7"/>
      <c r="AY411" s="132"/>
      <c r="AZ411" s="13"/>
      <c r="BA411" s="13"/>
      <c r="BB411" s="13"/>
      <c r="BC411" s="112"/>
      <c r="BD411" s="132"/>
      <c r="BE411" s="132"/>
      <c r="BF411" s="132"/>
      <c r="BG411" s="132"/>
      <c r="BH411" s="7"/>
      <c r="BI411" s="132"/>
      <c r="BJ411" s="13"/>
      <c r="BK411" s="13"/>
      <c r="BL411" s="13"/>
      <c r="BM411" s="112"/>
      <c r="BN411" s="132"/>
      <c r="BO411" s="132"/>
      <c r="BP411" s="132"/>
      <c r="BQ411" s="132"/>
      <c r="BR411" s="7"/>
      <c r="BS411" s="132"/>
      <c r="BT411" s="13"/>
      <c r="BU411" s="13"/>
      <c r="BV411" s="13"/>
      <c r="BW411" s="112"/>
      <c r="BX411" s="132"/>
      <c r="BY411" s="132"/>
      <c r="BZ411" s="132"/>
      <c r="CA411" s="132"/>
      <c r="CB411" s="7"/>
      <c r="CC411" s="132"/>
      <c r="CD411" s="13"/>
      <c r="CE411" s="13"/>
      <c r="CF411" s="13"/>
      <c r="CG411" s="112"/>
      <c r="CH411" s="132"/>
      <c r="CI411" s="132"/>
      <c r="CJ411" s="132"/>
      <c r="CK411" s="132"/>
      <c r="CL411" s="7"/>
      <c r="CM411" s="132"/>
      <c r="CN411" s="13"/>
      <c r="CO411" s="13"/>
      <c r="CP411" s="13"/>
      <c r="CQ411" s="112"/>
      <c r="CR411" s="132"/>
      <c r="CS411" s="132"/>
      <c r="CT411" s="132"/>
      <c r="CU411" s="132"/>
      <c r="CV411" s="7"/>
      <c r="CW411" s="132"/>
      <c r="CX411" s="13"/>
      <c r="CY411" s="13"/>
      <c r="CZ411" s="13"/>
      <c r="DA411" s="112"/>
      <c r="DB411" s="132"/>
      <c r="DC411" s="132"/>
      <c r="DD411" s="132"/>
      <c r="DE411" s="132"/>
      <c r="DF411" s="7"/>
      <c r="DG411" s="132"/>
      <c r="DH411" s="13"/>
      <c r="DI411" s="13"/>
      <c r="DJ411" s="13"/>
      <c r="DK411" s="112"/>
      <c r="DL411" s="132"/>
      <c r="DM411" s="132"/>
      <c r="DN411" s="132"/>
      <c r="DO411" s="132"/>
      <c r="DP411" s="7"/>
      <c r="DQ411" s="132"/>
      <c r="DR411" s="13"/>
      <c r="DS411" s="13"/>
      <c r="DT411" s="13"/>
      <c r="DU411" s="112"/>
      <c r="DV411" s="132"/>
      <c r="DW411" s="132"/>
      <c r="DX411" s="132"/>
      <c r="DY411" s="132"/>
      <c r="DZ411" s="7"/>
      <c r="EA411" s="132"/>
      <c r="EB411" s="13"/>
      <c r="EC411" s="13"/>
      <c r="ED411" s="13"/>
      <c r="EE411" s="112"/>
      <c r="EF411" s="132"/>
      <c r="EG411" s="132"/>
      <c r="EH411" s="132"/>
      <c r="EI411" s="132"/>
      <c r="EJ411" s="7"/>
      <c r="EK411" s="132"/>
      <c r="EL411" s="13"/>
      <c r="EM411" s="13"/>
      <c r="EN411" s="13"/>
      <c r="EO411" s="112"/>
      <c r="EP411" s="132"/>
      <c r="EQ411" s="132"/>
      <c r="ER411" s="132"/>
      <c r="ES411" s="132"/>
      <c r="ET411" s="7"/>
      <c r="EU411" s="132"/>
    </row>
    <row r="412" spans="1:151" ht="12.75" customHeight="1" x14ac:dyDescent="0.2">
      <c r="A412" s="13"/>
      <c r="B412" s="13"/>
      <c r="C412" s="13"/>
      <c r="D412" s="13"/>
      <c r="E412" s="13"/>
      <c r="F412" s="13"/>
      <c r="G412" s="13"/>
      <c r="H412" s="13"/>
      <c r="I412" s="13"/>
      <c r="J412" s="13"/>
      <c r="K412" s="14"/>
      <c r="L412" s="13"/>
      <c r="M412" s="13"/>
      <c r="N412" s="13"/>
      <c r="O412" s="112"/>
      <c r="P412" s="132"/>
      <c r="Q412" s="132"/>
      <c r="R412" s="132"/>
      <c r="S412" s="132"/>
      <c r="T412" s="7"/>
      <c r="U412" s="132"/>
      <c r="V412" s="13"/>
      <c r="W412" s="13"/>
      <c r="X412" s="13"/>
      <c r="Y412" s="112"/>
      <c r="Z412" s="132"/>
      <c r="AA412" s="132"/>
      <c r="AB412" s="132"/>
      <c r="AC412" s="132"/>
      <c r="AD412" s="7"/>
      <c r="AE412" s="132"/>
      <c r="AF412" s="13"/>
      <c r="AG412" s="13"/>
      <c r="AH412" s="13"/>
      <c r="AI412" s="112"/>
      <c r="AJ412" s="132"/>
      <c r="AK412" s="132"/>
      <c r="AL412" s="132"/>
      <c r="AM412" s="132"/>
      <c r="AN412" s="7"/>
      <c r="AO412" s="132"/>
      <c r="AP412" s="13"/>
      <c r="AQ412" s="13"/>
      <c r="AR412" s="13"/>
      <c r="AS412" s="112"/>
      <c r="AT412" s="132"/>
      <c r="AU412" s="132"/>
      <c r="AV412" s="132"/>
      <c r="AW412" s="132"/>
      <c r="AX412" s="7"/>
      <c r="AY412" s="132"/>
      <c r="AZ412" s="13"/>
      <c r="BA412" s="13"/>
      <c r="BB412" s="13"/>
      <c r="BC412" s="112"/>
      <c r="BD412" s="132"/>
      <c r="BE412" s="132"/>
      <c r="BF412" s="132"/>
      <c r="BG412" s="132"/>
      <c r="BH412" s="7"/>
      <c r="BI412" s="132"/>
      <c r="BJ412" s="13"/>
      <c r="BK412" s="13"/>
      <c r="BL412" s="13"/>
      <c r="BM412" s="112"/>
      <c r="BN412" s="132"/>
      <c r="BO412" s="132"/>
      <c r="BP412" s="132"/>
      <c r="BQ412" s="132"/>
      <c r="BR412" s="7"/>
      <c r="BS412" s="132"/>
      <c r="BT412" s="13"/>
      <c r="BU412" s="13"/>
      <c r="BV412" s="13"/>
      <c r="BW412" s="112"/>
      <c r="BX412" s="132"/>
      <c r="BY412" s="132"/>
      <c r="BZ412" s="132"/>
      <c r="CA412" s="132"/>
      <c r="CB412" s="7"/>
      <c r="CC412" s="132"/>
      <c r="CD412" s="13"/>
      <c r="CE412" s="13"/>
      <c r="CF412" s="13"/>
      <c r="CG412" s="112"/>
      <c r="CH412" s="132"/>
      <c r="CI412" s="132"/>
      <c r="CJ412" s="132"/>
      <c r="CK412" s="132"/>
      <c r="CL412" s="7"/>
      <c r="CM412" s="132"/>
      <c r="CN412" s="13"/>
      <c r="CO412" s="13"/>
      <c r="CP412" s="13"/>
      <c r="CQ412" s="112"/>
      <c r="CR412" s="132"/>
      <c r="CS412" s="132"/>
      <c r="CT412" s="132"/>
      <c r="CU412" s="132"/>
      <c r="CV412" s="7"/>
      <c r="CW412" s="132"/>
      <c r="CX412" s="13"/>
      <c r="CY412" s="13"/>
      <c r="CZ412" s="13"/>
      <c r="DA412" s="112"/>
      <c r="DB412" s="132"/>
      <c r="DC412" s="132"/>
      <c r="DD412" s="132"/>
      <c r="DE412" s="132"/>
      <c r="DF412" s="7"/>
      <c r="DG412" s="132"/>
      <c r="DH412" s="13"/>
      <c r="DI412" s="13"/>
      <c r="DJ412" s="13"/>
      <c r="DK412" s="112"/>
      <c r="DL412" s="132"/>
      <c r="DM412" s="132"/>
      <c r="DN412" s="132"/>
      <c r="DO412" s="132"/>
      <c r="DP412" s="7"/>
      <c r="DQ412" s="132"/>
      <c r="DR412" s="13"/>
      <c r="DS412" s="13"/>
      <c r="DT412" s="13"/>
      <c r="DU412" s="112"/>
      <c r="DV412" s="132"/>
      <c r="DW412" s="132"/>
      <c r="DX412" s="132"/>
      <c r="DY412" s="132"/>
      <c r="DZ412" s="7"/>
      <c r="EA412" s="132"/>
      <c r="EB412" s="13"/>
      <c r="EC412" s="13"/>
      <c r="ED412" s="13"/>
      <c r="EE412" s="112"/>
      <c r="EF412" s="132"/>
      <c r="EG412" s="132"/>
      <c r="EH412" s="132"/>
      <c r="EI412" s="132"/>
      <c r="EJ412" s="7"/>
      <c r="EK412" s="132"/>
      <c r="EL412" s="13"/>
      <c r="EM412" s="13"/>
      <c r="EN412" s="13"/>
      <c r="EO412" s="112"/>
      <c r="EP412" s="132"/>
      <c r="EQ412" s="132"/>
      <c r="ER412" s="132"/>
      <c r="ES412" s="132"/>
      <c r="ET412" s="7"/>
      <c r="EU412" s="132"/>
    </row>
    <row r="413" spans="1:151" ht="12.75" customHeight="1" x14ac:dyDescent="0.2">
      <c r="A413" s="13"/>
      <c r="B413" s="13"/>
      <c r="C413" s="13"/>
      <c r="D413" s="13"/>
      <c r="E413" s="13"/>
      <c r="F413" s="13"/>
      <c r="G413" s="13"/>
      <c r="H413" s="13"/>
      <c r="I413" s="13"/>
      <c r="J413" s="13"/>
      <c r="K413" s="14"/>
      <c r="L413" s="13"/>
      <c r="M413" s="13"/>
      <c r="N413" s="13"/>
      <c r="O413" s="112"/>
      <c r="P413" s="132"/>
      <c r="Q413" s="132"/>
      <c r="R413" s="132"/>
      <c r="S413" s="132"/>
      <c r="T413" s="7"/>
      <c r="U413" s="132"/>
      <c r="V413" s="13"/>
      <c r="W413" s="13"/>
      <c r="X413" s="13"/>
      <c r="Y413" s="112"/>
      <c r="Z413" s="132"/>
      <c r="AA413" s="132"/>
      <c r="AB413" s="132"/>
      <c r="AC413" s="132"/>
      <c r="AD413" s="7"/>
      <c r="AE413" s="132"/>
      <c r="AF413" s="13"/>
      <c r="AG413" s="13"/>
      <c r="AH413" s="13"/>
      <c r="AI413" s="112"/>
      <c r="AJ413" s="132"/>
      <c r="AK413" s="132"/>
      <c r="AL413" s="132"/>
      <c r="AM413" s="132"/>
      <c r="AN413" s="7"/>
      <c r="AO413" s="132"/>
      <c r="AP413" s="13"/>
      <c r="AQ413" s="13"/>
      <c r="AR413" s="13"/>
      <c r="AS413" s="112"/>
      <c r="AT413" s="132"/>
      <c r="AU413" s="132"/>
      <c r="AV413" s="132"/>
      <c r="AW413" s="132"/>
      <c r="AX413" s="7"/>
      <c r="AY413" s="132"/>
      <c r="AZ413" s="13"/>
      <c r="BA413" s="13"/>
      <c r="BB413" s="13"/>
      <c r="BC413" s="112"/>
      <c r="BD413" s="132"/>
      <c r="BE413" s="132"/>
      <c r="BF413" s="132"/>
      <c r="BG413" s="132"/>
      <c r="BH413" s="7"/>
      <c r="BI413" s="132"/>
      <c r="BJ413" s="13"/>
      <c r="BK413" s="13"/>
      <c r="BL413" s="13"/>
      <c r="BM413" s="112"/>
      <c r="BN413" s="132"/>
      <c r="BO413" s="132"/>
      <c r="BP413" s="132"/>
      <c r="BQ413" s="132"/>
      <c r="BR413" s="7"/>
      <c r="BS413" s="132"/>
      <c r="BT413" s="13"/>
      <c r="BU413" s="13"/>
      <c r="BV413" s="13"/>
      <c r="BW413" s="112"/>
      <c r="BX413" s="132"/>
      <c r="BY413" s="132"/>
      <c r="BZ413" s="132"/>
      <c r="CA413" s="132"/>
      <c r="CB413" s="7"/>
      <c r="CC413" s="132"/>
      <c r="CD413" s="13"/>
      <c r="CE413" s="13"/>
      <c r="CF413" s="13"/>
      <c r="CG413" s="112"/>
      <c r="CH413" s="132"/>
      <c r="CI413" s="132"/>
      <c r="CJ413" s="132"/>
      <c r="CK413" s="132"/>
      <c r="CL413" s="7"/>
      <c r="CM413" s="132"/>
      <c r="CN413" s="13"/>
      <c r="CO413" s="13"/>
      <c r="CP413" s="13"/>
      <c r="CQ413" s="112"/>
      <c r="CR413" s="132"/>
      <c r="CS413" s="132"/>
      <c r="CT413" s="132"/>
      <c r="CU413" s="132"/>
      <c r="CV413" s="7"/>
      <c r="CW413" s="132"/>
      <c r="CX413" s="13"/>
      <c r="CY413" s="13"/>
      <c r="CZ413" s="13"/>
      <c r="DA413" s="112"/>
      <c r="DB413" s="132"/>
      <c r="DC413" s="132"/>
      <c r="DD413" s="132"/>
      <c r="DE413" s="132"/>
      <c r="DF413" s="7"/>
      <c r="DG413" s="132"/>
      <c r="DH413" s="13"/>
      <c r="DI413" s="13"/>
      <c r="DJ413" s="13"/>
      <c r="DK413" s="112"/>
      <c r="DL413" s="132"/>
      <c r="DM413" s="132"/>
      <c r="DN413" s="132"/>
      <c r="DO413" s="132"/>
      <c r="DP413" s="7"/>
      <c r="DQ413" s="132"/>
      <c r="DR413" s="13"/>
      <c r="DS413" s="13"/>
      <c r="DT413" s="13"/>
      <c r="DU413" s="112"/>
      <c r="DV413" s="132"/>
      <c r="DW413" s="132"/>
      <c r="DX413" s="132"/>
      <c r="DY413" s="132"/>
      <c r="DZ413" s="7"/>
      <c r="EA413" s="132"/>
      <c r="EB413" s="13"/>
      <c r="EC413" s="13"/>
      <c r="ED413" s="13"/>
      <c r="EE413" s="112"/>
      <c r="EF413" s="132"/>
      <c r="EG413" s="132"/>
      <c r="EH413" s="132"/>
      <c r="EI413" s="132"/>
      <c r="EJ413" s="7"/>
      <c r="EK413" s="132"/>
      <c r="EL413" s="13"/>
      <c r="EM413" s="13"/>
      <c r="EN413" s="13"/>
      <c r="EO413" s="112"/>
      <c r="EP413" s="132"/>
      <c r="EQ413" s="132"/>
      <c r="ER413" s="132"/>
      <c r="ES413" s="132"/>
      <c r="ET413" s="7"/>
      <c r="EU413" s="132"/>
    </row>
    <row r="414" spans="1:151" ht="12.75" customHeight="1" x14ac:dyDescent="0.2">
      <c r="A414" s="13"/>
      <c r="B414" s="13"/>
      <c r="C414" s="13"/>
      <c r="D414" s="13"/>
      <c r="E414" s="13"/>
      <c r="F414" s="13"/>
      <c r="G414" s="13"/>
      <c r="H414" s="13"/>
      <c r="I414" s="13"/>
      <c r="J414" s="13"/>
      <c r="K414" s="14"/>
      <c r="L414" s="13"/>
      <c r="M414" s="13"/>
      <c r="N414" s="13"/>
      <c r="O414" s="112"/>
      <c r="P414" s="132"/>
      <c r="Q414" s="132"/>
      <c r="R414" s="132"/>
      <c r="S414" s="132"/>
      <c r="T414" s="7"/>
      <c r="U414" s="132"/>
      <c r="V414" s="13"/>
      <c r="W414" s="13"/>
      <c r="X414" s="13"/>
      <c r="Y414" s="112"/>
      <c r="Z414" s="132"/>
      <c r="AA414" s="132"/>
      <c r="AB414" s="132"/>
      <c r="AC414" s="132"/>
      <c r="AD414" s="7"/>
      <c r="AE414" s="132"/>
      <c r="AF414" s="13"/>
      <c r="AG414" s="13"/>
      <c r="AH414" s="13"/>
      <c r="AI414" s="112"/>
      <c r="AJ414" s="132"/>
      <c r="AK414" s="132"/>
      <c r="AL414" s="132"/>
      <c r="AM414" s="132"/>
      <c r="AN414" s="7"/>
      <c r="AO414" s="132"/>
      <c r="AP414" s="13"/>
      <c r="AQ414" s="13"/>
      <c r="AR414" s="13"/>
      <c r="AS414" s="112"/>
      <c r="AT414" s="132"/>
      <c r="AU414" s="132"/>
      <c r="AV414" s="132"/>
      <c r="AW414" s="132"/>
      <c r="AX414" s="7"/>
      <c r="AY414" s="132"/>
      <c r="AZ414" s="13"/>
      <c r="BA414" s="13"/>
      <c r="BB414" s="13"/>
      <c r="BC414" s="112"/>
      <c r="BD414" s="132"/>
      <c r="BE414" s="132"/>
      <c r="BF414" s="132"/>
      <c r="BG414" s="132"/>
      <c r="BH414" s="7"/>
      <c r="BI414" s="132"/>
      <c r="BJ414" s="13"/>
      <c r="BK414" s="13"/>
      <c r="BL414" s="13"/>
      <c r="BM414" s="112"/>
      <c r="BN414" s="132"/>
      <c r="BO414" s="132"/>
      <c r="BP414" s="132"/>
      <c r="BQ414" s="132"/>
      <c r="BR414" s="7"/>
      <c r="BS414" s="132"/>
      <c r="BT414" s="13"/>
      <c r="BU414" s="13"/>
      <c r="BV414" s="13"/>
      <c r="BW414" s="112"/>
      <c r="BX414" s="132"/>
      <c r="BY414" s="132"/>
      <c r="BZ414" s="132"/>
      <c r="CA414" s="132"/>
      <c r="CB414" s="7"/>
      <c r="CC414" s="132"/>
      <c r="CD414" s="13"/>
      <c r="CE414" s="13"/>
      <c r="CF414" s="13"/>
      <c r="CG414" s="112"/>
      <c r="CH414" s="132"/>
      <c r="CI414" s="132"/>
      <c r="CJ414" s="132"/>
      <c r="CK414" s="132"/>
      <c r="CL414" s="7"/>
      <c r="CM414" s="132"/>
      <c r="CN414" s="13"/>
      <c r="CO414" s="13"/>
      <c r="CP414" s="13"/>
      <c r="CQ414" s="112"/>
      <c r="CR414" s="132"/>
      <c r="CS414" s="132"/>
      <c r="CT414" s="132"/>
      <c r="CU414" s="132"/>
      <c r="CV414" s="7"/>
      <c r="CW414" s="132"/>
      <c r="CX414" s="13"/>
      <c r="CY414" s="13"/>
      <c r="CZ414" s="13"/>
      <c r="DA414" s="112"/>
      <c r="DB414" s="132"/>
      <c r="DC414" s="132"/>
      <c r="DD414" s="132"/>
      <c r="DE414" s="132"/>
      <c r="DF414" s="7"/>
      <c r="DG414" s="132"/>
      <c r="DH414" s="13"/>
      <c r="DI414" s="13"/>
      <c r="DJ414" s="13"/>
      <c r="DK414" s="112"/>
      <c r="DL414" s="132"/>
      <c r="DM414" s="132"/>
      <c r="DN414" s="132"/>
      <c r="DO414" s="132"/>
      <c r="DP414" s="7"/>
      <c r="DQ414" s="132"/>
      <c r="DR414" s="13"/>
      <c r="DS414" s="13"/>
      <c r="DT414" s="13"/>
      <c r="DU414" s="112"/>
      <c r="DV414" s="132"/>
      <c r="DW414" s="132"/>
      <c r="DX414" s="132"/>
      <c r="DY414" s="132"/>
      <c r="DZ414" s="7"/>
      <c r="EA414" s="132"/>
      <c r="EB414" s="13"/>
      <c r="EC414" s="13"/>
      <c r="ED414" s="13"/>
      <c r="EE414" s="112"/>
      <c r="EF414" s="132"/>
      <c r="EG414" s="132"/>
      <c r="EH414" s="132"/>
      <c r="EI414" s="132"/>
      <c r="EJ414" s="7"/>
      <c r="EK414" s="132"/>
      <c r="EL414" s="13"/>
      <c r="EM414" s="13"/>
      <c r="EN414" s="13"/>
      <c r="EO414" s="112"/>
      <c r="EP414" s="132"/>
      <c r="EQ414" s="132"/>
      <c r="ER414" s="132"/>
      <c r="ES414" s="132"/>
      <c r="ET414" s="7"/>
      <c r="EU414" s="132"/>
    </row>
    <row r="415" spans="1:151" ht="12.75" customHeight="1" x14ac:dyDescent="0.2">
      <c r="A415" s="13"/>
      <c r="B415" s="13"/>
      <c r="C415" s="13"/>
      <c r="D415" s="13"/>
      <c r="E415" s="13"/>
      <c r="F415" s="13"/>
      <c r="G415" s="13"/>
      <c r="H415" s="13"/>
      <c r="I415" s="13"/>
      <c r="J415" s="13"/>
      <c r="K415" s="14"/>
      <c r="L415" s="13"/>
      <c r="M415" s="13"/>
      <c r="N415" s="13"/>
      <c r="O415" s="112"/>
      <c r="P415" s="132"/>
      <c r="Q415" s="132"/>
      <c r="R415" s="132"/>
      <c r="S415" s="132"/>
      <c r="T415" s="7"/>
      <c r="U415" s="132"/>
      <c r="V415" s="13"/>
      <c r="W415" s="13"/>
      <c r="X415" s="13"/>
      <c r="Y415" s="112"/>
      <c r="Z415" s="132"/>
      <c r="AA415" s="132"/>
      <c r="AB415" s="132"/>
      <c r="AC415" s="132"/>
      <c r="AD415" s="7"/>
      <c r="AE415" s="132"/>
      <c r="AF415" s="13"/>
      <c r="AG415" s="13"/>
      <c r="AH415" s="13"/>
      <c r="AI415" s="112"/>
      <c r="AJ415" s="132"/>
      <c r="AK415" s="132"/>
      <c r="AL415" s="132"/>
      <c r="AM415" s="132"/>
      <c r="AN415" s="7"/>
      <c r="AO415" s="132"/>
      <c r="AP415" s="13"/>
      <c r="AQ415" s="13"/>
      <c r="AR415" s="13"/>
      <c r="AS415" s="112"/>
      <c r="AT415" s="132"/>
      <c r="AU415" s="132"/>
      <c r="AV415" s="132"/>
      <c r="AW415" s="132"/>
      <c r="AX415" s="7"/>
      <c r="AY415" s="132"/>
      <c r="AZ415" s="13"/>
      <c r="BA415" s="13"/>
      <c r="BB415" s="13"/>
      <c r="BC415" s="112"/>
      <c r="BD415" s="132"/>
      <c r="BE415" s="132"/>
      <c r="BF415" s="132"/>
      <c r="BG415" s="132"/>
      <c r="BH415" s="7"/>
      <c r="BI415" s="132"/>
      <c r="BJ415" s="13"/>
      <c r="BK415" s="13"/>
      <c r="BL415" s="13"/>
      <c r="BM415" s="112"/>
      <c r="BN415" s="132"/>
      <c r="BO415" s="132"/>
      <c r="BP415" s="132"/>
      <c r="BQ415" s="132"/>
      <c r="BR415" s="7"/>
      <c r="BS415" s="132"/>
      <c r="BT415" s="13"/>
      <c r="BU415" s="13"/>
      <c r="BV415" s="13"/>
      <c r="BW415" s="112"/>
      <c r="BX415" s="132"/>
      <c r="BY415" s="132"/>
      <c r="BZ415" s="132"/>
      <c r="CA415" s="132"/>
      <c r="CB415" s="7"/>
      <c r="CC415" s="132"/>
      <c r="CD415" s="13"/>
      <c r="CE415" s="13"/>
      <c r="CF415" s="13"/>
      <c r="CG415" s="112"/>
      <c r="CH415" s="132"/>
      <c r="CI415" s="132"/>
      <c r="CJ415" s="132"/>
      <c r="CK415" s="132"/>
      <c r="CL415" s="7"/>
      <c r="CM415" s="132"/>
      <c r="CN415" s="13"/>
      <c r="CO415" s="13"/>
      <c r="CP415" s="13"/>
      <c r="CQ415" s="112"/>
      <c r="CR415" s="132"/>
      <c r="CS415" s="132"/>
      <c r="CT415" s="132"/>
      <c r="CU415" s="132"/>
      <c r="CV415" s="7"/>
      <c r="CW415" s="132"/>
      <c r="CX415" s="13"/>
      <c r="CY415" s="13"/>
      <c r="CZ415" s="13"/>
      <c r="DA415" s="112"/>
      <c r="DB415" s="132"/>
      <c r="DC415" s="132"/>
      <c r="DD415" s="132"/>
      <c r="DE415" s="132"/>
      <c r="DF415" s="7"/>
      <c r="DG415" s="132"/>
      <c r="DH415" s="13"/>
      <c r="DI415" s="13"/>
      <c r="DJ415" s="13"/>
      <c r="DK415" s="112"/>
      <c r="DL415" s="132"/>
      <c r="DM415" s="132"/>
      <c r="DN415" s="132"/>
      <c r="DO415" s="132"/>
      <c r="DP415" s="7"/>
      <c r="DQ415" s="132"/>
      <c r="DR415" s="13"/>
      <c r="DS415" s="13"/>
      <c r="DT415" s="13"/>
      <c r="DU415" s="112"/>
      <c r="DV415" s="132"/>
      <c r="DW415" s="132"/>
      <c r="DX415" s="132"/>
      <c r="DY415" s="132"/>
      <c r="DZ415" s="7"/>
      <c r="EA415" s="132"/>
      <c r="EB415" s="13"/>
      <c r="EC415" s="13"/>
      <c r="ED415" s="13"/>
      <c r="EE415" s="112"/>
      <c r="EF415" s="132"/>
      <c r="EG415" s="132"/>
      <c r="EH415" s="132"/>
      <c r="EI415" s="132"/>
      <c r="EJ415" s="7"/>
      <c r="EK415" s="132"/>
      <c r="EL415" s="13"/>
      <c r="EM415" s="13"/>
      <c r="EN415" s="13"/>
      <c r="EO415" s="112"/>
      <c r="EP415" s="132"/>
      <c r="EQ415" s="132"/>
      <c r="ER415" s="132"/>
      <c r="ES415" s="132"/>
      <c r="ET415" s="7"/>
      <c r="EU415" s="132"/>
    </row>
    <row r="416" spans="1:151" ht="12.75" customHeight="1" x14ac:dyDescent="0.2">
      <c r="A416" s="13"/>
      <c r="B416" s="13"/>
      <c r="C416" s="13"/>
      <c r="D416" s="13"/>
      <c r="E416" s="13"/>
      <c r="F416" s="13"/>
      <c r="G416" s="13"/>
      <c r="H416" s="13"/>
      <c r="I416" s="13"/>
      <c r="J416" s="13"/>
      <c r="K416" s="14"/>
      <c r="L416" s="13"/>
      <c r="M416" s="13"/>
      <c r="N416" s="13"/>
      <c r="O416" s="112"/>
      <c r="P416" s="132"/>
      <c r="Q416" s="132"/>
      <c r="R416" s="132"/>
      <c r="S416" s="132"/>
      <c r="T416" s="7"/>
      <c r="U416" s="132"/>
      <c r="V416" s="13"/>
      <c r="W416" s="13"/>
      <c r="X416" s="13"/>
      <c r="Y416" s="112"/>
      <c r="Z416" s="132"/>
      <c r="AA416" s="132"/>
      <c r="AB416" s="132"/>
      <c r="AC416" s="132"/>
      <c r="AD416" s="7"/>
      <c r="AE416" s="132"/>
      <c r="AF416" s="13"/>
      <c r="AG416" s="13"/>
      <c r="AH416" s="13"/>
      <c r="AI416" s="112"/>
      <c r="AJ416" s="132"/>
      <c r="AK416" s="132"/>
      <c r="AL416" s="132"/>
      <c r="AM416" s="132"/>
      <c r="AN416" s="7"/>
      <c r="AO416" s="132"/>
      <c r="AP416" s="13"/>
      <c r="AQ416" s="13"/>
      <c r="AR416" s="13"/>
      <c r="AS416" s="112"/>
      <c r="AT416" s="132"/>
      <c r="AU416" s="132"/>
      <c r="AV416" s="132"/>
      <c r="AW416" s="132"/>
      <c r="AX416" s="7"/>
      <c r="AY416" s="132"/>
      <c r="AZ416" s="13"/>
      <c r="BA416" s="13"/>
      <c r="BB416" s="13"/>
      <c r="BC416" s="112"/>
      <c r="BD416" s="132"/>
      <c r="BE416" s="132"/>
      <c r="BF416" s="132"/>
      <c r="BG416" s="132"/>
      <c r="BH416" s="7"/>
      <c r="BI416" s="132"/>
      <c r="BJ416" s="13"/>
      <c r="BK416" s="13"/>
      <c r="BL416" s="13"/>
      <c r="BM416" s="112"/>
      <c r="BN416" s="132"/>
      <c r="BO416" s="132"/>
      <c r="BP416" s="132"/>
      <c r="BQ416" s="132"/>
      <c r="BR416" s="7"/>
      <c r="BS416" s="132"/>
      <c r="BT416" s="13"/>
      <c r="BU416" s="13"/>
      <c r="BV416" s="13"/>
      <c r="BW416" s="112"/>
      <c r="BX416" s="132"/>
      <c r="BY416" s="132"/>
      <c r="BZ416" s="132"/>
      <c r="CA416" s="132"/>
      <c r="CB416" s="7"/>
      <c r="CC416" s="132"/>
      <c r="CD416" s="13"/>
      <c r="CE416" s="13"/>
      <c r="CF416" s="13"/>
      <c r="CG416" s="112"/>
      <c r="CH416" s="132"/>
      <c r="CI416" s="132"/>
      <c r="CJ416" s="132"/>
      <c r="CK416" s="132"/>
      <c r="CL416" s="7"/>
      <c r="CM416" s="132"/>
      <c r="CN416" s="13"/>
      <c r="CO416" s="13"/>
      <c r="CP416" s="13"/>
      <c r="CQ416" s="112"/>
      <c r="CR416" s="132"/>
      <c r="CS416" s="132"/>
      <c r="CT416" s="132"/>
      <c r="CU416" s="132"/>
      <c r="CV416" s="7"/>
      <c r="CW416" s="132"/>
      <c r="CX416" s="13"/>
      <c r="CY416" s="13"/>
      <c r="CZ416" s="13"/>
      <c r="DA416" s="112"/>
      <c r="DB416" s="132"/>
      <c r="DC416" s="132"/>
      <c r="DD416" s="132"/>
      <c r="DE416" s="132"/>
      <c r="DF416" s="7"/>
      <c r="DG416" s="132"/>
      <c r="DH416" s="13"/>
      <c r="DI416" s="13"/>
      <c r="DJ416" s="13"/>
      <c r="DK416" s="112"/>
      <c r="DL416" s="132"/>
      <c r="DM416" s="132"/>
      <c r="DN416" s="132"/>
      <c r="DO416" s="132"/>
      <c r="DP416" s="7"/>
      <c r="DQ416" s="132"/>
      <c r="DR416" s="13"/>
      <c r="DS416" s="13"/>
      <c r="DT416" s="13"/>
      <c r="DU416" s="112"/>
      <c r="DV416" s="132"/>
      <c r="DW416" s="132"/>
      <c r="DX416" s="132"/>
      <c r="DY416" s="132"/>
      <c r="DZ416" s="7"/>
      <c r="EA416" s="132"/>
      <c r="EB416" s="13"/>
      <c r="EC416" s="13"/>
      <c r="ED416" s="13"/>
      <c r="EE416" s="112"/>
      <c r="EF416" s="132"/>
      <c r="EG416" s="132"/>
      <c r="EH416" s="132"/>
      <c r="EI416" s="132"/>
      <c r="EJ416" s="7"/>
      <c r="EK416" s="132"/>
      <c r="EL416" s="13"/>
      <c r="EM416" s="13"/>
      <c r="EN416" s="13"/>
      <c r="EO416" s="112"/>
      <c r="EP416" s="132"/>
      <c r="EQ416" s="132"/>
      <c r="ER416" s="132"/>
      <c r="ES416" s="132"/>
      <c r="ET416" s="7"/>
      <c r="EU416" s="132"/>
    </row>
    <row r="417" spans="1:151" ht="12.75" customHeight="1" x14ac:dyDescent="0.2">
      <c r="A417" s="13"/>
      <c r="B417" s="13"/>
      <c r="C417" s="13"/>
      <c r="D417" s="13"/>
      <c r="E417" s="13"/>
      <c r="F417" s="13"/>
      <c r="G417" s="13"/>
      <c r="H417" s="13"/>
      <c r="I417" s="13"/>
      <c r="J417" s="13"/>
      <c r="K417" s="14"/>
      <c r="L417" s="13"/>
      <c r="M417" s="13"/>
      <c r="N417" s="13"/>
      <c r="O417" s="112"/>
      <c r="P417" s="132"/>
      <c r="Q417" s="132"/>
      <c r="R417" s="132"/>
      <c r="S417" s="132"/>
      <c r="T417" s="7"/>
      <c r="U417" s="132"/>
      <c r="V417" s="13"/>
      <c r="W417" s="13"/>
      <c r="X417" s="13"/>
      <c r="Y417" s="112"/>
      <c r="Z417" s="132"/>
      <c r="AA417" s="132"/>
      <c r="AB417" s="132"/>
      <c r="AC417" s="132"/>
      <c r="AD417" s="7"/>
      <c r="AE417" s="132"/>
      <c r="AF417" s="13"/>
      <c r="AG417" s="13"/>
      <c r="AH417" s="13"/>
      <c r="AI417" s="112"/>
      <c r="AJ417" s="132"/>
      <c r="AK417" s="132"/>
      <c r="AL417" s="132"/>
      <c r="AM417" s="132"/>
      <c r="AN417" s="7"/>
      <c r="AO417" s="132"/>
      <c r="AP417" s="13"/>
      <c r="AQ417" s="13"/>
      <c r="AR417" s="13"/>
      <c r="AS417" s="112"/>
      <c r="AT417" s="132"/>
      <c r="AU417" s="132"/>
      <c r="AV417" s="132"/>
      <c r="AW417" s="132"/>
      <c r="AX417" s="7"/>
      <c r="AY417" s="132"/>
      <c r="AZ417" s="13"/>
      <c r="BA417" s="13"/>
      <c r="BB417" s="13"/>
      <c r="BC417" s="112"/>
      <c r="BD417" s="132"/>
      <c r="BE417" s="132"/>
      <c r="BF417" s="132"/>
      <c r="BG417" s="132"/>
      <c r="BH417" s="7"/>
      <c r="BI417" s="132"/>
      <c r="BJ417" s="13"/>
      <c r="BK417" s="13"/>
      <c r="BL417" s="13"/>
      <c r="BM417" s="112"/>
      <c r="BN417" s="132"/>
      <c r="BO417" s="132"/>
      <c r="BP417" s="132"/>
      <c r="BQ417" s="132"/>
      <c r="BR417" s="7"/>
      <c r="BS417" s="132"/>
      <c r="BT417" s="13"/>
      <c r="BU417" s="13"/>
      <c r="BV417" s="13"/>
      <c r="BW417" s="112"/>
      <c r="BX417" s="132"/>
      <c r="BY417" s="132"/>
      <c r="BZ417" s="132"/>
      <c r="CA417" s="132"/>
      <c r="CB417" s="7"/>
      <c r="CC417" s="132"/>
      <c r="CD417" s="13"/>
      <c r="CE417" s="13"/>
      <c r="CF417" s="13"/>
      <c r="CG417" s="112"/>
      <c r="CH417" s="132"/>
      <c r="CI417" s="132"/>
      <c r="CJ417" s="132"/>
      <c r="CK417" s="132"/>
      <c r="CL417" s="7"/>
      <c r="CM417" s="132"/>
      <c r="CN417" s="13"/>
      <c r="CO417" s="13"/>
      <c r="CP417" s="13"/>
      <c r="CQ417" s="112"/>
      <c r="CR417" s="132"/>
      <c r="CS417" s="132"/>
      <c r="CT417" s="132"/>
      <c r="CU417" s="132"/>
      <c r="CV417" s="7"/>
      <c r="CW417" s="132"/>
      <c r="CX417" s="13"/>
      <c r="CY417" s="13"/>
      <c r="CZ417" s="13"/>
      <c r="DA417" s="112"/>
      <c r="DB417" s="132"/>
      <c r="DC417" s="132"/>
      <c r="DD417" s="132"/>
      <c r="DE417" s="132"/>
      <c r="DF417" s="7"/>
      <c r="DG417" s="132"/>
      <c r="DH417" s="13"/>
      <c r="DI417" s="13"/>
      <c r="DJ417" s="13"/>
      <c r="DK417" s="112"/>
      <c r="DL417" s="132"/>
      <c r="DM417" s="132"/>
      <c r="DN417" s="132"/>
      <c r="DO417" s="132"/>
      <c r="DP417" s="7"/>
      <c r="DQ417" s="132"/>
      <c r="DR417" s="13"/>
      <c r="DS417" s="13"/>
      <c r="DT417" s="13"/>
      <c r="DU417" s="112"/>
      <c r="DV417" s="132"/>
      <c r="DW417" s="132"/>
      <c r="DX417" s="132"/>
      <c r="DY417" s="132"/>
      <c r="DZ417" s="7"/>
      <c r="EA417" s="132"/>
      <c r="EB417" s="13"/>
      <c r="EC417" s="13"/>
      <c r="ED417" s="13"/>
      <c r="EE417" s="112"/>
      <c r="EF417" s="132"/>
      <c r="EG417" s="132"/>
      <c r="EH417" s="132"/>
      <c r="EI417" s="132"/>
      <c r="EJ417" s="7"/>
      <c r="EK417" s="132"/>
      <c r="EL417" s="13"/>
      <c r="EM417" s="13"/>
      <c r="EN417" s="13"/>
      <c r="EO417" s="112"/>
      <c r="EP417" s="132"/>
      <c r="EQ417" s="132"/>
      <c r="ER417" s="132"/>
      <c r="ES417" s="132"/>
      <c r="ET417" s="7"/>
      <c r="EU417" s="132"/>
    </row>
    <row r="418" spans="1:151" ht="12.75" customHeight="1" x14ac:dyDescent="0.2">
      <c r="A418" s="13"/>
      <c r="B418" s="13"/>
      <c r="C418" s="13"/>
      <c r="D418" s="13"/>
      <c r="E418" s="13"/>
      <c r="F418" s="13"/>
      <c r="G418" s="13"/>
      <c r="H418" s="13"/>
      <c r="I418" s="13"/>
      <c r="J418" s="13"/>
      <c r="K418" s="14"/>
      <c r="L418" s="13"/>
      <c r="M418" s="13"/>
      <c r="N418" s="13"/>
      <c r="O418" s="112"/>
      <c r="P418" s="132"/>
      <c r="Q418" s="132"/>
      <c r="R418" s="132"/>
      <c r="S418" s="132"/>
      <c r="T418" s="7"/>
      <c r="U418" s="132"/>
      <c r="V418" s="13"/>
      <c r="W418" s="13"/>
      <c r="X418" s="13"/>
      <c r="Y418" s="112"/>
      <c r="Z418" s="132"/>
      <c r="AA418" s="132"/>
      <c r="AB418" s="132"/>
      <c r="AC418" s="132"/>
      <c r="AD418" s="7"/>
      <c r="AE418" s="132"/>
      <c r="AF418" s="13"/>
      <c r="AG418" s="13"/>
      <c r="AH418" s="13"/>
      <c r="AI418" s="112"/>
      <c r="AJ418" s="132"/>
      <c r="AK418" s="132"/>
      <c r="AL418" s="132"/>
      <c r="AM418" s="132"/>
      <c r="AN418" s="7"/>
      <c r="AO418" s="132"/>
      <c r="AP418" s="13"/>
      <c r="AQ418" s="13"/>
      <c r="AR418" s="13"/>
      <c r="AS418" s="112"/>
      <c r="AT418" s="132"/>
      <c r="AU418" s="132"/>
      <c r="AV418" s="132"/>
      <c r="AW418" s="132"/>
      <c r="AX418" s="7"/>
      <c r="AY418" s="132"/>
      <c r="AZ418" s="13"/>
      <c r="BA418" s="13"/>
      <c r="BB418" s="13"/>
      <c r="BC418" s="112"/>
      <c r="BD418" s="132"/>
      <c r="BE418" s="132"/>
      <c r="BF418" s="132"/>
      <c r="BG418" s="132"/>
      <c r="BH418" s="7"/>
      <c r="BI418" s="132"/>
      <c r="BJ418" s="13"/>
      <c r="BK418" s="13"/>
      <c r="BL418" s="13"/>
      <c r="BM418" s="112"/>
      <c r="BN418" s="132"/>
      <c r="BO418" s="132"/>
      <c r="BP418" s="132"/>
      <c r="BQ418" s="132"/>
      <c r="BR418" s="7"/>
      <c r="BS418" s="132"/>
      <c r="BT418" s="13"/>
      <c r="BU418" s="13"/>
      <c r="BV418" s="13"/>
      <c r="BW418" s="112"/>
      <c r="BX418" s="132"/>
      <c r="BY418" s="132"/>
      <c r="BZ418" s="132"/>
      <c r="CA418" s="132"/>
      <c r="CB418" s="7"/>
      <c r="CC418" s="132"/>
      <c r="CD418" s="13"/>
      <c r="CE418" s="13"/>
      <c r="CF418" s="13"/>
      <c r="CG418" s="112"/>
      <c r="CH418" s="132"/>
      <c r="CI418" s="132"/>
      <c r="CJ418" s="132"/>
      <c r="CK418" s="132"/>
      <c r="CL418" s="7"/>
      <c r="CM418" s="132"/>
      <c r="CN418" s="13"/>
      <c r="CO418" s="13"/>
      <c r="CP418" s="13"/>
      <c r="CQ418" s="112"/>
      <c r="CR418" s="132"/>
      <c r="CS418" s="132"/>
      <c r="CT418" s="132"/>
      <c r="CU418" s="132"/>
      <c r="CV418" s="7"/>
      <c r="CW418" s="132"/>
      <c r="CX418" s="13"/>
      <c r="CY418" s="13"/>
      <c r="CZ418" s="13"/>
      <c r="DA418" s="112"/>
      <c r="DB418" s="132"/>
      <c r="DC418" s="132"/>
      <c r="DD418" s="132"/>
      <c r="DE418" s="132"/>
      <c r="DF418" s="7"/>
      <c r="DG418" s="132"/>
      <c r="DH418" s="13"/>
      <c r="DI418" s="13"/>
      <c r="DJ418" s="13"/>
      <c r="DK418" s="112"/>
      <c r="DL418" s="132"/>
      <c r="DM418" s="132"/>
      <c r="DN418" s="132"/>
      <c r="DO418" s="132"/>
      <c r="DP418" s="7"/>
      <c r="DQ418" s="132"/>
      <c r="DR418" s="13"/>
      <c r="DS418" s="13"/>
      <c r="DT418" s="13"/>
      <c r="DU418" s="112"/>
      <c r="DV418" s="132"/>
      <c r="DW418" s="132"/>
      <c r="DX418" s="132"/>
      <c r="DY418" s="132"/>
      <c r="DZ418" s="7"/>
      <c r="EA418" s="132"/>
      <c r="EB418" s="13"/>
      <c r="EC418" s="13"/>
      <c r="ED418" s="13"/>
      <c r="EE418" s="112"/>
      <c r="EF418" s="132"/>
      <c r="EG418" s="132"/>
      <c r="EH418" s="132"/>
      <c r="EI418" s="132"/>
      <c r="EJ418" s="7"/>
      <c r="EK418" s="132"/>
      <c r="EL418" s="13"/>
      <c r="EM418" s="13"/>
      <c r="EN418" s="13"/>
      <c r="EO418" s="112"/>
      <c r="EP418" s="132"/>
      <c r="EQ418" s="132"/>
      <c r="ER418" s="132"/>
      <c r="ES418" s="132"/>
      <c r="ET418" s="7"/>
      <c r="EU418" s="132"/>
    </row>
    <row r="419" spans="1:151" ht="12.75" customHeight="1" x14ac:dyDescent="0.2">
      <c r="A419" s="13"/>
      <c r="B419" s="13"/>
      <c r="C419" s="13"/>
      <c r="D419" s="13"/>
      <c r="E419" s="13"/>
      <c r="F419" s="13"/>
      <c r="G419" s="13"/>
      <c r="H419" s="13"/>
      <c r="I419" s="13"/>
      <c r="J419" s="13"/>
      <c r="K419" s="14"/>
      <c r="L419" s="13"/>
      <c r="M419" s="13"/>
      <c r="N419" s="13"/>
      <c r="O419" s="112"/>
      <c r="P419" s="132"/>
      <c r="Q419" s="132"/>
      <c r="R419" s="132"/>
      <c r="S419" s="132"/>
      <c r="T419" s="7"/>
      <c r="U419" s="132"/>
      <c r="V419" s="13"/>
      <c r="W419" s="13"/>
      <c r="X419" s="13"/>
      <c r="Y419" s="112"/>
      <c r="Z419" s="132"/>
      <c r="AA419" s="132"/>
      <c r="AB419" s="132"/>
      <c r="AC419" s="132"/>
      <c r="AD419" s="7"/>
      <c r="AE419" s="132"/>
      <c r="AF419" s="13"/>
      <c r="AG419" s="13"/>
      <c r="AH419" s="13"/>
      <c r="AI419" s="112"/>
      <c r="AJ419" s="132"/>
      <c r="AK419" s="132"/>
      <c r="AL419" s="132"/>
      <c r="AM419" s="132"/>
      <c r="AN419" s="7"/>
      <c r="AO419" s="132"/>
      <c r="AP419" s="13"/>
      <c r="AQ419" s="13"/>
      <c r="AR419" s="13"/>
      <c r="AS419" s="112"/>
      <c r="AT419" s="132"/>
      <c r="AU419" s="132"/>
      <c r="AV419" s="132"/>
      <c r="AW419" s="132"/>
      <c r="AX419" s="7"/>
      <c r="AY419" s="132"/>
      <c r="AZ419" s="13"/>
      <c r="BA419" s="13"/>
      <c r="BB419" s="13"/>
      <c r="BC419" s="112"/>
      <c r="BD419" s="132"/>
      <c r="BE419" s="132"/>
      <c r="BF419" s="132"/>
      <c r="BG419" s="132"/>
      <c r="BH419" s="7"/>
      <c r="BI419" s="132"/>
      <c r="BJ419" s="13"/>
      <c r="BK419" s="13"/>
      <c r="BL419" s="13"/>
      <c r="BM419" s="112"/>
      <c r="BN419" s="132"/>
      <c r="BO419" s="132"/>
      <c r="BP419" s="132"/>
      <c r="BQ419" s="132"/>
      <c r="BR419" s="7"/>
      <c r="BS419" s="132"/>
      <c r="BT419" s="13"/>
      <c r="BU419" s="13"/>
      <c r="BV419" s="13"/>
      <c r="BW419" s="112"/>
      <c r="BX419" s="132"/>
      <c r="BY419" s="132"/>
      <c r="BZ419" s="132"/>
      <c r="CA419" s="132"/>
      <c r="CB419" s="7"/>
      <c r="CC419" s="132"/>
      <c r="CD419" s="13"/>
      <c r="CE419" s="13"/>
      <c r="CF419" s="13"/>
      <c r="CG419" s="112"/>
      <c r="CH419" s="132"/>
      <c r="CI419" s="132"/>
      <c r="CJ419" s="132"/>
      <c r="CK419" s="132"/>
      <c r="CL419" s="7"/>
      <c r="CM419" s="132"/>
      <c r="CN419" s="13"/>
      <c r="CO419" s="13"/>
      <c r="CP419" s="13"/>
      <c r="CQ419" s="112"/>
      <c r="CR419" s="132"/>
      <c r="CS419" s="132"/>
      <c r="CT419" s="132"/>
      <c r="CU419" s="132"/>
      <c r="CV419" s="7"/>
      <c r="CW419" s="132"/>
      <c r="CX419" s="13"/>
      <c r="CY419" s="13"/>
      <c r="CZ419" s="13"/>
      <c r="DA419" s="112"/>
      <c r="DB419" s="132"/>
      <c r="DC419" s="132"/>
      <c r="DD419" s="132"/>
      <c r="DE419" s="132"/>
      <c r="DF419" s="7"/>
      <c r="DG419" s="132"/>
      <c r="DH419" s="13"/>
      <c r="DI419" s="13"/>
      <c r="DJ419" s="13"/>
      <c r="DK419" s="112"/>
      <c r="DL419" s="132"/>
      <c r="DM419" s="132"/>
      <c r="DN419" s="132"/>
      <c r="DO419" s="132"/>
      <c r="DP419" s="7"/>
      <c r="DQ419" s="132"/>
      <c r="DR419" s="13"/>
      <c r="DS419" s="13"/>
      <c r="DT419" s="13"/>
      <c r="DU419" s="112"/>
      <c r="DV419" s="132"/>
      <c r="DW419" s="132"/>
      <c r="DX419" s="132"/>
      <c r="DY419" s="132"/>
      <c r="DZ419" s="7"/>
      <c r="EA419" s="132"/>
      <c r="EB419" s="13"/>
      <c r="EC419" s="13"/>
      <c r="ED419" s="13"/>
      <c r="EE419" s="112"/>
      <c r="EF419" s="132"/>
      <c r="EG419" s="132"/>
      <c r="EH419" s="132"/>
      <c r="EI419" s="132"/>
      <c r="EJ419" s="7"/>
      <c r="EK419" s="132"/>
      <c r="EL419" s="13"/>
      <c r="EM419" s="13"/>
      <c r="EN419" s="13"/>
      <c r="EO419" s="112"/>
      <c r="EP419" s="132"/>
      <c r="EQ419" s="132"/>
      <c r="ER419" s="132"/>
      <c r="ES419" s="132"/>
      <c r="ET419" s="7"/>
      <c r="EU419" s="132"/>
    </row>
    <row r="420" spans="1:151" ht="12.75" customHeight="1" x14ac:dyDescent="0.2">
      <c r="A420" s="13"/>
      <c r="B420" s="13"/>
      <c r="C420" s="13"/>
      <c r="D420" s="13"/>
      <c r="E420" s="13"/>
      <c r="F420" s="13"/>
      <c r="G420" s="13"/>
      <c r="H420" s="13"/>
      <c r="I420" s="13"/>
      <c r="J420" s="13"/>
      <c r="K420" s="14"/>
      <c r="L420" s="13"/>
      <c r="M420" s="13"/>
      <c r="N420" s="13"/>
      <c r="O420" s="112"/>
      <c r="P420" s="132"/>
      <c r="Q420" s="132"/>
      <c r="R420" s="132"/>
      <c r="S420" s="132"/>
      <c r="T420" s="7"/>
      <c r="U420" s="132"/>
      <c r="V420" s="13"/>
      <c r="W420" s="13"/>
      <c r="X420" s="13"/>
      <c r="Y420" s="112"/>
      <c r="Z420" s="132"/>
      <c r="AA420" s="132"/>
      <c r="AB420" s="132"/>
      <c r="AC420" s="132"/>
      <c r="AD420" s="7"/>
      <c r="AE420" s="132"/>
      <c r="AF420" s="13"/>
      <c r="AG420" s="13"/>
      <c r="AH420" s="13"/>
      <c r="AI420" s="112"/>
      <c r="AJ420" s="132"/>
      <c r="AK420" s="132"/>
      <c r="AL420" s="132"/>
      <c r="AM420" s="132"/>
      <c r="AN420" s="7"/>
      <c r="AO420" s="132"/>
      <c r="AP420" s="13"/>
      <c r="AQ420" s="13"/>
      <c r="AR420" s="13"/>
      <c r="AS420" s="112"/>
      <c r="AT420" s="132"/>
      <c r="AU420" s="132"/>
      <c r="AV420" s="132"/>
      <c r="AW420" s="132"/>
      <c r="AX420" s="7"/>
      <c r="AY420" s="132"/>
      <c r="AZ420" s="13"/>
      <c r="BA420" s="13"/>
      <c r="BB420" s="13"/>
      <c r="BC420" s="112"/>
      <c r="BD420" s="132"/>
      <c r="BE420" s="132"/>
      <c r="BF420" s="132"/>
      <c r="BG420" s="132"/>
      <c r="BH420" s="7"/>
      <c r="BI420" s="132"/>
      <c r="BJ420" s="13"/>
      <c r="BK420" s="13"/>
      <c r="BL420" s="13"/>
      <c r="BM420" s="112"/>
      <c r="BN420" s="132"/>
      <c r="BO420" s="132"/>
      <c r="BP420" s="132"/>
      <c r="BQ420" s="132"/>
      <c r="BR420" s="7"/>
      <c r="BS420" s="132"/>
      <c r="BT420" s="13"/>
      <c r="BU420" s="13"/>
      <c r="BV420" s="13"/>
      <c r="BW420" s="112"/>
      <c r="BX420" s="132"/>
      <c r="BY420" s="132"/>
      <c r="BZ420" s="132"/>
      <c r="CA420" s="132"/>
      <c r="CB420" s="7"/>
      <c r="CC420" s="132"/>
      <c r="CD420" s="13"/>
      <c r="CE420" s="13"/>
      <c r="CF420" s="13"/>
      <c r="CG420" s="112"/>
      <c r="CH420" s="132"/>
      <c r="CI420" s="132"/>
      <c r="CJ420" s="132"/>
      <c r="CK420" s="132"/>
      <c r="CL420" s="7"/>
      <c r="CM420" s="132"/>
      <c r="CN420" s="13"/>
      <c r="CO420" s="13"/>
      <c r="CP420" s="13"/>
      <c r="CQ420" s="112"/>
      <c r="CR420" s="132"/>
      <c r="CS420" s="132"/>
      <c r="CT420" s="132"/>
      <c r="CU420" s="132"/>
      <c r="CV420" s="7"/>
      <c r="CW420" s="132"/>
      <c r="CX420" s="13"/>
      <c r="CY420" s="13"/>
      <c r="CZ420" s="13"/>
      <c r="DA420" s="112"/>
      <c r="DB420" s="132"/>
      <c r="DC420" s="132"/>
      <c r="DD420" s="132"/>
      <c r="DE420" s="132"/>
      <c r="DF420" s="7"/>
      <c r="DG420" s="132"/>
      <c r="DH420" s="13"/>
      <c r="DI420" s="13"/>
      <c r="DJ420" s="13"/>
      <c r="DK420" s="112"/>
      <c r="DL420" s="132"/>
      <c r="DM420" s="132"/>
      <c r="DN420" s="132"/>
      <c r="DO420" s="132"/>
      <c r="DP420" s="7"/>
      <c r="DQ420" s="132"/>
      <c r="DR420" s="13"/>
      <c r="DS420" s="13"/>
      <c r="DT420" s="13"/>
      <c r="DU420" s="112"/>
      <c r="DV420" s="132"/>
      <c r="DW420" s="132"/>
      <c r="DX420" s="132"/>
      <c r="DY420" s="132"/>
      <c r="DZ420" s="7"/>
      <c r="EA420" s="132"/>
      <c r="EB420" s="13"/>
      <c r="EC420" s="13"/>
      <c r="ED420" s="13"/>
      <c r="EE420" s="112"/>
      <c r="EF420" s="132"/>
      <c r="EG420" s="132"/>
      <c r="EH420" s="132"/>
      <c r="EI420" s="132"/>
      <c r="EJ420" s="7"/>
      <c r="EK420" s="132"/>
      <c r="EL420" s="13"/>
      <c r="EM420" s="13"/>
      <c r="EN420" s="13"/>
      <c r="EO420" s="112"/>
      <c r="EP420" s="132"/>
      <c r="EQ420" s="132"/>
      <c r="ER420" s="132"/>
      <c r="ES420" s="132"/>
      <c r="ET420" s="7"/>
      <c r="EU420" s="132"/>
    </row>
    <row r="421" spans="1:151" ht="12.75" customHeight="1" x14ac:dyDescent="0.2">
      <c r="A421" s="13"/>
      <c r="B421" s="13"/>
      <c r="C421" s="13"/>
      <c r="D421" s="13"/>
      <c r="E421" s="13"/>
      <c r="F421" s="13"/>
      <c r="G421" s="13"/>
      <c r="H421" s="13"/>
      <c r="I421" s="13"/>
      <c r="J421" s="13"/>
      <c r="K421" s="14"/>
      <c r="L421" s="13"/>
      <c r="M421" s="13"/>
      <c r="N421" s="13"/>
      <c r="O421" s="112"/>
      <c r="P421" s="132"/>
      <c r="Q421" s="132"/>
      <c r="R421" s="132"/>
      <c r="S421" s="132"/>
      <c r="T421" s="7"/>
      <c r="U421" s="132"/>
      <c r="V421" s="13"/>
      <c r="W421" s="13"/>
      <c r="X421" s="13"/>
      <c r="Y421" s="112"/>
      <c r="Z421" s="132"/>
      <c r="AA421" s="132"/>
      <c r="AB421" s="132"/>
      <c r="AC421" s="132"/>
      <c r="AD421" s="7"/>
      <c r="AE421" s="132"/>
      <c r="AF421" s="13"/>
      <c r="AG421" s="13"/>
      <c r="AH421" s="13"/>
      <c r="AI421" s="112"/>
      <c r="AJ421" s="132"/>
      <c r="AK421" s="132"/>
      <c r="AL421" s="132"/>
      <c r="AM421" s="132"/>
      <c r="AN421" s="7"/>
      <c r="AO421" s="132"/>
      <c r="AP421" s="13"/>
      <c r="AQ421" s="13"/>
      <c r="AR421" s="13"/>
      <c r="AS421" s="112"/>
      <c r="AT421" s="132"/>
      <c r="AU421" s="132"/>
      <c r="AV421" s="132"/>
      <c r="AW421" s="132"/>
      <c r="AX421" s="7"/>
      <c r="AY421" s="132"/>
      <c r="AZ421" s="13"/>
      <c r="BA421" s="13"/>
      <c r="BB421" s="13"/>
      <c r="BC421" s="112"/>
      <c r="BD421" s="132"/>
      <c r="BE421" s="132"/>
      <c r="BF421" s="132"/>
      <c r="BG421" s="132"/>
      <c r="BH421" s="7"/>
      <c r="BI421" s="132"/>
      <c r="BJ421" s="13"/>
      <c r="BK421" s="13"/>
      <c r="BL421" s="13"/>
      <c r="BM421" s="112"/>
      <c r="BN421" s="132"/>
      <c r="BO421" s="132"/>
      <c r="BP421" s="132"/>
      <c r="BQ421" s="132"/>
      <c r="BR421" s="7"/>
      <c r="BS421" s="132"/>
      <c r="BT421" s="13"/>
      <c r="BU421" s="13"/>
      <c r="BV421" s="13"/>
      <c r="BW421" s="112"/>
      <c r="BX421" s="132"/>
      <c r="BY421" s="132"/>
      <c r="BZ421" s="132"/>
      <c r="CA421" s="132"/>
      <c r="CB421" s="7"/>
      <c r="CC421" s="132"/>
      <c r="CD421" s="13"/>
      <c r="CE421" s="13"/>
      <c r="CF421" s="13"/>
      <c r="CG421" s="112"/>
      <c r="CH421" s="132"/>
      <c r="CI421" s="132"/>
      <c r="CJ421" s="132"/>
      <c r="CK421" s="132"/>
      <c r="CL421" s="7"/>
      <c r="CM421" s="132"/>
      <c r="CN421" s="13"/>
      <c r="CO421" s="13"/>
      <c r="CP421" s="13"/>
      <c r="CQ421" s="112"/>
      <c r="CR421" s="132"/>
      <c r="CS421" s="132"/>
      <c r="CT421" s="132"/>
      <c r="CU421" s="132"/>
      <c r="CV421" s="7"/>
      <c r="CW421" s="132"/>
      <c r="CX421" s="13"/>
      <c r="CY421" s="13"/>
      <c r="CZ421" s="13"/>
      <c r="DA421" s="112"/>
      <c r="DB421" s="132"/>
      <c r="DC421" s="132"/>
      <c r="DD421" s="132"/>
      <c r="DE421" s="132"/>
      <c r="DF421" s="7"/>
      <c r="DG421" s="132"/>
      <c r="DH421" s="13"/>
      <c r="DI421" s="13"/>
      <c r="DJ421" s="13"/>
      <c r="DK421" s="112"/>
      <c r="DL421" s="132"/>
      <c r="DM421" s="132"/>
      <c r="DN421" s="132"/>
      <c r="DO421" s="132"/>
      <c r="DP421" s="7"/>
      <c r="DQ421" s="132"/>
      <c r="DR421" s="13"/>
      <c r="DS421" s="13"/>
      <c r="DT421" s="13"/>
      <c r="DU421" s="112"/>
      <c r="DV421" s="132"/>
      <c r="DW421" s="132"/>
      <c r="DX421" s="132"/>
      <c r="DY421" s="132"/>
      <c r="DZ421" s="7"/>
      <c r="EA421" s="132"/>
      <c r="EB421" s="13"/>
      <c r="EC421" s="13"/>
      <c r="ED421" s="13"/>
      <c r="EE421" s="112"/>
      <c r="EF421" s="132"/>
      <c r="EG421" s="132"/>
      <c r="EH421" s="132"/>
      <c r="EI421" s="132"/>
      <c r="EJ421" s="7"/>
      <c r="EK421" s="132"/>
      <c r="EL421" s="13"/>
      <c r="EM421" s="13"/>
      <c r="EN421" s="13"/>
      <c r="EO421" s="112"/>
      <c r="EP421" s="132"/>
      <c r="EQ421" s="132"/>
      <c r="ER421" s="132"/>
      <c r="ES421" s="132"/>
      <c r="ET421" s="7"/>
      <c r="EU421" s="132"/>
    </row>
    <row r="422" spans="1:151" ht="12.75" customHeight="1" x14ac:dyDescent="0.2">
      <c r="A422" s="13"/>
      <c r="B422" s="13"/>
      <c r="C422" s="13"/>
      <c r="D422" s="13"/>
      <c r="E422" s="13"/>
      <c r="F422" s="13"/>
      <c r="G422" s="13"/>
      <c r="H422" s="13"/>
      <c r="I422" s="13"/>
      <c r="J422" s="13"/>
      <c r="K422" s="14"/>
      <c r="L422" s="13"/>
      <c r="M422" s="13"/>
      <c r="N422" s="13"/>
      <c r="O422" s="112"/>
      <c r="P422" s="132"/>
      <c r="Q422" s="132"/>
      <c r="R422" s="132"/>
      <c r="S422" s="132"/>
      <c r="T422" s="7"/>
      <c r="U422" s="132"/>
      <c r="V422" s="13"/>
      <c r="W422" s="13"/>
      <c r="X422" s="13"/>
      <c r="Y422" s="112"/>
      <c r="Z422" s="132"/>
      <c r="AA422" s="132"/>
      <c r="AB422" s="132"/>
      <c r="AC422" s="132"/>
      <c r="AD422" s="7"/>
      <c r="AE422" s="132"/>
      <c r="AF422" s="13"/>
      <c r="AG422" s="13"/>
      <c r="AH422" s="13"/>
      <c r="AI422" s="112"/>
      <c r="AJ422" s="132"/>
      <c r="AK422" s="132"/>
      <c r="AL422" s="132"/>
      <c r="AM422" s="132"/>
      <c r="AN422" s="7"/>
      <c r="AO422" s="132"/>
      <c r="AP422" s="13"/>
      <c r="AQ422" s="13"/>
      <c r="AR422" s="13"/>
      <c r="AS422" s="112"/>
      <c r="AT422" s="132"/>
      <c r="AU422" s="132"/>
      <c r="AV422" s="132"/>
      <c r="AW422" s="132"/>
      <c r="AX422" s="7"/>
      <c r="AY422" s="132"/>
      <c r="AZ422" s="13"/>
      <c r="BA422" s="13"/>
      <c r="BB422" s="13"/>
      <c r="BC422" s="112"/>
      <c r="BD422" s="132"/>
      <c r="BE422" s="132"/>
      <c r="BF422" s="132"/>
      <c r="BG422" s="132"/>
      <c r="BH422" s="7"/>
      <c r="BI422" s="132"/>
      <c r="BJ422" s="13"/>
      <c r="BK422" s="13"/>
      <c r="BL422" s="13"/>
      <c r="BM422" s="112"/>
      <c r="BN422" s="132"/>
      <c r="BO422" s="132"/>
      <c r="BP422" s="132"/>
      <c r="BQ422" s="132"/>
      <c r="BR422" s="7"/>
      <c r="BS422" s="132"/>
      <c r="BT422" s="13"/>
      <c r="BU422" s="13"/>
      <c r="BV422" s="13"/>
      <c r="BW422" s="112"/>
      <c r="BX422" s="132"/>
      <c r="BY422" s="132"/>
      <c r="BZ422" s="132"/>
      <c r="CA422" s="132"/>
      <c r="CB422" s="7"/>
      <c r="CC422" s="132"/>
      <c r="CD422" s="13"/>
      <c r="CE422" s="13"/>
      <c r="CF422" s="13"/>
      <c r="CG422" s="112"/>
      <c r="CH422" s="132"/>
      <c r="CI422" s="132"/>
      <c r="CJ422" s="132"/>
      <c r="CK422" s="132"/>
      <c r="CL422" s="7"/>
      <c r="CM422" s="132"/>
      <c r="CN422" s="13"/>
      <c r="CO422" s="13"/>
      <c r="CP422" s="13"/>
      <c r="CQ422" s="112"/>
      <c r="CR422" s="132"/>
      <c r="CS422" s="132"/>
      <c r="CT422" s="132"/>
      <c r="CU422" s="132"/>
      <c r="CV422" s="7"/>
      <c r="CW422" s="132"/>
      <c r="CX422" s="13"/>
      <c r="CY422" s="13"/>
      <c r="CZ422" s="13"/>
      <c r="DA422" s="112"/>
      <c r="DB422" s="132"/>
      <c r="DC422" s="132"/>
      <c r="DD422" s="132"/>
      <c r="DE422" s="132"/>
      <c r="DF422" s="7"/>
      <c r="DG422" s="132"/>
      <c r="DH422" s="13"/>
      <c r="DI422" s="13"/>
      <c r="DJ422" s="13"/>
      <c r="DK422" s="112"/>
      <c r="DL422" s="132"/>
      <c r="DM422" s="132"/>
      <c r="DN422" s="132"/>
      <c r="DO422" s="132"/>
      <c r="DP422" s="7"/>
      <c r="DQ422" s="132"/>
      <c r="DR422" s="13"/>
      <c r="DS422" s="13"/>
      <c r="DT422" s="13"/>
      <c r="DU422" s="112"/>
      <c r="DV422" s="132"/>
      <c r="DW422" s="132"/>
      <c r="DX422" s="132"/>
      <c r="DY422" s="132"/>
      <c r="DZ422" s="7"/>
      <c r="EA422" s="132"/>
      <c r="EB422" s="13"/>
      <c r="EC422" s="13"/>
      <c r="ED422" s="13"/>
      <c r="EE422" s="112"/>
      <c r="EF422" s="132"/>
      <c r="EG422" s="132"/>
      <c r="EH422" s="132"/>
      <c r="EI422" s="132"/>
      <c r="EJ422" s="7"/>
      <c r="EK422" s="132"/>
      <c r="EL422" s="13"/>
      <c r="EM422" s="13"/>
      <c r="EN422" s="13"/>
      <c r="EO422" s="112"/>
      <c r="EP422" s="132"/>
      <c r="EQ422" s="132"/>
      <c r="ER422" s="132"/>
      <c r="ES422" s="132"/>
      <c r="ET422" s="7"/>
      <c r="EU422" s="132"/>
    </row>
    <row r="423" spans="1:151" ht="12.75" customHeight="1" x14ac:dyDescent="0.2">
      <c r="A423" s="13"/>
      <c r="B423" s="13"/>
      <c r="C423" s="13"/>
      <c r="D423" s="13"/>
      <c r="E423" s="13"/>
      <c r="F423" s="13"/>
      <c r="G423" s="13"/>
      <c r="H423" s="13"/>
      <c r="I423" s="13"/>
      <c r="J423" s="13"/>
      <c r="K423" s="14"/>
      <c r="L423" s="13"/>
      <c r="M423" s="13"/>
      <c r="N423" s="13"/>
      <c r="O423" s="112"/>
      <c r="P423" s="132"/>
      <c r="Q423" s="132"/>
      <c r="R423" s="132"/>
      <c r="S423" s="132"/>
      <c r="T423" s="7"/>
      <c r="U423" s="132"/>
      <c r="V423" s="13"/>
      <c r="W423" s="13"/>
      <c r="X423" s="13"/>
      <c r="Y423" s="112"/>
      <c r="Z423" s="132"/>
      <c r="AA423" s="132"/>
      <c r="AB423" s="132"/>
      <c r="AC423" s="132"/>
      <c r="AD423" s="7"/>
      <c r="AE423" s="132"/>
      <c r="AF423" s="13"/>
      <c r="AG423" s="13"/>
      <c r="AH423" s="13"/>
      <c r="AI423" s="112"/>
      <c r="AJ423" s="132"/>
      <c r="AK423" s="132"/>
      <c r="AL423" s="132"/>
      <c r="AM423" s="132"/>
      <c r="AN423" s="7"/>
      <c r="AO423" s="132"/>
      <c r="AP423" s="13"/>
      <c r="AQ423" s="13"/>
      <c r="AR423" s="13"/>
      <c r="AS423" s="112"/>
      <c r="AT423" s="132"/>
      <c r="AU423" s="132"/>
      <c r="AV423" s="132"/>
      <c r="AW423" s="132"/>
      <c r="AX423" s="7"/>
      <c r="AY423" s="132"/>
      <c r="AZ423" s="13"/>
      <c r="BA423" s="13"/>
      <c r="BB423" s="13"/>
      <c r="BC423" s="112"/>
      <c r="BD423" s="132"/>
      <c r="BE423" s="132"/>
      <c r="BF423" s="132"/>
      <c r="BG423" s="132"/>
      <c r="BH423" s="7"/>
      <c r="BI423" s="132"/>
      <c r="BJ423" s="13"/>
      <c r="BK423" s="13"/>
      <c r="BL423" s="13"/>
      <c r="BM423" s="112"/>
      <c r="BN423" s="132"/>
      <c r="BO423" s="132"/>
      <c r="BP423" s="132"/>
      <c r="BQ423" s="132"/>
      <c r="BR423" s="7"/>
      <c r="BS423" s="132"/>
      <c r="BT423" s="13"/>
      <c r="BU423" s="13"/>
      <c r="BV423" s="13"/>
      <c r="BW423" s="112"/>
      <c r="BX423" s="132"/>
      <c r="BY423" s="132"/>
      <c r="BZ423" s="132"/>
      <c r="CA423" s="132"/>
      <c r="CB423" s="7"/>
      <c r="CC423" s="132"/>
      <c r="CD423" s="13"/>
      <c r="CE423" s="13"/>
      <c r="CF423" s="13"/>
      <c r="CG423" s="112"/>
      <c r="CH423" s="132"/>
      <c r="CI423" s="132"/>
      <c r="CJ423" s="132"/>
      <c r="CK423" s="132"/>
      <c r="CL423" s="7"/>
      <c r="CM423" s="132"/>
      <c r="CN423" s="13"/>
      <c r="CO423" s="13"/>
      <c r="CP423" s="13"/>
      <c r="CQ423" s="112"/>
      <c r="CR423" s="132"/>
      <c r="CS423" s="132"/>
      <c r="CT423" s="132"/>
      <c r="CU423" s="132"/>
      <c r="CV423" s="7"/>
      <c r="CW423" s="132"/>
      <c r="CX423" s="13"/>
      <c r="CY423" s="13"/>
      <c r="CZ423" s="13"/>
      <c r="DA423" s="112"/>
      <c r="DB423" s="132"/>
      <c r="DC423" s="132"/>
      <c r="DD423" s="132"/>
      <c r="DE423" s="132"/>
      <c r="DF423" s="7"/>
      <c r="DG423" s="132"/>
      <c r="DH423" s="13"/>
      <c r="DI423" s="13"/>
      <c r="DJ423" s="13"/>
      <c r="DK423" s="112"/>
      <c r="DL423" s="132"/>
      <c r="DM423" s="132"/>
      <c r="DN423" s="132"/>
      <c r="DO423" s="132"/>
      <c r="DP423" s="7"/>
      <c r="DQ423" s="132"/>
      <c r="DR423" s="13"/>
      <c r="DS423" s="13"/>
      <c r="DT423" s="13"/>
      <c r="DU423" s="112"/>
      <c r="DV423" s="132"/>
      <c r="DW423" s="132"/>
      <c r="DX423" s="132"/>
      <c r="DY423" s="132"/>
      <c r="DZ423" s="7"/>
      <c r="EA423" s="132"/>
      <c r="EB423" s="13"/>
      <c r="EC423" s="13"/>
      <c r="ED423" s="13"/>
      <c r="EE423" s="112"/>
      <c r="EF423" s="132"/>
      <c r="EG423" s="132"/>
      <c r="EH423" s="132"/>
      <c r="EI423" s="132"/>
      <c r="EJ423" s="7"/>
      <c r="EK423" s="132"/>
      <c r="EL423" s="13"/>
      <c r="EM423" s="13"/>
      <c r="EN423" s="13"/>
      <c r="EO423" s="112"/>
      <c r="EP423" s="132"/>
      <c r="EQ423" s="132"/>
      <c r="ER423" s="132"/>
      <c r="ES423" s="132"/>
      <c r="ET423" s="7"/>
      <c r="EU423" s="132"/>
    </row>
    <row r="424" spans="1:151" ht="12.75" customHeight="1" x14ac:dyDescent="0.2">
      <c r="A424" s="13"/>
      <c r="B424" s="13"/>
      <c r="C424" s="13"/>
      <c r="D424" s="13"/>
      <c r="E424" s="13"/>
      <c r="F424" s="13"/>
      <c r="G424" s="13"/>
      <c r="H424" s="13"/>
      <c r="I424" s="13"/>
      <c r="J424" s="13"/>
      <c r="K424" s="14"/>
      <c r="L424" s="13"/>
      <c r="M424" s="13"/>
      <c r="N424" s="13"/>
      <c r="O424" s="112"/>
      <c r="P424" s="132"/>
      <c r="Q424" s="132"/>
      <c r="R424" s="132"/>
      <c r="S424" s="132"/>
      <c r="T424" s="7"/>
      <c r="U424" s="132"/>
      <c r="V424" s="13"/>
      <c r="W424" s="13"/>
      <c r="X424" s="13"/>
      <c r="Y424" s="112"/>
      <c r="Z424" s="132"/>
      <c r="AA424" s="132"/>
      <c r="AB424" s="132"/>
      <c r="AC424" s="132"/>
      <c r="AD424" s="7"/>
      <c r="AE424" s="132"/>
      <c r="AF424" s="13"/>
      <c r="AG424" s="13"/>
      <c r="AH424" s="13"/>
      <c r="AI424" s="112"/>
      <c r="AJ424" s="132"/>
      <c r="AK424" s="132"/>
      <c r="AL424" s="132"/>
      <c r="AM424" s="132"/>
      <c r="AN424" s="7"/>
      <c r="AO424" s="132"/>
      <c r="AP424" s="13"/>
      <c r="AQ424" s="13"/>
      <c r="AR424" s="13"/>
      <c r="AS424" s="112"/>
      <c r="AT424" s="132"/>
      <c r="AU424" s="132"/>
      <c r="AV424" s="132"/>
      <c r="AW424" s="132"/>
      <c r="AX424" s="7"/>
      <c r="AY424" s="132"/>
      <c r="AZ424" s="13"/>
      <c r="BA424" s="13"/>
      <c r="BB424" s="13"/>
      <c r="BC424" s="112"/>
      <c r="BD424" s="132"/>
      <c r="BE424" s="132"/>
      <c r="BF424" s="132"/>
      <c r="BG424" s="132"/>
      <c r="BH424" s="7"/>
      <c r="BI424" s="132"/>
      <c r="BJ424" s="13"/>
      <c r="BK424" s="13"/>
      <c r="BL424" s="13"/>
      <c r="BM424" s="112"/>
      <c r="BN424" s="132"/>
      <c r="BO424" s="132"/>
      <c r="BP424" s="132"/>
      <c r="BQ424" s="132"/>
      <c r="BR424" s="7"/>
      <c r="BS424" s="132"/>
      <c r="BT424" s="13"/>
      <c r="BU424" s="13"/>
      <c r="BV424" s="13"/>
      <c r="BW424" s="112"/>
      <c r="BX424" s="132"/>
      <c r="BY424" s="132"/>
      <c r="BZ424" s="132"/>
      <c r="CA424" s="132"/>
      <c r="CB424" s="7"/>
      <c r="CC424" s="132"/>
      <c r="CD424" s="13"/>
      <c r="CE424" s="13"/>
      <c r="CF424" s="13"/>
      <c r="CG424" s="112"/>
      <c r="CH424" s="132"/>
      <c r="CI424" s="132"/>
      <c r="CJ424" s="132"/>
      <c r="CK424" s="132"/>
      <c r="CL424" s="7"/>
      <c r="CM424" s="132"/>
      <c r="CN424" s="13"/>
      <c r="CO424" s="13"/>
      <c r="CP424" s="13"/>
      <c r="CQ424" s="112"/>
      <c r="CR424" s="132"/>
      <c r="CS424" s="132"/>
      <c r="CT424" s="132"/>
      <c r="CU424" s="132"/>
      <c r="CV424" s="7"/>
      <c r="CW424" s="132"/>
      <c r="CX424" s="13"/>
      <c r="CY424" s="13"/>
      <c r="CZ424" s="13"/>
      <c r="DA424" s="112"/>
      <c r="DB424" s="132"/>
      <c r="DC424" s="132"/>
      <c r="DD424" s="132"/>
      <c r="DE424" s="132"/>
      <c r="DF424" s="7"/>
      <c r="DG424" s="132"/>
      <c r="DH424" s="13"/>
      <c r="DI424" s="13"/>
      <c r="DJ424" s="13"/>
      <c r="DK424" s="112"/>
      <c r="DL424" s="132"/>
      <c r="DM424" s="132"/>
      <c r="DN424" s="132"/>
      <c r="DO424" s="132"/>
      <c r="DP424" s="7"/>
      <c r="DQ424" s="132"/>
      <c r="DR424" s="13"/>
      <c r="DS424" s="13"/>
      <c r="DT424" s="13"/>
      <c r="DU424" s="112"/>
      <c r="DV424" s="132"/>
      <c r="DW424" s="132"/>
      <c r="DX424" s="132"/>
      <c r="DY424" s="132"/>
      <c r="DZ424" s="7"/>
      <c r="EA424" s="132"/>
      <c r="EB424" s="13"/>
      <c r="EC424" s="13"/>
      <c r="ED424" s="13"/>
      <c r="EE424" s="112"/>
      <c r="EF424" s="132"/>
      <c r="EG424" s="132"/>
      <c r="EH424" s="132"/>
      <c r="EI424" s="132"/>
      <c r="EJ424" s="7"/>
      <c r="EK424" s="132"/>
      <c r="EL424" s="13"/>
      <c r="EM424" s="13"/>
      <c r="EN424" s="13"/>
      <c r="EO424" s="112"/>
      <c r="EP424" s="132"/>
      <c r="EQ424" s="132"/>
      <c r="ER424" s="132"/>
      <c r="ES424" s="132"/>
      <c r="ET424" s="7"/>
      <c r="EU424" s="132"/>
    </row>
    <row r="425" spans="1:151" ht="12.75" customHeight="1" x14ac:dyDescent="0.2">
      <c r="A425" s="13"/>
      <c r="B425" s="13"/>
      <c r="C425" s="13"/>
      <c r="D425" s="13"/>
      <c r="E425" s="13"/>
      <c r="F425" s="13"/>
      <c r="G425" s="13"/>
      <c r="H425" s="13"/>
      <c r="I425" s="13"/>
      <c r="J425" s="13"/>
      <c r="K425" s="14"/>
      <c r="L425" s="13"/>
      <c r="M425" s="13"/>
      <c r="N425" s="13"/>
      <c r="O425" s="112"/>
      <c r="P425" s="132"/>
      <c r="Q425" s="132"/>
      <c r="R425" s="132"/>
      <c r="S425" s="132"/>
      <c r="T425" s="7"/>
      <c r="U425" s="132"/>
      <c r="V425" s="13"/>
      <c r="W425" s="13"/>
      <c r="X425" s="13"/>
      <c r="Y425" s="112"/>
      <c r="Z425" s="132"/>
      <c r="AA425" s="132"/>
      <c r="AB425" s="132"/>
      <c r="AC425" s="132"/>
      <c r="AD425" s="7"/>
      <c r="AE425" s="132"/>
      <c r="AF425" s="13"/>
      <c r="AG425" s="13"/>
      <c r="AH425" s="13"/>
      <c r="AI425" s="112"/>
      <c r="AJ425" s="132"/>
      <c r="AK425" s="132"/>
      <c r="AL425" s="132"/>
      <c r="AM425" s="132"/>
      <c r="AN425" s="7"/>
      <c r="AO425" s="132"/>
      <c r="AP425" s="13"/>
      <c r="AQ425" s="13"/>
      <c r="AR425" s="13"/>
      <c r="AS425" s="112"/>
      <c r="AT425" s="132"/>
      <c r="AU425" s="132"/>
      <c r="AV425" s="132"/>
      <c r="AW425" s="132"/>
      <c r="AX425" s="7"/>
      <c r="AY425" s="132"/>
      <c r="AZ425" s="13"/>
      <c r="BA425" s="13"/>
      <c r="BB425" s="13"/>
      <c r="BC425" s="112"/>
      <c r="BD425" s="132"/>
      <c r="BE425" s="132"/>
      <c r="BF425" s="132"/>
      <c r="BG425" s="132"/>
      <c r="BH425" s="7"/>
      <c r="BI425" s="132"/>
      <c r="BJ425" s="13"/>
      <c r="BK425" s="13"/>
      <c r="BL425" s="13"/>
      <c r="BM425" s="112"/>
      <c r="BN425" s="132"/>
      <c r="BO425" s="132"/>
      <c r="BP425" s="132"/>
      <c r="BQ425" s="132"/>
      <c r="BR425" s="7"/>
      <c r="BS425" s="132"/>
      <c r="BT425" s="13"/>
      <c r="BU425" s="13"/>
      <c r="BV425" s="13"/>
      <c r="BW425" s="112"/>
      <c r="BX425" s="132"/>
      <c r="BY425" s="132"/>
      <c r="BZ425" s="132"/>
      <c r="CA425" s="132"/>
      <c r="CB425" s="7"/>
      <c r="CC425" s="132"/>
      <c r="CD425" s="13"/>
      <c r="CE425" s="13"/>
      <c r="CF425" s="13"/>
      <c r="CG425" s="112"/>
      <c r="CH425" s="132"/>
      <c r="CI425" s="132"/>
      <c r="CJ425" s="132"/>
      <c r="CK425" s="132"/>
      <c r="CL425" s="7"/>
      <c r="CM425" s="132"/>
      <c r="CN425" s="13"/>
      <c r="CO425" s="13"/>
      <c r="CP425" s="13"/>
      <c r="CQ425" s="112"/>
      <c r="CR425" s="132"/>
      <c r="CS425" s="132"/>
      <c r="CT425" s="132"/>
      <c r="CU425" s="132"/>
      <c r="CV425" s="7"/>
      <c r="CW425" s="132"/>
      <c r="CX425" s="13"/>
      <c r="CY425" s="13"/>
      <c r="CZ425" s="13"/>
      <c r="DA425" s="112"/>
      <c r="DB425" s="132"/>
      <c r="DC425" s="132"/>
      <c r="DD425" s="132"/>
      <c r="DE425" s="132"/>
      <c r="DF425" s="7"/>
      <c r="DG425" s="132"/>
      <c r="DH425" s="13"/>
      <c r="DI425" s="13"/>
      <c r="DJ425" s="13"/>
      <c r="DK425" s="112"/>
      <c r="DL425" s="132"/>
      <c r="DM425" s="132"/>
      <c r="DN425" s="132"/>
      <c r="DO425" s="132"/>
      <c r="DP425" s="7"/>
      <c r="DQ425" s="132"/>
      <c r="DR425" s="13"/>
      <c r="DS425" s="13"/>
      <c r="DT425" s="13"/>
      <c r="DU425" s="112"/>
      <c r="DV425" s="132"/>
      <c r="DW425" s="132"/>
      <c r="DX425" s="132"/>
      <c r="DY425" s="132"/>
      <c r="DZ425" s="7"/>
      <c r="EA425" s="132"/>
      <c r="EB425" s="13"/>
      <c r="EC425" s="13"/>
      <c r="ED425" s="13"/>
      <c r="EE425" s="112"/>
      <c r="EF425" s="132"/>
      <c r="EG425" s="132"/>
      <c r="EH425" s="132"/>
      <c r="EI425" s="132"/>
      <c r="EJ425" s="7"/>
      <c r="EK425" s="132"/>
      <c r="EL425" s="13"/>
      <c r="EM425" s="13"/>
      <c r="EN425" s="13"/>
      <c r="EO425" s="112"/>
      <c r="EP425" s="132"/>
      <c r="EQ425" s="132"/>
      <c r="ER425" s="132"/>
      <c r="ES425" s="132"/>
      <c r="ET425" s="7"/>
      <c r="EU425" s="132"/>
    </row>
    <row r="426" spans="1:151" ht="12.75" customHeight="1" x14ac:dyDescent="0.2">
      <c r="A426" s="13"/>
      <c r="B426" s="13"/>
      <c r="C426" s="13"/>
      <c r="D426" s="13"/>
      <c r="E426" s="13"/>
      <c r="F426" s="13"/>
      <c r="G426" s="13"/>
      <c r="H426" s="13"/>
      <c r="I426" s="13"/>
      <c r="J426" s="13"/>
      <c r="K426" s="14"/>
      <c r="L426" s="13"/>
      <c r="M426" s="13"/>
      <c r="N426" s="13"/>
      <c r="O426" s="112"/>
      <c r="P426" s="132"/>
      <c r="Q426" s="132"/>
      <c r="R426" s="132"/>
      <c r="S426" s="132"/>
      <c r="T426" s="7"/>
      <c r="U426" s="132"/>
      <c r="V426" s="13"/>
      <c r="W426" s="13"/>
      <c r="X426" s="13"/>
      <c r="Y426" s="112"/>
      <c r="Z426" s="132"/>
      <c r="AA426" s="132"/>
      <c r="AB426" s="132"/>
      <c r="AC426" s="132"/>
      <c r="AD426" s="7"/>
      <c r="AE426" s="132"/>
      <c r="AF426" s="13"/>
      <c r="AG426" s="13"/>
      <c r="AH426" s="13"/>
      <c r="AI426" s="112"/>
      <c r="AJ426" s="132"/>
      <c r="AK426" s="132"/>
      <c r="AL426" s="132"/>
      <c r="AM426" s="132"/>
      <c r="AN426" s="7"/>
      <c r="AO426" s="132"/>
      <c r="AP426" s="13"/>
      <c r="AQ426" s="13"/>
      <c r="AR426" s="13"/>
      <c r="AS426" s="112"/>
      <c r="AT426" s="132"/>
      <c r="AU426" s="132"/>
      <c r="AV426" s="132"/>
      <c r="AW426" s="132"/>
      <c r="AX426" s="7"/>
      <c r="AY426" s="132"/>
      <c r="AZ426" s="13"/>
      <c r="BA426" s="13"/>
      <c r="BB426" s="13"/>
      <c r="BC426" s="112"/>
      <c r="BD426" s="132"/>
      <c r="BE426" s="132"/>
      <c r="BF426" s="132"/>
      <c r="BG426" s="132"/>
      <c r="BH426" s="7"/>
      <c r="BI426" s="132"/>
      <c r="BJ426" s="13"/>
      <c r="BK426" s="13"/>
      <c r="BL426" s="13"/>
      <c r="BM426" s="112"/>
      <c r="BN426" s="132"/>
      <c r="BO426" s="132"/>
      <c r="BP426" s="132"/>
      <c r="BQ426" s="132"/>
      <c r="BR426" s="7"/>
      <c r="BS426" s="132"/>
      <c r="BT426" s="13"/>
      <c r="BU426" s="13"/>
      <c r="BV426" s="13"/>
      <c r="BW426" s="112"/>
      <c r="BX426" s="132"/>
      <c r="BY426" s="132"/>
      <c r="BZ426" s="132"/>
      <c r="CA426" s="132"/>
      <c r="CB426" s="7"/>
      <c r="CC426" s="132"/>
      <c r="CD426" s="13"/>
      <c r="CE426" s="13"/>
      <c r="CF426" s="13"/>
      <c r="CG426" s="112"/>
      <c r="CH426" s="132"/>
      <c r="CI426" s="132"/>
      <c r="CJ426" s="132"/>
      <c r="CK426" s="132"/>
      <c r="CL426" s="7"/>
      <c r="CM426" s="132"/>
      <c r="CN426" s="13"/>
      <c r="CO426" s="13"/>
      <c r="CP426" s="13"/>
      <c r="CQ426" s="112"/>
      <c r="CR426" s="132"/>
      <c r="CS426" s="132"/>
      <c r="CT426" s="132"/>
      <c r="CU426" s="132"/>
      <c r="CV426" s="7"/>
      <c r="CW426" s="132"/>
      <c r="CX426" s="13"/>
      <c r="CY426" s="13"/>
      <c r="CZ426" s="13"/>
      <c r="DA426" s="112"/>
      <c r="DB426" s="132"/>
      <c r="DC426" s="132"/>
      <c r="DD426" s="132"/>
      <c r="DE426" s="132"/>
      <c r="DF426" s="7"/>
      <c r="DG426" s="132"/>
      <c r="DH426" s="13"/>
      <c r="DI426" s="13"/>
      <c r="DJ426" s="13"/>
      <c r="DK426" s="112"/>
      <c r="DL426" s="132"/>
      <c r="DM426" s="132"/>
      <c r="DN426" s="132"/>
      <c r="DO426" s="132"/>
      <c r="DP426" s="7"/>
      <c r="DQ426" s="132"/>
      <c r="DR426" s="13"/>
      <c r="DS426" s="13"/>
      <c r="DT426" s="13"/>
      <c r="DU426" s="112"/>
      <c r="DV426" s="132"/>
      <c r="DW426" s="132"/>
      <c r="DX426" s="132"/>
      <c r="DY426" s="132"/>
      <c r="DZ426" s="7"/>
      <c r="EA426" s="132"/>
      <c r="EB426" s="13"/>
      <c r="EC426" s="13"/>
      <c r="ED426" s="13"/>
      <c r="EE426" s="112"/>
      <c r="EF426" s="132"/>
      <c r="EG426" s="132"/>
      <c r="EH426" s="132"/>
      <c r="EI426" s="132"/>
      <c r="EJ426" s="7"/>
      <c r="EK426" s="132"/>
      <c r="EL426" s="13"/>
      <c r="EM426" s="13"/>
      <c r="EN426" s="13"/>
      <c r="EO426" s="112"/>
      <c r="EP426" s="132"/>
      <c r="EQ426" s="132"/>
      <c r="ER426" s="132"/>
      <c r="ES426" s="132"/>
      <c r="ET426" s="7"/>
      <c r="EU426" s="132"/>
    </row>
    <row r="427" spans="1:151" ht="12.75" customHeight="1" x14ac:dyDescent="0.2">
      <c r="A427" s="13"/>
      <c r="B427" s="13"/>
      <c r="C427" s="13"/>
      <c r="D427" s="13"/>
      <c r="E427" s="13"/>
      <c r="F427" s="13"/>
      <c r="G427" s="13"/>
      <c r="H427" s="13"/>
      <c r="I427" s="13"/>
      <c r="J427" s="13"/>
      <c r="K427" s="14"/>
      <c r="L427" s="13"/>
      <c r="M427" s="13"/>
      <c r="N427" s="13"/>
      <c r="O427" s="112"/>
      <c r="P427" s="132"/>
      <c r="Q427" s="132"/>
      <c r="R427" s="132"/>
      <c r="S427" s="132"/>
      <c r="T427" s="7"/>
      <c r="U427" s="132"/>
      <c r="V427" s="13"/>
      <c r="W427" s="13"/>
      <c r="X427" s="13"/>
      <c r="Y427" s="112"/>
      <c r="Z427" s="132"/>
      <c r="AA427" s="132"/>
      <c r="AB427" s="132"/>
      <c r="AC427" s="132"/>
      <c r="AD427" s="7"/>
      <c r="AE427" s="132"/>
      <c r="AF427" s="13"/>
      <c r="AG427" s="13"/>
      <c r="AH427" s="13"/>
      <c r="AI427" s="112"/>
      <c r="AJ427" s="132"/>
      <c r="AK427" s="132"/>
      <c r="AL427" s="132"/>
      <c r="AM427" s="132"/>
      <c r="AN427" s="7"/>
      <c r="AO427" s="132"/>
      <c r="AP427" s="13"/>
      <c r="AQ427" s="13"/>
      <c r="AR427" s="13"/>
      <c r="AS427" s="112"/>
      <c r="AT427" s="132"/>
      <c r="AU427" s="132"/>
      <c r="AV427" s="132"/>
      <c r="AW427" s="132"/>
      <c r="AX427" s="7"/>
      <c r="AY427" s="132"/>
      <c r="AZ427" s="13"/>
      <c r="BA427" s="13"/>
      <c r="BB427" s="13"/>
      <c r="BC427" s="112"/>
      <c r="BD427" s="132"/>
      <c r="BE427" s="132"/>
      <c r="BF427" s="132"/>
      <c r="BG427" s="132"/>
      <c r="BH427" s="7"/>
      <c r="BI427" s="132"/>
      <c r="BJ427" s="13"/>
      <c r="BK427" s="13"/>
      <c r="BL427" s="13"/>
      <c r="BM427" s="112"/>
      <c r="BN427" s="132"/>
      <c r="BO427" s="132"/>
      <c r="BP427" s="132"/>
      <c r="BQ427" s="132"/>
      <c r="BR427" s="7"/>
      <c r="BS427" s="132"/>
      <c r="BT427" s="13"/>
      <c r="BU427" s="13"/>
      <c r="BV427" s="13"/>
      <c r="BW427" s="112"/>
      <c r="BX427" s="132"/>
      <c r="BY427" s="132"/>
      <c r="BZ427" s="132"/>
      <c r="CA427" s="132"/>
      <c r="CB427" s="7"/>
      <c r="CC427" s="132"/>
      <c r="CD427" s="13"/>
      <c r="CE427" s="13"/>
      <c r="CF427" s="13"/>
      <c r="CG427" s="112"/>
      <c r="CH427" s="132"/>
      <c r="CI427" s="132"/>
      <c r="CJ427" s="132"/>
      <c r="CK427" s="132"/>
      <c r="CL427" s="7"/>
      <c r="CM427" s="132"/>
      <c r="CN427" s="13"/>
      <c r="CO427" s="13"/>
      <c r="CP427" s="13"/>
      <c r="CQ427" s="112"/>
      <c r="CR427" s="132"/>
      <c r="CS427" s="132"/>
      <c r="CT427" s="132"/>
      <c r="CU427" s="132"/>
      <c r="CV427" s="7"/>
      <c r="CW427" s="132"/>
      <c r="CX427" s="13"/>
      <c r="CY427" s="13"/>
      <c r="CZ427" s="13"/>
      <c r="DA427" s="112"/>
      <c r="DB427" s="132"/>
      <c r="DC427" s="132"/>
      <c r="DD427" s="132"/>
      <c r="DE427" s="132"/>
      <c r="DF427" s="7"/>
      <c r="DG427" s="132"/>
      <c r="DH427" s="13"/>
      <c r="DI427" s="13"/>
      <c r="DJ427" s="13"/>
      <c r="DK427" s="112"/>
      <c r="DL427" s="132"/>
      <c r="DM427" s="132"/>
      <c r="DN427" s="132"/>
      <c r="DO427" s="132"/>
      <c r="DP427" s="7"/>
      <c r="DQ427" s="132"/>
      <c r="DR427" s="13"/>
      <c r="DS427" s="13"/>
      <c r="DT427" s="13"/>
      <c r="DU427" s="112"/>
      <c r="DV427" s="132"/>
      <c r="DW427" s="132"/>
      <c r="DX427" s="132"/>
      <c r="DY427" s="132"/>
      <c r="DZ427" s="7"/>
      <c r="EA427" s="132"/>
      <c r="EB427" s="13"/>
      <c r="EC427" s="13"/>
      <c r="ED427" s="13"/>
      <c r="EE427" s="112"/>
      <c r="EF427" s="132"/>
      <c r="EG427" s="132"/>
      <c r="EH427" s="132"/>
      <c r="EI427" s="132"/>
      <c r="EJ427" s="7"/>
      <c r="EK427" s="132"/>
      <c r="EL427" s="13"/>
      <c r="EM427" s="13"/>
      <c r="EN427" s="13"/>
      <c r="EO427" s="112"/>
      <c r="EP427" s="132"/>
      <c r="EQ427" s="132"/>
      <c r="ER427" s="132"/>
      <c r="ES427" s="132"/>
      <c r="ET427" s="7"/>
      <c r="EU427" s="132"/>
    </row>
    <row r="428" spans="1:151" ht="12.75" customHeight="1" x14ac:dyDescent="0.2">
      <c r="A428" s="13"/>
      <c r="B428" s="13"/>
      <c r="C428" s="13"/>
      <c r="D428" s="13"/>
      <c r="E428" s="13"/>
      <c r="F428" s="13"/>
      <c r="G428" s="13"/>
      <c r="H428" s="13"/>
      <c r="I428" s="13"/>
      <c r="J428" s="13"/>
      <c r="K428" s="14"/>
      <c r="L428" s="13"/>
      <c r="M428" s="13"/>
      <c r="N428" s="13"/>
      <c r="O428" s="112"/>
      <c r="P428" s="132"/>
      <c r="Q428" s="132"/>
      <c r="R428" s="132"/>
      <c r="S428" s="132"/>
      <c r="T428" s="7"/>
      <c r="U428" s="132"/>
      <c r="V428" s="13"/>
      <c r="W428" s="13"/>
      <c r="X428" s="13"/>
      <c r="Y428" s="112"/>
      <c r="Z428" s="132"/>
      <c r="AA428" s="132"/>
      <c r="AB428" s="132"/>
      <c r="AC428" s="132"/>
      <c r="AD428" s="7"/>
      <c r="AE428" s="132"/>
      <c r="AF428" s="13"/>
      <c r="AG428" s="13"/>
      <c r="AH428" s="13"/>
      <c r="AI428" s="112"/>
      <c r="AJ428" s="132"/>
      <c r="AK428" s="132"/>
      <c r="AL428" s="132"/>
      <c r="AM428" s="132"/>
      <c r="AN428" s="7"/>
      <c r="AO428" s="132"/>
      <c r="AP428" s="13"/>
      <c r="AQ428" s="13"/>
      <c r="AR428" s="13"/>
      <c r="AS428" s="112"/>
      <c r="AT428" s="132"/>
      <c r="AU428" s="132"/>
      <c r="AV428" s="132"/>
      <c r="AW428" s="132"/>
      <c r="AX428" s="7"/>
      <c r="AY428" s="132"/>
      <c r="AZ428" s="13"/>
      <c r="BA428" s="13"/>
      <c r="BB428" s="13"/>
      <c r="BC428" s="112"/>
      <c r="BD428" s="132"/>
      <c r="BE428" s="132"/>
      <c r="BF428" s="132"/>
      <c r="BG428" s="132"/>
      <c r="BH428" s="7"/>
      <c r="BI428" s="132"/>
      <c r="BJ428" s="13"/>
      <c r="BK428" s="13"/>
      <c r="BL428" s="13"/>
      <c r="BM428" s="112"/>
      <c r="BN428" s="132"/>
      <c r="BO428" s="132"/>
      <c r="BP428" s="132"/>
      <c r="BQ428" s="132"/>
      <c r="BR428" s="7"/>
      <c r="BS428" s="132"/>
      <c r="BT428" s="13"/>
      <c r="BU428" s="13"/>
      <c r="BV428" s="13"/>
      <c r="BW428" s="112"/>
      <c r="BX428" s="132"/>
      <c r="BY428" s="132"/>
      <c r="BZ428" s="132"/>
      <c r="CA428" s="132"/>
      <c r="CB428" s="7"/>
      <c r="CC428" s="132"/>
      <c r="CD428" s="13"/>
      <c r="CE428" s="13"/>
      <c r="CF428" s="13"/>
      <c r="CG428" s="112"/>
      <c r="CH428" s="132"/>
      <c r="CI428" s="132"/>
      <c r="CJ428" s="132"/>
      <c r="CK428" s="132"/>
      <c r="CL428" s="7"/>
      <c r="CM428" s="132"/>
      <c r="CN428" s="13"/>
      <c r="CO428" s="13"/>
      <c r="CP428" s="13"/>
      <c r="CQ428" s="112"/>
      <c r="CR428" s="132"/>
      <c r="CS428" s="132"/>
      <c r="CT428" s="132"/>
      <c r="CU428" s="132"/>
      <c r="CV428" s="7"/>
      <c r="CW428" s="132"/>
      <c r="CX428" s="13"/>
      <c r="CY428" s="13"/>
      <c r="CZ428" s="13"/>
      <c r="DA428" s="112"/>
      <c r="DB428" s="132"/>
      <c r="DC428" s="132"/>
      <c r="DD428" s="132"/>
      <c r="DE428" s="132"/>
      <c r="DF428" s="7"/>
      <c r="DG428" s="132"/>
      <c r="DH428" s="13"/>
      <c r="DI428" s="13"/>
      <c r="DJ428" s="13"/>
      <c r="DK428" s="112"/>
      <c r="DL428" s="132"/>
      <c r="DM428" s="132"/>
      <c r="DN428" s="132"/>
      <c r="DO428" s="132"/>
      <c r="DP428" s="7"/>
      <c r="DQ428" s="132"/>
      <c r="DR428" s="13"/>
      <c r="DS428" s="13"/>
      <c r="DT428" s="13"/>
      <c r="DU428" s="112"/>
      <c r="DV428" s="132"/>
      <c r="DW428" s="132"/>
      <c r="DX428" s="132"/>
      <c r="DY428" s="132"/>
      <c r="DZ428" s="7"/>
      <c r="EA428" s="132"/>
      <c r="EB428" s="13"/>
      <c r="EC428" s="13"/>
      <c r="ED428" s="13"/>
      <c r="EE428" s="112"/>
      <c r="EF428" s="132"/>
      <c r="EG428" s="132"/>
      <c r="EH428" s="132"/>
      <c r="EI428" s="132"/>
      <c r="EJ428" s="7"/>
      <c r="EK428" s="132"/>
      <c r="EL428" s="13"/>
      <c r="EM428" s="13"/>
      <c r="EN428" s="13"/>
      <c r="EO428" s="112"/>
      <c r="EP428" s="132"/>
      <c r="EQ428" s="132"/>
      <c r="ER428" s="132"/>
      <c r="ES428" s="132"/>
      <c r="ET428" s="7"/>
      <c r="EU428" s="132"/>
    </row>
    <row r="429" spans="1:151" ht="12.75" customHeight="1" x14ac:dyDescent="0.2">
      <c r="A429" s="13"/>
      <c r="B429" s="13"/>
      <c r="C429" s="13"/>
      <c r="D429" s="13"/>
      <c r="E429" s="13"/>
      <c r="F429" s="13"/>
      <c r="G429" s="13"/>
      <c r="H429" s="13"/>
      <c r="I429" s="13"/>
      <c r="J429" s="13"/>
      <c r="K429" s="14"/>
      <c r="L429" s="13"/>
      <c r="M429" s="13"/>
      <c r="N429" s="13"/>
      <c r="O429" s="112"/>
      <c r="P429" s="132"/>
      <c r="Q429" s="132"/>
      <c r="R429" s="132"/>
      <c r="S429" s="132"/>
      <c r="T429" s="7"/>
      <c r="U429" s="132"/>
      <c r="V429" s="13"/>
      <c r="W429" s="13"/>
      <c r="X429" s="13"/>
      <c r="Y429" s="112"/>
      <c r="Z429" s="132"/>
      <c r="AA429" s="132"/>
      <c r="AB429" s="132"/>
      <c r="AC429" s="132"/>
      <c r="AD429" s="7"/>
      <c r="AE429" s="132"/>
      <c r="AF429" s="13"/>
      <c r="AG429" s="13"/>
      <c r="AH429" s="13"/>
      <c r="AI429" s="112"/>
      <c r="AJ429" s="132"/>
      <c r="AK429" s="132"/>
      <c r="AL429" s="132"/>
      <c r="AM429" s="132"/>
      <c r="AN429" s="7"/>
      <c r="AO429" s="132"/>
      <c r="AP429" s="13"/>
      <c r="AQ429" s="13"/>
      <c r="AR429" s="13"/>
      <c r="AS429" s="112"/>
      <c r="AT429" s="132"/>
      <c r="AU429" s="132"/>
      <c r="AV429" s="132"/>
      <c r="AW429" s="132"/>
      <c r="AX429" s="7"/>
      <c r="AY429" s="132"/>
      <c r="AZ429" s="13"/>
      <c r="BA429" s="13"/>
      <c r="BB429" s="13"/>
      <c r="BC429" s="112"/>
      <c r="BD429" s="132"/>
      <c r="BE429" s="132"/>
      <c r="BF429" s="132"/>
      <c r="BG429" s="132"/>
      <c r="BH429" s="7"/>
      <c r="BI429" s="132"/>
      <c r="BJ429" s="13"/>
      <c r="BK429" s="13"/>
      <c r="BL429" s="13"/>
      <c r="BM429" s="112"/>
      <c r="BN429" s="132"/>
      <c r="BO429" s="132"/>
      <c r="BP429" s="132"/>
      <c r="BQ429" s="132"/>
      <c r="BR429" s="7"/>
      <c r="BS429" s="132"/>
      <c r="BT429" s="13"/>
      <c r="BU429" s="13"/>
      <c r="BV429" s="13"/>
      <c r="BW429" s="112"/>
      <c r="BX429" s="132"/>
      <c r="BY429" s="132"/>
      <c r="BZ429" s="132"/>
      <c r="CA429" s="132"/>
      <c r="CB429" s="7"/>
      <c r="CC429" s="132"/>
      <c r="CD429" s="13"/>
      <c r="CE429" s="13"/>
      <c r="CF429" s="13"/>
      <c r="CG429" s="112"/>
      <c r="CH429" s="132"/>
      <c r="CI429" s="132"/>
      <c r="CJ429" s="132"/>
      <c r="CK429" s="132"/>
      <c r="CL429" s="7"/>
      <c r="CM429" s="132"/>
      <c r="CN429" s="13"/>
      <c r="CO429" s="13"/>
      <c r="CP429" s="13"/>
      <c r="CQ429" s="112"/>
      <c r="CR429" s="132"/>
      <c r="CS429" s="132"/>
      <c r="CT429" s="132"/>
      <c r="CU429" s="132"/>
      <c r="CV429" s="7"/>
      <c r="CW429" s="132"/>
      <c r="CX429" s="13"/>
      <c r="CY429" s="13"/>
      <c r="CZ429" s="13"/>
      <c r="DA429" s="112"/>
      <c r="DB429" s="132"/>
      <c r="DC429" s="132"/>
      <c r="DD429" s="132"/>
      <c r="DE429" s="132"/>
      <c r="DF429" s="7"/>
      <c r="DG429" s="132"/>
      <c r="DH429" s="13"/>
      <c r="DI429" s="13"/>
      <c r="DJ429" s="13"/>
      <c r="DK429" s="112"/>
      <c r="DL429" s="132"/>
      <c r="DM429" s="132"/>
      <c r="DN429" s="132"/>
      <c r="DO429" s="132"/>
      <c r="DP429" s="7"/>
      <c r="DQ429" s="132"/>
      <c r="DR429" s="13"/>
      <c r="DS429" s="13"/>
      <c r="DT429" s="13"/>
      <c r="DU429" s="112"/>
      <c r="DV429" s="132"/>
      <c r="DW429" s="132"/>
      <c r="DX429" s="132"/>
      <c r="DY429" s="132"/>
      <c r="DZ429" s="7"/>
      <c r="EA429" s="132"/>
      <c r="EB429" s="13"/>
      <c r="EC429" s="13"/>
      <c r="ED429" s="13"/>
      <c r="EE429" s="112"/>
      <c r="EF429" s="132"/>
      <c r="EG429" s="132"/>
      <c r="EH429" s="132"/>
      <c r="EI429" s="132"/>
      <c r="EJ429" s="7"/>
      <c r="EK429" s="132"/>
      <c r="EL429" s="13"/>
      <c r="EM429" s="13"/>
      <c r="EN429" s="13"/>
      <c r="EO429" s="112"/>
      <c r="EP429" s="132"/>
      <c r="EQ429" s="132"/>
      <c r="ER429" s="132"/>
      <c r="ES429" s="132"/>
      <c r="ET429" s="7"/>
      <c r="EU429" s="132"/>
    </row>
    <row r="430" spans="1:151" ht="12.75" customHeight="1" x14ac:dyDescent="0.2">
      <c r="A430" s="13"/>
      <c r="B430" s="13"/>
      <c r="C430" s="13"/>
      <c r="D430" s="13"/>
      <c r="E430" s="13"/>
      <c r="F430" s="13"/>
      <c r="G430" s="13"/>
      <c r="H430" s="13"/>
      <c r="I430" s="13"/>
      <c r="J430" s="13"/>
      <c r="K430" s="14"/>
      <c r="L430" s="13"/>
      <c r="M430" s="13"/>
      <c r="N430" s="13"/>
      <c r="O430" s="112"/>
      <c r="P430" s="132"/>
      <c r="Q430" s="132"/>
      <c r="R430" s="132"/>
      <c r="S430" s="132"/>
      <c r="T430" s="7"/>
      <c r="U430" s="132"/>
      <c r="V430" s="13"/>
      <c r="W430" s="13"/>
      <c r="X430" s="13"/>
      <c r="Y430" s="112"/>
      <c r="Z430" s="132"/>
      <c r="AA430" s="132"/>
      <c r="AB430" s="132"/>
      <c r="AC430" s="132"/>
      <c r="AD430" s="7"/>
      <c r="AE430" s="132"/>
      <c r="AF430" s="13"/>
      <c r="AG430" s="13"/>
      <c r="AH430" s="13"/>
      <c r="AI430" s="112"/>
      <c r="AJ430" s="132"/>
      <c r="AK430" s="132"/>
      <c r="AL430" s="132"/>
      <c r="AM430" s="132"/>
      <c r="AN430" s="7"/>
      <c r="AO430" s="132"/>
      <c r="AP430" s="13"/>
      <c r="AQ430" s="13"/>
      <c r="AR430" s="13"/>
      <c r="AS430" s="112"/>
      <c r="AT430" s="132"/>
      <c r="AU430" s="132"/>
      <c r="AV430" s="132"/>
      <c r="AW430" s="132"/>
      <c r="AX430" s="7"/>
      <c r="AY430" s="132"/>
      <c r="AZ430" s="13"/>
      <c r="BA430" s="13"/>
      <c r="BB430" s="13"/>
      <c r="BC430" s="112"/>
      <c r="BD430" s="132"/>
      <c r="BE430" s="132"/>
      <c r="BF430" s="132"/>
      <c r="BG430" s="132"/>
      <c r="BH430" s="7"/>
      <c r="BI430" s="132"/>
      <c r="BJ430" s="13"/>
      <c r="BK430" s="13"/>
      <c r="BL430" s="13"/>
      <c r="BM430" s="112"/>
      <c r="BN430" s="132"/>
      <c r="BO430" s="132"/>
      <c r="BP430" s="132"/>
      <c r="BQ430" s="132"/>
      <c r="BR430" s="7"/>
      <c r="BS430" s="132"/>
      <c r="BT430" s="13"/>
      <c r="BU430" s="13"/>
      <c r="BV430" s="13"/>
      <c r="BW430" s="112"/>
      <c r="BX430" s="132"/>
      <c r="BY430" s="132"/>
      <c r="BZ430" s="132"/>
      <c r="CA430" s="132"/>
      <c r="CB430" s="7"/>
      <c r="CC430" s="132"/>
      <c r="CD430" s="13"/>
      <c r="CE430" s="13"/>
      <c r="CF430" s="13"/>
      <c r="CG430" s="112"/>
      <c r="CH430" s="132"/>
      <c r="CI430" s="132"/>
      <c r="CJ430" s="132"/>
      <c r="CK430" s="132"/>
      <c r="CL430" s="7"/>
      <c r="CM430" s="132"/>
      <c r="CN430" s="13"/>
      <c r="CO430" s="13"/>
      <c r="CP430" s="13"/>
      <c r="CQ430" s="112"/>
      <c r="CR430" s="132"/>
      <c r="CS430" s="132"/>
      <c r="CT430" s="132"/>
      <c r="CU430" s="132"/>
      <c r="CV430" s="7"/>
      <c r="CW430" s="132"/>
      <c r="CX430" s="13"/>
      <c r="CY430" s="13"/>
      <c r="CZ430" s="13"/>
      <c r="DA430" s="112"/>
      <c r="DB430" s="132"/>
      <c r="DC430" s="132"/>
      <c r="DD430" s="132"/>
      <c r="DE430" s="132"/>
      <c r="DF430" s="7"/>
      <c r="DG430" s="132"/>
      <c r="DH430" s="13"/>
      <c r="DI430" s="13"/>
      <c r="DJ430" s="13"/>
      <c r="DK430" s="112"/>
      <c r="DL430" s="132"/>
      <c r="DM430" s="132"/>
      <c r="DN430" s="132"/>
      <c r="DO430" s="132"/>
      <c r="DP430" s="7"/>
      <c r="DQ430" s="132"/>
      <c r="DR430" s="13"/>
      <c r="DS430" s="13"/>
      <c r="DT430" s="13"/>
      <c r="DU430" s="112"/>
      <c r="DV430" s="132"/>
      <c r="DW430" s="132"/>
      <c r="DX430" s="132"/>
      <c r="DY430" s="132"/>
      <c r="DZ430" s="7"/>
      <c r="EA430" s="132"/>
      <c r="EB430" s="13"/>
      <c r="EC430" s="13"/>
      <c r="ED430" s="13"/>
      <c r="EE430" s="112"/>
      <c r="EF430" s="132"/>
      <c r="EG430" s="132"/>
      <c r="EH430" s="132"/>
      <c r="EI430" s="132"/>
      <c r="EJ430" s="7"/>
      <c r="EK430" s="132"/>
      <c r="EL430" s="13"/>
      <c r="EM430" s="13"/>
      <c r="EN430" s="13"/>
      <c r="EO430" s="112"/>
      <c r="EP430" s="132"/>
      <c r="EQ430" s="132"/>
      <c r="ER430" s="132"/>
      <c r="ES430" s="132"/>
      <c r="ET430" s="7"/>
      <c r="EU430" s="132"/>
    </row>
    <row r="431" spans="1:151" ht="12.75" customHeight="1" x14ac:dyDescent="0.2">
      <c r="A431" s="13"/>
      <c r="B431" s="13"/>
      <c r="C431" s="13"/>
      <c r="D431" s="13"/>
      <c r="E431" s="13"/>
      <c r="F431" s="13"/>
      <c r="G431" s="13"/>
      <c r="H431" s="13"/>
      <c r="I431" s="13"/>
      <c r="J431" s="13"/>
      <c r="K431" s="14"/>
      <c r="L431" s="13"/>
      <c r="M431" s="13"/>
      <c r="N431" s="13"/>
      <c r="O431" s="112"/>
      <c r="P431" s="132"/>
      <c r="Q431" s="132"/>
      <c r="R431" s="132"/>
      <c r="S431" s="132"/>
      <c r="T431" s="7"/>
      <c r="U431" s="132"/>
      <c r="V431" s="13"/>
      <c r="W431" s="13"/>
      <c r="X431" s="13"/>
      <c r="Y431" s="112"/>
      <c r="Z431" s="132"/>
      <c r="AA431" s="132"/>
      <c r="AB431" s="132"/>
      <c r="AC431" s="132"/>
      <c r="AD431" s="7"/>
      <c r="AE431" s="132"/>
      <c r="AF431" s="13"/>
      <c r="AG431" s="13"/>
      <c r="AH431" s="13"/>
      <c r="AI431" s="112"/>
      <c r="AJ431" s="132"/>
      <c r="AK431" s="132"/>
      <c r="AL431" s="132"/>
      <c r="AM431" s="132"/>
      <c r="AN431" s="7"/>
      <c r="AO431" s="132"/>
      <c r="AP431" s="13"/>
      <c r="AQ431" s="13"/>
      <c r="AR431" s="13"/>
      <c r="AS431" s="112"/>
      <c r="AT431" s="132"/>
      <c r="AU431" s="132"/>
      <c r="AV431" s="132"/>
      <c r="AW431" s="132"/>
      <c r="AX431" s="7"/>
      <c r="AY431" s="132"/>
      <c r="AZ431" s="13"/>
      <c r="BA431" s="13"/>
      <c r="BB431" s="13"/>
      <c r="BC431" s="112"/>
      <c r="BD431" s="132"/>
      <c r="BE431" s="132"/>
      <c r="BF431" s="132"/>
      <c r="BG431" s="132"/>
      <c r="BH431" s="7"/>
      <c r="BI431" s="132"/>
      <c r="BJ431" s="13"/>
      <c r="BK431" s="13"/>
      <c r="BL431" s="13"/>
      <c r="BM431" s="112"/>
      <c r="BN431" s="132"/>
      <c r="BO431" s="132"/>
      <c r="BP431" s="132"/>
      <c r="BQ431" s="132"/>
      <c r="BR431" s="7"/>
      <c r="BS431" s="132"/>
      <c r="BT431" s="13"/>
      <c r="BU431" s="13"/>
      <c r="BV431" s="13"/>
      <c r="BW431" s="112"/>
      <c r="BX431" s="132"/>
      <c r="BY431" s="132"/>
      <c r="BZ431" s="132"/>
      <c r="CA431" s="132"/>
      <c r="CB431" s="7"/>
      <c r="CC431" s="132"/>
      <c r="CD431" s="13"/>
      <c r="CE431" s="13"/>
      <c r="CF431" s="13"/>
      <c r="CG431" s="112"/>
      <c r="CH431" s="132"/>
      <c r="CI431" s="132"/>
      <c r="CJ431" s="132"/>
      <c r="CK431" s="132"/>
      <c r="CL431" s="7"/>
      <c r="CM431" s="132"/>
      <c r="CN431" s="13"/>
      <c r="CO431" s="13"/>
      <c r="CP431" s="13"/>
      <c r="CQ431" s="112"/>
      <c r="CR431" s="132"/>
      <c r="CS431" s="132"/>
      <c r="CT431" s="132"/>
      <c r="CU431" s="132"/>
      <c r="CV431" s="7"/>
      <c r="CW431" s="132"/>
      <c r="CX431" s="13"/>
      <c r="CY431" s="13"/>
      <c r="CZ431" s="13"/>
      <c r="DA431" s="112"/>
      <c r="DB431" s="132"/>
      <c r="DC431" s="132"/>
      <c r="DD431" s="132"/>
      <c r="DE431" s="132"/>
      <c r="DF431" s="7"/>
      <c r="DG431" s="132"/>
      <c r="DH431" s="13"/>
      <c r="DI431" s="13"/>
      <c r="DJ431" s="13"/>
      <c r="DK431" s="112"/>
      <c r="DL431" s="132"/>
      <c r="DM431" s="132"/>
      <c r="DN431" s="132"/>
      <c r="DO431" s="132"/>
      <c r="DP431" s="7"/>
      <c r="DQ431" s="132"/>
      <c r="DR431" s="13"/>
      <c r="DS431" s="13"/>
      <c r="DT431" s="13"/>
      <c r="DU431" s="112"/>
      <c r="DV431" s="132"/>
      <c r="DW431" s="132"/>
      <c r="DX431" s="132"/>
      <c r="DY431" s="132"/>
      <c r="DZ431" s="7"/>
      <c r="EA431" s="132"/>
      <c r="EB431" s="13"/>
      <c r="EC431" s="13"/>
      <c r="ED431" s="13"/>
      <c r="EE431" s="112"/>
      <c r="EF431" s="132"/>
      <c r="EG431" s="132"/>
      <c r="EH431" s="132"/>
      <c r="EI431" s="132"/>
      <c r="EJ431" s="7"/>
      <c r="EK431" s="132"/>
      <c r="EL431" s="13"/>
      <c r="EM431" s="13"/>
      <c r="EN431" s="13"/>
      <c r="EO431" s="112"/>
      <c r="EP431" s="132"/>
      <c r="EQ431" s="132"/>
      <c r="ER431" s="132"/>
      <c r="ES431" s="132"/>
      <c r="ET431" s="7"/>
      <c r="EU431" s="132"/>
    </row>
    <row r="432" spans="1:151" ht="12.75" customHeight="1" x14ac:dyDescent="0.2">
      <c r="A432" s="13"/>
      <c r="B432" s="13"/>
      <c r="C432" s="13"/>
      <c r="D432" s="13"/>
      <c r="E432" s="13"/>
      <c r="F432" s="13"/>
      <c r="G432" s="13"/>
      <c r="H432" s="13"/>
      <c r="I432" s="13"/>
      <c r="J432" s="13"/>
      <c r="K432" s="14"/>
      <c r="L432" s="13"/>
      <c r="M432" s="13"/>
      <c r="N432" s="13"/>
      <c r="O432" s="112"/>
      <c r="P432" s="132"/>
      <c r="Q432" s="132"/>
      <c r="R432" s="132"/>
      <c r="S432" s="132"/>
      <c r="T432" s="7"/>
      <c r="U432" s="132"/>
      <c r="V432" s="13"/>
      <c r="W432" s="13"/>
      <c r="X432" s="13"/>
      <c r="Y432" s="112"/>
      <c r="Z432" s="132"/>
      <c r="AA432" s="132"/>
      <c r="AB432" s="132"/>
      <c r="AC432" s="132"/>
      <c r="AD432" s="7"/>
      <c r="AE432" s="132"/>
      <c r="AF432" s="13"/>
      <c r="AG432" s="13"/>
      <c r="AH432" s="13"/>
      <c r="AI432" s="112"/>
      <c r="AJ432" s="132"/>
      <c r="AK432" s="132"/>
      <c r="AL432" s="132"/>
      <c r="AM432" s="132"/>
      <c r="AN432" s="7"/>
      <c r="AO432" s="132"/>
      <c r="AP432" s="13"/>
      <c r="AQ432" s="13"/>
      <c r="AR432" s="13"/>
      <c r="AS432" s="112"/>
      <c r="AT432" s="132"/>
      <c r="AU432" s="132"/>
      <c r="AV432" s="132"/>
      <c r="AW432" s="132"/>
      <c r="AX432" s="7"/>
      <c r="AY432" s="132"/>
      <c r="AZ432" s="13"/>
      <c r="BA432" s="13"/>
      <c r="BB432" s="13"/>
      <c r="BC432" s="112"/>
      <c r="BD432" s="132"/>
      <c r="BE432" s="132"/>
      <c r="BF432" s="132"/>
      <c r="BG432" s="132"/>
      <c r="BH432" s="7"/>
      <c r="BI432" s="132"/>
      <c r="BJ432" s="13"/>
      <c r="BK432" s="13"/>
      <c r="BL432" s="13"/>
      <c r="BM432" s="112"/>
      <c r="BN432" s="132"/>
      <c r="BO432" s="132"/>
      <c r="BP432" s="132"/>
      <c r="BQ432" s="132"/>
      <c r="BR432" s="7"/>
      <c r="BS432" s="132"/>
      <c r="BT432" s="13"/>
      <c r="BU432" s="13"/>
      <c r="BV432" s="13"/>
      <c r="BW432" s="112"/>
      <c r="BX432" s="132"/>
      <c r="BY432" s="132"/>
      <c r="BZ432" s="132"/>
      <c r="CA432" s="132"/>
      <c r="CB432" s="7"/>
      <c r="CC432" s="132"/>
      <c r="CD432" s="13"/>
      <c r="CE432" s="13"/>
      <c r="CF432" s="13"/>
      <c r="CG432" s="112"/>
      <c r="CH432" s="132"/>
      <c r="CI432" s="132"/>
      <c r="CJ432" s="132"/>
      <c r="CK432" s="132"/>
      <c r="CL432" s="7"/>
      <c r="CM432" s="132"/>
      <c r="CN432" s="13"/>
      <c r="CO432" s="13"/>
      <c r="CP432" s="13"/>
      <c r="CQ432" s="112"/>
      <c r="CR432" s="132"/>
      <c r="CS432" s="132"/>
      <c r="CT432" s="132"/>
      <c r="CU432" s="132"/>
      <c r="CV432" s="7"/>
      <c r="CW432" s="132"/>
      <c r="CX432" s="13"/>
      <c r="CY432" s="13"/>
      <c r="CZ432" s="13"/>
      <c r="DA432" s="112"/>
      <c r="DB432" s="132"/>
      <c r="DC432" s="132"/>
      <c r="DD432" s="132"/>
      <c r="DE432" s="132"/>
      <c r="DF432" s="7"/>
      <c r="DG432" s="132"/>
      <c r="DH432" s="13"/>
      <c r="DI432" s="13"/>
      <c r="DJ432" s="13"/>
      <c r="DK432" s="112"/>
      <c r="DL432" s="132"/>
      <c r="DM432" s="132"/>
      <c r="DN432" s="132"/>
      <c r="DO432" s="132"/>
      <c r="DP432" s="7"/>
      <c r="DQ432" s="132"/>
      <c r="DR432" s="13"/>
      <c r="DS432" s="13"/>
      <c r="DT432" s="13"/>
      <c r="DU432" s="112"/>
      <c r="DV432" s="132"/>
      <c r="DW432" s="132"/>
      <c r="DX432" s="132"/>
      <c r="DY432" s="132"/>
      <c r="DZ432" s="7"/>
      <c r="EA432" s="132"/>
      <c r="EB432" s="13"/>
      <c r="EC432" s="13"/>
      <c r="ED432" s="13"/>
      <c r="EE432" s="112"/>
      <c r="EF432" s="132"/>
      <c r="EG432" s="132"/>
      <c r="EH432" s="132"/>
      <c r="EI432" s="132"/>
      <c r="EJ432" s="7"/>
      <c r="EK432" s="132"/>
      <c r="EL432" s="13"/>
      <c r="EM432" s="13"/>
      <c r="EN432" s="13"/>
      <c r="EO432" s="112"/>
      <c r="EP432" s="132"/>
      <c r="EQ432" s="132"/>
      <c r="ER432" s="132"/>
      <c r="ES432" s="132"/>
      <c r="ET432" s="7"/>
      <c r="EU432" s="132"/>
    </row>
    <row r="433" spans="1:151" ht="12.75" customHeight="1" x14ac:dyDescent="0.2">
      <c r="A433" s="13"/>
      <c r="B433" s="13"/>
      <c r="C433" s="13"/>
      <c r="D433" s="13"/>
      <c r="E433" s="13"/>
      <c r="F433" s="13"/>
      <c r="G433" s="13"/>
      <c r="H433" s="13"/>
      <c r="I433" s="13"/>
      <c r="J433" s="13"/>
      <c r="K433" s="14"/>
      <c r="L433" s="13"/>
      <c r="M433" s="13"/>
      <c r="N433" s="13"/>
      <c r="O433" s="112"/>
      <c r="P433" s="132"/>
      <c r="Q433" s="132"/>
      <c r="R433" s="132"/>
      <c r="S433" s="132"/>
      <c r="T433" s="7"/>
      <c r="U433" s="132"/>
      <c r="V433" s="13"/>
      <c r="W433" s="13"/>
      <c r="X433" s="13"/>
      <c r="Y433" s="112"/>
      <c r="Z433" s="132"/>
      <c r="AA433" s="132"/>
      <c r="AB433" s="132"/>
      <c r="AC433" s="132"/>
      <c r="AD433" s="7"/>
      <c r="AE433" s="132"/>
      <c r="AF433" s="13"/>
      <c r="AG433" s="13"/>
      <c r="AH433" s="13"/>
      <c r="AI433" s="112"/>
      <c r="AJ433" s="132"/>
      <c r="AK433" s="132"/>
      <c r="AL433" s="132"/>
      <c r="AM433" s="132"/>
      <c r="AN433" s="7"/>
      <c r="AO433" s="132"/>
      <c r="AP433" s="13"/>
      <c r="AQ433" s="13"/>
      <c r="AR433" s="13"/>
      <c r="AS433" s="112"/>
      <c r="AT433" s="132"/>
      <c r="AU433" s="132"/>
      <c r="AV433" s="132"/>
      <c r="AW433" s="132"/>
      <c r="AX433" s="7"/>
      <c r="AY433" s="132"/>
      <c r="AZ433" s="13"/>
      <c r="BA433" s="13"/>
      <c r="BB433" s="13"/>
      <c r="BC433" s="112"/>
      <c r="BD433" s="132"/>
      <c r="BE433" s="132"/>
      <c r="BF433" s="132"/>
      <c r="BG433" s="132"/>
      <c r="BH433" s="7"/>
      <c r="BI433" s="132"/>
      <c r="BJ433" s="13"/>
      <c r="BK433" s="13"/>
      <c r="BL433" s="13"/>
      <c r="BM433" s="112"/>
      <c r="BN433" s="132"/>
      <c r="BO433" s="132"/>
      <c r="BP433" s="132"/>
      <c r="BQ433" s="132"/>
      <c r="BR433" s="7"/>
      <c r="BS433" s="132"/>
      <c r="BT433" s="13"/>
      <c r="BU433" s="13"/>
      <c r="BV433" s="13"/>
      <c r="BW433" s="112"/>
      <c r="BX433" s="132"/>
      <c r="BY433" s="132"/>
      <c r="BZ433" s="132"/>
      <c r="CA433" s="132"/>
      <c r="CB433" s="7"/>
      <c r="CC433" s="132"/>
      <c r="CD433" s="13"/>
      <c r="CE433" s="13"/>
      <c r="CF433" s="13"/>
      <c r="CG433" s="112"/>
      <c r="CH433" s="132"/>
      <c r="CI433" s="132"/>
      <c r="CJ433" s="132"/>
      <c r="CK433" s="132"/>
      <c r="CL433" s="7"/>
      <c r="CM433" s="132"/>
      <c r="CN433" s="13"/>
      <c r="CO433" s="13"/>
      <c r="CP433" s="13"/>
      <c r="CQ433" s="112"/>
      <c r="CR433" s="132"/>
      <c r="CS433" s="132"/>
      <c r="CT433" s="132"/>
      <c r="CU433" s="132"/>
      <c r="CV433" s="7"/>
      <c r="CW433" s="132"/>
      <c r="CX433" s="13"/>
      <c r="CY433" s="13"/>
      <c r="CZ433" s="13"/>
      <c r="DA433" s="112"/>
      <c r="DB433" s="132"/>
      <c r="DC433" s="132"/>
      <c r="DD433" s="132"/>
      <c r="DE433" s="132"/>
      <c r="DF433" s="7"/>
      <c r="DG433" s="132"/>
      <c r="DH433" s="13"/>
      <c r="DI433" s="13"/>
      <c r="DJ433" s="13"/>
      <c r="DK433" s="112"/>
      <c r="DL433" s="132"/>
      <c r="DM433" s="132"/>
      <c r="DN433" s="132"/>
      <c r="DO433" s="132"/>
      <c r="DP433" s="7"/>
      <c r="DQ433" s="132"/>
      <c r="DR433" s="13"/>
      <c r="DS433" s="13"/>
      <c r="DT433" s="13"/>
      <c r="DU433" s="112"/>
      <c r="DV433" s="132"/>
      <c r="DW433" s="132"/>
      <c r="DX433" s="132"/>
      <c r="DY433" s="132"/>
      <c r="DZ433" s="7"/>
      <c r="EA433" s="132"/>
      <c r="EB433" s="13"/>
      <c r="EC433" s="13"/>
      <c r="ED433" s="13"/>
      <c r="EE433" s="112"/>
      <c r="EF433" s="132"/>
      <c r="EG433" s="132"/>
      <c r="EH433" s="132"/>
      <c r="EI433" s="132"/>
      <c r="EJ433" s="7"/>
      <c r="EK433" s="132"/>
      <c r="EL433" s="13"/>
      <c r="EM433" s="13"/>
      <c r="EN433" s="13"/>
      <c r="EO433" s="112"/>
      <c r="EP433" s="132"/>
      <c r="EQ433" s="132"/>
      <c r="ER433" s="132"/>
      <c r="ES433" s="132"/>
      <c r="ET433" s="7"/>
      <c r="EU433" s="132"/>
    </row>
    <row r="434" spans="1:151" ht="12.75" customHeight="1" x14ac:dyDescent="0.2">
      <c r="A434" s="13"/>
      <c r="B434" s="13"/>
      <c r="C434" s="13"/>
      <c r="D434" s="13"/>
      <c r="E434" s="13"/>
      <c r="F434" s="13"/>
      <c r="G434" s="13"/>
      <c r="H434" s="13"/>
      <c r="I434" s="13"/>
      <c r="J434" s="13"/>
      <c r="K434" s="14"/>
      <c r="L434" s="13"/>
      <c r="M434" s="13"/>
      <c r="N434" s="13"/>
      <c r="O434" s="112"/>
      <c r="P434" s="132"/>
      <c r="Q434" s="132"/>
      <c r="R434" s="132"/>
      <c r="S434" s="132"/>
      <c r="T434" s="7"/>
      <c r="U434" s="132"/>
      <c r="V434" s="13"/>
      <c r="W434" s="13"/>
      <c r="X434" s="13"/>
      <c r="Y434" s="112"/>
      <c r="Z434" s="132"/>
      <c r="AA434" s="132"/>
      <c r="AB434" s="132"/>
      <c r="AC434" s="132"/>
      <c r="AD434" s="7"/>
      <c r="AE434" s="132"/>
      <c r="AF434" s="13"/>
      <c r="AG434" s="13"/>
      <c r="AH434" s="13"/>
      <c r="AI434" s="112"/>
      <c r="AJ434" s="132"/>
      <c r="AK434" s="132"/>
      <c r="AL434" s="132"/>
      <c r="AM434" s="132"/>
      <c r="AN434" s="7"/>
      <c r="AO434" s="132"/>
      <c r="AP434" s="13"/>
      <c r="AQ434" s="13"/>
      <c r="AR434" s="13"/>
      <c r="AS434" s="112"/>
      <c r="AT434" s="132"/>
      <c r="AU434" s="132"/>
      <c r="AV434" s="132"/>
      <c r="AW434" s="132"/>
      <c r="AX434" s="7"/>
      <c r="AY434" s="132"/>
      <c r="AZ434" s="13"/>
      <c r="BA434" s="13"/>
      <c r="BB434" s="13"/>
      <c r="BC434" s="112"/>
      <c r="BD434" s="132"/>
      <c r="BE434" s="132"/>
      <c r="BF434" s="132"/>
      <c r="BG434" s="132"/>
      <c r="BH434" s="7"/>
      <c r="BI434" s="132"/>
      <c r="BJ434" s="13"/>
      <c r="BK434" s="13"/>
      <c r="BL434" s="13"/>
      <c r="BM434" s="112"/>
      <c r="BN434" s="132"/>
      <c r="BO434" s="132"/>
      <c r="BP434" s="132"/>
      <c r="BQ434" s="132"/>
      <c r="BR434" s="7"/>
      <c r="BS434" s="132"/>
      <c r="BT434" s="13"/>
      <c r="BU434" s="13"/>
      <c r="BV434" s="13"/>
      <c r="BW434" s="112"/>
      <c r="BX434" s="132"/>
      <c r="BY434" s="132"/>
      <c r="BZ434" s="132"/>
      <c r="CA434" s="132"/>
      <c r="CB434" s="7"/>
      <c r="CC434" s="132"/>
      <c r="CD434" s="13"/>
      <c r="CE434" s="13"/>
      <c r="CF434" s="13"/>
      <c r="CG434" s="112"/>
      <c r="CH434" s="132"/>
      <c r="CI434" s="132"/>
      <c r="CJ434" s="132"/>
      <c r="CK434" s="132"/>
      <c r="CL434" s="7"/>
      <c r="CM434" s="132"/>
      <c r="CN434" s="13"/>
      <c r="CO434" s="13"/>
      <c r="CP434" s="13"/>
      <c r="CQ434" s="112"/>
      <c r="CR434" s="132"/>
      <c r="CS434" s="132"/>
      <c r="CT434" s="132"/>
      <c r="CU434" s="132"/>
      <c r="CV434" s="7"/>
      <c r="CW434" s="132"/>
      <c r="CX434" s="13"/>
      <c r="CY434" s="13"/>
      <c r="CZ434" s="13"/>
      <c r="DA434" s="112"/>
      <c r="DB434" s="132"/>
      <c r="DC434" s="132"/>
      <c r="DD434" s="132"/>
      <c r="DE434" s="132"/>
      <c r="DF434" s="7"/>
      <c r="DG434" s="132"/>
      <c r="DH434" s="13"/>
      <c r="DI434" s="13"/>
      <c r="DJ434" s="13"/>
      <c r="DK434" s="112"/>
      <c r="DL434" s="132"/>
      <c r="DM434" s="132"/>
      <c r="DN434" s="132"/>
      <c r="DO434" s="132"/>
      <c r="DP434" s="7"/>
      <c r="DQ434" s="132"/>
      <c r="DR434" s="13"/>
      <c r="DS434" s="13"/>
      <c r="DT434" s="13"/>
      <c r="DU434" s="112"/>
      <c r="DV434" s="132"/>
      <c r="DW434" s="132"/>
      <c r="DX434" s="132"/>
      <c r="DY434" s="132"/>
      <c r="DZ434" s="7"/>
      <c r="EA434" s="132"/>
      <c r="EB434" s="13"/>
      <c r="EC434" s="13"/>
      <c r="ED434" s="13"/>
      <c r="EE434" s="112"/>
      <c r="EF434" s="132"/>
      <c r="EG434" s="132"/>
      <c r="EH434" s="132"/>
      <c r="EI434" s="132"/>
      <c r="EJ434" s="7"/>
      <c r="EK434" s="132"/>
      <c r="EL434" s="13"/>
      <c r="EM434" s="13"/>
      <c r="EN434" s="13"/>
      <c r="EO434" s="112"/>
      <c r="EP434" s="132"/>
      <c r="EQ434" s="132"/>
      <c r="ER434" s="132"/>
      <c r="ES434" s="132"/>
      <c r="ET434" s="7"/>
      <c r="EU434" s="132"/>
    </row>
    <row r="435" spans="1:151" ht="12.75" customHeight="1" x14ac:dyDescent="0.2">
      <c r="A435" s="13"/>
      <c r="B435" s="13"/>
      <c r="C435" s="13"/>
      <c r="D435" s="13"/>
      <c r="E435" s="13"/>
      <c r="F435" s="13"/>
      <c r="G435" s="13"/>
      <c r="H435" s="13"/>
      <c r="I435" s="13"/>
      <c r="J435" s="13"/>
      <c r="K435" s="14"/>
      <c r="L435" s="13"/>
      <c r="M435" s="13"/>
      <c r="N435" s="13"/>
      <c r="O435" s="112"/>
      <c r="P435" s="132"/>
      <c r="Q435" s="132"/>
      <c r="R435" s="132"/>
      <c r="S435" s="132"/>
      <c r="T435" s="7"/>
      <c r="U435" s="132"/>
      <c r="V435" s="13"/>
      <c r="W435" s="13"/>
      <c r="X435" s="13"/>
      <c r="Y435" s="112"/>
      <c r="Z435" s="132"/>
      <c r="AA435" s="132"/>
      <c r="AB435" s="132"/>
      <c r="AC435" s="132"/>
      <c r="AD435" s="7"/>
      <c r="AE435" s="132"/>
      <c r="AF435" s="13"/>
      <c r="AG435" s="13"/>
      <c r="AH435" s="13"/>
      <c r="AI435" s="112"/>
      <c r="AJ435" s="132"/>
      <c r="AK435" s="132"/>
      <c r="AL435" s="132"/>
      <c r="AM435" s="132"/>
      <c r="AN435" s="7"/>
      <c r="AO435" s="132"/>
      <c r="AP435" s="13"/>
      <c r="AQ435" s="13"/>
      <c r="AR435" s="13"/>
      <c r="AS435" s="112"/>
      <c r="AT435" s="132"/>
      <c r="AU435" s="132"/>
      <c r="AV435" s="132"/>
      <c r="AW435" s="132"/>
      <c r="AX435" s="7"/>
      <c r="AY435" s="132"/>
      <c r="AZ435" s="13"/>
      <c r="BA435" s="13"/>
      <c r="BB435" s="13"/>
      <c r="BC435" s="112"/>
      <c r="BD435" s="132"/>
      <c r="BE435" s="132"/>
      <c r="BF435" s="132"/>
      <c r="BG435" s="132"/>
      <c r="BH435" s="7"/>
      <c r="BI435" s="132"/>
      <c r="BJ435" s="13"/>
      <c r="BK435" s="13"/>
      <c r="BL435" s="13"/>
      <c r="BM435" s="112"/>
      <c r="BN435" s="132"/>
      <c r="BO435" s="132"/>
      <c r="BP435" s="132"/>
      <c r="BQ435" s="132"/>
      <c r="BR435" s="7"/>
      <c r="BS435" s="132"/>
      <c r="BT435" s="13"/>
      <c r="BU435" s="13"/>
      <c r="BV435" s="13"/>
      <c r="BW435" s="112"/>
      <c r="BX435" s="132"/>
      <c r="BY435" s="132"/>
      <c r="BZ435" s="132"/>
      <c r="CA435" s="132"/>
      <c r="CB435" s="7"/>
      <c r="CC435" s="132"/>
      <c r="CD435" s="13"/>
      <c r="CE435" s="13"/>
      <c r="CF435" s="13"/>
      <c r="CG435" s="112"/>
      <c r="CH435" s="132"/>
      <c r="CI435" s="132"/>
      <c r="CJ435" s="132"/>
      <c r="CK435" s="132"/>
      <c r="CL435" s="7"/>
      <c r="CM435" s="132"/>
      <c r="CN435" s="13"/>
      <c r="CO435" s="13"/>
      <c r="CP435" s="13"/>
      <c r="CQ435" s="112"/>
      <c r="CR435" s="132"/>
      <c r="CS435" s="132"/>
      <c r="CT435" s="132"/>
      <c r="CU435" s="132"/>
      <c r="CV435" s="7"/>
      <c r="CW435" s="132"/>
      <c r="CX435" s="13"/>
      <c r="CY435" s="13"/>
      <c r="CZ435" s="13"/>
      <c r="DA435" s="112"/>
      <c r="DB435" s="132"/>
      <c r="DC435" s="132"/>
      <c r="DD435" s="132"/>
      <c r="DE435" s="132"/>
      <c r="DF435" s="7"/>
      <c r="DG435" s="132"/>
      <c r="DH435" s="13"/>
      <c r="DI435" s="13"/>
      <c r="DJ435" s="13"/>
      <c r="DK435" s="112"/>
      <c r="DL435" s="132"/>
      <c r="DM435" s="132"/>
      <c r="DN435" s="132"/>
      <c r="DO435" s="132"/>
      <c r="DP435" s="7"/>
      <c r="DQ435" s="132"/>
      <c r="DR435" s="13"/>
      <c r="DS435" s="13"/>
      <c r="DT435" s="13"/>
      <c r="DU435" s="112"/>
      <c r="DV435" s="132"/>
      <c r="DW435" s="132"/>
      <c r="DX435" s="132"/>
      <c r="DY435" s="132"/>
      <c r="DZ435" s="7"/>
      <c r="EA435" s="132"/>
      <c r="EB435" s="13"/>
      <c r="EC435" s="13"/>
      <c r="ED435" s="13"/>
      <c r="EE435" s="112"/>
      <c r="EF435" s="132"/>
      <c r="EG435" s="132"/>
      <c r="EH435" s="132"/>
      <c r="EI435" s="132"/>
      <c r="EJ435" s="7"/>
      <c r="EK435" s="132"/>
      <c r="EL435" s="13"/>
      <c r="EM435" s="13"/>
      <c r="EN435" s="13"/>
      <c r="EO435" s="112"/>
      <c r="EP435" s="132"/>
      <c r="EQ435" s="132"/>
      <c r="ER435" s="132"/>
      <c r="ES435" s="132"/>
      <c r="ET435" s="7"/>
      <c r="EU435" s="132"/>
    </row>
    <row r="436" spans="1:151" ht="12.75" customHeight="1" x14ac:dyDescent="0.2">
      <c r="A436" s="13"/>
      <c r="B436" s="13"/>
      <c r="C436" s="13"/>
      <c r="D436" s="13"/>
      <c r="E436" s="13"/>
      <c r="F436" s="13"/>
      <c r="G436" s="13"/>
      <c r="H436" s="13"/>
      <c r="I436" s="13"/>
      <c r="J436" s="13"/>
      <c r="K436" s="14"/>
      <c r="L436" s="13"/>
      <c r="M436" s="13"/>
      <c r="N436" s="13"/>
      <c r="O436" s="112"/>
      <c r="P436" s="132"/>
      <c r="Q436" s="132"/>
      <c r="R436" s="132"/>
      <c r="S436" s="132"/>
      <c r="T436" s="7"/>
      <c r="U436" s="132"/>
      <c r="V436" s="13"/>
      <c r="W436" s="13"/>
      <c r="X436" s="13"/>
      <c r="Y436" s="112"/>
      <c r="Z436" s="132"/>
      <c r="AA436" s="132"/>
      <c r="AB436" s="132"/>
      <c r="AC436" s="132"/>
      <c r="AD436" s="7"/>
      <c r="AE436" s="132"/>
      <c r="AF436" s="13"/>
      <c r="AG436" s="13"/>
      <c r="AH436" s="13"/>
      <c r="AI436" s="112"/>
      <c r="AJ436" s="132"/>
      <c r="AK436" s="132"/>
      <c r="AL436" s="132"/>
      <c r="AM436" s="132"/>
      <c r="AN436" s="7"/>
      <c r="AO436" s="132"/>
      <c r="AP436" s="13"/>
      <c r="AQ436" s="13"/>
      <c r="AR436" s="13"/>
      <c r="AS436" s="112"/>
      <c r="AT436" s="132"/>
      <c r="AU436" s="132"/>
      <c r="AV436" s="132"/>
      <c r="AW436" s="132"/>
      <c r="AX436" s="7"/>
      <c r="AY436" s="132"/>
      <c r="AZ436" s="13"/>
      <c r="BA436" s="13"/>
      <c r="BB436" s="13"/>
      <c r="BC436" s="112"/>
      <c r="BD436" s="132"/>
      <c r="BE436" s="132"/>
      <c r="BF436" s="132"/>
      <c r="BG436" s="132"/>
      <c r="BH436" s="7"/>
      <c r="BI436" s="132"/>
      <c r="BJ436" s="13"/>
      <c r="BK436" s="13"/>
      <c r="BL436" s="13"/>
      <c r="BM436" s="112"/>
      <c r="BN436" s="132"/>
      <c r="BO436" s="132"/>
      <c r="BP436" s="132"/>
      <c r="BQ436" s="132"/>
      <c r="BR436" s="7"/>
      <c r="BS436" s="132"/>
      <c r="BT436" s="13"/>
      <c r="BU436" s="13"/>
      <c r="BV436" s="13"/>
      <c r="BW436" s="112"/>
      <c r="BX436" s="132"/>
      <c r="BY436" s="132"/>
      <c r="BZ436" s="132"/>
      <c r="CA436" s="132"/>
      <c r="CB436" s="7"/>
      <c r="CC436" s="132"/>
      <c r="CD436" s="13"/>
      <c r="CE436" s="13"/>
      <c r="CF436" s="13"/>
      <c r="CG436" s="112"/>
      <c r="CH436" s="132"/>
      <c r="CI436" s="132"/>
      <c r="CJ436" s="132"/>
      <c r="CK436" s="132"/>
      <c r="CL436" s="7"/>
      <c r="CM436" s="132"/>
      <c r="CN436" s="13"/>
      <c r="CO436" s="13"/>
      <c r="CP436" s="13"/>
      <c r="CQ436" s="112"/>
      <c r="CR436" s="132"/>
      <c r="CS436" s="132"/>
      <c r="CT436" s="132"/>
      <c r="CU436" s="132"/>
      <c r="CV436" s="7"/>
      <c r="CW436" s="132"/>
      <c r="CX436" s="13"/>
      <c r="CY436" s="13"/>
      <c r="CZ436" s="13"/>
      <c r="DA436" s="112"/>
      <c r="DB436" s="132"/>
      <c r="DC436" s="132"/>
      <c r="DD436" s="132"/>
      <c r="DE436" s="132"/>
      <c r="DF436" s="7"/>
      <c r="DG436" s="132"/>
      <c r="DH436" s="13"/>
      <c r="DI436" s="13"/>
      <c r="DJ436" s="13"/>
      <c r="DK436" s="112"/>
      <c r="DL436" s="132"/>
      <c r="DM436" s="132"/>
      <c r="DN436" s="132"/>
      <c r="DO436" s="132"/>
      <c r="DP436" s="7"/>
      <c r="DQ436" s="132"/>
      <c r="DR436" s="13"/>
      <c r="DS436" s="13"/>
      <c r="DT436" s="13"/>
      <c r="DU436" s="112"/>
      <c r="DV436" s="132"/>
      <c r="DW436" s="132"/>
      <c r="DX436" s="132"/>
      <c r="DY436" s="132"/>
      <c r="DZ436" s="7"/>
      <c r="EA436" s="132"/>
      <c r="EB436" s="13"/>
      <c r="EC436" s="13"/>
      <c r="ED436" s="13"/>
      <c r="EE436" s="112"/>
      <c r="EF436" s="132"/>
      <c r="EG436" s="132"/>
      <c r="EH436" s="132"/>
      <c r="EI436" s="132"/>
      <c r="EJ436" s="7"/>
      <c r="EK436" s="132"/>
      <c r="EL436" s="13"/>
      <c r="EM436" s="13"/>
      <c r="EN436" s="13"/>
      <c r="EO436" s="112"/>
      <c r="EP436" s="132"/>
      <c r="EQ436" s="132"/>
      <c r="ER436" s="132"/>
      <c r="ES436" s="132"/>
      <c r="ET436" s="7"/>
      <c r="EU436" s="132"/>
    </row>
    <row r="437" spans="1:151" ht="12.75" customHeight="1" x14ac:dyDescent="0.2">
      <c r="A437" s="13"/>
      <c r="B437" s="13"/>
      <c r="C437" s="13"/>
      <c r="D437" s="13"/>
      <c r="E437" s="13"/>
      <c r="F437" s="13"/>
      <c r="G437" s="13"/>
      <c r="H437" s="13"/>
      <c r="I437" s="13"/>
      <c r="J437" s="13"/>
      <c r="K437" s="14"/>
      <c r="L437" s="13"/>
      <c r="M437" s="13"/>
      <c r="N437" s="13"/>
      <c r="O437" s="112"/>
      <c r="P437" s="132"/>
      <c r="Q437" s="132"/>
      <c r="R437" s="132"/>
      <c r="S437" s="132"/>
      <c r="T437" s="7"/>
      <c r="U437" s="132"/>
      <c r="V437" s="13"/>
      <c r="W437" s="13"/>
      <c r="X437" s="13"/>
      <c r="Y437" s="112"/>
      <c r="Z437" s="132"/>
      <c r="AA437" s="132"/>
      <c r="AB437" s="132"/>
      <c r="AC437" s="132"/>
      <c r="AD437" s="7"/>
      <c r="AE437" s="132"/>
      <c r="AF437" s="13"/>
      <c r="AG437" s="13"/>
      <c r="AH437" s="13"/>
      <c r="AI437" s="112"/>
      <c r="AJ437" s="132"/>
      <c r="AK437" s="132"/>
      <c r="AL437" s="132"/>
      <c r="AM437" s="132"/>
      <c r="AN437" s="7"/>
      <c r="AO437" s="132"/>
      <c r="AP437" s="13"/>
      <c r="AQ437" s="13"/>
      <c r="AR437" s="13"/>
      <c r="AS437" s="112"/>
      <c r="AT437" s="132"/>
      <c r="AU437" s="132"/>
      <c r="AV437" s="132"/>
      <c r="AW437" s="132"/>
      <c r="AX437" s="7"/>
      <c r="AY437" s="132"/>
      <c r="AZ437" s="13"/>
      <c r="BA437" s="13"/>
      <c r="BB437" s="13"/>
      <c r="BC437" s="112"/>
      <c r="BD437" s="132"/>
      <c r="BE437" s="132"/>
      <c r="BF437" s="132"/>
      <c r="BG437" s="132"/>
      <c r="BH437" s="7"/>
      <c r="BI437" s="132"/>
      <c r="BJ437" s="13"/>
      <c r="BK437" s="13"/>
      <c r="BL437" s="13"/>
      <c r="BM437" s="112"/>
      <c r="BN437" s="132"/>
      <c r="BO437" s="132"/>
      <c r="BP437" s="132"/>
      <c r="BQ437" s="132"/>
      <c r="BR437" s="7"/>
      <c r="BS437" s="132"/>
      <c r="BT437" s="13"/>
      <c r="BU437" s="13"/>
      <c r="BV437" s="13"/>
      <c r="BW437" s="112"/>
      <c r="BX437" s="132"/>
      <c r="BY437" s="132"/>
      <c r="BZ437" s="132"/>
      <c r="CA437" s="132"/>
      <c r="CB437" s="7"/>
      <c r="CC437" s="132"/>
      <c r="CD437" s="13"/>
      <c r="CE437" s="13"/>
      <c r="CF437" s="13"/>
      <c r="CG437" s="112"/>
      <c r="CH437" s="132"/>
      <c r="CI437" s="132"/>
      <c r="CJ437" s="132"/>
      <c r="CK437" s="132"/>
      <c r="CL437" s="7"/>
      <c r="CM437" s="132"/>
      <c r="CN437" s="13"/>
      <c r="CO437" s="13"/>
      <c r="CP437" s="13"/>
      <c r="CQ437" s="112"/>
      <c r="CR437" s="132"/>
      <c r="CS437" s="132"/>
      <c r="CT437" s="132"/>
      <c r="CU437" s="132"/>
      <c r="CV437" s="7"/>
      <c r="CW437" s="132"/>
      <c r="CX437" s="13"/>
      <c r="CY437" s="13"/>
      <c r="CZ437" s="13"/>
      <c r="DA437" s="112"/>
      <c r="DB437" s="132"/>
      <c r="DC437" s="132"/>
      <c r="DD437" s="132"/>
      <c r="DE437" s="132"/>
      <c r="DF437" s="7"/>
      <c r="DG437" s="132"/>
      <c r="DH437" s="13"/>
      <c r="DI437" s="13"/>
      <c r="DJ437" s="13"/>
      <c r="DK437" s="112"/>
      <c r="DL437" s="132"/>
      <c r="DM437" s="132"/>
      <c r="DN437" s="132"/>
      <c r="DO437" s="132"/>
      <c r="DP437" s="7"/>
      <c r="DQ437" s="132"/>
      <c r="DR437" s="13"/>
      <c r="DS437" s="13"/>
      <c r="DT437" s="13"/>
      <c r="DU437" s="112"/>
      <c r="DV437" s="132"/>
      <c r="DW437" s="132"/>
      <c r="DX437" s="132"/>
      <c r="DY437" s="132"/>
      <c r="DZ437" s="7"/>
      <c r="EA437" s="132"/>
      <c r="EB437" s="13"/>
      <c r="EC437" s="13"/>
      <c r="ED437" s="13"/>
      <c r="EE437" s="112"/>
      <c r="EF437" s="132"/>
      <c r="EG437" s="132"/>
      <c r="EH437" s="132"/>
      <c r="EI437" s="132"/>
      <c r="EJ437" s="7"/>
      <c r="EK437" s="132"/>
      <c r="EL437" s="13"/>
      <c r="EM437" s="13"/>
      <c r="EN437" s="13"/>
      <c r="EO437" s="112"/>
      <c r="EP437" s="132"/>
      <c r="EQ437" s="132"/>
      <c r="ER437" s="132"/>
      <c r="ES437" s="132"/>
      <c r="ET437" s="7"/>
      <c r="EU437" s="132"/>
    </row>
    <row r="438" spans="1:151" ht="12.75" customHeight="1" x14ac:dyDescent="0.2">
      <c r="A438" s="13"/>
      <c r="B438" s="13"/>
      <c r="C438" s="13"/>
      <c r="D438" s="13"/>
      <c r="E438" s="13"/>
      <c r="F438" s="13"/>
      <c r="G438" s="13"/>
      <c r="H438" s="13"/>
      <c r="I438" s="13"/>
      <c r="J438" s="13"/>
      <c r="K438" s="14"/>
      <c r="L438" s="13"/>
      <c r="M438" s="13"/>
      <c r="N438" s="13"/>
      <c r="O438" s="112"/>
      <c r="P438" s="132"/>
      <c r="Q438" s="132"/>
      <c r="R438" s="132"/>
      <c r="S438" s="132"/>
      <c r="T438" s="7"/>
      <c r="U438" s="132"/>
      <c r="V438" s="13"/>
      <c r="W438" s="13"/>
      <c r="X438" s="13"/>
      <c r="Y438" s="112"/>
      <c r="Z438" s="132"/>
      <c r="AA438" s="132"/>
      <c r="AB438" s="132"/>
      <c r="AC438" s="132"/>
      <c r="AD438" s="7"/>
      <c r="AE438" s="132"/>
      <c r="AF438" s="13"/>
      <c r="AG438" s="13"/>
      <c r="AH438" s="13"/>
      <c r="AI438" s="112"/>
      <c r="AJ438" s="132"/>
      <c r="AK438" s="132"/>
      <c r="AL438" s="132"/>
      <c r="AM438" s="132"/>
      <c r="AN438" s="7"/>
      <c r="AO438" s="132"/>
      <c r="AP438" s="13"/>
      <c r="AQ438" s="13"/>
      <c r="AR438" s="13"/>
      <c r="AS438" s="112"/>
      <c r="AT438" s="132"/>
      <c r="AU438" s="132"/>
      <c r="AV438" s="132"/>
      <c r="AW438" s="132"/>
      <c r="AX438" s="7"/>
      <c r="AY438" s="132"/>
      <c r="AZ438" s="13"/>
      <c r="BA438" s="13"/>
      <c r="BB438" s="13"/>
      <c r="BC438" s="112"/>
      <c r="BD438" s="132"/>
      <c r="BE438" s="132"/>
      <c r="BF438" s="132"/>
      <c r="BG438" s="132"/>
      <c r="BH438" s="7"/>
      <c r="BI438" s="132"/>
      <c r="BJ438" s="13"/>
      <c r="BK438" s="13"/>
      <c r="BL438" s="13"/>
      <c r="BM438" s="112"/>
      <c r="BN438" s="132"/>
      <c r="BO438" s="132"/>
      <c r="BP438" s="132"/>
      <c r="BQ438" s="132"/>
      <c r="BR438" s="7"/>
      <c r="BS438" s="132"/>
      <c r="BT438" s="13"/>
      <c r="BU438" s="13"/>
      <c r="BV438" s="13"/>
      <c r="BW438" s="112"/>
      <c r="BX438" s="132"/>
      <c r="BY438" s="132"/>
      <c r="BZ438" s="132"/>
      <c r="CA438" s="132"/>
      <c r="CB438" s="7"/>
      <c r="CC438" s="132"/>
      <c r="CD438" s="13"/>
      <c r="CE438" s="13"/>
      <c r="CF438" s="13"/>
      <c r="CG438" s="112"/>
      <c r="CH438" s="132"/>
      <c r="CI438" s="132"/>
      <c r="CJ438" s="132"/>
      <c r="CK438" s="132"/>
      <c r="CL438" s="7"/>
      <c r="CM438" s="132"/>
      <c r="CN438" s="13"/>
      <c r="CO438" s="13"/>
      <c r="CP438" s="13"/>
      <c r="CQ438" s="112"/>
      <c r="CR438" s="132"/>
      <c r="CS438" s="132"/>
      <c r="CT438" s="132"/>
      <c r="CU438" s="132"/>
      <c r="CV438" s="7"/>
      <c r="CW438" s="132"/>
      <c r="CX438" s="13"/>
      <c r="CY438" s="13"/>
      <c r="CZ438" s="13"/>
      <c r="DA438" s="112"/>
      <c r="DB438" s="132"/>
      <c r="DC438" s="132"/>
      <c r="DD438" s="132"/>
      <c r="DE438" s="132"/>
      <c r="DF438" s="7"/>
      <c r="DG438" s="132"/>
      <c r="DH438" s="13"/>
      <c r="DI438" s="13"/>
      <c r="DJ438" s="13"/>
      <c r="DK438" s="112"/>
      <c r="DL438" s="132"/>
      <c r="DM438" s="132"/>
      <c r="DN438" s="132"/>
      <c r="DO438" s="132"/>
      <c r="DP438" s="7"/>
      <c r="DQ438" s="132"/>
      <c r="DR438" s="13"/>
      <c r="DS438" s="13"/>
      <c r="DT438" s="13"/>
      <c r="DU438" s="112"/>
      <c r="DV438" s="132"/>
      <c r="DW438" s="132"/>
      <c r="DX438" s="132"/>
      <c r="DY438" s="132"/>
      <c r="DZ438" s="7"/>
      <c r="EA438" s="132"/>
      <c r="EB438" s="13"/>
      <c r="EC438" s="13"/>
      <c r="ED438" s="13"/>
      <c r="EE438" s="112"/>
      <c r="EF438" s="132"/>
      <c r="EG438" s="132"/>
      <c r="EH438" s="132"/>
      <c r="EI438" s="132"/>
      <c r="EJ438" s="7"/>
      <c r="EK438" s="132"/>
      <c r="EL438" s="13"/>
      <c r="EM438" s="13"/>
      <c r="EN438" s="13"/>
      <c r="EO438" s="112"/>
      <c r="EP438" s="132"/>
      <c r="EQ438" s="132"/>
      <c r="ER438" s="132"/>
      <c r="ES438" s="132"/>
      <c r="ET438" s="7"/>
      <c r="EU438" s="132"/>
    </row>
    <row r="439" spans="1:151" ht="12.75" customHeight="1" x14ac:dyDescent="0.2">
      <c r="A439" s="13"/>
      <c r="B439" s="13"/>
      <c r="C439" s="13"/>
      <c r="D439" s="13"/>
      <c r="E439" s="13"/>
      <c r="F439" s="13"/>
      <c r="G439" s="13"/>
      <c r="H439" s="13"/>
      <c r="I439" s="13"/>
      <c r="J439" s="13"/>
      <c r="K439" s="14"/>
      <c r="L439" s="13"/>
      <c r="M439" s="13"/>
      <c r="N439" s="13"/>
      <c r="O439" s="112"/>
      <c r="P439" s="132"/>
      <c r="Q439" s="132"/>
      <c r="R439" s="132"/>
      <c r="S439" s="132"/>
      <c r="T439" s="7"/>
      <c r="U439" s="132"/>
      <c r="V439" s="13"/>
      <c r="W439" s="13"/>
      <c r="X439" s="13"/>
      <c r="Y439" s="112"/>
      <c r="Z439" s="132"/>
      <c r="AA439" s="132"/>
      <c r="AB439" s="132"/>
      <c r="AC439" s="132"/>
      <c r="AD439" s="7"/>
      <c r="AE439" s="132"/>
      <c r="AF439" s="13"/>
      <c r="AG439" s="13"/>
      <c r="AH439" s="13"/>
      <c r="AI439" s="112"/>
      <c r="AJ439" s="132"/>
      <c r="AK439" s="132"/>
      <c r="AL439" s="132"/>
      <c r="AM439" s="132"/>
      <c r="AN439" s="7"/>
      <c r="AO439" s="132"/>
      <c r="AP439" s="13"/>
      <c r="AQ439" s="13"/>
      <c r="AR439" s="13"/>
      <c r="AS439" s="112"/>
      <c r="AT439" s="132"/>
      <c r="AU439" s="132"/>
      <c r="AV439" s="132"/>
      <c r="AW439" s="132"/>
      <c r="AX439" s="7"/>
      <c r="AY439" s="132"/>
      <c r="AZ439" s="13"/>
      <c r="BA439" s="13"/>
      <c r="BB439" s="13"/>
      <c r="BC439" s="112"/>
      <c r="BD439" s="132"/>
      <c r="BE439" s="132"/>
      <c r="BF439" s="132"/>
      <c r="BG439" s="132"/>
      <c r="BH439" s="7"/>
      <c r="BI439" s="132"/>
      <c r="BJ439" s="13"/>
      <c r="BK439" s="13"/>
      <c r="BL439" s="13"/>
      <c r="BM439" s="112"/>
      <c r="BN439" s="132"/>
      <c r="BO439" s="132"/>
      <c r="BP439" s="132"/>
      <c r="BQ439" s="132"/>
      <c r="BR439" s="7"/>
      <c r="BS439" s="132"/>
      <c r="BT439" s="13"/>
      <c r="BU439" s="13"/>
      <c r="BV439" s="13"/>
      <c r="BW439" s="112"/>
      <c r="BX439" s="132"/>
      <c r="BY439" s="132"/>
      <c r="BZ439" s="132"/>
      <c r="CA439" s="132"/>
      <c r="CB439" s="7"/>
      <c r="CC439" s="132"/>
      <c r="CD439" s="13"/>
      <c r="CE439" s="13"/>
      <c r="CF439" s="13"/>
      <c r="CG439" s="112"/>
      <c r="CH439" s="132"/>
      <c r="CI439" s="132"/>
      <c r="CJ439" s="132"/>
      <c r="CK439" s="132"/>
      <c r="CL439" s="7"/>
      <c r="CM439" s="132"/>
      <c r="CN439" s="13"/>
      <c r="CO439" s="13"/>
      <c r="CP439" s="13"/>
      <c r="CQ439" s="112"/>
      <c r="CR439" s="132"/>
      <c r="CS439" s="132"/>
      <c r="CT439" s="132"/>
      <c r="CU439" s="132"/>
      <c r="CV439" s="7"/>
      <c r="CW439" s="132"/>
      <c r="CX439" s="13"/>
      <c r="CY439" s="13"/>
      <c r="CZ439" s="13"/>
      <c r="DA439" s="112"/>
      <c r="DB439" s="132"/>
      <c r="DC439" s="132"/>
      <c r="DD439" s="132"/>
      <c r="DE439" s="132"/>
      <c r="DF439" s="7"/>
      <c r="DG439" s="132"/>
      <c r="DH439" s="13"/>
      <c r="DI439" s="13"/>
      <c r="DJ439" s="13"/>
      <c r="DK439" s="112"/>
      <c r="DL439" s="132"/>
      <c r="DM439" s="132"/>
      <c r="DN439" s="132"/>
      <c r="DO439" s="132"/>
      <c r="DP439" s="7"/>
      <c r="DQ439" s="132"/>
      <c r="DR439" s="13"/>
      <c r="DS439" s="13"/>
      <c r="DT439" s="13"/>
      <c r="DU439" s="112"/>
      <c r="DV439" s="132"/>
      <c r="DW439" s="132"/>
      <c r="DX439" s="132"/>
      <c r="DY439" s="132"/>
      <c r="DZ439" s="7"/>
      <c r="EA439" s="132"/>
      <c r="EB439" s="13"/>
      <c r="EC439" s="13"/>
      <c r="ED439" s="13"/>
      <c r="EE439" s="112"/>
      <c r="EF439" s="132"/>
      <c r="EG439" s="132"/>
      <c r="EH439" s="132"/>
      <c r="EI439" s="132"/>
      <c r="EJ439" s="7"/>
      <c r="EK439" s="132"/>
      <c r="EL439" s="13"/>
      <c r="EM439" s="13"/>
      <c r="EN439" s="13"/>
      <c r="EO439" s="112"/>
      <c r="EP439" s="132"/>
      <c r="EQ439" s="132"/>
      <c r="ER439" s="132"/>
      <c r="ES439" s="132"/>
      <c r="ET439" s="7"/>
      <c r="EU439" s="132"/>
    </row>
    <row r="440" spans="1:151" ht="12.75" customHeight="1" x14ac:dyDescent="0.2">
      <c r="A440" s="13"/>
      <c r="B440" s="13"/>
      <c r="C440" s="13"/>
      <c r="D440" s="13"/>
      <c r="E440" s="13"/>
      <c r="F440" s="13"/>
      <c r="G440" s="13"/>
      <c r="H440" s="13"/>
      <c r="I440" s="13"/>
      <c r="J440" s="13"/>
      <c r="K440" s="14"/>
      <c r="L440" s="13"/>
      <c r="M440" s="13"/>
      <c r="N440" s="13"/>
      <c r="O440" s="112"/>
      <c r="P440" s="132"/>
      <c r="Q440" s="132"/>
      <c r="R440" s="132"/>
      <c r="S440" s="132"/>
      <c r="T440" s="7"/>
      <c r="U440" s="132"/>
      <c r="V440" s="13"/>
      <c r="W440" s="13"/>
      <c r="X440" s="13"/>
      <c r="Y440" s="112"/>
      <c r="Z440" s="132"/>
      <c r="AA440" s="132"/>
      <c r="AB440" s="132"/>
      <c r="AC440" s="132"/>
      <c r="AD440" s="7"/>
      <c r="AE440" s="132"/>
      <c r="AF440" s="13"/>
      <c r="AG440" s="13"/>
      <c r="AH440" s="13"/>
      <c r="AI440" s="112"/>
      <c r="AJ440" s="132"/>
      <c r="AK440" s="132"/>
      <c r="AL440" s="132"/>
      <c r="AM440" s="132"/>
      <c r="AN440" s="7"/>
      <c r="AO440" s="132"/>
      <c r="AP440" s="13"/>
      <c r="AQ440" s="13"/>
      <c r="AR440" s="13"/>
      <c r="AS440" s="112"/>
      <c r="AT440" s="132"/>
      <c r="AU440" s="132"/>
      <c r="AV440" s="132"/>
      <c r="AW440" s="132"/>
      <c r="AX440" s="7"/>
      <c r="AY440" s="132"/>
      <c r="AZ440" s="13"/>
      <c r="BA440" s="13"/>
      <c r="BB440" s="13"/>
      <c r="BC440" s="112"/>
      <c r="BD440" s="132"/>
      <c r="BE440" s="132"/>
      <c r="BF440" s="132"/>
      <c r="BG440" s="132"/>
      <c r="BH440" s="7"/>
      <c r="BI440" s="132"/>
      <c r="BJ440" s="13"/>
      <c r="BK440" s="13"/>
      <c r="BL440" s="13"/>
      <c r="BM440" s="112"/>
      <c r="BN440" s="132"/>
      <c r="BO440" s="132"/>
      <c r="BP440" s="132"/>
      <c r="BQ440" s="132"/>
      <c r="BR440" s="7"/>
      <c r="BS440" s="132"/>
      <c r="BT440" s="13"/>
      <c r="BU440" s="13"/>
      <c r="BV440" s="13"/>
      <c r="BW440" s="112"/>
      <c r="BX440" s="132"/>
      <c r="BY440" s="132"/>
      <c r="BZ440" s="132"/>
      <c r="CA440" s="132"/>
      <c r="CB440" s="7"/>
      <c r="CC440" s="132"/>
      <c r="CD440" s="13"/>
      <c r="CE440" s="13"/>
      <c r="CF440" s="13"/>
      <c r="CG440" s="112"/>
      <c r="CH440" s="132"/>
      <c r="CI440" s="132"/>
      <c r="CJ440" s="132"/>
      <c r="CK440" s="132"/>
      <c r="CL440" s="7"/>
      <c r="CM440" s="132"/>
      <c r="CN440" s="13"/>
      <c r="CO440" s="13"/>
      <c r="CP440" s="13"/>
      <c r="CQ440" s="112"/>
      <c r="CR440" s="132"/>
      <c r="CS440" s="132"/>
      <c r="CT440" s="132"/>
      <c r="CU440" s="132"/>
      <c r="CV440" s="7"/>
      <c r="CW440" s="132"/>
      <c r="CX440" s="13"/>
      <c r="CY440" s="13"/>
      <c r="CZ440" s="13"/>
      <c r="DA440" s="112"/>
      <c r="DB440" s="132"/>
      <c r="DC440" s="132"/>
      <c r="DD440" s="132"/>
      <c r="DE440" s="132"/>
      <c r="DF440" s="7"/>
      <c r="DG440" s="132"/>
      <c r="DH440" s="13"/>
      <c r="DI440" s="13"/>
      <c r="DJ440" s="13"/>
      <c r="DK440" s="112"/>
      <c r="DL440" s="132"/>
      <c r="DM440" s="132"/>
      <c r="DN440" s="132"/>
      <c r="DO440" s="132"/>
      <c r="DP440" s="7"/>
      <c r="DQ440" s="132"/>
      <c r="DR440" s="13"/>
      <c r="DS440" s="13"/>
      <c r="DT440" s="13"/>
      <c r="DU440" s="112"/>
      <c r="DV440" s="132"/>
      <c r="DW440" s="132"/>
      <c r="DX440" s="132"/>
      <c r="DY440" s="132"/>
      <c r="DZ440" s="7"/>
      <c r="EA440" s="132"/>
      <c r="EB440" s="13"/>
      <c r="EC440" s="13"/>
      <c r="ED440" s="13"/>
      <c r="EE440" s="112"/>
      <c r="EF440" s="132"/>
      <c r="EG440" s="132"/>
      <c r="EH440" s="132"/>
      <c r="EI440" s="132"/>
      <c r="EJ440" s="7"/>
      <c r="EK440" s="132"/>
      <c r="EL440" s="13"/>
      <c r="EM440" s="13"/>
      <c r="EN440" s="13"/>
      <c r="EO440" s="112"/>
      <c r="EP440" s="132"/>
      <c r="EQ440" s="132"/>
      <c r="ER440" s="132"/>
      <c r="ES440" s="132"/>
      <c r="ET440" s="7"/>
      <c r="EU440" s="132"/>
    </row>
  </sheetData>
  <autoFilter ref="A6:V164" xr:uid="{00000000-0009-0000-0000-000003000000}"/>
  <mergeCells count="4266">
    <mergeCell ref="CP7:CP8"/>
    <mergeCell ref="CQ7:CQ8"/>
    <mergeCell ref="CF7:CF8"/>
    <mergeCell ref="CG7:CG8"/>
    <mergeCell ref="CH7:CK7"/>
    <mergeCell ref="CL7:CL8"/>
    <mergeCell ref="CM7:CM8"/>
    <mergeCell ref="CN7:CN8"/>
    <mergeCell ref="CO7:CO8"/>
    <mergeCell ref="DB7:DE7"/>
    <mergeCell ref="DF7:DF8"/>
    <mergeCell ref="CR7:CU7"/>
    <mergeCell ref="CV7:CV8"/>
    <mergeCell ref="CW7:CW8"/>
    <mergeCell ref="CX7:CX8"/>
    <mergeCell ref="CY7:CY8"/>
    <mergeCell ref="CZ7:CZ8"/>
    <mergeCell ref="DA7:DA8"/>
    <mergeCell ref="DQ7:DQ8"/>
    <mergeCell ref="DR7:DR8"/>
    <mergeCell ref="DG7:DG8"/>
    <mergeCell ref="DH7:DH8"/>
    <mergeCell ref="DI7:DI8"/>
    <mergeCell ref="DJ7:DJ8"/>
    <mergeCell ref="DK7:DK8"/>
    <mergeCell ref="DL7:DO7"/>
    <mergeCell ref="DP7:DP8"/>
    <mergeCell ref="EC7:EC8"/>
    <mergeCell ref="ED7:ED8"/>
    <mergeCell ref="DS7:DS8"/>
    <mergeCell ref="DT7:DT8"/>
    <mergeCell ref="DU7:DU8"/>
    <mergeCell ref="DV7:DY7"/>
    <mergeCell ref="DZ7:DZ8"/>
    <mergeCell ref="EA7:EA8"/>
    <mergeCell ref="EB7:EB8"/>
    <mergeCell ref="EF7:EI7"/>
    <mergeCell ref="EJ7:EJ8"/>
    <mergeCell ref="EM7:EM8"/>
    <mergeCell ref="EN7:EN8"/>
    <mergeCell ref="EO7:EO8"/>
    <mergeCell ref="EP7:ES7"/>
    <mergeCell ref="ET7:ET8"/>
    <mergeCell ref="EU7:EU8"/>
    <mergeCell ref="CN6:CW6"/>
    <mergeCell ref="CX6:DG6"/>
    <mergeCell ref="DH6:DQ6"/>
    <mergeCell ref="DR6:EA6"/>
    <mergeCell ref="EB6:EK6"/>
    <mergeCell ref="EL6:EU6"/>
    <mergeCell ref="EE7:EE8"/>
    <mergeCell ref="L6:U6"/>
    <mergeCell ref="AF6:AO6"/>
    <mergeCell ref="AP6:AY6"/>
    <mergeCell ref="AZ6:BI6"/>
    <mergeCell ref="BJ6:BS6"/>
    <mergeCell ref="BT6:CC6"/>
    <mergeCell ref="CD6:CM6"/>
    <mergeCell ref="P7:S7"/>
    <mergeCell ref="W7:W8"/>
    <mergeCell ref="X7:X8"/>
    <mergeCell ref="Y7:Y8"/>
    <mergeCell ref="Z7:AC7"/>
    <mergeCell ref="AD7:AD8"/>
    <mergeCell ref="AE7:AE8"/>
    <mergeCell ref="AF7:AF8"/>
    <mergeCell ref="AG7:AG8"/>
    <mergeCell ref="AH7:AH8"/>
    <mergeCell ref="AI7:AI8"/>
    <mergeCell ref="AJ7:AM7"/>
    <mergeCell ref="AN7:AN8"/>
    <mergeCell ref="AO7:AO8"/>
    <mergeCell ref="AP7:AP8"/>
    <mergeCell ref="AQ7:AQ8"/>
    <mergeCell ref="AR7:AR8"/>
    <mergeCell ref="AS7:AS8"/>
    <mergeCell ref="AT7:AW7"/>
    <mergeCell ref="AX7:AX8"/>
    <mergeCell ref="AY7:AY8"/>
    <mergeCell ref="AZ7:AZ8"/>
    <mergeCell ref="BA7:BA8"/>
    <mergeCell ref="BB7:BB8"/>
    <mergeCell ref="BC7:BC8"/>
    <mergeCell ref="BD7:BG7"/>
    <mergeCell ref="BH7:BH8"/>
    <mergeCell ref="BI7:BI8"/>
    <mergeCell ref="BJ7:BJ8"/>
    <mergeCell ref="BK7:BK8"/>
    <mergeCell ref="BL7:BL8"/>
    <mergeCell ref="BM7:BM8"/>
    <mergeCell ref="BN7:BQ7"/>
    <mergeCell ref="BR7:BR8"/>
    <mergeCell ref="BS7:BS8"/>
    <mergeCell ref="EK7:EK8"/>
    <mergeCell ref="EL7:EL8"/>
    <mergeCell ref="DX22:DX23"/>
    <mergeCell ref="DY22:DY23"/>
    <mergeCell ref="DZ22:DZ23"/>
    <mergeCell ref="EA22:EA23"/>
    <mergeCell ref="EC22:EC23"/>
    <mergeCell ref="ED22:ED23"/>
    <mergeCell ref="EE22:EE23"/>
    <mergeCell ref="CO22:CO23"/>
    <mergeCell ref="CP22:CP23"/>
    <mergeCell ref="CQ22:CQ23"/>
    <mergeCell ref="CR22:CR23"/>
    <mergeCell ref="CS22:CS23"/>
    <mergeCell ref="CT22:CT23"/>
    <mergeCell ref="CU22:CU23"/>
    <mergeCell ref="CV22:CV23"/>
    <mergeCell ref="CW22:CW23"/>
    <mergeCell ref="CY22:CY23"/>
    <mergeCell ref="CZ22:CZ23"/>
    <mergeCell ref="DA22:DA23"/>
    <mergeCell ref="DB22:DB23"/>
    <mergeCell ref="DC22:DC23"/>
    <mergeCell ref="DD22:DD23"/>
    <mergeCell ref="EN22:EN23"/>
    <mergeCell ref="EO22:EO23"/>
    <mergeCell ref="EP22:EP23"/>
    <mergeCell ref="EQ22:EQ23"/>
    <mergeCell ref="ER22:ER23"/>
    <mergeCell ref="ES22:ES23"/>
    <mergeCell ref="ET22:ET23"/>
    <mergeCell ref="EU22:EU23"/>
    <mergeCell ref="EF22:EF23"/>
    <mergeCell ref="EG22:EG23"/>
    <mergeCell ref="EH22:EH23"/>
    <mergeCell ref="EI22:EI23"/>
    <mergeCell ref="EJ22:EJ23"/>
    <mergeCell ref="EK22:EK23"/>
    <mergeCell ref="EM22:EM23"/>
    <mergeCell ref="BI22:BI23"/>
    <mergeCell ref="BK22:BK23"/>
    <mergeCell ref="BL22:BL23"/>
    <mergeCell ref="BM22:BM23"/>
    <mergeCell ref="BN22:BN23"/>
    <mergeCell ref="BO22:BO23"/>
    <mergeCell ref="BP22:BP23"/>
    <mergeCell ref="BQ22:BQ23"/>
    <mergeCell ref="BR22:BR23"/>
    <mergeCell ref="CF22:CF23"/>
    <mergeCell ref="CG22:CG23"/>
    <mergeCell ref="CH22:CH23"/>
    <mergeCell ref="CI22:CI23"/>
    <mergeCell ref="CJ22:CJ23"/>
    <mergeCell ref="CK22:CK23"/>
    <mergeCell ref="CL22:CL23"/>
    <mergeCell ref="CM22:CM23"/>
    <mergeCell ref="DE22:DE23"/>
    <mergeCell ref="DF22:DF23"/>
    <mergeCell ref="DG22:DG23"/>
    <mergeCell ref="DI22:DI23"/>
    <mergeCell ref="DJ22:DJ23"/>
    <mergeCell ref="DK22:DK23"/>
    <mergeCell ref="DL22:DL23"/>
    <mergeCell ref="DM22:DM23"/>
    <mergeCell ref="DN22:DN23"/>
    <mergeCell ref="DO22:DO23"/>
    <mergeCell ref="DP22:DP23"/>
    <mergeCell ref="DQ22:DQ23"/>
    <mergeCell ref="DS22:DS23"/>
    <mergeCell ref="DT22:DT23"/>
    <mergeCell ref="DU22:DU23"/>
    <mergeCell ref="DV22:DV23"/>
    <mergeCell ref="DW22:DW23"/>
    <mergeCell ref="CA22:CA23"/>
    <mergeCell ref="CB22:CB23"/>
    <mergeCell ref="BS22:BS23"/>
    <mergeCell ref="BU22:BU23"/>
    <mergeCell ref="BV22:BV23"/>
    <mergeCell ref="BW22:BW23"/>
    <mergeCell ref="BX22:BX23"/>
    <mergeCell ref="BY22:BY23"/>
    <mergeCell ref="BZ22:BZ23"/>
    <mergeCell ref="BZ25:BZ27"/>
    <mergeCell ref="CA25:CA27"/>
    <mergeCell ref="CB25:CB27"/>
    <mergeCell ref="CC25:CC27"/>
    <mergeCell ref="CC22:CC23"/>
    <mergeCell ref="CE22:CE23"/>
    <mergeCell ref="BR25:BR27"/>
    <mergeCell ref="BS25:BS27"/>
    <mergeCell ref="BU25:BU27"/>
    <mergeCell ref="BV25:BV27"/>
    <mergeCell ref="BW25:BW27"/>
    <mergeCell ref="CE25:CE27"/>
    <mergeCell ref="CF25:CF27"/>
    <mergeCell ref="CG25:CG27"/>
    <mergeCell ref="CH25:CH27"/>
    <mergeCell ref="CI25:CI27"/>
    <mergeCell ref="CJ25:CJ27"/>
    <mergeCell ref="CK25:CK27"/>
    <mergeCell ref="CL25:CL27"/>
    <mergeCell ref="CM25:CM27"/>
    <mergeCell ref="CO25:CO27"/>
    <mergeCell ref="CP25:CP27"/>
    <mergeCell ref="CQ25:CQ27"/>
    <mergeCell ref="CR25:CR27"/>
    <mergeCell ref="CS25:CS27"/>
    <mergeCell ref="CT25:CT27"/>
    <mergeCell ref="CU25:CU27"/>
    <mergeCell ref="CV25:CV27"/>
    <mergeCell ref="CW25:CW27"/>
    <mergeCell ref="CY25:CY27"/>
    <mergeCell ref="CZ25:CZ27"/>
    <mergeCell ref="DA25:DA27"/>
    <mergeCell ref="DB25:DB27"/>
    <mergeCell ref="DC25:DC27"/>
    <mergeCell ref="DD25:DD27"/>
    <mergeCell ref="DE25:DE27"/>
    <mergeCell ref="DF25:DF27"/>
    <mergeCell ref="DG25:DG27"/>
    <mergeCell ref="DI25:DI27"/>
    <mergeCell ref="AD22:AD23"/>
    <mergeCell ref="AE22:AE23"/>
    <mergeCell ref="AG22:AG23"/>
    <mergeCell ref="AH22:AH23"/>
    <mergeCell ref="AI22:AI23"/>
    <mergeCell ref="AJ22:AJ23"/>
    <mergeCell ref="AK22:AK23"/>
    <mergeCell ref="BG25:BG27"/>
    <mergeCell ref="BP25:BP27"/>
    <mergeCell ref="BQ25:BQ27"/>
    <mergeCell ref="BH25:BH27"/>
    <mergeCell ref="BI25:BI27"/>
    <mergeCell ref="BK25:BK27"/>
    <mergeCell ref="BL25:BL27"/>
    <mergeCell ref="BM25:BM27"/>
    <mergeCell ref="BN25:BN27"/>
    <mergeCell ref="BO25:BO27"/>
    <mergeCell ref="BG22:BG23"/>
    <mergeCell ref="BH22:BH23"/>
    <mergeCell ref="BX25:BX27"/>
    <mergeCell ref="BY25:BY27"/>
    <mergeCell ref="AH25:AH27"/>
    <mergeCell ref="W22:W23"/>
    <mergeCell ref="X22:X23"/>
    <mergeCell ref="Y22:Y23"/>
    <mergeCell ref="Z22:Z23"/>
    <mergeCell ref="AA22:AA23"/>
    <mergeCell ref="AB22:AB23"/>
    <mergeCell ref="AC22:AC23"/>
    <mergeCell ref="AV25:AV27"/>
    <mergeCell ref="AW25:AW27"/>
    <mergeCell ref="AN25:AN27"/>
    <mergeCell ref="AO25:AO27"/>
    <mergeCell ref="AQ25:AQ27"/>
    <mergeCell ref="AR25:AR27"/>
    <mergeCell ref="AS25:AS27"/>
    <mergeCell ref="AT25:AT27"/>
    <mergeCell ref="AU25:AU27"/>
    <mergeCell ref="BF25:BF27"/>
    <mergeCell ref="AX25:AX27"/>
    <mergeCell ref="AY25:AY27"/>
    <mergeCell ref="BA25:BA27"/>
    <mergeCell ref="BB25:BB27"/>
    <mergeCell ref="BC25:BC27"/>
    <mergeCell ref="BD25:BD27"/>
    <mergeCell ref="BE25:BE27"/>
    <mergeCell ref="BD22:BD23"/>
    <mergeCell ref="BE22:BE23"/>
    <mergeCell ref="BF22:BF23"/>
    <mergeCell ref="AL25:AL27"/>
    <mergeCell ref="AM25:AM27"/>
    <mergeCell ref="AD25:AD27"/>
    <mergeCell ref="AE25:AE27"/>
    <mergeCell ref="AG25:AG27"/>
    <mergeCell ref="CD7:CD8"/>
    <mergeCell ref="CE7:CE8"/>
    <mergeCell ref="BT7:BT8"/>
    <mergeCell ref="BU7:BU8"/>
    <mergeCell ref="BV7:BV8"/>
    <mergeCell ref="BW7:BW8"/>
    <mergeCell ref="BX7:CA7"/>
    <mergeCell ref="CB7:CB8"/>
    <mergeCell ref="CC7:CC8"/>
    <mergeCell ref="W25:W27"/>
    <mergeCell ref="X25:X27"/>
    <mergeCell ref="Y25:Y27"/>
    <mergeCell ref="Z25:Z27"/>
    <mergeCell ref="AA25:AA27"/>
    <mergeCell ref="AB25:AB27"/>
    <mergeCell ref="AC25:AC27"/>
    <mergeCell ref="AL22:AL23"/>
    <mergeCell ref="AM22:AM23"/>
    <mergeCell ref="AN22:AN23"/>
    <mergeCell ref="AO22:AO23"/>
    <mergeCell ref="AQ22:AQ23"/>
    <mergeCell ref="AR22:AR23"/>
    <mergeCell ref="AS22:AS23"/>
    <mergeCell ref="AT22:AT23"/>
    <mergeCell ref="AU22:AU23"/>
    <mergeCell ref="AV22:AV23"/>
    <mergeCell ref="AW22:AW23"/>
    <mergeCell ref="AX22:AX23"/>
    <mergeCell ref="AY22:AY23"/>
    <mergeCell ref="BA22:BA23"/>
    <mergeCell ref="BB22:BB23"/>
    <mergeCell ref="BC22:BC23"/>
    <mergeCell ref="AI25:AI27"/>
    <mergeCell ref="AJ25:AJ27"/>
    <mergeCell ref="AK25:AK27"/>
    <mergeCell ref="W28:W29"/>
    <mergeCell ref="X28:X29"/>
    <mergeCell ref="Y28:Y29"/>
    <mergeCell ref="Z28:Z29"/>
    <mergeCell ref="AA28:AA29"/>
    <mergeCell ref="AB28:AB29"/>
    <mergeCell ref="AC28:AC29"/>
    <mergeCell ref="AD28:AD29"/>
    <mergeCell ref="AE28:AE29"/>
    <mergeCell ref="AG28:AG29"/>
    <mergeCell ref="AH28:AH29"/>
    <mergeCell ref="AI28:AI29"/>
    <mergeCell ref="AJ28:AJ29"/>
    <mergeCell ref="AK28:AK29"/>
    <mergeCell ref="AL28:AL29"/>
    <mergeCell ref="AM28:AM29"/>
    <mergeCell ref="AN28:AN29"/>
    <mergeCell ref="AO28:AO29"/>
    <mergeCell ref="AQ28:AQ29"/>
    <mergeCell ref="AR28:AR29"/>
    <mergeCell ref="AS28:AS29"/>
    <mergeCell ref="AT28:AT29"/>
    <mergeCell ref="AU28:AU29"/>
    <mergeCell ref="AV28:AV29"/>
    <mergeCell ref="AW28:AW29"/>
    <mergeCell ref="AX28:AX29"/>
    <mergeCell ref="AY28:AY29"/>
    <mergeCell ref="BA28:BA29"/>
    <mergeCell ref="BB28:BB29"/>
    <mergeCell ref="BC28:BC29"/>
    <mergeCell ref="BD28:BD29"/>
    <mergeCell ref="BE28:BE29"/>
    <mergeCell ref="BF28:BF29"/>
    <mergeCell ref="BG28:BG29"/>
    <mergeCell ref="BH28:BH29"/>
    <mergeCell ref="ES28:ES29"/>
    <mergeCell ref="ET28:ET29"/>
    <mergeCell ref="EK28:EK29"/>
    <mergeCell ref="EM28:EM29"/>
    <mergeCell ref="EN28:EN29"/>
    <mergeCell ref="EO28:EO29"/>
    <mergeCell ref="EP28:EP29"/>
    <mergeCell ref="EQ28:EQ29"/>
    <mergeCell ref="ER28:ER29"/>
    <mergeCell ref="DJ25:DJ27"/>
    <mergeCell ref="DK25:DK27"/>
    <mergeCell ref="DL25:DL27"/>
    <mergeCell ref="DM25:DM27"/>
    <mergeCell ref="DN25:DN27"/>
    <mergeCell ref="DO25:DO27"/>
    <mergeCell ref="DP25:DP27"/>
    <mergeCell ref="DY25:DY27"/>
    <mergeCell ref="DZ25:DZ27"/>
    <mergeCell ref="EA25:EA27"/>
    <mergeCell ref="EC25:EC27"/>
    <mergeCell ref="ED25:ED27"/>
    <mergeCell ref="EE25:EE27"/>
    <mergeCell ref="EF25:EF27"/>
    <mergeCell ref="EO25:EO27"/>
    <mergeCell ref="EP25:EP27"/>
    <mergeCell ref="EQ25:EQ27"/>
    <mergeCell ref="ER25:ER27"/>
    <mergeCell ref="ES25:ES27"/>
    <mergeCell ref="ET25:ET27"/>
    <mergeCell ref="EU25:EU27"/>
    <mergeCell ref="EU28:EU29"/>
    <mergeCell ref="EG25:EG27"/>
    <mergeCell ref="EH25:EH27"/>
    <mergeCell ref="EI25:EI27"/>
    <mergeCell ref="EJ25:EJ27"/>
    <mergeCell ref="EK25:EK27"/>
    <mergeCell ref="EM25:EM27"/>
    <mergeCell ref="EN25:EN27"/>
    <mergeCell ref="DQ25:DQ27"/>
    <mergeCell ref="DS25:DS27"/>
    <mergeCell ref="DT25:DT27"/>
    <mergeCell ref="DU25:DU27"/>
    <mergeCell ref="DV25:DV27"/>
    <mergeCell ref="DW25:DW27"/>
    <mergeCell ref="DX25:DX27"/>
    <mergeCell ref="DV28:DV29"/>
    <mergeCell ref="DW28:DW29"/>
    <mergeCell ref="DX28:DX29"/>
    <mergeCell ref="DY28:DY29"/>
    <mergeCell ref="DZ28:DZ29"/>
    <mergeCell ref="EA28:EA29"/>
    <mergeCell ref="EC28:EC29"/>
    <mergeCell ref="ED28:ED29"/>
    <mergeCell ref="EE28:EE29"/>
    <mergeCell ref="EF28:EF29"/>
    <mergeCell ref="EG28:EG29"/>
    <mergeCell ref="EH28:EH29"/>
    <mergeCell ref="EI28:EI29"/>
    <mergeCell ref="EJ28:EJ29"/>
    <mergeCell ref="BY43:BY45"/>
    <mergeCell ref="BZ43:BZ45"/>
    <mergeCell ref="CA43:CA45"/>
    <mergeCell ref="CB43:CB45"/>
    <mergeCell ref="CC43:CC45"/>
    <mergeCell ref="CE43:CE45"/>
    <mergeCell ref="CF43:CF45"/>
    <mergeCell ref="CG43:CG45"/>
    <mergeCell ref="CH43:CH45"/>
    <mergeCell ref="CI43:CI45"/>
    <mergeCell ref="CJ43:CJ45"/>
    <mergeCell ref="CK43:CK45"/>
    <mergeCell ref="CL43:CL45"/>
    <mergeCell ref="CM43:CM45"/>
    <mergeCell ref="CO43:CO45"/>
    <mergeCell ref="CP43:CP45"/>
    <mergeCell ref="CQ43:CQ45"/>
    <mergeCell ref="CR43:CR45"/>
    <mergeCell ref="CS43:CS45"/>
    <mergeCell ref="CT43:CT45"/>
    <mergeCell ref="CU43:CU45"/>
    <mergeCell ref="CV43:CV45"/>
    <mergeCell ref="CW43:CW45"/>
    <mergeCell ref="CY43:CY45"/>
    <mergeCell ref="CZ43:CZ45"/>
    <mergeCell ref="DA43:DA45"/>
    <mergeCell ref="DB43:DB45"/>
    <mergeCell ref="DC43:DC45"/>
    <mergeCell ref="DD43:DD45"/>
    <mergeCell ref="DE43:DE45"/>
    <mergeCell ref="DF43:DF45"/>
    <mergeCell ref="DG43:DG45"/>
    <mergeCell ref="DI43:DI45"/>
    <mergeCell ref="DJ43:DJ45"/>
    <mergeCell ref="DK43:DK45"/>
    <mergeCell ref="DL43:DL45"/>
    <mergeCell ref="DM43:DM45"/>
    <mergeCell ref="DN43:DN45"/>
    <mergeCell ref="DO43:DO45"/>
    <mergeCell ref="DP43:DP45"/>
    <mergeCell ref="DQ43:DQ45"/>
    <mergeCell ref="DS43:DS45"/>
    <mergeCell ref="DT43:DT45"/>
    <mergeCell ref="DU43:DU45"/>
    <mergeCell ref="DV43:DV45"/>
    <mergeCell ref="DW43:DW45"/>
    <mergeCell ref="DX43:DX45"/>
    <mergeCell ref="DY43:DY45"/>
    <mergeCell ref="DZ43:DZ45"/>
    <mergeCell ref="AD43:AD45"/>
    <mergeCell ref="AE43:AE45"/>
    <mergeCell ref="AG43:AG45"/>
    <mergeCell ref="AH43:AH45"/>
    <mergeCell ref="AI43:AI45"/>
    <mergeCell ref="AJ43:AJ45"/>
    <mergeCell ref="AK43:AK45"/>
    <mergeCell ref="AL43:AL45"/>
    <mergeCell ref="AM43:AM45"/>
    <mergeCell ref="AN43:AN45"/>
    <mergeCell ref="AO43:AO45"/>
    <mergeCell ref="AQ43:AQ45"/>
    <mergeCell ref="AR43:AR45"/>
    <mergeCell ref="AS43:AS45"/>
    <mergeCell ref="AT43:AT45"/>
    <mergeCell ref="AU43:AU45"/>
    <mergeCell ref="AV43:AV45"/>
    <mergeCell ref="AW43:AW45"/>
    <mergeCell ref="AX43:AX45"/>
    <mergeCell ref="AY43:AY45"/>
    <mergeCell ref="BA43:BA45"/>
    <mergeCell ref="BB43:BB45"/>
    <mergeCell ref="BC43:BC45"/>
    <mergeCell ref="BD43:BD45"/>
    <mergeCell ref="BE43:BE45"/>
    <mergeCell ref="BF43:BF45"/>
    <mergeCell ref="BG43:BG45"/>
    <mergeCell ref="BH43:BH45"/>
    <mergeCell ref="BI43:BI45"/>
    <mergeCell ref="BK43:BK45"/>
    <mergeCell ref="BL43:BL45"/>
    <mergeCell ref="BM43:BM45"/>
    <mergeCell ref="BN43:BN45"/>
    <mergeCell ref="BO43:BO45"/>
    <mergeCell ref="BP43:BP45"/>
    <mergeCell ref="BQ43:BQ45"/>
    <mergeCell ref="BR43:BR45"/>
    <mergeCell ref="BS43:BS45"/>
    <mergeCell ref="BU43:BU45"/>
    <mergeCell ref="BV43:BV45"/>
    <mergeCell ref="BW43:BW45"/>
    <mergeCell ref="BX43:BX45"/>
    <mergeCell ref="W43:W45"/>
    <mergeCell ref="X43:X45"/>
    <mergeCell ref="Y43:Y45"/>
    <mergeCell ref="Z43:Z45"/>
    <mergeCell ref="AA43:AA45"/>
    <mergeCell ref="AB43:AB45"/>
    <mergeCell ref="AC43:AC45"/>
    <mergeCell ref="EI47:EI49"/>
    <mergeCell ref="EJ47:EJ49"/>
    <mergeCell ref="EA47:EA49"/>
    <mergeCell ref="EC47:EC49"/>
    <mergeCell ref="ED47:ED49"/>
    <mergeCell ref="EE47:EE49"/>
    <mergeCell ref="EF47:EF49"/>
    <mergeCell ref="EG47:EG49"/>
    <mergeCell ref="EH47:EH49"/>
    <mergeCell ref="BY47:BY49"/>
    <mergeCell ref="BZ47:BZ49"/>
    <mergeCell ref="CA47:CA49"/>
    <mergeCell ref="CB47:CB49"/>
    <mergeCell ref="CC47:CC49"/>
    <mergeCell ref="CE47:CE49"/>
    <mergeCell ref="CF47:CF49"/>
    <mergeCell ref="CG47:CG49"/>
    <mergeCell ref="CH47:CH49"/>
    <mergeCell ref="CI47:CI49"/>
    <mergeCell ref="CJ47:CJ49"/>
    <mergeCell ref="CK47:CK49"/>
    <mergeCell ref="CL47:CL49"/>
    <mergeCell ref="CM47:CM49"/>
    <mergeCell ref="CO47:CO49"/>
    <mergeCell ref="CP47:CP49"/>
    <mergeCell ref="CQ47:CQ49"/>
    <mergeCell ref="CR47:CR49"/>
    <mergeCell ref="CS47:CS49"/>
    <mergeCell ref="CT47:CT49"/>
    <mergeCell ref="CU47:CU49"/>
    <mergeCell ref="CV47:CV49"/>
    <mergeCell ref="CW47:CW49"/>
    <mergeCell ref="CY47:CY49"/>
    <mergeCell ref="CZ47:CZ49"/>
    <mergeCell ref="DA47:DA49"/>
    <mergeCell ref="DB47:DB49"/>
    <mergeCell ref="DC47:DC49"/>
    <mergeCell ref="DD47:DD49"/>
    <mergeCell ref="DE47:DE49"/>
    <mergeCell ref="DF47:DF49"/>
    <mergeCell ref="DG47:DG49"/>
    <mergeCell ref="DI47:DI49"/>
    <mergeCell ref="DJ47:DJ49"/>
    <mergeCell ref="DK47:DK49"/>
    <mergeCell ref="DL47:DL49"/>
    <mergeCell ref="DM47:DM49"/>
    <mergeCell ref="DN47:DN49"/>
    <mergeCell ref="DO47:DO49"/>
    <mergeCell ref="DP47:DP49"/>
    <mergeCell ref="DQ47:DQ49"/>
    <mergeCell ref="DS47:DS49"/>
    <mergeCell ref="DT47:DT49"/>
    <mergeCell ref="DU47:DU49"/>
    <mergeCell ref="DV47:DV49"/>
    <mergeCell ref="DW47:DW49"/>
    <mergeCell ref="DX47:DX49"/>
    <mergeCell ref="DY47:DY49"/>
    <mergeCell ref="DZ47:DZ49"/>
    <mergeCell ref="DT28:DT29"/>
    <mergeCell ref="DU28:DU29"/>
    <mergeCell ref="DL28:DL29"/>
    <mergeCell ref="DM28:DM29"/>
    <mergeCell ref="DN28:DN29"/>
    <mergeCell ref="DO28:DO29"/>
    <mergeCell ref="DP28:DP29"/>
    <mergeCell ref="DQ28:DQ29"/>
    <mergeCell ref="DS28:DS29"/>
    <mergeCell ref="BQ28:BQ29"/>
    <mergeCell ref="BR28:BR29"/>
    <mergeCell ref="BS28:BS29"/>
    <mergeCell ref="BU28:BU29"/>
    <mergeCell ref="BV28:BV29"/>
    <mergeCell ref="BW28:BW29"/>
    <mergeCell ref="BX28:BX29"/>
    <mergeCell ref="BY28:BY29"/>
    <mergeCell ref="BZ28:BZ29"/>
    <mergeCell ref="CA28:CA29"/>
    <mergeCell ref="CB28:CB29"/>
    <mergeCell ref="CC28:CC29"/>
    <mergeCell ref="CE28:CE29"/>
    <mergeCell ref="CF28:CF29"/>
    <mergeCell ref="CG28:CG29"/>
    <mergeCell ref="CH28:CH29"/>
    <mergeCell ref="CI28:CI29"/>
    <mergeCell ref="CJ28:CJ29"/>
    <mergeCell ref="CK28:CK29"/>
    <mergeCell ref="CL28:CL29"/>
    <mergeCell ref="CM28:CM29"/>
    <mergeCell ref="CO28:CO29"/>
    <mergeCell ref="CP28:CP29"/>
    <mergeCell ref="CQ28:CQ29"/>
    <mergeCell ref="CR28:CR29"/>
    <mergeCell ref="CS28:CS29"/>
    <mergeCell ref="CT28:CT29"/>
    <mergeCell ref="CU28:CU29"/>
    <mergeCell ref="CV28:CV29"/>
    <mergeCell ref="CW28:CW29"/>
    <mergeCell ref="CY28:CY29"/>
    <mergeCell ref="CZ28:CZ29"/>
    <mergeCell ref="DA28:DA29"/>
    <mergeCell ref="DB28:DB29"/>
    <mergeCell ref="DC28:DC29"/>
    <mergeCell ref="DD28:DD29"/>
    <mergeCell ref="DE28:DE29"/>
    <mergeCell ref="DF28:DF29"/>
    <mergeCell ref="DG28:DG29"/>
    <mergeCell ref="DI28:DI29"/>
    <mergeCell ref="DJ28:DJ29"/>
    <mergeCell ref="DK28:DK29"/>
    <mergeCell ref="BI28:BI29"/>
    <mergeCell ref="BK28:BK29"/>
    <mergeCell ref="BL28:BL29"/>
    <mergeCell ref="BM28:BM29"/>
    <mergeCell ref="BN28:BN29"/>
    <mergeCell ref="BO28:BO29"/>
    <mergeCell ref="BP28:BP29"/>
    <mergeCell ref="EA32:EA33"/>
    <mergeCell ref="BY32:BY33"/>
    <mergeCell ref="BZ32:BZ33"/>
    <mergeCell ref="CA32:CA33"/>
    <mergeCell ref="CB32:CB33"/>
    <mergeCell ref="CC32:CC33"/>
    <mergeCell ref="CE32:CE33"/>
    <mergeCell ref="CF32:CF33"/>
    <mergeCell ref="CG32:CG33"/>
    <mergeCell ref="CH32:CH33"/>
    <mergeCell ref="CI32:CI33"/>
    <mergeCell ref="CJ32:CJ33"/>
    <mergeCell ref="CK32:CK33"/>
    <mergeCell ref="CL32:CL33"/>
    <mergeCell ref="CM32:CM33"/>
    <mergeCell ref="CO32:CO33"/>
    <mergeCell ref="EC32:EC33"/>
    <mergeCell ref="ED32:ED33"/>
    <mergeCell ref="EE32:EE33"/>
    <mergeCell ref="EF32:EF33"/>
    <mergeCell ref="EG32:EG33"/>
    <mergeCell ref="EH32:EH33"/>
    <mergeCell ref="EQ32:EQ33"/>
    <mergeCell ref="ER32:ER33"/>
    <mergeCell ref="ES32:ES33"/>
    <mergeCell ref="ET32:ET33"/>
    <mergeCell ref="EU32:EU33"/>
    <mergeCell ref="EI32:EI33"/>
    <mergeCell ref="EJ32:EJ33"/>
    <mergeCell ref="EK32:EK33"/>
    <mergeCell ref="EM32:EM33"/>
    <mergeCell ref="EN32:EN33"/>
    <mergeCell ref="EO32:EO33"/>
    <mergeCell ref="EP32:EP33"/>
    <mergeCell ref="CP32:CP33"/>
    <mergeCell ref="CQ32:CQ33"/>
    <mergeCell ref="CR32:CR33"/>
    <mergeCell ref="CS32:CS33"/>
    <mergeCell ref="CT32:CT33"/>
    <mergeCell ref="CU32:CU33"/>
    <mergeCell ref="CV32:CV33"/>
    <mergeCell ref="CW32:CW33"/>
    <mergeCell ref="CY32:CY33"/>
    <mergeCell ref="CZ32:CZ33"/>
    <mergeCell ref="DA32:DA33"/>
    <mergeCell ref="DB32:DB33"/>
    <mergeCell ref="DC32:DC33"/>
    <mergeCell ref="DD32:DD33"/>
    <mergeCell ref="DE32:DE33"/>
    <mergeCell ref="DF32:DF33"/>
    <mergeCell ref="DG32:DG33"/>
    <mergeCell ref="DI32:DI33"/>
    <mergeCell ref="DJ32:DJ33"/>
    <mergeCell ref="DK32:DK33"/>
    <mergeCell ref="DL32:DL33"/>
    <mergeCell ref="DM32:DM33"/>
    <mergeCell ref="DN32:DN33"/>
    <mergeCell ref="DO32:DO33"/>
    <mergeCell ref="DP32:DP33"/>
    <mergeCell ref="DQ32:DQ33"/>
    <mergeCell ref="DS32:DS33"/>
    <mergeCell ref="DT32:DT33"/>
    <mergeCell ref="DU32:DU33"/>
    <mergeCell ref="DV32:DV33"/>
    <mergeCell ref="DW32:DW33"/>
    <mergeCell ref="DX32:DX33"/>
    <mergeCell ref="DY32:DY33"/>
    <mergeCell ref="DZ32:DZ33"/>
    <mergeCell ref="BN32:BN33"/>
    <mergeCell ref="BO32:BO33"/>
    <mergeCell ref="AD32:AD33"/>
    <mergeCell ref="AE32:AE33"/>
    <mergeCell ref="AG32:AG33"/>
    <mergeCell ref="AH32:AH33"/>
    <mergeCell ref="AI32:AI33"/>
    <mergeCell ref="AJ32:AJ33"/>
    <mergeCell ref="AK32:AK33"/>
    <mergeCell ref="AL32:AL33"/>
    <mergeCell ref="AM32:AM33"/>
    <mergeCell ref="AN32:AN33"/>
    <mergeCell ref="AO32:AO33"/>
    <mergeCell ref="AQ32:AQ33"/>
    <mergeCell ref="AR32:AR33"/>
    <mergeCell ref="AS32:AS33"/>
    <mergeCell ref="AT32:AT33"/>
    <mergeCell ref="AU32:AU33"/>
    <mergeCell ref="AV32:AV33"/>
    <mergeCell ref="BP32:BP33"/>
    <mergeCell ref="BQ32:BQ33"/>
    <mergeCell ref="BR32:BR33"/>
    <mergeCell ref="BS32:BS33"/>
    <mergeCell ref="BU32:BU33"/>
    <mergeCell ref="BV32:BV33"/>
    <mergeCell ref="BW32:BW33"/>
    <mergeCell ref="BX32:BX33"/>
    <mergeCell ref="W32:W33"/>
    <mergeCell ref="X32:X33"/>
    <mergeCell ref="Y32:Y33"/>
    <mergeCell ref="Z32:Z33"/>
    <mergeCell ref="AA32:AA33"/>
    <mergeCell ref="AB32:AB33"/>
    <mergeCell ref="AC32:AC33"/>
    <mergeCell ref="EA43:EA45"/>
    <mergeCell ref="EC43:EC45"/>
    <mergeCell ref="AW32:AW33"/>
    <mergeCell ref="AX32:AX33"/>
    <mergeCell ref="AY32:AY33"/>
    <mergeCell ref="BA32:BA33"/>
    <mergeCell ref="BB32:BB33"/>
    <mergeCell ref="BC32:BC33"/>
    <mergeCell ref="BD32:BD33"/>
    <mergeCell ref="BE32:BE33"/>
    <mergeCell ref="BF32:BF33"/>
    <mergeCell ref="BG32:BG33"/>
    <mergeCell ref="BH32:BH33"/>
    <mergeCell ref="BI32:BI33"/>
    <mergeCell ref="BK32:BK33"/>
    <mergeCell ref="BL32:BL33"/>
    <mergeCell ref="BM32:BM33"/>
    <mergeCell ref="ED43:ED45"/>
    <mergeCell ref="EE43:EE45"/>
    <mergeCell ref="EF43:EF45"/>
    <mergeCell ref="EG43:EG45"/>
    <mergeCell ref="EH43:EH45"/>
    <mergeCell ref="EQ43:EQ45"/>
    <mergeCell ref="ER43:ER45"/>
    <mergeCell ref="ES43:ES45"/>
    <mergeCell ref="ET43:ET45"/>
    <mergeCell ref="EU43:EU45"/>
    <mergeCell ref="EM43:EM45"/>
    <mergeCell ref="EM47:EM49"/>
    <mergeCell ref="EN47:EN49"/>
    <mergeCell ref="EO47:EO49"/>
    <mergeCell ref="EQ47:EQ49"/>
    <mergeCell ref="ER47:ER49"/>
    <mergeCell ref="ES47:ES49"/>
    <mergeCell ref="ET47:ET49"/>
    <mergeCell ref="EU47:EU49"/>
    <mergeCell ref="EI43:EI45"/>
    <mergeCell ref="EJ43:EJ45"/>
    <mergeCell ref="EK43:EK45"/>
    <mergeCell ref="EN43:EN45"/>
    <mergeCell ref="EO43:EO45"/>
    <mergeCell ref="EP43:EP45"/>
    <mergeCell ref="EK47:EK49"/>
    <mergeCell ref="EP47:EP49"/>
    <mergeCell ref="AD47:AD49"/>
    <mergeCell ref="AE47:AE49"/>
    <mergeCell ref="AG47:AG49"/>
    <mergeCell ref="AH47:AH49"/>
    <mergeCell ref="AI47:AI49"/>
    <mergeCell ref="AJ47:AJ49"/>
    <mergeCell ref="AK47:AK49"/>
    <mergeCell ref="AL47:AL49"/>
    <mergeCell ref="AM47:AM49"/>
    <mergeCell ref="AN47:AN49"/>
    <mergeCell ref="AO47:AO49"/>
    <mergeCell ref="AQ47:AQ49"/>
    <mergeCell ref="AR47:AR49"/>
    <mergeCell ref="AS47:AS49"/>
    <mergeCell ref="AT47:AT49"/>
    <mergeCell ref="AU47:AU49"/>
    <mergeCell ref="AV47:AV49"/>
    <mergeCell ref="AW47:AW49"/>
    <mergeCell ref="AX47:AX49"/>
    <mergeCell ref="AY47:AY49"/>
    <mergeCell ref="BA47:BA49"/>
    <mergeCell ref="BB47:BB49"/>
    <mergeCell ref="BC47:BC49"/>
    <mergeCell ref="BD47:BD49"/>
    <mergeCell ref="BE47:BE49"/>
    <mergeCell ref="BF47:BF49"/>
    <mergeCell ref="BG47:BG49"/>
    <mergeCell ref="BH47:BH49"/>
    <mergeCell ref="BI47:BI49"/>
    <mergeCell ref="BK47:BK49"/>
    <mergeCell ref="BL47:BL49"/>
    <mergeCell ref="BM47:BM49"/>
    <mergeCell ref="BN47:BN49"/>
    <mergeCell ref="BO47:BO49"/>
    <mergeCell ref="BP47:BP49"/>
    <mergeCell ref="BQ47:BQ49"/>
    <mergeCell ref="BR47:BR49"/>
    <mergeCell ref="BS47:BS49"/>
    <mergeCell ref="BU47:BU49"/>
    <mergeCell ref="BV47:BV49"/>
    <mergeCell ref="BW47:BW49"/>
    <mergeCell ref="BX47:BX49"/>
    <mergeCell ref="W47:W49"/>
    <mergeCell ref="X47:X49"/>
    <mergeCell ref="Y47:Y49"/>
    <mergeCell ref="Z47:Z49"/>
    <mergeCell ref="AA47:AA49"/>
    <mergeCell ref="AB47:AB49"/>
    <mergeCell ref="AC47:AC49"/>
    <mergeCell ref="ES59:ES61"/>
    <mergeCell ref="ET59:ET61"/>
    <mergeCell ref="EI59:EI61"/>
    <mergeCell ref="EJ59:EJ61"/>
    <mergeCell ref="EK59:EK61"/>
    <mergeCell ref="EM59:EM60"/>
    <mergeCell ref="EP59:EP61"/>
    <mergeCell ref="EQ59:EQ61"/>
    <mergeCell ref="ER59:ER61"/>
    <mergeCell ref="CB59:CB61"/>
    <mergeCell ref="CC59:CC61"/>
    <mergeCell ref="CE59:CE60"/>
    <mergeCell ref="CF59:CF61"/>
    <mergeCell ref="CG59:CG61"/>
    <mergeCell ref="CH59:CH61"/>
    <mergeCell ref="CI59:CI61"/>
    <mergeCell ref="CJ59:CJ61"/>
    <mergeCell ref="CK59:CK61"/>
    <mergeCell ref="CL59:CL61"/>
    <mergeCell ref="CM59:CM61"/>
    <mergeCell ref="CO59:CO60"/>
    <mergeCell ref="CP59:CP60"/>
    <mergeCell ref="CQ59:CQ60"/>
    <mergeCell ref="CR59:CR61"/>
    <mergeCell ref="CS59:CS61"/>
    <mergeCell ref="CT59:CT61"/>
    <mergeCell ref="CU59:CU61"/>
    <mergeCell ref="CV59:CV61"/>
    <mergeCell ref="CW59:CW61"/>
    <mergeCell ref="CY59:CY60"/>
    <mergeCell ref="CZ59:CZ61"/>
    <mergeCell ref="DA59:DA61"/>
    <mergeCell ref="DB59:DB61"/>
    <mergeCell ref="DC59:DC61"/>
    <mergeCell ref="DD59:DD61"/>
    <mergeCell ref="DE59:DE61"/>
    <mergeCell ref="DF59:DF61"/>
    <mergeCell ref="DG59:DG61"/>
    <mergeCell ref="DI59:DI60"/>
    <mergeCell ref="DL59:DL61"/>
    <mergeCell ref="DM59:DM61"/>
    <mergeCell ref="DN59:DN61"/>
    <mergeCell ref="DO59:DO61"/>
    <mergeCell ref="DP59:DP61"/>
    <mergeCell ref="DQ59:DQ61"/>
    <mergeCell ref="DS59:DS60"/>
    <mergeCell ref="DT59:DT60"/>
    <mergeCell ref="DU59:DU60"/>
    <mergeCell ref="DV59:DV61"/>
    <mergeCell ref="DW59:DW61"/>
    <mergeCell ref="DX59:DX61"/>
    <mergeCell ref="DY59:DY61"/>
    <mergeCell ref="DZ59:DZ61"/>
    <mergeCell ref="EA59:EA61"/>
    <mergeCell ref="EC59:EC60"/>
    <mergeCell ref="EF59:EF61"/>
    <mergeCell ref="EG59:EG61"/>
    <mergeCell ref="EH59:EH61"/>
    <mergeCell ref="CJ55:CJ58"/>
    <mergeCell ref="CK55:CK58"/>
    <mergeCell ref="CL55:CL58"/>
    <mergeCell ref="CM55:CM58"/>
    <mergeCell ref="CP55:CP58"/>
    <mergeCell ref="CQ55:CQ58"/>
    <mergeCell ref="CR55:CR58"/>
    <mergeCell ref="CS55:CS58"/>
    <mergeCell ref="CT55:CT58"/>
    <mergeCell ref="CU55:CU58"/>
    <mergeCell ref="CV55:CV58"/>
    <mergeCell ref="CW55:CW58"/>
    <mergeCell ref="CZ55:CZ58"/>
    <mergeCell ref="DA55:DA58"/>
    <mergeCell ref="DB55:DB58"/>
    <mergeCell ref="DC55:DC58"/>
    <mergeCell ref="DD55:DD58"/>
    <mergeCell ref="DE55:DE58"/>
    <mergeCell ref="DF55:DF58"/>
    <mergeCell ref="DG55:DG58"/>
    <mergeCell ref="DJ55:DJ58"/>
    <mergeCell ref="DK55:DK58"/>
    <mergeCell ref="DL55:DL58"/>
    <mergeCell ref="DM55:DM58"/>
    <mergeCell ref="DN55:DN58"/>
    <mergeCell ref="DO55:DO58"/>
    <mergeCell ref="DP55:DP58"/>
    <mergeCell ref="DQ55:DQ58"/>
    <mergeCell ref="DT55:DT58"/>
    <mergeCell ref="DU55:DU58"/>
    <mergeCell ref="DV55:DV58"/>
    <mergeCell ref="DW55:DW58"/>
    <mergeCell ref="DX55:DX58"/>
    <mergeCell ref="DY55:DY58"/>
    <mergeCell ref="DZ55:DZ58"/>
    <mergeCell ref="EA55:EA58"/>
    <mergeCell ref="ED55:ED58"/>
    <mergeCell ref="EE55:EE58"/>
    <mergeCell ref="EF55:EF58"/>
    <mergeCell ref="EG55:EG58"/>
    <mergeCell ref="EH55:EH58"/>
    <mergeCell ref="EI55:EI58"/>
    <mergeCell ref="ET55:ET58"/>
    <mergeCell ref="EU55:EU58"/>
    <mergeCell ref="EJ55:EJ58"/>
    <mergeCell ref="EK55:EK58"/>
    <mergeCell ref="EO55:EO58"/>
    <mergeCell ref="EP55:EP58"/>
    <mergeCell ref="EQ55:EQ58"/>
    <mergeCell ref="ER55:ER58"/>
    <mergeCell ref="ES55:ES58"/>
    <mergeCell ref="AD55:AD58"/>
    <mergeCell ref="AE55:AE58"/>
    <mergeCell ref="AJ55:AJ58"/>
    <mergeCell ref="AK55:AK58"/>
    <mergeCell ref="AL55:AL58"/>
    <mergeCell ref="AM55:AM58"/>
    <mergeCell ref="AN55:AN58"/>
    <mergeCell ref="AO55:AO58"/>
    <mergeCell ref="AR55:AR58"/>
    <mergeCell ref="AS55:AS58"/>
    <mergeCell ref="AT55:AT58"/>
    <mergeCell ref="AU55:AU58"/>
    <mergeCell ref="AV55:AV58"/>
    <mergeCell ref="AW55:AW58"/>
    <mergeCell ref="AX55:AX58"/>
    <mergeCell ref="AY55:AY58"/>
    <mergeCell ref="BB55:BB58"/>
    <mergeCell ref="BC55:BC58"/>
    <mergeCell ref="BD55:BD58"/>
    <mergeCell ref="BE55:BE58"/>
    <mergeCell ref="BF55:BF58"/>
    <mergeCell ref="BG55:BG58"/>
    <mergeCell ref="BH55:BH58"/>
    <mergeCell ref="BI55:BI58"/>
    <mergeCell ref="BL55:BL58"/>
    <mergeCell ref="BM55:BM58"/>
    <mergeCell ref="BN55:BN58"/>
    <mergeCell ref="BO55:BO58"/>
    <mergeCell ref="BP55:BP58"/>
    <mergeCell ref="BQ55:BQ58"/>
    <mergeCell ref="BR55:BR58"/>
    <mergeCell ref="BS55:BS58"/>
    <mergeCell ref="BV55:BV58"/>
    <mergeCell ref="BW55:BW58"/>
    <mergeCell ref="BX55:BX58"/>
    <mergeCell ref="BY55:BY58"/>
    <mergeCell ref="BZ55:BZ58"/>
    <mergeCell ref="CA55:CA58"/>
    <mergeCell ref="CB55:CB58"/>
    <mergeCell ref="CC55:CC58"/>
    <mergeCell ref="CH55:CH58"/>
    <mergeCell ref="CI55:CI58"/>
    <mergeCell ref="W55:W58"/>
    <mergeCell ref="X55:X58"/>
    <mergeCell ref="Y55:Y58"/>
    <mergeCell ref="Z55:Z58"/>
    <mergeCell ref="AA55:AA58"/>
    <mergeCell ref="AB55:AB58"/>
    <mergeCell ref="AC55:AC58"/>
    <mergeCell ref="DW50:DW51"/>
    <mergeCell ref="DX50:DX51"/>
    <mergeCell ref="DY50:DY51"/>
    <mergeCell ref="DZ50:DZ51"/>
    <mergeCell ref="EA50:EA51"/>
    <mergeCell ref="EC50:EC51"/>
    <mergeCell ref="ED50:ED51"/>
    <mergeCell ref="EE50:EE51"/>
    <mergeCell ref="DE50:DE51"/>
    <mergeCell ref="DF50:DF51"/>
    <mergeCell ref="DG50:DG51"/>
    <mergeCell ref="DI50:DI51"/>
    <mergeCell ref="DJ50:DJ51"/>
    <mergeCell ref="DK50:DK51"/>
    <mergeCell ref="DL50:DL51"/>
    <mergeCell ref="DM50:DM51"/>
    <mergeCell ref="DN50:DN51"/>
    <mergeCell ref="DO50:DO51"/>
    <mergeCell ref="DP50:DP51"/>
    <mergeCell ref="DQ50:DQ51"/>
    <mergeCell ref="DS50:DS51"/>
    <mergeCell ref="DT50:DT51"/>
    <mergeCell ref="DU50:DU51"/>
    <mergeCell ref="EF50:EF51"/>
    <mergeCell ref="EG50:EG51"/>
    <mergeCell ref="EH50:EH51"/>
    <mergeCell ref="EI50:EI51"/>
    <mergeCell ref="EJ50:EJ51"/>
    <mergeCell ref="EK50:EK51"/>
    <mergeCell ref="CB50:CB51"/>
    <mergeCell ref="CC50:CC51"/>
    <mergeCell ref="CE50:CE51"/>
    <mergeCell ref="CF50:CF51"/>
    <mergeCell ref="CG50:CG51"/>
    <mergeCell ref="CH50:CH51"/>
    <mergeCell ref="CI50:CI51"/>
    <mergeCell ref="CJ50:CJ51"/>
    <mergeCell ref="CK50:CK51"/>
    <mergeCell ref="CL50:CL51"/>
    <mergeCell ref="CM50:CM51"/>
    <mergeCell ref="CO50:CO51"/>
    <mergeCell ref="CP50:CP51"/>
    <mergeCell ref="CQ50:CQ51"/>
    <mergeCell ref="CR50:CR51"/>
    <mergeCell ref="CS50:CS51"/>
    <mergeCell ref="CT50:CT51"/>
    <mergeCell ref="CU50:CU51"/>
    <mergeCell ref="CV50:CV51"/>
    <mergeCell ref="CW50:CW51"/>
    <mergeCell ref="CY50:CY51"/>
    <mergeCell ref="CZ50:CZ51"/>
    <mergeCell ref="DA50:DA51"/>
    <mergeCell ref="DB50:DB51"/>
    <mergeCell ref="DC50:DC51"/>
    <mergeCell ref="DD50:DD51"/>
    <mergeCell ref="DV50:DV51"/>
    <mergeCell ref="ET50:ET51"/>
    <mergeCell ref="EU50:EU51"/>
    <mergeCell ref="EM50:EM51"/>
    <mergeCell ref="EN50:EN51"/>
    <mergeCell ref="EO50:EO51"/>
    <mergeCell ref="EP50:EP51"/>
    <mergeCell ref="EQ50:EQ51"/>
    <mergeCell ref="ER50:ER51"/>
    <mergeCell ref="ES50:ES51"/>
    <mergeCell ref="AD50:AD51"/>
    <mergeCell ref="AE50:AE51"/>
    <mergeCell ref="AJ50:AJ51"/>
    <mergeCell ref="AK50:AK51"/>
    <mergeCell ref="AL50:AL51"/>
    <mergeCell ref="AM50:AM51"/>
    <mergeCell ref="AN50:AN51"/>
    <mergeCell ref="AO50:AO51"/>
    <mergeCell ref="AQ50:AQ51"/>
    <mergeCell ref="AR50:AR51"/>
    <mergeCell ref="AS50:AS51"/>
    <mergeCell ref="AT50:AT51"/>
    <mergeCell ref="AU50:AU51"/>
    <mergeCell ref="AV50:AV51"/>
    <mergeCell ref="AW50:AW51"/>
    <mergeCell ref="AX50:AX51"/>
    <mergeCell ref="AY50:AY51"/>
    <mergeCell ref="BA50:BA51"/>
    <mergeCell ref="BB50:BB51"/>
    <mergeCell ref="BC50:BC51"/>
    <mergeCell ref="BD50:BD51"/>
    <mergeCell ref="BE50:BE51"/>
    <mergeCell ref="BF50:BF51"/>
    <mergeCell ref="BG50:BG51"/>
    <mergeCell ref="BH50:BH51"/>
    <mergeCell ref="BI50:BI51"/>
    <mergeCell ref="BK50:BK51"/>
    <mergeCell ref="BL50:BL51"/>
    <mergeCell ref="BM50:BM51"/>
    <mergeCell ref="BN50:BN51"/>
    <mergeCell ref="BO50:BO51"/>
    <mergeCell ref="BP50:BP51"/>
    <mergeCell ref="BQ50:BQ51"/>
    <mergeCell ref="BR50:BR51"/>
    <mergeCell ref="BS50:BS51"/>
    <mergeCell ref="BU50:BU51"/>
    <mergeCell ref="BV50:BV51"/>
    <mergeCell ref="BW50:BW51"/>
    <mergeCell ref="BX50:BX51"/>
    <mergeCell ref="BY50:BY51"/>
    <mergeCell ref="BZ50:BZ51"/>
    <mergeCell ref="CA50:CA51"/>
    <mergeCell ref="W50:W51"/>
    <mergeCell ref="X50:X51"/>
    <mergeCell ref="Y50:Y51"/>
    <mergeCell ref="Z50:Z51"/>
    <mergeCell ref="AA50:AA51"/>
    <mergeCell ref="AB50:AB51"/>
    <mergeCell ref="AC50:AC51"/>
    <mergeCell ref="EF52:EF53"/>
    <mergeCell ref="EG52:EG53"/>
    <mergeCell ref="EH52:EH53"/>
    <mergeCell ref="EI52:EI53"/>
    <mergeCell ref="EJ52:EJ53"/>
    <mergeCell ref="EK52:EK53"/>
    <mergeCell ref="EM52:EM53"/>
    <mergeCell ref="DC52:DC53"/>
    <mergeCell ref="DD52:DD53"/>
    <mergeCell ref="DE52:DE53"/>
    <mergeCell ref="DF52:DF53"/>
    <mergeCell ref="DG52:DG53"/>
    <mergeCell ref="DI52:DI53"/>
    <mergeCell ref="DJ52:DJ53"/>
    <mergeCell ref="DK52:DK53"/>
    <mergeCell ref="DL52:DL53"/>
    <mergeCell ref="DM52:DM53"/>
    <mergeCell ref="DN52:DN53"/>
    <mergeCell ref="DO52:DO53"/>
    <mergeCell ref="DP52:DP53"/>
    <mergeCell ref="DQ52:DQ53"/>
    <mergeCell ref="DS52:DS53"/>
    <mergeCell ref="EU52:EU53"/>
    <mergeCell ref="EU59:EU61"/>
    <mergeCell ref="EN52:EN53"/>
    <mergeCell ref="EO52:EO53"/>
    <mergeCell ref="EP52:EP53"/>
    <mergeCell ref="EQ52:EQ53"/>
    <mergeCell ref="ER52:ER53"/>
    <mergeCell ref="ES52:ES53"/>
    <mergeCell ref="ET52:ET53"/>
    <mergeCell ref="CC52:CC53"/>
    <mergeCell ref="CE52:CE53"/>
    <mergeCell ref="CF52:CF53"/>
    <mergeCell ref="CG52:CG53"/>
    <mergeCell ref="CH52:CH53"/>
    <mergeCell ref="CI52:CI53"/>
    <mergeCell ref="CJ52:CJ53"/>
    <mergeCell ref="CK52:CK53"/>
    <mergeCell ref="CL52:CL53"/>
    <mergeCell ref="CM52:CM53"/>
    <mergeCell ref="CO52:CO53"/>
    <mergeCell ref="CP52:CP53"/>
    <mergeCell ref="CQ52:CQ53"/>
    <mergeCell ref="CR52:CR53"/>
    <mergeCell ref="CS52:CS53"/>
    <mergeCell ref="CT52:CT53"/>
    <mergeCell ref="CU52:CU53"/>
    <mergeCell ref="CV52:CV53"/>
    <mergeCell ref="CW52:CW53"/>
    <mergeCell ref="CY52:CY53"/>
    <mergeCell ref="CZ52:CZ53"/>
    <mergeCell ref="DA52:DA53"/>
    <mergeCell ref="DB52:DB53"/>
    <mergeCell ref="DT52:DT53"/>
    <mergeCell ref="DU52:DU53"/>
    <mergeCell ref="DV52:DV53"/>
    <mergeCell ref="DW52:DW53"/>
    <mergeCell ref="DX52:DX53"/>
    <mergeCell ref="DY52:DY53"/>
    <mergeCell ref="DZ52:DZ53"/>
    <mergeCell ref="EA52:EA53"/>
    <mergeCell ref="EC52:EC53"/>
    <mergeCell ref="ED52:ED53"/>
    <mergeCell ref="EE52:EE53"/>
    <mergeCell ref="AD52:AD53"/>
    <mergeCell ref="AE52:AE53"/>
    <mergeCell ref="AJ52:AJ53"/>
    <mergeCell ref="AK52:AK53"/>
    <mergeCell ref="AL52:AL53"/>
    <mergeCell ref="AM52:AM53"/>
    <mergeCell ref="AN52:AN53"/>
    <mergeCell ref="AO52:AO53"/>
    <mergeCell ref="AQ52:AQ53"/>
    <mergeCell ref="AR52:AR53"/>
    <mergeCell ref="AS52:AS53"/>
    <mergeCell ref="AT52:AT53"/>
    <mergeCell ref="AU52:AU53"/>
    <mergeCell ref="AV52:AV53"/>
    <mergeCell ref="AW52:AW53"/>
    <mergeCell ref="AX52:AX53"/>
    <mergeCell ref="AY52:AY53"/>
    <mergeCell ref="BA52:BA53"/>
    <mergeCell ref="BC52:BC53"/>
    <mergeCell ref="BD52:BD53"/>
    <mergeCell ref="BE52:BE53"/>
    <mergeCell ref="BF52:BF53"/>
    <mergeCell ref="BG52:BG53"/>
    <mergeCell ref="BH52:BH53"/>
    <mergeCell ref="BI52:BI53"/>
    <mergeCell ref="BK52:BK53"/>
    <mergeCell ref="BL52:BL53"/>
    <mergeCell ref="BM52:BM53"/>
    <mergeCell ref="BN52:BN53"/>
    <mergeCell ref="BO52:BO53"/>
    <mergeCell ref="BP52:BP53"/>
    <mergeCell ref="BQ52:BQ53"/>
    <mergeCell ref="BR52:BR53"/>
    <mergeCell ref="BS52:BS53"/>
    <mergeCell ref="BU52:BU53"/>
    <mergeCell ref="BV52:BV53"/>
    <mergeCell ref="BW52:BW53"/>
    <mergeCell ref="BX52:BX53"/>
    <mergeCell ref="BY52:BY53"/>
    <mergeCell ref="BZ52:BZ53"/>
    <mergeCell ref="CA52:CA53"/>
    <mergeCell ref="CB52:CB53"/>
    <mergeCell ref="W52:W53"/>
    <mergeCell ref="X52:X53"/>
    <mergeCell ref="Y52:Y53"/>
    <mergeCell ref="Z52:Z53"/>
    <mergeCell ref="AA52:AA53"/>
    <mergeCell ref="AB52:AB53"/>
    <mergeCell ref="AC52:AC53"/>
    <mergeCell ref="AD59:AD61"/>
    <mergeCell ref="AE59:AE61"/>
    <mergeCell ref="AG59:AG60"/>
    <mergeCell ref="AI59:AI60"/>
    <mergeCell ref="AJ59:AJ61"/>
    <mergeCell ref="AK59:AK61"/>
    <mergeCell ref="AL59:AL61"/>
    <mergeCell ref="AM59:AM61"/>
    <mergeCell ref="AN59:AN61"/>
    <mergeCell ref="AO59:AO61"/>
    <mergeCell ref="AQ59:AQ60"/>
    <mergeCell ref="AR59:AR61"/>
    <mergeCell ref="AS59:AS61"/>
    <mergeCell ref="AT59:AT61"/>
    <mergeCell ref="AU59:AU61"/>
    <mergeCell ref="AV59:AV61"/>
    <mergeCell ref="AW59:AW61"/>
    <mergeCell ref="AX59:AX61"/>
    <mergeCell ref="AY59:AY61"/>
    <mergeCell ref="BA59:BA60"/>
    <mergeCell ref="BB59:BB60"/>
    <mergeCell ref="BC59:BC60"/>
    <mergeCell ref="BD59:BD61"/>
    <mergeCell ref="BE59:BE61"/>
    <mergeCell ref="BF59:BF61"/>
    <mergeCell ref="BG59:BG61"/>
    <mergeCell ref="BH59:BH61"/>
    <mergeCell ref="BI59:BI61"/>
    <mergeCell ref="BK59:BK60"/>
    <mergeCell ref="BN59:BN61"/>
    <mergeCell ref="BO59:BO61"/>
    <mergeCell ref="BP59:BP61"/>
    <mergeCell ref="BQ59:BQ61"/>
    <mergeCell ref="BR59:BR61"/>
    <mergeCell ref="BS59:BS61"/>
    <mergeCell ref="BU59:BU60"/>
    <mergeCell ref="BV59:BV60"/>
    <mergeCell ref="BW59:BW60"/>
    <mergeCell ref="BX59:BX61"/>
    <mergeCell ref="BY59:BY61"/>
    <mergeCell ref="BZ59:BZ61"/>
    <mergeCell ref="CA59:CA61"/>
    <mergeCell ref="W59:W60"/>
    <mergeCell ref="X59:X60"/>
    <mergeCell ref="Y59:Y60"/>
    <mergeCell ref="Z59:Z61"/>
    <mergeCell ref="AA59:AA61"/>
    <mergeCell ref="AB59:AB61"/>
    <mergeCell ref="AC59:AC61"/>
    <mergeCell ref="EA63:EA65"/>
    <mergeCell ref="EC63:EC64"/>
    <mergeCell ref="ED63:ED64"/>
    <mergeCell ref="EE63:EE64"/>
    <mergeCell ref="EF63:EF65"/>
    <mergeCell ref="EG63:EG65"/>
    <mergeCell ref="CT63:CT65"/>
    <mergeCell ref="CU63:CU65"/>
    <mergeCell ref="CV63:CV65"/>
    <mergeCell ref="CW63:CW65"/>
    <mergeCell ref="CY63:CY64"/>
    <mergeCell ref="CZ63:CZ64"/>
    <mergeCell ref="DA63:DA64"/>
    <mergeCell ref="DB63:DB65"/>
    <mergeCell ref="DC63:DC65"/>
    <mergeCell ref="DD63:DD65"/>
    <mergeCell ref="DE63:DE65"/>
    <mergeCell ref="DF63:DF65"/>
    <mergeCell ref="DG63:DG65"/>
    <mergeCell ref="DI63:DI64"/>
    <mergeCell ref="DJ63:DJ64"/>
    <mergeCell ref="EH63:EH65"/>
    <mergeCell ref="EQ63:EQ65"/>
    <mergeCell ref="ER63:ER65"/>
    <mergeCell ref="ES63:ES65"/>
    <mergeCell ref="ET63:ET65"/>
    <mergeCell ref="EU63:EU65"/>
    <mergeCell ref="EI63:EI65"/>
    <mergeCell ref="EJ63:EJ65"/>
    <mergeCell ref="EK63:EK65"/>
    <mergeCell ref="EM63:EM64"/>
    <mergeCell ref="EN63:EN64"/>
    <mergeCell ref="EO63:EO64"/>
    <mergeCell ref="EP63:EP65"/>
    <mergeCell ref="BY63:BY65"/>
    <mergeCell ref="BZ63:BZ65"/>
    <mergeCell ref="CA63:CA65"/>
    <mergeCell ref="CB63:CB65"/>
    <mergeCell ref="CC63:CC65"/>
    <mergeCell ref="CE63:CE64"/>
    <mergeCell ref="CF63:CF64"/>
    <mergeCell ref="CG63:CG64"/>
    <mergeCell ref="CH63:CH65"/>
    <mergeCell ref="CI63:CI65"/>
    <mergeCell ref="CJ63:CJ65"/>
    <mergeCell ref="CK63:CK65"/>
    <mergeCell ref="CL63:CL65"/>
    <mergeCell ref="CM63:CM65"/>
    <mergeCell ref="CO63:CO65"/>
    <mergeCell ref="CP63:CP64"/>
    <mergeCell ref="CQ63:CQ64"/>
    <mergeCell ref="CR63:CR65"/>
    <mergeCell ref="CS63:CS65"/>
    <mergeCell ref="DK63:DK64"/>
    <mergeCell ref="DL63:DL65"/>
    <mergeCell ref="DM63:DM65"/>
    <mergeCell ref="DN63:DN65"/>
    <mergeCell ref="DO63:DO65"/>
    <mergeCell ref="DP63:DP65"/>
    <mergeCell ref="DQ63:DQ65"/>
    <mergeCell ref="DS63:DS64"/>
    <mergeCell ref="DT63:DT64"/>
    <mergeCell ref="DU63:DU64"/>
    <mergeCell ref="DV63:DV65"/>
    <mergeCell ref="DW63:DW65"/>
    <mergeCell ref="DX63:DX65"/>
    <mergeCell ref="DY63:DY65"/>
    <mergeCell ref="DZ63:DZ65"/>
    <mergeCell ref="AD63:AD65"/>
    <mergeCell ref="AE63:AE65"/>
    <mergeCell ref="AG63:AG65"/>
    <mergeCell ref="AH63:AH65"/>
    <mergeCell ref="AI63:AI65"/>
    <mergeCell ref="AJ63:AJ65"/>
    <mergeCell ref="AK63:AK65"/>
    <mergeCell ref="AL63:AL65"/>
    <mergeCell ref="AM63:AM65"/>
    <mergeCell ref="AN63:AN65"/>
    <mergeCell ref="AO63:AO65"/>
    <mergeCell ref="AQ63:AQ65"/>
    <mergeCell ref="AR63:AR64"/>
    <mergeCell ref="AS63:AS65"/>
    <mergeCell ref="AT63:AT65"/>
    <mergeCell ref="AU63:AU65"/>
    <mergeCell ref="AV63:AV65"/>
    <mergeCell ref="AW63:AW65"/>
    <mergeCell ref="AX63:AX65"/>
    <mergeCell ref="AY63:AY65"/>
    <mergeCell ref="BA63:BA65"/>
    <mergeCell ref="BB63:BB64"/>
    <mergeCell ref="BC63:BC64"/>
    <mergeCell ref="BD63:BD65"/>
    <mergeCell ref="BE63:BE65"/>
    <mergeCell ref="BF63:BF65"/>
    <mergeCell ref="BG63:BG65"/>
    <mergeCell ref="BH63:BH65"/>
    <mergeCell ref="BI63:BI65"/>
    <mergeCell ref="BK63:BK64"/>
    <mergeCell ref="BL63:BL64"/>
    <mergeCell ref="BM63:BM64"/>
    <mergeCell ref="BN63:BN65"/>
    <mergeCell ref="BO63:BO65"/>
    <mergeCell ref="BP63:BP65"/>
    <mergeCell ref="BQ63:BQ65"/>
    <mergeCell ref="BR63:BR65"/>
    <mergeCell ref="BS63:BS65"/>
    <mergeCell ref="BU63:BU64"/>
    <mergeCell ref="BV63:BV64"/>
    <mergeCell ref="BW63:BW64"/>
    <mergeCell ref="BX63:BX65"/>
    <mergeCell ref="W63:W65"/>
    <mergeCell ref="X63:X65"/>
    <mergeCell ref="Y63:Y65"/>
    <mergeCell ref="Z63:Z65"/>
    <mergeCell ref="AA63:AA65"/>
    <mergeCell ref="AB63:AB65"/>
    <mergeCell ref="AC63:AC65"/>
    <mergeCell ref="EA66:EA67"/>
    <mergeCell ref="EC66:EC67"/>
    <mergeCell ref="BY66:BY67"/>
    <mergeCell ref="BZ66:BZ67"/>
    <mergeCell ref="CA66:CA67"/>
    <mergeCell ref="CB66:CB67"/>
    <mergeCell ref="CC66:CC67"/>
    <mergeCell ref="CE66:CE67"/>
    <mergeCell ref="CF66:CF67"/>
    <mergeCell ref="CG66:CG67"/>
    <mergeCell ref="CH66:CH67"/>
    <mergeCell ref="CI66:CI67"/>
    <mergeCell ref="CJ66:CJ67"/>
    <mergeCell ref="CK66:CK67"/>
    <mergeCell ref="CL66:CL67"/>
    <mergeCell ref="CM66:CM67"/>
    <mergeCell ref="CO66:CO67"/>
    <mergeCell ref="ED66:ED67"/>
    <mergeCell ref="EE66:EE67"/>
    <mergeCell ref="EF66:EF67"/>
    <mergeCell ref="EG66:EG67"/>
    <mergeCell ref="EH66:EH67"/>
    <mergeCell ref="EQ66:EQ67"/>
    <mergeCell ref="ER66:ER67"/>
    <mergeCell ref="ES66:ES67"/>
    <mergeCell ref="ET66:ET67"/>
    <mergeCell ref="EU66:EU67"/>
    <mergeCell ref="EI66:EI67"/>
    <mergeCell ref="EJ66:EJ67"/>
    <mergeCell ref="EK66:EK67"/>
    <mergeCell ref="EM66:EM67"/>
    <mergeCell ref="EN66:EN67"/>
    <mergeCell ref="EO66:EO67"/>
    <mergeCell ref="EP66:EP67"/>
    <mergeCell ref="CP66:CP67"/>
    <mergeCell ref="CQ66:CQ67"/>
    <mergeCell ref="CR66:CR67"/>
    <mergeCell ref="CS66:CS67"/>
    <mergeCell ref="CT66:CT67"/>
    <mergeCell ref="CU66:CU67"/>
    <mergeCell ref="CV66:CV67"/>
    <mergeCell ref="CW66:CW67"/>
    <mergeCell ref="CY66:CY67"/>
    <mergeCell ref="CZ66:CZ67"/>
    <mergeCell ref="DA66:DA67"/>
    <mergeCell ref="DB66:DB67"/>
    <mergeCell ref="DC66:DC67"/>
    <mergeCell ref="DD66:DD67"/>
    <mergeCell ref="DE66:DE67"/>
    <mergeCell ref="DF66:DF67"/>
    <mergeCell ref="DG66:DG67"/>
    <mergeCell ref="DI66:DI67"/>
    <mergeCell ref="DJ66:DJ67"/>
    <mergeCell ref="DK66:DK67"/>
    <mergeCell ref="DL66:DL67"/>
    <mergeCell ref="DM66:DM67"/>
    <mergeCell ref="DN66:DN67"/>
    <mergeCell ref="DO66:DO67"/>
    <mergeCell ref="DP66:DP67"/>
    <mergeCell ref="DQ66:DQ67"/>
    <mergeCell ref="DS66:DS67"/>
    <mergeCell ref="DT66:DT67"/>
    <mergeCell ref="DU66:DU67"/>
    <mergeCell ref="DV66:DV67"/>
    <mergeCell ref="DW66:DW67"/>
    <mergeCell ref="DX66:DX67"/>
    <mergeCell ref="DY66:DY67"/>
    <mergeCell ref="DZ66:DZ67"/>
    <mergeCell ref="AD66:AD67"/>
    <mergeCell ref="AE66:AE67"/>
    <mergeCell ref="AG66:AG67"/>
    <mergeCell ref="AH66:AH67"/>
    <mergeCell ref="AI66:AI67"/>
    <mergeCell ref="AJ66:AJ67"/>
    <mergeCell ref="AK66:AK67"/>
    <mergeCell ref="AL66:AL67"/>
    <mergeCell ref="AM66:AM67"/>
    <mergeCell ref="AN66:AN67"/>
    <mergeCell ref="AO66:AO67"/>
    <mergeCell ref="AQ66:AQ67"/>
    <mergeCell ref="AR66:AR67"/>
    <mergeCell ref="AS66:AS67"/>
    <mergeCell ref="AT66:AT67"/>
    <mergeCell ref="AU66:AU67"/>
    <mergeCell ref="AV66:AV67"/>
    <mergeCell ref="AW66:AW67"/>
    <mergeCell ref="AX66:AX67"/>
    <mergeCell ref="AY66:AY67"/>
    <mergeCell ref="BA66:BA67"/>
    <mergeCell ref="BB66:BB67"/>
    <mergeCell ref="BC66:BC67"/>
    <mergeCell ref="BD66:BD67"/>
    <mergeCell ref="BE66:BE67"/>
    <mergeCell ref="BF66:BF67"/>
    <mergeCell ref="BG66:BG67"/>
    <mergeCell ref="BH66:BH67"/>
    <mergeCell ref="BI66:BI67"/>
    <mergeCell ref="BK66:BK67"/>
    <mergeCell ref="BL66:BL67"/>
    <mergeCell ref="BM66:BM67"/>
    <mergeCell ref="BN66:BN67"/>
    <mergeCell ref="BO66:BO67"/>
    <mergeCell ref="BP66:BP67"/>
    <mergeCell ref="BQ66:BQ67"/>
    <mergeCell ref="BR66:BR67"/>
    <mergeCell ref="BS66:BS67"/>
    <mergeCell ref="BU66:BU67"/>
    <mergeCell ref="BV66:BV67"/>
    <mergeCell ref="BW66:BW67"/>
    <mergeCell ref="BX66:BX67"/>
    <mergeCell ref="W66:W67"/>
    <mergeCell ref="X66:X67"/>
    <mergeCell ref="Y66:Y67"/>
    <mergeCell ref="Z66:Z67"/>
    <mergeCell ref="AA66:AA67"/>
    <mergeCell ref="AB66:AB67"/>
    <mergeCell ref="AC66:AC67"/>
    <mergeCell ref="EC68:EC69"/>
    <mergeCell ref="ED68:ED69"/>
    <mergeCell ref="CS68:CS69"/>
    <mergeCell ref="CT68:CT69"/>
    <mergeCell ref="CU68:CU69"/>
    <mergeCell ref="CV68:CV69"/>
    <mergeCell ref="CW68:CW69"/>
    <mergeCell ref="CY68:CY69"/>
    <mergeCell ref="CZ68:CZ69"/>
    <mergeCell ref="DA68:DA69"/>
    <mergeCell ref="DB68:DB69"/>
    <mergeCell ref="DC68:DC69"/>
    <mergeCell ref="DD68:DD69"/>
    <mergeCell ref="DE68:DE69"/>
    <mergeCell ref="DF68:DF69"/>
    <mergeCell ref="DG68:DG69"/>
    <mergeCell ref="DI68:DI69"/>
    <mergeCell ref="EE68:EE69"/>
    <mergeCell ref="EF68:EF69"/>
    <mergeCell ref="EG68:EG69"/>
    <mergeCell ref="EH68:EH69"/>
    <mergeCell ref="EI68:EI69"/>
    <mergeCell ref="ES68:ES69"/>
    <mergeCell ref="ET68:ET69"/>
    <mergeCell ref="EU68:EU69"/>
    <mergeCell ref="EJ68:EJ69"/>
    <mergeCell ref="EK68:EK69"/>
    <mergeCell ref="EM68:EM69"/>
    <mergeCell ref="EO68:EO69"/>
    <mergeCell ref="EP68:EP69"/>
    <mergeCell ref="EQ68:EQ69"/>
    <mergeCell ref="ER68:ER69"/>
    <mergeCell ref="BZ68:BZ69"/>
    <mergeCell ref="CA68:CA69"/>
    <mergeCell ref="CB68:CB69"/>
    <mergeCell ref="CC68:CC69"/>
    <mergeCell ref="CE68:CE69"/>
    <mergeCell ref="CF68:CF69"/>
    <mergeCell ref="CG68:CG69"/>
    <mergeCell ref="CH68:CH69"/>
    <mergeCell ref="CI68:CI69"/>
    <mergeCell ref="CJ68:CJ69"/>
    <mergeCell ref="CK68:CK69"/>
    <mergeCell ref="CL68:CL69"/>
    <mergeCell ref="CM68:CM69"/>
    <mergeCell ref="CO68:CO69"/>
    <mergeCell ref="CP68:CP69"/>
    <mergeCell ref="CQ68:CQ69"/>
    <mergeCell ref="CR68:CR69"/>
    <mergeCell ref="DJ68:DJ69"/>
    <mergeCell ref="DK68:DK69"/>
    <mergeCell ref="DL68:DL69"/>
    <mergeCell ref="DM68:DM69"/>
    <mergeCell ref="DN68:DN69"/>
    <mergeCell ref="DO68:DO69"/>
    <mergeCell ref="DP68:DP69"/>
    <mergeCell ref="DQ68:DQ69"/>
    <mergeCell ref="DS68:DS69"/>
    <mergeCell ref="DT68:DT69"/>
    <mergeCell ref="DU68:DU69"/>
    <mergeCell ref="DV68:DV69"/>
    <mergeCell ref="DW68:DW69"/>
    <mergeCell ref="DX68:DX69"/>
    <mergeCell ref="DY68:DY69"/>
    <mergeCell ref="DZ68:DZ69"/>
    <mergeCell ref="EA68:EA69"/>
    <mergeCell ref="AD68:AD69"/>
    <mergeCell ref="AE68:AE69"/>
    <mergeCell ref="AG68:AG69"/>
    <mergeCell ref="AI68:AI69"/>
    <mergeCell ref="AJ68:AJ69"/>
    <mergeCell ref="AK68:AK69"/>
    <mergeCell ref="AL68:AL69"/>
    <mergeCell ref="AM68:AM69"/>
    <mergeCell ref="AN68:AN69"/>
    <mergeCell ref="AO68:AO69"/>
    <mergeCell ref="AQ68:AQ69"/>
    <mergeCell ref="AR68:AR69"/>
    <mergeCell ref="AS68:AS69"/>
    <mergeCell ref="AT68:AT69"/>
    <mergeCell ref="AU68:AU69"/>
    <mergeCell ref="AV68:AV69"/>
    <mergeCell ref="AW68:AW69"/>
    <mergeCell ref="AX68:AX69"/>
    <mergeCell ref="AY68:AY69"/>
    <mergeCell ref="BA68:BA69"/>
    <mergeCell ref="BB68:BB69"/>
    <mergeCell ref="BC68:BC69"/>
    <mergeCell ref="BD68:BD69"/>
    <mergeCell ref="BE68:BE69"/>
    <mergeCell ref="BF68:BF69"/>
    <mergeCell ref="BG68:BG69"/>
    <mergeCell ref="BH68:BH69"/>
    <mergeCell ref="BI68:BI69"/>
    <mergeCell ref="BK68:BK69"/>
    <mergeCell ref="BL68:BL69"/>
    <mergeCell ref="BM68:BM69"/>
    <mergeCell ref="BN68:BN69"/>
    <mergeCell ref="BO68:BO69"/>
    <mergeCell ref="BP68:BP69"/>
    <mergeCell ref="BQ68:BQ69"/>
    <mergeCell ref="BR68:BR69"/>
    <mergeCell ref="BS68:BS69"/>
    <mergeCell ref="BU68:BU69"/>
    <mergeCell ref="BV68:BV69"/>
    <mergeCell ref="BW68:BW69"/>
    <mergeCell ref="BX68:BX69"/>
    <mergeCell ref="BY68:BY69"/>
    <mergeCell ref="W68:W69"/>
    <mergeCell ref="X68:X69"/>
    <mergeCell ref="Y68:Y69"/>
    <mergeCell ref="Z68:Z69"/>
    <mergeCell ref="AA68:AA69"/>
    <mergeCell ref="AB68:AB69"/>
    <mergeCell ref="AC68:AC69"/>
    <mergeCell ref="EA70:EA73"/>
    <mergeCell ref="EC70:EC73"/>
    <mergeCell ref="BY70:BY73"/>
    <mergeCell ref="BZ70:BZ73"/>
    <mergeCell ref="CA70:CA73"/>
    <mergeCell ref="CB70:CB73"/>
    <mergeCell ref="CC70:CC73"/>
    <mergeCell ref="CE70:CE73"/>
    <mergeCell ref="CF70:CF73"/>
    <mergeCell ref="CG70:CG73"/>
    <mergeCell ref="CH70:CH73"/>
    <mergeCell ref="CI70:CI73"/>
    <mergeCell ref="CJ70:CJ73"/>
    <mergeCell ref="CK70:CK73"/>
    <mergeCell ref="CL70:CL73"/>
    <mergeCell ref="CM70:CM73"/>
    <mergeCell ref="CO70:CO73"/>
    <mergeCell ref="ED70:ED73"/>
    <mergeCell ref="EE70:EE73"/>
    <mergeCell ref="EF70:EF73"/>
    <mergeCell ref="EG70:EG73"/>
    <mergeCell ref="EH70:EH73"/>
    <mergeCell ref="EQ70:EQ73"/>
    <mergeCell ref="ER70:ER73"/>
    <mergeCell ref="ES70:ES73"/>
    <mergeCell ref="ET70:ET73"/>
    <mergeCell ref="EU70:EU73"/>
    <mergeCell ref="EI70:EI73"/>
    <mergeCell ref="EJ70:EJ73"/>
    <mergeCell ref="EK70:EK73"/>
    <mergeCell ref="EM70:EM73"/>
    <mergeCell ref="EN70:EN73"/>
    <mergeCell ref="EO70:EO73"/>
    <mergeCell ref="EP70:EP73"/>
    <mergeCell ref="CP70:CP73"/>
    <mergeCell ref="CQ70:CQ73"/>
    <mergeCell ref="CR70:CR73"/>
    <mergeCell ref="CS70:CS73"/>
    <mergeCell ref="CT70:CT73"/>
    <mergeCell ref="CU70:CU73"/>
    <mergeCell ref="CV70:CV73"/>
    <mergeCell ref="CW70:CW73"/>
    <mergeCell ref="CY70:CY73"/>
    <mergeCell ref="CZ70:CZ73"/>
    <mergeCell ref="DA70:DA73"/>
    <mergeCell ref="DB70:DB73"/>
    <mergeCell ref="DC70:DC73"/>
    <mergeCell ref="DD70:DD73"/>
    <mergeCell ref="DE70:DE73"/>
    <mergeCell ref="DF70:DF73"/>
    <mergeCell ref="DG70:DG73"/>
    <mergeCell ref="DI70:DI73"/>
    <mergeCell ref="DJ70:DJ73"/>
    <mergeCell ref="DK70:DK73"/>
    <mergeCell ref="DL70:DL73"/>
    <mergeCell ref="DM70:DM73"/>
    <mergeCell ref="DN70:DN73"/>
    <mergeCell ref="DO70:DO73"/>
    <mergeCell ref="DP70:DP73"/>
    <mergeCell ref="DQ70:DQ73"/>
    <mergeCell ref="DS70:DS73"/>
    <mergeCell ref="DT70:DT73"/>
    <mergeCell ref="DU70:DU73"/>
    <mergeCell ref="DV70:DV73"/>
    <mergeCell ref="DW70:DW73"/>
    <mergeCell ref="DX70:DX73"/>
    <mergeCell ref="DY70:DY73"/>
    <mergeCell ref="DZ70:DZ73"/>
    <mergeCell ref="AD70:AD73"/>
    <mergeCell ref="AE70:AE73"/>
    <mergeCell ref="AG70:AG73"/>
    <mergeCell ref="AH70:AH73"/>
    <mergeCell ref="AI70:AI73"/>
    <mergeCell ref="AJ70:AJ73"/>
    <mergeCell ref="AK70:AK73"/>
    <mergeCell ref="AL70:AL73"/>
    <mergeCell ref="AM70:AM73"/>
    <mergeCell ref="AN70:AN73"/>
    <mergeCell ref="AO70:AO73"/>
    <mergeCell ref="AQ70:AQ73"/>
    <mergeCell ref="AR70:AR73"/>
    <mergeCell ref="AS70:AS73"/>
    <mergeCell ref="AT70:AT73"/>
    <mergeCell ref="AU70:AU73"/>
    <mergeCell ref="AV70:AV73"/>
    <mergeCell ref="AW70:AW73"/>
    <mergeCell ref="AX70:AX73"/>
    <mergeCell ref="AY70:AY73"/>
    <mergeCell ref="BA70:BA73"/>
    <mergeCell ref="BB70:BB73"/>
    <mergeCell ref="BC70:BC73"/>
    <mergeCell ref="BD70:BD73"/>
    <mergeCell ref="BE70:BE73"/>
    <mergeCell ref="BF70:BF73"/>
    <mergeCell ref="BG70:BG73"/>
    <mergeCell ref="BH70:BH73"/>
    <mergeCell ref="BI70:BI73"/>
    <mergeCell ref="BK70:BK73"/>
    <mergeCell ref="BL70:BL73"/>
    <mergeCell ref="BM70:BM73"/>
    <mergeCell ref="BN70:BN73"/>
    <mergeCell ref="BO70:BO73"/>
    <mergeCell ref="BP70:BP73"/>
    <mergeCell ref="BQ70:BQ73"/>
    <mergeCell ref="BR70:BR73"/>
    <mergeCell ref="BS70:BS73"/>
    <mergeCell ref="BU70:BU73"/>
    <mergeCell ref="BV70:BV73"/>
    <mergeCell ref="BW70:BW73"/>
    <mergeCell ref="BX70:BX73"/>
    <mergeCell ref="W70:W73"/>
    <mergeCell ref="X70:X73"/>
    <mergeCell ref="Y70:Y73"/>
    <mergeCell ref="Z70:Z73"/>
    <mergeCell ref="AA70:AA73"/>
    <mergeCell ref="AB70:AB73"/>
    <mergeCell ref="AC70:AC73"/>
    <mergeCell ref="ES75:ES78"/>
    <mergeCell ref="ET75:ET78"/>
    <mergeCell ref="AG76:AG77"/>
    <mergeCell ref="AH76:AH77"/>
    <mergeCell ref="AE75:AE78"/>
    <mergeCell ref="AJ75:AJ78"/>
    <mergeCell ref="AK75:AK78"/>
    <mergeCell ref="AL75:AL78"/>
    <mergeCell ref="AM75:AM78"/>
    <mergeCell ref="AN75:AN78"/>
    <mergeCell ref="AI76:AI77"/>
    <mergeCell ref="BK76:BK77"/>
    <mergeCell ref="BL76:BL77"/>
    <mergeCell ref="BE75:BE78"/>
    <mergeCell ref="BF75:BF78"/>
    <mergeCell ref="BG75:BG78"/>
    <mergeCell ref="BH75:BH78"/>
    <mergeCell ref="EU75:EU78"/>
    <mergeCell ref="EC76:EC77"/>
    <mergeCell ref="ED76:ED77"/>
    <mergeCell ref="DW75:DW78"/>
    <mergeCell ref="DX75:DX78"/>
    <mergeCell ref="DY75:DY78"/>
    <mergeCell ref="DZ75:DZ78"/>
    <mergeCell ref="EA75:EA78"/>
    <mergeCell ref="EF75:EF78"/>
    <mergeCell ref="EG75:EG78"/>
    <mergeCell ref="EE76:EE77"/>
    <mergeCell ref="EM76:EM77"/>
    <mergeCell ref="EN76:EN77"/>
    <mergeCell ref="EH75:EH78"/>
    <mergeCell ref="EI75:EI78"/>
    <mergeCell ref="EJ75:EJ78"/>
    <mergeCell ref="EK75:EK78"/>
    <mergeCell ref="EP75:EP78"/>
    <mergeCell ref="EQ75:EQ78"/>
    <mergeCell ref="ER75:ER78"/>
    <mergeCell ref="EO76:EO77"/>
    <mergeCell ref="BI75:BI78"/>
    <mergeCell ref="BN75:BN78"/>
    <mergeCell ref="BO75:BO78"/>
    <mergeCell ref="BM76:BM77"/>
    <mergeCell ref="CE76:CE77"/>
    <mergeCell ref="CF76:CF77"/>
    <mergeCell ref="CA75:CA78"/>
    <mergeCell ref="CB75:CB78"/>
    <mergeCell ref="CC75:CC78"/>
    <mergeCell ref="CH75:CH78"/>
    <mergeCell ref="CI75:CI78"/>
    <mergeCell ref="CJ75:CJ78"/>
    <mergeCell ref="CK75:CK78"/>
    <mergeCell ref="CG76:CG77"/>
    <mergeCell ref="DL75:DL78"/>
    <mergeCell ref="DL79:DL80"/>
    <mergeCell ref="DM79:DM80"/>
    <mergeCell ref="CO76:CO77"/>
    <mergeCell ref="CP76:CP77"/>
    <mergeCell ref="CL75:CL78"/>
    <mergeCell ref="CM75:CM78"/>
    <mergeCell ref="CR75:CR78"/>
    <mergeCell ref="CS75:CS78"/>
    <mergeCell ref="CT75:CT78"/>
    <mergeCell ref="CU75:CU78"/>
    <mergeCell ref="CV75:CV78"/>
    <mergeCell ref="CQ76:CQ77"/>
    <mergeCell ref="CY76:CY77"/>
    <mergeCell ref="CZ76:CZ77"/>
    <mergeCell ref="CW75:CW78"/>
    <mergeCell ref="DB75:DB78"/>
    <mergeCell ref="DC75:DC78"/>
    <mergeCell ref="DN79:DN80"/>
    <mergeCell ref="DO79:DO80"/>
    <mergeCell ref="DP79:DP80"/>
    <mergeCell ref="DQ79:DQ80"/>
    <mergeCell ref="DM75:DM78"/>
    <mergeCell ref="DN75:DN78"/>
    <mergeCell ref="DO75:DO78"/>
    <mergeCell ref="DP75:DP78"/>
    <mergeCell ref="DQ75:DQ78"/>
    <mergeCell ref="DV75:DV78"/>
    <mergeCell ref="DU76:DU77"/>
    <mergeCell ref="DS76:DS77"/>
    <mergeCell ref="DT76:DT77"/>
    <mergeCell ref="DS79:DS80"/>
    <mergeCell ref="DT79:DT80"/>
    <mergeCell ref="DU79:DU80"/>
    <mergeCell ref="DV79:DV80"/>
    <mergeCell ref="DW79:DW80"/>
    <mergeCell ref="DX79:DX80"/>
    <mergeCell ref="DY79:DY80"/>
    <mergeCell ref="DZ79:DZ80"/>
    <mergeCell ref="EA79:EA80"/>
    <mergeCell ref="EC79:EC80"/>
    <mergeCell ref="ED79:ED80"/>
    <mergeCell ref="EE79:EE80"/>
    <mergeCell ref="EN79:EN80"/>
    <mergeCell ref="EO79:EO80"/>
    <mergeCell ref="EP79:EP80"/>
    <mergeCell ref="EQ79:EQ80"/>
    <mergeCell ref="ER79:ER80"/>
    <mergeCell ref="ES79:ES80"/>
    <mergeCell ref="ET79:ET80"/>
    <mergeCell ref="EU79:EU80"/>
    <mergeCell ref="EF79:EF80"/>
    <mergeCell ref="EG79:EG80"/>
    <mergeCell ref="EH79:EH80"/>
    <mergeCell ref="EI79:EI80"/>
    <mergeCell ref="EJ79:EJ80"/>
    <mergeCell ref="EK79:EK80"/>
    <mergeCell ref="EM79:EM80"/>
    <mergeCell ref="X75:X78"/>
    <mergeCell ref="Y75:Y78"/>
    <mergeCell ref="Z75:Z78"/>
    <mergeCell ref="AA75:AA78"/>
    <mergeCell ref="AB75:AB78"/>
    <mergeCell ref="AC75:AC78"/>
    <mergeCell ref="AD75:AD78"/>
    <mergeCell ref="W76:W77"/>
    <mergeCell ref="W79:W80"/>
    <mergeCell ref="X79:X80"/>
    <mergeCell ref="Y79:Y80"/>
    <mergeCell ref="Z79:Z80"/>
    <mergeCell ref="AA79:AA80"/>
    <mergeCell ref="AB79:AB80"/>
    <mergeCell ref="AS79:AS80"/>
    <mergeCell ref="AT79:AT80"/>
    <mergeCell ref="AK79:AK80"/>
    <mergeCell ref="AL79:AL80"/>
    <mergeCell ref="AM79:AM80"/>
    <mergeCell ref="AN79:AN80"/>
    <mergeCell ref="AO79:AO80"/>
    <mergeCell ref="AQ79:AQ80"/>
    <mergeCell ref="AR79:AR80"/>
    <mergeCell ref="BD79:BD80"/>
    <mergeCell ref="BE79:BE80"/>
    <mergeCell ref="AU79:AU80"/>
    <mergeCell ref="AV79:AV80"/>
    <mergeCell ref="AW79:AW80"/>
    <mergeCell ref="AX79:AX80"/>
    <mergeCell ref="AY79:AY80"/>
    <mergeCell ref="BA79:BA80"/>
    <mergeCell ref="BC79:BC80"/>
    <mergeCell ref="BV79:BV80"/>
    <mergeCell ref="BW79:BW80"/>
    <mergeCell ref="BN79:BN80"/>
    <mergeCell ref="BO79:BO80"/>
    <mergeCell ref="BP79:BP80"/>
    <mergeCell ref="BQ79:BQ80"/>
    <mergeCell ref="BR79:BR80"/>
    <mergeCell ref="BS79:BS80"/>
    <mergeCell ref="BU79:BU80"/>
    <mergeCell ref="BF79:BF80"/>
    <mergeCell ref="BG79:BG80"/>
    <mergeCell ref="BH79:BH80"/>
    <mergeCell ref="BI79:BI80"/>
    <mergeCell ref="BK79:BK80"/>
    <mergeCell ref="DD75:DD78"/>
    <mergeCell ref="DE75:DE78"/>
    <mergeCell ref="DF75:DF78"/>
    <mergeCell ref="DG75:DG78"/>
    <mergeCell ref="DA76:DA77"/>
    <mergeCell ref="CK79:CK80"/>
    <mergeCell ref="CL79:CL80"/>
    <mergeCell ref="CC79:CC80"/>
    <mergeCell ref="CE79:CE80"/>
    <mergeCell ref="CF79:CF80"/>
    <mergeCell ref="CG79:CG80"/>
    <mergeCell ref="CH79:CH80"/>
    <mergeCell ref="CI79:CI80"/>
    <mergeCell ref="CJ79:CJ80"/>
    <mergeCell ref="CU79:CU80"/>
    <mergeCell ref="CV79:CV80"/>
    <mergeCell ref="CM79:CM80"/>
    <mergeCell ref="CO79:CO80"/>
    <mergeCell ref="CP79:CP80"/>
    <mergeCell ref="CQ79:CQ80"/>
    <mergeCell ref="CR79:CR80"/>
    <mergeCell ref="CS79:CS80"/>
    <mergeCell ref="CT79:CT80"/>
    <mergeCell ref="DD79:DD80"/>
    <mergeCell ref="DE79:DE80"/>
    <mergeCell ref="DF79:DF80"/>
    <mergeCell ref="DG79:DG80"/>
    <mergeCell ref="DI79:DI80"/>
    <mergeCell ref="DJ79:DJ80"/>
    <mergeCell ref="DI76:DI77"/>
    <mergeCell ref="DJ76:DJ77"/>
    <mergeCell ref="DK76:DK77"/>
    <mergeCell ref="CW79:CW80"/>
    <mergeCell ref="CY79:CY80"/>
    <mergeCell ref="CZ79:CZ80"/>
    <mergeCell ref="DA79:DA80"/>
    <mergeCell ref="DK79:DK80"/>
    <mergeCell ref="AO75:AO78"/>
    <mergeCell ref="AQ76:AQ77"/>
    <mergeCell ref="AR76:AR77"/>
    <mergeCell ref="AS76:AS77"/>
    <mergeCell ref="AT75:AT78"/>
    <mergeCell ref="AU75:AU78"/>
    <mergeCell ref="AV75:AV78"/>
    <mergeCell ref="AW75:AW78"/>
    <mergeCell ref="AX75:AX78"/>
    <mergeCell ref="AY75:AY78"/>
    <mergeCell ref="BD75:BD78"/>
    <mergeCell ref="BC76:BC77"/>
    <mergeCell ref="BP75:BP78"/>
    <mergeCell ref="BQ75:BQ78"/>
    <mergeCell ref="BR75:BR78"/>
    <mergeCell ref="BS75:BS78"/>
    <mergeCell ref="BX75:BX78"/>
    <mergeCell ref="BY75:BY78"/>
    <mergeCell ref="BZ75:BZ78"/>
    <mergeCell ref="BW76:BW77"/>
    <mergeCell ref="BA76:BA77"/>
    <mergeCell ref="BB76:BB77"/>
    <mergeCell ref="BU76:BU77"/>
    <mergeCell ref="BV76:BV77"/>
    <mergeCell ref="BX79:BX80"/>
    <mergeCell ref="BY79:BY80"/>
    <mergeCell ref="BZ79:BZ80"/>
    <mergeCell ref="CA79:CA80"/>
    <mergeCell ref="CB79:CB80"/>
    <mergeCell ref="DB79:DB80"/>
    <mergeCell ref="DC79:DC80"/>
    <mergeCell ref="AC79:AC80"/>
    <mergeCell ref="AD79:AD80"/>
    <mergeCell ref="AE79:AE80"/>
    <mergeCell ref="AG79:AG80"/>
    <mergeCell ref="AH79:AH80"/>
    <mergeCell ref="AI79:AI80"/>
    <mergeCell ref="AJ79:AJ80"/>
    <mergeCell ref="ED83:ED84"/>
    <mergeCell ref="CS83:CS84"/>
    <mergeCell ref="CT83:CT84"/>
    <mergeCell ref="CU83:CU84"/>
    <mergeCell ref="CV83:CV84"/>
    <mergeCell ref="CW83:CW84"/>
    <mergeCell ref="CY83:CY84"/>
    <mergeCell ref="CZ83:CZ84"/>
    <mergeCell ref="DA83:DA84"/>
    <mergeCell ref="DB83:DB84"/>
    <mergeCell ref="DC83:DC84"/>
    <mergeCell ref="DD83:DD84"/>
    <mergeCell ref="DE83:DE84"/>
    <mergeCell ref="DF83:DF84"/>
    <mergeCell ref="DG83:DG84"/>
    <mergeCell ref="DI83:DI84"/>
    <mergeCell ref="EE83:EE84"/>
    <mergeCell ref="EF83:EF84"/>
    <mergeCell ref="EG83:EG84"/>
    <mergeCell ref="EH83:EH84"/>
    <mergeCell ref="EI83:EI84"/>
    <mergeCell ref="EJ83:EJ84"/>
    <mergeCell ref="ES83:ES84"/>
    <mergeCell ref="ET83:ET84"/>
    <mergeCell ref="EU83:EU84"/>
    <mergeCell ref="EK83:EK84"/>
    <mergeCell ref="EM83:EM84"/>
    <mergeCell ref="EN83:EN84"/>
    <mergeCell ref="EO83:EO84"/>
    <mergeCell ref="EP83:EP84"/>
    <mergeCell ref="EQ83:EQ84"/>
    <mergeCell ref="ER83:ER84"/>
    <mergeCell ref="CA83:CA84"/>
    <mergeCell ref="CB83:CB84"/>
    <mergeCell ref="CC83:CC84"/>
    <mergeCell ref="CE83:CE84"/>
    <mergeCell ref="CF83:CF84"/>
    <mergeCell ref="CG83:CG84"/>
    <mergeCell ref="CH83:CH84"/>
    <mergeCell ref="CI83:CI84"/>
    <mergeCell ref="CJ83:CJ84"/>
    <mergeCell ref="CK83:CK84"/>
    <mergeCell ref="CL83:CL84"/>
    <mergeCell ref="CM83:CM84"/>
    <mergeCell ref="CO83:CO84"/>
    <mergeCell ref="CP83:CP84"/>
    <mergeCell ref="CQ83:CQ84"/>
    <mergeCell ref="CR83:CR84"/>
    <mergeCell ref="DJ83:DJ84"/>
    <mergeCell ref="DK83:DK84"/>
    <mergeCell ref="DL83:DL84"/>
    <mergeCell ref="DM83:DM84"/>
    <mergeCell ref="DN83:DN84"/>
    <mergeCell ref="DO83:DO84"/>
    <mergeCell ref="DP83:DP84"/>
    <mergeCell ref="DQ83:DQ84"/>
    <mergeCell ref="DS83:DS84"/>
    <mergeCell ref="DT83:DT84"/>
    <mergeCell ref="DU83:DU84"/>
    <mergeCell ref="DV83:DV84"/>
    <mergeCell ref="DW83:DW84"/>
    <mergeCell ref="DX83:DX84"/>
    <mergeCell ref="DY83:DY84"/>
    <mergeCell ref="DZ83:DZ84"/>
    <mergeCell ref="EA83:EA84"/>
    <mergeCell ref="EC83:EC84"/>
    <mergeCell ref="BY96:BY97"/>
    <mergeCell ref="BZ96:BZ97"/>
    <mergeCell ref="CA96:CA97"/>
    <mergeCell ref="CB96:CB97"/>
    <mergeCell ref="CC96:CC97"/>
    <mergeCell ref="CE96:CE97"/>
    <mergeCell ref="CF96:CF97"/>
    <mergeCell ref="CG96:CG97"/>
    <mergeCell ref="CH96:CH97"/>
    <mergeCell ref="CI96:CI97"/>
    <mergeCell ref="CJ96:CJ97"/>
    <mergeCell ref="CK96:CK97"/>
    <mergeCell ref="CL96:CL97"/>
    <mergeCell ref="CM96:CM97"/>
    <mergeCell ref="CO96:CO97"/>
    <mergeCell ref="CP96:CP97"/>
    <mergeCell ref="CQ96:CQ97"/>
    <mergeCell ref="CR96:CR97"/>
    <mergeCell ref="CS96:CS97"/>
    <mergeCell ref="CT96:CT97"/>
    <mergeCell ref="CU96:CU97"/>
    <mergeCell ref="CV96:CV97"/>
    <mergeCell ref="CW96:CW97"/>
    <mergeCell ref="CY96:CY97"/>
    <mergeCell ref="CZ96:CZ97"/>
    <mergeCell ref="DA96:DA97"/>
    <mergeCell ref="DB96:DB97"/>
    <mergeCell ref="DC96:DC97"/>
    <mergeCell ref="DD96:DD97"/>
    <mergeCell ref="DE96:DE97"/>
    <mergeCell ref="DF96:DF97"/>
    <mergeCell ref="DG96:DG97"/>
    <mergeCell ref="DI96:DI97"/>
    <mergeCell ref="DJ96:DJ97"/>
    <mergeCell ref="DK96:DK97"/>
    <mergeCell ref="DL96:DL97"/>
    <mergeCell ref="DM96:DM97"/>
    <mergeCell ref="DN96:DN97"/>
    <mergeCell ref="DO96:DO97"/>
    <mergeCell ref="DP96:DP97"/>
    <mergeCell ref="DQ96:DQ97"/>
    <mergeCell ref="DS96:DS97"/>
    <mergeCell ref="DT96:DT97"/>
    <mergeCell ref="DU96:DU97"/>
    <mergeCell ref="DV96:DV97"/>
    <mergeCell ref="DW96:DW97"/>
    <mergeCell ref="DX96:DX97"/>
    <mergeCell ref="DY96:DY97"/>
    <mergeCell ref="AT96:AT97"/>
    <mergeCell ref="AU96:AU97"/>
    <mergeCell ref="AV96:AV97"/>
    <mergeCell ref="AW96:AW97"/>
    <mergeCell ref="AX96:AX97"/>
    <mergeCell ref="AY96:AY97"/>
    <mergeCell ref="BA96:BA97"/>
    <mergeCell ref="BB96:BB97"/>
    <mergeCell ref="BC96:BC97"/>
    <mergeCell ref="BD96:BD97"/>
    <mergeCell ref="BE96:BE97"/>
    <mergeCell ref="BF96:BF97"/>
    <mergeCell ref="BG96:BG97"/>
    <mergeCell ref="BH96:BH97"/>
    <mergeCell ref="BI96:BI97"/>
    <mergeCell ref="BK96:BK97"/>
    <mergeCell ref="BL96:BL97"/>
    <mergeCell ref="BM96:BM97"/>
    <mergeCell ref="BN96:BN97"/>
    <mergeCell ref="BO96:BO97"/>
    <mergeCell ref="BP96:BP97"/>
    <mergeCell ref="BQ96:BQ97"/>
    <mergeCell ref="BR96:BR97"/>
    <mergeCell ref="BS96:BS97"/>
    <mergeCell ref="BU96:BU97"/>
    <mergeCell ref="BV96:BV97"/>
    <mergeCell ref="BW96:BW97"/>
    <mergeCell ref="BX96:BX97"/>
    <mergeCell ref="W96:W97"/>
    <mergeCell ref="X96:X97"/>
    <mergeCell ref="Y96:Y97"/>
    <mergeCell ref="Z96:Z97"/>
    <mergeCell ref="AA96:AA97"/>
    <mergeCell ref="AB96:AB97"/>
    <mergeCell ref="AC96:AC97"/>
    <mergeCell ref="AD96:AD97"/>
    <mergeCell ref="AE96:AE97"/>
    <mergeCell ref="AG96:AG97"/>
    <mergeCell ref="AH96:AH97"/>
    <mergeCell ref="AI96:AI97"/>
    <mergeCell ref="AJ96:AJ97"/>
    <mergeCell ref="AK96:AK97"/>
    <mergeCell ref="AL96:AL97"/>
    <mergeCell ref="AM96:AM97"/>
    <mergeCell ref="AN96:AN97"/>
    <mergeCell ref="AO96:AO97"/>
    <mergeCell ref="AQ96:AQ97"/>
    <mergeCell ref="AR96:AR97"/>
    <mergeCell ref="AS96:AS97"/>
    <mergeCell ref="ES127:ES128"/>
    <mergeCell ref="ET127:ET128"/>
    <mergeCell ref="EU127:EU128"/>
    <mergeCell ref="EK127:EK128"/>
    <mergeCell ref="EM127:EM128"/>
    <mergeCell ref="EN127:EN128"/>
    <mergeCell ref="EO127:EO128"/>
    <mergeCell ref="EP127:EP128"/>
    <mergeCell ref="EQ127:EQ128"/>
    <mergeCell ref="ER127:ER128"/>
    <mergeCell ref="AD127:AD128"/>
    <mergeCell ref="AE127:AE128"/>
    <mergeCell ref="AG127:AG128"/>
    <mergeCell ref="AH127:AH128"/>
    <mergeCell ref="AI127:AI128"/>
    <mergeCell ref="AJ127:AJ128"/>
    <mergeCell ref="AK127:AK128"/>
    <mergeCell ref="AL127:AL128"/>
    <mergeCell ref="AM127:AM128"/>
    <mergeCell ref="AN127:AN128"/>
    <mergeCell ref="AO127:AO128"/>
    <mergeCell ref="AQ127:AQ128"/>
    <mergeCell ref="AR127:AR128"/>
    <mergeCell ref="AS127:AS128"/>
    <mergeCell ref="AT127:AT128"/>
    <mergeCell ref="AU127:AU128"/>
    <mergeCell ref="AV127:AV128"/>
    <mergeCell ref="AW127:AW128"/>
    <mergeCell ref="AX127:AX128"/>
    <mergeCell ref="AY127:AY128"/>
    <mergeCell ref="BA127:BA128"/>
    <mergeCell ref="BB127:BB128"/>
    <mergeCell ref="BC127:BC128"/>
    <mergeCell ref="BD127:BD128"/>
    <mergeCell ref="BE127:BE128"/>
    <mergeCell ref="BF127:BF128"/>
    <mergeCell ref="BG127:BG128"/>
    <mergeCell ref="BH127:BH128"/>
    <mergeCell ref="BI127:BI128"/>
    <mergeCell ref="BK127:BK128"/>
    <mergeCell ref="BL127:BL128"/>
    <mergeCell ref="BM127:BM128"/>
    <mergeCell ref="BN127:BN128"/>
    <mergeCell ref="BO127:BO128"/>
    <mergeCell ref="BP127:BP128"/>
    <mergeCell ref="BQ127:BQ128"/>
    <mergeCell ref="BR127:BR128"/>
    <mergeCell ref="BS127:BS128"/>
    <mergeCell ref="BU127:BU128"/>
    <mergeCell ref="BV127:BV128"/>
    <mergeCell ref="BW127:BW128"/>
    <mergeCell ref="BX127:BX128"/>
    <mergeCell ref="W127:W128"/>
    <mergeCell ref="X127:X128"/>
    <mergeCell ref="Y127:Y128"/>
    <mergeCell ref="Z127:Z128"/>
    <mergeCell ref="AA127:AA128"/>
    <mergeCell ref="AB127:AB128"/>
    <mergeCell ref="AC127:AC128"/>
    <mergeCell ref="DZ111:DZ115"/>
    <mergeCell ref="EA111:EA115"/>
    <mergeCell ref="EC111:EC115"/>
    <mergeCell ref="ED111:ED115"/>
    <mergeCell ref="EE111:EE115"/>
    <mergeCell ref="EF111:EF115"/>
    <mergeCell ref="EG111:EG115"/>
    <mergeCell ref="CS111:CS115"/>
    <mergeCell ref="CT111:CT115"/>
    <mergeCell ref="CU111:CU115"/>
    <mergeCell ref="CV111:CV115"/>
    <mergeCell ref="CW111:CW115"/>
    <mergeCell ref="CY111:CY115"/>
    <mergeCell ref="CZ111:CZ115"/>
    <mergeCell ref="DA111:DA115"/>
    <mergeCell ref="DB111:DB115"/>
    <mergeCell ref="DC111:DC115"/>
    <mergeCell ref="DD111:DD115"/>
    <mergeCell ref="DE111:DE115"/>
    <mergeCell ref="DF111:DF115"/>
    <mergeCell ref="DG111:DG115"/>
    <mergeCell ref="DI111:DI115"/>
    <mergeCell ref="EP111:EP115"/>
    <mergeCell ref="EQ111:EQ115"/>
    <mergeCell ref="ER111:ER115"/>
    <mergeCell ref="ES111:ES115"/>
    <mergeCell ref="ET111:ET115"/>
    <mergeCell ref="EU111:EU115"/>
    <mergeCell ref="EH111:EH115"/>
    <mergeCell ref="EI111:EI115"/>
    <mergeCell ref="EJ111:EJ115"/>
    <mergeCell ref="EK111:EK115"/>
    <mergeCell ref="EM111:EM115"/>
    <mergeCell ref="EN111:EN115"/>
    <mergeCell ref="EO111:EO115"/>
    <mergeCell ref="BX111:BX115"/>
    <mergeCell ref="BY111:BY115"/>
    <mergeCell ref="BZ111:BZ115"/>
    <mergeCell ref="CA111:CA115"/>
    <mergeCell ref="CB111:CB115"/>
    <mergeCell ref="CC111:CC115"/>
    <mergeCell ref="CE111:CE115"/>
    <mergeCell ref="CF111:CF115"/>
    <mergeCell ref="CG111:CG115"/>
    <mergeCell ref="CH111:CH115"/>
    <mergeCell ref="CI111:CI115"/>
    <mergeCell ref="CJ111:CJ115"/>
    <mergeCell ref="CK111:CK115"/>
    <mergeCell ref="CL111:CL115"/>
    <mergeCell ref="CM111:CM115"/>
    <mergeCell ref="CO111:CO115"/>
    <mergeCell ref="CP111:CP115"/>
    <mergeCell ref="CQ111:CQ115"/>
    <mergeCell ref="CR111:CR115"/>
    <mergeCell ref="DJ111:DJ115"/>
    <mergeCell ref="DK111:DK115"/>
    <mergeCell ref="DL111:DL115"/>
    <mergeCell ref="DM111:DM115"/>
    <mergeCell ref="DN111:DN115"/>
    <mergeCell ref="DO111:DO115"/>
    <mergeCell ref="DP111:DP115"/>
    <mergeCell ref="DQ111:DQ115"/>
    <mergeCell ref="DS111:DS115"/>
    <mergeCell ref="DT111:DT115"/>
    <mergeCell ref="DU111:DU115"/>
    <mergeCell ref="DV111:DV115"/>
    <mergeCell ref="DW111:DW115"/>
    <mergeCell ref="DX111:DX115"/>
    <mergeCell ref="DY111:DY115"/>
    <mergeCell ref="AD111:AD115"/>
    <mergeCell ref="AE111:AE115"/>
    <mergeCell ref="AG111:AG115"/>
    <mergeCell ref="AH111:AH115"/>
    <mergeCell ref="AI111:AI115"/>
    <mergeCell ref="AJ111:AJ115"/>
    <mergeCell ref="AK111:AK115"/>
    <mergeCell ref="AL111:AL115"/>
    <mergeCell ref="AM111:AM115"/>
    <mergeCell ref="AN111:AN115"/>
    <mergeCell ref="AO111:AO115"/>
    <mergeCell ref="AQ111:AQ115"/>
    <mergeCell ref="AR111:AR115"/>
    <mergeCell ref="AS111:AS115"/>
    <mergeCell ref="AT111:AT115"/>
    <mergeCell ref="AU111:AU115"/>
    <mergeCell ref="AV111:AV115"/>
    <mergeCell ref="AW111:AW115"/>
    <mergeCell ref="AX111:AX115"/>
    <mergeCell ref="AY111:AY115"/>
    <mergeCell ref="BA111:BA115"/>
    <mergeCell ref="BB111:BB115"/>
    <mergeCell ref="BC111:BC115"/>
    <mergeCell ref="BD111:BD115"/>
    <mergeCell ref="BE111:BE115"/>
    <mergeCell ref="BF111:BF115"/>
    <mergeCell ref="BG111:BG115"/>
    <mergeCell ref="BH111:BH115"/>
    <mergeCell ref="BI111:BI115"/>
    <mergeCell ref="BK111:BK115"/>
    <mergeCell ref="BL111:BL115"/>
    <mergeCell ref="BM111:BM115"/>
    <mergeCell ref="BN111:BN115"/>
    <mergeCell ref="BO111:BO115"/>
    <mergeCell ref="BP111:BP115"/>
    <mergeCell ref="BQ111:BQ115"/>
    <mergeCell ref="BR111:BR115"/>
    <mergeCell ref="BS111:BS115"/>
    <mergeCell ref="BT111:BT115"/>
    <mergeCell ref="BU111:BU115"/>
    <mergeCell ref="BV111:BV115"/>
    <mergeCell ref="BW111:BW115"/>
    <mergeCell ref="W111:W115"/>
    <mergeCell ref="X111:X115"/>
    <mergeCell ref="Y111:Y115"/>
    <mergeCell ref="Z111:Z115"/>
    <mergeCell ref="AA111:AA115"/>
    <mergeCell ref="AB111:AB115"/>
    <mergeCell ref="AC111:AC115"/>
    <mergeCell ref="DZ116:DZ119"/>
    <mergeCell ref="EA116:EA119"/>
    <mergeCell ref="BX116:BX119"/>
    <mergeCell ref="BY116:BY119"/>
    <mergeCell ref="BZ116:BZ119"/>
    <mergeCell ref="CA116:CA119"/>
    <mergeCell ref="CB116:CB119"/>
    <mergeCell ref="CC116:CC119"/>
    <mergeCell ref="CE116:CE119"/>
    <mergeCell ref="CF116:CF119"/>
    <mergeCell ref="CG116:CG119"/>
    <mergeCell ref="CH116:CH119"/>
    <mergeCell ref="CI116:CI119"/>
    <mergeCell ref="CJ116:CJ119"/>
    <mergeCell ref="CK116:CK119"/>
    <mergeCell ref="CL116:CL119"/>
    <mergeCell ref="CM116:CM119"/>
    <mergeCell ref="EC116:EC119"/>
    <mergeCell ref="ED116:ED119"/>
    <mergeCell ref="EE116:EE119"/>
    <mergeCell ref="EF116:EF119"/>
    <mergeCell ref="EG116:EG119"/>
    <mergeCell ref="EP116:EP119"/>
    <mergeCell ref="EQ116:EQ119"/>
    <mergeCell ref="ER116:ER119"/>
    <mergeCell ref="ES116:ES119"/>
    <mergeCell ref="ET116:ET119"/>
    <mergeCell ref="EU116:EU119"/>
    <mergeCell ref="EH116:EH119"/>
    <mergeCell ref="EI116:EI119"/>
    <mergeCell ref="EJ116:EJ119"/>
    <mergeCell ref="EK116:EK119"/>
    <mergeCell ref="EM116:EM119"/>
    <mergeCell ref="EN116:EN119"/>
    <mergeCell ref="EO116:EO119"/>
    <mergeCell ref="CO116:CO119"/>
    <mergeCell ref="CP116:CP119"/>
    <mergeCell ref="CQ116:CQ119"/>
    <mergeCell ref="CR116:CR119"/>
    <mergeCell ref="CS116:CS119"/>
    <mergeCell ref="CT116:CT119"/>
    <mergeCell ref="CU116:CU119"/>
    <mergeCell ref="CV116:CV119"/>
    <mergeCell ref="CW116:CW119"/>
    <mergeCell ref="CY116:CY119"/>
    <mergeCell ref="CZ116:CZ119"/>
    <mergeCell ref="DA116:DA119"/>
    <mergeCell ref="DB116:DB119"/>
    <mergeCell ref="DC116:DC119"/>
    <mergeCell ref="DD116:DD119"/>
    <mergeCell ref="DE116:DE119"/>
    <mergeCell ref="DF116:DF119"/>
    <mergeCell ref="DG116:DG119"/>
    <mergeCell ref="DI116:DI119"/>
    <mergeCell ref="DJ116:DJ119"/>
    <mergeCell ref="DK116:DK119"/>
    <mergeCell ref="DL116:DL119"/>
    <mergeCell ref="DM116:DM119"/>
    <mergeCell ref="DN116:DN119"/>
    <mergeCell ref="DO116:DO119"/>
    <mergeCell ref="DP116:DP119"/>
    <mergeCell ref="DQ116:DQ119"/>
    <mergeCell ref="DS116:DS119"/>
    <mergeCell ref="DT116:DT119"/>
    <mergeCell ref="DU116:DU119"/>
    <mergeCell ref="DV116:DV119"/>
    <mergeCell ref="DW116:DW119"/>
    <mergeCell ref="DX116:DX119"/>
    <mergeCell ref="DY116:DY119"/>
    <mergeCell ref="AD116:AD119"/>
    <mergeCell ref="AE116:AE119"/>
    <mergeCell ref="AG116:AG119"/>
    <mergeCell ref="AH116:AH119"/>
    <mergeCell ref="AI116:AI119"/>
    <mergeCell ref="AJ116:AJ119"/>
    <mergeCell ref="AK116:AK119"/>
    <mergeCell ref="AL116:AL119"/>
    <mergeCell ref="AM116:AM119"/>
    <mergeCell ref="AN116:AN119"/>
    <mergeCell ref="AO116:AO119"/>
    <mergeCell ref="AQ116:AQ119"/>
    <mergeCell ref="AR116:AR119"/>
    <mergeCell ref="AS116:AS119"/>
    <mergeCell ref="AT116:AT119"/>
    <mergeCell ref="AU116:AU119"/>
    <mergeCell ref="AV116:AV119"/>
    <mergeCell ref="AW116:AW119"/>
    <mergeCell ref="AX116:AX119"/>
    <mergeCell ref="AY116:AY119"/>
    <mergeCell ref="BA116:BA119"/>
    <mergeCell ref="BB116:BB119"/>
    <mergeCell ref="BC116:BC119"/>
    <mergeCell ref="BD116:BD119"/>
    <mergeCell ref="BE116:BE119"/>
    <mergeCell ref="BF116:BF119"/>
    <mergeCell ref="BG116:BG119"/>
    <mergeCell ref="BH116:BH119"/>
    <mergeCell ref="BI116:BI119"/>
    <mergeCell ref="BK116:BK119"/>
    <mergeCell ref="BL116:BL119"/>
    <mergeCell ref="BM116:BM119"/>
    <mergeCell ref="BN116:BN119"/>
    <mergeCell ref="BO116:BO119"/>
    <mergeCell ref="BP116:BP119"/>
    <mergeCell ref="BQ116:BQ119"/>
    <mergeCell ref="BR116:BR119"/>
    <mergeCell ref="BS116:BS119"/>
    <mergeCell ref="BT116:BT119"/>
    <mergeCell ref="BU116:BU119"/>
    <mergeCell ref="BV116:BV119"/>
    <mergeCell ref="BW116:BW119"/>
    <mergeCell ref="W116:W119"/>
    <mergeCell ref="X116:X119"/>
    <mergeCell ref="Y116:Y119"/>
    <mergeCell ref="Z116:Z119"/>
    <mergeCell ref="AA116:AA119"/>
    <mergeCell ref="AB116:AB119"/>
    <mergeCell ref="AC116:AC119"/>
    <mergeCell ref="ES130:ES132"/>
    <mergeCell ref="ET130:ET132"/>
    <mergeCell ref="AW130:AW132"/>
    <mergeCell ref="AX130:AX132"/>
    <mergeCell ref="AY130:AY132"/>
    <mergeCell ref="BA130:BA132"/>
    <mergeCell ref="BB130:BB132"/>
    <mergeCell ref="BC130:BC132"/>
    <mergeCell ref="BD130:BD132"/>
    <mergeCell ref="BE130:BE132"/>
    <mergeCell ref="BF130:BF132"/>
    <mergeCell ref="BG130:BG132"/>
    <mergeCell ref="BH130:BH132"/>
    <mergeCell ref="BI130:BI132"/>
    <mergeCell ref="BK130:BK132"/>
    <mergeCell ref="BL130:BL132"/>
    <mergeCell ref="BM130:BM132"/>
    <mergeCell ref="EU130:EU132"/>
    <mergeCell ref="EK130:EK132"/>
    <mergeCell ref="EM130:EM132"/>
    <mergeCell ref="EN130:EN132"/>
    <mergeCell ref="EO130:EO132"/>
    <mergeCell ref="EP130:EP132"/>
    <mergeCell ref="EQ130:EQ132"/>
    <mergeCell ref="ER130:ER132"/>
    <mergeCell ref="W130:W132"/>
    <mergeCell ref="X130:X132"/>
    <mergeCell ref="Y130:Y132"/>
    <mergeCell ref="Z130:Z132"/>
    <mergeCell ref="AA130:AA132"/>
    <mergeCell ref="AB130:AB132"/>
    <mergeCell ref="AC130:AC132"/>
    <mergeCell ref="AD130:AD132"/>
    <mergeCell ref="AE130:AE132"/>
    <mergeCell ref="AG130:AG132"/>
    <mergeCell ref="AH130:AH132"/>
    <mergeCell ref="AI130:AI132"/>
    <mergeCell ref="AJ130:AJ132"/>
    <mergeCell ref="AK130:AK132"/>
    <mergeCell ref="AL130:AL132"/>
    <mergeCell ref="AM130:AM132"/>
    <mergeCell ref="AN130:AN132"/>
    <mergeCell ref="AO130:AO132"/>
    <mergeCell ref="AQ130:AQ132"/>
    <mergeCell ref="AR130:AR132"/>
    <mergeCell ref="AS130:AS132"/>
    <mergeCell ref="AT130:AT132"/>
    <mergeCell ref="AU130:AU132"/>
    <mergeCell ref="AV130:AV132"/>
    <mergeCell ref="BN130:BN132"/>
    <mergeCell ref="BO130:BO132"/>
    <mergeCell ref="BP130:BP132"/>
    <mergeCell ref="BQ130:BQ132"/>
    <mergeCell ref="BR130:BR132"/>
    <mergeCell ref="BS130:BS132"/>
    <mergeCell ref="BU130:BU132"/>
    <mergeCell ref="BV130:BV132"/>
    <mergeCell ref="BW130:BW132"/>
    <mergeCell ref="BX130:BX132"/>
    <mergeCell ref="CB140:CB142"/>
    <mergeCell ref="CC140:CC142"/>
    <mergeCell ref="CE140:CE142"/>
    <mergeCell ref="CF140:CF142"/>
    <mergeCell ref="CG140:CG142"/>
    <mergeCell ref="CH140:CH142"/>
    <mergeCell ref="CI140:CI142"/>
    <mergeCell ref="CA140:CA142"/>
    <mergeCell ref="BP133:BP135"/>
    <mergeCell ref="BQ133:BQ135"/>
    <mergeCell ref="BR133:BR135"/>
    <mergeCell ref="BS133:BS135"/>
    <mergeCell ref="BU133:BU135"/>
    <mergeCell ref="BV133:BV135"/>
    <mergeCell ref="BW133:BW135"/>
    <mergeCell ref="BX133:BX135"/>
    <mergeCell ref="CJ140:CJ142"/>
    <mergeCell ref="CK140:CK142"/>
    <mergeCell ref="CL140:CL142"/>
    <mergeCell ref="CM140:CM142"/>
    <mergeCell ref="CR140:CR142"/>
    <mergeCell ref="CS140:CS142"/>
    <mergeCell ref="CT140:CT142"/>
    <mergeCell ref="CU140:CU142"/>
    <mergeCell ref="CV140:CV142"/>
    <mergeCell ref="CW140:CW142"/>
    <mergeCell ref="CY140:CY142"/>
    <mergeCell ref="CZ140:CZ142"/>
    <mergeCell ref="DA140:DA142"/>
    <mergeCell ref="DB140:DB142"/>
    <mergeCell ref="DC140:DC142"/>
    <mergeCell ref="DD140:DD142"/>
    <mergeCell ref="DE140:DE142"/>
    <mergeCell ref="DF140:DF142"/>
    <mergeCell ref="DG140:DG142"/>
    <mergeCell ref="DI140:DI142"/>
    <mergeCell ref="DJ140:DJ142"/>
    <mergeCell ref="DK140:DK142"/>
    <mergeCell ref="DL140:DL142"/>
    <mergeCell ref="DM140:DM142"/>
    <mergeCell ref="DN140:DN142"/>
    <mergeCell ref="DO140:DO142"/>
    <mergeCell ref="DP140:DP142"/>
    <mergeCell ref="DQ140:DQ142"/>
    <mergeCell ref="DS140:DS142"/>
    <mergeCell ref="DT140:DT142"/>
    <mergeCell ref="DU140:DU142"/>
    <mergeCell ref="DV140:DV142"/>
    <mergeCell ref="DW140:DW142"/>
    <mergeCell ref="DX140:DX142"/>
    <mergeCell ref="DY140:DY142"/>
    <mergeCell ref="DZ140:DZ142"/>
    <mergeCell ref="EA140:EA142"/>
    <mergeCell ref="EC140:EC142"/>
    <mergeCell ref="ED140:ED142"/>
    <mergeCell ref="EE140:EE142"/>
    <mergeCell ref="EF140:EF142"/>
    <mergeCell ref="EG140:EG142"/>
    <mergeCell ref="AD140:AD142"/>
    <mergeCell ref="AE140:AE142"/>
    <mergeCell ref="AJ140:AJ142"/>
    <mergeCell ref="AK140:AK142"/>
    <mergeCell ref="AL140:AL142"/>
    <mergeCell ref="AM140:AM142"/>
    <mergeCell ref="AN140:AN142"/>
    <mergeCell ref="AO140:AO142"/>
    <mergeCell ref="AQ140:AQ142"/>
    <mergeCell ref="AR140:AR142"/>
    <mergeCell ref="AS140:AS142"/>
    <mergeCell ref="AT140:AT142"/>
    <mergeCell ref="AU140:AU142"/>
    <mergeCell ref="AV140:AV142"/>
    <mergeCell ref="AW140:AW142"/>
    <mergeCell ref="AX140:AX142"/>
    <mergeCell ref="AY140:AY142"/>
    <mergeCell ref="BA140:BA142"/>
    <mergeCell ref="BB140:BB142"/>
    <mergeCell ref="BC140:BC142"/>
    <mergeCell ref="BD140:BD142"/>
    <mergeCell ref="BE140:BE142"/>
    <mergeCell ref="BF140:BF142"/>
    <mergeCell ref="BG140:BG142"/>
    <mergeCell ref="BH140:BH142"/>
    <mergeCell ref="BI140:BI142"/>
    <mergeCell ref="BK140:BK142"/>
    <mergeCell ref="BL140:BL142"/>
    <mergeCell ref="BM140:BM142"/>
    <mergeCell ref="BN140:BN142"/>
    <mergeCell ref="BO140:BO142"/>
    <mergeCell ref="BP140:BP142"/>
    <mergeCell ref="BQ140:BQ142"/>
    <mergeCell ref="BR140:BR142"/>
    <mergeCell ref="BS140:BS142"/>
    <mergeCell ref="BU140:BU142"/>
    <mergeCell ref="BV140:BV142"/>
    <mergeCell ref="BW140:BW142"/>
    <mergeCell ref="BX140:BX142"/>
    <mergeCell ref="BY140:BY142"/>
    <mergeCell ref="BZ140:BZ142"/>
    <mergeCell ref="W140:W142"/>
    <mergeCell ref="X140:X142"/>
    <mergeCell ref="Y140:Y142"/>
    <mergeCell ref="Z140:Z142"/>
    <mergeCell ref="AA140:AA142"/>
    <mergeCell ref="AB140:AB142"/>
    <mergeCell ref="AC140:AC142"/>
    <mergeCell ref="EI130:EI132"/>
    <mergeCell ref="EJ130:EJ132"/>
    <mergeCell ref="EA130:EA132"/>
    <mergeCell ref="EC130:EC132"/>
    <mergeCell ref="ED130:ED132"/>
    <mergeCell ref="EE130:EE132"/>
    <mergeCell ref="EF130:EF132"/>
    <mergeCell ref="EG130:EG132"/>
    <mergeCell ref="EH130:EH132"/>
    <mergeCell ref="CG130:CG132"/>
    <mergeCell ref="CH130:CH132"/>
    <mergeCell ref="CI130:CI132"/>
    <mergeCell ref="CJ130:CJ132"/>
    <mergeCell ref="CK130:CK132"/>
    <mergeCell ref="CL130:CL132"/>
    <mergeCell ref="CM130:CM132"/>
    <mergeCell ref="CO130:CO132"/>
    <mergeCell ref="CP130:CP132"/>
    <mergeCell ref="CQ130:CQ132"/>
    <mergeCell ref="CR130:CR132"/>
    <mergeCell ref="CS130:CS132"/>
    <mergeCell ref="CT130:CT132"/>
    <mergeCell ref="CU130:CU132"/>
    <mergeCell ref="CV130:CV132"/>
    <mergeCell ref="CW130:CW132"/>
    <mergeCell ref="CY130:CY132"/>
    <mergeCell ref="CZ130:CZ132"/>
    <mergeCell ref="DA130:DA132"/>
    <mergeCell ref="DB130:DB132"/>
    <mergeCell ref="DC130:DC132"/>
    <mergeCell ref="DD130:DD132"/>
    <mergeCell ref="DE130:DE132"/>
    <mergeCell ref="DF130:DF132"/>
    <mergeCell ref="DG130:DG132"/>
    <mergeCell ref="DI130:DI132"/>
    <mergeCell ref="DJ130:DJ132"/>
    <mergeCell ref="DK130:DK132"/>
    <mergeCell ref="DL130:DL132"/>
    <mergeCell ref="DM130:DM132"/>
    <mergeCell ref="DN130:DN132"/>
    <mergeCell ref="DO130:DO132"/>
    <mergeCell ref="DP130:DP132"/>
    <mergeCell ref="DQ130:DQ132"/>
    <mergeCell ref="DS130:DS132"/>
    <mergeCell ref="DT130:DT132"/>
    <mergeCell ref="DU130:DU132"/>
    <mergeCell ref="DV130:DV132"/>
    <mergeCell ref="DW130:DW132"/>
    <mergeCell ref="DX130:DX132"/>
    <mergeCell ref="DY130:DY132"/>
    <mergeCell ref="DZ130:DZ132"/>
    <mergeCell ref="BY130:BY132"/>
    <mergeCell ref="BZ130:BZ132"/>
    <mergeCell ref="CA130:CA132"/>
    <mergeCell ref="CB130:CB132"/>
    <mergeCell ref="CC130:CC132"/>
    <mergeCell ref="CE130:CE132"/>
    <mergeCell ref="CF130:CF132"/>
    <mergeCell ref="EA133:EA135"/>
    <mergeCell ref="BY133:BY135"/>
    <mergeCell ref="BZ133:BZ135"/>
    <mergeCell ref="CA133:CA135"/>
    <mergeCell ref="CB133:CB135"/>
    <mergeCell ref="CC133:CC135"/>
    <mergeCell ref="CE133:CE135"/>
    <mergeCell ref="CF133:CF135"/>
    <mergeCell ref="CG133:CG135"/>
    <mergeCell ref="CH133:CH135"/>
    <mergeCell ref="CI133:CI135"/>
    <mergeCell ref="CJ133:CJ135"/>
    <mergeCell ref="CK133:CK135"/>
    <mergeCell ref="CL133:CL135"/>
    <mergeCell ref="CM133:CM135"/>
    <mergeCell ref="CO133:CO135"/>
    <mergeCell ref="EC133:EC135"/>
    <mergeCell ref="ED133:ED135"/>
    <mergeCell ref="EE133:EE135"/>
    <mergeCell ref="EF133:EF135"/>
    <mergeCell ref="EG133:EG135"/>
    <mergeCell ref="EH133:EH135"/>
    <mergeCell ref="EQ133:EQ135"/>
    <mergeCell ref="ER133:ER135"/>
    <mergeCell ref="ES133:ES135"/>
    <mergeCell ref="ET133:ET135"/>
    <mergeCell ref="EU133:EU135"/>
    <mergeCell ref="EI133:EI135"/>
    <mergeCell ref="EJ133:EJ135"/>
    <mergeCell ref="EK133:EK135"/>
    <mergeCell ref="EM133:EM135"/>
    <mergeCell ref="EN133:EN135"/>
    <mergeCell ref="EO133:EO135"/>
    <mergeCell ref="EP133:EP135"/>
    <mergeCell ref="CP133:CP135"/>
    <mergeCell ref="CQ133:CQ135"/>
    <mergeCell ref="CR133:CR135"/>
    <mergeCell ref="CS133:CS135"/>
    <mergeCell ref="CT133:CT135"/>
    <mergeCell ref="CU133:CU135"/>
    <mergeCell ref="CV133:CV135"/>
    <mergeCell ref="CW133:CW135"/>
    <mergeCell ref="CY133:CY135"/>
    <mergeCell ref="CZ133:CZ135"/>
    <mergeCell ref="DA133:DA135"/>
    <mergeCell ref="DB133:DB135"/>
    <mergeCell ref="DC133:DC135"/>
    <mergeCell ref="DD133:DD135"/>
    <mergeCell ref="DE133:DE135"/>
    <mergeCell ref="DF133:DF135"/>
    <mergeCell ref="DG133:DG135"/>
    <mergeCell ref="DI133:DI135"/>
    <mergeCell ref="DJ133:DJ135"/>
    <mergeCell ref="DK133:DK135"/>
    <mergeCell ref="DL133:DL135"/>
    <mergeCell ref="DM133:DM135"/>
    <mergeCell ref="DN133:DN135"/>
    <mergeCell ref="DO133:DO135"/>
    <mergeCell ref="DP133:DP135"/>
    <mergeCell ref="DQ133:DQ135"/>
    <mergeCell ref="DS133:DS135"/>
    <mergeCell ref="DT133:DT135"/>
    <mergeCell ref="DU133:DU135"/>
    <mergeCell ref="DV133:DV135"/>
    <mergeCell ref="DW133:DW135"/>
    <mergeCell ref="DX133:DX135"/>
    <mergeCell ref="DY133:DY135"/>
    <mergeCell ref="DZ133:DZ135"/>
    <mergeCell ref="AD133:AD135"/>
    <mergeCell ref="AE133:AE135"/>
    <mergeCell ref="AG133:AG135"/>
    <mergeCell ref="AH133:AH135"/>
    <mergeCell ref="AI133:AI135"/>
    <mergeCell ref="AJ133:AJ135"/>
    <mergeCell ref="AK133:AK135"/>
    <mergeCell ref="AL133:AL135"/>
    <mergeCell ref="AM133:AM135"/>
    <mergeCell ref="AN133:AN135"/>
    <mergeCell ref="AO133:AO135"/>
    <mergeCell ref="AQ133:AQ135"/>
    <mergeCell ref="AR133:AR135"/>
    <mergeCell ref="AS133:AS135"/>
    <mergeCell ref="AT133:AT135"/>
    <mergeCell ref="AU133:AU135"/>
    <mergeCell ref="AV133:AV135"/>
    <mergeCell ref="AW133:AW135"/>
    <mergeCell ref="AX133:AX135"/>
    <mergeCell ref="AY133:AY135"/>
    <mergeCell ref="BA133:BA135"/>
    <mergeCell ref="BB133:BB135"/>
    <mergeCell ref="BC133:BC135"/>
    <mergeCell ref="BD133:BD135"/>
    <mergeCell ref="BE133:BE135"/>
    <mergeCell ref="BF133:BF135"/>
    <mergeCell ref="BG133:BG135"/>
    <mergeCell ref="BH133:BH135"/>
    <mergeCell ref="BI133:BI135"/>
    <mergeCell ref="BK133:BK135"/>
    <mergeCell ref="BL133:BL135"/>
    <mergeCell ref="BM133:BM135"/>
    <mergeCell ref="BN133:BN135"/>
    <mergeCell ref="BO133:BO135"/>
    <mergeCell ref="W133:W135"/>
    <mergeCell ref="X133:X135"/>
    <mergeCell ref="Y133:Y135"/>
    <mergeCell ref="Z133:Z135"/>
    <mergeCell ref="AA133:AA135"/>
    <mergeCell ref="AB133:AB135"/>
    <mergeCell ref="AC133:AC135"/>
    <mergeCell ref="EP140:EP142"/>
    <mergeCell ref="EQ140:EQ142"/>
    <mergeCell ref="ER140:ER142"/>
    <mergeCell ref="ES140:ES142"/>
    <mergeCell ref="ET140:ET142"/>
    <mergeCell ref="EU140:EU142"/>
    <mergeCell ref="EM140:EM142"/>
    <mergeCell ref="EM144:EM146"/>
    <mergeCell ref="EN144:EN146"/>
    <mergeCell ref="EO144:EO146"/>
    <mergeCell ref="EP144:EP146"/>
    <mergeCell ref="EQ144:EQ146"/>
    <mergeCell ref="ER144:ER146"/>
    <mergeCell ref="ES144:ES146"/>
    <mergeCell ref="ET144:ET146"/>
    <mergeCell ref="EU144:EU146"/>
    <mergeCell ref="EH140:EH142"/>
    <mergeCell ref="EI140:EI142"/>
    <mergeCell ref="EJ140:EJ142"/>
    <mergeCell ref="EK140:EK142"/>
    <mergeCell ref="EN140:EN142"/>
    <mergeCell ref="EO140:EO142"/>
    <mergeCell ref="EK144:EK146"/>
    <mergeCell ref="W144:W146"/>
    <mergeCell ref="X144:X146"/>
    <mergeCell ref="Y144:Y146"/>
    <mergeCell ref="Z144:Z146"/>
    <mergeCell ref="AA144:AA146"/>
    <mergeCell ref="AB144:AB146"/>
    <mergeCell ref="AC144:AC146"/>
    <mergeCell ref="AD144:AD146"/>
    <mergeCell ref="AE144:AE146"/>
    <mergeCell ref="AG144:AG146"/>
    <mergeCell ref="AH144:AH146"/>
    <mergeCell ref="AI144:AI146"/>
    <mergeCell ref="AJ144:AJ146"/>
    <mergeCell ref="AK144:AK146"/>
    <mergeCell ref="AL144:AL146"/>
    <mergeCell ref="AM144:AM146"/>
    <mergeCell ref="AN144:AN146"/>
    <mergeCell ref="AO144:AO146"/>
    <mergeCell ref="AQ144:AQ146"/>
    <mergeCell ref="AR144:AR146"/>
    <mergeCell ref="AS144:AS146"/>
    <mergeCell ref="AT144:AT146"/>
    <mergeCell ref="AU144:AU146"/>
    <mergeCell ref="AV144:AV146"/>
    <mergeCell ref="AW144:AW146"/>
    <mergeCell ref="AX144:AX146"/>
    <mergeCell ref="AY144:AY146"/>
    <mergeCell ref="BA144:BA146"/>
    <mergeCell ref="BB144:BB146"/>
    <mergeCell ref="BC144:BC146"/>
    <mergeCell ref="BD144:BD146"/>
    <mergeCell ref="BE144:BE146"/>
    <mergeCell ref="BF144:BF146"/>
    <mergeCell ref="BG144:BG146"/>
    <mergeCell ref="BH144:BH146"/>
    <mergeCell ref="BI144:BI146"/>
    <mergeCell ref="BK144:BK146"/>
    <mergeCell ref="BL144:BL146"/>
    <mergeCell ref="BM144:BM146"/>
    <mergeCell ref="BN144:BN146"/>
    <mergeCell ref="BO144:BO146"/>
    <mergeCell ref="BP144:BP146"/>
    <mergeCell ref="BQ144:BQ146"/>
    <mergeCell ref="BR144:BR146"/>
    <mergeCell ref="BS144:BS146"/>
    <mergeCell ref="BU144:BU146"/>
    <mergeCell ref="BV144:BV146"/>
    <mergeCell ref="BW144:BW146"/>
    <mergeCell ref="BX144:BX146"/>
    <mergeCell ref="EH156:EH158"/>
    <mergeCell ref="EI156:EI158"/>
    <mergeCell ref="DZ156:DZ158"/>
    <mergeCell ref="EA156:EA158"/>
    <mergeCell ref="EC156:EC158"/>
    <mergeCell ref="ED156:ED158"/>
    <mergeCell ref="EE156:EE158"/>
    <mergeCell ref="EF156:EF158"/>
    <mergeCell ref="EG156:EG158"/>
    <mergeCell ref="BX156:BX158"/>
    <mergeCell ref="BY156:BY158"/>
    <mergeCell ref="BZ156:BZ158"/>
    <mergeCell ref="CA156:CA158"/>
    <mergeCell ref="CB156:CB158"/>
    <mergeCell ref="CC156:CC158"/>
    <mergeCell ref="CE156:CE158"/>
    <mergeCell ref="CF156:CF158"/>
    <mergeCell ref="CG156:CG158"/>
    <mergeCell ref="CH156:CH158"/>
    <mergeCell ref="CI156:CI158"/>
    <mergeCell ref="CJ156:CJ158"/>
    <mergeCell ref="CK156:CK158"/>
    <mergeCell ref="CL156:CL158"/>
    <mergeCell ref="CM156:CM158"/>
    <mergeCell ref="CO156:CO158"/>
    <mergeCell ref="CP156:CP158"/>
    <mergeCell ref="CQ156:CQ158"/>
    <mergeCell ref="CR156:CR158"/>
    <mergeCell ref="CS156:CS158"/>
    <mergeCell ref="CT156:CT158"/>
    <mergeCell ref="CU156:CU158"/>
    <mergeCell ref="CV156:CV158"/>
    <mergeCell ref="CW156:CW158"/>
    <mergeCell ref="CY156:CY158"/>
    <mergeCell ref="CZ156:CZ158"/>
    <mergeCell ref="DA156:DA158"/>
    <mergeCell ref="DB156:DB158"/>
    <mergeCell ref="DC156:DC158"/>
    <mergeCell ref="DD156:DD158"/>
    <mergeCell ref="DE156:DE158"/>
    <mergeCell ref="DF156:DF158"/>
    <mergeCell ref="DG156:DG158"/>
    <mergeCell ref="DI156:DI158"/>
    <mergeCell ref="DJ156:DJ158"/>
    <mergeCell ref="DK156:DK158"/>
    <mergeCell ref="DL156:DL158"/>
    <mergeCell ref="DM156:DM158"/>
    <mergeCell ref="DN156:DN158"/>
    <mergeCell ref="DO156:DO158"/>
    <mergeCell ref="DP156:DP158"/>
    <mergeCell ref="DQ156:DQ158"/>
    <mergeCell ref="DS156:DS158"/>
    <mergeCell ref="DT156:DT158"/>
    <mergeCell ref="DU156:DU158"/>
    <mergeCell ref="DV156:DV158"/>
    <mergeCell ref="DW156:DW158"/>
    <mergeCell ref="DX156:DX158"/>
    <mergeCell ref="DY156:DY158"/>
    <mergeCell ref="W161:W162"/>
    <mergeCell ref="X161:X162"/>
    <mergeCell ref="Y161:Y162"/>
    <mergeCell ref="Z161:Z162"/>
    <mergeCell ref="AA161:AA162"/>
    <mergeCell ref="AB161:AB162"/>
    <mergeCell ref="AC161:AC162"/>
    <mergeCell ref="AD161:AD162"/>
    <mergeCell ref="AE161:AE162"/>
    <mergeCell ref="AG161:AG162"/>
    <mergeCell ref="AH161:AH162"/>
    <mergeCell ref="AI161:AI162"/>
    <mergeCell ref="AJ161:AJ162"/>
    <mergeCell ref="AK161:AK162"/>
    <mergeCell ref="AL161:AL162"/>
    <mergeCell ref="AM161:AM162"/>
    <mergeCell ref="AO161:AO162"/>
    <mergeCell ref="AQ161:AQ162"/>
    <mergeCell ref="AR161:AR162"/>
    <mergeCell ref="AS161:AS162"/>
    <mergeCell ref="AT161:AT162"/>
    <mergeCell ref="AU161:AU162"/>
    <mergeCell ref="AV161:AV162"/>
    <mergeCell ref="AW161:AW162"/>
    <mergeCell ref="AX161:AX162"/>
    <mergeCell ref="AY161:AY162"/>
    <mergeCell ref="BA161:BA162"/>
    <mergeCell ref="BB161:BB162"/>
    <mergeCell ref="BC161:BC162"/>
    <mergeCell ref="BD161:BD162"/>
    <mergeCell ref="BE161:BE162"/>
    <mergeCell ref="BF161:BF162"/>
    <mergeCell ref="BG161:BG162"/>
    <mergeCell ref="BH161:BH162"/>
    <mergeCell ref="BI161:BI162"/>
    <mergeCell ref="BK161:BK162"/>
    <mergeCell ref="BL161:BL162"/>
    <mergeCell ref="BM161:BM162"/>
    <mergeCell ref="BN161:BN162"/>
    <mergeCell ref="BO161:BO162"/>
    <mergeCell ref="BP161:BP162"/>
    <mergeCell ref="BQ161:BQ162"/>
    <mergeCell ref="BR161:BR162"/>
    <mergeCell ref="BS161:BS162"/>
    <mergeCell ref="BU161:BU162"/>
    <mergeCell ref="BV161:BV162"/>
    <mergeCell ref="BW161:BW162"/>
    <mergeCell ref="BX161:BX162"/>
    <mergeCell ref="BY161:BY162"/>
    <mergeCell ref="EC161:EC162"/>
    <mergeCell ref="ED161:ED162"/>
    <mergeCell ref="EE161:EE162"/>
    <mergeCell ref="EF161:EF162"/>
    <mergeCell ref="EG161:EG162"/>
    <mergeCell ref="EH161:EH162"/>
    <mergeCell ref="EI161:EI162"/>
    <mergeCell ref="ER161:ER162"/>
    <mergeCell ref="ES161:ES162"/>
    <mergeCell ref="ET161:ET162"/>
    <mergeCell ref="EU161:EU162"/>
    <mergeCell ref="EJ161:EJ162"/>
    <mergeCell ref="EK161:EK162"/>
    <mergeCell ref="EM161:EM162"/>
    <mergeCell ref="EN161:EN162"/>
    <mergeCell ref="EO161:EO162"/>
    <mergeCell ref="EP161:EP162"/>
    <mergeCell ref="EQ161:EQ162"/>
    <mergeCell ref="BZ161:BZ162"/>
    <mergeCell ref="CA161:CA162"/>
    <mergeCell ref="CB161:CB162"/>
    <mergeCell ref="CC161:CC162"/>
    <mergeCell ref="CE161:CE162"/>
    <mergeCell ref="CF161:CF162"/>
    <mergeCell ref="CG161:CG162"/>
    <mergeCell ref="CH161:CH162"/>
    <mergeCell ref="CI161:CI162"/>
    <mergeCell ref="CJ161:CJ162"/>
    <mergeCell ref="CK161:CK162"/>
    <mergeCell ref="CL161:CL162"/>
    <mergeCell ref="CM161:CM162"/>
    <mergeCell ref="CO161:CO162"/>
    <mergeCell ref="CP161:CP162"/>
    <mergeCell ref="CQ161:CQ162"/>
    <mergeCell ref="CR161:CR162"/>
    <mergeCell ref="CS161:CS162"/>
    <mergeCell ref="CT161:CT162"/>
    <mergeCell ref="CU161:CU162"/>
    <mergeCell ref="CV161:CV162"/>
    <mergeCell ref="CW161:CW162"/>
    <mergeCell ref="CY161:CY162"/>
    <mergeCell ref="CZ161:CZ162"/>
    <mergeCell ref="DA161:DA162"/>
    <mergeCell ref="DB161:DB162"/>
    <mergeCell ref="DC161:DC162"/>
    <mergeCell ref="DD161:DD162"/>
    <mergeCell ref="DE161:DE162"/>
    <mergeCell ref="DF161:DF162"/>
    <mergeCell ref="DG161:DG162"/>
    <mergeCell ref="DI161:DI162"/>
    <mergeCell ref="DJ161:DJ162"/>
    <mergeCell ref="DK161:DK162"/>
    <mergeCell ref="DL161:DL162"/>
    <mergeCell ref="DM161:DM162"/>
    <mergeCell ref="DN161:DN162"/>
    <mergeCell ref="DO161:DO162"/>
    <mergeCell ref="DP161:DP162"/>
    <mergeCell ref="DQ161:DQ162"/>
    <mergeCell ref="DS161:DS162"/>
    <mergeCell ref="DT161:DT162"/>
    <mergeCell ref="DU161:DU162"/>
    <mergeCell ref="DV161:DV162"/>
    <mergeCell ref="DW161:DW162"/>
    <mergeCell ref="DX161:DX162"/>
    <mergeCell ref="DY161:DY162"/>
    <mergeCell ref="DZ161:DZ162"/>
    <mergeCell ref="EA161:EA162"/>
    <mergeCell ref="EI144:EI146"/>
    <mergeCell ref="EJ144:EJ146"/>
    <mergeCell ref="EA144:EA146"/>
    <mergeCell ref="EC144:EC146"/>
    <mergeCell ref="ED144:ED146"/>
    <mergeCell ref="EE144:EE146"/>
    <mergeCell ref="EF144:EF146"/>
    <mergeCell ref="EG144:EG146"/>
    <mergeCell ref="EH144:EH146"/>
    <mergeCell ref="CG144:CG146"/>
    <mergeCell ref="CH144:CH146"/>
    <mergeCell ref="CI144:CI146"/>
    <mergeCell ref="CJ144:CJ146"/>
    <mergeCell ref="CK144:CK146"/>
    <mergeCell ref="CL144:CL146"/>
    <mergeCell ref="CM144:CM146"/>
    <mergeCell ref="CO144:CO146"/>
    <mergeCell ref="CP144:CP146"/>
    <mergeCell ref="CQ144:CQ146"/>
    <mergeCell ref="CR144:CR146"/>
    <mergeCell ref="CS144:CS146"/>
    <mergeCell ref="CT144:CT146"/>
    <mergeCell ref="CU144:CU146"/>
    <mergeCell ref="CV144:CV146"/>
    <mergeCell ref="CW144:CW146"/>
    <mergeCell ref="CY144:CY146"/>
    <mergeCell ref="CZ144:CZ146"/>
    <mergeCell ref="DA144:DA146"/>
    <mergeCell ref="DB144:DB146"/>
    <mergeCell ref="DC144:DC146"/>
    <mergeCell ref="DD144:DD146"/>
    <mergeCell ref="DE144:DE146"/>
    <mergeCell ref="DF144:DF146"/>
    <mergeCell ref="DG144:DG146"/>
    <mergeCell ref="DI144:DI146"/>
    <mergeCell ref="DJ144:DJ146"/>
    <mergeCell ref="DK144:DK146"/>
    <mergeCell ref="DL144:DL146"/>
    <mergeCell ref="DM144:DM146"/>
    <mergeCell ref="DN144:DN146"/>
    <mergeCell ref="DO144:DO146"/>
    <mergeCell ref="DP144:DP146"/>
    <mergeCell ref="DQ144:DQ146"/>
    <mergeCell ref="DS144:DS146"/>
    <mergeCell ref="DT144:DT146"/>
    <mergeCell ref="DU144:DU146"/>
    <mergeCell ref="DV144:DV146"/>
    <mergeCell ref="DW144:DW146"/>
    <mergeCell ref="DX144:DX146"/>
    <mergeCell ref="DY144:DY146"/>
    <mergeCell ref="DZ144:DZ146"/>
    <mergeCell ref="BY144:BY146"/>
    <mergeCell ref="BZ144:BZ146"/>
    <mergeCell ref="CA144:CA146"/>
    <mergeCell ref="CB144:CB146"/>
    <mergeCell ref="CC144:CC146"/>
    <mergeCell ref="CE144:CE146"/>
    <mergeCell ref="CF144:CF146"/>
    <mergeCell ref="EA152:EA153"/>
    <mergeCell ref="EC152:EC153"/>
    <mergeCell ref="CV152:CV153"/>
    <mergeCell ref="CW152:CW153"/>
    <mergeCell ref="CY152:CY153"/>
    <mergeCell ref="CZ152:CZ153"/>
    <mergeCell ref="DA152:DA153"/>
    <mergeCell ref="DB152:DB153"/>
    <mergeCell ref="DC152:DC153"/>
    <mergeCell ref="DD152:DD153"/>
    <mergeCell ref="DE152:DE153"/>
    <mergeCell ref="DF152:DF153"/>
    <mergeCell ref="DG152:DG153"/>
    <mergeCell ref="DI152:DI153"/>
    <mergeCell ref="DJ152:DJ153"/>
    <mergeCell ref="DK152:DK153"/>
    <mergeCell ref="DL152:DL153"/>
    <mergeCell ref="ED152:ED153"/>
    <mergeCell ref="EE152:EE153"/>
    <mergeCell ref="EF152:EF153"/>
    <mergeCell ref="EG152:EG153"/>
    <mergeCell ref="EH152:EH153"/>
    <mergeCell ref="EQ152:EQ153"/>
    <mergeCell ref="ER152:ER153"/>
    <mergeCell ref="ES152:ES153"/>
    <mergeCell ref="ET152:ET153"/>
    <mergeCell ref="EU152:EU153"/>
    <mergeCell ref="EI152:EI153"/>
    <mergeCell ref="EJ152:EJ153"/>
    <mergeCell ref="EK152:EK153"/>
    <mergeCell ref="EM152:EM153"/>
    <mergeCell ref="EN152:EN153"/>
    <mergeCell ref="EO152:EO153"/>
    <mergeCell ref="EP152:EP153"/>
    <mergeCell ref="ER156:ER158"/>
    <mergeCell ref="ES156:ES158"/>
    <mergeCell ref="ET156:ET158"/>
    <mergeCell ref="EU156:EU158"/>
    <mergeCell ref="EJ156:EJ158"/>
    <mergeCell ref="EK156:EK158"/>
    <mergeCell ref="EM156:EM158"/>
    <mergeCell ref="EN156:EN158"/>
    <mergeCell ref="EO156:EO158"/>
    <mergeCell ref="EP156:EP158"/>
    <mergeCell ref="EQ156:EQ158"/>
    <mergeCell ref="BY152:BY153"/>
    <mergeCell ref="BZ152:BZ153"/>
    <mergeCell ref="CA152:CA153"/>
    <mergeCell ref="CB152:CB153"/>
    <mergeCell ref="CC152:CC153"/>
    <mergeCell ref="CE152:CE153"/>
    <mergeCell ref="CF152:CF153"/>
    <mergeCell ref="CG152:CG153"/>
    <mergeCell ref="CH152:CH153"/>
    <mergeCell ref="CI152:CI153"/>
    <mergeCell ref="CJ152:CJ153"/>
    <mergeCell ref="CK152:CK153"/>
    <mergeCell ref="CL152:CL153"/>
    <mergeCell ref="CM152:CM153"/>
    <mergeCell ref="CO152:CO153"/>
    <mergeCell ref="CP152:CP153"/>
    <mergeCell ref="CQ152:CQ153"/>
    <mergeCell ref="CR152:CR153"/>
    <mergeCell ref="CS152:CS153"/>
    <mergeCell ref="CT152:CT153"/>
    <mergeCell ref="CU152:CU153"/>
    <mergeCell ref="DM152:DM153"/>
    <mergeCell ref="DN152:DN153"/>
    <mergeCell ref="DO152:DO153"/>
    <mergeCell ref="DP152:DP153"/>
    <mergeCell ref="DQ152:DQ153"/>
    <mergeCell ref="DS152:DS153"/>
    <mergeCell ref="DT152:DT153"/>
    <mergeCell ref="DU152:DU153"/>
    <mergeCell ref="DV152:DV153"/>
    <mergeCell ref="DW152:DW153"/>
    <mergeCell ref="DX152:DX153"/>
    <mergeCell ref="DY152:DY153"/>
    <mergeCell ref="DZ152:DZ153"/>
    <mergeCell ref="AD152:AD153"/>
    <mergeCell ref="AE152:AE153"/>
    <mergeCell ref="AG152:AG153"/>
    <mergeCell ref="AH152:AH153"/>
    <mergeCell ref="AI152:AI153"/>
    <mergeCell ref="AJ152:AJ153"/>
    <mergeCell ref="AK152:AK153"/>
    <mergeCell ref="AL152:AL153"/>
    <mergeCell ref="AM152:AM153"/>
    <mergeCell ref="AN152:AN153"/>
    <mergeCell ref="AO152:AO153"/>
    <mergeCell ref="AQ152:AQ153"/>
    <mergeCell ref="AR152:AR153"/>
    <mergeCell ref="AS152:AS153"/>
    <mergeCell ref="AT152:AT153"/>
    <mergeCell ref="AU152:AU153"/>
    <mergeCell ref="AV152:AV153"/>
    <mergeCell ref="AW152:AW153"/>
    <mergeCell ref="AX152:AX153"/>
    <mergeCell ref="AY152:AY153"/>
    <mergeCell ref="BA152:BA153"/>
    <mergeCell ref="BB152:BB153"/>
    <mergeCell ref="BC152:BC153"/>
    <mergeCell ref="BD152:BD153"/>
    <mergeCell ref="BE152:BE153"/>
    <mergeCell ref="BF152:BF153"/>
    <mergeCell ref="BG152:BG153"/>
    <mergeCell ref="BH152:BH153"/>
    <mergeCell ref="BI152:BI153"/>
    <mergeCell ref="BK152:BK153"/>
    <mergeCell ref="BL152:BL153"/>
    <mergeCell ref="BM152:BM153"/>
    <mergeCell ref="BN152:BN153"/>
    <mergeCell ref="BO152:BO153"/>
    <mergeCell ref="BP152:BP153"/>
    <mergeCell ref="BQ152:BQ153"/>
    <mergeCell ref="BR152:BR153"/>
    <mergeCell ref="BS152:BS153"/>
    <mergeCell ref="BU152:BU153"/>
    <mergeCell ref="BV152:BV153"/>
    <mergeCell ref="BW152:BW153"/>
    <mergeCell ref="BX152:BX153"/>
    <mergeCell ref="W152:W153"/>
    <mergeCell ref="X152:X153"/>
    <mergeCell ref="Y152:Y153"/>
    <mergeCell ref="Z152:Z153"/>
    <mergeCell ref="AA152:AA153"/>
    <mergeCell ref="AB152:AB153"/>
    <mergeCell ref="AC152:AC153"/>
    <mergeCell ref="CL154:CL155"/>
    <mergeCell ref="CM154:CM155"/>
    <mergeCell ref="CO154:CO155"/>
    <mergeCell ref="CP154:CP155"/>
    <mergeCell ref="AD154:AD155"/>
    <mergeCell ref="AE154:AE155"/>
    <mergeCell ref="AG154:AG155"/>
    <mergeCell ref="AH154:AH155"/>
    <mergeCell ref="AI154:AI155"/>
    <mergeCell ref="AJ154:AJ155"/>
    <mergeCell ref="AK154:AK155"/>
    <mergeCell ref="AL154:AL155"/>
    <mergeCell ref="AM154:AM155"/>
    <mergeCell ref="AN154:AN155"/>
    <mergeCell ref="AO154:AO155"/>
    <mergeCell ref="AQ154:AQ155"/>
    <mergeCell ref="AR154:AR155"/>
    <mergeCell ref="AS154:AS155"/>
    <mergeCell ref="AT154:AT155"/>
    <mergeCell ref="CQ154:CQ155"/>
    <mergeCell ref="CR154:CR155"/>
    <mergeCell ref="CS154:CS155"/>
    <mergeCell ref="CT154:CT155"/>
    <mergeCell ref="CU154:CU155"/>
    <mergeCell ref="CV154:CV155"/>
    <mergeCell ref="CW154:CW155"/>
    <mergeCell ref="CY154:CY155"/>
    <mergeCell ref="CZ154:CZ155"/>
    <mergeCell ref="DA154:DA155"/>
    <mergeCell ref="DB154:DB155"/>
    <mergeCell ref="DC154:DC155"/>
    <mergeCell ref="DD154:DD155"/>
    <mergeCell ref="DE154:DE155"/>
    <mergeCell ref="DF154:DF155"/>
    <mergeCell ref="DG154:DG155"/>
    <mergeCell ref="DI154:DI155"/>
    <mergeCell ref="DJ154:DJ155"/>
    <mergeCell ref="DK154:DK155"/>
    <mergeCell ref="DL154:DL155"/>
    <mergeCell ref="DM154:DM155"/>
    <mergeCell ref="DN154:DN155"/>
    <mergeCell ref="DO154:DO155"/>
    <mergeCell ref="DP154:DP155"/>
    <mergeCell ref="DQ154:DQ155"/>
    <mergeCell ref="DS154:DS155"/>
    <mergeCell ref="DT154:DT155"/>
    <mergeCell ref="DU154:DU155"/>
    <mergeCell ref="DV154:DV155"/>
    <mergeCell ref="DW154:DW155"/>
    <mergeCell ref="DX154:DX155"/>
    <mergeCell ref="DY154:DY155"/>
    <mergeCell ref="DZ154:DZ155"/>
    <mergeCell ref="EA154:EA155"/>
    <mergeCell ref="EC154:EC155"/>
    <mergeCell ref="ED154:ED155"/>
    <mergeCell ref="EE154:EE155"/>
    <mergeCell ref="EF154:EF155"/>
    <mergeCell ref="EO154:EO155"/>
    <mergeCell ref="EP154:EP155"/>
    <mergeCell ref="EQ154:EQ155"/>
    <mergeCell ref="ER154:ER155"/>
    <mergeCell ref="ES154:ES155"/>
    <mergeCell ref="ET154:ET155"/>
    <mergeCell ref="EU154:EU155"/>
    <mergeCell ref="EG154:EG155"/>
    <mergeCell ref="EH154:EH155"/>
    <mergeCell ref="EI154:EI155"/>
    <mergeCell ref="EJ154:EJ155"/>
    <mergeCell ref="EK154:EK155"/>
    <mergeCell ref="EM154:EM155"/>
    <mergeCell ref="EN154:EN155"/>
    <mergeCell ref="AD156:AD158"/>
    <mergeCell ref="AE156:AE158"/>
    <mergeCell ref="AG156:AG158"/>
    <mergeCell ref="AH156:AH158"/>
    <mergeCell ref="AI156:AI158"/>
    <mergeCell ref="AJ156:AJ158"/>
    <mergeCell ref="AK156:AK158"/>
    <mergeCell ref="AL156:AL158"/>
    <mergeCell ref="AM156:AM158"/>
    <mergeCell ref="AN156:AN158"/>
    <mergeCell ref="AO156:AO158"/>
    <mergeCell ref="AQ156:AQ158"/>
    <mergeCell ref="AR156:AR158"/>
    <mergeCell ref="AS156:AS158"/>
    <mergeCell ref="AT156:AT158"/>
    <mergeCell ref="AU156:AU158"/>
    <mergeCell ref="AV156:AV158"/>
    <mergeCell ref="AW156:AW158"/>
    <mergeCell ref="AX156:AX158"/>
    <mergeCell ref="AY156:AY158"/>
    <mergeCell ref="BA156:BA158"/>
    <mergeCell ref="BB156:BB158"/>
    <mergeCell ref="BC156:BC158"/>
    <mergeCell ref="BD156:BD158"/>
    <mergeCell ref="BE156:BE158"/>
    <mergeCell ref="BF156:BF158"/>
    <mergeCell ref="BG156:BG158"/>
    <mergeCell ref="BH156:BH158"/>
    <mergeCell ref="BI156:BI158"/>
    <mergeCell ref="BJ156:BJ158"/>
    <mergeCell ref="BK156:BK158"/>
    <mergeCell ref="BL156:BL158"/>
    <mergeCell ref="BM156:BM158"/>
    <mergeCell ref="BN156:BN158"/>
    <mergeCell ref="BO156:BO158"/>
    <mergeCell ref="BP156:BP158"/>
    <mergeCell ref="BQ156:BQ158"/>
    <mergeCell ref="BR156:BR158"/>
    <mergeCell ref="BS156:BS158"/>
    <mergeCell ref="BU156:BU158"/>
    <mergeCell ref="BV156:BV158"/>
    <mergeCell ref="BW156:BW158"/>
    <mergeCell ref="W156:W158"/>
    <mergeCell ref="X156:X158"/>
    <mergeCell ref="Y156:Y158"/>
    <mergeCell ref="Z156:Z158"/>
    <mergeCell ref="AA156:AA158"/>
    <mergeCell ref="AB156:AB158"/>
    <mergeCell ref="AC156:AC158"/>
    <mergeCell ref="AU85:AU86"/>
    <mergeCell ref="AV85:AV86"/>
    <mergeCell ref="AM85:AM86"/>
    <mergeCell ref="AN85:AN86"/>
    <mergeCell ref="AO85:AO86"/>
    <mergeCell ref="AQ85:AQ86"/>
    <mergeCell ref="AR85:AR86"/>
    <mergeCell ref="AS85:AS86"/>
    <mergeCell ref="AT85:AT86"/>
    <mergeCell ref="BE85:BE86"/>
    <mergeCell ref="BF85:BF86"/>
    <mergeCell ref="AW85:AW86"/>
    <mergeCell ref="AX85:AX86"/>
    <mergeCell ref="AY85:AY86"/>
    <mergeCell ref="BA85:BA86"/>
    <mergeCell ref="BB85:BB86"/>
    <mergeCell ref="BC85:BC86"/>
    <mergeCell ref="BD85:BD86"/>
    <mergeCell ref="BO85:BO86"/>
    <mergeCell ref="BP85:BP86"/>
    <mergeCell ref="BG85:BG86"/>
    <mergeCell ref="BH85:BH86"/>
    <mergeCell ref="BI85:BI86"/>
    <mergeCell ref="BK85:BK86"/>
    <mergeCell ref="BL85:BL86"/>
    <mergeCell ref="BM85:BM86"/>
    <mergeCell ref="BN85:BN86"/>
    <mergeCell ref="AD83:AD84"/>
    <mergeCell ref="AE83:AE84"/>
    <mergeCell ref="AG83:AG84"/>
    <mergeCell ref="AJ83:AJ84"/>
    <mergeCell ref="AK83:AK84"/>
    <mergeCell ref="AL83:AL84"/>
    <mergeCell ref="AM83:AM84"/>
    <mergeCell ref="AN83:AN84"/>
    <mergeCell ref="AO83:AO84"/>
    <mergeCell ref="AQ83:AQ84"/>
    <mergeCell ref="AR83:AR84"/>
    <mergeCell ref="AS83:AS84"/>
    <mergeCell ref="AT83:AT84"/>
    <mergeCell ref="AU83:AU84"/>
    <mergeCell ref="BP83:BP84"/>
    <mergeCell ref="BS83:BS84"/>
    <mergeCell ref="BU83:BU84"/>
    <mergeCell ref="BV83:BV84"/>
    <mergeCell ref="BW83:BW84"/>
    <mergeCell ref="BX83:BX84"/>
    <mergeCell ref="BY83:BY84"/>
    <mergeCell ref="BZ83:BZ84"/>
    <mergeCell ref="AE85:AE86"/>
    <mergeCell ref="AG85:AG86"/>
    <mergeCell ref="AH85:AH86"/>
    <mergeCell ref="AI85:AI86"/>
    <mergeCell ref="AJ85:AJ86"/>
    <mergeCell ref="AK85:AK86"/>
    <mergeCell ref="AL85:AL86"/>
    <mergeCell ref="AV83:AV84"/>
    <mergeCell ref="AW83:AW84"/>
    <mergeCell ref="AX83:AX84"/>
    <mergeCell ref="AY83:AY84"/>
    <mergeCell ref="BA83:BA84"/>
    <mergeCell ref="BB83:BB84"/>
    <mergeCell ref="BC83:BC84"/>
    <mergeCell ref="BD83:BD84"/>
    <mergeCell ref="BE83:BE84"/>
    <mergeCell ref="BF83:BF84"/>
    <mergeCell ref="BG83:BG84"/>
    <mergeCell ref="BH83:BH84"/>
    <mergeCell ref="BI83:BI84"/>
    <mergeCell ref="BK83:BK84"/>
    <mergeCell ref="BL83:BL84"/>
    <mergeCell ref="BM83:BM84"/>
    <mergeCell ref="BN83:BN84"/>
    <mergeCell ref="BO83:BO84"/>
    <mergeCell ref="BQ83:BQ84"/>
    <mergeCell ref="BR83:BR84"/>
    <mergeCell ref="ED85:ED86"/>
    <mergeCell ref="EE85:EE86"/>
    <mergeCell ref="EF85:EF86"/>
    <mergeCell ref="EG85:EG86"/>
    <mergeCell ref="EH85:EH86"/>
    <mergeCell ref="EI85:EI86"/>
    <mergeCell ref="EJ85:EJ86"/>
    <mergeCell ref="ES85:ES86"/>
    <mergeCell ref="ET85:ET86"/>
    <mergeCell ref="EU85:EU86"/>
    <mergeCell ref="EK85:EK86"/>
    <mergeCell ref="EM85:EM86"/>
    <mergeCell ref="EN85:EN86"/>
    <mergeCell ref="EO85:EO86"/>
    <mergeCell ref="EP85:EP86"/>
    <mergeCell ref="EQ85:EQ86"/>
    <mergeCell ref="ER85:ER86"/>
    <mergeCell ref="DV85:DV86"/>
    <mergeCell ref="DW85:DW86"/>
    <mergeCell ref="DX85:DX86"/>
    <mergeCell ref="DY85:DY86"/>
    <mergeCell ref="DZ85:DZ86"/>
    <mergeCell ref="EA85:EA86"/>
    <mergeCell ref="EC85:EC86"/>
    <mergeCell ref="BQ85:BQ86"/>
    <mergeCell ref="BS85:BS86"/>
    <mergeCell ref="BU85:BU86"/>
    <mergeCell ref="BV85:BV86"/>
    <mergeCell ref="BW85:BW86"/>
    <mergeCell ref="BX85:BX86"/>
    <mergeCell ref="ED87:ED88"/>
    <mergeCell ref="EE87:EE88"/>
    <mergeCell ref="EF87:EF88"/>
    <mergeCell ref="EG87:EG88"/>
    <mergeCell ref="EH87:EH88"/>
    <mergeCell ref="EI87:EI88"/>
    <mergeCell ref="EJ87:EJ88"/>
    <mergeCell ref="ES87:ES88"/>
    <mergeCell ref="ET87:ET88"/>
    <mergeCell ref="EU87:EU88"/>
    <mergeCell ref="EK87:EK88"/>
    <mergeCell ref="EM87:EM88"/>
    <mergeCell ref="EN87:EN88"/>
    <mergeCell ref="EO87:EO88"/>
    <mergeCell ref="EP87:EP88"/>
    <mergeCell ref="EQ87:EQ88"/>
    <mergeCell ref="ER87:ER88"/>
    <mergeCell ref="DB85:DB86"/>
    <mergeCell ref="DC85:DC86"/>
    <mergeCell ref="DD85:DD86"/>
    <mergeCell ref="DE85:DE86"/>
    <mergeCell ref="DG85:DG86"/>
    <mergeCell ref="DI85:DI86"/>
    <mergeCell ref="DJ85:DJ86"/>
    <mergeCell ref="DK85:DK86"/>
    <mergeCell ref="BY85:BY86"/>
    <mergeCell ref="BZ85:BZ86"/>
    <mergeCell ref="CA85:CA86"/>
    <mergeCell ref="CB85:CB86"/>
    <mergeCell ref="CC85:CC86"/>
    <mergeCell ref="CE85:CE86"/>
    <mergeCell ref="CF85:CF86"/>
    <mergeCell ref="CG85:CG86"/>
    <mergeCell ref="CH85:CH86"/>
    <mergeCell ref="CI85:CI86"/>
    <mergeCell ref="CJ85:CJ86"/>
    <mergeCell ref="CK85:CK86"/>
    <mergeCell ref="CL85:CL86"/>
    <mergeCell ref="CM85:CM86"/>
    <mergeCell ref="CO85:CO86"/>
    <mergeCell ref="CP85:CP86"/>
    <mergeCell ref="CQ85:CQ86"/>
    <mergeCell ref="DL85:DL86"/>
    <mergeCell ref="DM85:DM86"/>
    <mergeCell ref="DN85:DN86"/>
    <mergeCell ref="DO85:DO86"/>
    <mergeCell ref="DP85:DP86"/>
    <mergeCell ref="DQ85:DQ86"/>
    <mergeCell ref="DS85:DS86"/>
    <mergeCell ref="DT85:DT86"/>
    <mergeCell ref="DU85:DU86"/>
    <mergeCell ref="W83:W84"/>
    <mergeCell ref="X83:X84"/>
    <mergeCell ref="Y83:Y84"/>
    <mergeCell ref="Z83:Z84"/>
    <mergeCell ref="AA83:AA84"/>
    <mergeCell ref="AB83:AB84"/>
    <mergeCell ref="AC83:AC84"/>
    <mergeCell ref="W85:W86"/>
    <mergeCell ref="X85:X86"/>
    <mergeCell ref="Y85:Y86"/>
    <mergeCell ref="Z85:Z86"/>
    <mergeCell ref="AA85:AA86"/>
    <mergeCell ref="AB85:AB86"/>
    <mergeCell ref="AC85:AC86"/>
    <mergeCell ref="CR85:CR86"/>
    <mergeCell ref="CS85:CS86"/>
    <mergeCell ref="CT85:CT86"/>
    <mergeCell ref="CU85:CU86"/>
    <mergeCell ref="CV85:CV86"/>
    <mergeCell ref="CW85:CW86"/>
    <mergeCell ref="CY85:CY86"/>
    <mergeCell ref="CZ85:CZ86"/>
    <mergeCell ref="DA85:DA86"/>
    <mergeCell ref="W87:W88"/>
    <mergeCell ref="X87:X88"/>
    <mergeCell ref="Y87:Y88"/>
    <mergeCell ref="Z87:Z88"/>
    <mergeCell ref="AA87:AA88"/>
    <mergeCell ref="AB87:AB88"/>
    <mergeCell ref="AC87:AC88"/>
    <mergeCell ref="AD87:AD88"/>
    <mergeCell ref="AE87:AE88"/>
    <mergeCell ref="AG87:AG88"/>
    <mergeCell ref="AH87:AH88"/>
    <mergeCell ref="AI87:AI88"/>
    <mergeCell ref="AJ87:AJ88"/>
    <mergeCell ref="AK87:AK88"/>
    <mergeCell ref="AL87:AL88"/>
    <mergeCell ref="AM87:AM88"/>
    <mergeCell ref="AN87:AN88"/>
    <mergeCell ref="AO87:AO88"/>
    <mergeCell ref="AQ87:AQ88"/>
    <mergeCell ref="AR87:AR88"/>
    <mergeCell ref="AS87:AS88"/>
    <mergeCell ref="AT87:AT88"/>
    <mergeCell ref="AU87:AU88"/>
    <mergeCell ref="AV87:AV88"/>
    <mergeCell ref="AW87:AW88"/>
    <mergeCell ref="AX87:AX88"/>
    <mergeCell ref="AY87:AY88"/>
    <mergeCell ref="BA87:BA88"/>
    <mergeCell ref="BB87:BB88"/>
    <mergeCell ref="BC87:BC88"/>
    <mergeCell ref="BD87:BD88"/>
    <mergeCell ref="BE87:BE88"/>
    <mergeCell ref="BF87:BF88"/>
    <mergeCell ref="BG87:BG88"/>
    <mergeCell ref="BH87:BH88"/>
    <mergeCell ref="EK99:EK100"/>
    <mergeCell ref="EM99:EM100"/>
    <mergeCell ref="ED99:ED100"/>
    <mergeCell ref="EE99:EE100"/>
    <mergeCell ref="EF99:EF100"/>
    <mergeCell ref="EG99:EG100"/>
    <mergeCell ref="EH99:EH100"/>
    <mergeCell ref="EI99:EI100"/>
    <mergeCell ref="EJ99:EJ100"/>
    <mergeCell ref="CA99:CA100"/>
    <mergeCell ref="CB99:CB100"/>
    <mergeCell ref="CC99:CC100"/>
    <mergeCell ref="CE99:CE100"/>
    <mergeCell ref="CF99:CF100"/>
    <mergeCell ref="CG99:CG100"/>
    <mergeCell ref="CH99:CH100"/>
    <mergeCell ref="CI99:CI100"/>
    <mergeCell ref="CJ99:CJ100"/>
    <mergeCell ref="CK99:CK100"/>
    <mergeCell ref="CL99:CL100"/>
    <mergeCell ref="CM99:CM100"/>
    <mergeCell ref="CO99:CO100"/>
    <mergeCell ref="CP99:CP100"/>
    <mergeCell ref="CQ99:CQ100"/>
    <mergeCell ref="CR99:CR100"/>
    <mergeCell ref="CS99:CS100"/>
    <mergeCell ref="CT99:CT100"/>
    <mergeCell ref="CU99:CU100"/>
    <mergeCell ref="CV99:CV100"/>
    <mergeCell ref="CW99:CW100"/>
    <mergeCell ref="CY99:CY100"/>
    <mergeCell ref="CZ99:CZ100"/>
    <mergeCell ref="DA99:DA100"/>
    <mergeCell ref="DB99:DB100"/>
    <mergeCell ref="DC99:DC100"/>
    <mergeCell ref="DD99:DD100"/>
    <mergeCell ref="DE99:DE100"/>
    <mergeCell ref="DF99:DF100"/>
    <mergeCell ref="DG99:DG100"/>
    <mergeCell ref="DI99:DI100"/>
    <mergeCell ref="DJ99:DJ100"/>
    <mergeCell ref="DK99:DK100"/>
    <mergeCell ref="DL99:DL100"/>
    <mergeCell ref="DM99:DM100"/>
    <mergeCell ref="DN99:DN100"/>
    <mergeCell ref="DO99:DO100"/>
    <mergeCell ref="DP99:DP100"/>
    <mergeCell ref="DQ99:DQ100"/>
    <mergeCell ref="DS99:DS100"/>
    <mergeCell ref="DT99:DT100"/>
    <mergeCell ref="DU99:DU100"/>
    <mergeCell ref="DV99:DV100"/>
    <mergeCell ref="DW99:DW100"/>
    <mergeCell ref="DX99:DX100"/>
    <mergeCell ref="DY99:DY100"/>
    <mergeCell ref="DZ99:DZ100"/>
    <mergeCell ref="EA99:EA100"/>
    <mergeCell ref="EC99:EC100"/>
    <mergeCell ref="DT87:DT88"/>
    <mergeCell ref="DU87:DU88"/>
    <mergeCell ref="DL87:DL88"/>
    <mergeCell ref="DM87:DM88"/>
    <mergeCell ref="DN87:DN88"/>
    <mergeCell ref="DO87:DO88"/>
    <mergeCell ref="DP87:DP88"/>
    <mergeCell ref="DQ87:DQ88"/>
    <mergeCell ref="DS87:DS88"/>
    <mergeCell ref="DV87:DV88"/>
    <mergeCell ref="DW87:DW88"/>
    <mergeCell ref="DX87:DX88"/>
    <mergeCell ref="DY87:DY88"/>
    <mergeCell ref="DZ87:DZ88"/>
    <mergeCell ref="EA87:EA88"/>
    <mergeCell ref="EC87:EC88"/>
    <mergeCell ref="DZ96:DZ97"/>
    <mergeCell ref="BQ87:BQ88"/>
    <mergeCell ref="BR87:BR88"/>
    <mergeCell ref="BS87:BS88"/>
    <mergeCell ref="BU87:BU88"/>
    <mergeCell ref="BV87:BV88"/>
    <mergeCell ref="BW87:BW88"/>
    <mergeCell ref="BX87:BX88"/>
    <mergeCell ref="BY87:BY88"/>
    <mergeCell ref="BZ87:BZ88"/>
    <mergeCell ref="CA87:CA88"/>
    <mergeCell ref="CB87:CB88"/>
    <mergeCell ref="CC87:CC88"/>
    <mergeCell ref="CE87:CE88"/>
    <mergeCell ref="CF87:CF88"/>
    <mergeCell ref="CG87:CG88"/>
    <mergeCell ref="CH87:CH88"/>
    <mergeCell ref="CI87:CI88"/>
    <mergeCell ref="CJ87:CJ88"/>
    <mergeCell ref="CK87:CK88"/>
    <mergeCell ref="CL87:CL88"/>
    <mergeCell ref="CM87:CM88"/>
    <mergeCell ref="CO87:CO88"/>
    <mergeCell ref="CP87:CP88"/>
    <mergeCell ref="CQ87:CQ88"/>
    <mergeCell ref="CR87:CR88"/>
    <mergeCell ref="CS87:CS88"/>
    <mergeCell ref="CT87:CT88"/>
    <mergeCell ref="CU87:CU88"/>
    <mergeCell ref="CV87:CV88"/>
    <mergeCell ref="CW87:CW88"/>
    <mergeCell ref="CY87:CY88"/>
    <mergeCell ref="CZ87:CZ88"/>
    <mergeCell ref="DA87:DA88"/>
    <mergeCell ref="DB87:DB88"/>
    <mergeCell ref="DC87:DC88"/>
    <mergeCell ref="DD87:DD88"/>
    <mergeCell ref="DE87:DE88"/>
    <mergeCell ref="DF87:DF88"/>
    <mergeCell ref="DG87:DG88"/>
    <mergeCell ref="DI87:DI88"/>
    <mergeCell ref="DJ87:DJ88"/>
    <mergeCell ref="DK87:DK88"/>
    <mergeCell ref="BI87:BI88"/>
    <mergeCell ref="BK87:BK88"/>
    <mergeCell ref="BL87:BL88"/>
    <mergeCell ref="BM87:BM88"/>
    <mergeCell ref="BN87:BN88"/>
    <mergeCell ref="BO87:BO88"/>
    <mergeCell ref="BP87:BP88"/>
    <mergeCell ref="EA91:EA93"/>
    <mergeCell ref="EC91:EC93"/>
    <mergeCell ref="BY91:BY93"/>
    <mergeCell ref="BZ91:BZ93"/>
    <mergeCell ref="CA91:CA93"/>
    <mergeCell ref="CB91:CB93"/>
    <mergeCell ref="CC91:CC93"/>
    <mergeCell ref="CE91:CE93"/>
    <mergeCell ref="CF91:CF93"/>
    <mergeCell ref="CG91:CG93"/>
    <mergeCell ref="CH91:CH93"/>
    <mergeCell ref="CI91:CI93"/>
    <mergeCell ref="CJ91:CJ93"/>
    <mergeCell ref="CK91:CK93"/>
    <mergeCell ref="CL91:CL93"/>
    <mergeCell ref="CM91:CM93"/>
    <mergeCell ref="CO91:CO93"/>
    <mergeCell ref="ED91:ED93"/>
    <mergeCell ref="EE91:EE93"/>
    <mergeCell ref="EF91:EF93"/>
    <mergeCell ref="EG91:EG93"/>
    <mergeCell ref="EH91:EH93"/>
    <mergeCell ref="EQ91:EQ93"/>
    <mergeCell ref="ER91:ER93"/>
    <mergeCell ref="ES91:ES93"/>
    <mergeCell ref="ET91:ET93"/>
    <mergeCell ref="EU91:EU93"/>
    <mergeCell ref="EI91:EI93"/>
    <mergeCell ref="EJ91:EJ93"/>
    <mergeCell ref="EK91:EK93"/>
    <mergeCell ref="EM91:EM93"/>
    <mergeCell ref="EN91:EN93"/>
    <mergeCell ref="EO91:EO93"/>
    <mergeCell ref="EP91:EP93"/>
    <mergeCell ref="CP91:CP93"/>
    <mergeCell ref="CQ91:CQ93"/>
    <mergeCell ref="CR91:CR93"/>
    <mergeCell ref="CS91:CS93"/>
    <mergeCell ref="CT91:CT93"/>
    <mergeCell ref="CU91:CU93"/>
    <mergeCell ref="CV91:CV93"/>
    <mergeCell ref="CW91:CW93"/>
    <mergeCell ref="CY91:CY93"/>
    <mergeCell ref="CZ91:CZ93"/>
    <mergeCell ref="DA91:DA93"/>
    <mergeCell ref="DB91:DB93"/>
    <mergeCell ref="DC91:DC93"/>
    <mergeCell ref="DD91:DD93"/>
    <mergeCell ref="DE91:DE93"/>
    <mergeCell ref="DF91:DF93"/>
    <mergeCell ref="DG91:DG93"/>
    <mergeCell ref="DI91:DI93"/>
    <mergeCell ref="DJ91:DJ93"/>
    <mergeCell ref="DK91:DK93"/>
    <mergeCell ref="DL91:DL93"/>
    <mergeCell ref="DM91:DM93"/>
    <mergeCell ref="DN91:DN93"/>
    <mergeCell ref="DO91:DO93"/>
    <mergeCell ref="DP91:DP93"/>
    <mergeCell ref="DQ91:DQ93"/>
    <mergeCell ref="DS91:DS93"/>
    <mergeCell ref="DT91:DT93"/>
    <mergeCell ref="DU91:DU93"/>
    <mergeCell ref="DV91:DV93"/>
    <mergeCell ref="DW91:DW93"/>
    <mergeCell ref="DX91:DX93"/>
    <mergeCell ref="DY91:DY93"/>
    <mergeCell ref="DZ91:DZ93"/>
    <mergeCell ref="BN91:BN93"/>
    <mergeCell ref="BO91:BO93"/>
    <mergeCell ref="AD91:AD93"/>
    <mergeCell ref="AE91:AE93"/>
    <mergeCell ref="AG91:AG93"/>
    <mergeCell ref="AH91:AH93"/>
    <mergeCell ref="AI91:AI93"/>
    <mergeCell ref="AJ91:AJ93"/>
    <mergeCell ref="AK91:AK93"/>
    <mergeCell ref="AL91:AL93"/>
    <mergeCell ref="AM91:AM93"/>
    <mergeCell ref="AN91:AN93"/>
    <mergeCell ref="AO91:AO93"/>
    <mergeCell ref="AQ91:AQ93"/>
    <mergeCell ref="AR91:AR93"/>
    <mergeCell ref="AS91:AS93"/>
    <mergeCell ref="AT91:AT93"/>
    <mergeCell ref="AU91:AU93"/>
    <mergeCell ref="AV91:AV93"/>
    <mergeCell ref="BP91:BP93"/>
    <mergeCell ref="BQ91:BQ93"/>
    <mergeCell ref="BR91:BR93"/>
    <mergeCell ref="BS91:BS93"/>
    <mergeCell ref="BU91:BU93"/>
    <mergeCell ref="BV91:BV93"/>
    <mergeCell ref="BW91:BW93"/>
    <mergeCell ref="BX91:BX93"/>
    <mergeCell ref="W91:W93"/>
    <mergeCell ref="X91:X93"/>
    <mergeCell ref="Y91:Y93"/>
    <mergeCell ref="Z91:Z93"/>
    <mergeCell ref="AA91:AA93"/>
    <mergeCell ref="AB91:AB93"/>
    <mergeCell ref="AC91:AC93"/>
    <mergeCell ref="EA96:EA97"/>
    <mergeCell ref="EC96:EC97"/>
    <mergeCell ref="AW91:AW93"/>
    <mergeCell ref="AX91:AX93"/>
    <mergeCell ref="AY91:AY93"/>
    <mergeCell ref="BA91:BA93"/>
    <mergeCell ref="BB91:BB93"/>
    <mergeCell ref="BC91:BC93"/>
    <mergeCell ref="BD91:BD93"/>
    <mergeCell ref="BE91:BE93"/>
    <mergeCell ref="BF91:BF93"/>
    <mergeCell ref="BG91:BG93"/>
    <mergeCell ref="BH91:BH93"/>
    <mergeCell ref="BI91:BI93"/>
    <mergeCell ref="BK91:BK93"/>
    <mergeCell ref="BL91:BL93"/>
    <mergeCell ref="BM91:BM93"/>
    <mergeCell ref="ED96:ED97"/>
    <mergeCell ref="EE96:EE97"/>
    <mergeCell ref="EF96:EF97"/>
    <mergeCell ref="EG96:EG97"/>
    <mergeCell ref="EH96:EH97"/>
    <mergeCell ref="EQ96:EQ97"/>
    <mergeCell ref="ER96:ER97"/>
    <mergeCell ref="ES96:ES97"/>
    <mergeCell ref="ET96:ET97"/>
    <mergeCell ref="EU96:EU97"/>
    <mergeCell ref="EN99:EN100"/>
    <mergeCell ref="EO99:EO100"/>
    <mergeCell ref="EP99:EP100"/>
    <mergeCell ref="EQ99:EQ100"/>
    <mergeCell ref="ER99:ER100"/>
    <mergeCell ref="ES99:ES100"/>
    <mergeCell ref="ET99:ET100"/>
    <mergeCell ref="EU99:EU100"/>
    <mergeCell ref="EI96:EI97"/>
    <mergeCell ref="EJ96:EJ97"/>
    <mergeCell ref="EK96:EK97"/>
    <mergeCell ref="EM96:EM97"/>
    <mergeCell ref="EN96:EN97"/>
    <mergeCell ref="EO96:EO97"/>
    <mergeCell ref="EP96:EP97"/>
    <mergeCell ref="AD99:AD100"/>
    <mergeCell ref="AE99:AE100"/>
    <mergeCell ref="AG99:AG100"/>
    <mergeCell ref="AH99:AH100"/>
    <mergeCell ref="AI99:AI100"/>
    <mergeCell ref="AJ99:AJ100"/>
    <mergeCell ref="AK99:AK100"/>
    <mergeCell ref="AL99:AL100"/>
    <mergeCell ref="AM99:AM100"/>
    <mergeCell ref="AN99:AN100"/>
    <mergeCell ref="AO99:AO100"/>
    <mergeCell ref="AQ99:AQ100"/>
    <mergeCell ref="AR99:AR100"/>
    <mergeCell ref="AS99:AS100"/>
    <mergeCell ref="AT99:AT100"/>
    <mergeCell ref="AU99:AU100"/>
    <mergeCell ref="AV99:AV100"/>
    <mergeCell ref="AW99:AW100"/>
    <mergeCell ref="AX99:AX100"/>
    <mergeCell ref="AY99:AY100"/>
    <mergeCell ref="BA99:BA100"/>
    <mergeCell ref="BD99:BD100"/>
    <mergeCell ref="BE99:BE100"/>
    <mergeCell ref="BF99:BF100"/>
    <mergeCell ref="BG99:BG100"/>
    <mergeCell ref="BH99:BH100"/>
    <mergeCell ref="BI99:BI100"/>
    <mergeCell ref="BK99:BK100"/>
    <mergeCell ref="BL99:BL100"/>
    <mergeCell ref="BM99:BM100"/>
    <mergeCell ref="BN99:BN100"/>
    <mergeCell ref="BO99:BO100"/>
    <mergeCell ref="BP99:BP100"/>
    <mergeCell ref="BQ99:BQ100"/>
    <mergeCell ref="BR99:BR100"/>
    <mergeCell ref="BS99:BS100"/>
    <mergeCell ref="BU99:BU100"/>
    <mergeCell ref="BV99:BV100"/>
    <mergeCell ref="BW99:BW100"/>
    <mergeCell ref="BX99:BX100"/>
    <mergeCell ref="BY99:BY100"/>
    <mergeCell ref="BZ99:BZ100"/>
    <mergeCell ref="W99:W100"/>
    <mergeCell ref="X99:X100"/>
    <mergeCell ref="Y99:Y100"/>
    <mergeCell ref="Z99:Z100"/>
    <mergeCell ref="AA99:AA100"/>
    <mergeCell ref="AB99:AB100"/>
    <mergeCell ref="AC99:AC100"/>
    <mergeCell ref="DW108:DW109"/>
    <mergeCell ref="DX108:DX109"/>
    <mergeCell ref="CY108:CY109"/>
    <mergeCell ref="CZ108:CZ109"/>
    <mergeCell ref="DA108:DA109"/>
    <mergeCell ref="DB108:DB109"/>
    <mergeCell ref="DC108:DC109"/>
    <mergeCell ref="DD108:DD109"/>
    <mergeCell ref="DE108:DE109"/>
    <mergeCell ref="DF108:DF109"/>
    <mergeCell ref="DG108:DG109"/>
    <mergeCell ref="DI108:DI109"/>
    <mergeCell ref="DJ108:DJ109"/>
    <mergeCell ref="DK108:DK109"/>
    <mergeCell ref="DL108:DL109"/>
    <mergeCell ref="DM108:DM109"/>
    <mergeCell ref="DN108:DN109"/>
    <mergeCell ref="DY108:DY109"/>
    <mergeCell ref="DZ108:DZ109"/>
    <mergeCell ref="EA108:EA109"/>
    <mergeCell ref="EC108:EC109"/>
    <mergeCell ref="ED108:ED109"/>
    <mergeCell ref="EE108:EE109"/>
    <mergeCell ref="EF108:EF109"/>
    <mergeCell ref="EG108:EG109"/>
    <mergeCell ref="EH108:EH109"/>
    <mergeCell ref="EI108:EI109"/>
    <mergeCell ref="EJ108:EJ109"/>
    <mergeCell ref="EK108:EK109"/>
    <mergeCell ref="CB108:CB109"/>
    <mergeCell ref="CC108:CC109"/>
    <mergeCell ref="CE108:CE109"/>
    <mergeCell ref="CF108:CF109"/>
    <mergeCell ref="CG108:CG109"/>
    <mergeCell ref="CH108:CH109"/>
    <mergeCell ref="CI108:CI109"/>
    <mergeCell ref="CJ108:CJ109"/>
    <mergeCell ref="CK108:CK109"/>
    <mergeCell ref="CL108:CL109"/>
    <mergeCell ref="CM108:CM109"/>
    <mergeCell ref="CO108:CO109"/>
    <mergeCell ref="CP108:CP109"/>
    <mergeCell ref="CQ108:CQ109"/>
    <mergeCell ref="CR108:CR109"/>
    <mergeCell ref="CS108:CS109"/>
    <mergeCell ref="CT108:CT109"/>
    <mergeCell ref="CU108:CU109"/>
    <mergeCell ref="CV108:CV109"/>
    <mergeCell ref="CW108:CW109"/>
    <mergeCell ref="DO108:DO109"/>
    <mergeCell ref="DP108:DP109"/>
    <mergeCell ref="DQ108:DQ109"/>
    <mergeCell ref="DS108:DS109"/>
    <mergeCell ref="DT108:DT109"/>
    <mergeCell ref="DU108:DU109"/>
    <mergeCell ref="DV108:DV109"/>
    <mergeCell ref="EM108:EM109"/>
    <mergeCell ref="EN108:EN109"/>
    <mergeCell ref="EA101:EA102"/>
    <mergeCell ref="EC101:EC102"/>
    <mergeCell ref="ED101:ED102"/>
    <mergeCell ref="EE101:EE102"/>
    <mergeCell ref="EF101:EF102"/>
    <mergeCell ref="EG101:EG102"/>
    <mergeCell ref="EH101:EH102"/>
    <mergeCell ref="EQ101:EQ102"/>
    <mergeCell ref="DO101:DO102"/>
    <mergeCell ref="DP101:DP102"/>
    <mergeCell ref="DQ101:DQ102"/>
    <mergeCell ref="DS101:DS102"/>
    <mergeCell ref="DT101:DT102"/>
    <mergeCell ref="DU101:DU102"/>
    <mergeCell ref="DV101:DV102"/>
    <mergeCell ref="DW101:DW102"/>
    <mergeCell ref="DX101:DX102"/>
    <mergeCell ref="DY101:DY102"/>
    <mergeCell ref="DZ101:DZ102"/>
    <mergeCell ref="ED105:ED107"/>
    <mergeCell ref="EE105:EE107"/>
    <mergeCell ref="EF105:EF107"/>
    <mergeCell ref="EG105:EG107"/>
    <mergeCell ref="ER101:ER102"/>
    <mergeCell ref="ES101:ES102"/>
    <mergeCell ref="ET101:ET102"/>
    <mergeCell ref="EU101:EU102"/>
    <mergeCell ref="EI101:EI102"/>
    <mergeCell ref="EJ101:EJ102"/>
    <mergeCell ref="EK101:EK102"/>
    <mergeCell ref="EM101:EM102"/>
    <mergeCell ref="EN101:EN102"/>
    <mergeCell ref="EO101:EO102"/>
    <mergeCell ref="EP101:EP102"/>
    <mergeCell ref="BY101:BY102"/>
    <mergeCell ref="BZ101:BZ102"/>
    <mergeCell ref="CA101:CA102"/>
    <mergeCell ref="CB101:CB102"/>
    <mergeCell ref="CC101:CC102"/>
    <mergeCell ref="CE101:CE102"/>
    <mergeCell ref="CF101:CF102"/>
    <mergeCell ref="CG101:CG102"/>
    <mergeCell ref="CH101:CH102"/>
    <mergeCell ref="CI101:CI102"/>
    <mergeCell ref="CJ101:CJ102"/>
    <mergeCell ref="CK101:CK102"/>
    <mergeCell ref="CL101:CL102"/>
    <mergeCell ref="CM101:CM102"/>
    <mergeCell ref="CO101:CO102"/>
    <mergeCell ref="CP101:CP102"/>
    <mergeCell ref="CQ101:CQ102"/>
    <mergeCell ref="CR101:CR102"/>
    <mergeCell ref="CS101:CS102"/>
    <mergeCell ref="CT101:CT102"/>
    <mergeCell ref="CU101:CU102"/>
    <mergeCell ref="CV101:CV102"/>
    <mergeCell ref="CW101:CW102"/>
    <mergeCell ref="CY101:CY102"/>
    <mergeCell ref="CZ101:CZ102"/>
    <mergeCell ref="DA101:DA102"/>
    <mergeCell ref="DB101:DB102"/>
    <mergeCell ref="DC101:DC102"/>
    <mergeCell ref="DD101:DD102"/>
    <mergeCell ref="DE101:DE102"/>
    <mergeCell ref="DF101:DF102"/>
    <mergeCell ref="DG101:DG102"/>
    <mergeCell ref="DI101:DI102"/>
    <mergeCell ref="DJ101:DJ102"/>
    <mergeCell ref="DK101:DK102"/>
    <mergeCell ref="DL101:DL102"/>
    <mergeCell ref="DM101:DM102"/>
    <mergeCell ref="DN101:DN102"/>
    <mergeCell ref="AD101:AD102"/>
    <mergeCell ref="AE101:AE102"/>
    <mergeCell ref="AG101:AG102"/>
    <mergeCell ref="AH101:AH102"/>
    <mergeCell ref="AI101:AI102"/>
    <mergeCell ref="AJ101:AJ102"/>
    <mergeCell ref="AK101:AK102"/>
    <mergeCell ref="AL101:AL102"/>
    <mergeCell ref="AM101:AM102"/>
    <mergeCell ref="AN101:AN102"/>
    <mergeCell ref="AO101:AO102"/>
    <mergeCell ref="AQ101:AQ102"/>
    <mergeCell ref="AR101:AR102"/>
    <mergeCell ref="AS101:AS102"/>
    <mergeCell ref="AT101:AT102"/>
    <mergeCell ref="AU101:AU102"/>
    <mergeCell ref="AV101:AV102"/>
    <mergeCell ref="AW101:AW102"/>
    <mergeCell ref="AX101:AX102"/>
    <mergeCell ref="AY101:AY102"/>
    <mergeCell ref="BA101:BA102"/>
    <mergeCell ref="BB101:BB102"/>
    <mergeCell ref="BC101:BC102"/>
    <mergeCell ref="BD101:BD102"/>
    <mergeCell ref="BE101:BE102"/>
    <mergeCell ref="BF101:BF102"/>
    <mergeCell ref="BG101:BG102"/>
    <mergeCell ref="BH101:BH102"/>
    <mergeCell ref="BI101:BI102"/>
    <mergeCell ref="BK101:BK102"/>
    <mergeCell ref="BL101:BL102"/>
    <mergeCell ref="BM101:BM102"/>
    <mergeCell ref="BN101:BN102"/>
    <mergeCell ref="BO101:BO102"/>
    <mergeCell ref="BP101:BP102"/>
    <mergeCell ref="BQ101:BQ102"/>
    <mergeCell ref="BR101:BR102"/>
    <mergeCell ref="BS101:BS102"/>
    <mergeCell ref="BU101:BU102"/>
    <mergeCell ref="BV101:BV102"/>
    <mergeCell ref="BW101:BW102"/>
    <mergeCell ref="BX101:BX102"/>
    <mergeCell ref="W101:W102"/>
    <mergeCell ref="X101:X102"/>
    <mergeCell ref="Y101:Y102"/>
    <mergeCell ref="Z101:Z102"/>
    <mergeCell ref="AA101:AA102"/>
    <mergeCell ref="AB101:AB102"/>
    <mergeCell ref="AC101:AC102"/>
    <mergeCell ref="EA105:EA107"/>
    <mergeCell ref="EC105:EC107"/>
    <mergeCell ref="BY105:BY107"/>
    <mergeCell ref="BZ105:BZ107"/>
    <mergeCell ref="CA105:CA107"/>
    <mergeCell ref="CB105:CB107"/>
    <mergeCell ref="CC105:CC107"/>
    <mergeCell ref="CE105:CE107"/>
    <mergeCell ref="CF105:CF107"/>
    <mergeCell ref="CG105:CG107"/>
    <mergeCell ref="CH105:CH107"/>
    <mergeCell ref="CI105:CI107"/>
    <mergeCell ref="CJ105:CJ107"/>
    <mergeCell ref="CK105:CK107"/>
    <mergeCell ref="CL105:CL107"/>
    <mergeCell ref="CM105:CM107"/>
    <mergeCell ref="CO105:CO107"/>
    <mergeCell ref="EH105:EH107"/>
    <mergeCell ref="EQ105:EQ107"/>
    <mergeCell ref="ER105:ER107"/>
    <mergeCell ref="ES105:ES107"/>
    <mergeCell ref="ET105:ET107"/>
    <mergeCell ref="EU105:EU107"/>
    <mergeCell ref="EO108:EO109"/>
    <mergeCell ref="EP108:EP109"/>
    <mergeCell ref="EQ108:EQ109"/>
    <mergeCell ref="ER108:ER109"/>
    <mergeCell ref="ES108:ES109"/>
    <mergeCell ref="ET108:ET109"/>
    <mergeCell ref="EU108:EU109"/>
    <mergeCell ref="EI105:EI107"/>
    <mergeCell ref="EJ105:EJ107"/>
    <mergeCell ref="EK105:EK107"/>
    <mergeCell ref="EM105:EM107"/>
    <mergeCell ref="EN105:EN107"/>
    <mergeCell ref="EO105:EO107"/>
    <mergeCell ref="EP105:EP107"/>
    <mergeCell ref="CP105:CP107"/>
    <mergeCell ref="CQ105:CQ107"/>
    <mergeCell ref="CR105:CR107"/>
    <mergeCell ref="CS105:CS107"/>
    <mergeCell ref="CT105:CT107"/>
    <mergeCell ref="CU105:CU107"/>
    <mergeCell ref="CV105:CV107"/>
    <mergeCell ref="CW105:CW107"/>
    <mergeCell ref="CY105:CY107"/>
    <mergeCell ref="CZ105:CZ107"/>
    <mergeCell ref="DA105:DA107"/>
    <mergeCell ref="DB105:DB107"/>
    <mergeCell ref="DC105:DC107"/>
    <mergeCell ref="DD105:DD107"/>
    <mergeCell ref="DE105:DE107"/>
    <mergeCell ref="DF105:DF107"/>
    <mergeCell ref="DG105:DG107"/>
    <mergeCell ref="DI105:DI107"/>
    <mergeCell ref="DJ105:DJ107"/>
    <mergeCell ref="DK105:DK107"/>
    <mergeCell ref="DL105:DL107"/>
    <mergeCell ref="DM105:DM107"/>
    <mergeCell ref="DN105:DN107"/>
    <mergeCell ref="DO105:DO107"/>
    <mergeCell ref="DP105:DP107"/>
    <mergeCell ref="DQ105:DQ107"/>
    <mergeCell ref="DS105:DS107"/>
    <mergeCell ref="DT105:DT107"/>
    <mergeCell ref="DU105:DU107"/>
    <mergeCell ref="DV105:DV107"/>
    <mergeCell ref="DW105:DW107"/>
    <mergeCell ref="DX105:DX107"/>
    <mergeCell ref="DY105:DY107"/>
    <mergeCell ref="DZ105:DZ107"/>
    <mergeCell ref="AD105:AD107"/>
    <mergeCell ref="AE105:AE107"/>
    <mergeCell ref="AG105:AG107"/>
    <mergeCell ref="AH105:AH107"/>
    <mergeCell ref="AI105:AI107"/>
    <mergeCell ref="AJ105:AJ107"/>
    <mergeCell ref="AK105:AK107"/>
    <mergeCell ref="AL105:AL107"/>
    <mergeCell ref="AM105:AM107"/>
    <mergeCell ref="AN105:AN107"/>
    <mergeCell ref="AO105:AO107"/>
    <mergeCell ref="AQ105:AQ107"/>
    <mergeCell ref="AR105:AR107"/>
    <mergeCell ref="AS105:AS107"/>
    <mergeCell ref="AT105:AT107"/>
    <mergeCell ref="AU105:AU107"/>
    <mergeCell ref="AV105:AV107"/>
    <mergeCell ref="AW105:AW107"/>
    <mergeCell ref="AX105:AX107"/>
    <mergeCell ref="AY105:AY107"/>
    <mergeCell ref="BA105:BA107"/>
    <mergeCell ref="BB105:BB107"/>
    <mergeCell ref="BC105:BC107"/>
    <mergeCell ref="BD105:BD107"/>
    <mergeCell ref="BE105:BE107"/>
    <mergeCell ref="BF105:BF107"/>
    <mergeCell ref="BG105:BG107"/>
    <mergeCell ref="BH105:BH107"/>
    <mergeCell ref="BI105:BI107"/>
    <mergeCell ref="BK105:BK107"/>
    <mergeCell ref="BL105:BL107"/>
    <mergeCell ref="BM105:BM107"/>
    <mergeCell ref="BN105:BN107"/>
    <mergeCell ref="BO105:BO107"/>
    <mergeCell ref="BP105:BP107"/>
    <mergeCell ref="BQ105:BQ107"/>
    <mergeCell ref="BR105:BR107"/>
    <mergeCell ref="BS105:BS107"/>
    <mergeCell ref="BU105:BU107"/>
    <mergeCell ref="BV105:BV107"/>
    <mergeCell ref="BW105:BW107"/>
    <mergeCell ref="BX105:BX107"/>
    <mergeCell ref="W105:W107"/>
    <mergeCell ref="X105:X107"/>
    <mergeCell ref="Y105:Y107"/>
    <mergeCell ref="Z105:Z107"/>
    <mergeCell ref="AA105:AA107"/>
    <mergeCell ref="AB105:AB107"/>
    <mergeCell ref="AC105:AC107"/>
    <mergeCell ref="AD108:AD109"/>
    <mergeCell ref="AE108:AE109"/>
    <mergeCell ref="AJ108:AJ109"/>
    <mergeCell ref="AK108:AK109"/>
    <mergeCell ref="AL108:AL109"/>
    <mergeCell ref="AM108:AM109"/>
    <mergeCell ref="AN108:AN109"/>
    <mergeCell ref="AO108:AO109"/>
    <mergeCell ref="AQ108:AQ109"/>
    <mergeCell ref="AR108:AR109"/>
    <mergeCell ref="AS108:AS109"/>
    <mergeCell ref="AT108:AT109"/>
    <mergeCell ref="AU108:AU109"/>
    <mergeCell ref="AV108:AV109"/>
    <mergeCell ref="AW108:AW109"/>
    <mergeCell ref="AX108:AX109"/>
    <mergeCell ref="AY108:AY109"/>
    <mergeCell ref="BA108:BA109"/>
    <mergeCell ref="BB108:BB109"/>
    <mergeCell ref="BC108:BC109"/>
    <mergeCell ref="BD108:BD109"/>
    <mergeCell ref="BE108:BE109"/>
    <mergeCell ref="BF108:BF109"/>
    <mergeCell ref="BG108:BG109"/>
    <mergeCell ref="BH108:BH109"/>
    <mergeCell ref="BI108:BI109"/>
    <mergeCell ref="BK108:BK109"/>
    <mergeCell ref="BL108:BL109"/>
    <mergeCell ref="BM108:BM109"/>
    <mergeCell ref="BN108:BN109"/>
    <mergeCell ref="BO108:BO109"/>
    <mergeCell ref="BP108:BP109"/>
    <mergeCell ref="BQ108:BQ109"/>
    <mergeCell ref="BR108:BR109"/>
    <mergeCell ref="BS108:BS109"/>
    <mergeCell ref="BU108:BU109"/>
    <mergeCell ref="BV108:BV109"/>
    <mergeCell ref="BW108:BW109"/>
    <mergeCell ref="BX108:BX109"/>
    <mergeCell ref="BY108:BY109"/>
    <mergeCell ref="BZ108:BZ109"/>
    <mergeCell ref="CA108:CA109"/>
    <mergeCell ref="W108:W109"/>
    <mergeCell ref="X108:X109"/>
    <mergeCell ref="Y108:Y109"/>
    <mergeCell ref="Z108:Z109"/>
    <mergeCell ref="AA108:AA109"/>
    <mergeCell ref="AB108:AB109"/>
    <mergeCell ref="AC108:AC109"/>
    <mergeCell ref="EI127:EI128"/>
    <mergeCell ref="EJ127:EJ128"/>
    <mergeCell ref="EA127:EA128"/>
    <mergeCell ref="EC127:EC128"/>
    <mergeCell ref="ED127:ED128"/>
    <mergeCell ref="EE127:EE128"/>
    <mergeCell ref="EF127:EF128"/>
    <mergeCell ref="EG127:EG128"/>
    <mergeCell ref="EH127:EH128"/>
    <mergeCell ref="BY127:BY128"/>
    <mergeCell ref="BZ127:BZ128"/>
    <mergeCell ref="CA127:CA128"/>
    <mergeCell ref="CB127:CB128"/>
    <mergeCell ref="CC127:CC128"/>
    <mergeCell ref="CE127:CE128"/>
    <mergeCell ref="CF127:CF128"/>
    <mergeCell ref="CG127:CG128"/>
    <mergeCell ref="DK127:DK128"/>
    <mergeCell ref="DL127:DL128"/>
    <mergeCell ref="DM127:DM128"/>
    <mergeCell ref="DN127:DN128"/>
    <mergeCell ref="DO127:DO128"/>
    <mergeCell ref="DP127:DP128"/>
    <mergeCell ref="DQ127:DQ128"/>
    <mergeCell ref="DS127:DS128"/>
    <mergeCell ref="CH127:CH128"/>
    <mergeCell ref="CI127:CI128"/>
    <mergeCell ref="CJ127:CJ128"/>
    <mergeCell ref="CK127:CK128"/>
    <mergeCell ref="CL127:CL128"/>
    <mergeCell ref="CM127:CM128"/>
    <mergeCell ref="CO127:CO128"/>
    <mergeCell ref="CP127:CP128"/>
    <mergeCell ref="CQ127:CQ128"/>
    <mergeCell ref="CR127:CR128"/>
    <mergeCell ref="CS127:CS128"/>
    <mergeCell ref="CT127:CT128"/>
    <mergeCell ref="CU127:CU128"/>
    <mergeCell ref="CV127:CV128"/>
    <mergeCell ref="CW127:CW128"/>
    <mergeCell ref="CY127:CY128"/>
    <mergeCell ref="CZ127:CZ128"/>
    <mergeCell ref="BJ154:BJ155"/>
    <mergeCell ref="BK154:BK155"/>
    <mergeCell ref="DT127:DT128"/>
    <mergeCell ref="DU127:DU128"/>
    <mergeCell ref="DV127:DV128"/>
    <mergeCell ref="DW127:DW128"/>
    <mergeCell ref="DX127:DX128"/>
    <mergeCell ref="DY127:DY128"/>
    <mergeCell ref="DZ127:DZ128"/>
    <mergeCell ref="BO154:BO155"/>
    <mergeCell ref="BP154:BP155"/>
    <mergeCell ref="BQ154:BQ155"/>
    <mergeCell ref="BR154:BR155"/>
    <mergeCell ref="BS154:BS155"/>
    <mergeCell ref="BU154:BU155"/>
    <mergeCell ref="BV154:BV155"/>
    <mergeCell ref="BW154:BW155"/>
    <mergeCell ref="BX154:BX155"/>
    <mergeCell ref="BY154:BY155"/>
    <mergeCell ref="BZ154:BZ155"/>
    <mergeCell ref="CA154:CA155"/>
    <mergeCell ref="CB154:CB155"/>
    <mergeCell ref="CC154:CC155"/>
    <mergeCell ref="DA127:DA128"/>
    <mergeCell ref="DB127:DB128"/>
    <mergeCell ref="DC127:DC128"/>
    <mergeCell ref="DD127:DD128"/>
    <mergeCell ref="DE127:DE128"/>
    <mergeCell ref="DF127:DF128"/>
    <mergeCell ref="DG127:DG128"/>
    <mergeCell ref="DI127:DI128"/>
    <mergeCell ref="DJ127:DJ128"/>
    <mergeCell ref="BL154:BL155"/>
    <mergeCell ref="BM154:BM155"/>
    <mergeCell ref="BN154:BN155"/>
    <mergeCell ref="CE154:CE155"/>
    <mergeCell ref="CF154:CF155"/>
    <mergeCell ref="CG154:CG155"/>
    <mergeCell ref="CH154:CH155"/>
    <mergeCell ref="CI154:CI155"/>
    <mergeCell ref="CJ154:CJ155"/>
    <mergeCell ref="CK154:CK155"/>
    <mergeCell ref="W154:W155"/>
    <mergeCell ref="X154:X155"/>
    <mergeCell ref="Y154:Y155"/>
    <mergeCell ref="Z154:Z155"/>
    <mergeCell ref="AA154:AA155"/>
    <mergeCell ref="AB154:AB155"/>
    <mergeCell ref="AC154:AC155"/>
    <mergeCell ref="AU154:AU155"/>
    <mergeCell ref="AV154:AV155"/>
    <mergeCell ref="AW154:AW155"/>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s>
  <hyperlinks>
    <hyperlink ref="BK50" r:id="rId1" xr:uid="{00000000-0004-0000-0300-000000000000}"/>
    <hyperlink ref="CF62" r:id="rId2" xr:uid="{00000000-0004-0000-0300-000001000000}"/>
    <hyperlink ref="CY89" r:id="rId3" xr:uid="{00000000-0004-0000-0300-000002000000}"/>
    <hyperlink ref="CY90" r:id="rId4" xr:uid="{00000000-0004-0000-0300-000003000000}"/>
    <hyperlink ref="CF96" r:id="rId5" xr:uid="{00000000-0004-0000-0300-000004000000}"/>
  </hyperlinks>
  <pageMargins left="0.7" right="0.7" top="0.75" bottom="0.75" header="0" footer="0"/>
  <pageSetup paperSize="9" orientation="portrait"/>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workbookViewId="0">
      <pane xSplit="2" ySplit="4" topLeftCell="AJ5" activePane="bottomRight" state="frozen"/>
      <selection pane="topRight" activeCell="C1" sqref="C1"/>
      <selection pane="bottomLeft" activeCell="A5" sqref="A5"/>
      <selection pane="bottomRight" activeCell="AW12" sqref="AW12"/>
    </sheetView>
  </sheetViews>
  <sheetFormatPr baseColWidth="10" defaultColWidth="14.5" defaultRowHeight="15" customHeight="1" x14ac:dyDescent="0.2"/>
  <cols>
    <col min="1" max="1" width="4.6640625" customWidth="1"/>
    <col min="2" max="2" width="19.1640625" customWidth="1"/>
    <col min="3" max="3" width="11" customWidth="1"/>
    <col min="4" max="4" width="9.6640625" customWidth="1"/>
    <col min="5" max="6" width="11.6640625" customWidth="1"/>
    <col min="7" max="7" width="11" customWidth="1"/>
    <col min="8" max="8" width="9.6640625" customWidth="1"/>
    <col min="9" max="10" width="11.6640625" customWidth="1"/>
    <col min="11" max="11" width="11" customWidth="1"/>
    <col min="12" max="12" width="9.6640625" customWidth="1"/>
    <col min="13" max="14" width="11.6640625" customWidth="1"/>
    <col min="15" max="15" width="11" customWidth="1"/>
    <col min="16" max="16" width="9.6640625" customWidth="1"/>
    <col min="17" max="18" width="11.6640625" customWidth="1"/>
    <col min="19" max="19" width="11" customWidth="1"/>
    <col min="20" max="20" width="9.6640625" customWidth="1"/>
    <col min="21" max="22" width="11.6640625" customWidth="1"/>
    <col min="23" max="23" width="11" customWidth="1"/>
    <col min="24" max="24" width="9.6640625" customWidth="1"/>
    <col min="25" max="26" width="11.6640625" customWidth="1"/>
    <col min="27" max="27" width="11" customWidth="1"/>
    <col min="28" max="28" width="9.6640625" customWidth="1"/>
    <col min="29" max="30" width="11.6640625" customWidth="1"/>
    <col min="31" max="31" width="11" customWidth="1"/>
    <col min="32" max="32" width="9.6640625" customWidth="1"/>
    <col min="33" max="34" width="11.6640625" customWidth="1"/>
    <col min="35" max="35" width="11" customWidth="1"/>
    <col min="36" max="36" width="9.6640625" customWidth="1"/>
    <col min="37" max="38" width="11.6640625" customWidth="1"/>
    <col min="39" max="39" width="11" customWidth="1"/>
    <col min="40" max="40" width="9.6640625" customWidth="1"/>
    <col min="41" max="42" width="11.6640625" customWidth="1"/>
  </cols>
  <sheetData>
    <row r="1" spans="1:42" x14ac:dyDescent="0.2">
      <c r="A1" s="482"/>
      <c r="B1" s="48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x14ac:dyDescent="0.2">
      <c r="A2" s="482"/>
      <c r="B2" s="48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x14ac:dyDescent="0.2">
      <c r="A3" s="705" t="s">
        <v>0</v>
      </c>
      <c r="B3" s="706" t="s">
        <v>19</v>
      </c>
      <c r="C3" s="703" t="s">
        <v>2774</v>
      </c>
      <c r="D3" s="573"/>
      <c r="E3" s="573"/>
      <c r="F3" s="574"/>
      <c r="G3" s="703" t="s">
        <v>2775</v>
      </c>
      <c r="H3" s="573"/>
      <c r="I3" s="573"/>
      <c r="J3" s="574"/>
      <c r="K3" s="703" t="s">
        <v>2776</v>
      </c>
      <c r="L3" s="573"/>
      <c r="M3" s="573"/>
      <c r="N3" s="574"/>
      <c r="O3" s="703" t="s">
        <v>2777</v>
      </c>
      <c r="P3" s="573"/>
      <c r="Q3" s="573"/>
      <c r="R3" s="574"/>
      <c r="S3" s="703" t="s">
        <v>2778</v>
      </c>
      <c r="T3" s="573"/>
      <c r="U3" s="573"/>
      <c r="V3" s="574"/>
      <c r="W3" s="703" t="s">
        <v>2779</v>
      </c>
      <c r="X3" s="573"/>
      <c r="Y3" s="573"/>
      <c r="Z3" s="574"/>
      <c r="AA3" s="703" t="s">
        <v>2780</v>
      </c>
      <c r="AB3" s="573"/>
      <c r="AC3" s="573"/>
      <c r="AD3" s="574"/>
      <c r="AE3" s="703" t="s">
        <v>2781</v>
      </c>
      <c r="AF3" s="573"/>
      <c r="AG3" s="573"/>
      <c r="AH3" s="574"/>
      <c r="AI3" s="703" t="s">
        <v>2782</v>
      </c>
      <c r="AJ3" s="573"/>
      <c r="AK3" s="573"/>
      <c r="AL3" s="574"/>
      <c r="AM3" s="703" t="s">
        <v>2783</v>
      </c>
      <c r="AN3" s="573"/>
      <c r="AO3" s="573"/>
      <c r="AP3" s="574"/>
    </row>
    <row r="4" spans="1:42" ht="28" x14ac:dyDescent="0.2">
      <c r="A4" s="532"/>
      <c r="B4" s="532"/>
      <c r="C4" s="114" t="s">
        <v>52</v>
      </c>
      <c r="D4" s="114" t="s">
        <v>53</v>
      </c>
      <c r="E4" s="114" t="s">
        <v>54</v>
      </c>
      <c r="F4" s="114" t="s">
        <v>55</v>
      </c>
      <c r="G4" s="114" t="s">
        <v>52</v>
      </c>
      <c r="H4" s="114" t="s">
        <v>53</v>
      </c>
      <c r="I4" s="114" t="s">
        <v>54</v>
      </c>
      <c r="J4" s="114" t="s">
        <v>55</v>
      </c>
      <c r="K4" s="114" t="s">
        <v>52</v>
      </c>
      <c r="L4" s="114" t="s">
        <v>53</v>
      </c>
      <c r="M4" s="114" t="s">
        <v>54</v>
      </c>
      <c r="N4" s="114" t="s">
        <v>55</v>
      </c>
      <c r="O4" s="114" t="s">
        <v>52</v>
      </c>
      <c r="P4" s="114" t="s">
        <v>53</v>
      </c>
      <c r="Q4" s="114" t="s">
        <v>54</v>
      </c>
      <c r="R4" s="114" t="s">
        <v>55</v>
      </c>
      <c r="S4" s="114" t="s">
        <v>52</v>
      </c>
      <c r="T4" s="114" t="s">
        <v>53</v>
      </c>
      <c r="U4" s="114" t="s">
        <v>54</v>
      </c>
      <c r="V4" s="114" t="s">
        <v>55</v>
      </c>
      <c r="W4" s="114" t="s">
        <v>52</v>
      </c>
      <c r="X4" s="114" t="s">
        <v>53</v>
      </c>
      <c r="Y4" s="114" t="s">
        <v>54</v>
      </c>
      <c r="Z4" s="114" t="s">
        <v>55</v>
      </c>
      <c r="AA4" s="114" t="s">
        <v>52</v>
      </c>
      <c r="AB4" s="114" t="s">
        <v>53</v>
      </c>
      <c r="AC4" s="114" t="s">
        <v>54</v>
      </c>
      <c r="AD4" s="114" t="s">
        <v>55</v>
      </c>
      <c r="AE4" s="114" t="s">
        <v>52</v>
      </c>
      <c r="AF4" s="114" t="s">
        <v>53</v>
      </c>
      <c r="AG4" s="114" t="s">
        <v>54</v>
      </c>
      <c r="AH4" s="114" t="s">
        <v>55</v>
      </c>
      <c r="AI4" s="114" t="s">
        <v>52</v>
      </c>
      <c r="AJ4" s="114" t="s">
        <v>53</v>
      </c>
      <c r="AK4" s="114" t="s">
        <v>54</v>
      </c>
      <c r="AL4" s="114" t="s">
        <v>55</v>
      </c>
      <c r="AM4" s="114" t="s">
        <v>52</v>
      </c>
      <c r="AN4" s="114" t="s">
        <v>53</v>
      </c>
      <c r="AO4" s="114" t="s">
        <v>54</v>
      </c>
      <c r="AP4" s="114" t="s">
        <v>55</v>
      </c>
    </row>
    <row r="5" spans="1:42" x14ac:dyDescent="0.2">
      <c r="A5" s="483">
        <v>1</v>
      </c>
      <c r="B5" s="483" t="s">
        <v>1</v>
      </c>
      <c r="C5" s="484">
        <f>'1, 3, &amp; 5'!O73</f>
        <v>0</v>
      </c>
      <c r="D5" s="484">
        <f>'1, 3, &amp; 5'!P73</f>
        <v>2</v>
      </c>
      <c r="E5" s="484">
        <f>'1, 3, &amp; 5'!Q73</f>
        <v>0</v>
      </c>
      <c r="F5" s="484">
        <f>'1, 3, &amp; 5'!R73</f>
        <v>0</v>
      </c>
      <c r="G5" s="484">
        <f>'9,6, &amp; 2'!P169</f>
        <v>0</v>
      </c>
      <c r="H5" s="484">
        <f>'9,6, &amp; 2'!Q169</f>
        <v>6</v>
      </c>
      <c r="I5" s="484">
        <f>'9,6, &amp; 2'!R169</f>
        <v>9</v>
      </c>
      <c r="J5" s="484">
        <f>'9,6, &amp; 2'!S169</f>
        <v>0</v>
      </c>
      <c r="K5" s="484">
        <f>'1, 3, &amp; 5'!O74</f>
        <v>0</v>
      </c>
      <c r="L5" s="484">
        <f>'1, 3, &amp; 5'!P74</f>
        <v>2</v>
      </c>
      <c r="M5" s="484">
        <f>'1, 3, &amp; 5'!Q74</f>
        <v>4</v>
      </c>
      <c r="N5" s="484">
        <f>'1, 3, &amp; 5'!R74</f>
        <v>0</v>
      </c>
      <c r="O5" s="484">
        <f>'4,7,8'!O76</f>
        <v>0</v>
      </c>
      <c r="P5" s="484">
        <f>'4,7,8'!P76</f>
        <v>9</v>
      </c>
      <c r="Q5" s="484">
        <f>'4,7,8'!Q76</f>
        <v>6</v>
      </c>
      <c r="R5" s="484">
        <f>'4,7,8'!R76</f>
        <v>0</v>
      </c>
      <c r="S5" s="484">
        <f>'1, 3, &amp; 5'!O75</f>
        <v>0</v>
      </c>
      <c r="T5" s="484">
        <f>'1, 3, &amp; 5'!P75</f>
        <v>13</v>
      </c>
      <c r="U5" s="484">
        <f>'1, 3, &amp; 5'!Q75</f>
        <v>16</v>
      </c>
      <c r="V5" s="484">
        <f>'1, 3, &amp; 5'!R75</f>
        <v>0</v>
      </c>
      <c r="W5" s="484">
        <f>'9,6, &amp; 2'!P196</f>
        <v>0</v>
      </c>
      <c r="X5" s="484">
        <f>'9,6, &amp; 2'!Q196</f>
        <v>14</v>
      </c>
      <c r="Y5" s="484">
        <f>'9,6, &amp; 2'!R196</f>
        <v>19</v>
      </c>
      <c r="Z5" s="484">
        <f>'9,6, &amp; 2'!S196</f>
        <v>0</v>
      </c>
      <c r="AA5" s="484">
        <f>'4,7,8'!O94</f>
        <v>0</v>
      </c>
      <c r="AB5" s="484">
        <f>'4,7,8'!P94</f>
        <v>5</v>
      </c>
      <c r="AC5" s="484">
        <f>'4,7,8'!Q94</f>
        <v>5</v>
      </c>
      <c r="AD5" s="484">
        <f>'4,7,8'!R94</f>
        <v>0</v>
      </c>
      <c r="AE5" s="484">
        <f>'4,7,8'!O101</f>
        <v>0</v>
      </c>
      <c r="AF5" s="484">
        <f>'4,7,8'!P101</f>
        <v>2</v>
      </c>
      <c r="AG5" s="484">
        <f>'4,7,8'!Q101</f>
        <v>4</v>
      </c>
      <c r="AH5" s="484">
        <f>'4,7,8'!R101</f>
        <v>0</v>
      </c>
      <c r="AI5" s="484">
        <f>'9,6, &amp; 2'!P181</f>
        <v>3</v>
      </c>
      <c r="AJ5" s="484">
        <f>'9,6, &amp; 2'!Q181</f>
        <v>17</v>
      </c>
      <c r="AK5" s="484">
        <f>'9,6, &amp; 2'!R181</f>
        <v>10</v>
      </c>
      <c r="AL5" s="484">
        <f>'9,6, &amp; 2'!S181</f>
        <v>0</v>
      </c>
      <c r="AM5" s="484">
        <f t="shared" ref="AM5:AP5" si="0">C5+G5+K5+O5+S5+W5+AA5+AE5+AI5</f>
        <v>3</v>
      </c>
      <c r="AN5" s="484">
        <f t="shared" si="0"/>
        <v>70</v>
      </c>
      <c r="AO5" s="484">
        <f t="shared" si="0"/>
        <v>73</v>
      </c>
      <c r="AP5" s="484">
        <f t="shared" si="0"/>
        <v>0</v>
      </c>
    </row>
    <row r="6" spans="1:42" x14ac:dyDescent="0.2">
      <c r="A6" s="483">
        <v>2</v>
      </c>
      <c r="B6" s="483" t="s">
        <v>2</v>
      </c>
      <c r="C6" s="484">
        <f>'1, 3, &amp; 5'!Y73</f>
        <v>0</v>
      </c>
      <c r="D6" s="484">
        <f>'1, 3, &amp; 5'!Z73</f>
        <v>2</v>
      </c>
      <c r="E6" s="484">
        <f>'1, 3, &amp; 5'!AA73</f>
        <v>0</v>
      </c>
      <c r="F6" s="484">
        <f>'1, 3, &amp; 5'!AB73</f>
        <v>0</v>
      </c>
      <c r="G6" s="484">
        <f>'9,6, &amp; 2'!Z169</f>
        <v>0</v>
      </c>
      <c r="H6" s="484">
        <f>'9,6, &amp; 2'!AA169</f>
        <v>12</v>
      </c>
      <c r="I6" s="484">
        <f>'9,6, &amp; 2'!AB169</f>
        <v>3</v>
      </c>
      <c r="J6" s="484">
        <f>'9,6, &amp; 2'!AC169</f>
        <v>0</v>
      </c>
      <c r="K6" s="484">
        <f>'1, 3, &amp; 5'!Y74</f>
        <v>0</v>
      </c>
      <c r="L6" s="484">
        <f>'1, 3, &amp; 5'!Z74</f>
        <v>2</v>
      </c>
      <c r="M6" s="484">
        <f>'1, 3, &amp; 5'!AA74</f>
        <v>4</v>
      </c>
      <c r="N6" s="484">
        <f>'1, 3, &amp; 5'!AB74</f>
        <v>0</v>
      </c>
      <c r="O6" s="484">
        <f>'4,7,8'!Y76</f>
        <v>0</v>
      </c>
      <c r="P6" s="484">
        <f>'4,7,8'!Z76</f>
        <v>8</v>
      </c>
      <c r="Q6" s="484">
        <f>'4,7,8'!AA76</f>
        <v>7</v>
      </c>
      <c r="R6" s="484">
        <f>'4,7,8'!AB76</f>
        <v>0</v>
      </c>
      <c r="S6" s="484">
        <f>'1, 3, &amp; 5'!Y75</f>
        <v>0</v>
      </c>
      <c r="T6" s="484">
        <f>'1, 3, &amp; 5'!Z75</f>
        <v>13</v>
      </c>
      <c r="U6" s="484">
        <f>'1, 3, &amp; 5'!AA75</f>
        <v>16</v>
      </c>
      <c r="V6" s="484">
        <f>'1, 3, &amp; 5'!AB75</f>
        <v>0</v>
      </c>
      <c r="W6" s="484">
        <f>'9,6, &amp; 2'!Z196</f>
        <v>0</v>
      </c>
      <c r="X6" s="484">
        <f>'9,6, &amp; 2'!AA196</f>
        <v>29</v>
      </c>
      <c r="Y6" s="484">
        <f>'9,6, &amp; 2'!AB196</f>
        <v>4</v>
      </c>
      <c r="Z6" s="484">
        <f>'9,6, &amp; 2'!AC196</f>
        <v>0</v>
      </c>
      <c r="AA6" s="484">
        <f>'4,7,8'!Y94</f>
        <v>0</v>
      </c>
      <c r="AB6" s="484">
        <f>'4,7,8'!Z94</f>
        <v>6</v>
      </c>
      <c r="AC6" s="484">
        <f>'4,7,8'!AA94</f>
        <v>4</v>
      </c>
      <c r="AD6" s="484">
        <f>'4,7,8'!AB94</f>
        <v>0</v>
      </c>
      <c r="AE6" s="484">
        <f>'4,7,8'!Y101</f>
        <v>0</v>
      </c>
      <c r="AF6" s="484">
        <f>'4,7,8'!Z101</f>
        <v>4</v>
      </c>
      <c r="AG6" s="484">
        <f>'4,7,8'!AA101</f>
        <v>2</v>
      </c>
      <c r="AH6" s="484">
        <f>'4,7,8'!AB101</f>
        <v>0</v>
      </c>
      <c r="AI6" s="484">
        <f>'9,6, &amp; 2'!Z181</f>
        <v>2</v>
      </c>
      <c r="AJ6" s="484">
        <f>'9,6, &amp; 2'!AA181</f>
        <v>22</v>
      </c>
      <c r="AK6" s="484">
        <f>'9,6, &amp; 2'!AB181</f>
        <v>6</v>
      </c>
      <c r="AL6" s="484">
        <f>'9,6, &amp; 2'!AC181</f>
        <v>0</v>
      </c>
      <c r="AM6" s="484">
        <f t="shared" ref="AM6:AP6" si="1">C6+G6+K6+O6+S6+W6+AA6+AE6+AI6</f>
        <v>2</v>
      </c>
      <c r="AN6" s="484">
        <f t="shared" si="1"/>
        <v>98</v>
      </c>
      <c r="AO6" s="484">
        <f t="shared" si="1"/>
        <v>46</v>
      </c>
      <c r="AP6" s="484">
        <f t="shared" si="1"/>
        <v>0</v>
      </c>
    </row>
    <row r="7" spans="1:42" x14ac:dyDescent="0.2">
      <c r="A7" s="483">
        <v>3</v>
      </c>
      <c r="B7" s="483" t="s">
        <v>2784</v>
      </c>
      <c r="C7" s="484">
        <f>'1, 3, &amp; 5'!AI73</f>
        <v>0</v>
      </c>
      <c r="D7" s="484">
        <f>'1, 3, &amp; 5'!AJ73</f>
        <v>2</v>
      </c>
      <c r="E7" s="484">
        <f>'1, 3, &amp; 5'!AK73</f>
        <v>0</v>
      </c>
      <c r="F7" s="484">
        <f>'1, 3, &amp; 5'!AL73</f>
        <v>0</v>
      </c>
      <c r="G7" s="484">
        <f>'9,6, &amp; 2'!AJ169</f>
        <v>1</v>
      </c>
      <c r="H7" s="484">
        <f>'9,6, &amp; 2'!AK169</f>
        <v>11</v>
      </c>
      <c r="I7" s="484">
        <f>'9,6, &amp; 2'!AL169</f>
        <v>3</v>
      </c>
      <c r="J7" s="484">
        <f>'9,6, &amp; 2'!AM169</f>
        <v>0</v>
      </c>
      <c r="K7" s="484">
        <f>'1, 3, &amp; 5'!AI74</f>
        <v>0</v>
      </c>
      <c r="L7" s="484">
        <f>'1, 3, &amp; 5'!AJ74</f>
        <v>3</v>
      </c>
      <c r="M7" s="484">
        <f>'1, 3, &amp; 5'!AK74</f>
        <v>3</v>
      </c>
      <c r="N7" s="484">
        <f>'1, 3, &amp; 5'!AL74</f>
        <v>0</v>
      </c>
      <c r="O7" s="484">
        <f>'4,7,8'!AI76</f>
        <v>0</v>
      </c>
      <c r="P7" s="484">
        <f>'4,7,8'!AJ76</f>
        <v>12</v>
      </c>
      <c r="Q7" s="484">
        <f>'4,7,8'!AK76</f>
        <v>3</v>
      </c>
      <c r="R7" s="484">
        <f>'4,7,8'!AL76</f>
        <v>0</v>
      </c>
      <c r="S7" s="484">
        <f>'1, 3, &amp; 5'!AI75</f>
        <v>2</v>
      </c>
      <c r="T7" s="484">
        <f>'1, 3, &amp; 5'!AJ75</f>
        <v>11</v>
      </c>
      <c r="U7" s="484">
        <f>'1, 3, &amp; 5'!AK75</f>
        <v>16</v>
      </c>
      <c r="V7" s="484">
        <f>'1, 3, &amp; 5'!AL75</f>
        <v>0</v>
      </c>
      <c r="W7" s="484">
        <f>'9,6, &amp; 2'!AJ196</f>
        <v>0</v>
      </c>
      <c r="X7" s="484">
        <f>'9,6, &amp; 2'!AK196</f>
        <v>5</v>
      </c>
      <c r="Y7" s="484">
        <f>'9,6, &amp; 2'!AL196</f>
        <v>0</v>
      </c>
      <c r="Z7" s="484">
        <f>'9,6, &amp; 2'!AM196</f>
        <v>0</v>
      </c>
      <c r="AA7" s="484">
        <f>'4,7,8'!AI94</f>
        <v>0</v>
      </c>
      <c r="AB7" s="484">
        <f>'4,7,8'!AJ94</f>
        <v>6</v>
      </c>
      <c r="AC7" s="484">
        <f>'4,7,8'!AK94</f>
        <v>4</v>
      </c>
      <c r="AD7" s="484">
        <f>'4,7,8'!AL94</f>
        <v>0</v>
      </c>
      <c r="AE7" s="484">
        <f>'4,7,8'!AI101</f>
        <v>0</v>
      </c>
      <c r="AF7" s="484">
        <f>'4,7,8'!AJ101</f>
        <v>3</v>
      </c>
      <c r="AG7" s="484">
        <f>'4,7,8'!AK101</f>
        <v>3</v>
      </c>
      <c r="AH7" s="484">
        <f>'4,7,8'!AL101</f>
        <v>0</v>
      </c>
      <c r="AI7" s="484">
        <f>'9,6, &amp; 2'!AJ181</f>
        <v>2</v>
      </c>
      <c r="AJ7" s="484">
        <f>'9,6, &amp; 2'!AK181</f>
        <v>23</v>
      </c>
      <c r="AK7" s="484">
        <f>'9,6, &amp; 2'!AL181</f>
        <v>6</v>
      </c>
      <c r="AL7" s="484">
        <f>'9,6, &amp; 2'!AM181</f>
        <v>0</v>
      </c>
      <c r="AM7" s="484">
        <f t="shared" ref="AM7:AP7" si="2">C7+G7+K7+O7+S7+W7+AA7+AE7+AI7</f>
        <v>5</v>
      </c>
      <c r="AN7" s="484">
        <f t="shared" si="2"/>
        <v>76</v>
      </c>
      <c r="AO7" s="484">
        <f t="shared" si="2"/>
        <v>38</v>
      </c>
      <c r="AP7" s="484">
        <f t="shared" si="2"/>
        <v>0</v>
      </c>
    </row>
    <row r="8" spans="1:42" x14ac:dyDescent="0.2">
      <c r="A8" s="483">
        <v>4</v>
      </c>
      <c r="B8" s="483" t="s">
        <v>4</v>
      </c>
      <c r="C8" s="484">
        <f>'1, 3, &amp; 5'!AS73</f>
        <v>0</v>
      </c>
      <c r="D8" s="484">
        <f>'1, 3, &amp; 5'!AT73</f>
        <v>2</v>
      </c>
      <c r="E8" s="484">
        <f>'1, 3, &amp; 5'!AU73</f>
        <v>0</v>
      </c>
      <c r="F8" s="484">
        <f>'1, 3, &amp; 5'!AV73</f>
        <v>0</v>
      </c>
      <c r="G8" s="484">
        <f>'9,6, &amp; 2'!AT169</f>
        <v>1</v>
      </c>
      <c r="H8" s="484">
        <f>'9,6, &amp; 2'!AU169</f>
        <v>11</v>
      </c>
      <c r="I8" s="484">
        <f>'9,6, &amp; 2'!AV169</f>
        <v>3</v>
      </c>
      <c r="J8" s="484">
        <f>'9,6, &amp; 2'!AW169</f>
        <v>0</v>
      </c>
      <c r="K8" s="484">
        <f>'1, 3, &amp; 5'!AS74</f>
        <v>0</v>
      </c>
      <c r="L8" s="484">
        <f>'1, 3, &amp; 5'!AT74</f>
        <v>2</v>
      </c>
      <c r="M8" s="484">
        <f>'1, 3, &amp; 5'!AU74</f>
        <v>4</v>
      </c>
      <c r="N8" s="484">
        <f>'1, 3, &amp; 5'!AV74</f>
        <v>0</v>
      </c>
      <c r="O8" s="484">
        <f>'4,7,8'!AS76</f>
        <v>0</v>
      </c>
      <c r="P8" s="484">
        <f>'4,7,8'!AT76</f>
        <v>10</v>
      </c>
      <c r="Q8" s="484">
        <f>'4,7,8'!AU76</f>
        <v>5</v>
      </c>
      <c r="R8" s="484">
        <f>'4,7,8'!AV76</f>
        <v>0</v>
      </c>
      <c r="S8" s="484">
        <f>'1, 3, &amp; 5'!AS75</f>
        <v>2</v>
      </c>
      <c r="T8" s="484">
        <f>'1, 3, &amp; 5'!AT75</f>
        <v>14</v>
      </c>
      <c r="U8" s="484">
        <f>'1, 3, &amp; 5'!AU75</f>
        <v>14</v>
      </c>
      <c r="V8" s="484">
        <f>'1, 3, &amp; 5'!AV75</f>
        <v>0</v>
      </c>
      <c r="W8" s="484">
        <f>'9,6, &amp; 2'!AT196</f>
        <v>0</v>
      </c>
      <c r="X8" s="484">
        <f>'9,6, &amp; 2'!AU196</f>
        <v>5</v>
      </c>
      <c r="Y8" s="484">
        <f>'9,6, &amp; 2'!AV196</f>
        <v>0</v>
      </c>
      <c r="Z8" s="484">
        <f>'9,6, &amp; 2'!AW196</f>
        <v>0</v>
      </c>
      <c r="AA8" s="484">
        <f>'4,7,8'!AS94</f>
        <v>0</v>
      </c>
      <c r="AB8" s="484">
        <f>'4,7,8'!AT94</f>
        <v>6</v>
      </c>
      <c r="AC8" s="484">
        <f>'4,7,8'!AU94</f>
        <v>4</v>
      </c>
      <c r="AD8" s="484">
        <f>'4,7,8'!AV94</f>
        <v>0</v>
      </c>
      <c r="AE8" s="484">
        <f>'4,7,8'!AS101</f>
        <v>0</v>
      </c>
      <c r="AF8" s="484">
        <f>'4,7,8'!AT101</f>
        <v>6</v>
      </c>
      <c r="AG8" s="484">
        <f>'4,7,8'!AU101</f>
        <v>0</v>
      </c>
      <c r="AH8" s="484">
        <f>'4,7,8'!AV101</f>
        <v>0</v>
      </c>
      <c r="AI8" s="484">
        <f>'9,6, &amp; 2'!AT181</f>
        <v>0</v>
      </c>
      <c r="AJ8" s="484">
        <f>'9,6, &amp; 2'!AU181</f>
        <v>24</v>
      </c>
      <c r="AK8" s="484">
        <f>'9,6, &amp; 2'!AV181</f>
        <v>7</v>
      </c>
      <c r="AL8" s="484">
        <f>'9,6, &amp; 2'!AW181</f>
        <v>0</v>
      </c>
      <c r="AM8" s="484">
        <f t="shared" ref="AM8:AP8" si="3">C8+G8+K8+O8+S8+W8+AA8+AE8+AI8</f>
        <v>3</v>
      </c>
      <c r="AN8" s="484">
        <f t="shared" si="3"/>
        <v>80</v>
      </c>
      <c r="AO8" s="484">
        <f t="shared" si="3"/>
        <v>37</v>
      </c>
      <c r="AP8" s="484">
        <f t="shared" si="3"/>
        <v>0</v>
      </c>
    </row>
    <row r="9" spans="1:42" x14ac:dyDescent="0.2">
      <c r="A9" s="483">
        <v>5</v>
      </c>
      <c r="B9" s="483" t="s">
        <v>2785</v>
      </c>
      <c r="C9" s="484">
        <f>'1, 3, &amp; 5'!BC73</f>
        <v>0</v>
      </c>
      <c r="D9" s="484">
        <f>'1, 3, &amp; 5'!BD73</f>
        <v>2</v>
      </c>
      <c r="E9" s="484">
        <f>'1, 3, &amp; 5'!BE73</f>
        <v>0</v>
      </c>
      <c r="F9" s="484">
        <f>'1, 3, &amp; 5'!BF73</f>
        <v>0</v>
      </c>
      <c r="G9" s="484">
        <f>'9,6, &amp; 2'!BD169</f>
        <v>0</v>
      </c>
      <c r="H9" s="484">
        <f>'9,6, &amp; 2'!BE169</f>
        <v>10</v>
      </c>
      <c r="I9" s="484">
        <f>'9,6, &amp; 2'!BF169</f>
        <v>4</v>
      </c>
      <c r="J9" s="484">
        <f>'9,6, &amp; 2'!BG169</f>
        <v>0</v>
      </c>
      <c r="K9" s="484">
        <f>'1, 3, &amp; 5'!BC74</f>
        <v>0</v>
      </c>
      <c r="L9" s="484">
        <f>'1, 3, &amp; 5'!BD74</f>
        <v>3</v>
      </c>
      <c r="M9" s="484">
        <f>'1, 3, &amp; 5'!BE74</f>
        <v>3</v>
      </c>
      <c r="N9" s="484">
        <f>'1, 3, &amp; 5'!BF74</f>
        <v>0</v>
      </c>
      <c r="O9" s="484">
        <f>'4,7,8'!BC76</f>
        <v>0</v>
      </c>
      <c r="P9" s="484">
        <f>'4,7,8'!BD76</f>
        <v>7</v>
      </c>
      <c r="Q9" s="484">
        <f>'4,7,8'!BE76</f>
        <v>8</v>
      </c>
      <c r="R9" s="484">
        <f>'4,7,8'!BF76</f>
        <v>0</v>
      </c>
      <c r="S9" s="484">
        <f>'1, 3, &amp; 5'!BC75</f>
        <v>0</v>
      </c>
      <c r="T9" s="484">
        <f>'1, 3, &amp; 5'!BD75</f>
        <v>16</v>
      </c>
      <c r="U9" s="484">
        <f>'1, 3, &amp; 5'!BE75</f>
        <v>14</v>
      </c>
      <c r="V9" s="484">
        <f>'1, 3, &amp; 5'!BF75</f>
        <v>0</v>
      </c>
      <c r="W9" s="484">
        <f>'9,6, &amp; 2'!BD196</f>
        <v>0</v>
      </c>
      <c r="X9" s="484">
        <f>'9,6, &amp; 2'!BE196</f>
        <v>4</v>
      </c>
      <c r="Y9" s="484">
        <f>'9,6, &amp; 2'!BF196</f>
        <v>1</v>
      </c>
      <c r="Z9" s="484">
        <f>'9,6, &amp; 2'!BG196</f>
        <v>0</v>
      </c>
      <c r="AA9" s="484">
        <f>'4,7,8'!BC94</f>
        <v>0</v>
      </c>
      <c r="AB9" s="484">
        <f>'4,7,8'!BD94</f>
        <v>8</v>
      </c>
      <c r="AC9" s="484">
        <f>'4,7,8'!BE94</f>
        <v>2</v>
      </c>
      <c r="AD9" s="484">
        <f>'4,7,8'!BF94</f>
        <v>0</v>
      </c>
      <c r="AE9" s="484">
        <f>'4,7,8'!BC101</f>
        <v>0</v>
      </c>
      <c r="AF9" s="484">
        <f>'4,7,8'!BD101</f>
        <v>3</v>
      </c>
      <c r="AG9" s="484">
        <f>'4,7,8'!BE101</f>
        <v>3</v>
      </c>
      <c r="AH9" s="484">
        <f>'4,7,8'!BF101</f>
        <v>0</v>
      </c>
      <c r="AI9" s="484">
        <f>'9,6, &amp; 2'!BD181</f>
        <v>0</v>
      </c>
      <c r="AJ9" s="484">
        <f>'9,6, &amp; 2'!BE181</f>
        <v>11</v>
      </c>
      <c r="AK9" s="484">
        <f>'9,6, &amp; 2'!BF181</f>
        <v>9</v>
      </c>
      <c r="AL9" s="484">
        <f>'9,6, &amp; 2'!BG181</f>
        <v>1</v>
      </c>
      <c r="AM9" s="484">
        <f t="shared" ref="AM9:AP9" si="4">C9+G9+K9+O9+S9+W9+AA9+AE9+AI9</f>
        <v>0</v>
      </c>
      <c r="AN9" s="484">
        <f t="shared" si="4"/>
        <v>64</v>
      </c>
      <c r="AO9" s="484">
        <f t="shared" si="4"/>
        <v>44</v>
      </c>
      <c r="AP9" s="484">
        <f t="shared" si="4"/>
        <v>1</v>
      </c>
    </row>
    <row r="10" spans="1:42" x14ac:dyDescent="0.2">
      <c r="A10" s="483">
        <v>6</v>
      </c>
      <c r="B10" s="483" t="s">
        <v>6</v>
      </c>
      <c r="C10" s="484">
        <f>'1, 3, &amp; 5'!BM73</f>
        <v>0</v>
      </c>
      <c r="D10" s="484">
        <f>'1, 3, &amp; 5'!BN73</f>
        <v>1</v>
      </c>
      <c r="E10" s="484">
        <f>'1, 3, &amp; 5'!BO73</f>
        <v>1</v>
      </c>
      <c r="F10" s="484">
        <f>'1, 3, &amp; 5'!BP73</f>
        <v>0</v>
      </c>
      <c r="G10" s="484">
        <f>'9,6, &amp; 2'!BN169</f>
        <v>0</v>
      </c>
      <c r="H10" s="484">
        <f>'9,6, &amp; 2'!BO169</f>
        <v>12</v>
      </c>
      <c r="I10" s="484">
        <f>'9,6, &amp; 2'!BP169</f>
        <v>3</v>
      </c>
      <c r="J10" s="484">
        <f>'9,6, &amp; 2'!BQ169</f>
        <v>0</v>
      </c>
      <c r="K10" s="484">
        <f>'1, 3, &amp; 5'!BM74</f>
        <v>0</v>
      </c>
      <c r="L10" s="484">
        <f>'1, 3, &amp; 5'!BN74</f>
        <v>2</v>
      </c>
      <c r="M10" s="484">
        <f>'1, 3, &amp; 5'!BO74</f>
        <v>1</v>
      </c>
      <c r="N10" s="484">
        <f>'1, 3, &amp; 5'!BP74</f>
        <v>0</v>
      </c>
      <c r="O10" s="484">
        <f>'4,7,8'!BM76</f>
        <v>0</v>
      </c>
      <c r="P10" s="484">
        <f>'4,7,8'!BN76</f>
        <v>8</v>
      </c>
      <c r="Q10" s="484">
        <f>'4,7,8'!BO76</f>
        <v>7</v>
      </c>
      <c r="R10" s="484">
        <f>'4,7,8'!BP76</f>
        <v>0</v>
      </c>
      <c r="S10" s="484">
        <f>'1, 3, &amp; 5'!BM75</f>
        <v>1</v>
      </c>
      <c r="T10" s="484">
        <f>'1, 3, &amp; 5'!BN75</f>
        <v>15</v>
      </c>
      <c r="U10" s="484">
        <f>'1, 3, &amp; 5'!BO75</f>
        <v>13</v>
      </c>
      <c r="V10" s="484">
        <f>'1, 3, &amp; 5'!BP75</f>
        <v>0</v>
      </c>
      <c r="W10" s="484">
        <f>'9,6, &amp; 2'!BN196</f>
        <v>0</v>
      </c>
      <c r="X10" s="484">
        <f>'9,6, &amp; 2'!BO196</f>
        <v>5</v>
      </c>
      <c r="Y10" s="484">
        <f>'9,6, &amp; 2'!BP196</f>
        <v>0</v>
      </c>
      <c r="Z10" s="484">
        <f>'9,6, &amp; 2'!BQ196</f>
        <v>0</v>
      </c>
      <c r="AA10" s="484">
        <f>'4,7,8'!BM94</f>
        <v>0</v>
      </c>
      <c r="AB10" s="484">
        <f>'4,7,8'!BN94</f>
        <v>4</v>
      </c>
      <c r="AC10" s="484">
        <f>'4,7,8'!BO94</f>
        <v>5</v>
      </c>
      <c r="AD10" s="484">
        <f>'4,7,8'!BP94</f>
        <v>0</v>
      </c>
      <c r="AE10" s="484">
        <f>'4,7,8'!BM101</f>
        <v>0</v>
      </c>
      <c r="AF10" s="484">
        <f>'4,7,8'!BN101</f>
        <v>5</v>
      </c>
      <c r="AG10" s="484">
        <f>'4,7,8'!BO101</f>
        <v>1</v>
      </c>
      <c r="AH10" s="484">
        <f>'4,7,8'!BP101</f>
        <v>0</v>
      </c>
      <c r="AI10" s="484">
        <f>'9,6, &amp; 2'!BN181</f>
        <v>1</v>
      </c>
      <c r="AJ10" s="484">
        <f>'9,6, &amp; 2'!BO181</f>
        <v>12</v>
      </c>
      <c r="AK10" s="484">
        <f>'9,6, &amp; 2'!BP181</f>
        <v>8</v>
      </c>
      <c r="AL10" s="484">
        <f>'9,6, &amp; 2'!BQ181</f>
        <v>0</v>
      </c>
      <c r="AM10" s="484">
        <f t="shared" ref="AM10:AP10" si="5">C10+G10+K10+O10+S10+W10+AA10+AE10+AI10</f>
        <v>2</v>
      </c>
      <c r="AN10" s="484">
        <f t="shared" si="5"/>
        <v>64</v>
      </c>
      <c r="AO10" s="484">
        <f t="shared" si="5"/>
        <v>39</v>
      </c>
      <c r="AP10" s="484">
        <f t="shared" si="5"/>
        <v>0</v>
      </c>
    </row>
    <row r="11" spans="1:42" x14ac:dyDescent="0.2">
      <c r="A11" s="483">
        <v>7</v>
      </c>
      <c r="B11" s="483" t="s">
        <v>5</v>
      </c>
      <c r="C11" s="484">
        <f>'1, 3, &amp; 5'!BW73</f>
        <v>0</v>
      </c>
      <c r="D11" s="484">
        <f>'1, 3, &amp; 5'!BX73</f>
        <v>1</v>
      </c>
      <c r="E11" s="484">
        <f>'1, 3, &amp; 5'!BY73</f>
        <v>1</v>
      </c>
      <c r="F11" s="484">
        <f>'1, 3, &amp; 5'!BZ73</f>
        <v>0</v>
      </c>
      <c r="G11" s="484">
        <f>'9,6, &amp; 2'!BX169</f>
        <v>0</v>
      </c>
      <c r="H11" s="484">
        <f>'9,6, &amp; 2'!BY169</f>
        <v>12</v>
      </c>
      <c r="I11" s="484">
        <f>'9,6, &amp; 2'!BZ169</f>
        <v>2</v>
      </c>
      <c r="J11" s="484">
        <f>'9,6, &amp; 2'!CA169</f>
        <v>0</v>
      </c>
      <c r="K11" s="484">
        <f>'1, 3, &amp; 5'!BW74</f>
        <v>0</v>
      </c>
      <c r="L11" s="484">
        <f>'1, 3, &amp; 5'!BX74</f>
        <v>4</v>
      </c>
      <c r="M11" s="484">
        <f>'1, 3, &amp; 5'!BY74</f>
        <v>2</v>
      </c>
      <c r="N11" s="484">
        <f>'1, 3, &amp; 5'!BZ74</f>
        <v>0</v>
      </c>
      <c r="O11" s="484">
        <f>'4,7,8'!BW76</f>
        <v>0</v>
      </c>
      <c r="P11" s="484">
        <f>'4,7,8'!BX76</f>
        <v>11</v>
      </c>
      <c r="Q11" s="484">
        <f>'4,7,8'!BY76</f>
        <v>4</v>
      </c>
      <c r="R11" s="484">
        <f>'4,7,8'!BZ76</f>
        <v>0</v>
      </c>
      <c r="S11" s="484">
        <f>'1, 3, &amp; 5'!BW75</f>
        <v>1</v>
      </c>
      <c r="T11" s="484">
        <f>'1, 3, &amp; 5'!BX75</f>
        <v>15</v>
      </c>
      <c r="U11" s="484">
        <f>'1, 3, &amp; 5'!BY75</f>
        <v>14</v>
      </c>
      <c r="V11" s="484">
        <f>'1, 3, &amp; 5'!BZ75</f>
        <v>0</v>
      </c>
      <c r="W11" s="484">
        <f>'9,6, &amp; 2'!BX196</f>
        <v>0</v>
      </c>
      <c r="X11" s="484">
        <f>'9,6, &amp; 2'!BY196</f>
        <v>5</v>
      </c>
      <c r="Y11" s="484">
        <f>'9,6, &amp; 2'!BZ196</f>
        <v>0</v>
      </c>
      <c r="Z11" s="484">
        <f>'9,6, &amp; 2'!CA196</f>
        <v>0</v>
      </c>
      <c r="AA11" s="484">
        <f>'4,7,8'!BW94</f>
        <v>0</v>
      </c>
      <c r="AB11" s="484">
        <f>'4,7,8'!BX94</f>
        <v>8</v>
      </c>
      <c r="AC11" s="484">
        <f>'4,7,8'!BY94</f>
        <v>2</v>
      </c>
      <c r="AD11" s="484">
        <f>'4,7,8'!BZ94</f>
        <v>0</v>
      </c>
      <c r="AE11" s="484">
        <f>'4,7,8'!BW101</f>
        <v>0</v>
      </c>
      <c r="AF11" s="484">
        <f>'4,7,8'!BX101</f>
        <v>5</v>
      </c>
      <c r="AG11" s="484">
        <f>'4,7,8'!BY101</f>
        <v>1</v>
      </c>
      <c r="AH11" s="484">
        <f>'4,7,8'!BZ101</f>
        <v>0</v>
      </c>
      <c r="AI11" s="484">
        <f>'9,6, &amp; 2'!BX181</f>
        <v>0</v>
      </c>
      <c r="AJ11" s="484">
        <f>'9,6, &amp; 2'!BY181</f>
        <v>19</v>
      </c>
      <c r="AK11" s="484">
        <f>'9,6, &amp; 2'!BZ181</f>
        <v>8</v>
      </c>
      <c r="AL11" s="484">
        <f>'9,6, &amp; 2'!CA181</f>
        <v>0</v>
      </c>
      <c r="AM11" s="484">
        <f t="shared" ref="AM11:AP11" si="6">C11+G11+K11+O11+S11+W11+AA11+AE11+AI11</f>
        <v>1</v>
      </c>
      <c r="AN11" s="484">
        <f t="shared" si="6"/>
        <v>80</v>
      </c>
      <c r="AO11" s="484">
        <f t="shared" si="6"/>
        <v>34</v>
      </c>
      <c r="AP11" s="484">
        <f t="shared" si="6"/>
        <v>0</v>
      </c>
    </row>
    <row r="12" spans="1:42" x14ac:dyDescent="0.2">
      <c r="A12" s="483">
        <v>8</v>
      </c>
      <c r="B12" s="483" t="s">
        <v>7</v>
      </c>
      <c r="C12" s="484">
        <f>'1, 3, &amp; 5'!CG73</f>
        <v>0</v>
      </c>
      <c r="D12" s="484">
        <f>'1, 3, &amp; 5'!CH73</f>
        <v>2</v>
      </c>
      <c r="E12" s="484">
        <f>'1, 3, &amp; 5'!CI73</f>
        <v>0</v>
      </c>
      <c r="F12" s="484">
        <f>'1, 3, &amp; 5'!CJ73</f>
        <v>0</v>
      </c>
      <c r="G12" s="484">
        <f>'9,6, &amp; 2'!CH169</f>
        <v>1</v>
      </c>
      <c r="H12" s="484">
        <f>'9,6, &amp; 2'!CI169</f>
        <v>9</v>
      </c>
      <c r="I12" s="484">
        <f>'9,6, &amp; 2'!CJ169</f>
        <v>5</v>
      </c>
      <c r="J12" s="484">
        <f>'9,6, &amp; 2'!CK169</f>
        <v>0</v>
      </c>
      <c r="K12" s="484">
        <f>'1, 3, &amp; 5'!CG74</f>
        <v>0</v>
      </c>
      <c r="L12" s="484">
        <f>'1, 3, &amp; 5'!CH74</f>
        <v>2</v>
      </c>
      <c r="M12" s="484">
        <f>'1, 3, &amp; 5'!CI74</f>
        <v>4</v>
      </c>
      <c r="N12" s="484">
        <f>'1, 3, &amp; 5'!CJ74</f>
        <v>0</v>
      </c>
      <c r="O12" s="484">
        <f>'4,7,8'!CG76</f>
        <v>0</v>
      </c>
      <c r="P12" s="484">
        <f>'4,7,8'!CH76</f>
        <v>8</v>
      </c>
      <c r="Q12" s="484">
        <f>'4,7,8'!CI76</f>
        <v>7</v>
      </c>
      <c r="R12" s="484">
        <f>'4,7,8'!CJ76</f>
        <v>0</v>
      </c>
      <c r="S12" s="484">
        <f>'1, 3, &amp; 5'!CG75</f>
        <v>0</v>
      </c>
      <c r="T12" s="484">
        <f>'1, 3, &amp; 5'!CH75</f>
        <v>14</v>
      </c>
      <c r="U12" s="484">
        <f>'1, 3, &amp; 5'!CI75</f>
        <v>16</v>
      </c>
      <c r="V12" s="484">
        <f>'1, 3, &amp; 5'!CJ75</f>
        <v>0</v>
      </c>
      <c r="W12" s="484">
        <f>'9,6, &amp; 2'!CH196</f>
        <v>0</v>
      </c>
      <c r="X12" s="484">
        <f>'9,6, &amp; 2'!CI196</f>
        <v>31</v>
      </c>
      <c r="Y12" s="484">
        <f>'9,6, &amp; 2'!CJ196</f>
        <v>2</v>
      </c>
      <c r="Z12" s="484">
        <f>'9,6, &amp; 2'!CK196</f>
        <v>0</v>
      </c>
      <c r="AA12" s="484">
        <f>'4,7,8'!CG94</f>
        <v>0</v>
      </c>
      <c r="AB12" s="484">
        <f>'4,7,8'!CH94</f>
        <v>7</v>
      </c>
      <c r="AC12" s="484">
        <f>'4,7,8'!CI94</f>
        <v>3</v>
      </c>
      <c r="AD12" s="484">
        <f>'4,7,8'!CJ94</f>
        <v>0</v>
      </c>
      <c r="AE12" s="484">
        <f>'4,7,8'!CG101</f>
        <v>0</v>
      </c>
      <c r="AF12" s="484">
        <f>'4,7,8'!CH101</f>
        <v>3</v>
      </c>
      <c r="AG12" s="484">
        <f>'4,7,8'!CI101</f>
        <v>3</v>
      </c>
      <c r="AH12" s="484">
        <f>'4,7,8'!CJ101</f>
        <v>0</v>
      </c>
      <c r="AI12" s="484">
        <f>'9,6, &amp; 2'!CH181</f>
        <v>1</v>
      </c>
      <c r="AJ12" s="484">
        <f>'9,6, &amp; 2'!CI181</f>
        <v>22</v>
      </c>
      <c r="AK12" s="484">
        <f>'9,6, &amp; 2'!CJ181</f>
        <v>8</v>
      </c>
      <c r="AL12" s="484">
        <f>'9,6, &amp; 2'!CK181</f>
        <v>0</v>
      </c>
      <c r="AM12" s="484">
        <f t="shared" ref="AM12:AP12" si="7">C12+G12+K12+O12+S12+W12+AA12+AE12+AI12</f>
        <v>2</v>
      </c>
      <c r="AN12" s="484">
        <f t="shared" si="7"/>
        <v>98</v>
      </c>
      <c r="AO12" s="484">
        <f t="shared" si="7"/>
        <v>48</v>
      </c>
      <c r="AP12" s="484">
        <f t="shared" si="7"/>
        <v>0</v>
      </c>
    </row>
    <row r="13" spans="1:42" x14ac:dyDescent="0.2">
      <c r="A13" s="483">
        <v>9</v>
      </c>
      <c r="B13" s="483" t="s">
        <v>3</v>
      </c>
      <c r="C13" s="484">
        <f>'1, 3, &amp; 5'!CQ73</f>
        <v>0</v>
      </c>
      <c r="D13" s="484">
        <f>'1, 3, &amp; 5'!CR73</f>
        <v>2</v>
      </c>
      <c r="E13" s="484">
        <f>'1, 3, &amp; 5'!CS73</f>
        <v>0</v>
      </c>
      <c r="F13" s="484">
        <f>'1, 3, &amp; 5'!CT73</f>
        <v>0</v>
      </c>
      <c r="G13" s="484">
        <f>'9,6, &amp; 2'!CR169</f>
        <v>1</v>
      </c>
      <c r="H13" s="484">
        <f>'9,6, &amp; 2'!CS169</f>
        <v>6</v>
      </c>
      <c r="I13" s="484">
        <f>'9,6, &amp; 2'!CT169</f>
        <v>8</v>
      </c>
      <c r="J13" s="484">
        <f>'9,6, &amp; 2'!CU169</f>
        <v>0</v>
      </c>
      <c r="K13" s="484">
        <f>'1, 3, &amp; 5'!CQ74</f>
        <v>0</v>
      </c>
      <c r="L13" s="484">
        <f>'1, 3, &amp; 5'!CR74</f>
        <v>2</v>
      </c>
      <c r="M13" s="484">
        <f>'1, 3, &amp; 5'!CS74</f>
        <v>4</v>
      </c>
      <c r="N13" s="484">
        <f>'1, 3, &amp; 5'!CT74</f>
        <v>0</v>
      </c>
      <c r="O13" s="484">
        <f>'4,7,8'!CQ76</f>
        <v>0</v>
      </c>
      <c r="P13" s="484">
        <f>'4,7,8'!CR76</f>
        <v>8</v>
      </c>
      <c r="Q13" s="484">
        <f>'4,7,8'!CS76</f>
        <v>7</v>
      </c>
      <c r="R13" s="484">
        <f>'4,7,8'!CT76</f>
        <v>0</v>
      </c>
      <c r="S13" s="484">
        <f>'1, 3, &amp; 5'!CQ75</f>
        <v>0</v>
      </c>
      <c r="T13" s="484">
        <f>'1, 3, &amp; 5'!CR75</f>
        <v>15</v>
      </c>
      <c r="U13" s="484">
        <f>'1, 3, &amp; 5'!CS75</f>
        <v>15</v>
      </c>
      <c r="V13" s="484">
        <f>'1, 3, &amp; 5'!CT75</f>
        <v>0</v>
      </c>
      <c r="W13" s="484">
        <f>'9,6, &amp; 2'!CR196</f>
        <v>0</v>
      </c>
      <c r="X13" s="484">
        <f>'9,6, &amp; 2'!CS196</f>
        <v>22</v>
      </c>
      <c r="Y13" s="484">
        <f>'9,6, &amp; 2'!CT196</f>
        <v>11</v>
      </c>
      <c r="Z13" s="484">
        <f>'9,6, &amp; 2'!CU196</f>
        <v>0</v>
      </c>
      <c r="AA13" s="484">
        <f>'4,7,8'!CQ94</f>
        <v>0</v>
      </c>
      <c r="AB13" s="484">
        <f>'4,7,8'!CR94</f>
        <v>6</v>
      </c>
      <c r="AC13" s="484">
        <f>'4,7,8'!CS94</f>
        <v>4</v>
      </c>
      <c r="AD13" s="484">
        <f>'4,7,8'!CT94</f>
        <v>0</v>
      </c>
      <c r="AE13" s="484">
        <f>'4,7,8'!CQ101</f>
        <v>0</v>
      </c>
      <c r="AF13" s="484">
        <f>'4,7,8'!CR101</f>
        <v>4</v>
      </c>
      <c r="AG13" s="484">
        <f>'4,7,8'!CS101</f>
        <v>2</v>
      </c>
      <c r="AH13" s="484">
        <f>'4,7,8'!CT101</f>
        <v>0</v>
      </c>
      <c r="AI13" s="484">
        <f>'9,6, &amp; 2'!CR181</f>
        <v>2</v>
      </c>
      <c r="AJ13" s="484">
        <f>'9,6, &amp; 2'!CS181</f>
        <v>20</v>
      </c>
      <c r="AK13" s="484">
        <f>'9,6, &amp; 2'!CT181</f>
        <v>9</v>
      </c>
      <c r="AL13" s="484">
        <f>'9,6, &amp; 2'!CU181</f>
        <v>0</v>
      </c>
      <c r="AM13" s="484">
        <f t="shared" ref="AM13:AP13" si="8">C13+G13+K13+O13+S13+W13+AA13+AE13+AI13</f>
        <v>3</v>
      </c>
      <c r="AN13" s="484">
        <f t="shared" si="8"/>
        <v>85</v>
      </c>
      <c r="AO13" s="484">
        <f t="shared" si="8"/>
        <v>60</v>
      </c>
      <c r="AP13" s="484">
        <f t="shared" si="8"/>
        <v>0</v>
      </c>
    </row>
    <row r="14" spans="1:42" x14ac:dyDescent="0.2">
      <c r="A14" s="483">
        <v>10</v>
      </c>
      <c r="B14" s="483" t="s">
        <v>12</v>
      </c>
      <c r="C14" s="484">
        <f>'1, 3, &amp; 5'!DA73</f>
        <v>0</v>
      </c>
      <c r="D14" s="484">
        <f>'1, 3, &amp; 5'!DB73</f>
        <v>2</v>
      </c>
      <c r="E14" s="484">
        <f>'1, 3, &amp; 5'!DC73</f>
        <v>0</v>
      </c>
      <c r="F14" s="484">
        <f>'1, 3, &amp; 5'!DD73</f>
        <v>0</v>
      </c>
      <c r="G14" s="484">
        <f>'9,6, &amp; 2'!DB169</f>
        <v>0</v>
      </c>
      <c r="H14" s="484">
        <f>'9,6, &amp; 2'!DC169</f>
        <v>7</v>
      </c>
      <c r="I14" s="484">
        <f>'9,6, &amp; 2'!DD169</f>
        <v>8</v>
      </c>
      <c r="J14" s="484">
        <f>'9,6, &amp; 2'!DE169</f>
        <v>0</v>
      </c>
      <c r="K14" s="484">
        <f>'1, 3, &amp; 5'!DA74</f>
        <v>0</v>
      </c>
      <c r="L14" s="484">
        <f>'1, 3, &amp; 5'!DB74</f>
        <v>2</v>
      </c>
      <c r="M14" s="484">
        <f>'1, 3, &amp; 5'!DC74</f>
        <v>4</v>
      </c>
      <c r="N14" s="484">
        <f>'1, 3, &amp; 5'!DD74</f>
        <v>0</v>
      </c>
      <c r="O14" s="484">
        <f>'4,7,8'!DA76</f>
        <v>0</v>
      </c>
      <c r="P14" s="484">
        <f>'4,7,8'!DB76</f>
        <v>9</v>
      </c>
      <c r="Q14" s="484">
        <f>'4,7,8'!DC76</f>
        <v>6</v>
      </c>
      <c r="R14" s="484">
        <f>'4,7,8'!DD76</f>
        <v>0</v>
      </c>
      <c r="S14" s="484">
        <f>'1, 3, &amp; 5'!DA75</f>
        <v>0</v>
      </c>
      <c r="T14" s="484">
        <f>'1, 3, &amp; 5'!DB75</f>
        <v>14</v>
      </c>
      <c r="U14" s="484">
        <f>'1, 3, &amp; 5'!DC75</f>
        <v>16</v>
      </c>
      <c r="V14" s="484">
        <f>'1, 3, &amp; 5'!DD75</f>
        <v>0</v>
      </c>
      <c r="W14" s="484">
        <f>'9,6, &amp; 2'!DB196</f>
        <v>0</v>
      </c>
      <c r="X14" s="484">
        <f>'9,6, &amp; 2'!DC196</f>
        <v>26</v>
      </c>
      <c r="Y14" s="484">
        <f>'9,6, &amp; 2'!DD196</f>
        <v>7</v>
      </c>
      <c r="Z14" s="484">
        <f>'9,6, &amp; 2'!DE196</f>
        <v>0</v>
      </c>
      <c r="AA14" s="484">
        <f>'4,7,8'!DA94</f>
        <v>0</v>
      </c>
      <c r="AB14" s="484">
        <f>'4,7,8'!DB94</f>
        <v>5</v>
      </c>
      <c r="AC14" s="484">
        <f>'4,7,8'!DC94</f>
        <v>5</v>
      </c>
      <c r="AD14" s="484">
        <f>'4,7,8'!DD94</f>
        <v>0</v>
      </c>
      <c r="AE14" s="484">
        <f>'4,7,8'!DA101</f>
        <v>0</v>
      </c>
      <c r="AF14" s="484">
        <f>'4,7,8'!DB101</f>
        <v>4</v>
      </c>
      <c r="AG14" s="484">
        <f>'4,7,8'!DC101</f>
        <v>2</v>
      </c>
      <c r="AH14" s="484">
        <f>'4,7,8'!DD101</f>
        <v>0</v>
      </c>
      <c r="AI14" s="484">
        <f>'9,6, &amp; 2'!DB181</f>
        <v>1</v>
      </c>
      <c r="AJ14" s="484">
        <f>'9,6, &amp; 2'!DC181</f>
        <v>17</v>
      </c>
      <c r="AK14" s="484">
        <f>'9,6, &amp; 2'!DD181</f>
        <v>11</v>
      </c>
      <c r="AL14" s="484">
        <f>'9,6, &amp; 2'!DE181</f>
        <v>0</v>
      </c>
      <c r="AM14" s="484">
        <f t="shared" ref="AM14:AP14" si="9">C14+G14+K14+O14+S14+W14+AA14+AE14+AI14</f>
        <v>1</v>
      </c>
      <c r="AN14" s="484">
        <f t="shared" si="9"/>
        <v>86</v>
      </c>
      <c r="AO14" s="484">
        <f t="shared" si="9"/>
        <v>59</v>
      </c>
      <c r="AP14" s="484">
        <f t="shared" si="9"/>
        <v>0</v>
      </c>
    </row>
    <row r="15" spans="1:42" x14ac:dyDescent="0.2">
      <c r="A15" s="483">
        <v>11</v>
      </c>
      <c r="B15" s="483" t="s">
        <v>11</v>
      </c>
      <c r="C15" s="484">
        <f>'1, 3, &amp; 5'!DK73</f>
        <v>0</v>
      </c>
      <c r="D15" s="484">
        <f>'1, 3, &amp; 5'!DL73</f>
        <v>1</v>
      </c>
      <c r="E15" s="484">
        <f>'1, 3, &amp; 5'!DM73</f>
        <v>1</v>
      </c>
      <c r="F15" s="484">
        <f>'1, 3, &amp; 5'!DN73</f>
        <v>0</v>
      </c>
      <c r="G15" s="484">
        <f>'9,6, &amp; 2'!DL169</f>
        <v>1</v>
      </c>
      <c r="H15" s="484">
        <f>'9,6, &amp; 2'!DM169</f>
        <v>7</v>
      </c>
      <c r="I15" s="484">
        <f>'9,6, &amp; 2'!DN169</f>
        <v>7</v>
      </c>
      <c r="J15" s="484">
        <f>'9,6, &amp; 2'!DO169</f>
        <v>0</v>
      </c>
      <c r="K15" s="484">
        <f>'1, 3, &amp; 5'!DK74</f>
        <v>0</v>
      </c>
      <c r="L15" s="484">
        <f>'1, 3, &amp; 5'!DL74</f>
        <v>2</v>
      </c>
      <c r="M15" s="484">
        <f>'1, 3, &amp; 5'!DM74</f>
        <v>4</v>
      </c>
      <c r="N15" s="484">
        <f>'1, 3, &amp; 5'!DN74</f>
        <v>0</v>
      </c>
      <c r="O15" s="484">
        <f>'4,7,8'!DK76</f>
        <v>0</v>
      </c>
      <c r="P15" s="484">
        <f>'4,7,8'!DL76</f>
        <v>5</v>
      </c>
      <c r="Q15" s="484">
        <f>'4,7,8'!DM76</f>
        <v>10</v>
      </c>
      <c r="R15" s="484">
        <f>'4,7,8'!DN76</f>
        <v>0</v>
      </c>
      <c r="S15" s="484">
        <f>'1, 3, &amp; 5'!DK75</f>
        <v>0</v>
      </c>
      <c r="T15" s="484">
        <f>'1, 3, &amp; 5'!DL75</f>
        <v>15</v>
      </c>
      <c r="U15" s="484">
        <f>'1, 3, &amp; 5'!DM75</f>
        <v>15</v>
      </c>
      <c r="V15" s="484">
        <f>'1, 3, &amp; 5'!DN75</f>
        <v>0</v>
      </c>
      <c r="W15" s="484">
        <f>'9,6, &amp; 2'!DL196</f>
        <v>0</v>
      </c>
      <c r="X15" s="484">
        <f>'9,6, &amp; 2'!DM196</f>
        <v>23</v>
      </c>
      <c r="Y15" s="484">
        <f>'9,6, &amp; 2'!DN196</f>
        <v>10</v>
      </c>
      <c r="Z15" s="484">
        <f>'9,6, &amp; 2'!DO196</f>
        <v>0</v>
      </c>
      <c r="AA15" s="484">
        <f>'4,7,8'!DK94</f>
        <v>0</v>
      </c>
      <c r="AB15" s="484">
        <f>'4,7,8'!DL94</f>
        <v>5</v>
      </c>
      <c r="AC15" s="484">
        <f>'4,7,8'!DM94</f>
        <v>5</v>
      </c>
      <c r="AD15" s="484">
        <f>'4,7,8'!DN94</f>
        <v>0</v>
      </c>
      <c r="AE15" s="484">
        <f>'4,7,8'!DK101</f>
        <v>0</v>
      </c>
      <c r="AF15" s="484">
        <f>'4,7,8'!DL101</f>
        <v>1</v>
      </c>
      <c r="AG15" s="484">
        <f>'4,7,8'!DM101</f>
        <v>5</v>
      </c>
      <c r="AH15" s="484">
        <f>'4,7,8'!DN101</f>
        <v>0</v>
      </c>
      <c r="AI15" s="484">
        <f>'9,6, &amp; 2'!DL181</f>
        <v>1</v>
      </c>
      <c r="AJ15" s="484">
        <f>'9,6, &amp; 2'!DM181</f>
        <v>20</v>
      </c>
      <c r="AK15" s="484">
        <f>'9,6, &amp; 2'!DN181</f>
        <v>10</v>
      </c>
      <c r="AL15" s="484">
        <f>'9,6, &amp; 2'!DO181</f>
        <v>0</v>
      </c>
      <c r="AM15" s="484">
        <f t="shared" ref="AM15:AP15" si="10">C15+G15+K15+O15+S15+W15+AA15+AE15+AI15</f>
        <v>2</v>
      </c>
      <c r="AN15" s="484">
        <f t="shared" si="10"/>
        <v>79</v>
      </c>
      <c r="AO15" s="484">
        <f t="shared" si="10"/>
        <v>67</v>
      </c>
      <c r="AP15" s="484">
        <f t="shared" si="10"/>
        <v>0</v>
      </c>
    </row>
    <row r="16" spans="1:42" x14ac:dyDescent="0.2">
      <c r="A16" s="483">
        <v>12</v>
      </c>
      <c r="B16" s="483" t="s">
        <v>8</v>
      </c>
      <c r="C16" s="484">
        <f>'1, 3, &amp; 5'!DU73</f>
        <v>0</v>
      </c>
      <c r="D16" s="484">
        <f>'1, 3, &amp; 5'!DV73</f>
        <v>2</v>
      </c>
      <c r="E16" s="484">
        <f>'1, 3, &amp; 5'!DW73</f>
        <v>0</v>
      </c>
      <c r="F16" s="484">
        <f>'1, 3, &amp; 5'!DX73</f>
        <v>0</v>
      </c>
      <c r="G16" s="484">
        <f>'9,6, &amp; 2'!DV169</f>
        <v>1</v>
      </c>
      <c r="H16" s="484">
        <f>'9,6, &amp; 2'!DW169</f>
        <v>6</v>
      </c>
      <c r="I16" s="484">
        <f>'9,6, &amp; 2'!DX169</f>
        <v>8</v>
      </c>
      <c r="J16" s="484">
        <f>'9,6, &amp; 2'!DY169</f>
        <v>0</v>
      </c>
      <c r="K16" s="484">
        <f>'1, 3, &amp; 5'!DU74</f>
        <v>0</v>
      </c>
      <c r="L16" s="484">
        <f>'1, 3, &amp; 5'!DV74</f>
        <v>3</v>
      </c>
      <c r="M16" s="484">
        <f>'1, 3, &amp; 5'!DW74</f>
        <v>3</v>
      </c>
      <c r="N16" s="484">
        <f>'1, 3, &amp; 5'!DX74</f>
        <v>0</v>
      </c>
      <c r="O16" s="484">
        <f>'4,7,8'!DU76</f>
        <v>0</v>
      </c>
      <c r="P16" s="484">
        <f>'4,7,8'!DV76</f>
        <v>9</v>
      </c>
      <c r="Q16" s="484">
        <f>'4,7,8'!DW76</f>
        <v>6</v>
      </c>
      <c r="R16" s="484">
        <f>'4,7,8'!DX76</f>
        <v>0</v>
      </c>
      <c r="S16" s="484">
        <f>'1, 3, &amp; 5'!DU75</f>
        <v>3</v>
      </c>
      <c r="T16" s="484">
        <f>'1, 3, &amp; 5'!DV75</f>
        <v>13</v>
      </c>
      <c r="U16" s="484">
        <f>'1, 3, &amp; 5'!DW75</f>
        <v>14</v>
      </c>
      <c r="V16" s="484">
        <f>'1, 3, &amp; 5'!DX75</f>
        <v>0</v>
      </c>
      <c r="W16" s="484">
        <f>'9,6, &amp; 2'!DV196</f>
        <v>0</v>
      </c>
      <c r="X16" s="484">
        <f>'9,6, &amp; 2'!DW196</f>
        <v>28</v>
      </c>
      <c r="Y16" s="484">
        <f>'9,6, &amp; 2'!DX196</f>
        <v>5</v>
      </c>
      <c r="Z16" s="484">
        <f>'9,6, &amp; 2'!DY196</f>
        <v>0</v>
      </c>
      <c r="AA16" s="484">
        <f>'4,7,8'!DU94</f>
        <v>0</v>
      </c>
      <c r="AB16" s="484">
        <f>'4,7,8'!DV94</f>
        <v>7</v>
      </c>
      <c r="AC16" s="484">
        <f>'4,7,8'!DW94</f>
        <v>3</v>
      </c>
      <c r="AD16" s="484">
        <f>'4,7,8'!DX94</f>
        <v>0</v>
      </c>
      <c r="AE16" s="484">
        <f>'4,7,8'!DU101</f>
        <v>0</v>
      </c>
      <c r="AF16" s="484">
        <f>'4,7,8'!DV101</f>
        <v>5</v>
      </c>
      <c r="AG16" s="484">
        <f>'4,7,8'!DW101</f>
        <v>1</v>
      </c>
      <c r="AH16" s="484">
        <f>'4,7,8'!DX101</f>
        <v>0</v>
      </c>
      <c r="AI16" s="484">
        <f>'9,6, &amp; 2'!DV181</f>
        <v>3</v>
      </c>
      <c r="AJ16" s="484">
        <f>'9,6, &amp; 2'!DW181</f>
        <v>22</v>
      </c>
      <c r="AK16" s="484">
        <f>'9,6, &amp; 2'!DX181</f>
        <v>6</v>
      </c>
      <c r="AL16" s="484">
        <f>'9,6, &amp; 2'!DY181</f>
        <v>0</v>
      </c>
      <c r="AM16" s="484">
        <f t="shared" ref="AM16:AP16" si="11">C16+G16+K16+O16+S16+W16+AA16+AE16+AI16</f>
        <v>7</v>
      </c>
      <c r="AN16" s="484">
        <f t="shared" si="11"/>
        <v>95</v>
      </c>
      <c r="AO16" s="484">
        <f t="shared" si="11"/>
        <v>46</v>
      </c>
      <c r="AP16" s="484">
        <f t="shared" si="11"/>
        <v>0</v>
      </c>
    </row>
    <row r="17" spans="1:42" x14ac:dyDescent="0.2">
      <c r="A17" s="483">
        <v>13</v>
      </c>
      <c r="B17" s="483" t="s">
        <v>10</v>
      </c>
      <c r="C17" s="484">
        <f>'1, 3, &amp; 5'!EE73</f>
        <v>0</v>
      </c>
      <c r="D17" s="484">
        <f>'1, 3, &amp; 5'!EF73</f>
        <v>2</v>
      </c>
      <c r="E17" s="484">
        <f>'1, 3, &amp; 5'!EG73</f>
        <v>0</v>
      </c>
      <c r="F17" s="484">
        <f>'1, 3, &amp; 5'!EH73</f>
        <v>0</v>
      </c>
      <c r="G17" s="484">
        <f>'9,6, &amp; 2'!EF169</f>
        <v>1</v>
      </c>
      <c r="H17" s="484">
        <f>'9,6, &amp; 2'!EG169</f>
        <v>9</v>
      </c>
      <c r="I17" s="484">
        <f>'9,6, &amp; 2'!EH169</f>
        <v>5</v>
      </c>
      <c r="J17" s="484">
        <f>'9,6, &amp; 2'!EI169</f>
        <v>0</v>
      </c>
      <c r="K17" s="484">
        <f>'1, 3, &amp; 5'!EE74</f>
        <v>0</v>
      </c>
      <c r="L17" s="484">
        <f>'1, 3, &amp; 5'!EF74</f>
        <v>3</v>
      </c>
      <c r="M17" s="484">
        <f>'1, 3, &amp; 5'!EG74</f>
        <v>3</v>
      </c>
      <c r="N17" s="484">
        <f>'1, 3, &amp; 5'!EH74</f>
        <v>0</v>
      </c>
      <c r="O17" s="484">
        <f>'4,7,8'!EE76</f>
        <v>0</v>
      </c>
      <c r="P17" s="484">
        <f>'4,7,8'!EF76</f>
        <v>8</v>
      </c>
      <c r="Q17" s="484">
        <f>'4,7,8'!EG76</f>
        <v>7</v>
      </c>
      <c r="R17" s="484">
        <f>'4,7,8'!EH76</f>
        <v>0</v>
      </c>
      <c r="S17" s="484">
        <f>'1, 3, &amp; 5'!EE75</f>
        <v>3</v>
      </c>
      <c r="T17" s="484">
        <f>'1, 3, &amp; 5'!EF75</f>
        <v>13</v>
      </c>
      <c r="U17" s="484">
        <f>'1, 3, &amp; 5'!EG75</f>
        <v>14</v>
      </c>
      <c r="V17" s="484">
        <f>'1, 3, &amp; 5'!EH75</f>
        <v>0</v>
      </c>
      <c r="W17" s="484">
        <f>'9,6, &amp; 2'!EF196</f>
        <v>0</v>
      </c>
      <c r="X17" s="484">
        <f>'9,6, &amp; 2'!EG196</f>
        <v>25</v>
      </c>
      <c r="Y17" s="484">
        <f>'9,6, &amp; 2'!EH196</f>
        <v>8</v>
      </c>
      <c r="Z17" s="484">
        <f>'9,6, &amp; 2'!EI196</f>
        <v>0</v>
      </c>
      <c r="AA17" s="484">
        <f>'4,7,8'!EE94</f>
        <v>0</v>
      </c>
      <c r="AB17" s="484">
        <f>'4,7,8'!EF94</f>
        <v>6</v>
      </c>
      <c r="AC17" s="484">
        <f>'4,7,8'!EG94</f>
        <v>4</v>
      </c>
      <c r="AD17" s="484">
        <f>'4,7,8'!EH94</f>
        <v>0</v>
      </c>
      <c r="AE17" s="484">
        <f>'4,7,8'!EE101</f>
        <v>0</v>
      </c>
      <c r="AF17" s="484">
        <f>'4,7,8'!EF101</f>
        <v>5</v>
      </c>
      <c r="AG17" s="484">
        <f>'4,7,8'!EG101</f>
        <v>1</v>
      </c>
      <c r="AH17" s="484">
        <f>'4,7,8'!EH101</f>
        <v>0</v>
      </c>
      <c r="AI17" s="484">
        <f>'9,6, &amp; 2'!EF181</f>
        <v>3</v>
      </c>
      <c r="AJ17" s="484">
        <f>'9,6, &amp; 2'!EG181</f>
        <v>24</v>
      </c>
      <c r="AK17" s="484">
        <f>'9,6, &amp; 2'!EH181</f>
        <v>4</v>
      </c>
      <c r="AL17" s="484">
        <f>'9,6, &amp; 2'!EI181</f>
        <v>0</v>
      </c>
      <c r="AM17" s="484">
        <f t="shared" ref="AM17:AP17" si="12">C17+G17+K17+O17+S17+W17+AA17+AE17+AI17</f>
        <v>7</v>
      </c>
      <c r="AN17" s="484">
        <f t="shared" si="12"/>
        <v>95</v>
      </c>
      <c r="AO17" s="484">
        <f t="shared" si="12"/>
        <v>46</v>
      </c>
      <c r="AP17" s="484">
        <f t="shared" si="12"/>
        <v>0</v>
      </c>
    </row>
    <row r="18" spans="1:42" x14ac:dyDescent="0.2">
      <c r="A18" s="483">
        <v>14</v>
      </c>
      <c r="B18" s="483" t="s">
        <v>9</v>
      </c>
      <c r="C18" s="484">
        <f>'1, 3, &amp; 5'!EO73</f>
        <v>0</v>
      </c>
      <c r="D18" s="484">
        <f>'1, 3, &amp; 5'!EP73</f>
        <v>1</v>
      </c>
      <c r="E18" s="484">
        <f>'1, 3, &amp; 5'!EQ73</f>
        <v>1</v>
      </c>
      <c r="F18" s="484">
        <f>'1, 3, &amp; 5'!ER73</f>
        <v>0</v>
      </c>
      <c r="G18" s="484">
        <f>'9,6, &amp; 2'!EP169</f>
        <v>1</v>
      </c>
      <c r="H18" s="484">
        <f>'9,6, &amp; 2'!EQ169</f>
        <v>7</v>
      </c>
      <c r="I18" s="484">
        <f>'9,6, &amp; 2'!ER169</f>
        <v>7</v>
      </c>
      <c r="J18" s="484">
        <f>'9,6, &amp; 2'!ES169</f>
        <v>0</v>
      </c>
      <c r="K18" s="484">
        <f>'1, 3, &amp; 5'!EO74</f>
        <v>0</v>
      </c>
      <c r="L18" s="484">
        <f>'1, 3, &amp; 5'!EP74</f>
        <v>3</v>
      </c>
      <c r="M18" s="484">
        <f>'1, 3, &amp; 5'!EQ74</f>
        <v>3</v>
      </c>
      <c r="N18" s="484">
        <f>'1, 3, &amp; 5'!ER74</f>
        <v>0</v>
      </c>
      <c r="O18" s="484">
        <f>'4,7,8'!EO76</f>
        <v>0</v>
      </c>
      <c r="P18" s="484">
        <f>'4,7,8'!EP76</f>
        <v>5</v>
      </c>
      <c r="Q18" s="484">
        <f>'4,7,8'!EQ76</f>
        <v>10</v>
      </c>
      <c r="R18" s="484">
        <f>'4,7,8'!ER76</f>
        <v>0</v>
      </c>
      <c r="S18" s="484">
        <f>'1, 3, &amp; 5'!EO75</f>
        <v>1</v>
      </c>
      <c r="T18" s="484">
        <f>'1, 3, &amp; 5'!EP75</f>
        <v>18</v>
      </c>
      <c r="U18" s="484">
        <f>'1, 3, &amp; 5'!EQ75</f>
        <v>11</v>
      </c>
      <c r="V18" s="484">
        <f>'1, 3, &amp; 5'!ER75</f>
        <v>0</v>
      </c>
      <c r="W18" s="484">
        <f>'9,6, &amp; 2'!EP196</f>
        <v>0</v>
      </c>
      <c r="X18" s="484">
        <f>'9,6, &amp; 2'!EQ196</f>
        <v>26</v>
      </c>
      <c r="Y18" s="484">
        <f>'9,6, &amp; 2'!ER196</f>
        <v>7</v>
      </c>
      <c r="Z18" s="484">
        <f>'9,6, &amp; 2'!ES196</f>
        <v>0</v>
      </c>
      <c r="AA18" s="484">
        <f>'4,7,8'!EO94</f>
        <v>0</v>
      </c>
      <c r="AB18" s="484">
        <f>'4,7,8'!EP94</f>
        <v>6</v>
      </c>
      <c r="AC18" s="484">
        <f>'4,7,8'!EQ94</f>
        <v>4</v>
      </c>
      <c r="AD18" s="484">
        <f>'4,7,8'!ER94</f>
        <v>0</v>
      </c>
      <c r="AE18" s="484">
        <f>'4,7,8'!EO101</f>
        <v>0</v>
      </c>
      <c r="AF18" s="484">
        <f>'4,7,8'!EP101</f>
        <v>1</v>
      </c>
      <c r="AG18" s="484">
        <f>'4,7,8'!EQ101</f>
        <v>5</v>
      </c>
      <c r="AH18" s="484">
        <f>'4,7,8'!ER101</f>
        <v>0</v>
      </c>
      <c r="AI18" s="484">
        <f>'9,6, &amp; 2'!EP181</f>
        <v>2</v>
      </c>
      <c r="AJ18" s="484">
        <f>'9,6, &amp; 2'!EQ181</f>
        <v>22</v>
      </c>
      <c r="AK18" s="484">
        <f>'9,6, &amp; 2'!ER181</f>
        <v>7</v>
      </c>
      <c r="AL18" s="484">
        <f>'9,6, &amp; 2'!ES181</f>
        <v>0</v>
      </c>
      <c r="AM18" s="484">
        <f t="shared" ref="AM18:AP18" si="13">C18+G18+K18+O18+S18+W18+AA18+AE18+AI18</f>
        <v>4</v>
      </c>
      <c r="AN18" s="484">
        <f t="shared" si="13"/>
        <v>89</v>
      </c>
      <c r="AO18" s="484">
        <f t="shared" si="13"/>
        <v>55</v>
      </c>
      <c r="AP18" s="484">
        <f t="shared" si="13"/>
        <v>0</v>
      </c>
    </row>
    <row r="19" spans="1:42" x14ac:dyDescent="0.2">
      <c r="A19" s="704" t="s">
        <v>2786</v>
      </c>
      <c r="B19" s="574"/>
      <c r="C19" s="2">
        <f t="shared" ref="C19:AP19" si="14">SUM(C5:C18)</f>
        <v>0</v>
      </c>
      <c r="D19" s="2">
        <f t="shared" si="14"/>
        <v>24</v>
      </c>
      <c r="E19" s="2">
        <f t="shared" si="14"/>
        <v>4</v>
      </c>
      <c r="F19" s="2">
        <f t="shared" si="14"/>
        <v>0</v>
      </c>
      <c r="G19" s="2">
        <f t="shared" si="14"/>
        <v>8</v>
      </c>
      <c r="H19" s="2">
        <f t="shared" si="14"/>
        <v>125</v>
      </c>
      <c r="I19" s="2">
        <f t="shared" si="14"/>
        <v>75</v>
      </c>
      <c r="J19" s="2">
        <f t="shared" si="14"/>
        <v>0</v>
      </c>
      <c r="K19" s="2">
        <f t="shared" si="14"/>
        <v>0</v>
      </c>
      <c r="L19" s="2">
        <f t="shared" si="14"/>
        <v>35</v>
      </c>
      <c r="M19" s="2">
        <f t="shared" si="14"/>
        <v>46</v>
      </c>
      <c r="N19" s="2">
        <f t="shared" si="14"/>
        <v>0</v>
      </c>
      <c r="O19" s="2">
        <f t="shared" si="14"/>
        <v>0</v>
      </c>
      <c r="P19" s="2">
        <f t="shared" si="14"/>
        <v>117</v>
      </c>
      <c r="Q19" s="2">
        <f t="shared" si="14"/>
        <v>93</v>
      </c>
      <c r="R19" s="2">
        <f t="shared" si="14"/>
        <v>0</v>
      </c>
      <c r="S19" s="2">
        <f t="shared" si="14"/>
        <v>13</v>
      </c>
      <c r="T19" s="2">
        <f t="shared" si="14"/>
        <v>199</v>
      </c>
      <c r="U19" s="2">
        <f t="shared" si="14"/>
        <v>204</v>
      </c>
      <c r="V19" s="2">
        <f t="shared" si="14"/>
        <v>0</v>
      </c>
      <c r="W19" s="2">
        <f t="shared" si="14"/>
        <v>0</v>
      </c>
      <c r="X19" s="2">
        <f t="shared" si="14"/>
        <v>248</v>
      </c>
      <c r="Y19" s="2">
        <f t="shared" si="14"/>
        <v>74</v>
      </c>
      <c r="Z19" s="2">
        <f t="shared" si="14"/>
        <v>0</v>
      </c>
      <c r="AA19" s="2">
        <f t="shared" si="14"/>
        <v>0</v>
      </c>
      <c r="AB19" s="2">
        <f t="shared" si="14"/>
        <v>85</v>
      </c>
      <c r="AC19" s="2">
        <f t="shared" si="14"/>
        <v>54</v>
      </c>
      <c r="AD19" s="2">
        <f t="shared" si="14"/>
        <v>0</v>
      </c>
      <c r="AE19" s="2">
        <f t="shared" si="14"/>
        <v>0</v>
      </c>
      <c r="AF19" s="2">
        <f t="shared" si="14"/>
        <v>51</v>
      </c>
      <c r="AG19" s="2">
        <f t="shared" si="14"/>
        <v>33</v>
      </c>
      <c r="AH19" s="2">
        <f t="shared" si="14"/>
        <v>0</v>
      </c>
      <c r="AI19" s="2">
        <f t="shared" si="14"/>
        <v>21</v>
      </c>
      <c r="AJ19" s="2">
        <f t="shared" si="14"/>
        <v>275</v>
      </c>
      <c r="AK19" s="2">
        <f t="shared" si="14"/>
        <v>109</v>
      </c>
      <c r="AL19" s="2">
        <f t="shared" si="14"/>
        <v>1</v>
      </c>
      <c r="AM19" s="2">
        <f t="shared" si="14"/>
        <v>42</v>
      </c>
      <c r="AN19" s="2">
        <f t="shared" si="14"/>
        <v>1159</v>
      </c>
      <c r="AO19" s="2">
        <f t="shared" si="14"/>
        <v>692</v>
      </c>
      <c r="AP19" s="2">
        <f t="shared" si="14"/>
        <v>1</v>
      </c>
    </row>
    <row r="20" spans="1:42" x14ac:dyDescent="0.2">
      <c r="A20" s="482"/>
      <c r="B20" s="48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1:42" ht="15.75" customHeight="1" x14ac:dyDescent="0.2">
      <c r="A21" s="482"/>
      <c r="B21" s="48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1:42" ht="15.75" customHeight="1" x14ac:dyDescent="0.2">
      <c r="A22" s="482"/>
      <c r="B22" s="48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1:42" ht="15.75" customHeight="1" x14ac:dyDescent="0.2">
      <c r="A23" s="482"/>
      <c r="B23" s="482"/>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1:42" ht="15.75" customHeight="1" x14ac:dyDescent="0.2">
      <c r="A24" s="482"/>
      <c r="B24" s="482"/>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1:42" ht="15.75" customHeight="1" x14ac:dyDescent="0.2">
      <c r="A25" s="482"/>
      <c r="B25" s="482"/>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1:42" ht="15.75" customHeight="1" x14ac:dyDescent="0.2">
      <c r="A26" s="482"/>
      <c r="B26" s="482"/>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1:42" ht="15.75" customHeight="1" x14ac:dyDescent="0.2">
      <c r="A27" s="482"/>
      <c r="B27" s="48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1:42" ht="15.75" customHeight="1" x14ac:dyDescent="0.2">
      <c r="A28" s="482"/>
      <c r="B28" s="48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1:42" ht="15.75" customHeight="1" x14ac:dyDescent="0.2">
      <c r="A29" s="482"/>
      <c r="B29" s="482"/>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1:42" ht="15.75" customHeight="1" x14ac:dyDescent="0.2">
      <c r="A30" s="482"/>
      <c r="B30" s="482"/>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1:42" ht="15.75" customHeight="1" x14ac:dyDescent="0.2">
      <c r="A31" s="482"/>
      <c r="B31" s="482"/>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ht="15.75" customHeight="1" x14ac:dyDescent="0.2">
      <c r="A32" s="482"/>
      <c r="B32" s="482"/>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5.75" customHeight="1" x14ac:dyDescent="0.2">
      <c r="A33" s="482"/>
      <c r="B33" s="482"/>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5.75" customHeight="1" x14ac:dyDescent="0.2">
      <c r="A34" s="482"/>
      <c r="B34" s="482"/>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5.75" customHeight="1" x14ac:dyDescent="0.2">
      <c r="A35" s="482"/>
      <c r="B35" s="482"/>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5.75" customHeight="1" x14ac:dyDescent="0.2">
      <c r="A36" s="482"/>
      <c r="B36" s="482"/>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15.75" customHeight="1" x14ac:dyDescent="0.2">
      <c r="A37" s="482"/>
      <c r="B37" s="482"/>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75" customHeight="1" x14ac:dyDescent="0.2">
      <c r="A38" s="482"/>
      <c r="B38" s="48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15.75" customHeight="1" x14ac:dyDescent="0.2">
      <c r="A39" s="482"/>
      <c r="B39" s="482"/>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75" customHeight="1" x14ac:dyDescent="0.2">
      <c r="A40" s="482"/>
      <c r="B40" s="482"/>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5.75" customHeight="1" x14ac:dyDescent="0.2">
      <c r="A41" s="482"/>
      <c r="B41" s="48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75" customHeight="1" x14ac:dyDescent="0.2">
      <c r="A42" s="482"/>
      <c r="B42" s="48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15.75" customHeight="1" x14ac:dyDescent="0.2">
      <c r="A43" s="482"/>
      <c r="B43" s="48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75" customHeight="1" x14ac:dyDescent="0.2">
      <c r="A44" s="482"/>
      <c r="B44" s="48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75" customHeight="1" x14ac:dyDescent="0.2">
      <c r="A45" s="482"/>
      <c r="B45" s="48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75" customHeight="1" x14ac:dyDescent="0.2">
      <c r="A46" s="482"/>
      <c r="B46" s="48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75" customHeight="1" x14ac:dyDescent="0.2">
      <c r="A47" s="482"/>
      <c r="B47" s="482"/>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75" customHeight="1" x14ac:dyDescent="0.2">
      <c r="A48" s="482"/>
      <c r="B48" s="48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1:42" ht="15.75" customHeight="1" x14ac:dyDescent="0.2">
      <c r="A49" s="482"/>
      <c r="B49" s="482"/>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1:42" ht="15.75" customHeight="1" x14ac:dyDescent="0.2">
      <c r="A50" s="482"/>
      <c r="B50" s="482"/>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1:42" ht="15.75" customHeight="1" x14ac:dyDescent="0.2">
      <c r="A51" s="482"/>
      <c r="B51" s="482"/>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1:42" ht="15.75" customHeight="1" x14ac:dyDescent="0.2">
      <c r="A52" s="482"/>
      <c r="B52" s="482"/>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1:42" ht="15.75" customHeight="1" x14ac:dyDescent="0.2">
      <c r="A53" s="482"/>
      <c r="B53" s="482"/>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1:42" ht="15.75" customHeight="1" x14ac:dyDescent="0.2">
      <c r="A54" s="482"/>
      <c r="B54" s="482"/>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1:42" ht="15.75" customHeight="1" x14ac:dyDescent="0.2">
      <c r="A55" s="482"/>
      <c r="B55" s="48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1:42" ht="15.75" customHeight="1" x14ac:dyDescent="0.2">
      <c r="A56" s="482"/>
      <c r="B56" s="482"/>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1:42" ht="15.75" customHeight="1" x14ac:dyDescent="0.2">
      <c r="A57" s="482"/>
      <c r="B57" s="482"/>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1:42" ht="15.75" customHeight="1" x14ac:dyDescent="0.2">
      <c r="A58" s="482"/>
      <c r="B58" s="482"/>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1:42" ht="15.75" customHeight="1" x14ac:dyDescent="0.2">
      <c r="A59" s="482"/>
      <c r="B59" s="482"/>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1:42" ht="15.75" customHeight="1" x14ac:dyDescent="0.2">
      <c r="A60" s="482"/>
      <c r="B60" s="482"/>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1:42" ht="15.75" customHeight="1" x14ac:dyDescent="0.2">
      <c r="A61" s="482"/>
      <c r="B61" s="482"/>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1:42" ht="15.75" customHeight="1" x14ac:dyDescent="0.2">
      <c r="A62" s="482"/>
      <c r="B62" s="482"/>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1:42" ht="15.75" customHeight="1" x14ac:dyDescent="0.2">
      <c r="A63" s="482"/>
      <c r="B63" s="482"/>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1:42" ht="15.75" customHeight="1" x14ac:dyDescent="0.2">
      <c r="A64" s="482"/>
      <c r="B64" s="482"/>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1:42" ht="15.75" customHeight="1" x14ac:dyDescent="0.2">
      <c r="A65" s="482"/>
      <c r="B65" s="482"/>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1:42" ht="15.75" customHeight="1" x14ac:dyDescent="0.2">
      <c r="A66" s="482"/>
      <c r="B66" s="482"/>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1:42" ht="15.75" customHeight="1" x14ac:dyDescent="0.2">
      <c r="A67" s="482"/>
      <c r="B67" s="482"/>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1:42" ht="15.75" customHeight="1" x14ac:dyDescent="0.2">
      <c r="A68" s="482"/>
      <c r="B68" s="48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1:42" ht="15.75" customHeight="1" x14ac:dyDescent="0.2">
      <c r="A69" s="482"/>
      <c r="B69" s="48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1:42" ht="15.75" customHeight="1" x14ac:dyDescent="0.2">
      <c r="A70" s="482"/>
      <c r="B70" s="48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row>
    <row r="71" spans="1:42" ht="15.75" customHeight="1" x14ac:dyDescent="0.2">
      <c r="A71" s="482"/>
      <c r="B71" s="482"/>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row>
    <row r="72" spans="1:42" ht="15.75" customHeight="1" x14ac:dyDescent="0.2">
      <c r="A72" s="482"/>
      <c r="B72" s="482"/>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row>
    <row r="73" spans="1:42" ht="15.75" customHeight="1" x14ac:dyDescent="0.2">
      <c r="A73" s="482"/>
      <c r="B73" s="482"/>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row>
    <row r="74" spans="1:42" ht="15.75" customHeight="1" x14ac:dyDescent="0.2">
      <c r="A74" s="482"/>
      <c r="B74" s="482"/>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row>
    <row r="75" spans="1:42" ht="15.75" customHeight="1" x14ac:dyDescent="0.2">
      <c r="A75" s="482"/>
      <c r="B75" s="482"/>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row>
    <row r="76" spans="1:42" ht="15.75" customHeight="1" x14ac:dyDescent="0.2">
      <c r="A76" s="482"/>
      <c r="B76" s="482"/>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row>
    <row r="77" spans="1:42" ht="15.75" customHeight="1" x14ac:dyDescent="0.2">
      <c r="A77" s="482"/>
      <c r="B77" s="482"/>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1:42" ht="15.75" customHeight="1" x14ac:dyDescent="0.2">
      <c r="A78" s="482"/>
      <c r="B78" s="482"/>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row>
    <row r="79" spans="1:42" ht="15.75" customHeight="1" x14ac:dyDescent="0.2">
      <c r="A79" s="482"/>
      <c r="B79" s="482"/>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row>
    <row r="80" spans="1:42" ht="15.75" customHeight="1" x14ac:dyDescent="0.2">
      <c r="A80" s="482"/>
      <c r="B80" s="482"/>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row>
    <row r="81" spans="1:42" ht="15.75" customHeight="1" x14ac:dyDescent="0.2">
      <c r="A81" s="482"/>
      <c r="B81" s="482"/>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row>
    <row r="82" spans="1:42" ht="15.75" customHeight="1" x14ac:dyDescent="0.2">
      <c r="A82" s="482"/>
      <c r="B82" s="482"/>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row>
    <row r="83" spans="1:42" ht="15.75" customHeight="1" x14ac:dyDescent="0.2">
      <c r="A83" s="482"/>
      <c r="B83" s="482"/>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row>
    <row r="84" spans="1:42" ht="15.75" customHeight="1" x14ac:dyDescent="0.2">
      <c r="A84" s="482"/>
      <c r="B84" s="482"/>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1:42" ht="15.75" customHeight="1" x14ac:dyDescent="0.2">
      <c r="A85" s="482"/>
      <c r="B85" s="482"/>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row>
    <row r="86" spans="1:42" ht="15.75" customHeight="1" x14ac:dyDescent="0.2">
      <c r="A86" s="482"/>
      <c r="B86" s="482"/>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1:42" ht="15.75" customHeight="1" x14ac:dyDescent="0.2">
      <c r="A87" s="482"/>
      <c r="B87" s="482"/>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1:42" ht="15.75" customHeight="1" x14ac:dyDescent="0.2">
      <c r="A88" s="482"/>
      <c r="B88" s="482"/>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1:42" ht="15.75" customHeight="1" x14ac:dyDescent="0.2">
      <c r="A89" s="482"/>
      <c r="B89" s="482"/>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1:42" ht="15.75" customHeight="1" x14ac:dyDescent="0.2">
      <c r="A90" s="482"/>
      <c r="B90" s="482"/>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1:42" ht="15.75" customHeight="1" x14ac:dyDescent="0.2">
      <c r="A91" s="482"/>
      <c r="B91" s="482"/>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1:42" ht="15.75" customHeight="1" x14ac:dyDescent="0.2">
      <c r="A92" s="482"/>
      <c r="B92" s="482"/>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1:42" ht="15.75" customHeight="1" x14ac:dyDescent="0.2">
      <c r="A93" s="482"/>
      <c r="B93" s="482"/>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1:42" ht="15.75" customHeight="1" x14ac:dyDescent="0.2">
      <c r="A94" s="482"/>
      <c r="B94" s="482"/>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1:42" ht="15.75" customHeight="1" x14ac:dyDescent="0.2">
      <c r="A95" s="482"/>
      <c r="B95" s="482"/>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1:42" ht="15.75" customHeight="1" x14ac:dyDescent="0.2">
      <c r="A96" s="482"/>
      <c r="B96" s="482"/>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1:42" ht="15.75" customHeight="1" x14ac:dyDescent="0.2">
      <c r="A97" s="482"/>
      <c r="B97" s="482"/>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1:42" ht="15.75" customHeight="1" x14ac:dyDescent="0.2">
      <c r="A98" s="482"/>
      <c r="B98" s="482"/>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1:42" ht="15.75" customHeight="1" x14ac:dyDescent="0.2">
      <c r="A99" s="482"/>
      <c r="B99" s="482"/>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1:42" ht="15.75" customHeight="1" x14ac:dyDescent="0.2">
      <c r="A100" s="482"/>
      <c r="B100" s="482"/>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ht="15.75" customHeight="1" x14ac:dyDescent="0.2">
      <c r="A101" s="482"/>
      <c r="B101" s="482"/>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1:42" ht="15.75" customHeight="1" x14ac:dyDescent="0.2">
      <c r="A102" s="482"/>
      <c r="B102" s="482"/>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ht="15.75" customHeight="1" x14ac:dyDescent="0.2">
      <c r="A103" s="482"/>
      <c r="B103" s="482"/>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ht="15.75" customHeight="1" x14ac:dyDescent="0.2">
      <c r="A104" s="482"/>
      <c r="B104" s="482"/>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ht="15.75" customHeight="1" x14ac:dyDescent="0.2">
      <c r="A105" s="482"/>
      <c r="B105" s="482"/>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ht="15.75" customHeight="1" x14ac:dyDescent="0.2">
      <c r="A106" s="482"/>
      <c r="B106" s="482"/>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ht="15.75" customHeight="1" x14ac:dyDescent="0.2">
      <c r="A107" s="482"/>
      <c r="B107" s="482"/>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ht="15.75" customHeight="1" x14ac:dyDescent="0.2">
      <c r="A108" s="482"/>
      <c r="B108" s="482"/>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ht="15.75" customHeight="1" x14ac:dyDescent="0.2">
      <c r="A109" s="482"/>
      <c r="B109" s="482"/>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ht="15.75" customHeight="1" x14ac:dyDescent="0.2">
      <c r="A110" s="482"/>
      <c r="B110" s="482"/>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ht="15.75" customHeight="1" x14ac:dyDescent="0.2">
      <c r="A111" s="482"/>
      <c r="B111" s="482"/>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ht="15.75" customHeight="1" x14ac:dyDescent="0.2">
      <c r="A112" s="482"/>
      <c r="B112" s="482"/>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ht="15.75" customHeight="1" x14ac:dyDescent="0.2">
      <c r="A113" s="482"/>
      <c r="B113" s="482"/>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ht="15.75" customHeight="1" x14ac:dyDescent="0.2">
      <c r="A114" s="482"/>
      <c r="B114" s="482"/>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ht="15.75" customHeight="1" x14ac:dyDescent="0.2">
      <c r="A115" s="482"/>
      <c r="B115" s="482"/>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ht="15.75" customHeight="1" x14ac:dyDescent="0.2">
      <c r="A116" s="482"/>
      <c r="B116" s="482"/>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ht="15.75" customHeight="1" x14ac:dyDescent="0.2">
      <c r="A117" s="482"/>
      <c r="B117" s="482"/>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ht="15.75" customHeight="1" x14ac:dyDescent="0.2">
      <c r="A118" s="482"/>
      <c r="B118" s="482"/>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ht="15.75" customHeight="1" x14ac:dyDescent="0.2">
      <c r="A119" s="482"/>
      <c r="B119" s="482"/>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ht="15.75" customHeight="1" x14ac:dyDescent="0.2">
      <c r="A120" s="482"/>
      <c r="B120" s="482"/>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ht="15.75" customHeight="1" x14ac:dyDescent="0.2">
      <c r="A121" s="482"/>
      <c r="B121" s="482"/>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ht="15.75" customHeight="1" x14ac:dyDescent="0.2">
      <c r="A122" s="482"/>
      <c r="B122" s="482"/>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ht="15.75" customHeight="1" x14ac:dyDescent="0.2">
      <c r="A123" s="482"/>
      <c r="B123" s="482"/>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ht="15.75" customHeight="1" x14ac:dyDescent="0.2">
      <c r="A124" s="482"/>
      <c r="B124" s="482"/>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ht="15.75" customHeight="1" x14ac:dyDescent="0.2">
      <c r="A125" s="482"/>
      <c r="B125" s="482"/>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ht="15.75" customHeight="1" x14ac:dyDescent="0.2">
      <c r="A126" s="482"/>
      <c r="B126" s="482"/>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ht="15.75" customHeight="1" x14ac:dyDescent="0.2">
      <c r="A127" s="482"/>
      <c r="B127" s="482"/>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ht="15.75" customHeight="1" x14ac:dyDescent="0.2">
      <c r="A128" s="482"/>
      <c r="B128" s="482"/>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ht="15.75" customHeight="1" x14ac:dyDescent="0.2">
      <c r="A129" s="482"/>
      <c r="B129" s="482"/>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ht="15.75" customHeight="1" x14ac:dyDescent="0.2">
      <c r="A130" s="482"/>
      <c r="B130" s="482"/>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ht="15.75" customHeight="1" x14ac:dyDescent="0.2">
      <c r="A131" s="482"/>
      <c r="B131" s="482"/>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ht="15.75" customHeight="1" x14ac:dyDescent="0.2">
      <c r="A132" s="482"/>
      <c r="B132" s="482"/>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ht="15.75" customHeight="1" x14ac:dyDescent="0.2">
      <c r="A133" s="482"/>
      <c r="B133" s="482"/>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row>
    <row r="134" spans="1:42" ht="15.75" customHeight="1" x14ac:dyDescent="0.2">
      <c r="A134" s="482"/>
      <c r="B134" s="482"/>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row>
    <row r="135" spans="1:42" ht="15.75" customHeight="1" x14ac:dyDescent="0.2">
      <c r="A135" s="482"/>
      <c r="B135" s="482"/>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row>
    <row r="136" spans="1:42" ht="15.75" customHeight="1" x14ac:dyDescent="0.2">
      <c r="A136" s="482"/>
      <c r="B136" s="482"/>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row>
    <row r="137" spans="1:42" ht="15.75" customHeight="1" x14ac:dyDescent="0.2">
      <c r="A137" s="482"/>
      <c r="B137" s="482"/>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row>
    <row r="138" spans="1:42" ht="15.75" customHeight="1" x14ac:dyDescent="0.2">
      <c r="A138" s="482"/>
      <c r="B138" s="482"/>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row>
    <row r="139" spans="1:42" ht="15.75" customHeight="1" x14ac:dyDescent="0.2">
      <c r="A139" s="482"/>
      <c r="B139" s="482"/>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row>
    <row r="140" spans="1:42" ht="15.75" customHeight="1" x14ac:dyDescent="0.2">
      <c r="A140" s="482"/>
      <c r="B140" s="482"/>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row>
    <row r="141" spans="1:42" ht="15.75" customHeight="1" x14ac:dyDescent="0.2">
      <c r="A141" s="482"/>
      <c r="B141" s="482"/>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ht="15.75" customHeight="1" x14ac:dyDescent="0.2">
      <c r="A142" s="482"/>
      <c r="B142" s="482"/>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ht="15.75" customHeight="1" x14ac:dyDescent="0.2">
      <c r="A143" s="482"/>
      <c r="B143" s="482"/>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ht="15.75" customHeight="1" x14ac:dyDescent="0.2">
      <c r="A144" s="482"/>
      <c r="B144" s="482"/>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ht="15.75" customHeight="1" x14ac:dyDescent="0.2">
      <c r="A145" s="482"/>
      <c r="B145" s="482"/>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ht="15.75" customHeight="1" x14ac:dyDescent="0.2">
      <c r="A146" s="482"/>
      <c r="B146" s="482"/>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ht="15.75" customHeight="1" x14ac:dyDescent="0.2">
      <c r="A147" s="482"/>
      <c r="B147" s="482"/>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ht="15.75" customHeight="1" x14ac:dyDescent="0.2">
      <c r="A148" s="482"/>
      <c r="B148" s="482"/>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ht="15.75" customHeight="1" x14ac:dyDescent="0.2">
      <c r="A149" s="482"/>
      <c r="B149" s="482"/>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ht="15.75" customHeight="1" x14ac:dyDescent="0.2">
      <c r="A150" s="482"/>
      <c r="B150" s="482"/>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ht="15.75" customHeight="1" x14ac:dyDescent="0.2">
      <c r="A151" s="482"/>
      <c r="B151" s="482"/>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ht="15.75" customHeight="1" x14ac:dyDescent="0.2">
      <c r="A152" s="482"/>
      <c r="B152" s="482"/>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ht="15.75" customHeight="1" x14ac:dyDescent="0.2">
      <c r="A153" s="482"/>
      <c r="B153" s="482"/>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ht="15.75" customHeight="1" x14ac:dyDescent="0.2">
      <c r="A154" s="482"/>
      <c r="B154" s="482"/>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ht="15.75" customHeight="1" x14ac:dyDescent="0.2">
      <c r="A155" s="482"/>
      <c r="B155" s="482"/>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ht="15.75" customHeight="1" x14ac:dyDescent="0.2">
      <c r="A156" s="482"/>
      <c r="B156" s="482"/>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ht="15.75" customHeight="1" x14ac:dyDescent="0.2">
      <c r="A157" s="482"/>
      <c r="B157" s="482"/>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ht="15.75" customHeight="1" x14ac:dyDescent="0.2">
      <c r="A158" s="482"/>
      <c r="B158" s="482"/>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ht="15.75" customHeight="1" x14ac:dyDescent="0.2">
      <c r="A159" s="482"/>
      <c r="B159" s="482"/>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ht="15.75" customHeight="1" x14ac:dyDescent="0.2">
      <c r="A160" s="482"/>
      <c r="B160" s="482"/>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ht="15.75" customHeight="1" x14ac:dyDescent="0.2">
      <c r="A161" s="482"/>
      <c r="B161" s="482"/>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ht="15.75" customHeight="1" x14ac:dyDescent="0.2">
      <c r="A162" s="482"/>
      <c r="B162" s="482"/>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ht="15.75" customHeight="1" x14ac:dyDescent="0.2">
      <c r="A163" s="482"/>
      <c r="B163" s="482"/>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ht="15.75" customHeight="1" x14ac:dyDescent="0.2">
      <c r="A164" s="482"/>
      <c r="B164" s="482"/>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ht="15.75" customHeight="1" x14ac:dyDescent="0.2">
      <c r="A165" s="482"/>
      <c r="B165" s="482"/>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ht="15.75" customHeight="1" x14ac:dyDescent="0.2">
      <c r="A166" s="482"/>
      <c r="B166" s="482"/>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row>
    <row r="167" spans="1:42" ht="15.75" customHeight="1" x14ac:dyDescent="0.2">
      <c r="A167" s="482"/>
      <c r="B167" s="482"/>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row>
    <row r="168" spans="1:42" ht="15.75" customHeight="1" x14ac:dyDescent="0.2">
      <c r="A168" s="482"/>
      <c r="B168" s="482"/>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row>
    <row r="169" spans="1:42" ht="15.75" customHeight="1" x14ac:dyDescent="0.2">
      <c r="A169" s="482"/>
      <c r="B169" s="482"/>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row>
    <row r="170" spans="1:42" ht="15.75" customHeight="1" x14ac:dyDescent="0.2">
      <c r="A170" s="482"/>
      <c r="B170" s="482"/>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row>
    <row r="171" spans="1:42" ht="15.75" customHeight="1" x14ac:dyDescent="0.2">
      <c r="A171" s="482"/>
      <c r="B171" s="482"/>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row>
    <row r="172" spans="1:42" ht="15.75" customHeight="1" x14ac:dyDescent="0.2">
      <c r="A172" s="482"/>
      <c r="B172" s="482"/>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row>
    <row r="173" spans="1:42" ht="15.75" customHeight="1" x14ac:dyDescent="0.2">
      <c r="A173" s="482"/>
      <c r="B173" s="482"/>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row>
    <row r="174" spans="1:42" ht="15.75" customHeight="1" x14ac:dyDescent="0.2">
      <c r="A174" s="482"/>
      <c r="B174" s="482"/>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row>
    <row r="175" spans="1:42" ht="15.75" customHeight="1" x14ac:dyDescent="0.2">
      <c r="A175" s="482"/>
      <c r="B175" s="482"/>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row>
    <row r="176" spans="1:42" ht="15.75" customHeight="1" x14ac:dyDescent="0.2">
      <c r="A176" s="482"/>
      <c r="B176" s="482"/>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row>
    <row r="177" spans="1:42" ht="15.75" customHeight="1" x14ac:dyDescent="0.2">
      <c r="A177" s="482"/>
      <c r="B177" s="482"/>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row>
    <row r="178" spans="1:42" ht="15.75" customHeight="1" x14ac:dyDescent="0.2">
      <c r="A178" s="482"/>
      <c r="B178" s="482"/>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row>
    <row r="179" spans="1:42" ht="15.75" customHeight="1" x14ac:dyDescent="0.2">
      <c r="A179" s="482"/>
      <c r="B179" s="482"/>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row>
    <row r="180" spans="1:42" ht="15.75" customHeight="1" x14ac:dyDescent="0.2">
      <c r="A180" s="482"/>
      <c r="B180" s="482"/>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row>
    <row r="181" spans="1:42" ht="15.75" customHeight="1" x14ac:dyDescent="0.2">
      <c r="A181" s="482"/>
      <c r="B181" s="482"/>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row>
    <row r="182" spans="1:42" ht="15.75" customHeight="1" x14ac:dyDescent="0.2">
      <c r="A182" s="482"/>
      <c r="B182" s="482"/>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row>
    <row r="183" spans="1:42" ht="15.75" customHeight="1" x14ac:dyDescent="0.2">
      <c r="A183" s="482"/>
      <c r="B183" s="482"/>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row>
    <row r="184" spans="1:42" ht="15.75" customHeight="1" x14ac:dyDescent="0.2">
      <c r="A184" s="482"/>
      <c r="B184" s="482"/>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row>
    <row r="185" spans="1:42" ht="15.75" customHeight="1" x14ac:dyDescent="0.2">
      <c r="A185" s="482"/>
      <c r="B185" s="482"/>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row>
    <row r="186" spans="1:42" ht="15.75" customHeight="1" x14ac:dyDescent="0.2">
      <c r="A186" s="482"/>
      <c r="B186" s="482"/>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ht="15.75" customHeight="1" x14ac:dyDescent="0.2">
      <c r="A187" s="482"/>
      <c r="B187" s="482"/>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ht="15.75" customHeight="1" x14ac:dyDescent="0.2">
      <c r="A188" s="482"/>
      <c r="B188" s="482"/>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ht="15.75" customHeight="1" x14ac:dyDescent="0.2">
      <c r="A189" s="482"/>
      <c r="B189" s="482"/>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ht="15.75" customHeight="1" x14ac:dyDescent="0.2">
      <c r="A190" s="482"/>
      <c r="B190" s="482"/>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ht="15.75" customHeight="1" x14ac:dyDescent="0.2">
      <c r="A191" s="482"/>
      <c r="B191" s="482"/>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ht="15.75" customHeight="1" x14ac:dyDescent="0.2">
      <c r="A192" s="482"/>
      <c r="B192" s="482"/>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ht="15.75" customHeight="1" x14ac:dyDescent="0.2">
      <c r="A193" s="482"/>
      <c r="B193" s="482"/>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ht="15.75" customHeight="1" x14ac:dyDescent="0.2">
      <c r="A194" s="482"/>
      <c r="B194" s="482"/>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ht="15.75" customHeight="1" x14ac:dyDescent="0.2">
      <c r="A195" s="482"/>
      <c r="B195" s="482"/>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ht="15.75" customHeight="1" x14ac:dyDescent="0.2">
      <c r="A196" s="482"/>
      <c r="B196" s="482"/>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ht="15.75" customHeight="1" x14ac:dyDescent="0.2">
      <c r="A197" s="482"/>
      <c r="B197" s="482"/>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ht="15.75" customHeight="1" x14ac:dyDescent="0.2">
      <c r="A198" s="482"/>
      <c r="B198" s="482"/>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ht="15.75" customHeight="1" x14ac:dyDescent="0.2">
      <c r="A199" s="482"/>
      <c r="B199" s="482"/>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ht="15.75" customHeight="1" x14ac:dyDescent="0.2">
      <c r="A200" s="482"/>
      <c r="B200" s="482"/>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ht="15.75" customHeight="1" x14ac:dyDescent="0.2">
      <c r="A201" s="482"/>
      <c r="B201" s="482"/>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ht="15.75" customHeight="1" x14ac:dyDescent="0.2">
      <c r="A202" s="482"/>
      <c r="B202" s="482"/>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ht="15.75" customHeight="1" x14ac:dyDescent="0.2">
      <c r="A203" s="482"/>
      <c r="B203" s="482"/>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ht="15.75" customHeight="1" x14ac:dyDescent="0.2">
      <c r="A204" s="482"/>
      <c r="B204" s="482"/>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ht="15.75" customHeight="1" x14ac:dyDescent="0.2">
      <c r="A205" s="482"/>
      <c r="B205" s="482"/>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ht="15.75" customHeight="1" x14ac:dyDescent="0.2">
      <c r="A206" s="482"/>
      <c r="B206" s="482"/>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ht="15.75" customHeight="1" x14ac:dyDescent="0.2">
      <c r="A207" s="482"/>
      <c r="B207" s="482"/>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ht="15.75" customHeight="1" x14ac:dyDescent="0.2">
      <c r="A208" s="482"/>
      <c r="B208" s="482"/>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ht="15.75" customHeight="1" x14ac:dyDescent="0.2">
      <c r="A209" s="482"/>
      <c r="B209" s="482"/>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ht="15.75" customHeight="1" x14ac:dyDescent="0.2">
      <c r="A210" s="482"/>
      <c r="B210" s="482"/>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ht="15.75" customHeight="1" x14ac:dyDescent="0.2">
      <c r="A211" s="482"/>
      <c r="B211" s="482"/>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ht="15.75" customHeight="1" x14ac:dyDescent="0.2">
      <c r="A212" s="482"/>
      <c r="B212" s="482"/>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ht="15.75" customHeight="1" x14ac:dyDescent="0.2">
      <c r="A213" s="482"/>
      <c r="B213" s="482"/>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x14ac:dyDescent="0.2">
      <c r="A214" s="482"/>
      <c r="B214" s="482"/>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x14ac:dyDescent="0.2">
      <c r="A215" s="482"/>
      <c r="B215" s="482"/>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x14ac:dyDescent="0.2">
      <c r="A216" s="482"/>
      <c r="B216" s="482"/>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x14ac:dyDescent="0.2">
      <c r="A217" s="482"/>
      <c r="B217" s="482"/>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x14ac:dyDescent="0.2">
      <c r="A218" s="482"/>
      <c r="B218" s="482"/>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x14ac:dyDescent="0.2">
      <c r="A219" s="482"/>
      <c r="B219" s="482"/>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x14ac:dyDescent="0.2">
      <c r="A220" s="482"/>
      <c r="B220" s="482"/>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x14ac:dyDescent="0.2">
      <c r="A221" s="482"/>
      <c r="B221" s="482"/>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x14ac:dyDescent="0.2">
      <c r="A222" s="482"/>
      <c r="B222" s="482"/>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x14ac:dyDescent="0.2">
      <c r="A223" s="482"/>
      <c r="B223" s="482"/>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x14ac:dyDescent="0.2">
      <c r="A224" s="482"/>
      <c r="B224" s="482"/>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x14ac:dyDescent="0.2">
      <c r="A225" s="482"/>
      <c r="B225" s="482"/>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x14ac:dyDescent="0.2">
      <c r="A226" s="482"/>
      <c r="B226" s="482"/>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x14ac:dyDescent="0.2">
      <c r="A227" s="482"/>
      <c r="B227" s="482"/>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x14ac:dyDescent="0.2">
      <c r="A228" s="482"/>
      <c r="B228" s="482"/>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x14ac:dyDescent="0.2">
      <c r="A229" s="482"/>
      <c r="B229" s="482"/>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x14ac:dyDescent="0.2">
      <c r="A230" s="482"/>
      <c r="B230" s="482"/>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x14ac:dyDescent="0.2">
      <c r="A231" s="482"/>
      <c r="B231" s="482"/>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x14ac:dyDescent="0.2">
      <c r="A232" s="482"/>
      <c r="B232" s="482"/>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x14ac:dyDescent="0.2">
      <c r="A233" s="482"/>
      <c r="B233" s="482"/>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x14ac:dyDescent="0.2">
      <c r="A234" s="482"/>
      <c r="B234" s="482"/>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x14ac:dyDescent="0.2">
      <c r="A235" s="482"/>
      <c r="B235" s="482"/>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x14ac:dyDescent="0.2">
      <c r="A236" s="482"/>
      <c r="B236" s="482"/>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x14ac:dyDescent="0.2">
      <c r="A237" s="482"/>
      <c r="B237" s="482"/>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x14ac:dyDescent="0.2">
      <c r="A238" s="482"/>
      <c r="B238" s="482"/>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x14ac:dyDescent="0.2">
      <c r="A239" s="482"/>
      <c r="B239" s="482"/>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x14ac:dyDescent="0.2">
      <c r="A240" s="482"/>
      <c r="B240" s="482"/>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x14ac:dyDescent="0.2">
      <c r="A241" s="482"/>
      <c r="B241" s="482"/>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x14ac:dyDescent="0.2">
      <c r="A242" s="482"/>
      <c r="B242" s="482"/>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x14ac:dyDescent="0.2">
      <c r="A243" s="482"/>
      <c r="B243" s="482"/>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x14ac:dyDescent="0.2">
      <c r="A244" s="482"/>
      <c r="B244" s="482"/>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x14ac:dyDescent="0.2">
      <c r="A245" s="482"/>
      <c r="B245" s="482"/>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x14ac:dyDescent="0.2">
      <c r="A246" s="482"/>
      <c r="B246" s="482"/>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x14ac:dyDescent="0.2">
      <c r="A247" s="482"/>
      <c r="B247" s="482"/>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x14ac:dyDescent="0.2">
      <c r="A248" s="482"/>
      <c r="B248" s="482"/>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x14ac:dyDescent="0.2">
      <c r="A249" s="482"/>
      <c r="B249" s="482"/>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x14ac:dyDescent="0.2">
      <c r="A250" s="482"/>
      <c r="B250" s="482"/>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x14ac:dyDescent="0.2">
      <c r="A251" s="482"/>
      <c r="B251" s="482"/>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x14ac:dyDescent="0.2">
      <c r="A252" s="482"/>
      <c r="B252" s="482"/>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x14ac:dyDescent="0.2">
      <c r="A253" s="482"/>
      <c r="B253" s="482"/>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x14ac:dyDescent="0.2">
      <c r="A254" s="482"/>
      <c r="B254" s="482"/>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x14ac:dyDescent="0.2">
      <c r="A255" s="482"/>
      <c r="B255" s="482"/>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x14ac:dyDescent="0.2">
      <c r="A256" s="482"/>
      <c r="B256" s="482"/>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x14ac:dyDescent="0.2">
      <c r="A257" s="482"/>
      <c r="B257" s="482"/>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x14ac:dyDescent="0.2">
      <c r="A258" s="482"/>
      <c r="B258" s="482"/>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x14ac:dyDescent="0.2">
      <c r="A259" s="482"/>
      <c r="B259" s="482"/>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x14ac:dyDescent="0.2">
      <c r="A260" s="482"/>
      <c r="B260" s="482"/>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x14ac:dyDescent="0.2">
      <c r="A261" s="482"/>
      <c r="B261" s="482"/>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x14ac:dyDescent="0.2">
      <c r="A262" s="482"/>
      <c r="B262" s="482"/>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x14ac:dyDescent="0.2">
      <c r="A263" s="482"/>
      <c r="B263" s="482"/>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x14ac:dyDescent="0.2">
      <c r="A264" s="482"/>
      <c r="B264" s="482"/>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x14ac:dyDescent="0.2">
      <c r="A265" s="482"/>
      <c r="B265" s="482"/>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x14ac:dyDescent="0.2">
      <c r="A266" s="482"/>
      <c r="B266" s="482"/>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x14ac:dyDescent="0.2">
      <c r="A267" s="482"/>
      <c r="B267" s="482"/>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x14ac:dyDescent="0.2">
      <c r="A268" s="482"/>
      <c r="B268" s="482"/>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x14ac:dyDescent="0.2">
      <c r="A269" s="482"/>
      <c r="B269" s="482"/>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x14ac:dyDescent="0.2">
      <c r="A270" s="482"/>
      <c r="B270" s="482"/>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x14ac:dyDescent="0.2">
      <c r="A271" s="482"/>
      <c r="B271" s="482"/>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x14ac:dyDescent="0.2">
      <c r="A272" s="482"/>
      <c r="B272" s="482"/>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x14ac:dyDescent="0.2">
      <c r="A273" s="482"/>
      <c r="B273" s="482"/>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x14ac:dyDescent="0.2">
      <c r="A274" s="482"/>
      <c r="B274" s="482"/>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x14ac:dyDescent="0.2">
      <c r="A275" s="482"/>
      <c r="B275" s="482"/>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x14ac:dyDescent="0.2">
      <c r="A276" s="482"/>
      <c r="B276" s="482"/>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x14ac:dyDescent="0.2">
      <c r="A277" s="482"/>
      <c r="B277" s="482"/>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x14ac:dyDescent="0.2">
      <c r="A278" s="482"/>
      <c r="B278" s="482"/>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x14ac:dyDescent="0.2">
      <c r="A279" s="482"/>
      <c r="B279" s="482"/>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x14ac:dyDescent="0.2">
      <c r="A280" s="482"/>
      <c r="B280" s="482"/>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x14ac:dyDescent="0.2">
      <c r="A281" s="482"/>
      <c r="B281" s="482"/>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x14ac:dyDescent="0.2">
      <c r="A282" s="482"/>
      <c r="B282" s="482"/>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x14ac:dyDescent="0.2">
      <c r="A283" s="482"/>
      <c r="B283" s="482"/>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x14ac:dyDescent="0.2">
      <c r="A284" s="482"/>
      <c r="B284" s="482"/>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x14ac:dyDescent="0.2">
      <c r="A285" s="482"/>
      <c r="B285" s="482"/>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x14ac:dyDescent="0.2">
      <c r="A286" s="482"/>
      <c r="B286" s="482"/>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x14ac:dyDescent="0.2">
      <c r="A287" s="482"/>
      <c r="B287" s="482"/>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x14ac:dyDescent="0.2">
      <c r="A288" s="482"/>
      <c r="B288" s="482"/>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x14ac:dyDescent="0.2">
      <c r="A289" s="482"/>
      <c r="B289" s="482"/>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x14ac:dyDescent="0.2">
      <c r="A290" s="482"/>
      <c r="B290" s="482"/>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x14ac:dyDescent="0.2">
      <c r="A291" s="482"/>
      <c r="B291" s="482"/>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x14ac:dyDescent="0.2">
      <c r="A292" s="482"/>
      <c r="B292" s="482"/>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x14ac:dyDescent="0.2">
      <c r="A293" s="482"/>
      <c r="B293" s="482"/>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x14ac:dyDescent="0.2">
      <c r="A294" s="482"/>
      <c r="B294" s="482"/>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x14ac:dyDescent="0.2">
      <c r="A295" s="482"/>
      <c r="B295" s="482"/>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x14ac:dyDescent="0.2">
      <c r="A296" s="482"/>
      <c r="B296" s="482"/>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x14ac:dyDescent="0.2">
      <c r="A297" s="482"/>
      <c r="B297" s="482"/>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x14ac:dyDescent="0.2">
      <c r="A298" s="482"/>
      <c r="B298" s="482"/>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x14ac:dyDescent="0.2">
      <c r="A299" s="482"/>
      <c r="B299" s="482"/>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x14ac:dyDescent="0.2">
      <c r="A300" s="482"/>
      <c r="B300" s="482"/>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x14ac:dyDescent="0.2">
      <c r="A301" s="482"/>
      <c r="B301" s="482"/>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x14ac:dyDescent="0.2">
      <c r="A302" s="482"/>
      <c r="B302" s="482"/>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x14ac:dyDescent="0.2">
      <c r="A303" s="482"/>
      <c r="B303" s="482"/>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x14ac:dyDescent="0.2">
      <c r="A304" s="482"/>
      <c r="B304" s="482"/>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x14ac:dyDescent="0.2">
      <c r="A305" s="482"/>
      <c r="B305" s="482"/>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x14ac:dyDescent="0.2">
      <c r="A306" s="482"/>
      <c r="B306" s="482"/>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x14ac:dyDescent="0.2">
      <c r="A307" s="482"/>
      <c r="B307" s="482"/>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x14ac:dyDescent="0.2">
      <c r="A308" s="482"/>
      <c r="B308" s="482"/>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x14ac:dyDescent="0.2">
      <c r="A309" s="482"/>
      <c r="B309" s="482"/>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x14ac:dyDescent="0.2">
      <c r="A310" s="482"/>
      <c r="B310" s="482"/>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x14ac:dyDescent="0.2">
      <c r="A311" s="482"/>
      <c r="B311" s="482"/>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x14ac:dyDescent="0.2">
      <c r="A312" s="482"/>
      <c r="B312" s="482"/>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x14ac:dyDescent="0.2">
      <c r="A313" s="482"/>
      <c r="B313" s="482"/>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x14ac:dyDescent="0.2">
      <c r="A314" s="482"/>
      <c r="B314" s="482"/>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x14ac:dyDescent="0.2">
      <c r="A315" s="482"/>
      <c r="B315" s="482"/>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x14ac:dyDescent="0.2">
      <c r="A316" s="482"/>
      <c r="B316" s="482"/>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x14ac:dyDescent="0.2">
      <c r="A317" s="482"/>
      <c r="B317" s="482"/>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x14ac:dyDescent="0.2">
      <c r="A318" s="482"/>
      <c r="B318" s="482"/>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x14ac:dyDescent="0.2">
      <c r="A319" s="482"/>
      <c r="B319" s="482"/>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x14ac:dyDescent="0.2">
      <c r="A320" s="482"/>
      <c r="B320" s="482"/>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x14ac:dyDescent="0.2">
      <c r="A321" s="482"/>
      <c r="B321" s="482"/>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x14ac:dyDescent="0.2">
      <c r="A322" s="482"/>
      <c r="B322" s="482"/>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x14ac:dyDescent="0.2">
      <c r="A323" s="482"/>
      <c r="B323" s="482"/>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x14ac:dyDescent="0.2">
      <c r="A324" s="482"/>
      <c r="B324" s="482"/>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x14ac:dyDescent="0.2">
      <c r="A325" s="482"/>
      <c r="B325" s="482"/>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x14ac:dyDescent="0.2">
      <c r="A326" s="482"/>
      <c r="B326" s="482"/>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x14ac:dyDescent="0.2">
      <c r="A327" s="482"/>
      <c r="B327" s="482"/>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x14ac:dyDescent="0.2">
      <c r="A328" s="482"/>
      <c r="B328" s="482"/>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x14ac:dyDescent="0.2">
      <c r="A329" s="482"/>
      <c r="B329" s="482"/>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x14ac:dyDescent="0.2">
      <c r="A330" s="482"/>
      <c r="B330" s="482"/>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x14ac:dyDescent="0.2">
      <c r="A331" s="482"/>
      <c r="B331" s="482"/>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x14ac:dyDescent="0.2">
      <c r="A332" s="482"/>
      <c r="B332" s="482"/>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x14ac:dyDescent="0.2">
      <c r="A333" s="482"/>
      <c r="B333" s="482"/>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x14ac:dyDescent="0.2">
      <c r="A334" s="482"/>
      <c r="B334" s="482"/>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x14ac:dyDescent="0.2">
      <c r="A335" s="482"/>
      <c r="B335" s="482"/>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x14ac:dyDescent="0.2">
      <c r="A336" s="482"/>
      <c r="B336" s="482"/>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x14ac:dyDescent="0.2">
      <c r="A337" s="482"/>
      <c r="B337" s="482"/>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x14ac:dyDescent="0.2">
      <c r="A338" s="482"/>
      <c r="B338" s="482"/>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x14ac:dyDescent="0.2">
      <c r="A339" s="482"/>
      <c r="B339" s="482"/>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x14ac:dyDescent="0.2">
      <c r="A340" s="482"/>
      <c r="B340" s="482"/>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x14ac:dyDescent="0.2">
      <c r="A341" s="482"/>
      <c r="B341" s="482"/>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x14ac:dyDescent="0.2">
      <c r="A342" s="482"/>
      <c r="B342" s="482"/>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x14ac:dyDescent="0.2">
      <c r="A343" s="482"/>
      <c r="B343" s="482"/>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x14ac:dyDescent="0.2">
      <c r="A344" s="482"/>
      <c r="B344" s="482"/>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x14ac:dyDescent="0.2">
      <c r="A345" s="482"/>
      <c r="B345" s="482"/>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x14ac:dyDescent="0.2">
      <c r="A346" s="482"/>
      <c r="B346" s="482"/>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x14ac:dyDescent="0.2">
      <c r="A347" s="482"/>
      <c r="B347" s="482"/>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x14ac:dyDescent="0.2">
      <c r="A348" s="482"/>
      <c r="B348" s="482"/>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x14ac:dyDescent="0.2">
      <c r="A349" s="482"/>
      <c r="B349" s="482"/>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x14ac:dyDescent="0.2">
      <c r="A350" s="482"/>
      <c r="B350" s="482"/>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x14ac:dyDescent="0.2">
      <c r="A351" s="482"/>
      <c r="B351" s="482"/>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x14ac:dyDescent="0.2">
      <c r="A352" s="482"/>
      <c r="B352" s="482"/>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x14ac:dyDescent="0.2">
      <c r="A353" s="482"/>
      <c r="B353" s="482"/>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x14ac:dyDescent="0.2">
      <c r="A354" s="482"/>
      <c r="B354" s="482"/>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x14ac:dyDescent="0.2">
      <c r="A355" s="482"/>
      <c r="B355" s="482"/>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x14ac:dyDescent="0.2">
      <c r="A356" s="482"/>
      <c r="B356" s="482"/>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x14ac:dyDescent="0.2">
      <c r="A357" s="482"/>
      <c r="B357" s="482"/>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x14ac:dyDescent="0.2">
      <c r="A358" s="482"/>
      <c r="B358" s="482"/>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x14ac:dyDescent="0.2">
      <c r="A359" s="482"/>
      <c r="B359" s="482"/>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x14ac:dyDescent="0.2">
      <c r="A360" s="482"/>
      <c r="B360" s="482"/>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x14ac:dyDescent="0.2">
      <c r="A361" s="482"/>
      <c r="B361" s="482"/>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x14ac:dyDescent="0.2">
      <c r="A362" s="482"/>
      <c r="B362" s="482"/>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x14ac:dyDescent="0.2">
      <c r="A363" s="482"/>
      <c r="B363" s="482"/>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x14ac:dyDescent="0.2">
      <c r="A364" s="482"/>
      <c r="B364" s="482"/>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x14ac:dyDescent="0.2">
      <c r="A365" s="482"/>
      <c r="B365" s="482"/>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x14ac:dyDescent="0.2">
      <c r="A366" s="482"/>
      <c r="B366" s="482"/>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x14ac:dyDescent="0.2">
      <c r="A367" s="482"/>
      <c r="B367" s="482"/>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x14ac:dyDescent="0.2">
      <c r="A368" s="482"/>
      <c r="B368" s="482"/>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x14ac:dyDescent="0.2">
      <c r="A369" s="482"/>
      <c r="B369" s="482"/>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x14ac:dyDescent="0.2">
      <c r="A370" s="482"/>
      <c r="B370" s="482"/>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x14ac:dyDescent="0.2">
      <c r="A371" s="482"/>
      <c r="B371" s="482"/>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x14ac:dyDescent="0.2">
      <c r="A372" s="482"/>
      <c r="B372" s="482"/>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x14ac:dyDescent="0.2">
      <c r="A373" s="482"/>
      <c r="B373" s="48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x14ac:dyDescent="0.2">
      <c r="A374" s="482"/>
      <c r="B374" s="482"/>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x14ac:dyDescent="0.2">
      <c r="A375" s="482"/>
      <c r="B375" s="482"/>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x14ac:dyDescent="0.2">
      <c r="A376" s="482"/>
      <c r="B376" s="482"/>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x14ac:dyDescent="0.2">
      <c r="A377" s="482"/>
      <c r="B377" s="482"/>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x14ac:dyDescent="0.2">
      <c r="A378" s="482"/>
      <c r="B378" s="482"/>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x14ac:dyDescent="0.2">
      <c r="A379" s="482"/>
      <c r="B379" s="482"/>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x14ac:dyDescent="0.2">
      <c r="A380" s="482"/>
      <c r="B380" s="482"/>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x14ac:dyDescent="0.2">
      <c r="A381" s="482"/>
      <c r="B381" s="482"/>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x14ac:dyDescent="0.2">
      <c r="A382" s="482"/>
      <c r="B382" s="482"/>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x14ac:dyDescent="0.2">
      <c r="A383" s="482"/>
      <c r="B383" s="482"/>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x14ac:dyDescent="0.2">
      <c r="A384" s="482"/>
      <c r="B384" s="482"/>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x14ac:dyDescent="0.2">
      <c r="A385" s="482"/>
      <c r="B385" s="482"/>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x14ac:dyDescent="0.2">
      <c r="A386" s="482"/>
      <c r="B386" s="482"/>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x14ac:dyDescent="0.2">
      <c r="A387" s="482"/>
      <c r="B387" s="482"/>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x14ac:dyDescent="0.2">
      <c r="A388" s="482"/>
      <c r="B388" s="482"/>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x14ac:dyDescent="0.2">
      <c r="A389" s="482"/>
      <c r="B389" s="482"/>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x14ac:dyDescent="0.2">
      <c r="A390" s="482"/>
      <c r="B390" s="482"/>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x14ac:dyDescent="0.2">
      <c r="A391" s="482"/>
      <c r="B391" s="482"/>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x14ac:dyDescent="0.2">
      <c r="A392" s="482"/>
      <c r="B392" s="482"/>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x14ac:dyDescent="0.2">
      <c r="A393" s="482"/>
      <c r="B393" s="482"/>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x14ac:dyDescent="0.2">
      <c r="A394" s="482"/>
      <c r="B394" s="482"/>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x14ac:dyDescent="0.2">
      <c r="A395" s="482"/>
      <c r="B395" s="482"/>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x14ac:dyDescent="0.2">
      <c r="A396" s="482"/>
      <c r="B396" s="482"/>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x14ac:dyDescent="0.2">
      <c r="A397" s="482"/>
      <c r="B397" s="482"/>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x14ac:dyDescent="0.2">
      <c r="A398" s="482"/>
      <c r="B398" s="482"/>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x14ac:dyDescent="0.2">
      <c r="A399" s="482"/>
      <c r="B399" s="482"/>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x14ac:dyDescent="0.2">
      <c r="A400" s="482"/>
      <c r="B400" s="482"/>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x14ac:dyDescent="0.2">
      <c r="A401" s="482"/>
      <c r="B401" s="482"/>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x14ac:dyDescent="0.2">
      <c r="A402" s="482"/>
      <c r="B402" s="482"/>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x14ac:dyDescent="0.2">
      <c r="A403" s="482"/>
      <c r="B403" s="482"/>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x14ac:dyDescent="0.2">
      <c r="A404" s="482"/>
      <c r="B404" s="482"/>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x14ac:dyDescent="0.2">
      <c r="A405" s="482"/>
      <c r="B405" s="482"/>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x14ac:dyDescent="0.2">
      <c r="A406" s="482"/>
      <c r="B406" s="482"/>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x14ac:dyDescent="0.2">
      <c r="A407" s="482"/>
      <c r="B407" s="482"/>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x14ac:dyDescent="0.2">
      <c r="A408" s="482"/>
      <c r="B408" s="482"/>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x14ac:dyDescent="0.2">
      <c r="A409" s="482"/>
      <c r="B409" s="482"/>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x14ac:dyDescent="0.2">
      <c r="A410" s="482"/>
      <c r="B410" s="482"/>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x14ac:dyDescent="0.2">
      <c r="A411" s="482"/>
      <c r="B411" s="482"/>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x14ac:dyDescent="0.2">
      <c r="A412" s="482"/>
      <c r="B412" s="482"/>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x14ac:dyDescent="0.2">
      <c r="A413" s="482"/>
      <c r="B413" s="482"/>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x14ac:dyDescent="0.2">
      <c r="A414" s="482"/>
      <c r="B414" s="482"/>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x14ac:dyDescent="0.2">
      <c r="A415" s="482"/>
      <c r="B415" s="482"/>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x14ac:dyDescent="0.2">
      <c r="A416" s="482"/>
      <c r="B416" s="482"/>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x14ac:dyDescent="0.2">
      <c r="A417" s="482"/>
      <c r="B417" s="482"/>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x14ac:dyDescent="0.2">
      <c r="A418" s="482"/>
      <c r="B418" s="482"/>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x14ac:dyDescent="0.2">
      <c r="A419" s="482"/>
      <c r="B419" s="482"/>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x14ac:dyDescent="0.2">
      <c r="A420" s="482"/>
      <c r="B420" s="482"/>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x14ac:dyDescent="0.2">
      <c r="A421" s="482"/>
      <c r="B421" s="482"/>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x14ac:dyDescent="0.2">
      <c r="A422" s="482"/>
      <c r="B422" s="482"/>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x14ac:dyDescent="0.2">
      <c r="A423" s="482"/>
      <c r="B423" s="482"/>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x14ac:dyDescent="0.2">
      <c r="A424" s="482"/>
      <c r="B424" s="482"/>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x14ac:dyDescent="0.2">
      <c r="A425" s="482"/>
      <c r="B425" s="482"/>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x14ac:dyDescent="0.2">
      <c r="A426" s="482"/>
      <c r="B426" s="482"/>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x14ac:dyDescent="0.2">
      <c r="A427" s="482"/>
      <c r="B427" s="482"/>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x14ac:dyDescent="0.2">
      <c r="A428" s="482"/>
      <c r="B428" s="482"/>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x14ac:dyDescent="0.2">
      <c r="A429" s="482"/>
      <c r="B429" s="482"/>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x14ac:dyDescent="0.2">
      <c r="A430" s="482"/>
      <c r="B430" s="482"/>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x14ac:dyDescent="0.2">
      <c r="A431" s="482"/>
      <c r="B431" s="482"/>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x14ac:dyDescent="0.2">
      <c r="A432" s="482"/>
      <c r="B432" s="482"/>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x14ac:dyDescent="0.2">
      <c r="A433" s="482"/>
      <c r="B433" s="482"/>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x14ac:dyDescent="0.2">
      <c r="A434" s="482"/>
      <c r="B434" s="482"/>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x14ac:dyDescent="0.2">
      <c r="A435" s="482"/>
      <c r="B435" s="482"/>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x14ac:dyDescent="0.2">
      <c r="A436" s="482"/>
      <c r="B436" s="482"/>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x14ac:dyDescent="0.2">
      <c r="A437" s="482"/>
      <c r="B437" s="482"/>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x14ac:dyDescent="0.2">
      <c r="A438" s="482"/>
      <c r="B438" s="482"/>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x14ac:dyDescent="0.2">
      <c r="A439" s="482"/>
      <c r="B439" s="482"/>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x14ac:dyDescent="0.2">
      <c r="A440" s="482"/>
      <c r="B440" s="482"/>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x14ac:dyDescent="0.2">
      <c r="A441" s="482"/>
      <c r="B441" s="482"/>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x14ac:dyDescent="0.2">
      <c r="A442" s="482"/>
      <c r="B442" s="482"/>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x14ac:dyDescent="0.2">
      <c r="A443" s="482"/>
      <c r="B443" s="482"/>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x14ac:dyDescent="0.2">
      <c r="A444" s="482"/>
      <c r="B444" s="482"/>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x14ac:dyDescent="0.2">
      <c r="A445" s="482"/>
      <c r="B445" s="482"/>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x14ac:dyDescent="0.2">
      <c r="A446" s="482"/>
      <c r="B446" s="482"/>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x14ac:dyDescent="0.2">
      <c r="A447" s="482"/>
      <c r="B447" s="482"/>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x14ac:dyDescent="0.2">
      <c r="A448" s="482"/>
      <c r="B448" s="482"/>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x14ac:dyDescent="0.2">
      <c r="A449" s="482"/>
      <c r="B449" s="482"/>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x14ac:dyDescent="0.2">
      <c r="A450" s="482"/>
      <c r="B450" s="482"/>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x14ac:dyDescent="0.2">
      <c r="A451" s="482"/>
      <c r="B451" s="482"/>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x14ac:dyDescent="0.2">
      <c r="A452" s="482"/>
      <c r="B452" s="482"/>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x14ac:dyDescent="0.2">
      <c r="A453" s="482"/>
      <c r="B453" s="482"/>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x14ac:dyDescent="0.2">
      <c r="A454" s="482"/>
      <c r="B454" s="482"/>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x14ac:dyDescent="0.2">
      <c r="A455" s="482"/>
      <c r="B455" s="482"/>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x14ac:dyDescent="0.2">
      <c r="A456" s="482"/>
      <c r="B456" s="482"/>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x14ac:dyDescent="0.2">
      <c r="A457" s="482"/>
      <c r="B457" s="482"/>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x14ac:dyDescent="0.2">
      <c r="A458" s="482"/>
      <c r="B458" s="482"/>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x14ac:dyDescent="0.2">
      <c r="A459" s="482"/>
      <c r="B459" s="482"/>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x14ac:dyDescent="0.2">
      <c r="A460" s="482"/>
      <c r="B460" s="482"/>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x14ac:dyDescent="0.2">
      <c r="A461" s="482"/>
      <c r="B461" s="482"/>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x14ac:dyDescent="0.2">
      <c r="A462" s="482"/>
      <c r="B462" s="482"/>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x14ac:dyDescent="0.2">
      <c r="A463" s="482"/>
      <c r="B463" s="482"/>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x14ac:dyDescent="0.2">
      <c r="A464" s="482"/>
      <c r="B464" s="482"/>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x14ac:dyDescent="0.2">
      <c r="A465" s="482"/>
      <c r="B465" s="482"/>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x14ac:dyDescent="0.2">
      <c r="A466" s="482"/>
      <c r="B466" s="482"/>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x14ac:dyDescent="0.2">
      <c r="A467" s="482"/>
      <c r="B467" s="482"/>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x14ac:dyDescent="0.2">
      <c r="A468" s="482"/>
      <c r="B468" s="482"/>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x14ac:dyDescent="0.2">
      <c r="A469" s="482"/>
      <c r="B469" s="482"/>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x14ac:dyDescent="0.2">
      <c r="A470" s="482"/>
      <c r="B470" s="482"/>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x14ac:dyDescent="0.2">
      <c r="A471" s="482"/>
      <c r="B471" s="482"/>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x14ac:dyDescent="0.2">
      <c r="A472" s="482"/>
      <c r="B472" s="482"/>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x14ac:dyDescent="0.2">
      <c r="A473" s="482"/>
      <c r="B473" s="482"/>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x14ac:dyDescent="0.2">
      <c r="A474" s="482"/>
      <c r="B474" s="482"/>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x14ac:dyDescent="0.2">
      <c r="A475" s="482"/>
      <c r="B475" s="482"/>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x14ac:dyDescent="0.2">
      <c r="A476" s="482"/>
      <c r="B476" s="482"/>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x14ac:dyDescent="0.2">
      <c r="A477" s="482"/>
      <c r="B477" s="482"/>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x14ac:dyDescent="0.2">
      <c r="A478" s="482"/>
      <c r="B478" s="482"/>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x14ac:dyDescent="0.2">
      <c r="A479" s="482"/>
      <c r="B479" s="482"/>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x14ac:dyDescent="0.2">
      <c r="A480" s="482"/>
      <c r="B480" s="482"/>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x14ac:dyDescent="0.2">
      <c r="A481" s="482"/>
      <c r="B481" s="482"/>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x14ac:dyDescent="0.2">
      <c r="A482" s="482"/>
      <c r="B482" s="482"/>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x14ac:dyDescent="0.2">
      <c r="A483" s="482"/>
      <c r="B483" s="482"/>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x14ac:dyDescent="0.2">
      <c r="A484" s="482"/>
      <c r="B484" s="482"/>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x14ac:dyDescent="0.2">
      <c r="A485" s="482"/>
      <c r="B485" s="482"/>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x14ac:dyDescent="0.2">
      <c r="A486" s="482"/>
      <c r="B486" s="482"/>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x14ac:dyDescent="0.2">
      <c r="A487" s="482"/>
      <c r="B487" s="482"/>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x14ac:dyDescent="0.2">
      <c r="A488" s="482"/>
      <c r="B488" s="482"/>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x14ac:dyDescent="0.2">
      <c r="A489" s="482"/>
      <c r="B489" s="482"/>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x14ac:dyDescent="0.2">
      <c r="A490" s="482"/>
      <c r="B490" s="482"/>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x14ac:dyDescent="0.2">
      <c r="A491" s="482"/>
      <c r="B491" s="482"/>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x14ac:dyDescent="0.2">
      <c r="A492" s="482"/>
      <c r="B492" s="482"/>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x14ac:dyDescent="0.2">
      <c r="A493" s="482"/>
      <c r="B493" s="482"/>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x14ac:dyDescent="0.2">
      <c r="A494" s="482"/>
      <c r="B494" s="482"/>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x14ac:dyDescent="0.2">
      <c r="A495" s="482"/>
      <c r="B495" s="482"/>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x14ac:dyDescent="0.2">
      <c r="A496" s="482"/>
      <c r="B496" s="482"/>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x14ac:dyDescent="0.2">
      <c r="A497" s="482"/>
      <c r="B497" s="482"/>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x14ac:dyDescent="0.2">
      <c r="A498" s="482"/>
      <c r="B498" s="482"/>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x14ac:dyDescent="0.2">
      <c r="A499" s="482"/>
      <c r="B499" s="482"/>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x14ac:dyDescent="0.2">
      <c r="A500" s="482"/>
      <c r="B500" s="482"/>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x14ac:dyDescent="0.2">
      <c r="A501" s="482"/>
      <c r="B501" s="482"/>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x14ac:dyDescent="0.2">
      <c r="A502" s="482"/>
      <c r="B502" s="482"/>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x14ac:dyDescent="0.2">
      <c r="A503" s="482"/>
      <c r="B503" s="482"/>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x14ac:dyDescent="0.2">
      <c r="A504" s="482"/>
      <c r="B504" s="482"/>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x14ac:dyDescent="0.2">
      <c r="A505" s="482"/>
      <c r="B505" s="482"/>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x14ac:dyDescent="0.2">
      <c r="A506" s="482"/>
      <c r="B506" s="482"/>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x14ac:dyDescent="0.2">
      <c r="A507" s="482"/>
      <c r="B507" s="482"/>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x14ac:dyDescent="0.2">
      <c r="A508" s="482"/>
      <c r="B508" s="482"/>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x14ac:dyDescent="0.2">
      <c r="A509" s="482"/>
      <c r="B509" s="482"/>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x14ac:dyDescent="0.2">
      <c r="A510" s="482"/>
      <c r="B510" s="482"/>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x14ac:dyDescent="0.2">
      <c r="A511" s="482"/>
      <c r="B511" s="482"/>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x14ac:dyDescent="0.2">
      <c r="A512" s="482"/>
      <c r="B512" s="482"/>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x14ac:dyDescent="0.2">
      <c r="A513" s="482"/>
      <c r="B513" s="482"/>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x14ac:dyDescent="0.2">
      <c r="A514" s="482"/>
      <c r="B514" s="482"/>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x14ac:dyDescent="0.2">
      <c r="A515" s="482"/>
      <c r="B515" s="482"/>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x14ac:dyDescent="0.2">
      <c r="A516" s="482"/>
      <c r="B516" s="482"/>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x14ac:dyDescent="0.2">
      <c r="A517" s="482"/>
      <c r="B517" s="482"/>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x14ac:dyDescent="0.2">
      <c r="A518" s="482"/>
      <c r="B518" s="482"/>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x14ac:dyDescent="0.2">
      <c r="A519" s="482"/>
      <c r="B519" s="482"/>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x14ac:dyDescent="0.2">
      <c r="A520" s="482"/>
      <c r="B520" s="482"/>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x14ac:dyDescent="0.2">
      <c r="A521" s="482"/>
      <c r="B521" s="482"/>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x14ac:dyDescent="0.2">
      <c r="A522" s="482"/>
      <c r="B522" s="482"/>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x14ac:dyDescent="0.2">
      <c r="A523" s="482"/>
      <c r="B523" s="482"/>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x14ac:dyDescent="0.2">
      <c r="A524" s="482"/>
      <c r="B524" s="482"/>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x14ac:dyDescent="0.2">
      <c r="A525" s="482"/>
      <c r="B525" s="482"/>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x14ac:dyDescent="0.2">
      <c r="A526" s="482"/>
      <c r="B526" s="482"/>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x14ac:dyDescent="0.2">
      <c r="A527" s="482"/>
      <c r="B527" s="482"/>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x14ac:dyDescent="0.2">
      <c r="A528" s="482"/>
      <c r="B528" s="482"/>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x14ac:dyDescent="0.2">
      <c r="A529" s="482"/>
      <c r="B529" s="482"/>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x14ac:dyDescent="0.2">
      <c r="A530" s="482"/>
      <c r="B530" s="482"/>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x14ac:dyDescent="0.2">
      <c r="A531" s="482"/>
      <c r="B531" s="482"/>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x14ac:dyDescent="0.2">
      <c r="A532" s="482"/>
      <c r="B532" s="482"/>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x14ac:dyDescent="0.2">
      <c r="A533" s="482"/>
      <c r="B533" s="482"/>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x14ac:dyDescent="0.2">
      <c r="A534" s="482"/>
      <c r="B534" s="482"/>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x14ac:dyDescent="0.2">
      <c r="A535" s="482"/>
      <c r="B535" s="482"/>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x14ac:dyDescent="0.2">
      <c r="A536" s="482"/>
      <c r="B536" s="482"/>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x14ac:dyDescent="0.2">
      <c r="A537" s="482"/>
      <c r="B537" s="482"/>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x14ac:dyDescent="0.2">
      <c r="A538" s="482"/>
      <c r="B538" s="482"/>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x14ac:dyDescent="0.2">
      <c r="A539" s="482"/>
      <c r="B539" s="482"/>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x14ac:dyDescent="0.2">
      <c r="A540" s="482"/>
      <c r="B540" s="482"/>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x14ac:dyDescent="0.2">
      <c r="A541" s="482"/>
      <c r="B541" s="482"/>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x14ac:dyDescent="0.2">
      <c r="A542" s="482"/>
      <c r="B542" s="482"/>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x14ac:dyDescent="0.2">
      <c r="A543" s="482"/>
      <c r="B543" s="482"/>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x14ac:dyDescent="0.2">
      <c r="A544" s="482"/>
      <c r="B544" s="482"/>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x14ac:dyDescent="0.2">
      <c r="A545" s="482"/>
      <c r="B545" s="482"/>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x14ac:dyDescent="0.2">
      <c r="A546" s="482"/>
      <c r="B546" s="482"/>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x14ac:dyDescent="0.2">
      <c r="A547" s="482"/>
      <c r="B547" s="482"/>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x14ac:dyDescent="0.2">
      <c r="A548" s="482"/>
      <c r="B548" s="482"/>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x14ac:dyDescent="0.2">
      <c r="A549" s="482"/>
      <c r="B549" s="482"/>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x14ac:dyDescent="0.2">
      <c r="A550" s="482"/>
      <c r="B550" s="482"/>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x14ac:dyDescent="0.2">
      <c r="A551" s="482"/>
      <c r="B551" s="482"/>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x14ac:dyDescent="0.2">
      <c r="A552" s="482"/>
      <c r="B552" s="482"/>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x14ac:dyDescent="0.2">
      <c r="A553" s="482"/>
      <c r="B553" s="482"/>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x14ac:dyDescent="0.2">
      <c r="A554" s="482"/>
      <c r="B554" s="482"/>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x14ac:dyDescent="0.2">
      <c r="A555" s="482"/>
      <c r="B555" s="482"/>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x14ac:dyDescent="0.2">
      <c r="A556" s="482"/>
      <c r="B556" s="482"/>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x14ac:dyDescent="0.2">
      <c r="A557" s="482"/>
      <c r="B557" s="482"/>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x14ac:dyDescent="0.2">
      <c r="A558" s="482"/>
      <c r="B558" s="482"/>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x14ac:dyDescent="0.2">
      <c r="A559" s="482"/>
      <c r="B559" s="482"/>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x14ac:dyDescent="0.2">
      <c r="A560" s="482"/>
      <c r="B560" s="482"/>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x14ac:dyDescent="0.2">
      <c r="A561" s="482"/>
      <c r="B561" s="482"/>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x14ac:dyDescent="0.2">
      <c r="A562" s="482"/>
      <c r="B562" s="482"/>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x14ac:dyDescent="0.2">
      <c r="A563" s="482"/>
      <c r="B563" s="482"/>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x14ac:dyDescent="0.2">
      <c r="A564" s="482"/>
      <c r="B564" s="482"/>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x14ac:dyDescent="0.2">
      <c r="A565" s="482"/>
      <c r="B565" s="482"/>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x14ac:dyDescent="0.2">
      <c r="A566" s="482"/>
      <c r="B566" s="482"/>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x14ac:dyDescent="0.2">
      <c r="A567" s="482"/>
      <c r="B567" s="482"/>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x14ac:dyDescent="0.2">
      <c r="A568" s="482"/>
      <c r="B568" s="482"/>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x14ac:dyDescent="0.2">
      <c r="A569" s="482"/>
      <c r="B569" s="482"/>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x14ac:dyDescent="0.2">
      <c r="A570" s="482"/>
      <c r="B570" s="482"/>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x14ac:dyDescent="0.2">
      <c r="A571" s="482"/>
      <c r="B571" s="482"/>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x14ac:dyDescent="0.2">
      <c r="A572" s="482"/>
      <c r="B572" s="482"/>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x14ac:dyDescent="0.2">
      <c r="A573" s="482"/>
      <c r="B573" s="482"/>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x14ac:dyDescent="0.2">
      <c r="A574" s="482"/>
      <c r="B574" s="482"/>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x14ac:dyDescent="0.2">
      <c r="A575" s="482"/>
      <c r="B575" s="482"/>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x14ac:dyDescent="0.2">
      <c r="A576" s="482"/>
      <c r="B576" s="482"/>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x14ac:dyDescent="0.2">
      <c r="A577" s="482"/>
      <c r="B577" s="482"/>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x14ac:dyDescent="0.2">
      <c r="A578" s="482"/>
      <c r="B578" s="482"/>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x14ac:dyDescent="0.2">
      <c r="A579" s="482"/>
      <c r="B579" s="482"/>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x14ac:dyDescent="0.2">
      <c r="A580" s="482"/>
      <c r="B580" s="482"/>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x14ac:dyDescent="0.2">
      <c r="A581" s="482"/>
      <c r="B581" s="482"/>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x14ac:dyDescent="0.2">
      <c r="A582" s="482"/>
      <c r="B582" s="482"/>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x14ac:dyDescent="0.2">
      <c r="A583" s="482"/>
      <c r="B583" s="482"/>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x14ac:dyDescent="0.2">
      <c r="A584" s="482"/>
      <c r="B584" s="482"/>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x14ac:dyDescent="0.2">
      <c r="A585" s="482"/>
      <c r="B585" s="482"/>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x14ac:dyDescent="0.2">
      <c r="A586" s="482"/>
      <c r="B586" s="482"/>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x14ac:dyDescent="0.2">
      <c r="A587" s="482"/>
      <c r="B587" s="482"/>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x14ac:dyDescent="0.2">
      <c r="A588" s="482"/>
      <c r="B588" s="482"/>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x14ac:dyDescent="0.2">
      <c r="A589" s="482"/>
      <c r="B589" s="482"/>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x14ac:dyDescent="0.2">
      <c r="A590" s="482"/>
      <c r="B590" s="482"/>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x14ac:dyDescent="0.2">
      <c r="A591" s="482"/>
      <c r="B591" s="482"/>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x14ac:dyDescent="0.2">
      <c r="A592" s="482"/>
      <c r="B592" s="482"/>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x14ac:dyDescent="0.2">
      <c r="A593" s="482"/>
      <c r="B593" s="482"/>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x14ac:dyDescent="0.2">
      <c r="A594" s="482"/>
      <c r="B594" s="482"/>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x14ac:dyDescent="0.2">
      <c r="A595" s="482"/>
      <c r="B595" s="482"/>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x14ac:dyDescent="0.2">
      <c r="A596" s="482"/>
      <c r="B596" s="482"/>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x14ac:dyDescent="0.2">
      <c r="A597" s="482"/>
      <c r="B597" s="482"/>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x14ac:dyDescent="0.2">
      <c r="A598" s="482"/>
      <c r="B598" s="482"/>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x14ac:dyDescent="0.2">
      <c r="A599" s="482"/>
      <c r="B599" s="482"/>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x14ac:dyDescent="0.2">
      <c r="A600" s="482"/>
      <c r="B600" s="482"/>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x14ac:dyDescent="0.2">
      <c r="A601" s="482"/>
      <c r="B601" s="482"/>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x14ac:dyDescent="0.2">
      <c r="A602" s="482"/>
      <c r="B602" s="482"/>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x14ac:dyDescent="0.2">
      <c r="A603" s="482"/>
      <c r="B603" s="482"/>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x14ac:dyDescent="0.2">
      <c r="A604" s="482"/>
      <c r="B604" s="482"/>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x14ac:dyDescent="0.2">
      <c r="A605" s="482"/>
      <c r="B605" s="482"/>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x14ac:dyDescent="0.2">
      <c r="A606" s="482"/>
      <c r="B606" s="482"/>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x14ac:dyDescent="0.2">
      <c r="A607" s="482"/>
      <c r="B607" s="482"/>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x14ac:dyDescent="0.2">
      <c r="A608" s="482"/>
      <c r="B608" s="482"/>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x14ac:dyDescent="0.2">
      <c r="A609" s="482"/>
      <c r="B609" s="482"/>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x14ac:dyDescent="0.2">
      <c r="A610" s="482"/>
      <c r="B610" s="482"/>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x14ac:dyDescent="0.2">
      <c r="A611" s="482"/>
      <c r="B611" s="482"/>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x14ac:dyDescent="0.2">
      <c r="A612" s="482"/>
      <c r="B612" s="482"/>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x14ac:dyDescent="0.2">
      <c r="A613" s="482"/>
      <c r="B613" s="482"/>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x14ac:dyDescent="0.2">
      <c r="A614" s="482"/>
      <c r="B614" s="482"/>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x14ac:dyDescent="0.2">
      <c r="A615" s="482"/>
      <c r="B615" s="482"/>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x14ac:dyDescent="0.2">
      <c r="A616" s="482"/>
      <c r="B616" s="482"/>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x14ac:dyDescent="0.2">
      <c r="A617" s="482"/>
      <c r="B617" s="482"/>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x14ac:dyDescent="0.2">
      <c r="A618" s="482"/>
      <c r="B618" s="482"/>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x14ac:dyDescent="0.2">
      <c r="A619" s="482"/>
      <c r="B619" s="482"/>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x14ac:dyDescent="0.2">
      <c r="A620" s="482"/>
      <c r="B620" s="482"/>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x14ac:dyDescent="0.2">
      <c r="A621" s="482"/>
      <c r="B621" s="482"/>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x14ac:dyDescent="0.2">
      <c r="A622" s="482"/>
      <c r="B622" s="482"/>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x14ac:dyDescent="0.2">
      <c r="A623" s="482"/>
      <c r="B623" s="482"/>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x14ac:dyDescent="0.2">
      <c r="A624" s="482"/>
      <c r="B624" s="482"/>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x14ac:dyDescent="0.2">
      <c r="A625" s="482"/>
      <c r="B625" s="482"/>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x14ac:dyDescent="0.2">
      <c r="A626" s="482"/>
      <c r="B626" s="482"/>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x14ac:dyDescent="0.2">
      <c r="A627" s="482"/>
      <c r="B627" s="482"/>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x14ac:dyDescent="0.2">
      <c r="A628" s="482"/>
      <c r="B628" s="482"/>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x14ac:dyDescent="0.2">
      <c r="A629" s="482"/>
      <c r="B629" s="482"/>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x14ac:dyDescent="0.2">
      <c r="A630" s="482"/>
      <c r="B630" s="482"/>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x14ac:dyDescent="0.2">
      <c r="A631" s="482"/>
      <c r="B631" s="482"/>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x14ac:dyDescent="0.2">
      <c r="A632" s="482"/>
      <c r="B632" s="482"/>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x14ac:dyDescent="0.2">
      <c r="A633" s="482"/>
      <c r="B633" s="482"/>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x14ac:dyDescent="0.2">
      <c r="A634" s="482"/>
      <c r="B634" s="482"/>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x14ac:dyDescent="0.2">
      <c r="A635" s="482"/>
      <c r="B635" s="482"/>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x14ac:dyDescent="0.2">
      <c r="A636" s="482"/>
      <c r="B636" s="482"/>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x14ac:dyDescent="0.2">
      <c r="A637" s="482"/>
      <c r="B637" s="482"/>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x14ac:dyDescent="0.2">
      <c r="A638" s="482"/>
      <c r="B638" s="482"/>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x14ac:dyDescent="0.2">
      <c r="A639" s="482"/>
      <c r="B639" s="482"/>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x14ac:dyDescent="0.2">
      <c r="A640" s="482"/>
      <c r="B640" s="482"/>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x14ac:dyDescent="0.2">
      <c r="A641" s="482"/>
      <c r="B641" s="482"/>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x14ac:dyDescent="0.2">
      <c r="A642" s="482"/>
      <c r="B642" s="482"/>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x14ac:dyDescent="0.2">
      <c r="A643" s="482"/>
      <c r="B643" s="482"/>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x14ac:dyDescent="0.2">
      <c r="A644" s="482"/>
      <c r="B644" s="482"/>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x14ac:dyDescent="0.2">
      <c r="A645" s="482"/>
      <c r="B645" s="482"/>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x14ac:dyDescent="0.2">
      <c r="A646" s="482"/>
      <c r="B646" s="482"/>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x14ac:dyDescent="0.2">
      <c r="A647" s="482"/>
      <c r="B647" s="482"/>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x14ac:dyDescent="0.2">
      <c r="A648" s="482"/>
      <c r="B648" s="482"/>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x14ac:dyDescent="0.2">
      <c r="A649" s="482"/>
      <c r="B649" s="482"/>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x14ac:dyDescent="0.2">
      <c r="A650" s="482"/>
      <c r="B650" s="482"/>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x14ac:dyDescent="0.2">
      <c r="A651" s="482"/>
      <c r="B651" s="482"/>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x14ac:dyDescent="0.2">
      <c r="A652" s="482"/>
      <c r="B652" s="482"/>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x14ac:dyDescent="0.2">
      <c r="A653" s="482"/>
      <c r="B653" s="482"/>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x14ac:dyDescent="0.2">
      <c r="A654" s="482"/>
      <c r="B654" s="482"/>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x14ac:dyDescent="0.2">
      <c r="A655" s="482"/>
      <c r="B655" s="482"/>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x14ac:dyDescent="0.2">
      <c r="A656" s="482"/>
      <c r="B656" s="482"/>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x14ac:dyDescent="0.2">
      <c r="A657" s="482"/>
      <c r="B657" s="482"/>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x14ac:dyDescent="0.2">
      <c r="A658" s="482"/>
      <c r="B658" s="482"/>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x14ac:dyDescent="0.2">
      <c r="A659" s="482"/>
      <c r="B659" s="482"/>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x14ac:dyDescent="0.2">
      <c r="A660" s="482"/>
      <c r="B660" s="482"/>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x14ac:dyDescent="0.2">
      <c r="A661" s="482"/>
      <c r="B661" s="482"/>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x14ac:dyDescent="0.2">
      <c r="A662" s="482"/>
      <c r="B662" s="482"/>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x14ac:dyDescent="0.2">
      <c r="A663" s="482"/>
      <c r="B663" s="482"/>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x14ac:dyDescent="0.2">
      <c r="A664" s="482"/>
      <c r="B664" s="482"/>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x14ac:dyDescent="0.2">
      <c r="A665" s="482"/>
      <c r="B665" s="482"/>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x14ac:dyDescent="0.2">
      <c r="A666" s="482"/>
      <c r="B666" s="482"/>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x14ac:dyDescent="0.2">
      <c r="A667" s="482"/>
      <c r="B667" s="482"/>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x14ac:dyDescent="0.2">
      <c r="A668" s="482"/>
      <c r="B668" s="482"/>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x14ac:dyDescent="0.2">
      <c r="A669" s="482"/>
      <c r="B669" s="482"/>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x14ac:dyDescent="0.2">
      <c r="A670" s="482"/>
      <c r="B670" s="482"/>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x14ac:dyDescent="0.2">
      <c r="A671" s="482"/>
      <c r="B671" s="482"/>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x14ac:dyDescent="0.2">
      <c r="A672" s="482"/>
      <c r="B672" s="482"/>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x14ac:dyDescent="0.2">
      <c r="A673" s="482"/>
      <c r="B673" s="482"/>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x14ac:dyDescent="0.2">
      <c r="A674" s="482"/>
      <c r="B674" s="482"/>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x14ac:dyDescent="0.2">
      <c r="A675" s="482"/>
      <c r="B675" s="482"/>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x14ac:dyDescent="0.2">
      <c r="A676" s="482"/>
      <c r="B676" s="482"/>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x14ac:dyDescent="0.2">
      <c r="A677" s="482"/>
      <c r="B677" s="482"/>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x14ac:dyDescent="0.2">
      <c r="A678" s="482"/>
      <c r="B678" s="482"/>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x14ac:dyDescent="0.2">
      <c r="A679" s="482"/>
      <c r="B679" s="482"/>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x14ac:dyDescent="0.2">
      <c r="A680" s="482"/>
      <c r="B680" s="482"/>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x14ac:dyDescent="0.2">
      <c r="A681" s="482"/>
      <c r="B681" s="482"/>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x14ac:dyDescent="0.2">
      <c r="A682" s="482"/>
      <c r="B682" s="482"/>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x14ac:dyDescent="0.2">
      <c r="A683" s="482"/>
      <c r="B683" s="482"/>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x14ac:dyDescent="0.2">
      <c r="A684" s="482"/>
      <c r="B684" s="482"/>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x14ac:dyDescent="0.2">
      <c r="A685" s="482"/>
      <c r="B685" s="482"/>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x14ac:dyDescent="0.2">
      <c r="A686" s="482"/>
      <c r="B686" s="482"/>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x14ac:dyDescent="0.2">
      <c r="A687" s="482"/>
      <c r="B687" s="482"/>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x14ac:dyDescent="0.2">
      <c r="A688" s="482"/>
      <c r="B688" s="482"/>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x14ac:dyDescent="0.2">
      <c r="A689" s="482"/>
      <c r="B689" s="482"/>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x14ac:dyDescent="0.2">
      <c r="A690" s="482"/>
      <c r="B690" s="482"/>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x14ac:dyDescent="0.2">
      <c r="A691" s="482"/>
      <c r="B691" s="482"/>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x14ac:dyDescent="0.2">
      <c r="A692" s="482"/>
      <c r="B692" s="482"/>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x14ac:dyDescent="0.2">
      <c r="A693" s="482"/>
      <c r="B693" s="482"/>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x14ac:dyDescent="0.2">
      <c r="A694" s="482"/>
      <c r="B694" s="482"/>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x14ac:dyDescent="0.2">
      <c r="A695" s="482"/>
      <c r="B695" s="482"/>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x14ac:dyDescent="0.2">
      <c r="A696" s="482"/>
      <c r="B696" s="482"/>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x14ac:dyDescent="0.2">
      <c r="A697" s="482"/>
      <c r="B697" s="482"/>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x14ac:dyDescent="0.2">
      <c r="A698" s="482"/>
      <c r="B698" s="482"/>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x14ac:dyDescent="0.2">
      <c r="A699" s="482"/>
      <c r="B699" s="482"/>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x14ac:dyDescent="0.2">
      <c r="A700" s="482"/>
      <c r="B700" s="482"/>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x14ac:dyDescent="0.2">
      <c r="A701" s="482"/>
      <c r="B701" s="482"/>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x14ac:dyDescent="0.2">
      <c r="A702" s="482"/>
      <c r="B702" s="482"/>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x14ac:dyDescent="0.2">
      <c r="A703" s="482"/>
      <c r="B703" s="482"/>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x14ac:dyDescent="0.2">
      <c r="A704" s="482"/>
      <c r="B704" s="482"/>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x14ac:dyDescent="0.2">
      <c r="A705" s="482"/>
      <c r="B705" s="482"/>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x14ac:dyDescent="0.2">
      <c r="A706" s="482"/>
      <c r="B706" s="482"/>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x14ac:dyDescent="0.2">
      <c r="A707" s="482"/>
      <c r="B707" s="482"/>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x14ac:dyDescent="0.2">
      <c r="A708" s="482"/>
      <c r="B708" s="482"/>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x14ac:dyDescent="0.2">
      <c r="A709" s="482"/>
      <c r="B709" s="482"/>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x14ac:dyDescent="0.2">
      <c r="A710" s="482"/>
      <c r="B710" s="482"/>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x14ac:dyDescent="0.2">
      <c r="A711" s="482"/>
      <c r="B711" s="482"/>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x14ac:dyDescent="0.2">
      <c r="A712" s="482"/>
      <c r="B712" s="482"/>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x14ac:dyDescent="0.2">
      <c r="A713" s="482"/>
      <c r="B713" s="482"/>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x14ac:dyDescent="0.2">
      <c r="A714" s="482"/>
      <c r="B714" s="482"/>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x14ac:dyDescent="0.2">
      <c r="A715" s="482"/>
      <c r="B715" s="482"/>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x14ac:dyDescent="0.2">
      <c r="A716" s="482"/>
      <c r="B716" s="482"/>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x14ac:dyDescent="0.2">
      <c r="A717" s="482"/>
      <c r="B717" s="482"/>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x14ac:dyDescent="0.2">
      <c r="A718" s="482"/>
      <c r="B718" s="482"/>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x14ac:dyDescent="0.2">
      <c r="A719" s="482"/>
      <c r="B719" s="482"/>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x14ac:dyDescent="0.2">
      <c r="A720" s="482"/>
      <c r="B720" s="482"/>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x14ac:dyDescent="0.2">
      <c r="A721" s="482"/>
      <c r="B721" s="482"/>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x14ac:dyDescent="0.2">
      <c r="A722" s="482"/>
      <c r="B722" s="482"/>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x14ac:dyDescent="0.2">
      <c r="A723" s="482"/>
      <c r="B723" s="482"/>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x14ac:dyDescent="0.2">
      <c r="A724" s="482"/>
      <c r="B724" s="482"/>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x14ac:dyDescent="0.2">
      <c r="A725" s="482"/>
      <c r="B725" s="482"/>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x14ac:dyDescent="0.2">
      <c r="A726" s="482"/>
      <c r="B726" s="482"/>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x14ac:dyDescent="0.2">
      <c r="A727" s="482"/>
      <c r="B727" s="482"/>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x14ac:dyDescent="0.2">
      <c r="A728" s="482"/>
      <c r="B728" s="482"/>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x14ac:dyDescent="0.2">
      <c r="A729" s="482"/>
      <c r="B729" s="482"/>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x14ac:dyDescent="0.2">
      <c r="A730" s="482"/>
      <c r="B730" s="482"/>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x14ac:dyDescent="0.2">
      <c r="A731" s="482"/>
      <c r="B731" s="482"/>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x14ac:dyDescent="0.2">
      <c r="A732" s="482"/>
      <c r="B732" s="482"/>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x14ac:dyDescent="0.2">
      <c r="A733" s="482"/>
      <c r="B733" s="482"/>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x14ac:dyDescent="0.2">
      <c r="A734" s="482"/>
      <c r="B734" s="482"/>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x14ac:dyDescent="0.2">
      <c r="A735" s="482"/>
      <c r="B735" s="482"/>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x14ac:dyDescent="0.2">
      <c r="A736" s="482"/>
      <c r="B736" s="482"/>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x14ac:dyDescent="0.2">
      <c r="A737" s="482"/>
      <c r="B737" s="482"/>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x14ac:dyDescent="0.2">
      <c r="A738" s="482"/>
      <c r="B738" s="482"/>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x14ac:dyDescent="0.2">
      <c r="A739" s="482"/>
      <c r="B739" s="482"/>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x14ac:dyDescent="0.2">
      <c r="A740" s="482"/>
      <c r="B740" s="482"/>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x14ac:dyDescent="0.2">
      <c r="A741" s="482"/>
      <c r="B741" s="482"/>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x14ac:dyDescent="0.2">
      <c r="A742" s="482"/>
      <c r="B742" s="482"/>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x14ac:dyDescent="0.2">
      <c r="A743" s="482"/>
      <c r="B743" s="482"/>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x14ac:dyDescent="0.2">
      <c r="A744" s="482"/>
      <c r="B744" s="482"/>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x14ac:dyDescent="0.2">
      <c r="A745" s="482"/>
      <c r="B745" s="482"/>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x14ac:dyDescent="0.2">
      <c r="A746" s="482"/>
      <c r="B746" s="482"/>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x14ac:dyDescent="0.2">
      <c r="A747" s="482"/>
      <c r="B747" s="482"/>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x14ac:dyDescent="0.2">
      <c r="A748" s="482"/>
      <c r="B748" s="482"/>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x14ac:dyDescent="0.2">
      <c r="A749" s="482"/>
      <c r="B749" s="482"/>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x14ac:dyDescent="0.2">
      <c r="A750" s="482"/>
      <c r="B750" s="482"/>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x14ac:dyDescent="0.2">
      <c r="A751" s="482"/>
      <c r="B751" s="482"/>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x14ac:dyDescent="0.2">
      <c r="A752" s="482"/>
      <c r="B752" s="482"/>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x14ac:dyDescent="0.2">
      <c r="A753" s="482"/>
      <c r="B753" s="482"/>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x14ac:dyDescent="0.2">
      <c r="A754" s="482"/>
      <c r="B754" s="482"/>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x14ac:dyDescent="0.2">
      <c r="A755" s="482"/>
      <c r="B755" s="482"/>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x14ac:dyDescent="0.2">
      <c r="A756" s="482"/>
      <c r="B756" s="482"/>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x14ac:dyDescent="0.2">
      <c r="A757" s="482"/>
      <c r="B757" s="482"/>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x14ac:dyDescent="0.2">
      <c r="A758" s="482"/>
      <c r="B758" s="482"/>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x14ac:dyDescent="0.2">
      <c r="A759" s="482"/>
      <c r="B759" s="482"/>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x14ac:dyDescent="0.2">
      <c r="A760" s="482"/>
      <c r="B760" s="482"/>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x14ac:dyDescent="0.2">
      <c r="A761" s="482"/>
      <c r="B761" s="482"/>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x14ac:dyDescent="0.2">
      <c r="A762" s="482"/>
      <c r="B762" s="482"/>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x14ac:dyDescent="0.2">
      <c r="A763" s="482"/>
      <c r="B763" s="482"/>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x14ac:dyDescent="0.2">
      <c r="A764" s="482"/>
      <c r="B764" s="482"/>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x14ac:dyDescent="0.2">
      <c r="A765" s="482"/>
      <c r="B765" s="482"/>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x14ac:dyDescent="0.2">
      <c r="A766" s="482"/>
      <c r="B766" s="482"/>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x14ac:dyDescent="0.2">
      <c r="A767" s="482"/>
      <c r="B767" s="482"/>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x14ac:dyDescent="0.2">
      <c r="A768" s="482"/>
      <c r="B768" s="482"/>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x14ac:dyDescent="0.2">
      <c r="A769" s="482"/>
      <c r="B769" s="482"/>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x14ac:dyDescent="0.2">
      <c r="A770" s="482"/>
      <c r="B770" s="482"/>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x14ac:dyDescent="0.2">
      <c r="A771" s="482"/>
      <c r="B771" s="482"/>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x14ac:dyDescent="0.2">
      <c r="A772" s="482"/>
      <c r="B772" s="482"/>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x14ac:dyDescent="0.2">
      <c r="A773" s="482"/>
      <c r="B773" s="482"/>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x14ac:dyDescent="0.2">
      <c r="A774" s="482"/>
      <c r="B774" s="482"/>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x14ac:dyDescent="0.2">
      <c r="A775" s="482"/>
      <c r="B775" s="482"/>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x14ac:dyDescent="0.2">
      <c r="A776" s="482"/>
      <c r="B776" s="482"/>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x14ac:dyDescent="0.2">
      <c r="A777" s="482"/>
      <c r="B777" s="482"/>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x14ac:dyDescent="0.2">
      <c r="A778" s="482"/>
      <c r="B778" s="482"/>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x14ac:dyDescent="0.2">
      <c r="A779" s="482"/>
      <c r="B779" s="482"/>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x14ac:dyDescent="0.2">
      <c r="A780" s="482"/>
      <c r="B780" s="482"/>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x14ac:dyDescent="0.2">
      <c r="A781" s="482"/>
      <c r="B781" s="482"/>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x14ac:dyDescent="0.2">
      <c r="A782" s="482"/>
      <c r="B782" s="482"/>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x14ac:dyDescent="0.2">
      <c r="A783" s="482"/>
      <c r="B783" s="482"/>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x14ac:dyDescent="0.2">
      <c r="A784" s="482"/>
      <c r="B784" s="482"/>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x14ac:dyDescent="0.2">
      <c r="A785" s="482"/>
      <c r="B785" s="482"/>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x14ac:dyDescent="0.2">
      <c r="A786" s="482"/>
      <c r="B786" s="482"/>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x14ac:dyDescent="0.2">
      <c r="A787" s="482"/>
      <c r="B787" s="482"/>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x14ac:dyDescent="0.2">
      <c r="A788" s="482"/>
      <c r="B788" s="482"/>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x14ac:dyDescent="0.2">
      <c r="A789" s="482"/>
      <c r="B789" s="482"/>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x14ac:dyDescent="0.2">
      <c r="A790" s="482"/>
      <c r="B790" s="482"/>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x14ac:dyDescent="0.2">
      <c r="A791" s="482"/>
      <c r="B791" s="482"/>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x14ac:dyDescent="0.2">
      <c r="A792" s="482"/>
      <c r="B792" s="482"/>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x14ac:dyDescent="0.2">
      <c r="A793" s="482"/>
      <c r="B793" s="482"/>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x14ac:dyDescent="0.2">
      <c r="A794" s="482"/>
      <c r="B794" s="482"/>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x14ac:dyDescent="0.2">
      <c r="A795" s="482"/>
      <c r="B795" s="482"/>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x14ac:dyDescent="0.2">
      <c r="A796" s="482"/>
      <c r="B796" s="482"/>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x14ac:dyDescent="0.2">
      <c r="A797" s="482"/>
      <c r="B797" s="482"/>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x14ac:dyDescent="0.2">
      <c r="A798" s="482"/>
      <c r="B798" s="482"/>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x14ac:dyDescent="0.2">
      <c r="A799" s="482"/>
      <c r="B799" s="482"/>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x14ac:dyDescent="0.2">
      <c r="A800" s="482"/>
      <c r="B800" s="482"/>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x14ac:dyDescent="0.2">
      <c r="A801" s="482"/>
      <c r="B801" s="482"/>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x14ac:dyDescent="0.2">
      <c r="A802" s="482"/>
      <c r="B802" s="482"/>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x14ac:dyDescent="0.2">
      <c r="A803" s="482"/>
      <c r="B803" s="482"/>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x14ac:dyDescent="0.2">
      <c r="A804" s="482"/>
      <c r="B804" s="482"/>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x14ac:dyDescent="0.2">
      <c r="A805" s="482"/>
      <c r="B805" s="482"/>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x14ac:dyDescent="0.2">
      <c r="A806" s="482"/>
      <c r="B806" s="482"/>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x14ac:dyDescent="0.2">
      <c r="A807" s="482"/>
      <c r="B807" s="482"/>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x14ac:dyDescent="0.2">
      <c r="A808" s="482"/>
      <c r="B808" s="482"/>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x14ac:dyDescent="0.2">
      <c r="A809" s="482"/>
      <c r="B809" s="482"/>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x14ac:dyDescent="0.2">
      <c r="A810" s="482"/>
      <c r="B810" s="482"/>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x14ac:dyDescent="0.2">
      <c r="A811" s="482"/>
      <c r="B811" s="482"/>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x14ac:dyDescent="0.2">
      <c r="A812" s="482"/>
      <c r="B812" s="482"/>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x14ac:dyDescent="0.2">
      <c r="A813" s="482"/>
      <c r="B813" s="482"/>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x14ac:dyDescent="0.2">
      <c r="A814" s="482"/>
      <c r="B814" s="482"/>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x14ac:dyDescent="0.2">
      <c r="A815" s="482"/>
      <c r="B815" s="482"/>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x14ac:dyDescent="0.2">
      <c r="A816" s="482"/>
      <c r="B816" s="482"/>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x14ac:dyDescent="0.2">
      <c r="A817" s="482"/>
      <c r="B817" s="482"/>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x14ac:dyDescent="0.2">
      <c r="A818" s="482"/>
      <c r="B818" s="482"/>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x14ac:dyDescent="0.2">
      <c r="A819" s="482"/>
      <c r="B819" s="482"/>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x14ac:dyDescent="0.2">
      <c r="A820" s="482"/>
      <c r="B820" s="482"/>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x14ac:dyDescent="0.2">
      <c r="A821" s="482"/>
      <c r="B821" s="482"/>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x14ac:dyDescent="0.2">
      <c r="A822" s="482"/>
      <c r="B822" s="482"/>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x14ac:dyDescent="0.2">
      <c r="A823" s="482"/>
      <c r="B823" s="482"/>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x14ac:dyDescent="0.2">
      <c r="A824" s="482"/>
      <c r="B824" s="482"/>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x14ac:dyDescent="0.2">
      <c r="A825" s="482"/>
      <c r="B825" s="482"/>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x14ac:dyDescent="0.2">
      <c r="A826" s="482"/>
      <c r="B826" s="482"/>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x14ac:dyDescent="0.2">
      <c r="A827" s="482"/>
      <c r="B827" s="482"/>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x14ac:dyDescent="0.2">
      <c r="A828" s="482"/>
      <c r="B828" s="482"/>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x14ac:dyDescent="0.2">
      <c r="A829" s="482"/>
      <c r="B829" s="482"/>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x14ac:dyDescent="0.2">
      <c r="A830" s="482"/>
      <c r="B830" s="482"/>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x14ac:dyDescent="0.2">
      <c r="A831" s="482"/>
      <c r="B831" s="482"/>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x14ac:dyDescent="0.2">
      <c r="A832" s="482"/>
      <c r="B832" s="482"/>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x14ac:dyDescent="0.2">
      <c r="A833" s="482"/>
      <c r="B833" s="482"/>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x14ac:dyDescent="0.2">
      <c r="A834" s="482"/>
      <c r="B834" s="482"/>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x14ac:dyDescent="0.2">
      <c r="A835" s="482"/>
      <c r="B835" s="482"/>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x14ac:dyDescent="0.2">
      <c r="A836" s="482"/>
      <c r="B836" s="482"/>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x14ac:dyDescent="0.2">
      <c r="A837" s="482"/>
      <c r="B837" s="482"/>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x14ac:dyDescent="0.2">
      <c r="A838" s="482"/>
      <c r="B838" s="482"/>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x14ac:dyDescent="0.2">
      <c r="A839" s="482"/>
      <c r="B839" s="482"/>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x14ac:dyDescent="0.2">
      <c r="A840" s="482"/>
      <c r="B840" s="482"/>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x14ac:dyDescent="0.2">
      <c r="A841" s="482"/>
      <c r="B841" s="482"/>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x14ac:dyDescent="0.2">
      <c r="A842" s="482"/>
      <c r="B842" s="482"/>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x14ac:dyDescent="0.2">
      <c r="A843" s="482"/>
      <c r="B843" s="482"/>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x14ac:dyDescent="0.2">
      <c r="A844" s="482"/>
      <c r="B844" s="482"/>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x14ac:dyDescent="0.2">
      <c r="A845" s="482"/>
      <c r="B845" s="482"/>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x14ac:dyDescent="0.2">
      <c r="A846" s="482"/>
      <c r="B846" s="482"/>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x14ac:dyDescent="0.2">
      <c r="A847" s="482"/>
      <c r="B847" s="482"/>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x14ac:dyDescent="0.2">
      <c r="A848" s="482"/>
      <c r="B848" s="482"/>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x14ac:dyDescent="0.2">
      <c r="A849" s="482"/>
      <c r="B849" s="482"/>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x14ac:dyDescent="0.2">
      <c r="A850" s="482"/>
      <c r="B850" s="482"/>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x14ac:dyDescent="0.2">
      <c r="A851" s="482"/>
      <c r="B851" s="482"/>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x14ac:dyDescent="0.2">
      <c r="A852" s="482"/>
      <c r="B852" s="482"/>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x14ac:dyDescent="0.2">
      <c r="A853" s="482"/>
      <c r="B853" s="482"/>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x14ac:dyDescent="0.2">
      <c r="A854" s="482"/>
      <c r="B854" s="482"/>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x14ac:dyDescent="0.2">
      <c r="A855" s="482"/>
      <c r="B855" s="482"/>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x14ac:dyDescent="0.2">
      <c r="A856" s="482"/>
      <c r="B856" s="482"/>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x14ac:dyDescent="0.2">
      <c r="A857" s="482"/>
      <c r="B857" s="482"/>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x14ac:dyDescent="0.2">
      <c r="A858" s="482"/>
      <c r="B858" s="482"/>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x14ac:dyDescent="0.2">
      <c r="A859" s="482"/>
      <c r="B859" s="482"/>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x14ac:dyDescent="0.2">
      <c r="A860" s="482"/>
      <c r="B860" s="482"/>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x14ac:dyDescent="0.2">
      <c r="A861" s="482"/>
      <c r="B861" s="482"/>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x14ac:dyDescent="0.2">
      <c r="A862" s="482"/>
      <c r="B862" s="482"/>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x14ac:dyDescent="0.2">
      <c r="A863" s="482"/>
      <c r="B863" s="482"/>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x14ac:dyDescent="0.2">
      <c r="A864" s="482"/>
      <c r="B864" s="482"/>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x14ac:dyDescent="0.2">
      <c r="A865" s="482"/>
      <c r="B865" s="482"/>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x14ac:dyDescent="0.2">
      <c r="A866" s="482"/>
      <c r="B866" s="482"/>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x14ac:dyDescent="0.2">
      <c r="A867" s="482"/>
      <c r="B867" s="482"/>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x14ac:dyDescent="0.2">
      <c r="A868" s="482"/>
      <c r="B868" s="482"/>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x14ac:dyDescent="0.2">
      <c r="A869" s="482"/>
      <c r="B869" s="482"/>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x14ac:dyDescent="0.2">
      <c r="A870" s="482"/>
      <c r="B870" s="482"/>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x14ac:dyDescent="0.2">
      <c r="A871" s="482"/>
      <c r="B871" s="482"/>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x14ac:dyDescent="0.2">
      <c r="A872" s="482"/>
      <c r="B872" s="482"/>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x14ac:dyDescent="0.2">
      <c r="A873" s="482"/>
      <c r="B873" s="482"/>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x14ac:dyDescent="0.2">
      <c r="A874" s="482"/>
      <c r="B874" s="482"/>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x14ac:dyDescent="0.2">
      <c r="A875" s="482"/>
      <c r="B875" s="482"/>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x14ac:dyDescent="0.2">
      <c r="A876" s="482"/>
      <c r="B876" s="482"/>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x14ac:dyDescent="0.2">
      <c r="A877" s="482"/>
      <c r="B877" s="482"/>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x14ac:dyDescent="0.2">
      <c r="A878" s="482"/>
      <c r="B878" s="482"/>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x14ac:dyDescent="0.2">
      <c r="A879" s="482"/>
      <c r="B879" s="482"/>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x14ac:dyDescent="0.2">
      <c r="A880" s="482"/>
      <c r="B880" s="482"/>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x14ac:dyDescent="0.2">
      <c r="A881" s="482"/>
      <c r="B881" s="482"/>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x14ac:dyDescent="0.2">
      <c r="A882" s="482"/>
      <c r="B882" s="482"/>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x14ac:dyDescent="0.2">
      <c r="A883" s="482"/>
      <c r="B883" s="482"/>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x14ac:dyDescent="0.2">
      <c r="A884" s="482"/>
      <c r="B884" s="482"/>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x14ac:dyDescent="0.2">
      <c r="A885" s="482"/>
      <c r="B885" s="482"/>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x14ac:dyDescent="0.2">
      <c r="A886" s="482"/>
      <c r="B886" s="482"/>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x14ac:dyDescent="0.2">
      <c r="A887" s="482"/>
      <c r="B887" s="482"/>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x14ac:dyDescent="0.2">
      <c r="A888" s="482"/>
      <c r="B888" s="482"/>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x14ac:dyDescent="0.2">
      <c r="A889" s="482"/>
      <c r="B889" s="482"/>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x14ac:dyDescent="0.2">
      <c r="A890" s="482"/>
      <c r="B890" s="482"/>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x14ac:dyDescent="0.2">
      <c r="A891" s="482"/>
      <c r="B891" s="482"/>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x14ac:dyDescent="0.2">
      <c r="A892" s="482"/>
      <c r="B892" s="482"/>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x14ac:dyDescent="0.2">
      <c r="A893" s="482"/>
      <c r="B893" s="482"/>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x14ac:dyDescent="0.2">
      <c r="A894" s="482"/>
      <c r="B894" s="482"/>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x14ac:dyDescent="0.2">
      <c r="A895" s="482"/>
      <c r="B895" s="482"/>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x14ac:dyDescent="0.2">
      <c r="A896" s="482"/>
      <c r="B896" s="482"/>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x14ac:dyDescent="0.2">
      <c r="A897" s="482"/>
      <c r="B897" s="482"/>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x14ac:dyDescent="0.2">
      <c r="A898" s="482"/>
      <c r="B898" s="482"/>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x14ac:dyDescent="0.2">
      <c r="A899" s="482"/>
      <c r="B899" s="482"/>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x14ac:dyDescent="0.2">
      <c r="A900" s="482"/>
      <c r="B900" s="482"/>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x14ac:dyDescent="0.2">
      <c r="A901" s="482"/>
      <c r="B901" s="482"/>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x14ac:dyDescent="0.2">
      <c r="A902" s="482"/>
      <c r="B902" s="482"/>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x14ac:dyDescent="0.2">
      <c r="A903" s="482"/>
      <c r="B903" s="482"/>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x14ac:dyDescent="0.2">
      <c r="A904" s="482"/>
      <c r="B904" s="482"/>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x14ac:dyDescent="0.2">
      <c r="A905" s="482"/>
      <c r="B905" s="482"/>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x14ac:dyDescent="0.2">
      <c r="A906" s="482"/>
      <c r="B906" s="482"/>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x14ac:dyDescent="0.2">
      <c r="A907" s="482"/>
      <c r="B907" s="482"/>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x14ac:dyDescent="0.2">
      <c r="A908" s="482"/>
      <c r="B908" s="482"/>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x14ac:dyDescent="0.2">
      <c r="A909" s="482"/>
      <c r="B909" s="482"/>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x14ac:dyDescent="0.2">
      <c r="A910" s="482"/>
      <c r="B910" s="482"/>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x14ac:dyDescent="0.2">
      <c r="A911" s="482"/>
      <c r="B911" s="482"/>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x14ac:dyDescent="0.2">
      <c r="A912" s="482"/>
      <c r="B912" s="482"/>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x14ac:dyDescent="0.2">
      <c r="A913" s="482"/>
      <c r="B913" s="482"/>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x14ac:dyDescent="0.2">
      <c r="A914" s="482"/>
      <c r="B914" s="482"/>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x14ac:dyDescent="0.2">
      <c r="A915" s="482"/>
      <c r="B915" s="482"/>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x14ac:dyDescent="0.2">
      <c r="A916" s="482"/>
      <c r="B916" s="482"/>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x14ac:dyDescent="0.2">
      <c r="A917" s="482"/>
      <c r="B917" s="482"/>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x14ac:dyDescent="0.2">
      <c r="A918" s="482"/>
      <c r="B918" s="482"/>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x14ac:dyDescent="0.2">
      <c r="A919" s="482"/>
      <c r="B919" s="482"/>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x14ac:dyDescent="0.2">
      <c r="A920" s="482"/>
      <c r="B920" s="482"/>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x14ac:dyDescent="0.2">
      <c r="A921" s="482"/>
      <c r="B921" s="482"/>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x14ac:dyDescent="0.2">
      <c r="A922" s="482"/>
      <c r="B922" s="482"/>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x14ac:dyDescent="0.2">
      <c r="A923" s="482"/>
      <c r="B923" s="482"/>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x14ac:dyDescent="0.2">
      <c r="A924" s="482"/>
      <c r="B924" s="482"/>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x14ac:dyDescent="0.2">
      <c r="A925" s="482"/>
      <c r="B925" s="482"/>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x14ac:dyDescent="0.2">
      <c r="A926" s="482"/>
      <c r="B926" s="482"/>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x14ac:dyDescent="0.2">
      <c r="A927" s="482"/>
      <c r="B927" s="482"/>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x14ac:dyDescent="0.2">
      <c r="A928" s="482"/>
      <c r="B928" s="482"/>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x14ac:dyDescent="0.2">
      <c r="A929" s="482"/>
      <c r="B929" s="482"/>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x14ac:dyDescent="0.2">
      <c r="A930" s="482"/>
      <c r="B930" s="482"/>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x14ac:dyDescent="0.2">
      <c r="A931" s="482"/>
      <c r="B931" s="482"/>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x14ac:dyDescent="0.2">
      <c r="A932" s="482"/>
      <c r="B932" s="482"/>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x14ac:dyDescent="0.2">
      <c r="A933" s="482"/>
      <c r="B933" s="482"/>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x14ac:dyDescent="0.2">
      <c r="A934" s="482"/>
      <c r="B934" s="482"/>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x14ac:dyDescent="0.2">
      <c r="A935" s="482"/>
      <c r="B935" s="482"/>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x14ac:dyDescent="0.2">
      <c r="A936" s="482"/>
      <c r="B936" s="482"/>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x14ac:dyDescent="0.2">
      <c r="A937" s="482"/>
      <c r="B937" s="482"/>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x14ac:dyDescent="0.2">
      <c r="A938" s="482"/>
      <c r="B938" s="482"/>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x14ac:dyDescent="0.2">
      <c r="A939" s="482"/>
      <c r="B939" s="482"/>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x14ac:dyDescent="0.2">
      <c r="A940" s="482"/>
      <c r="B940" s="482"/>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x14ac:dyDescent="0.2">
      <c r="A941" s="482"/>
      <c r="B941" s="482"/>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x14ac:dyDescent="0.2">
      <c r="A942" s="482"/>
      <c r="B942" s="482"/>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x14ac:dyDescent="0.2">
      <c r="A943" s="482"/>
      <c r="B943" s="482"/>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x14ac:dyDescent="0.2">
      <c r="A944" s="482"/>
      <c r="B944" s="482"/>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x14ac:dyDescent="0.2">
      <c r="A945" s="482"/>
      <c r="B945" s="482"/>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x14ac:dyDescent="0.2">
      <c r="A946" s="482"/>
      <c r="B946" s="482"/>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x14ac:dyDescent="0.2">
      <c r="A947" s="482"/>
      <c r="B947" s="482"/>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x14ac:dyDescent="0.2">
      <c r="A948" s="482"/>
      <c r="B948" s="482"/>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x14ac:dyDescent="0.2">
      <c r="A949" s="482"/>
      <c r="B949" s="482"/>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x14ac:dyDescent="0.2">
      <c r="A950" s="482"/>
      <c r="B950" s="482"/>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x14ac:dyDescent="0.2">
      <c r="A951" s="482"/>
      <c r="B951" s="482"/>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x14ac:dyDescent="0.2">
      <c r="A952" s="482"/>
      <c r="B952" s="482"/>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x14ac:dyDescent="0.2">
      <c r="A953" s="482"/>
      <c r="B953" s="482"/>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x14ac:dyDescent="0.2">
      <c r="A954" s="482"/>
      <c r="B954" s="482"/>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x14ac:dyDescent="0.2">
      <c r="A955" s="482"/>
      <c r="B955" s="482"/>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x14ac:dyDescent="0.2">
      <c r="A956" s="482"/>
      <c r="B956" s="482"/>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x14ac:dyDescent="0.2">
      <c r="A957" s="482"/>
      <c r="B957" s="482"/>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x14ac:dyDescent="0.2">
      <c r="A958" s="482"/>
      <c r="B958" s="482"/>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x14ac:dyDescent="0.2">
      <c r="A959" s="482"/>
      <c r="B959" s="482"/>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x14ac:dyDescent="0.2">
      <c r="A960" s="482"/>
      <c r="B960" s="482"/>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x14ac:dyDescent="0.2">
      <c r="A961" s="482"/>
      <c r="B961" s="482"/>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x14ac:dyDescent="0.2">
      <c r="A962" s="482"/>
      <c r="B962" s="482"/>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x14ac:dyDescent="0.2">
      <c r="A963" s="482"/>
      <c r="B963" s="482"/>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x14ac:dyDescent="0.2">
      <c r="A964" s="482"/>
      <c r="B964" s="482"/>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x14ac:dyDescent="0.2">
      <c r="A965" s="482"/>
      <c r="B965" s="482"/>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x14ac:dyDescent="0.2">
      <c r="A966" s="482"/>
      <c r="B966" s="482"/>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x14ac:dyDescent="0.2">
      <c r="A967" s="482"/>
      <c r="B967" s="482"/>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x14ac:dyDescent="0.2">
      <c r="A968" s="482"/>
      <c r="B968" s="482"/>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x14ac:dyDescent="0.2">
      <c r="A969" s="482"/>
      <c r="B969" s="482"/>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x14ac:dyDescent="0.2">
      <c r="A970" s="482"/>
      <c r="B970" s="482"/>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x14ac:dyDescent="0.2">
      <c r="A971" s="482"/>
      <c r="B971" s="482"/>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x14ac:dyDescent="0.2">
      <c r="A972" s="482"/>
      <c r="B972" s="482"/>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x14ac:dyDescent="0.2">
      <c r="A973" s="482"/>
      <c r="B973" s="482"/>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x14ac:dyDescent="0.2">
      <c r="A974" s="482"/>
      <c r="B974" s="482"/>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x14ac:dyDescent="0.2">
      <c r="A975" s="482"/>
      <c r="B975" s="482"/>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x14ac:dyDescent="0.2">
      <c r="A976" s="482"/>
      <c r="B976" s="482"/>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x14ac:dyDescent="0.2">
      <c r="A977" s="482"/>
      <c r="B977" s="482"/>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x14ac:dyDescent="0.2">
      <c r="A978" s="482"/>
      <c r="B978" s="482"/>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x14ac:dyDescent="0.2">
      <c r="A979" s="482"/>
      <c r="B979" s="482"/>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x14ac:dyDescent="0.2">
      <c r="A980" s="482"/>
      <c r="B980" s="482"/>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x14ac:dyDescent="0.2">
      <c r="A981" s="482"/>
      <c r="B981" s="482"/>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x14ac:dyDescent="0.2">
      <c r="A982" s="482"/>
      <c r="B982" s="482"/>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x14ac:dyDescent="0.2">
      <c r="A983" s="482"/>
      <c r="B983" s="482"/>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x14ac:dyDescent="0.2">
      <c r="A984" s="482"/>
      <c r="B984" s="482"/>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x14ac:dyDescent="0.2">
      <c r="A985" s="482"/>
      <c r="B985" s="482"/>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x14ac:dyDescent="0.2">
      <c r="A986" s="482"/>
      <c r="B986" s="482"/>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x14ac:dyDescent="0.2">
      <c r="A987" s="482"/>
      <c r="B987" s="482"/>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x14ac:dyDescent="0.2">
      <c r="A988" s="482"/>
      <c r="B988" s="482"/>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x14ac:dyDescent="0.2">
      <c r="A989" s="482"/>
      <c r="B989" s="482"/>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x14ac:dyDescent="0.2">
      <c r="A990" s="482"/>
      <c r="B990" s="482"/>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x14ac:dyDescent="0.2">
      <c r="A991" s="482"/>
      <c r="B991" s="482"/>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x14ac:dyDescent="0.2">
      <c r="A992" s="482"/>
      <c r="B992" s="482"/>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x14ac:dyDescent="0.2">
      <c r="A993" s="482"/>
      <c r="B993" s="482"/>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x14ac:dyDescent="0.2">
      <c r="A994" s="482"/>
      <c r="B994" s="482"/>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x14ac:dyDescent="0.2">
      <c r="A995" s="482"/>
      <c r="B995" s="482"/>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x14ac:dyDescent="0.2">
      <c r="A996" s="482"/>
      <c r="B996" s="482"/>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x14ac:dyDescent="0.2">
      <c r="A997" s="482"/>
      <c r="B997" s="482"/>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x14ac:dyDescent="0.2">
      <c r="A998" s="482"/>
      <c r="B998" s="482"/>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x14ac:dyDescent="0.2">
      <c r="A999" s="482"/>
      <c r="B999" s="482"/>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x14ac:dyDescent="0.2">
      <c r="A1000" s="482"/>
      <c r="B1000" s="48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13">
    <mergeCell ref="W3:Z3"/>
    <mergeCell ref="AA3:AD3"/>
    <mergeCell ref="AE3:AH3"/>
    <mergeCell ref="AI3:AL3"/>
    <mergeCell ref="AM3:AP3"/>
    <mergeCell ref="O3:R3"/>
    <mergeCell ref="S3:V3"/>
    <mergeCell ref="A19:B19"/>
    <mergeCell ref="A3:A4"/>
    <mergeCell ref="B3:B4"/>
    <mergeCell ref="C3:F3"/>
    <mergeCell ref="G3:J3"/>
    <mergeCell ref="K3:N3"/>
  </mergeCell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0"/>
  <sheetViews>
    <sheetView workbookViewId="0"/>
  </sheetViews>
  <sheetFormatPr baseColWidth="10" defaultColWidth="14.5" defaultRowHeight="15" customHeight="1" x14ac:dyDescent="0.2"/>
  <cols>
    <col min="1" max="1" width="4.6640625" customWidth="1"/>
    <col min="2" max="2" width="39.83203125" customWidth="1"/>
    <col min="3" max="3" width="13.5" customWidth="1"/>
    <col min="4" max="6" width="9.1640625" customWidth="1"/>
    <col min="7" max="7" width="15" customWidth="1"/>
    <col min="8" max="8" width="14" customWidth="1"/>
    <col min="9" max="11" width="9.1640625" customWidth="1"/>
    <col min="12" max="12" width="15" customWidth="1"/>
    <col min="13" max="13" width="13.5" customWidth="1"/>
    <col min="14" max="16" width="9.1640625" customWidth="1"/>
    <col min="17" max="17" width="15" customWidth="1"/>
    <col min="18" max="18" width="13.5" customWidth="1"/>
    <col min="19" max="21" width="9.1640625" customWidth="1"/>
    <col min="22" max="22" width="15" customWidth="1"/>
    <col min="23" max="23" width="13.5" customWidth="1"/>
    <col min="24" max="26" width="9.1640625" customWidth="1"/>
    <col min="27" max="27" width="15" customWidth="1"/>
    <col min="28" max="28" width="13.5" customWidth="1"/>
    <col min="29" max="30" width="9.1640625" customWidth="1"/>
  </cols>
  <sheetData>
    <row r="1" spans="1:30" ht="12.75" customHeight="1" x14ac:dyDescent="0.2">
      <c r="A1" s="485" t="s">
        <v>2787</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row>
    <row r="2" spans="1:30" ht="12.75" customHeight="1" x14ac:dyDescent="0.2">
      <c r="A2" s="482"/>
      <c r="B2" s="482"/>
      <c r="C2" s="482"/>
      <c r="D2" s="482"/>
      <c r="E2" s="482"/>
      <c r="F2" s="482"/>
      <c r="G2" s="708" t="s">
        <v>2788</v>
      </c>
      <c r="H2" s="573"/>
      <c r="I2" s="573"/>
      <c r="J2" s="574"/>
      <c r="K2" s="482"/>
      <c r="L2" s="482"/>
      <c r="M2" s="482"/>
      <c r="N2" s="482"/>
      <c r="O2" s="482"/>
      <c r="P2" s="482"/>
      <c r="Q2" s="482"/>
      <c r="R2" s="482"/>
      <c r="S2" s="482"/>
      <c r="T2" s="482"/>
      <c r="U2" s="482"/>
      <c r="V2" s="482"/>
      <c r="W2" s="482"/>
      <c r="X2" s="482"/>
      <c r="Y2" s="482"/>
      <c r="Z2" s="482"/>
      <c r="AA2" s="482"/>
      <c r="AB2" s="482"/>
      <c r="AC2" s="482"/>
      <c r="AD2" s="482"/>
    </row>
    <row r="3" spans="1:30" ht="12.75" customHeight="1" x14ac:dyDescent="0.2">
      <c r="A3" s="486" t="s">
        <v>0</v>
      </c>
      <c r="B3" s="487" t="s">
        <v>808</v>
      </c>
      <c r="C3" s="114" t="s">
        <v>52</v>
      </c>
      <c r="D3" s="114" t="s">
        <v>53</v>
      </c>
      <c r="E3" s="114" t="s">
        <v>54</v>
      </c>
      <c r="F3" s="114" t="s">
        <v>55</v>
      </c>
      <c r="G3" s="487" t="s">
        <v>808</v>
      </c>
      <c r="H3" s="488" t="s">
        <v>1452</v>
      </c>
      <c r="I3" s="488" t="s">
        <v>2789</v>
      </c>
      <c r="J3" s="488" t="s">
        <v>2790</v>
      </c>
      <c r="K3" s="489"/>
      <c r="L3" s="490"/>
      <c r="M3" s="489"/>
      <c r="N3" s="489"/>
      <c r="O3" s="489"/>
      <c r="P3" s="489"/>
      <c r="Q3" s="490"/>
      <c r="R3" s="489"/>
      <c r="S3" s="489"/>
      <c r="T3" s="489"/>
      <c r="U3" s="489"/>
      <c r="V3" s="490"/>
      <c r="W3" s="489"/>
      <c r="X3" s="489"/>
      <c r="Y3" s="489"/>
      <c r="Z3" s="489"/>
      <c r="AA3" s="490"/>
      <c r="AB3" s="489"/>
      <c r="AC3" s="489"/>
      <c r="AD3" s="489"/>
    </row>
    <row r="4" spans="1:30" ht="12.75" customHeight="1" x14ac:dyDescent="0.2">
      <c r="A4" s="483">
        <v>1</v>
      </c>
      <c r="B4" s="483" t="s">
        <v>810</v>
      </c>
      <c r="C4" s="491">
        <f>'Raw Tabel Perhitungan'!C19</f>
        <v>0</v>
      </c>
      <c r="D4" s="491">
        <f>'Raw Tabel Perhitungan'!D19</f>
        <v>0.8571428571428571</v>
      </c>
      <c r="E4" s="491">
        <f>'Raw Tabel Perhitungan'!E19</f>
        <v>0.14285714285714285</v>
      </c>
      <c r="F4" s="491">
        <f>'Raw Tabel Perhitungan'!F19</f>
        <v>0</v>
      </c>
      <c r="G4" s="483" t="s">
        <v>810</v>
      </c>
      <c r="H4" s="491">
        <f t="shared" ref="H4:H12" si="0">C4+D4</f>
        <v>0.8571428571428571</v>
      </c>
      <c r="I4" s="492">
        <v>0.8</v>
      </c>
      <c r="J4" s="492">
        <v>1</v>
      </c>
      <c r="K4" s="493"/>
      <c r="L4" s="482"/>
      <c r="M4" s="493"/>
      <c r="N4" s="493"/>
      <c r="O4" s="493"/>
      <c r="P4" s="493"/>
      <c r="Q4" s="482"/>
      <c r="R4" s="494"/>
      <c r="S4" s="494"/>
      <c r="T4" s="494"/>
      <c r="U4" s="494"/>
      <c r="V4" s="482"/>
      <c r="W4" s="493"/>
      <c r="X4" s="493"/>
      <c r="Y4" s="493"/>
      <c r="Z4" s="493"/>
      <c r="AA4" s="482"/>
      <c r="AB4" s="493"/>
      <c r="AC4" s="493"/>
      <c r="AD4" s="493"/>
    </row>
    <row r="5" spans="1:30" ht="12.75" customHeight="1" x14ac:dyDescent="0.2">
      <c r="A5" s="483">
        <v>2</v>
      </c>
      <c r="B5" s="483" t="s">
        <v>2766</v>
      </c>
      <c r="C5" s="491">
        <f>'Raw Tabel Perhitungan'!H19</f>
        <v>3.3333333333333333E-2</v>
      </c>
      <c r="D5" s="491">
        <f>'Raw Tabel Perhitungan'!I19</f>
        <v>0.58660714285714288</v>
      </c>
      <c r="E5" s="491">
        <f>'Raw Tabel Perhitungan'!J19</f>
        <v>0.38005952380952379</v>
      </c>
      <c r="F5" s="491">
        <f>'Raw Tabel Perhitungan'!K19</f>
        <v>5.9523809523809521E-3</v>
      </c>
      <c r="G5" s="483" t="s">
        <v>2766</v>
      </c>
      <c r="H5" s="491">
        <f t="shared" si="0"/>
        <v>0.61994047619047621</v>
      </c>
      <c r="I5" s="492">
        <v>0.8</v>
      </c>
      <c r="J5" s="492">
        <v>1</v>
      </c>
      <c r="K5" s="493"/>
      <c r="L5" s="482"/>
      <c r="M5" s="493"/>
      <c r="N5" s="493"/>
      <c r="O5" s="493"/>
      <c r="P5" s="493"/>
      <c r="Q5" s="482"/>
      <c r="R5" s="494"/>
      <c r="S5" s="494"/>
      <c r="T5" s="494"/>
      <c r="U5" s="494"/>
      <c r="V5" s="482"/>
      <c r="W5" s="493"/>
      <c r="X5" s="493"/>
      <c r="Y5" s="493"/>
      <c r="Z5" s="493"/>
      <c r="AA5" s="482"/>
      <c r="AB5" s="493"/>
      <c r="AC5" s="493"/>
      <c r="AD5" s="493"/>
    </row>
    <row r="6" spans="1:30" ht="12.75" customHeight="1" x14ac:dyDescent="0.2">
      <c r="A6" s="483">
        <v>3</v>
      </c>
      <c r="B6" s="483" t="s">
        <v>811</v>
      </c>
      <c r="C6" s="491">
        <f>'Raw Tabel Perhitungan'!M19</f>
        <v>0</v>
      </c>
      <c r="D6" s="491">
        <f>'Raw Tabel Perhitungan'!N19</f>
        <v>0.44047619047619041</v>
      </c>
      <c r="E6" s="491">
        <f>'Raw Tabel Perhitungan'!O19</f>
        <v>0.55952380952380965</v>
      </c>
      <c r="F6" s="491">
        <f>'Raw Tabel Perhitungan'!P19</f>
        <v>0</v>
      </c>
      <c r="G6" s="483" t="s">
        <v>811</v>
      </c>
      <c r="H6" s="491">
        <f t="shared" si="0"/>
        <v>0.44047619047619041</v>
      </c>
      <c r="I6" s="492">
        <v>0.8</v>
      </c>
      <c r="J6" s="492">
        <v>1</v>
      </c>
      <c r="K6" s="493"/>
      <c r="L6" s="482"/>
      <c r="M6" s="493"/>
      <c r="N6" s="493"/>
      <c r="O6" s="493"/>
      <c r="P6" s="493"/>
      <c r="Q6" s="482"/>
      <c r="R6" s="494"/>
      <c r="S6" s="494"/>
      <c r="T6" s="494"/>
      <c r="U6" s="494"/>
      <c r="V6" s="482"/>
      <c r="W6" s="493"/>
      <c r="X6" s="493"/>
      <c r="Y6" s="493"/>
      <c r="Z6" s="493"/>
      <c r="AA6" s="482"/>
      <c r="AB6" s="493"/>
      <c r="AC6" s="493"/>
      <c r="AD6" s="493"/>
    </row>
    <row r="7" spans="1:30" ht="12.75" customHeight="1" x14ac:dyDescent="0.2">
      <c r="A7" s="483">
        <v>4</v>
      </c>
      <c r="B7" s="483" t="s">
        <v>1456</v>
      </c>
      <c r="C7" s="491">
        <f>'Raw Tabel Perhitungan'!R19</f>
        <v>0</v>
      </c>
      <c r="D7" s="491">
        <f>'Raw Tabel Perhitungan'!S19</f>
        <v>0.54642857142857137</v>
      </c>
      <c r="E7" s="491">
        <f>'Raw Tabel Perhitungan'!T19</f>
        <v>0.45357142857142857</v>
      </c>
      <c r="F7" s="491">
        <f>'Raw Tabel Perhitungan'!U19</f>
        <v>0</v>
      </c>
      <c r="G7" s="483" t="s">
        <v>1456</v>
      </c>
      <c r="H7" s="491">
        <f t="shared" si="0"/>
        <v>0.54642857142857137</v>
      </c>
      <c r="I7" s="492">
        <v>0.8</v>
      </c>
      <c r="J7" s="492">
        <v>1</v>
      </c>
      <c r="K7" s="493"/>
      <c r="L7" s="482"/>
      <c r="M7" s="493"/>
      <c r="N7" s="493"/>
      <c r="O7" s="493"/>
      <c r="P7" s="493"/>
      <c r="Q7" s="482"/>
      <c r="R7" s="494"/>
      <c r="S7" s="494"/>
      <c r="T7" s="494"/>
      <c r="U7" s="494"/>
      <c r="V7" s="482"/>
      <c r="W7" s="493"/>
      <c r="X7" s="493"/>
      <c r="Y7" s="493"/>
      <c r="Z7" s="493"/>
      <c r="AA7" s="482"/>
      <c r="AB7" s="493"/>
      <c r="AC7" s="493"/>
      <c r="AD7" s="493"/>
    </row>
    <row r="8" spans="1:30" ht="12.75" customHeight="1" x14ac:dyDescent="0.2">
      <c r="A8" s="483">
        <v>5</v>
      </c>
      <c r="B8" s="483" t="s">
        <v>813</v>
      </c>
      <c r="C8" s="491">
        <f>'Raw Tabel Perhitungan'!W19</f>
        <v>2.976190476190476E-2</v>
      </c>
      <c r="D8" s="491">
        <f>'Raw Tabel Perhitungan'!X19</f>
        <v>0.52035147392290237</v>
      </c>
      <c r="E8" s="491">
        <f>'Raw Tabel Perhitungan'!Y19</f>
        <v>0.44988662131519275</v>
      </c>
      <c r="F8" s="491">
        <f>'Raw Tabel Perhitungan'!Z19</f>
        <v>0</v>
      </c>
      <c r="G8" s="483" t="s">
        <v>813</v>
      </c>
      <c r="H8" s="491">
        <f t="shared" si="0"/>
        <v>0.55011337868480714</v>
      </c>
      <c r="I8" s="492">
        <v>0.8</v>
      </c>
      <c r="J8" s="492">
        <v>1</v>
      </c>
      <c r="K8" s="493"/>
      <c r="L8" s="482"/>
      <c r="M8" s="493"/>
      <c r="N8" s="493"/>
      <c r="O8" s="493"/>
      <c r="P8" s="493"/>
      <c r="Q8" s="482"/>
      <c r="R8" s="494"/>
      <c r="S8" s="494"/>
      <c r="T8" s="494"/>
      <c r="U8" s="494"/>
      <c r="V8" s="482"/>
      <c r="W8" s="493"/>
      <c r="X8" s="493"/>
      <c r="Y8" s="493"/>
      <c r="Z8" s="493"/>
      <c r="AA8" s="482"/>
      <c r="AB8" s="493"/>
      <c r="AC8" s="493"/>
      <c r="AD8" s="493"/>
    </row>
    <row r="9" spans="1:30" ht="12.75" customHeight="1" x14ac:dyDescent="0.2">
      <c r="A9" s="483">
        <v>6</v>
      </c>
      <c r="B9" s="483" t="s">
        <v>2765</v>
      </c>
      <c r="C9" s="491">
        <f>'Raw Tabel Perhitungan'!AB19</f>
        <v>0</v>
      </c>
      <c r="D9" s="491">
        <f>'Raw Tabel Perhitungan'!AC19</f>
        <v>0.82226190476190475</v>
      </c>
      <c r="E9" s="491">
        <f>'Raw Tabel Perhitungan'!AD19</f>
        <v>0.17773809523809522</v>
      </c>
      <c r="F9" s="491">
        <f>'Raw Tabel Perhitungan'!AE19</f>
        <v>0</v>
      </c>
      <c r="G9" s="483" t="s">
        <v>2765</v>
      </c>
      <c r="H9" s="491">
        <f t="shared" si="0"/>
        <v>0.82226190476190475</v>
      </c>
      <c r="I9" s="492">
        <v>0.8</v>
      </c>
      <c r="J9" s="492">
        <v>1</v>
      </c>
      <c r="K9" s="493"/>
      <c r="L9" s="482"/>
      <c r="M9" s="493"/>
      <c r="N9" s="493"/>
      <c r="O9" s="493"/>
      <c r="P9" s="493"/>
      <c r="Q9" s="482"/>
      <c r="R9" s="494"/>
      <c r="S9" s="494"/>
      <c r="T9" s="494"/>
      <c r="U9" s="494"/>
      <c r="V9" s="482"/>
      <c r="W9" s="493"/>
      <c r="X9" s="493"/>
      <c r="Y9" s="493"/>
      <c r="Z9" s="493"/>
      <c r="AA9" s="482"/>
      <c r="AB9" s="493"/>
      <c r="AC9" s="493"/>
      <c r="AD9" s="493"/>
    </row>
    <row r="10" spans="1:30" ht="12.75" customHeight="1" x14ac:dyDescent="0.2">
      <c r="A10" s="483">
        <v>7</v>
      </c>
      <c r="B10" s="483" t="s">
        <v>1458</v>
      </c>
      <c r="C10" s="491">
        <f>'Raw Tabel Perhitungan'!AG19</f>
        <v>0</v>
      </c>
      <c r="D10" s="491">
        <f>'Raw Tabel Perhitungan'!AH19</f>
        <v>0.67857142857142849</v>
      </c>
      <c r="E10" s="491">
        <f>'Raw Tabel Perhitungan'!AI19</f>
        <v>0.32142857142857134</v>
      </c>
      <c r="F10" s="491">
        <f>'Raw Tabel Perhitungan'!AJ19</f>
        <v>0</v>
      </c>
      <c r="G10" s="483" t="s">
        <v>1458</v>
      </c>
      <c r="H10" s="491">
        <f t="shared" si="0"/>
        <v>0.67857142857142849</v>
      </c>
      <c r="I10" s="492">
        <v>0.8</v>
      </c>
      <c r="J10" s="492">
        <v>1</v>
      </c>
      <c r="K10" s="493"/>
      <c r="L10" s="482"/>
      <c r="M10" s="493"/>
      <c r="N10" s="493"/>
      <c r="O10" s="493"/>
      <c r="P10" s="493"/>
      <c r="Q10" s="482"/>
      <c r="R10" s="494"/>
      <c r="S10" s="494"/>
      <c r="T10" s="494"/>
      <c r="U10" s="494"/>
      <c r="V10" s="482"/>
      <c r="W10" s="493"/>
      <c r="X10" s="493"/>
      <c r="Y10" s="493"/>
      <c r="Z10" s="493"/>
      <c r="AA10" s="482"/>
      <c r="AB10" s="493"/>
      <c r="AC10" s="493"/>
      <c r="AD10" s="493"/>
    </row>
    <row r="11" spans="1:30" ht="12.75" customHeight="1" x14ac:dyDescent="0.2">
      <c r="A11" s="483">
        <v>8</v>
      </c>
      <c r="B11" s="483" t="s">
        <v>1459</v>
      </c>
      <c r="C11" s="491">
        <f>'Raw Tabel Perhitungan'!AL19</f>
        <v>0</v>
      </c>
      <c r="D11" s="491">
        <f>'Raw Tabel Perhitungan'!AM19</f>
        <v>0.62301587301587291</v>
      </c>
      <c r="E11" s="491">
        <f>'Raw Tabel Perhitungan'!AN19</f>
        <v>0.37698412698412692</v>
      </c>
      <c r="F11" s="491">
        <f>'Raw Tabel Perhitungan'!AO19</f>
        <v>0</v>
      </c>
      <c r="G11" s="483" t="s">
        <v>1459</v>
      </c>
      <c r="H11" s="491">
        <f t="shared" si="0"/>
        <v>0.62301587301587291</v>
      </c>
      <c r="I11" s="492">
        <v>0.8</v>
      </c>
      <c r="J11" s="492">
        <v>1</v>
      </c>
      <c r="K11" s="493"/>
      <c r="L11" s="482"/>
      <c r="M11" s="493"/>
      <c r="N11" s="493"/>
      <c r="O11" s="493"/>
      <c r="P11" s="493"/>
      <c r="Q11" s="482"/>
      <c r="R11" s="494"/>
      <c r="S11" s="494"/>
      <c r="T11" s="494"/>
      <c r="U11" s="494"/>
      <c r="V11" s="482"/>
      <c r="W11" s="493"/>
      <c r="X11" s="493"/>
      <c r="Y11" s="493"/>
      <c r="Z11" s="493"/>
      <c r="AA11" s="482"/>
      <c r="AB11" s="493"/>
      <c r="AC11" s="493"/>
      <c r="AD11" s="493"/>
    </row>
    <row r="12" spans="1:30" ht="12.75" customHeight="1" x14ac:dyDescent="0.2">
      <c r="A12" s="483">
        <v>9</v>
      </c>
      <c r="B12" s="483" t="s">
        <v>2762</v>
      </c>
      <c r="C12" s="491">
        <f>'Raw Tabel Perhitungan'!AQ19</f>
        <v>4.3329554043839758E-2</v>
      </c>
      <c r="D12" s="491">
        <f>'Raw Tabel Perhitungan'!AR19</f>
        <v>0.69003684807256238</v>
      </c>
      <c r="E12" s="491">
        <f>'Raw Tabel Perhitungan'!AS19</f>
        <v>0.26493291761148907</v>
      </c>
      <c r="F12" s="491">
        <f>'Raw Tabel Perhitungan'!AT19</f>
        <v>2.5510204081632651E-3</v>
      </c>
      <c r="G12" s="483" t="s">
        <v>2762</v>
      </c>
      <c r="H12" s="491">
        <f t="shared" si="0"/>
        <v>0.73336640211640214</v>
      </c>
      <c r="I12" s="492">
        <v>0.8</v>
      </c>
      <c r="J12" s="492">
        <v>1</v>
      </c>
      <c r="K12" s="493"/>
      <c r="L12" s="482"/>
      <c r="M12" s="493"/>
      <c r="N12" s="493"/>
      <c r="O12" s="493"/>
      <c r="P12" s="493"/>
      <c r="Q12" s="482"/>
      <c r="R12" s="494"/>
      <c r="S12" s="494"/>
      <c r="T12" s="494"/>
      <c r="U12" s="494"/>
      <c r="V12" s="482"/>
      <c r="W12" s="493"/>
      <c r="X12" s="493"/>
      <c r="Y12" s="493"/>
      <c r="Z12" s="493"/>
      <c r="AA12" s="482"/>
      <c r="AB12" s="493"/>
      <c r="AC12" s="493"/>
      <c r="AD12" s="493"/>
    </row>
    <row r="13" spans="1:30" ht="12.75" customHeight="1" x14ac:dyDescent="0.2">
      <c r="A13" s="482"/>
      <c r="B13" s="482"/>
      <c r="C13" s="493"/>
      <c r="D13" s="493"/>
      <c r="E13" s="493"/>
      <c r="F13" s="493"/>
      <c r="G13" s="482"/>
      <c r="H13" s="493"/>
      <c r="I13" s="493"/>
      <c r="J13" s="493"/>
      <c r="K13" s="493"/>
      <c r="L13" s="482"/>
      <c r="M13" s="493"/>
      <c r="N13" s="493"/>
      <c r="O13" s="493"/>
      <c r="P13" s="493"/>
      <c r="Q13" s="482"/>
      <c r="R13" s="494"/>
      <c r="S13" s="494"/>
      <c r="T13" s="494"/>
      <c r="U13" s="494"/>
      <c r="V13" s="482"/>
      <c r="W13" s="493"/>
      <c r="X13" s="493"/>
      <c r="Y13" s="493"/>
      <c r="Z13" s="493"/>
      <c r="AA13" s="482"/>
      <c r="AB13" s="493"/>
      <c r="AC13" s="493"/>
      <c r="AD13" s="493"/>
    </row>
    <row r="14" spans="1:30" ht="12.75" customHeight="1" x14ac:dyDescent="0.2">
      <c r="A14" s="482"/>
      <c r="B14" s="482"/>
      <c r="C14" s="493"/>
      <c r="D14" s="493"/>
      <c r="E14" s="493"/>
      <c r="F14" s="493"/>
      <c r="G14" s="482"/>
      <c r="H14" s="493"/>
      <c r="I14" s="493"/>
      <c r="J14" s="493"/>
      <c r="K14" s="493"/>
      <c r="L14" s="482"/>
      <c r="M14" s="493"/>
      <c r="N14" s="493"/>
      <c r="O14" s="493"/>
      <c r="P14" s="493"/>
      <c r="Q14" s="482"/>
      <c r="R14" s="494"/>
      <c r="S14" s="494"/>
      <c r="T14" s="494"/>
      <c r="U14" s="494"/>
      <c r="V14" s="482"/>
      <c r="W14" s="493"/>
      <c r="X14" s="493"/>
      <c r="Y14" s="493"/>
      <c r="Z14" s="493"/>
      <c r="AA14" s="482"/>
      <c r="AB14" s="493"/>
      <c r="AC14" s="493"/>
      <c r="AD14" s="493"/>
    </row>
    <row r="15" spans="1:30" ht="12.75" customHeight="1" x14ac:dyDescent="0.2">
      <c r="A15" s="482"/>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row>
    <row r="16" spans="1:30" ht="12.75" customHeight="1" x14ac:dyDescent="0.2">
      <c r="A16" s="482"/>
      <c r="B16" s="482"/>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row>
    <row r="17" spans="1:30" ht="12.75" customHeight="1" x14ac:dyDescent="0.2">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row>
    <row r="18" spans="1:30" ht="12.75" customHeight="1" x14ac:dyDescent="0.2">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row>
    <row r="19" spans="1:30" ht="12.75" customHeight="1" x14ac:dyDescent="0.2">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row>
    <row r="20" spans="1:30" ht="12.75" customHeight="1" x14ac:dyDescent="0.2">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row>
    <row r="21" spans="1:30" ht="12.75" customHeight="1" x14ac:dyDescent="0.2">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row>
    <row r="22" spans="1:30" ht="12.75" customHeight="1" x14ac:dyDescent="0.2">
      <c r="A22" s="48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row>
    <row r="23" spans="1:30" ht="12.75" customHeight="1" x14ac:dyDescent="0.2">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row>
    <row r="24" spans="1:30" ht="12.75" customHeight="1" x14ac:dyDescent="0.2">
      <c r="A24" s="48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row>
    <row r="25" spans="1:30" ht="12.75" customHeight="1" x14ac:dyDescent="0.2">
      <c r="A25" s="48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row>
    <row r="26" spans="1:30" ht="12.75" customHeight="1" x14ac:dyDescent="0.2">
      <c r="A26" s="48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row>
    <row r="27" spans="1:30" ht="12.75" customHeight="1" x14ac:dyDescent="0.2">
      <c r="A27" s="482"/>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row>
    <row r="28" spans="1:30" ht="12.75" customHeight="1" x14ac:dyDescent="0.2">
      <c r="A28" s="482"/>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row>
    <row r="29" spans="1:30" ht="12.75" customHeight="1" x14ac:dyDescent="0.2">
      <c r="A29" s="482"/>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row>
    <row r="30" spans="1:30" ht="12.75" customHeight="1" x14ac:dyDescent="0.2">
      <c r="A30" s="482"/>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row>
    <row r="31" spans="1:30" ht="12.75" customHeight="1" x14ac:dyDescent="0.2">
      <c r="A31" s="482"/>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row>
    <row r="32" spans="1:30" ht="12.75" customHeight="1" x14ac:dyDescent="0.2">
      <c r="A32" s="482"/>
      <c r="B32" s="482"/>
      <c r="C32" s="493"/>
      <c r="D32" s="493"/>
      <c r="E32" s="493"/>
      <c r="F32" s="493"/>
      <c r="G32" s="482"/>
      <c r="H32" s="493"/>
      <c r="I32" s="493"/>
      <c r="J32" s="493"/>
      <c r="K32" s="493"/>
      <c r="L32" s="482"/>
      <c r="M32" s="493"/>
      <c r="N32" s="493"/>
      <c r="O32" s="493"/>
      <c r="P32" s="493"/>
      <c r="Q32" s="482"/>
      <c r="R32" s="494"/>
      <c r="S32" s="494"/>
      <c r="T32" s="494"/>
      <c r="U32" s="494"/>
      <c r="V32" s="482"/>
      <c r="W32" s="493"/>
      <c r="X32" s="493"/>
      <c r="Y32" s="493"/>
      <c r="Z32" s="493"/>
      <c r="AA32" s="482"/>
      <c r="AB32" s="493"/>
      <c r="AC32" s="493"/>
      <c r="AD32" s="493"/>
    </row>
    <row r="33" spans="1:30" ht="12.75" customHeight="1" x14ac:dyDescent="0.2">
      <c r="A33" s="482"/>
      <c r="B33" s="482"/>
      <c r="C33" s="493"/>
      <c r="D33" s="493"/>
      <c r="E33" s="493"/>
      <c r="F33" s="493"/>
      <c r="G33" s="482"/>
      <c r="H33" s="493"/>
      <c r="I33" s="493"/>
      <c r="J33" s="493"/>
      <c r="K33" s="493"/>
      <c r="L33" s="482"/>
      <c r="M33" s="493"/>
      <c r="N33" s="493"/>
      <c r="O33" s="493"/>
      <c r="P33" s="493"/>
      <c r="Q33" s="482"/>
      <c r="R33" s="494"/>
      <c r="S33" s="494"/>
      <c r="T33" s="494"/>
      <c r="U33" s="494"/>
      <c r="V33" s="482"/>
      <c r="W33" s="493"/>
      <c r="X33" s="493"/>
      <c r="Y33" s="493"/>
      <c r="Z33" s="493"/>
      <c r="AA33" s="482"/>
      <c r="AB33" s="493"/>
      <c r="AC33" s="493"/>
      <c r="AD33" s="493"/>
    </row>
    <row r="34" spans="1:30" ht="12.75" customHeight="1" x14ac:dyDescent="0.2">
      <c r="A34" s="482"/>
      <c r="B34" s="482"/>
      <c r="C34" s="493"/>
      <c r="D34" s="493"/>
      <c r="E34" s="493"/>
      <c r="F34" s="493"/>
      <c r="G34" s="482"/>
      <c r="H34" s="493"/>
      <c r="I34" s="493"/>
      <c r="J34" s="493"/>
      <c r="K34" s="493"/>
      <c r="L34" s="482"/>
      <c r="M34" s="493"/>
      <c r="N34" s="493"/>
      <c r="O34" s="493"/>
      <c r="P34" s="493"/>
      <c r="Q34" s="482"/>
      <c r="R34" s="494"/>
      <c r="S34" s="494"/>
      <c r="T34" s="494"/>
      <c r="U34" s="494"/>
      <c r="V34" s="482"/>
      <c r="W34" s="493"/>
      <c r="X34" s="493"/>
      <c r="Y34" s="493"/>
      <c r="Z34" s="493"/>
      <c r="AA34" s="482"/>
      <c r="AB34" s="493"/>
      <c r="AC34" s="493"/>
      <c r="AD34" s="493"/>
    </row>
    <row r="35" spans="1:30" ht="12.75" customHeight="1" x14ac:dyDescent="0.2">
      <c r="A35" s="48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row>
    <row r="36" spans="1:30" ht="12.75" customHeight="1" x14ac:dyDescent="0.2">
      <c r="A36" s="482"/>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row>
    <row r="37" spans="1:30" ht="12.75" customHeight="1" x14ac:dyDescent="0.2">
      <c r="A37" s="482"/>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row>
    <row r="38" spans="1:30" ht="29.25" customHeight="1" x14ac:dyDescent="0.2">
      <c r="A38" s="707" t="s">
        <v>810</v>
      </c>
      <c r="B38" s="487" t="s">
        <v>2791</v>
      </c>
      <c r="C38" s="114" t="s">
        <v>52</v>
      </c>
      <c r="D38" s="114" t="s">
        <v>53</v>
      </c>
      <c r="E38" s="114" t="s">
        <v>54</v>
      </c>
      <c r="F38" s="114" t="s">
        <v>55</v>
      </c>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row>
    <row r="39" spans="1:30" ht="29.25" customHeight="1" x14ac:dyDescent="0.2">
      <c r="A39" s="532"/>
      <c r="B39" s="483" t="s">
        <v>815</v>
      </c>
      <c r="C39" s="491">
        <f>'Raw Tabel Perhitungan'!C52</f>
        <v>0</v>
      </c>
      <c r="D39" s="491">
        <f>'Raw Tabel Perhitungan'!D52</f>
        <v>0.8571428571428571</v>
      </c>
      <c r="E39" s="491">
        <f>'Raw Tabel Perhitungan'!E52</f>
        <v>0.14285714285714285</v>
      </c>
      <c r="F39" s="491">
        <f>'Raw Tabel Perhitungan'!F52</f>
        <v>0</v>
      </c>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row>
    <row r="40" spans="1:30" ht="12.75" customHeight="1" x14ac:dyDescent="0.2">
      <c r="A40" s="482"/>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row>
    <row r="41" spans="1:30" ht="12.75" customHeight="1" x14ac:dyDescent="0.2">
      <c r="A41" s="482"/>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row>
    <row r="42" spans="1:30" ht="12.75" customHeight="1" x14ac:dyDescent="0.2">
      <c r="A42" s="482"/>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row>
    <row r="43" spans="1:30" ht="12.75" customHeight="1" x14ac:dyDescent="0.2">
      <c r="A43" s="482"/>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row>
    <row r="44" spans="1:30" ht="12.75" customHeight="1" x14ac:dyDescent="0.2">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row>
    <row r="45" spans="1:30" ht="12.75" customHeight="1" x14ac:dyDescent="0.2">
      <c r="A45" s="482"/>
      <c r="B45" s="482"/>
      <c r="C45" s="482"/>
      <c r="D45" s="482"/>
      <c r="E45" s="482"/>
      <c r="F45" s="482"/>
      <c r="G45" s="11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row>
    <row r="46" spans="1:30" ht="12.75" customHeight="1" x14ac:dyDescent="0.2">
      <c r="A46" s="482"/>
      <c r="B46" s="482"/>
      <c r="C46" s="482"/>
      <c r="D46" s="482"/>
      <c r="E46" s="482"/>
      <c r="F46" s="482"/>
      <c r="G46" s="11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row>
    <row r="47" spans="1:30" ht="12.75" customHeight="1" x14ac:dyDescent="0.2">
      <c r="A47" s="482"/>
      <c r="B47" s="482"/>
      <c r="C47" s="482"/>
      <c r="D47" s="482"/>
      <c r="E47" s="482"/>
      <c r="F47" s="482"/>
      <c r="G47" s="11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row>
    <row r="48" spans="1:30" ht="12.75" customHeight="1" x14ac:dyDescent="0.2">
      <c r="A48" s="482"/>
      <c r="B48" s="482"/>
      <c r="C48" s="482"/>
      <c r="D48" s="482"/>
      <c r="E48" s="482"/>
      <c r="F48" s="482"/>
      <c r="G48" s="11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row>
    <row r="49" spans="1:30" ht="12.75" customHeight="1" x14ac:dyDescent="0.2">
      <c r="A49" s="482"/>
      <c r="B49" s="482"/>
      <c r="C49" s="482"/>
      <c r="D49" s="482"/>
      <c r="E49" s="482"/>
      <c r="F49" s="482"/>
      <c r="G49" s="11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row>
    <row r="50" spans="1:30" ht="12.75" customHeight="1" x14ac:dyDescent="0.2">
      <c r="A50" s="482"/>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row>
    <row r="51" spans="1:30" ht="12.75" customHeight="1" x14ac:dyDescent="0.2">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row>
    <row r="52" spans="1:30" ht="12.75" customHeight="1" x14ac:dyDescent="0.2">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row>
    <row r="53" spans="1:30" ht="12.75" customHeight="1" x14ac:dyDescent="0.2">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row>
    <row r="54" spans="1:30" ht="12.75" customHeight="1" x14ac:dyDescent="0.2">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row>
    <row r="55" spans="1:30" ht="12.75" customHeight="1" x14ac:dyDescent="0.2">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row>
    <row r="56" spans="1:30" ht="12.75" customHeight="1" x14ac:dyDescent="0.2">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row>
    <row r="57" spans="1:30" ht="12.75" customHeight="1" x14ac:dyDescent="0.2">
      <c r="A57" s="482"/>
      <c r="B57" s="482"/>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row>
    <row r="58" spans="1:30" ht="12.75" customHeight="1" x14ac:dyDescent="0.2">
      <c r="A58" s="482"/>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row>
    <row r="59" spans="1:30" ht="12.75" customHeight="1" x14ac:dyDescent="0.2">
      <c r="A59" s="48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1:30" ht="12.75" customHeight="1" x14ac:dyDescent="0.2">
      <c r="A60" s="48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row>
    <row r="61" spans="1:30" ht="25.5" customHeight="1" x14ac:dyDescent="0.2">
      <c r="A61" s="707" t="s">
        <v>2766</v>
      </c>
      <c r="B61" s="487" t="s">
        <v>2791</v>
      </c>
      <c r="C61" s="114" t="s">
        <v>52</v>
      </c>
      <c r="D61" s="114" t="s">
        <v>53</v>
      </c>
      <c r="E61" s="114" t="s">
        <v>54</v>
      </c>
      <c r="F61" s="114" t="s">
        <v>55</v>
      </c>
      <c r="G61" s="495"/>
      <c r="H61" s="496"/>
      <c r="I61" s="496"/>
      <c r="J61" s="496"/>
      <c r="K61" s="496"/>
      <c r="L61" s="495"/>
      <c r="M61" s="496"/>
      <c r="N61" s="496"/>
      <c r="O61" s="496"/>
      <c r="P61" s="496"/>
      <c r="Q61" s="495"/>
      <c r="R61" s="496"/>
      <c r="S61" s="496"/>
      <c r="T61" s="496"/>
      <c r="U61" s="496"/>
      <c r="V61" s="495"/>
      <c r="W61" s="496"/>
      <c r="X61" s="496"/>
      <c r="Y61" s="496"/>
      <c r="Z61" s="496"/>
      <c r="AA61" s="497"/>
      <c r="AB61" s="497"/>
      <c r="AC61" s="497"/>
      <c r="AD61" s="497"/>
    </row>
    <row r="62" spans="1:30" ht="12.75" customHeight="1" x14ac:dyDescent="0.2">
      <c r="A62" s="531"/>
      <c r="B62" s="116" t="s">
        <v>1669</v>
      </c>
      <c r="C62" s="491">
        <f>'Raw Tabel Perhitungan'!C89</f>
        <v>1.1904761904761904E-2</v>
      </c>
      <c r="D62" s="491">
        <f>'Raw Tabel Perhitungan'!D89</f>
        <v>0.75</v>
      </c>
      <c r="E62" s="491">
        <f>'Raw Tabel Perhitungan'!E89</f>
        <v>0.23809523809523811</v>
      </c>
      <c r="F62" s="491">
        <f>'Raw Tabel Perhitungan'!F89</f>
        <v>0</v>
      </c>
      <c r="G62" s="498"/>
      <c r="H62" s="499"/>
      <c r="I62" s="499"/>
      <c r="J62" s="499"/>
      <c r="K62" s="499"/>
      <c r="L62" s="498"/>
      <c r="M62" s="499"/>
      <c r="N62" s="499"/>
      <c r="O62" s="499"/>
      <c r="P62" s="499"/>
      <c r="Q62" s="498"/>
      <c r="R62" s="498"/>
      <c r="S62" s="498"/>
      <c r="T62" s="498"/>
      <c r="U62" s="498"/>
      <c r="V62" s="498"/>
      <c r="W62" s="498"/>
      <c r="X62" s="498"/>
      <c r="Y62" s="498"/>
      <c r="Z62" s="498"/>
      <c r="AA62" s="490"/>
      <c r="AB62" s="489"/>
      <c r="AC62" s="489"/>
      <c r="AD62" s="489"/>
    </row>
    <row r="63" spans="1:30" ht="12.75" customHeight="1" x14ac:dyDescent="0.2">
      <c r="A63" s="531"/>
      <c r="B63" s="116" t="s">
        <v>1861</v>
      </c>
      <c r="C63" s="491">
        <f>'Raw Tabel Perhitungan'!H89</f>
        <v>0.10714285714285714</v>
      </c>
      <c r="D63" s="491">
        <f>'Raw Tabel Perhitungan'!I89</f>
        <v>0.6071428571428571</v>
      </c>
      <c r="E63" s="491">
        <f>'Raw Tabel Perhitungan'!J89</f>
        <v>0.2857142857142857</v>
      </c>
      <c r="F63" s="491">
        <f>'Raw Tabel Perhitungan'!K89</f>
        <v>0</v>
      </c>
      <c r="G63" s="498"/>
      <c r="H63" s="499"/>
      <c r="I63" s="499"/>
      <c r="J63" s="499"/>
      <c r="K63" s="499"/>
      <c r="L63" s="498"/>
      <c r="M63" s="499"/>
      <c r="N63" s="499"/>
      <c r="O63" s="499"/>
      <c r="P63" s="499"/>
      <c r="Q63" s="498"/>
      <c r="R63" s="498"/>
      <c r="S63" s="498"/>
      <c r="T63" s="498"/>
      <c r="U63" s="498"/>
      <c r="V63" s="498"/>
      <c r="W63" s="498"/>
      <c r="X63" s="498"/>
      <c r="Y63" s="498"/>
      <c r="Z63" s="498"/>
      <c r="AA63" s="490"/>
      <c r="AB63" s="489"/>
      <c r="AC63" s="489"/>
      <c r="AD63" s="489"/>
    </row>
    <row r="64" spans="1:30" ht="12.75" customHeight="1" x14ac:dyDescent="0.2">
      <c r="A64" s="531"/>
      <c r="B64" s="116" t="s">
        <v>2125</v>
      </c>
      <c r="C64" s="491">
        <f>'Raw Tabel Perhitungan'!M89</f>
        <v>1.4285714285714287E-2</v>
      </c>
      <c r="D64" s="491">
        <f>'Raw Tabel Perhitungan'!N89</f>
        <v>0.42857142857142871</v>
      </c>
      <c r="E64" s="491">
        <f>'Raw Tabel Perhitungan'!O89</f>
        <v>0.55714285714285705</v>
      </c>
      <c r="F64" s="491">
        <f>'Raw Tabel Perhitungan'!P89</f>
        <v>0</v>
      </c>
      <c r="G64" s="498"/>
      <c r="H64" s="499"/>
      <c r="I64" s="499"/>
      <c r="J64" s="499"/>
      <c r="K64" s="499"/>
      <c r="L64" s="498"/>
      <c r="M64" s="499"/>
      <c r="N64" s="499"/>
      <c r="O64" s="499"/>
      <c r="P64" s="499"/>
      <c r="Q64" s="498"/>
      <c r="R64" s="498"/>
      <c r="S64" s="498"/>
      <c r="T64" s="498"/>
      <c r="U64" s="498"/>
      <c r="V64" s="498"/>
      <c r="W64" s="498"/>
      <c r="X64" s="498"/>
      <c r="Y64" s="498"/>
      <c r="Z64" s="498"/>
      <c r="AA64" s="490"/>
      <c r="AB64" s="489"/>
      <c r="AC64" s="489"/>
      <c r="AD64" s="489"/>
    </row>
    <row r="65" spans="1:30" ht="12.75" customHeight="1" x14ac:dyDescent="0.2">
      <c r="A65" s="532"/>
      <c r="B65" s="483" t="s">
        <v>2772</v>
      </c>
      <c r="C65" s="491">
        <f>'Raw Tabel Perhitungan'!R89</f>
        <v>0</v>
      </c>
      <c r="D65" s="491">
        <f>'Raw Tabel Perhitungan'!S89</f>
        <v>0.52380952380952384</v>
      </c>
      <c r="E65" s="491">
        <f>'Raw Tabel Perhitungan'!T89</f>
        <v>0.47619047619047616</v>
      </c>
      <c r="F65" s="491">
        <f>'Raw Tabel Perhitungan'!U89</f>
        <v>2.3809523809523808E-2</v>
      </c>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row>
    <row r="66" spans="1:30" ht="12.75" customHeight="1" x14ac:dyDescent="0.2">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row>
    <row r="67" spans="1:30" ht="12.75" customHeight="1" x14ac:dyDescent="0.2">
      <c r="A67" s="482"/>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row>
    <row r="68" spans="1:30" ht="12.75" customHeight="1" x14ac:dyDescent="0.2">
      <c r="A68" s="482"/>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row>
    <row r="69" spans="1:30" ht="12.75" customHeight="1" x14ac:dyDescent="0.2">
      <c r="A69" s="482"/>
      <c r="B69" s="482"/>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row>
    <row r="70" spans="1:30" ht="12.75" customHeight="1" x14ac:dyDescent="0.2">
      <c r="A70" s="482"/>
      <c r="B70" s="482"/>
      <c r="C70" s="482"/>
      <c r="D70" s="482"/>
      <c r="E70" s="482"/>
      <c r="F70" s="482"/>
      <c r="G70" s="11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row>
    <row r="71" spans="1:30" ht="12.75" customHeight="1" x14ac:dyDescent="0.2">
      <c r="A71" s="482"/>
      <c r="B71" s="482"/>
      <c r="C71" s="482"/>
      <c r="D71" s="482"/>
      <c r="E71" s="482"/>
      <c r="F71" s="482"/>
      <c r="G71" s="11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row>
    <row r="72" spans="1:30" ht="12.75" customHeight="1" x14ac:dyDescent="0.2">
      <c r="A72" s="482"/>
      <c r="B72" s="482"/>
      <c r="C72" s="482"/>
      <c r="D72" s="482"/>
      <c r="E72" s="482"/>
      <c r="F72" s="482"/>
      <c r="G72" s="11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row>
    <row r="73" spans="1:30" ht="12.75" customHeight="1" x14ac:dyDescent="0.2">
      <c r="A73" s="482"/>
      <c r="B73" s="482"/>
      <c r="C73" s="482"/>
      <c r="D73" s="482"/>
      <c r="E73" s="482"/>
      <c r="F73" s="482"/>
      <c r="G73" s="11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row>
    <row r="74" spans="1:30" ht="12.75" customHeight="1" x14ac:dyDescent="0.2">
      <c r="A74" s="482"/>
      <c r="B74" s="482"/>
      <c r="C74" s="482"/>
      <c r="D74" s="482"/>
      <c r="E74" s="482"/>
      <c r="F74" s="482"/>
      <c r="G74" s="11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row>
    <row r="75" spans="1:30" ht="12.75" customHeight="1" x14ac:dyDescent="0.2">
      <c r="A75" s="482"/>
      <c r="B75" s="482"/>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row>
    <row r="76" spans="1:30" ht="12.75" customHeight="1" x14ac:dyDescent="0.2">
      <c r="A76" s="482"/>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row>
    <row r="77" spans="1:30" ht="12.75" customHeight="1" x14ac:dyDescent="0.2">
      <c r="A77" s="482"/>
      <c r="B77" s="482"/>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row>
    <row r="78" spans="1:30" ht="12.75" customHeight="1" x14ac:dyDescent="0.2">
      <c r="A78" s="482"/>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row>
    <row r="79" spans="1:30" ht="12.75" customHeight="1" x14ac:dyDescent="0.2">
      <c r="A79" s="482"/>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row>
    <row r="80" spans="1:30" ht="12.75" customHeight="1" x14ac:dyDescent="0.2">
      <c r="A80" s="482"/>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row>
    <row r="81" spans="1:30" ht="12.75" customHeight="1" x14ac:dyDescent="0.2">
      <c r="A81" s="482"/>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row>
    <row r="82" spans="1:30" ht="12.75" customHeight="1" x14ac:dyDescent="0.2">
      <c r="A82" s="482"/>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row>
    <row r="83" spans="1:30" ht="12.75" customHeight="1" x14ac:dyDescent="0.2">
      <c r="A83" s="482"/>
      <c r="B83" s="482"/>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row>
    <row r="84" spans="1:30" ht="12.75" customHeight="1" x14ac:dyDescent="0.2">
      <c r="A84" s="482"/>
      <c r="B84" s="482"/>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row>
    <row r="85" spans="1:30" ht="12.75" customHeight="1" x14ac:dyDescent="0.2">
      <c r="A85" s="482"/>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row>
    <row r="86" spans="1:30" ht="12.75" customHeight="1" x14ac:dyDescent="0.2">
      <c r="A86" s="707" t="s">
        <v>811</v>
      </c>
      <c r="B86" s="487" t="s">
        <v>2791</v>
      </c>
      <c r="C86" s="114" t="s">
        <v>52</v>
      </c>
      <c r="D86" s="114" t="s">
        <v>53</v>
      </c>
      <c r="E86" s="114" t="s">
        <v>54</v>
      </c>
      <c r="F86" s="114" t="s">
        <v>55</v>
      </c>
      <c r="G86" s="500"/>
      <c r="H86" s="489"/>
      <c r="I86" s="489"/>
      <c r="J86" s="489"/>
      <c r="K86" s="489"/>
      <c r="L86" s="490"/>
      <c r="M86" s="489"/>
      <c r="N86" s="489"/>
      <c r="O86" s="489"/>
      <c r="P86" s="489"/>
      <c r="Q86" s="490"/>
      <c r="R86" s="489"/>
      <c r="S86" s="489"/>
      <c r="T86" s="489"/>
      <c r="U86" s="489"/>
      <c r="V86" s="490"/>
      <c r="W86" s="489"/>
      <c r="X86" s="489"/>
      <c r="Y86" s="489"/>
      <c r="Z86" s="489"/>
      <c r="AA86" s="497"/>
      <c r="AB86" s="497"/>
      <c r="AC86" s="497"/>
      <c r="AD86" s="497"/>
    </row>
    <row r="87" spans="1:30" ht="12.75" customHeight="1" x14ac:dyDescent="0.2">
      <c r="A87" s="532"/>
      <c r="B87" s="483" t="s">
        <v>117</v>
      </c>
      <c r="C87" s="491">
        <f>'Raw Tabel Perhitungan'!C126</f>
        <v>0</v>
      </c>
      <c r="D87" s="491">
        <f>'Raw Tabel Perhitungan'!D126</f>
        <v>0.44047619047619041</v>
      </c>
      <c r="E87" s="491">
        <f>'Raw Tabel Perhitungan'!E126</f>
        <v>0.55952380952380965</v>
      </c>
      <c r="F87" s="491">
        <f>'Raw Tabel Perhitungan'!F126</f>
        <v>0</v>
      </c>
      <c r="G87" s="501"/>
      <c r="H87" s="482"/>
      <c r="I87" s="482"/>
      <c r="J87" s="482"/>
      <c r="K87" s="482"/>
      <c r="L87" s="482"/>
      <c r="M87" s="482"/>
      <c r="N87" s="482"/>
      <c r="O87" s="482"/>
      <c r="P87" s="482"/>
      <c r="Q87" s="482"/>
      <c r="R87" s="482"/>
      <c r="S87" s="482"/>
      <c r="T87" s="482"/>
      <c r="U87" s="482"/>
      <c r="V87" s="482"/>
      <c r="W87" s="482"/>
      <c r="X87" s="482"/>
      <c r="Y87" s="482"/>
      <c r="Z87" s="482"/>
      <c r="AA87" s="490"/>
      <c r="AB87" s="489"/>
      <c r="AC87" s="489"/>
      <c r="AD87" s="489"/>
    </row>
    <row r="88" spans="1:30" ht="12.75" customHeight="1" x14ac:dyDescent="0.2">
      <c r="A88" s="482"/>
      <c r="B88" s="482"/>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row>
    <row r="89" spans="1:30" ht="12.75" customHeight="1" x14ac:dyDescent="0.2">
      <c r="A89" s="482"/>
      <c r="B89" s="482"/>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row>
    <row r="90" spans="1:30" ht="12.75" customHeight="1" x14ac:dyDescent="0.2">
      <c r="A90" s="482"/>
      <c r="B90" s="482"/>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row>
    <row r="91" spans="1:30" ht="12.75" customHeight="1" x14ac:dyDescent="0.2">
      <c r="A91" s="482"/>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row>
    <row r="92" spans="1:30" ht="12.75" customHeight="1" x14ac:dyDescent="0.2">
      <c r="A92" s="482"/>
      <c r="B92" s="482"/>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row>
    <row r="93" spans="1:30" ht="12.75" customHeight="1" x14ac:dyDescent="0.2">
      <c r="A93" s="482"/>
      <c r="B93" s="482"/>
      <c r="C93" s="482"/>
      <c r="D93" s="482"/>
      <c r="E93" s="482"/>
      <c r="F93" s="482"/>
      <c r="G93" s="11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row>
    <row r="94" spans="1:30" ht="12.75" customHeight="1" x14ac:dyDescent="0.2">
      <c r="A94" s="482"/>
      <c r="B94" s="482"/>
      <c r="C94" s="482"/>
      <c r="D94" s="482"/>
      <c r="E94" s="482"/>
      <c r="F94" s="482"/>
      <c r="G94" s="11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row>
    <row r="95" spans="1:30" ht="12.75" customHeight="1" x14ac:dyDescent="0.2">
      <c r="A95" s="482"/>
      <c r="B95" s="482"/>
      <c r="C95" s="482"/>
      <c r="D95" s="482"/>
      <c r="E95" s="482"/>
      <c r="F95" s="482"/>
      <c r="G95" s="11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row>
    <row r="96" spans="1:30" ht="12.75" customHeight="1" x14ac:dyDescent="0.2">
      <c r="A96" s="482"/>
      <c r="B96" s="482"/>
      <c r="C96" s="482"/>
      <c r="D96" s="482"/>
      <c r="E96" s="482"/>
      <c r="F96" s="482"/>
      <c r="G96" s="11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row>
    <row r="97" spans="1:30" ht="12.75" customHeight="1" x14ac:dyDescent="0.2">
      <c r="A97" s="482"/>
      <c r="B97" s="482"/>
      <c r="C97" s="482"/>
      <c r="D97" s="482"/>
      <c r="E97" s="482"/>
      <c r="F97" s="482"/>
      <c r="G97" s="11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row>
    <row r="98" spans="1:30" ht="12.75" customHeight="1" x14ac:dyDescent="0.2">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row>
    <row r="99" spans="1:30" ht="12.75" customHeight="1" x14ac:dyDescent="0.2">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row>
    <row r="100" spans="1:30" ht="12.75" customHeight="1" x14ac:dyDescent="0.2">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row>
    <row r="101" spans="1:30" ht="12.75" customHeight="1" x14ac:dyDescent="0.2">
      <c r="A101" s="482"/>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row>
    <row r="102" spans="1:30" ht="12.75" customHeight="1" x14ac:dyDescent="0.2">
      <c r="A102" s="482"/>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row>
    <row r="103" spans="1:30" ht="12.75" customHeight="1" x14ac:dyDescent="0.2">
      <c r="A103" s="482"/>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row>
    <row r="104" spans="1:30" ht="12.75" customHeight="1" x14ac:dyDescent="0.2">
      <c r="A104" s="482"/>
      <c r="B104" s="482"/>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row>
    <row r="105" spans="1:30" ht="12.75" customHeight="1" x14ac:dyDescent="0.2">
      <c r="A105" s="482"/>
      <c r="B105" s="482"/>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row>
    <row r="106" spans="1:30" ht="12.75" customHeight="1" x14ac:dyDescent="0.2">
      <c r="A106" s="482"/>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row>
    <row r="107" spans="1:30" ht="12.75" customHeight="1" x14ac:dyDescent="0.2">
      <c r="A107" s="482"/>
      <c r="B107" s="482"/>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row>
    <row r="108" spans="1:30" ht="12.75" customHeight="1" x14ac:dyDescent="0.2">
      <c r="A108" s="482"/>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row>
    <row r="109" spans="1:30" ht="12.75" customHeight="1" x14ac:dyDescent="0.2">
      <c r="A109" s="707" t="s">
        <v>1456</v>
      </c>
      <c r="B109" s="487" t="s">
        <v>2791</v>
      </c>
      <c r="C109" s="114" t="s">
        <v>52</v>
      </c>
      <c r="D109" s="114" t="s">
        <v>53</v>
      </c>
      <c r="E109" s="114" t="s">
        <v>54</v>
      </c>
      <c r="F109" s="114" t="s">
        <v>55</v>
      </c>
      <c r="G109" s="500"/>
      <c r="H109" s="489"/>
      <c r="I109" s="489"/>
      <c r="J109" s="489"/>
      <c r="K109" s="489"/>
      <c r="L109" s="490"/>
      <c r="M109" s="489"/>
      <c r="N109" s="489"/>
      <c r="O109" s="489"/>
      <c r="P109" s="489"/>
      <c r="Q109" s="490"/>
      <c r="R109" s="489"/>
      <c r="S109" s="489"/>
      <c r="T109" s="489"/>
      <c r="U109" s="489"/>
      <c r="V109" s="490"/>
      <c r="W109" s="489"/>
      <c r="X109" s="489"/>
      <c r="Y109" s="489"/>
      <c r="Z109" s="489"/>
      <c r="AA109" s="497"/>
      <c r="AB109" s="497"/>
      <c r="AC109" s="497"/>
      <c r="AD109" s="497"/>
    </row>
    <row r="110" spans="1:30" ht="12.75" customHeight="1" x14ac:dyDescent="0.2">
      <c r="A110" s="531"/>
      <c r="B110" s="24" t="s">
        <v>823</v>
      </c>
      <c r="C110" s="492">
        <f>'Raw Tabel Perhitungan'!C163</f>
        <v>0</v>
      </c>
      <c r="D110" s="492">
        <f>'Raw Tabel Perhitungan'!D163</f>
        <v>0.4375</v>
      </c>
      <c r="E110" s="492">
        <f>'Raw Tabel Perhitungan'!E163</f>
        <v>0.5625</v>
      </c>
      <c r="F110" s="492">
        <f>'Raw Tabel Perhitungan'!F163</f>
        <v>0</v>
      </c>
      <c r="G110" s="501"/>
      <c r="H110" s="494"/>
      <c r="I110" s="494"/>
      <c r="J110" s="494"/>
      <c r="K110" s="494"/>
      <c r="L110" s="482"/>
      <c r="M110" s="494"/>
      <c r="N110" s="494"/>
      <c r="O110" s="494"/>
      <c r="P110" s="494"/>
      <c r="Q110" s="482"/>
      <c r="R110" s="482"/>
      <c r="S110" s="482"/>
      <c r="T110" s="482"/>
      <c r="U110" s="482"/>
      <c r="V110" s="482"/>
      <c r="W110" s="482"/>
      <c r="X110" s="482"/>
      <c r="Y110" s="482"/>
      <c r="Z110" s="482"/>
      <c r="AA110" s="490"/>
      <c r="AB110" s="489"/>
      <c r="AC110" s="489"/>
      <c r="AD110" s="489"/>
    </row>
    <row r="111" spans="1:30" ht="12.75" customHeight="1" x14ac:dyDescent="0.2">
      <c r="A111" s="531"/>
      <c r="B111" s="24" t="s">
        <v>1036</v>
      </c>
      <c r="C111" s="492">
        <f>'Raw Tabel Perhitungan'!H163</f>
        <v>0</v>
      </c>
      <c r="D111" s="492">
        <f>'Raw Tabel Perhitungan'!I163</f>
        <v>0.39285714285714285</v>
      </c>
      <c r="E111" s="492">
        <f>'Raw Tabel Perhitungan'!J163</f>
        <v>0.6071428571428571</v>
      </c>
      <c r="F111" s="492">
        <f>'Raw Tabel Perhitungan'!K163</f>
        <v>0</v>
      </c>
      <c r="G111" s="501"/>
      <c r="H111" s="494"/>
      <c r="I111" s="494"/>
      <c r="J111" s="494"/>
      <c r="K111" s="494"/>
      <c r="L111" s="482"/>
      <c r="M111" s="494"/>
      <c r="N111" s="494"/>
      <c r="O111" s="494"/>
      <c r="P111" s="494"/>
      <c r="Q111" s="482"/>
      <c r="R111" s="482"/>
      <c r="S111" s="482"/>
      <c r="T111" s="482"/>
      <c r="U111" s="482"/>
      <c r="V111" s="482"/>
      <c r="W111" s="482"/>
      <c r="X111" s="482"/>
      <c r="Y111" s="482"/>
      <c r="Z111" s="482"/>
      <c r="AA111" s="482"/>
      <c r="AB111" s="482"/>
      <c r="AC111" s="482"/>
      <c r="AD111" s="482"/>
    </row>
    <row r="112" spans="1:30" ht="12.75" customHeight="1" x14ac:dyDescent="0.2">
      <c r="A112" s="532"/>
      <c r="B112" s="24" t="s">
        <v>1461</v>
      </c>
      <c r="C112" s="492">
        <f>'Raw Tabel Perhitungan'!M163</f>
        <v>0</v>
      </c>
      <c r="D112" s="492">
        <f>'Raw Tabel Perhitungan'!N163</f>
        <v>0.79999999999999993</v>
      </c>
      <c r="E112" s="492">
        <f>'Raw Tabel Perhitungan'!O163</f>
        <v>0.2</v>
      </c>
      <c r="F112" s="492">
        <f>'Raw Tabel Perhitungan'!P163</f>
        <v>0</v>
      </c>
      <c r="G112" s="501"/>
      <c r="H112" s="494"/>
      <c r="I112" s="494"/>
      <c r="J112" s="494"/>
      <c r="K112" s="494"/>
      <c r="L112" s="482"/>
      <c r="M112" s="494"/>
      <c r="N112" s="494"/>
      <c r="O112" s="494"/>
      <c r="P112" s="494"/>
      <c r="Q112" s="482"/>
      <c r="R112" s="482"/>
      <c r="S112" s="482"/>
      <c r="T112" s="482"/>
      <c r="U112" s="482"/>
      <c r="V112" s="482"/>
      <c r="W112" s="482"/>
      <c r="X112" s="482"/>
      <c r="Y112" s="482"/>
      <c r="Z112" s="482"/>
      <c r="AA112" s="482"/>
      <c r="AB112" s="482"/>
      <c r="AC112" s="482"/>
      <c r="AD112" s="482"/>
    </row>
    <row r="113" spans="1:30" ht="12.75" customHeight="1" x14ac:dyDescent="0.2">
      <c r="A113" s="482"/>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row>
    <row r="114" spans="1:30" ht="12.75" customHeight="1" x14ac:dyDescent="0.2">
      <c r="A114" s="482"/>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row>
    <row r="115" spans="1:30" ht="12.75" customHeight="1" x14ac:dyDescent="0.2">
      <c r="A115" s="482"/>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row>
    <row r="116" spans="1:30" ht="12.75" customHeight="1" x14ac:dyDescent="0.2">
      <c r="A116" s="482"/>
      <c r="B116" s="13"/>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row>
    <row r="117" spans="1:30" ht="12.75" customHeight="1" x14ac:dyDescent="0.2">
      <c r="A117" s="482"/>
      <c r="B117" s="13"/>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row>
    <row r="118" spans="1:30" ht="12.75" customHeight="1" x14ac:dyDescent="0.2">
      <c r="A118" s="482"/>
      <c r="B118" s="13"/>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row>
    <row r="119" spans="1:30" ht="12.75" customHeight="1" x14ac:dyDescent="0.2">
      <c r="A119" s="482"/>
      <c r="B119" s="11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row>
    <row r="120" spans="1:30" ht="12.75" customHeight="1" x14ac:dyDescent="0.2">
      <c r="A120" s="482"/>
      <c r="B120" s="11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row>
    <row r="121" spans="1:30" ht="12.75" customHeight="1" x14ac:dyDescent="0.2">
      <c r="A121" s="482"/>
      <c r="B121" s="11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row>
    <row r="122" spans="1:30" ht="12.75" customHeight="1" x14ac:dyDescent="0.2">
      <c r="A122" s="482"/>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row>
    <row r="123" spans="1:30" ht="12.75" customHeight="1" x14ac:dyDescent="0.2">
      <c r="A123" s="482"/>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row>
    <row r="124" spans="1:30" ht="12.75" customHeight="1" x14ac:dyDescent="0.2">
      <c r="A124" s="482"/>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row>
    <row r="125" spans="1:30" ht="12.75" customHeight="1" x14ac:dyDescent="0.2">
      <c r="A125" s="482"/>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row>
    <row r="126" spans="1:30" ht="12.75" customHeight="1" x14ac:dyDescent="0.2">
      <c r="A126" s="482"/>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row>
    <row r="127" spans="1:30" ht="12.75" customHeight="1" x14ac:dyDescent="0.2">
      <c r="A127" s="482"/>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row>
    <row r="128" spans="1:30" ht="12.75" customHeight="1" x14ac:dyDescent="0.2">
      <c r="A128" s="482"/>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row>
    <row r="129" spans="1:30" ht="12.75" customHeight="1" x14ac:dyDescent="0.2">
      <c r="A129" s="482"/>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row>
    <row r="130" spans="1:30" ht="12.75" customHeight="1" x14ac:dyDescent="0.2">
      <c r="A130" s="482"/>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row>
    <row r="131" spans="1:30" ht="12.75" customHeight="1" x14ac:dyDescent="0.2">
      <c r="A131" s="482"/>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row>
    <row r="132" spans="1:30" ht="12.75" customHeight="1" x14ac:dyDescent="0.2">
      <c r="A132" s="482"/>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row>
    <row r="133" spans="1:30" ht="12.75" customHeight="1" x14ac:dyDescent="0.2">
      <c r="A133" s="482"/>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row>
    <row r="134" spans="1:30" ht="12.75" customHeight="1" x14ac:dyDescent="0.2">
      <c r="A134" s="707" t="s">
        <v>813</v>
      </c>
      <c r="B134" s="487" t="s">
        <v>2791</v>
      </c>
      <c r="C134" s="114" t="s">
        <v>52</v>
      </c>
      <c r="D134" s="114" t="s">
        <v>53</v>
      </c>
      <c r="E134" s="114" t="s">
        <v>54</v>
      </c>
      <c r="F134" s="114" t="s">
        <v>55</v>
      </c>
      <c r="G134" s="500"/>
      <c r="H134" s="489"/>
      <c r="I134" s="489"/>
      <c r="J134" s="489"/>
      <c r="K134" s="489"/>
      <c r="L134" s="490"/>
      <c r="M134" s="489"/>
      <c r="N134" s="489"/>
      <c r="O134" s="489"/>
      <c r="P134" s="489"/>
      <c r="Q134" s="490"/>
      <c r="R134" s="489"/>
      <c r="S134" s="489"/>
      <c r="T134" s="489"/>
      <c r="U134" s="489"/>
      <c r="V134" s="490"/>
      <c r="W134" s="489"/>
      <c r="X134" s="489"/>
      <c r="Y134" s="489"/>
      <c r="Z134" s="489"/>
      <c r="AA134" s="490"/>
      <c r="AB134" s="489"/>
      <c r="AC134" s="489"/>
      <c r="AD134" s="489"/>
    </row>
    <row r="135" spans="1:30" ht="12.75" customHeight="1" x14ac:dyDescent="0.2">
      <c r="A135" s="531"/>
      <c r="B135" s="117" t="s">
        <v>317</v>
      </c>
      <c r="C135" s="492">
        <f>'Raw Tabel Perhitungan'!C200</f>
        <v>7.1428571428571425E-2</v>
      </c>
      <c r="D135" s="492">
        <f>'Raw Tabel Perhitungan'!D200</f>
        <v>0.42857142857142855</v>
      </c>
      <c r="E135" s="492">
        <f>'Raw Tabel Perhitungan'!E200</f>
        <v>0.5</v>
      </c>
      <c r="F135" s="492">
        <f>'Raw Tabel Perhitungan'!F200</f>
        <v>0</v>
      </c>
      <c r="G135" s="501"/>
      <c r="H135" s="494"/>
      <c r="I135" s="494"/>
      <c r="J135" s="494"/>
      <c r="K135" s="494"/>
      <c r="L135" s="482"/>
      <c r="M135" s="482"/>
      <c r="N135" s="482"/>
      <c r="O135" s="482"/>
      <c r="P135" s="482"/>
      <c r="Q135" s="482"/>
      <c r="R135" s="494"/>
      <c r="S135" s="494"/>
      <c r="T135" s="494"/>
      <c r="U135" s="494"/>
      <c r="V135" s="482"/>
      <c r="W135" s="494"/>
      <c r="X135" s="494"/>
      <c r="Y135" s="494"/>
      <c r="Z135" s="494"/>
      <c r="AA135" s="482"/>
      <c r="AB135" s="494"/>
      <c r="AC135" s="494"/>
      <c r="AD135" s="494"/>
    </row>
    <row r="136" spans="1:30" ht="12.75" customHeight="1" x14ac:dyDescent="0.2">
      <c r="A136" s="531"/>
      <c r="B136" s="117" t="s">
        <v>523</v>
      </c>
      <c r="C136" s="492">
        <f>'Raw Tabel Perhitungan'!H200</f>
        <v>0</v>
      </c>
      <c r="D136" s="492">
        <f>'Raw Tabel Perhitungan'!I200</f>
        <v>0.48639455782312924</v>
      </c>
      <c r="E136" s="492">
        <f>'Raw Tabel Perhitungan'!J200</f>
        <v>0.51360544217687065</v>
      </c>
      <c r="F136" s="492">
        <f>'Raw Tabel Perhitungan'!K200</f>
        <v>0</v>
      </c>
      <c r="G136" s="501"/>
      <c r="H136" s="494"/>
      <c r="I136" s="494"/>
      <c r="J136" s="494"/>
      <c r="K136" s="494"/>
      <c r="L136" s="482"/>
      <c r="M136" s="482"/>
      <c r="N136" s="482"/>
      <c r="O136" s="482"/>
      <c r="P136" s="482"/>
      <c r="Q136" s="482"/>
      <c r="R136" s="494"/>
      <c r="S136" s="494"/>
      <c r="T136" s="494"/>
      <c r="U136" s="494"/>
      <c r="V136" s="482"/>
      <c r="W136" s="494"/>
      <c r="X136" s="494"/>
      <c r="Y136" s="494"/>
      <c r="Z136" s="494"/>
      <c r="AA136" s="482"/>
      <c r="AB136" s="494"/>
      <c r="AC136" s="494"/>
      <c r="AD136" s="494"/>
    </row>
    <row r="137" spans="1:30" ht="12.75" customHeight="1" x14ac:dyDescent="0.2">
      <c r="A137" s="531"/>
      <c r="B137" s="117" t="s">
        <v>685</v>
      </c>
      <c r="C137" s="492">
        <f>'Raw Tabel Perhitungan'!M200</f>
        <v>0</v>
      </c>
      <c r="D137" s="492">
        <f>'Raw Tabel Perhitungan'!N200</f>
        <v>1</v>
      </c>
      <c r="E137" s="492">
        <f>'Raw Tabel Perhitungan'!O200</f>
        <v>0</v>
      </c>
      <c r="F137" s="492">
        <f>'Raw Tabel Perhitungan'!P200</f>
        <v>0</v>
      </c>
      <c r="G137" s="501"/>
      <c r="H137" s="494"/>
      <c r="I137" s="494"/>
      <c r="J137" s="494"/>
      <c r="K137" s="494"/>
      <c r="L137" s="482"/>
      <c r="M137" s="482"/>
      <c r="N137" s="482"/>
      <c r="O137" s="482"/>
      <c r="P137" s="482"/>
      <c r="Q137" s="482"/>
      <c r="R137" s="494"/>
      <c r="S137" s="494"/>
      <c r="T137" s="494"/>
      <c r="U137" s="494"/>
      <c r="V137" s="482"/>
      <c r="W137" s="494"/>
      <c r="X137" s="494"/>
      <c r="Y137" s="494"/>
      <c r="Z137" s="494"/>
      <c r="AA137" s="482"/>
      <c r="AB137" s="494"/>
      <c r="AC137" s="494"/>
      <c r="AD137" s="494"/>
    </row>
    <row r="138" spans="1:30" ht="12.75" customHeight="1" x14ac:dyDescent="0.2">
      <c r="A138" s="531"/>
      <c r="B138" s="116" t="s">
        <v>816</v>
      </c>
      <c r="C138" s="491">
        <f>'Raw Tabel Perhitungan'!R200</f>
        <v>0.10714285714285714</v>
      </c>
      <c r="D138" s="492">
        <f>'Raw Tabel Perhitungan'!S200</f>
        <v>0.5</v>
      </c>
      <c r="E138" s="492">
        <f>'Raw Tabel Perhitungan'!T200</f>
        <v>0.39285714285714279</v>
      </c>
      <c r="F138" s="492">
        <f>'Raw Tabel Perhitungan'!U200</f>
        <v>0</v>
      </c>
      <c r="G138" s="501"/>
      <c r="H138" s="494"/>
      <c r="I138" s="494"/>
      <c r="J138" s="494"/>
      <c r="K138" s="494"/>
      <c r="L138" s="482"/>
      <c r="M138" s="482"/>
      <c r="N138" s="482"/>
      <c r="O138" s="482"/>
      <c r="P138" s="482"/>
      <c r="Q138" s="482"/>
      <c r="R138" s="494"/>
      <c r="S138" s="494"/>
      <c r="T138" s="494"/>
      <c r="U138" s="494"/>
      <c r="V138" s="482"/>
      <c r="W138" s="494"/>
      <c r="X138" s="494"/>
      <c r="Y138" s="494"/>
      <c r="Z138" s="494"/>
      <c r="AA138" s="482"/>
      <c r="AB138" s="494"/>
      <c r="AC138" s="494"/>
      <c r="AD138" s="494"/>
    </row>
    <row r="139" spans="1:30" ht="12.75" customHeight="1" x14ac:dyDescent="0.2">
      <c r="A139" s="531"/>
      <c r="B139" s="116" t="s">
        <v>817</v>
      </c>
      <c r="C139" s="492">
        <f>'Raw Tabel Perhitungan'!W200</f>
        <v>0</v>
      </c>
      <c r="D139" s="492">
        <f>'Raw Tabel Perhitungan'!X200</f>
        <v>0.6785714285714286</v>
      </c>
      <c r="E139" s="492">
        <f>'Raw Tabel Perhitungan'!Y200</f>
        <v>0.32142857142857145</v>
      </c>
      <c r="F139" s="492">
        <f>'Raw Tabel Perhitungan'!Z200</f>
        <v>0</v>
      </c>
      <c r="G139" s="501"/>
      <c r="H139" s="494"/>
      <c r="I139" s="494"/>
      <c r="J139" s="494"/>
      <c r="K139" s="494"/>
      <c r="L139" s="482"/>
      <c r="M139" s="482"/>
      <c r="N139" s="482"/>
      <c r="O139" s="482"/>
      <c r="P139" s="482"/>
      <c r="Q139" s="482"/>
      <c r="R139" s="494"/>
      <c r="S139" s="494"/>
      <c r="T139" s="494"/>
      <c r="U139" s="494"/>
      <c r="V139" s="482"/>
      <c r="W139" s="494"/>
      <c r="X139" s="494"/>
      <c r="Y139" s="494"/>
      <c r="Z139" s="494"/>
      <c r="AA139" s="482"/>
      <c r="AB139" s="494"/>
      <c r="AC139" s="494"/>
      <c r="AD139" s="494"/>
    </row>
    <row r="140" spans="1:30" ht="12.75" customHeight="1" x14ac:dyDescent="0.2">
      <c r="A140" s="532"/>
      <c r="B140" s="116" t="s">
        <v>818</v>
      </c>
      <c r="C140" s="492">
        <f>'Raw Tabel Perhitungan'!AB200</f>
        <v>0</v>
      </c>
      <c r="D140" s="492">
        <f>'Raw Tabel Perhitungan'!AC200</f>
        <v>2.8571428571428574E-2</v>
      </c>
      <c r="E140" s="492">
        <f>'Raw Tabel Perhitungan'!AD200</f>
        <v>0.97142857142857142</v>
      </c>
      <c r="F140" s="492">
        <f>'Raw Tabel Perhitungan'!AE200</f>
        <v>0</v>
      </c>
      <c r="G140" s="501"/>
      <c r="H140" s="494"/>
      <c r="I140" s="494"/>
      <c r="J140" s="494"/>
      <c r="K140" s="494"/>
      <c r="L140" s="482"/>
      <c r="M140" s="482"/>
      <c r="N140" s="482"/>
      <c r="O140" s="482"/>
      <c r="P140" s="482"/>
      <c r="Q140" s="482"/>
      <c r="R140" s="494"/>
      <c r="S140" s="494"/>
      <c r="T140" s="494"/>
      <c r="U140" s="494"/>
      <c r="V140" s="482"/>
      <c r="W140" s="494"/>
      <c r="X140" s="494"/>
      <c r="Y140" s="494"/>
      <c r="Z140" s="494"/>
      <c r="AA140" s="482"/>
      <c r="AB140" s="494"/>
      <c r="AC140" s="494"/>
      <c r="AD140" s="494"/>
    </row>
    <row r="141" spans="1:30" ht="12.75" customHeight="1" x14ac:dyDescent="0.2">
      <c r="A141" s="482"/>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row>
    <row r="142" spans="1:30" ht="12.75" customHeight="1" x14ac:dyDescent="0.2">
      <c r="A142" s="482"/>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row>
    <row r="143" spans="1:30" ht="12.75" customHeight="1" x14ac:dyDescent="0.2">
      <c r="A143" s="482"/>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row>
    <row r="144" spans="1:30" ht="12.75" customHeight="1" x14ac:dyDescent="0.2">
      <c r="A144" s="482"/>
      <c r="B144" s="11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row>
    <row r="145" spans="1:30" ht="12.75" customHeight="1" x14ac:dyDescent="0.2">
      <c r="A145" s="482"/>
      <c r="B145" s="11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row>
    <row r="146" spans="1:30" ht="12.75" customHeight="1" x14ac:dyDescent="0.2">
      <c r="A146" s="482"/>
      <c r="B146" s="11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row>
    <row r="147" spans="1:30" ht="12.75" customHeight="1" x14ac:dyDescent="0.2">
      <c r="A147" s="482"/>
      <c r="B147" s="11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12.75" customHeight="1" x14ac:dyDescent="0.2">
      <c r="A148" s="482"/>
      <c r="B148" s="11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row>
    <row r="149" spans="1:30" ht="12.75" customHeight="1" x14ac:dyDescent="0.2">
      <c r="A149" s="482"/>
      <c r="B149" s="7"/>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12.75" customHeight="1" x14ac:dyDescent="0.2">
      <c r="A150" s="482"/>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row>
    <row r="151" spans="1:30" ht="12.75" customHeight="1" x14ac:dyDescent="0.2">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12.75" customHeight="1" x14ac:dyDescent="0.2">
      <c r="A152" s="482"/>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row>
    <row r="153" spans="1:30" ht="12.75" customHeight="1" x14ac:dyDescent="0.2">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12.75" customHeight="1" x14ac:dyDescent="0.2">
      <c r="A154" s="482"/>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row>
    <row r="155" spans="1:30" ht="12.75" customHeight="1" x14ac:dyDescent="0.2">
      <c r="A155" s="482"/>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row>
    <row r="156" spans="1:30" ht="12.75" customHeight="1" x14ac:dyDescent="0.2">
      <c r="A156" s="482"/>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row>
    <row r="157" spans="1:30" ht="12.75" customHeight="1" x14ac:dyDescent="0.2">
      <c r="A157" s="482"/>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row>
    <row r="158" spans="1:30" ht="12.75" customHeight="1" x14ac:dyDescent="0.2">
      <c r="A158" s="482"/>
      <c r="B158" s="482"/>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row>
    <row r="159" spans="1:30" ht="12.75" customHeight="1" x14ac:dyDescent="0.2">
      <c r="A159" s="482"/>
      <c r="B159" s="482"/>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row>
    <row r="160" spans="1:30" ht="12.75" customHeight="1" x14ac:dyDescent="0.2">
      <c r="A160" s="482"/>
      <c r="B160" s="482"/>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row>
    <row r="161" spans="1:30" ht="12.75" customHeight="1" x14ac:dyDescent="0.2">
      <c r="A161" s="482"/>
      <c r="B161" s="482"/>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row>
    <row r="162" spans="1:30" ht="25.5" customHeight="1" x14ac:dyDescent="0.2">
      <c r="A162" s="707" t="s">
        <v>2765</v>
      </c>
      <c r="B162" s="487" t="s">
        <v>2791</v>
      </c>
      <c r="C162" s="114" t="s">
        <v>52</v>
      </c>
      <c r="D162" s="114" t="s">
        <v>53</v>
      </c>
      <c r="E162" s="114" t="s">
        <v>54</v>
      </c>
      <c r="F162" s="114" t="s">
        <v>55</v>
      </c>
      <c r="G162" s="500"/>
      <c r="H162" s="489"/>
      <c r="I162" s="489"/>
      <c r="J162" s="489"/>
      <c r="K162" s="489"/>
      <c r="L162" s="490"/>
      <c r="M162" s="489"/>
      <c r="N162" s="489"/>
      <c r="O162" s="489"/>
      <c r="P162" s="489"/>
      <c r="Q162" s="490"/>
      <c r="R162" s="489"/>
      <c r="S162" s="489"/>
      <c r="T162" s="489"/>
      <c r="U162" s="489"/>
      <c r="V162" s="490"/>
      <c r="W162" s="489"/>
      <c r="X162" s="489"/>
      <c r="Y162" s="489"/>
      <c r="Z162" s="489"/>
      <c r="AA162" s="490"/>
      <c r="AB162" s="489"/>
      <c r="AC162" s="489"/>
      <c r="AD162" s="489"/>
    </row>
    <row r="163" spans="1:30" ht="12.75" customHeight="1" x14ac:dyDescent="0.2">
      <c r="A163" s="531"/>
      <c r="B163" s="116" t="s">
        <v>1752</v>
      </c>
      <c r="C163" s="491">
        <f>'Raw Tabel Perhitungan'!C239</f>
        <v>0</v>
      </c>
      <c r="D163" s="491">
        <f>'Raw Tabel Perhitungan'!D239</f>
        <v>1</v>
      </c>
      <c r="E163" s="491">
        <f>'Raw Tabel Perhitungan'!E239</f>
        <v>0</v>
      </c>
      <c r="F163" s="491">
        <f>'Raw Tabel Perhitungan'!F239</f>
        <v>0</v>
      </c>
      <c r="G163" s="501"/>
      <c r="H163" s="493"/>
      <c r="I163" s="493"/>
      <c r="J163" s="493"/>
      <c r="K163" s="493"/>
      <c r="L163" s="482"/>
      <c r="M163" s="493"/>
      <c r="N163" s="493"/>
      <c r="O163" s="493"/>
      <c r="P163" s="493"/>
      <c r="Q163" s="482"/>
      <c r="R163" s="493"/>
      <c r="S163" s="493"/>
      <c r="T163" s="493"/>
      <c r="U163" s="493"/>
      <c r="V163" s="482"/>
      <c r="W163" s="493"/>
      <c r="X163" s="493"/>
      <c r="Y163" s="493"/>
      <c r="Z163" s="493"/>
      <c r="AA163" s="482"/>
      <c r="AB163" s="493"/>
      <c r="AC163" s="493"/>
      <c r="AD163" s="493"/>
    </row>
    <row r="164" spans="1:30" ht="12.75" customHeight="1" x14ac:dyDescent="0.2">
      <c r="A164" s="531"/>
      <c r="B164" s="116" t="s">
        <v>1781</v>
      </c>
      <c r="C164" s="491">
        <f>'Raw Tabel Perhitungan'!H239</f>
        <v>0</v>
      </c>
      <c r="D164" s="491">
        <f>'Raw Tabel Perhitungan'!I239</f>
        <v>0.7142857142857143</v>
      </c>
      <c r="E164" s="491">
        <f>'Raw Tabel Perhitungan'!J239</f>
        <v>0.2857142857142857</v>
      </c>
      <c r="F164" s="491">
        <f>'Raw Tabel Perhitungan'!K239</f>
        <v>0</v>
      </c>
      <c r="G164" s="501"/>
      <c r="H164" s="493"/>
      <c r="I164" s="493"/>
      <c r="J164" s="493"/>
      <c r="K164" s="493"/>
      <c r="L164" s="482"/>
      <c r="M164" s="493"/>
      <c r="N164" s="493"/>
      <c r="O164" s="493"/>
      <c r="P164" s="493"/>
      <c r="Q164" s="482"/>
      <c r="R164" s="493"/>
      <c r="S164" s="493"/>
      <c r="T164" s="493"/>
      <c r="U164" s="493"/>
      <c r="V164" s="482"/>
      <c r="W164" s="493"/>
      <c r="X164" s="493"/>
      <c r="Y164" s="493"/>
      <c r="Z164" s="493"/>
      <c r="AA164" s="482"/>
      <c r="AB164" s="493"/>
      <c r="AC164" s="493"/>
      <c r="AD164" s="493"/>
    </row>
    <row r="165" spans="1:30" ht="12.75" customHeight="1" x14ac:dyDescent="0.2">
      <c r="A165" s="531"/>
      <c r="B165" s="116" t="s">
        <v>2770</v>
      </c>
      <c r="C165" s="491">
        <f>'Raw Tabel Perhitungan'!M239</f>
        <v>0</v>
      </c>
      <c r="D165" s="491">
        <f>'Raw Tabel Perhitungan'!N239</f>
        <v>0.6071428571428571</v>
      </c>
      <c r="E165" s="491">
        <f>'Raw Tabel Perhitungan'!O239</f>
        <v>0.39285714285714285</v>
      </c>
      <c r="F165" s="491">
        <f>'Raw Tabel Perhitungan'!P239</f>
        <v>0</v>
      </c>
      <c r="G165" s="501"/>
      <c r="H165" s="493"/>
      <c r="I165" s="493"/>
      <c r="J165" s="493"/>
      <c r="K165" s="493"/>
      <c r="L165" s="482"/>
      <c r="M165" s="493"/>
      <c r="N165" s="493"/>
      <c r="O165" s="493"/>
      <c r="P165" s="493"/>
      <c r="Q165" s="482"/>
      <c r="R165" s="493"/>
      <c r="S165" s="493"/>
      <c r="T165" s="493"/>
      <c r="U165" s="493"/>
      <c r="V165" s="482"/>
      <c r="W165" s="493"/>
      <c r="X165" s="493"/>
      <c r="Y165" s="493"/>
      <c r="Z165" s="493"/>
      <c r="AA165" s="482"/>
      <c r="AB165" s="493"/>
      <c r="AC165" s="493"/>
      <c r="AD165" s="493"/>
    </row>
    <row r="166" spans="1:30" ht="12.75" customHeight="1" x14ac:dyDescent="0.2">
      <c r="A166" s="531"/>
      <c r="B166" s="116" t="s">
        <v>2496</v>
      </c>
      <c r="C166" s="491">
        <f>'Raw Tabel Perhitungan'!R239</f>
        <v>0</v>
      </c>
      <c r="D166" s="491">
        <f>'Raw Tabel Perhitungan'!S239</f>
        <v>0.82222222222222219</v>
      </c>
      <c r="E166" s="491">
        <f>'Raw Tabel Perhitungan'!T239</f>
        <v>0.17777777777777778</v>
      </c>
      <c r="F166" s="491">
        <f>'Raw Tabel Perhitungan'!U239</f>
        <v>0</v>
      </c>
      <c r="G166" s="501"/>
      <c r="H166" s="493"/>
      <c r="I166" s="493"/>
      <c r="J166" s="493"/>
      <c r="K166" s="493"/>
      <c r="L166" s="482"/>
      <c r="M166" s="493"/>
      <c r="N166" s="493"/>
      <c r="O166" s="493"/>
      <c r="P166" s="493"/>
      <c r="Q166" s="482"/>
      <c r="R166" s="493"/>
      <c r="S166" s="493"/>
      <c r="T166" s="493"/>
      <c r="U166" s="493"/>
      <c r="V166" s="482"/>
      <c r="W166" s="493"/>
      <c r="X166" s="493"/>
      <c r="Y166" s="493"/>
      <c r="Z166" s="493"/>
      <c r="AA166" s="482"/>
      <c r="AB166" s="493"/>
      <c r="AC166" s="493"/>
      <c r="AD166" s="493"/>
    </row>
    <row r="167" spans="1:30" ht="12.75" customHeight="1" x14ac:dyDescent="0.2">
      <c r="A167" s="531"/>
      <c r="B167" s="116" t="s">
        <v>2465</v>
      </c>
      <c r="C167" s="491">
        <f>'Raw Tabel Perhitungan'!W239</f>
        <v>0</v>
      </c>
      <c r="D167" s="491">
        <f>'Raw Tabel Perhitungan'!X239</f>
        <v>0.88888888888888884</v>
      </c>
      <c r="E167" s="491">
        <f>'Raw Tabel Perhitungan'!Y239</f>
        <v>0.1111111111111111</v>
      </c>
      <c r="F167" s="491">
        <f>'Raw Tabel Perhitungan'!Z239</f>
        <v>0</v>
      </c>
      <c r="G167" s="501"/>
      <c r="H167" s="493"/>
      <c r="I167" s="493"/>
      <c r="J167" s="493"/>
      <c r="K167" s="493"/>
      <c r="L167" s="482"/>
      <c r="M167" s="493"/>
      <c r="N167" s="493"/>
      <c r="O167" s="493"/>
      <c r="P167" s="493"/>
      <c r="Q167" s="482"/>
      <c r="R167" s="493"/>
      <c r="S167" s="493"/>
      <c r="T167" s="493"/>
      <c r="U167" s="493"/>
      <c r="V167" s="482"/>
      <c r="W167" s="493"/>
      <c r="X167" s="493"/>
      <c r="Y167" s="493"/>
      <c r="Z167" s="493"/>
      <c r="AA167" s="482"/>
      <c r="AB167" s="493"/>
      <c r="AC167" s="493"/>
      <c r="AD167" s="493"/>
    </row>
    <row r="168" spans="1:30" ht="12.75" customHeight="1" x14ac:dyDescent="0.2">
      <c r="A168" s="531"/>
      <c r="B168" s="24" t="s">
        <v>2557</v>
      </c>
      <c r="C168" s="491">
        <f>'Raw Tabel Perhitungan'!AB239</f>
        <v>0</v>
      </c>
      <c r="D168" s="491">
        <f>'Raw Tabel Perhitungan'!AC239</f>
        <v>0.92592592592592582</v>
      </c>
      <c r="E168" s="491">
        <f>'Raw Tabel Perhitungan'!AD239</f>
        <v>7.407407407407407E-2</v>
      </c>
      <c r="F168" s="491">
        <f>'Raw Tabel Perhitungan'!AE239</f>
        <v>0</v>
      </c>
      <c r="G168" s="501"/>
      <c r="H168" s="493"/>
      <c r="I168" s="493"/>
      <c r="J168" s="493"/>
      <c r="K168" s="493"/>
      <c r="L168" s="482"/>
      <c r="M168" s="493"/>
      <c r="N168" s="493"/>
      <c r="O168" s="493"/>
      <c r="P168" s="493"/>
      <c r="Q168" s="482"/>
      <c r="R168" s="493"/>
      <c r="S168" s="493"/>
      <c r="T168" s="493"/>
      <c r="U168" s="493"/>
      <c r="V168" s="482"/>
      <c r="W168" s="493"/>
      <c r="X168" s="493"/>
      <c r="Y168" s="493"/>
      <c r="Z168" s="493"/>
      <c r="AA168" s="482"/>
      <c r="AB168" s="493"/>
      <c r="AC168" s="493"/>
      <c r="AD168" s="493"/>
    </row>
    <row r="169" spans="1:30" ht="12.75" customHeight="1" x14ac:dyDescent="0.2">
      <c r="A169" s="531"/>
      <c r="B169" s="24" t="s">
        <v>2576</v>
      </c>
      <c r="C169" s="491">
        <f>'Raw Tabel Perhitungan'!AG239</f>
        <v>0</v>
      </c>
      <c r="D169" s="491">
        <f>'Raw Tabel Perhitungan'!AH239</f>
        <v>0.77777777777777779</v>
      </c>
      <c r="E169" s="491">
        <f>'Raw Tabel Perhitungan'!AI239</f>
        <v>0.22222222222222221</v>
      </c>
      <c r="F169" s="491">
        <f>'Raw Tabel Perhitungan'!AJ239</f>
        <v>0</v>
      </c>
      <c r="G169" s="501"/>
      <c r="H169" s="493"/>
      <c r="I169" s="493"/>
      <c r="J169" s="493"/>
      <c r="K169" s="493"/>
      <c r="L169" s="482"/>
      <c r="M169" s="493"/>
      <c r="N169" s="493"/>
      <c r="O169" s="493"/>
      <c r="P169" s="493"/>
      <c r="Q169" s="482"/>
      <c r="R169" s="493"/>
      <c r="S169" s="493"/>
      <c r="T169" s="493"/>
      <c r="U169" s="493"/>
      <c r="V169" s="482"/>
      <c r="W169" s="493"/>
      <c r="X169" s="493"/>
      <c r="Y169" s="493"/>
      <c r="Z169" s="493"/>
      <c r="AA169" s="482"/>
      <c r="AB169" s="493"/>
      <c r="AC169" s="493"/>
      <c r="AD169" s="493"/>
    </row>
    <row r="170" spans="1:30" ht="12.75" customHeight="1" x14ac:dyDescent="0.2">
      <c r="A170" s="531"/>
      <c r="B170" s="24" t="s">
        <v>2616</v>
      </c>
      <c r="C170" s="491">
        <f>'Raw Tabel Perhitungan'!AL239</f>
        <v>0</v>
      </c>
      <c r="D170" s="491">
        <f>'Raw Tabel Perhitungan'!AM239</f>
        <v>0.58333333333333337</v>
      </c>
      <c r="E170" s="491">
        <f>'Raw Tabel Perhitungan'!AN239</f>
        <v>0.41666666666666669</v>
      </c>
      <c r="F170" s="491">
        <f>'Raw Tabel Perhitungan'!AO239</f>
        <v>0</v>
      </c>
      <c r="G170" s="501"/>
      <c r="H170" s="493"/>
      <c r="I170" s="493"/>
      <c r="J170" s="493"/>
      <c r="K170" s="493"/>
      <c r="L170" s="482"/>
      <c r="M170" s="493"/>
      <c r="N170" s="493"/>
      <c r="O170" s="493"/>
      <c r="P170" s="493"/>
      <c r="Q170" s="482"/>
      <c r="R170" s="493"/>
      <c r="S170" s="493"/>
      <c r="T170" s="493"/>
      <c r="U170" s="493"/>
      <c r="V170" s="482"/>
      <c r="W170" s="493"/>
      <c r="X170" s="493"/>
      <c r="Y170" s="493"/>
      <c r="Z170" s="493"/>
      <c r="AA170" s="482"/>
      <c r="AB170" s="493"/>
      <c r="AC170" s="493"/>
      <c r="AD170" s="493"/>
    </row>
    <row r="171" spans="1:30" ht="12.75" customHeight="1" x14ac:dyDescent="0.2">
      <c r="A171" s="531"/>
      <c r="B171" s="24" t="s">
        <v>2663</v>
      </c>
      <c r="C171" s="491">
        <f>'Raw Tabel Perhitungan'!AQ239</f>
        <v>0</v>
      </c>
      <c r="D171" s="491">
        <f>'Raw Tabel Perhitungan'!AR239</f>
        <v>0.97777777777777786</v>
      </c>
      <c r="E171" s="491">
        <f>'Raw Tabel Perhitungan'!AS239</f>
        <v>2.2222222222222223E-2</v>
      </c>
      <c r="F171" s="491">
        <f>'Raw Tabel Perhitungan'!AT239</f>
        <v>0</v>
      </c>
      <c r="G171" s="501"/>
      <c r="H171" s="493"/>
      <c r="I171" s="493"/>
      <c r="J171" s="493"/>
      <c r="K171" s="493"/>
      <c r="L171" s="482"/>
      <c r="M171" s="493"/>
      <c r="N171" s="493"/>
      <c r="O171" s="493"/>
      <c r="P171" s="493"/>
      <c r="Q171" s="482"/>
      <c r="R171" s="493"/>
      <c r="S171" s="493"/>
      <c r="T171" s="493"/>
      <c r="U171" s="493"/>
      <c r="V171" s="482"/>
      <c r="W171" s="493"/>
      <c r="X171" s="493"/>
      <c r="Y171" s="493"/>
      <c r="Z171" s="493"/>
      <c r="AA171" s="482"/>
      <c r="AB171" s="493"/>
      <c r="AC171" s="493"/>
      <c r="AD171" s="493"/>
    </row>
    <row r="172" spans="1:30" ht="12.75" customHeight="1" x14ac:dyDescent="0.2">
      <c r="A172" s="531"/>
      <c r="B172" s="31" t="s">
        <v>2711</v>
      </c>
      <c r="C172" s="491">
        <f>'Raw Tabel Perhitungan'!AV239</f>
        <v>0</v>
      </c>
      <c r="D172" s="491">
        <f>'Raw Tabel Perhitungan'!AW239</f>
        <v>0.44444444444444442</v>
      </c>
      <c r="E172" s="491">
        <f>'Raw Tabel Perhitungan'!AX239</f>
        <v>0.55555555555555558</v>
      </c>
      <c r="F172" s="491">
        <f>'Raw Tabel Perhitungan'!AY239</f>
        <v>0</v>
      </c>
      <c r="G172" s="501"/>
      <c r="H172" s="493"/>
      <c r="I172" s="493"/>
      <c r="J172" s="493"/>
      <c r="K172" s="493"/>
      <c r="L172" s="482"/>
      <c r="M172" s="493"/>
      <c r="N172" s="493"/>
      <c r="O172" s="493"/>
      <c r="P172" s="493"/>
      <c r="Q172" s="482"/>
      <c r="R172" s="493"/>
      <c r="S172" s="493"/>
      <c r="T172" s="493"/>
      <c r="U172" s="493"/>
      <c r="V172" s="482"/>
      <c r="W172" s="493"/>
      <c r="X172" s="493"/>
      <c r="Y172" s="493"/>
      <c r="Z172" s="493"/>
      <c r="AA172" s="482"/>
      <c r="AB172" s="493"/>
      <c r="AC172" s="493"/>
      <c r="AD172" s="493"/>
    </row>
    <row r="173" spans="1:30" ht="12.75" customHeight="1" x14ac:dyDescent="0.2">
      <c r="A173" s="482"/>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row>
    <row r="174" spans="1:30" ht="12.75" customHeight="1" x14ac:dyDescent="0.2">
      <c r="A174" s="482"/>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row>
    <row r="175" spans="1:30" ht="12.75" customHeight="1" x14ac:dyDescent="0.2">
      <c r="A175" s="482"/>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row>
    <row r="176" spans="1:30" ht="12.75" customHeight="1" x14ac:dyDescent="0.2">
      <c r="A176" s="482"/>
      <c r="B176" s="48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row>
    <row r="177" spans="1:30" ht="12.75" customHeight="1" x14ac:dyDescent="0.2">
      <c r="A177" s="482"/>
      <c r="B177" s="482"/>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row>
    <row r="178" spans="1:30" ht="12.75" customHeight="1" x14ac:dyDescent="0.2">
      <c r="A178" s="482"/>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row>
    <row r="179" spans="1:30" ht="12.75" customHeight="1" x14ac:dyDescent="0.2">
      <c r="A179" s="482"/>
      <c r="B179" s="7"/>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row>
    <row r="180" spans="1:30" ht="12.75" customHeight="1" x14ac:dyDescent="0.2">
      <c r="A180" s="482"/>
      <c r="B180" s="7"/>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row>
    <row r="181" spans="1:30" ht="12.75" customHeight="1" x14ac:dyDescent="0.2">
      <c r="A181" s="482"/>
      <c r="B181" s="7"/>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row>
    <row r="182" spans="1:30" ht="12.75" customHeight="1" x14ac:dyDescent="0.2">
      <c r="A182" s="482"/>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row>
    <row r="183" spans="1:30" ht="12.75" customHeight="1" x14ac:dyDescent="0.2">
      <c r="A183" s="482"/>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row>
    <row r="184" spans="1:30" ht="12.75" customHeight="1" x14ac:dyDescent="0.2">
      <c r="A184" s="482"/>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row>
    <row r="185" spans="1:30" ht="12.75" customHeight="1" x14ac:dyDescent="0.2">
      <c r="A185" s="482"/>
      <c r="B185" s="482"/>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row>
    <row r="186" spans="1:30" ht="12.75" customHeight="1" x14ac:dyDescent="0.2">
      <c r="A186" s="482"/>
      <c r="B186" s="48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row>
    <row r="187" spans="1:30" ht="12.75" customHeight="1" x14ac:dyDescent="0.2">
      <c r="A187" s="482"/>
      <c r="B187" s="482"/>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row>
    <row r="188" spans="1:30" ht="12.75" customHeight="1" x14ac:dyDescent="0.2">
      <c r="A188" s="482"/>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row>
    <row r="189" spans="1:30" ht="12.75" customHeight="1" x14ac:dyDescent="0.2">
      <c r="A189" s="482"/>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row>
    <row r="190" spans="1:30" ht="12.75" customHeight="1" x14ac:dyDescent="0.2">
      <c r="A190" s="482"/>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row>
    <row r="191" spans="1:30" ht="12.75" customHeight="1" x14ac:dyDescent="0.2">
      <c r="A191" s="482"/>
      <c r="B191" s="482"/>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row>
    <row r="192" spans="1:30" ht="12.75" customHeight="1" x14ac:dyDescent="0.2">
      <c r="A192" s="482"/>
      <c r="B192" s="482"/>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row>
    <row r="193" spans="1:30" ht="12.75" customHeight="1" x14ac:dyDescent="0.2">
      <c r="A193" s="482"/>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row>
    <row r="194" spans="1:30" ht="12.75" customHeight="1" x14ac:dyDescent="0.2">
      <c r="A194" s="707" t="s">
        <v>1458</v>
      </c>
      <c r="B194" s="487" t="s">
        <v>16</v>
      </c>
      <c r="C194" s="114" t="s">
        <v>52</v>
      </c>
      <c r="D194" s="114" t="s">
        <v>53</v>
      </c>
      <c r="E194" s="114" t="s">
        <v>54</v>
      </c>
      <c r="F194" s="114" t="s">
        <v>55</v>
      </c>
      <c r="G194" s="500"/>
      <c r="H194" s="489"/>
      <c r="I194" s="489"/>
      <c r="J194" s="489"/>
      <c r="K194" s="489"/>
      <c r="L194" s="490"/>
      <c r="M194" s="489"/>
      <c r="N194" s="489"/>
      <c r="O194" s="489"/>
      <c r="P194" s="489"/>
      <c r="Q194" s="490"/>
      <c r="R194" s="489"/>
      <c r="S194" s="489"/>
      <c r="T194" s="489"/>
      <c r="U194" s="489"/>
      <c r="V194" s="490"/>
      <c r="W194" s="489"/>
      <c r="X194" s="489"/>
      <c r="Y194" s="489"/>
      <c r="Z194" s="489"/>
      <c r="AA194" s="709"/>
      <c r="AB194" s="710"/>
      <c r="AC194" s="710"/>
      <c r="AD194" s="710"/>
    </row>
    <row r="195" spans="1:30" ht="12.75" customHeight="1" x14ac:dyDescent="0.2">
      <c r="A195" s="531"/>
      <c r="B195" s="24" t="s">
        <v>1150</v>
      </c>
      <c r="C195" s="492">
        <f>'Raw Tabel Perhitungan'!C276</f>
        <v>0</v>
      </c>
      <c r="D195" s="492">
        <f>'Raw Tabel Perhitungan'!D276</f>
        <v>0.48214285714285715</v>
      </c>
      <c r="E195" s="492">
        <f>'Raw Tabel Perhitungan'!E276</f>
        <v>0.5178571428571429</v>
      </c>
      <c r="F195" s="492">
        <f>'Raw Tabel Perhitungan'!F276</f>
        <v>0</v>
      </c>
      <c r="G195" s="501"/>
      <c r="H195" s="494"/>
      <c r="I195" s="494"/>
      <c r="J195" s="494"/>
      <c r="K195" s="494"/>
      <c r="L195" s="482"/>
      <c r="M195" s="494"/>
      <c r="N195" s="494"/>
      <c r="O195" s="494"/>
      <c r="P195" s="494"/>
      <c r="Q195" s="482"/>
      <c r="R195" s="482"/>
      <c r="S195" s="482"/>
      <c r="T195" s="482"/>
      <c r="U195" s="482"/>
      <c r="V195" s="482"/>
      <c r="W195" s="482"/>
      <c r="X195" s="482"/>
      <c r="Y195" s="482"/>
      <c r="Z195" s="482"/>
      <c r="AA195" s="490"/>
      <c r="AB195" s="489"/>
      <c r="AC195" s="489"/>
      <c r="AD195" s="489"/>
    </row>
    <row r="196" spans="1:30" ht="12.75" customHeight="1" x14ac:dyDescent="0.2">
      <c r="A196" s="531"/>
      <c r="B196" s="24" t="s">
        <v>1235</v>
      </c>
      <c r="C196" s="492">
        <f>'Raw Tabel Perhitungan'!H276</f>
        <v>0</v>
      </c>
      <c r="D196" s="492">
        <f>'Raw Tabel Perhitungan'!I276</f>
        <v>0.5535714285714286</v>
      </c>
      <c r="E196" s="492">
        <f>'Raw Tabel Perhitungan'!J276</f>
        <v>0.44642857142857145</v>
      </c>
      <c r="F196" s="492">
        <f>'Raw Tabel Perhitungan'!K276</f>
        <v>0</v>
      </c>
      <c r="G196" s="501"/>
      <c r="H196" s="494"/>
      <c r="I196" s="494"/>
      <c r="J196" s="494"/>
      <c r="K196" s="494"/>
      <c r="L196" s="482"/>
      <c r="M196" s="494"/>
      <c r="N196" s="494"/>
      <c r="O196" s="494"/>
      <c r="P196" s="494"/>
      <c r="Q196" s="482"/>
      <c r="R196" s="482"/>
      <c r="S196" s="482"/>
      <c r="T196" s="482"/>
      <c r="U196" s="482"/>
      <c r="V196" s="482"/>
      <c r="W196" s="482"/>
      <c r="X196" s="482"/>
      <c r="Y196" s="482"/>
      <c r="Z196" s="482"/>
      <c r="AA196" s="482"/>
      <c r="AB196" s="482"/>
      <c r="AC196" s="482"/>
      <c r="AD196" s="482"/>
    </row>
    <row r="197" spans="1:30" ht="12.75" customHeight="1" x14ac:dyDescent="0.2">
      <c r="A197" s="532"/>
      <c r="B197" s="24" t="s">
        <v>1299</v>
      </c>
      <c r="C197" s="492">
        <f>'Raw Tabel Perhitungan'!M276</f>
        <v>0</v>
      </c>
      <c r="D197" s="492">
        <f>'Raw Tabel Perhitungan'!N276</f>
        <v>1</v>
      </c>
      <c r="E197" s="492">
        <f>'Raw Tabel Perhitungan'!O276</f>
        <v>0</v>
      </c>
      <c r="F197" s="492">
        <f>'Raw Tabel Perhitungan'!P276</f>
        <v>0</v>
      </c>
      <c r="G197" s="501"/>
      <c r="H197" s="494"/>
      <c r="I197" s="494"/>
      <c r="J197" s="494"/>
      <c r="K197" s="494"/>
      <c r="L197" s="482"/>
      <c r="M197" s="494"/>
      <c r="N197" s="494"/>
      <c r="O197" s="494"/>
      <c r="P197" s="494"/>
      <c r="Q197" s="482"/>
      <c r="R197" s="482"/>
      <c r="S197" s="482"/>
      <c r="T197" s="482"/>
      <c r="U197" s="482"/>
      <c r="V197" s="482"/>
      <c r="W197" s="482"/>
      <c r="X197" s="482"/>
      <c r="Y197" s="482"/>
      <c r="Z197" s="482"/>
      <c r="AA197" s="482"/>
      <c r="AB197" s="482"/>
      <c r="AC197" s="482"/>
      <c r="AD197" s="482"/>
    </row>
    <row r="198" spans="1:30" ht="12.75" customHeight="1" x14ac:dyDescent="0.2">
      <c r="A198" s="482"/>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row>
    <row r="199" spans="1:30" ht="12.75" customHeight="1" x14ac:dyDescent="0.2">
      <c r="A199" s="482"/>
      <c r="B199" s="482"/>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row>
    <row r="200" spans="1:30" ht="12.75" customHeight="1" x14ac:dyDescent="0.2">
      <c r="A200" s="482"/>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row>
    <row r="201" spans="1:30" ht="12.75" customHeight="1" x14ac:dyDescent="0.2">
      <c r="A201" s="482"/>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row>
    <row r="202" spans="1:30" ht="12.75" customHeight="1" x14ac:dyDescent="0.2">
      <c r="A202" s="482"/>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row>
    <row r="203" spans="1:30" ht="12.75" customHeight="1" x14ac:dyDescent="0.2">
      <c r="A203" s="482"/>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row>
    <row r="204" spans="1:30" ht="12.75" customHeight="1" x14ac:dyDescent="0.2">
      <c r="A204" s="482"/>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row>
    <row r="205" spans="1:30" ht="12.75" customHeight="1" x14ac:dyDescent="0.2">
      <c r="A205" s="482"/>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row>
    <row r="206" spans="1:30" ht="12.75" customHeight="1" x14ac:dyDescent="0.2">
      <c r="A206" s="482"/>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row>
    <row r="207" spans="1:30" ht="12.75" customHeight="1" x14ac:dyDescent="0.2">
      <c r="A207" s="482"/>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row>
    <row r="208" spans="1:30" ht="12.75" customHeight="1" x14ac:dyDescent="0.2">
      <c r="A208" s="482"/>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row>
    <row r="209" spans="1:30" ht="12.75" customHeight="1" x14ac:dyDescent="0.2">
      <c r="A209" s="482"/>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row>
    <row r="210" spans="1:30" ht="12.75" customHeight="1" x14ac:dyDescent="0.2">
      <c r="A210" s="482"/>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row>
    <row r="211" spans="1:30" ht="12.75" customHeight="1" x14ac:dyDescent="0.2">
      <c r="A211" s="482"/>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row>
    <row r="212" spans="1:30" ht="12.75" customHeight="1" x14ac:dyDescent="0.2">
      <c r="A212" s="482"/>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row>
    <row r="213" spans="1:30" ht="12.75" customHeight="1" x14ac:dyDescent="0.2">
      <c r="A213" s="482"/>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row>
    <row r="214" spans="1:30" ht="12.75" customHeight="1" x14ac:dyDescent="0.2">
      <c r="A214" s="482"/>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row>
    <row r="215" spans="1:30" ht="12.75" customHeight="1" x14ac:dyDescent="0.2">
      <c r="A215" s="482"/>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row>
    <row r="216" spans="1:30" ht="12.75" customHeight="1" x14ac:dyDescent="0.2">
      <c r="A216" s="482"/>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row>
    <row r="217" spans="1:30" ht="12.75" customHeight="1" x14ac:dyDescent="0.2">
      <c r="A217" s="482"/>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row>
    <row r="218" spans="1:30" ht="12.75" customHeight="1" x14ac:dyDescent="0.2">
      <c r="A218" s="482"/>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row>
    <row r="219" spans="1:30" ht="12.75" customHeight="1" x14ac:dyDescent="0.2">
      <c r="A219" s="707" t="s">
        <v>1459</v>
      </c>
      <c r="B219" s="487" t="s">
        <v>16</v>
      </c>
      <c r="C219" s="114" t="s">
        <v>52</v>
      </c>
      <c r="D219" s="114" t="s">
        <v>53</v>
      </c>
      <c r="E219" s="114" t="s">
        <v>54</v>
      </c>
      <c r="F219" s="114" t="s">
        <v>55</v>
      </c>
      <c r="G219" s="500"/>
      <c r="H219" s="489"/>
      <c r="I219" s="489"/>
      <c r="J219" s="489"/>
      <c r="K219" s="489"/>
      <c r="L219" s="490"/>
      <c r="M219" s="489"/>
      <c r="N219" s="489"/>
      <c r="O219" s="489"/>
      <c r="P219" s="489"/>
      <c r="Q219" s="490"/>
      <c r="R219" s="489"/>
      <c r="S219" s="489"/>
      <c r="T219" s="489"/>
      <c r="U219" s="489"/>
      <c r="V219" s="490"/>
      <c r="W219" s="489"/>
      <c r="X219" s="489"/>
      <c r="Y219" s="489"/>
      <c r="Z219" s="489"/>
      <c r="AA219" s="709"/>
      <c r="AB219" s="710"/>
      <c r="AC219" s="710"/>
      <c r="AD219" s="710"/>
    </row>
    <row r="220" spans="1:30" ht="12.75" customHeight="1" x14ac:dyDescent="0.2">
      <c r="A220" s="531"/>
      <c r="B220" s="24" t="s">
        <v>1338</v>
      </c>
      <c r="C220" s="492">
        <f>'Raw Tabel Perhitungan'!C313</f>
        <v>0</v>
      </c>
      <c r="D220" s="492">
        <f>'Raw Tabel Perhitungan'!D313</f>
        <v>0.8214285714285714</v>
      </c>
      <c r="E220" s="492">
        <f>'Raw Tabel Perhitungan'!E313</f>
        <v>0.17857142857142858</v>
      </c>
      <c r="F220" s="492">
        <f>'Raw Tabel Perhitungan'!F313</f>
        <v>0</v>
      </c>
      <c r="G220" s="501"/>
      <c r="H220" s="494"/>
      <c r="I220" s="494"/>
      <c r="J220" s="494"/>
      <c r="K220" s="494"/>
      <c r="L220" s="482"/>
      <c r="M220" s="494"/>
      <c r="N220" s="494"/>
      <c r="O220" s="494"/>
      <c r="P220" s="494"/>
      <c r="Q220" s="482"/>
      <c r="R220" s="482"/>
      <c r="S220" s="482"/>
      <c r="T220" s="482"/>
      <c r="U220" s="482"/>
      <c r="V220" s="482"/>
      <c r="W220" s="482"/>
      <c r="X220" s="482"/>
      <c r="Y220" s="482"/>
      <c r="Z220" s="482"/>
      <c r="AA220" s="490"/>
      <c r="AB220" s="489"/>
      <c r="AC220" s="489"/>
      <c r="AD220" s="489"/>
    </row>
    <row r="221" spans="1:30" ht="12.75" customHeight="1" x14ac:dyDescent="0.2">
      <c r="A221" s="531"/>
      <c r="B221" s="24" t="s">
        <v>1361</v>
      </c>
      <c r="C221" s="492">
        <f>'Raw Tabel Perhitungan'!H313</f>
        <v>0</v>
      </c>
      <c r="D221" s="492">
        <f>'Raw Tabel Perhitungan'!I313</f>
        <v>0.47619047619047622</v>
      </c>
      <c r="E221" s="492">
        <f>'Raw Tabel Perhitungan'!J313</f>
        <v>0.52380952380952372</v>
      </c>
      <c r="F221" s="492">
        <f>'Raw Tabel Perhitungan'!K313</f>
        <v>0</v>
      </c>
      <c r="G221" s="501"/>
      <c r="H221" s="494"/>
      <c r="I221" s="494"/>
      <c r="J221" s="494"/>
      <c r="K221" s="494"/>
      <c r="L221" s="482"/>
      <c r="M221" s="494"/>
      <c r="N221" s="494"/>
      <c r="O221" s="494"/>
      <c r="P221" s="494"/>
      <c r="Q221" s="482"/>
      <c r="R221" s="482"/>
      <c r="S221" s="482"/>
      <c r="T221" s="482"/>
      <c r="U221" s="482"/>
      <c r="V221" s="482"/>
      <c r="W221" s="482"/>
      <c r="X221" s="482"/>
      <c r="Y221" s="482"/>
      <c r="Z221" s="482"/>
      <c r="AA221" s="482"/>
      <c r="AB221" s="482"/>
      <c r="AC221" s="482"/>
      <c r="AD221" s="482"/>
    </row>
    <row r="222" spans="1:30" ht="12.75" customHeight="1" x14ac:dyDescent="0.2">
      <c r="A222" s="532"/>
      <c r="B222" s="24" t="s">
        <v>1428</v>
      </c>
      <c r="C222" s="492">
        <f>'Raw Tabel Perhitungan'!M313</f>
        <v>0</v>
      </c>
      <c r="D222" s="492">
        <f>'Raw Tabel Perhitungan'!N313</f>
        <v>0.5714285714285714</v>
      </c>
      <c r="E222" s="492">
        <f>'Raw Tabel Perhitungan'!O313</f>
        <v>0.42857142857142855</v>
      </c>
      <c r="F222" s="492">
        <f>'Raw Tabel Perhitungan'!P313</f>
        <v>0</v>
      </c>
      <c r="G222" s="501"/>
      <c r="H222" s="494"/>
      <c r="I222" s="494"/>
      <c r="J222" s="494"/>
      <c r="K222" s="494"/>
      <c r="L222" s="482"/>
      <c r="M222" s="494"/>
      <c r="N222" s="494"/>
      <c r="O222" s="494"/>
      <c r="P222" s="494"/>
      <c r="Q222" s="482"/>
      <c r="R222" s="482"/>
      <c r="S222" s="482"/>
      <c r="T222" s="482"/>
      <c r="U222" s="482"/>
      <c r="V222" s="482"/>
      <c r="W222" s="482"/>
      <c r="X222" s="482"/>
      <c r="Y222" s="482"/>
      <c r="Z222" s="482"/>
      <c r="AA222" s="482"/>
      <c r="AB222" s="482"/>
      <c r="AC222" s="482"/>
      <c r="AD222" s="482"/>
    </row>
    <row r="223" spans="1:30" ht="12.75" customHeight="1" x14ac:dyDescent="0.2">
      <c r="A223" s="482"/>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row>
    <row r="224" spans="1:30" ht="12.75" customHeight="1" x14ac:dyDescent="0.2">
      <c r="A224" s="482"/>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row>
    <row r="225" spans="1:30" ht="12.75" customHeight="1" x14ac:dyDescent="0.2">
      <c r="A225" s="482"/>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row>
    <row r="226" spans="1:30" ht="12.75" customHeight="1" x14ac:dyDescent="0.2">
      <c r="A226" s="482"/>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row>
    <row r="227" spans="1:30" ht="12.75" customHeight="1" x14ac:dyDescent="0.2">
      <c r="A227" s="482"/>
      <c r="B227" s="11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row>
    <row r="228" spans="1:30" ht="12.75" customHeight="1" x14ac:dyDescent="0.2">
      <c r="A228" s="482"/>
      <c r="B228" s="11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row>
    <row r="229" spans="1:30" ht="12.75" customHeight="1" x14ac:dyDescent="0.2">
      <c r="A229" s="482"/>
      <c r="B229" s="11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row>
    <row r="230" spans="1:30" ht="12.75" customHeight="1" x14ac:dyDescent="0.2">
      <c r="A230" s="482"/>
      <c r="B230" s="11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row>
    <row r="231" spans="1:30" ht="12.75" customHeight="1" x14ac:dyDescent="0.2">
      <c r="A231" s="482"/>
      <c r="B231" s="11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row>
    <row r="232" spans="1:30" ht="12.75" customHeight="1" x14ac:dyDescent="0.2">
      <c r="A232" s="482"/>
      <c r="B232" s="13"/>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row>
    <row r="233" spans="1:30" ht="12.75" customHeight="1" x14ac:dyDescent="0.2">
      <c r="A233" s="482"/>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row>
    <row r="234" spans="1:30" ht="12.75" customHeight="1" x14ac:dyDescent="0.2">
      <c r="A234" s="482"/>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row>
    <row r="235" spans="1:30" ht="12.75" customHeight="1" x14ac:dyDescent="0.2">
      <c r="A235" s="482"/>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row>
    <row r="236" spans="1:30" ht="12.75" customHeight="1" x14ac:dyDescent="0.2">
      <c r="A236" s="482"/>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row>
    <row r="237" spans="1:30" ht="12.75" customHeight="1" x14ac:dyDescent="0.2">
      <c r="A237" s="482"/>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row>
    <row r="238" spans="1:30" ht="12.75" customHeight="1" x14ac:dyDescent="0.2">
      <c r="A238" s="482"/>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row>
    <row r="239" spans="1:30" ht="12.75" customHeight="1" x14ac:dyDescent="0.2">
      <c r="A239" s="482"/>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row>
    <row r="240" spans="1:30" ht="12.75" customHeight="1" x14ac:dyDescent="0.2">
      <c r="A240" s="482"/>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row>
    <row r="241" spans="1:30" ht="12.75" customHeight="1" x14ac:dyDescent="0.2">
      <c r="A241" s="482"/>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row>
    <row r="242" spans="1:30" ht="12.75" customHeight="1" x14ac:dyDescent="0.2">
      <c r="A242" s="482"/>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row>
    <row r="243" spans="1:30" ht="12.75" customHeight="1" x14ac:dyDescent="0.2">
      <c r="A243" s="482"/>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row>
    <row r="244" spans="1:30" ht="12.75" customHeight="1" x14ac:dyDescent="0.2">
      <c r="A244" s="707" t="s">
        <v>2762</v>
      </c>
      <c r="B244" s="487" t="s">
        <v>16</v>
      </c>
      <c r="C244" s="114" t="s">
        <v>52</v>
      </c>
      <c r="D244" s="114" t="s">
        <v>53</v>
      </c>
      <c r="E244" s="114" t="s">
        <v>54</v>
      </c>
      <c r="F244" s="114" t="s">
        <v>55</v>
      </c>
      <c r="G244" s="490"/>
      <c r="H244" s="489"/>
      <c r="I244" s="489"/>
      <c r="J244" s="489"/>
      <c r="K244" s="489"/>
      <c r="L244" s="490"/>
      <c r="M244" s="489"/>
      <c r="N244" s="489"/>
      <c r="O244" s="489"/>
      <c r="P244" s="489"/>
      <c r="Q244" s="490"/>
      <c r="R244" s="489"/>
      <c r="S244" s="489"/>
      <c r="T244" s="489"/>
      <c r="U244" s="489"/>
      <c r="V244" s="490"/>
      <c r="W244" s="489"/>
      <c r="X244" s="489"/>
      <c r="Y244" s="489"/>
      <c r="Z244" s="489"/>
      <c r="AA244" s="490"/>
      <c r="AB244" s="489"/>
      <c r="AC244" s="489"/>
      <c r="AD244" s="489"/>
    </row>
    <row r="245" spans="1:30" ht="12.75" customHeight="1" x14ac:dyDescent="0.2">
      <c r="A245" s="531"/>
      <c r="B245" s="116" t="s">
        <v>2768</v>
      </c>
      <c r="C245" s="491">
        <f>'Raw Tabel Perhitungan'!C350</f>
        <v>0.11538461538461539</v>
      </c>
      <c r="D245" s="491">
        <f>'Raw Tabel Perhitungan'!D350</f>
        <v>0.32692307692307693</v>
      </c>
      <c r="E245" s="491">
        <f>'Raw Tabel Perhitungan'!E350</f>
        <v>0.55769230769230771</v>
      </c>
      <c r="F245" s="491">
        <f>'Raw Tabel Perhitungan'!F350</f>
        <v>0</v>
      </c>
      <c r="G245" s="482"/>
      <c r="H245" s="493"/>
      <c r="I245" s="493"/>
      <c r="J245" s="493"/>
      <c r="K245" s="493"/>
      <c r="L245" s="482"/>
      <c r="M245" s="493"/>
      <c r="N245" s="493"/>
      <c r="O245" s="493"/>
      <c r="P245" s="493"/>
      <c r="Q245" s="482"/>
      <c r="R245" s="493"/>
      <c r="S245" s="493"/>
      <c r="T245" s="493"/>
      <c r="U245" s="493"/>
      <c r="V245" s="482"/>
      <c r="W245" s="493"/>
      <c r="X245" s="493"/>
      <c r="Y245" s="493"/>
      <c r="Z245" s="493"/>
      <c r="AA245" s="482"/>
      <c r="AB245" s="493"/>
      <c r="AC245" s="493"/>
      <c r="AD245" s="493"/>
    </row>
    <row r="246" spans="1:30" ht="12.75" customHeight="1" x14ac:dyDescent="0.2">
      <c r="A246" s="531"/>
      <c r="B246" s="116" t="s">
        <v>1555</v>
      </c>
      <c r="C246" s="491">
        <f>'Raw Tabel Perhitungan'!H350</f>
        <v>0</v>
      </c>
      <c r="D246" s="491">
        <f>'Raw Tabel Perhitungan'!I350</f>
        <v>0.9642857142857143</v>
      </c>
      <c r="E246" s="491">
        <f>'Raw Tabel Perhitungan'!J350</f>
        <v>3.5714285714285712E-2</v>
      </c>
      <c r="F246" s="491">
        <f>'Raw Tabel Perhitungan'!K350</f>
        <v>0</v>
      </c>
      <c r="G246" s="482"/>
      <c r="H246" s="493"/>
      <c r="I246" s="493"/>
      <c r="J246" s="493"/>
      <c r="K246" s="493"/>
      <c r="L246" s="482"/>
      <c r="M246" s="493"/>
      <c r="N246" s="493"/>
      <c r="O246" s="493"/>
      <c r="P246" s="493"/>
      <c r="Q246" s="482"/>
      <c r="R246" s="493"/>
      <c r="S246" s="493"/>
      <c r="T246" s="493"/>
      <c r="U246" s="493"/>
      <c r="V246" s="482"/>
      <c r="W246" s="493"/>
      <c r="X246" s="493"/>
      <c r="Y246" s="493"/>
      <c r="Z246" s="493"/>
      <c r="AA246" s="482"/>
      <c r="AB246" s="493"/>
      <c r="AC246" s="493"/>
      <c r="AD246" s="493"/>
    </row>
    <row r="247" spans="1:30" ht="12.75" customHeight="1" x14ac:dyDescent="0.2">
      <c r="A247" s="531"/>
      <c r="B247" s="116" t="s">
        <v>1931</v>
      </c>
      <c r="C247" s="491">
        <f>'Raw Tabel Perhitungan'!M350</f>
        <v>3.0612244897959183E-2</v>
      </c>
      <c r="D247" s="491">
        <f>'Raw Tabel Perhitungan'!N350</f>
        <v>0.39115646258503395</v>
      </c>
      <c r="E247" s="491">
        <f>'Raw Tabel Perhitungan'!O350</f>
        <v>0.56802721088435371</v>
      </c>
      <c r="F247" s="491">
        <f>'Raw Tabel Perhitungan'!P350</f>
        <v>1.020408163265306E-2</v>
      </c>
      <c r="G247" s="482"/>
      <c r="H247" s="493"/>
      <c r="I247" s="493"/>
      <c r="J247" s="493"/>
      <c r="K247" s="493"/>
      <c r="L247" s="482"/>
      <c r="M247" s="493"/>
      <c r="N247" s="493"/>
      <c r="O247" s="493"/>
      <c r="P247" s="493"/>
      <c r="Q247" s="482"/>
      <c r="R247" s="493"/>
      <c r="S247" s="493"/>
      <c r="T247" s="493"/>
      <c r="U247" s="493"/>
      <c r="V247" s="482"/>
      <c r="W247" s="493"/>
      <c r="X247" s="493"/>
      <c r="Y247" s="493"/>
      <c r="Z247" s="493"/>
      <c r="AA247" s="482"/>
      <c r="AB247" s="493"/>
      <c r="AC247" s="493"/>
      <c r="AD247" s="493"/>
    </row>
    <row r="248" spans="1:30" ht="12.75" customHeight="1" x14ac:dyDescent="0.2">
      <c r="A248" s="531"/>
      <c r="B248" s="116" t="s">
        <v>2213</v>
      </c>
      <c r="C248" s="491">
        <f>'Raw Tabel Perhitungan'!R350</f>
        <v>8.5470085470085461E-3</v>
      </c>
      <c r="D248" s="491">
        <f>'Raw Tabel Perhitungan'!S350</f>
        <v>0.87713675213675224</v>
      </c>
      <c r="E248" s="491">
        <f>'Raw Tabel Perhitungan'!T350</f>
        <v>0.11431623931623933</v>
      </c>
      <c r="F248" s="491">
        <f>'Raw Tabel Perhitungan'!U350</f>
        <v>0</v>
      </c>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row>
    <row r="249" spans="1:30" ht="12.75" customHeight="1" x14ac:dyDescent="0.2">
      <c r="A249" s="531"/>
      <c r="B249" s="116" t="s">
        <v>2769</v>
      </c>
      <c r="C249" s="491">
        <f>'Raw Tabel Perhitungan'!W350</f>
        <v>0</v>
      </c>
      <c r="D249" s="491">
        <f>'Raw Tabel Perhitungan'!X350</f>
        <v>0.75</v>
      </c>
      <c r="E249" s="491">
        <f>'Raw Tabel Perhitungan'!Y350</f>
        <v>0.25</v>
      </c>
      <c r="F249" s="491">
        <f>'Raw Tabel Perhitungan'!Z350</f>
        <v>0</v>
      </c>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row>
    <row r="250" spans="1:30" ht="12.75" customHeight="1" x14ac:dyDescent="0.2">
      <c r="A250" s="532"/>
      <c r="B250" s="117" t="s">
        <v>2370</v>
      </c>
      <c r="C250" s="491">
        <f>'Raw Tabel Perhitungan'!AB350</f>
        <v>0.12087912087912084</v>
      </c>
      <c r="D250" s="491">
        <f>'Raw Tabel Perhitungan'!AC350</f>
        <v>0.8351648351648352</v>
      </c>
      <c r="E250" s="491">
        <f>'Raw Tabel Perhitungan'!AD350</f>
        <v>4.3956043956043953E-2</v>
      </c>
      <c r="F250" s="491">
        <f>'Raw Tabel Perhitungan'!AE350</f>
        <v>0</v>
      </c>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row>
    <row r="251" spans="1:30" ht="12.75" customHeight="1" x14ac:dyDescent="0.2">
      <c r="A251" s="482"/>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row>
    <row r="252" spans="1:30" ht="12.75" customHeight="1" x14ac:dyDescent="0.2">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row>
    <row r="253" spans="1:30" ht="12.75" customHeight="1" x14ac:dyDescent="0.2">
      <c r="A253" s="482"/>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row>
    <row r="254" spans="1:30" ht="12.75" customHeight="1" x14ac:dyDescent="0.2">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row>
    <row r="255" spans="1:30" ht="12.75" customHeight="1" x14ac:dyDescent="0.2">
      <c r="A255" s="482"/>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row>
    <row r="256" spans="1:30" ht="12.75" customHeight="1" x14ac:dyDescent="0.2">
      <c r="A256" s="482"/>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row>
    <row r="257" spans="1:30" ht="12.75" customHeight="1" x14ac:dyDescent="0.2">
      <c r="A257" s="482"/>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row>
    <row r="258" spans="1:30" ht="12.75" customHeight="1" x14ac:dyDescent="0.2">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row>
    <row r="259" spans="1:30" ht="12.75" customHeight="1" x14ac:dyDescent="0.2">
      <c r="A259" s="482"/>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row>
    <row r="260" spans="1:30" ht="12.75" customHeight="1" x14ac:dyDescent="0.2">
      <c r="A260" s="482"/>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row>
    <row r="261" spans="1:30" ht="12.75" customHeight="1" x14ac:dyDescent="0.2">
      <c r="A261" s="482"/>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row>
    <row r="262" spans="1:30" ht="12.75" customHeight="1" x14ac:dyDescent="0.2">
      <c r="A262" s="482"/>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row>
    <row r="263" spans="1:30" ht="12.75" customHeight="1" x14ac:dyDescent="0.2">
      <c r="A263" s="482"/>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row>
    <row r="264" spans="1:30" ht="12.75" customHeight="1" x14ac:dyDescent="0.2">
      <c r="A264" s="482"/>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row>
    <row r="265" spans="1:30" ht="12.75" customHeight="1" x14ac:dyDescent="0.2">
      <c r="A265" s="482"/>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row>
    <row r="266" spans="1:30" ht="12.75" customHeight="1" x14ac:dyDescent="0.2">
      <c r="A266" s="482"/>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row>
    <row r="267" spans="1:30" ht="12.75" customHeight="1" x14ac:dyDescent="0.2">
      <c r="A267" s="482"/>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row>
    <row r="268" spans="1:30" ht="12.75" customHeight="1" x14ac:dyDescent="0.2">
      <c r="A268" s="482"/>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row>
    <row r="269" spans="1:30" ht="12.75" customHeight="1" x14ac:dyDescent="0.2">
      <c r="A269" s="482"/>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row>
    <row r="270" spans="1:30" ht="12.75" customHeight="1" x14ac:dyDescent="0.2">
      <c r="A270" s="482"/>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row>
    <row r="271" spans="1:30" ht="12.75" customHeight="1" x14ac:dyDescent="0.2">
      <c r="A271" s="482"/>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row>
    <row r="272" spans="1:30" ht="12.75" customHeight="1" x14ac:dyDescent="0.2">
      <c r="A272" s="482"/>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row>
    <row r="273" spans="1:30" ht="12.75" customHeight="1" x14ac:dyDescent="0.2">
      <c r="A273" s="482"/>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row>
    <row r="274" spans="1:30" ht="12.75" customHeight="1" x14ac:dyDescent="0.2">
      <c r="A274" s="482"/>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row>
    <row r="275" spans="1:30" ht="12.75" customHeight="1" x14ac:dyDescent="0.2">
      <c r="A275" s="482"/>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row>
    <row r="276" spans="1:30" ht="12.75" customHeight="1" x14ac:dyDescent="0.2">
      <c r="A276" s="482"/>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row>
    <row r="277" spans="1:30" ht="12.75" customHeight="1" x14ac:dyDescent="0.2">
      <c r="A277" s="482"/>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row>
    <row r="278" spans="1:30" ht="12.75" customHeight="1" x14ac:dyDescent="0.2">
      <c r="A278" s="482"/>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row>
    <row r="279" spans="1:30" ht="12.75" customHeight="1" x14ac:dyDescent="0.2">
      <c r="A279" s="482"/>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row>
    <row r="280" spans="1:30" ht="12.75" customHeight="1" x14ac:dyDescent="0.2">
      <c r="A280" s="482"/>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row>
    <row r="281" spans="1:30" ht="12.75" customHeight="1" x14ac:dyDescent="0.2">
      <c r="A281" s="482"/>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row>
    <row r="282" spans="1:30" ht="12.75" customHeight="1" x14ac:dyDescent="0.2">
      <c r="A282" s="482"/>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row>
    <row r="283" spans="1:30" ht="12.75" customHeight="1" x14ac:dyDescent="0.2">
      <c r="A283" s="482"/>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row>
    <row r="284" spans="1:30" ht="12.75" customHeight="1" x14ac:dyDescent="0.2">
      <c r="A284" s="482"/>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row>
    <row r="285" spans="1:30" ht="12.75" customHeight="1" x14ac:dyDescent="0.2">
      <c r="A285" s="482"/>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row>
    <row r="286" spans="1:30" ht="12.75" customHeight="1" x14ac:dyDescent="0.2">
      <c r="A286" s="482"/>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row>
    <row r="287" spans="1:30" ht="12.75" customHeight="1" x14ac:dyDescent="0.2">
      <c r="A287" s="482"/>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row>
    <row r="288" spans="1:30" ht="12.75" customHeight="1" x14ac:dyDescent="0.2">
      <c r="A288" s="482"/>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row>
    <row r="289" spans="1:30" ht="12.75" customHeight="1" x14ac:dyDescent="0.2">
      <c r="A289" s="482"/>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row>
    <row r="290" spans="1:30" ht="12.75" customHeight="1" x14ac:dyDescent="0.2">
      <c r="A290" s="482"/>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row>
    <row r="291" spans="1:30" ht="12.75" customHeight="1" x14ac:dyDescent="0.2">
      <c r="A291" s="482"/>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row>
    <row r="292" spans="1:30" ht="12.75" customHeight="1" x14ac:dyDescent="0.2">
      <c r="A292" s="482"/>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row>
    <row r="293" spans="1:30" ht="12.75" customHeight="1" x14ac:dyDescent="0.2">
      <c r="A293" s="482"/>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row>
    <row r="294" spans="1:30" ht="12.75" customHeight="1" x14ac:dyDescent="0.2">
      <c r="A294" s="482"/>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row>
    <row r="295" spans="1:30" ht="12.75" customHeight="1" x14ac:dyDescent="0.2">
      <c r="A295" s="482"/>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row>
    <row r="296" spans="1:30" ht="12.75" customHeight="1" x14ac:dyDescent="0.2">
      <c r="A296" s="482"/>
      <c r="B296" s="482"/>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row>
    <row r="297" spans="1:30" ht="12.75" customHeight="1" x14ac:dyDescent="0.2">
      <c r="A297" s="482"/>
      <c r="B297" s="482"/>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row>
    <row r="298" spans="1:30" ht="12.75" customHeight="1" x14ac:dyDescent="0.2">
      <c r="A298" s="482"/>
      <c r="B298" s="482"/>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row>
    <row r="299" spans="1:30" ht="12.75" customHeight="1" x14ac:dyDescent="0.2">
      <c r="A299" s="482"/>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row>
    <row r="300" spans="1:30" ht="12.75" customHeight="1" x14ac:dyDescent="0.2">
      <c r="A300" s="482"/>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row>
    <row r="301" spans="1:30" ht="12.75" customHeight="1" x14ac:dyDescent="0.2">
      <c r="A301" s="482"/>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row>
    <row r="302" spans="1:30" ht="12.75" customHeight="1" x14ac:dyDescent="0.2">
      <c r="A302" s="482"/>
      <c r="B302" s="482"/>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row>
    <row r="303" spans="1:30" ht="12.75" customHeight="1" x14ac:dyDescent="0.2">
      <c r="A303" s="482"/>
      <c r="B303" s="482"/>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row>
    <row r="304" spans="1:30" ht="12.75" customHeight="1" x14ac:dyDescent="0.2">
      <c r="A304" s="482"/>
      <c r="B304" s="482"/>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row>
    <row r="305" spans="1:30" ht="12.75" customHeight="1" x14ac:dyDescent="0.2">
      <c r="A305" s="482"/>
      <c r="B305" s="482"/>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row>
    <row r="306" spans="1:30" ht="12.75" customHeight="1" x14ac:dyDescent="0.2">
      <c r="A306" s="482"/>
      <c r="B306" s="482"/>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row>
    <row r="307" spans="1:30" ht="12.75" customHeight="1" x14ac:dyDescent="0.2">
      <c r="A307" s="482"/>
      <c r="B307" s="482"/>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row>
    <row r="308" spans="1:30" ht="12.75" customHeight="1" x14ac:dyDescent="0.2">
      <c r="A308" s="482"/>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row>
    <row r="309" spans="1:30" ht="12.75" customHeight="1" x14ac:dyDescent="0.2">
      <c r="A309" s="482"/>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row>
    <row r="310" spans="1:30" ht="12.75" customHeight="1" x14ac:dyDescent="0.2">
      <c r="A310" s="482"/>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row>
    <row r="311" spans="1:30" ht="12.75" customHeight="1" x14ac:dyDescent="0.2">
      <c r="A311" s="482"/>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row>
    <row r="312" spans="1:30" ht="12.75" customHeight="1" x14ac:dyDescent="0.2">
      <c r="A312" s="482"/>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row>
    <row r="313" spans="1:30" ht="12.75" customHeight="1" x14ac:dyDescent="0.2">
      <c r="A313" s="482"/>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row>
    <row r="314" spans="1:30" ht="12.75" customHeight="1" x14ac:dyDescent="0.2">
      <c r="A314" s="482"/>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row>
    <row r="315" spans="1:30" ht="12.75" customHeight="1" x14ac:dyDescent="0.2">
      <c r="A315" s="482"/>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row>
    <row r="316" spans="1:30" ht="12.75" customHeight="1" x14ac:dyDescent="0.2">
      <c r="A316" s="482"/>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row>
    <row r="317" spans="1:30" ht="12.75" customHeight="1" x14ac:dyDescent="0.2">
      <c r="A317" s="482"/>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row>
    <row r="318" spans="1:30" ht="12.75" customHeight="1" x14ac:dyDescent="0.2">
      <c r="A318" s="482"/>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row>
    <row r="319" spans="1:30" ht="12.75" customHeight="1" x14ac:dyDescent="0.2">
      <c r="A319" s="482"/>
      <c r="B319" s="482"/>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row>
    <row r="320" spans="1:30" ht="12.75" customHeight="1" x14ac:dyDescent="0.2">
      <c r="A320" s="482"/>
      <c r="B320" s="48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row>
    <row r="321" spans="1:30" ht="12.75" customHeight="1" x14ac:dyDescent="0.2">
      <c r="A321" s="482"/>
      <c r="B321" s="482"/>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row>
    <row r="322" spans="1:30" ht="12.75" customHeight="1" x14ac:dyDescent="0.2">
      <c r="A322" s="482"/>
      <c r="B322" s="482"/>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row>
    <row r="323" spans="1:30" ht="12.75" customHeight="1" x14ac:dyDescent="0.2">
      <c r="A323" s="482"/>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row>
    <row r="324" spans="1:30" ht="12.75" customHeight="1" x14ac:dyDescent="0.2">
      <c r="A324" s="482"/>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row>
    <row r="325" spans="1:30" ht="12.75" customHeight="1" x14ac:dyDescent="0.2">
      <c r="A325" s="482"/>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row>
    <row r="326" spans="1:30" ht="12.75" customHeight="1" x14ac:dyDescent="0.2">
      <c r="A326" s="482"/>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row>
    <row r="327" spans="1:30" ht="12.75" customHeight="1" x14ac:dyDescent="0.2">
      <c r="A327" s="482"/>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row>
    <row r="328" spans="1:30" ht="12.75" customHeight="1" x14ac:dyDescent="0.2">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row>
    <row r="329" spans="1:30" ht="12.75" customHeight="1" x14ac:dyDescent="0.2">
      <c r="A329" s="482"/>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row>
    <row r="330" spans="1:30" ht="12.75" customHeight="1" x14ac:dyDescent="0.2">
      <c r="A330" s="482"/>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row>
    <row r="331" spans="1:30" ht="12.75" customHeight="1" x14ac:dyDescent="0.2">
      <c r="A331" s="482"/>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row>
    <row r="332" spans="1:30" ht="12.75" customHeight="1" x14ac:dyDescent="0.2">
      <c r="A332" s="482"/>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row>
    <row r="333" spans="1:30" ht="12.75" customHeight="1" x14ac:dyDescent="0.2">
      <c r="A333" s="482"/>
      <c r="B333" s="48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row>
    <row r="334" spans="1:30" ht="12.75" customHeight="1" x14ac:dyDescent="0.2">
      <c r="A334" s="482"/>
      <c r="B334" s="48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row>
    <row r="335" spans="1:30" ht="12.75" customHeight="1" x14ac:dyDescent="0.2">
      <c r="A335" s="482"/>
      <c r="B335" s="48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row>
    <row r="336" spans="1:30" ht="12.75" customHeight="1" x14ac:dyDescent="0.2">
      <c r="A336" s="482"/>
      <c r="B336" s="482"/>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row>
    <row r="337" spans="1:30" ht="12.75" customHeight="1" x14ac:dyDescent="0.2">
      <c r="A337" s="482"/>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row>
    <row r="338" spans="1:30" ht="12.75" customHeight="1" x14ac:dyDescent="0.2">
      <c r="A338" s="482"/>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row>
    <row r="339" spans="1:30" ht="12.75" customHeight="1" x14ac:dyDescent="0.2">
      <c r="A339" s="482"/>
      <c r="B339" s="482"/>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row>
    <row r="340" spans="1:30" ht="12.75" customHeight="1" x14ac:dyDescent="0.2">
      <c r="A340" s="482"/>
      <c r="B340" s="482"/>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row>
    <row r="341" spans="1:30" ht="12.75" customHeight="1" x14ac:dyDescent="0.2">
      <c r="A341" s="482"/>
      <c r="B341" s="482"/>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row>
    <row r="342" spans="1:30" ht="12.75" customHeight="1" x14ac:dyDescent="0.2">
      <c r="A342" s="482"/>
      <c r="B342" s="482"/>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row>
    <row r="343" spans="1:30" ht="12.75" customHeight="1" x14ac:dyDescent="0.2">
      <c r="A343" s="482"/>
      <c r="B343" s="482"/>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row>
    <row r="344" spans="1:30" ht="12.75" customHeight="1" x14ac:dyDescent="0.2">
      <c r="A344" s="482"/>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row>
    <row r="345" spans="1:30" ht="12.75" customHeight="1" x14ac:dyDescent="0.2">
      <c r="A345" s="482"/>
      <c r="B345" s="482"/>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row>
    <row r="346" spans="1:30" ht="12.75" customHeight="1" x14ac:dyDescent="0.2">
      <c r="A346" s="482"/>
      <c r="B346" s="482"/>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row>
    <row r="347" spans="1:30" ht="12.75" customHeight="1" x14ac:dyDescent="0.2">
      <c r="A347" s="482"/>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row>
    <row r="348" spans="1:30" ht="12.75" customHeight="1" x14ac:dyDescent="0.2">
      <c r="A348" s="482"/>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row>
    <row r="349" spans="1:30" ht="12.75" customHeight="1" x14ac:dyDescent="0.2">
      <c r="A349" s="482"/>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row>
    <row r="350" spans="1:30" ht="12.75" customHeight="1" x14ac:dyDescent="0.2">
      <c r="A350" s="482"/>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row>
    <row r="351" spans="1:30" ht="12.75" customHeight="1" x14ac:dyDescent="0.2">
      <c r="A351" s="482"/>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row>
    <row r="352" spans="1:30" ht="12.75" customHeight="1" x14ac:dyDescent="0.2">
      <c r="A352" s="482"/>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row>
    <row r="353" spans="1:30" ht="12.75" customHeight="1" x14ac:dyDescent="0.2">
      <c r="A353" s="482"/>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row>
    <row r="354" spans="1:30" ht="12.75" customHeight="1" x14ac:dyDescent="0.2">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row>
    <row r="355" spans="1:30" ht="12.75" customHeight="1" x14ac:dyDescent="0.2">
      <c r="A355" s="482"/>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row>
    <row r="356" spans="1:30" ht="12.75" customHeight="1" x14ac:dyDescent="0.2">
      <c r="A356" s="482"/>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row>
    <row r="357" spans="1:30" ht="12.75" customHeight="1" x14ac:dyDescent="0.2">
      <c r="A357" s="482"/>
      <c r="B357" s="482"/>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row>
    <row r="358" spans="1:30" ht="12.75" customHeight="1" x14ac:dyDescent="0.2">
      <c r="A358" s="482"/>
      <c r="B358" s="482"/>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row>
    <row r="359" spans="1:30" ht="12.75" customHeight="1" x14ac:dyDescent="0.2">
      <c r="A359" s="482"/>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row>
    <row r="360" spans="1:30" ht="12.75" customHeight="1" x14ac:dyDescent="0.2">
      <c r="A360" s="482"/>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row>
    <row r="361" spans="1:30" ht="12.75" customHeight="1" x14ac:dyDescent="0.2">
      <c r="A361" s="482"/>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row>
    <row r="362" spans="1:30" ht="12.75" customHeight="1" x14ac:dyDescent="0.2">
      <c r="A362" s="482"/>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row>
    <row r="363" spans="1:30" ht="12.75" customHeight="1" x14ac:dyDescent="0.2">
      <c r="A363" s="482"/>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row>
    <row r="364" spans="1:30" ht="12.75" customHeight="1" x14ac:dyDescent="0.2">
      <c r="A364" s="482"/>
      <c r="B364" s="482"/>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row>
    <row r="365" spans="1:30" ht="12.75" customHeight="1" x14ac:dyDescent="0.2">
      <c r="A365" s="482"/>
      <c r="B365" s="482"/>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row>
    <row r="366" spans="1:30" ht="12.75" customHeight="1" x14ac:dyDescent="0.2">
      <c r="A366" s="482"/>
      <c r="B366" s="482"/>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row>
    <row r="367" spans="1:30" ht="12.75" customHeight="1" x14ac:dyDescent="0.2">
      <c r="A367" s="482"/>
      <c r="B367" s="482"/>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row>
    <row r="368" spans="1:30" ht="12.75" customHeight="1" x14ac:dyDescent="0.2">
      <c r="A368" s="482"/>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row>
    <row r="369" spans="1:30" ht="12.75" customHeight="1" x14ac:dyDescent="0.2">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row>
    <row r="370" spans="1:30" ht="12.75" customHeight="1" x14ac:dyDescent="0.2">
      <c r="A370" s="482"/>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row>
    <row r="371" spans="1:30" ht="12.75" customHeight="1" x14ac:dyDescent="0.2">
      <c r="A371" s="482"/>
      <c r="B371" s="482"/>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row>
    <row r="372" spans="1:30" ht="12.75" customHeight="1" x14ac:dyDescent="0.2">
      <c r="A372" s="482"/>
      <c r="B372" s="482"/>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row>
    <row r="373" spans="1:30" ht="12.75" customHeight="1" x14ac:dyDescent="0.2">
      <c r="A373" s="482"/>
      <c r="B373" s="482"/>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row>
    <row r="374" spans="1:30" ht="12.75" customHeight="1" x14ac:dyDescent="0.2">
      <c r="A374" s="482"/>
      <c r="B374" s="482"/>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row>
    <row r="375" spans="1:30" ht="12.75" customHeight="1" x14ac:dyDescent="0.2">
      <c r="A375" s="482"/>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row>
    <row r="376" spans="1:30" ht="12.75" customHeight="1" x14ac:dyDescent="0.2">
      <c r="A376" s="482"/>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2"/>
      <c r="AD376" s="482"/>
    </row>
    <row r="377" spans="1:30" ht="12.75" customHeight="1" x14ac:dyDescent="0.2">
      <c r="A377" s="482"/>
      <c r="B377" s="482"/>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c r="AB377" s="482"/>
      <c r="AC377" s="482"/>
      <c r="AD377" s="482"/>
    </row>
    <row r="378" spans="1:30" ht="12.75" customHeight="1" x14ac:dyDescent="0.2">
      <c r="A378" s="482"/>
      <c r="B378" s="482"/>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row>
    <row r="379" spans="1:30" ht="12.75" customHeight="1" x14ac:dyDescent="0.2">
      <c r="A379" s="482"/>
      <c r="B379" s="482"/>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c r="AB379" s="482"/>
      <c r="AC379" s="482"/>
      <c r="AD379" s="482"/>
    </row>
    <row r="380" spans="1:30" ht="12.75" customHeight="1" x14ac:dyDescent="0.2">
      <c r="A380" s="482"/>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c r="AB380" s="482"/>
      <c r="AC380" s="482"/>
      <c r="AD380" s="482"/>
    </row>
    <row r="381" spans="1:30" ht="12.75" customHeight="1" x14ac:dyDescent="0.2">
      <c r="A381" s="482"/>
      <c r="B381" s="482"/>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c r="AB381" s="482"/>
      <c r="AC381" s="482"/>
      <c r="AD381" s="482"/>
    </row>
    <row r="382" spans="1:30" ht="12.75" customHeight="1" x14ac:dyDescent="0.2">
      <c r="A382" s="482"/>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row>
    <row r="383" spans="1:30" ht="12.75" customHeight="1" x14ac:dyDescent="0.2">
      <c r="A383" s="482"/>
      <c r="B383" s="482"/>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row>
    <row r="384" spans="1:30" ht="12.75" customHeight="1" x14ac:dyDescent="0.2">
      <c r="A384" s="482"/>
      <c r="B384" s="482"/>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c r="AB384" s="482"/>
      <c r="AC384" s="482"/>
      <c r="AD384" s="482"/>
    </row>
    <row r="385" spans="1:30" ht="12.75" customHeight="1" x14ac:dyDescent="0.2">
      <c r="A385" s="482"/>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row>
    <row r="386" spans="1:30" ht="12.75" customHeight="1" x14ac:dyDescent="0.2">
      <c r="A386" s="482"/>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2"/>
      <c r="AD386" s="482"/>
    </row>
    <row r="387" spans="1:30" ht="12.75" customHeight="1" x14ac:dyDescent="0.2">
      <c r="A387" s="482"/>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c r="AB387" s="482"/>
      <c r="AC387" s="482"/>
      <c r="AD387" s="482"/>
    </row>
    <row r="388" spans="1:30" ht="12.75" customHeight="1" x14ac:dyDescent="0.2">
      <c r="A388" s="482"/>
      <c r="B388" s="482"/>
      <c r="C388" s="482"/>
      <c r="D388" s="482"/>
      <c r="E388" s="482"/>
      <c r="F388" s="482"/>
      <c r="G388" s="482"/>
      <c r="H388" s="482"/>
      <c r="I388" s="482"/>
      <c r="J388" s="482"/>
      <c r="K388" s="482"/>
      <c r="L388" s="482"/>
      <c r="M388" s="482"/>
      <c r="N388" s="482"/>
      <c r="O388" s="482"/>
      <c r="P388" s="482"/>
      <c r="Q388" s="482"/>
      <c r="R388" s="482"/>
      <c r="S388" s="482"/>
      <c r="T388" s="482"/>
      <c r="U388" s="482"/>
      <c r="V388" s="482"/>
      <c r="W388" s="482"/>
      <c r="X388" s="482"/>
      <c r="Y388" s="482"/>
      <c r="Z388" s="482"/>
      <c r="AA388" s="482"/>
      <c r="AB388" s="482"/>
      <c r="AC388" s="482"/>
      <c r="AD388" s="482"/>
    </row>
    <row r="389" spans="1:30" ht="12.75" customHeight="1" x14ac:dyDescent="0.2">
      <c r="A389" s="482"/>
      <c r="B389" s="482"/>
      <c r="C389" s="482"/>
      <c r="D389" s="482"/>
      <c r="E389" s="482"/>
      <c r="F389" s="482"/>
      <c r="G389" s="482"/>
      <c r="H389" s="482"/>
      <c r="I389" s="482"/>
      <c r="J389" s="482"/>
      <c r="K389" s="482"/>
      <c r="L389" s="482"/>
      <c r="M389" s="482"/>
      <c r="N389" s="482"/>
      <c r="O389" s="482"/>
      <c r="P389" s="482"/>
      <c r="Q389" s="482"/>
      <c r="R389" s="482"/>
      <c r="S389" s="482"/>
      <c r="T389" s="482"/>
      <c r="U389" s="482"/>
      <c r="V389" s="482"/>
      <c r="W389" s="482"/>
      <c r="X389" s="482"/>
      <c r="Y389" s="482"/>
      <c r="Z389" s="482"/>
      <c r="AA389" s="482"/>
      <c r="AB389" s="482"/>
      <c r="AC389" s="482"/>
      <c r="AD389" s="482"/>
    </row>
    <row r="390" spans="1:30" ht="12.75" customHeight="1" x14ac:dyDescent="0.2">
      <c r="A390" s="482"/>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2"/>
      <c r="Z390" s="482"/>
      <c r="AA390" s="482"/>
      <c r="AB390" s="482"/>
      <c r="AC390" s="482"/>
      <c r="AD390" s="482"/>
    </row>
    <row r="391" spans="1:30" ht="12.75" customHeight="1" x14ac:dyDescent="0.2">
      <c r="A391" s="482"/>
      <c r="B391" s="482"/>
      <c r="C391" s="482"/>
      <c r="D391" s="482"/>
      <c r="E391" s="482"/>
      <c r="F391" s="482"/>
      <c r="G391" s="482"/>
      <c r="H391" s="482"/>
      <c r="I391" s="482"/>
      <c r="J391" s="482"/>
      <c r="K391" s="482"/>
      <c r="L391" s="482"/>
      <c r="M391" s="482"/>
      <c r="N391" s="482"/>
      <c r="O391" s="482"/>
      <c r="P391" s="482"/>
      <c r="Q391" s="482"/>
      <c r="R391" s="482"/>
      <c r="S391" s="482"/>
      <c r="T391" s="482"/>
      <c r="U391" s="482"/>
      <c r="V391" s="482"/>
      <c r="W391" s="482"/>
      <c r="X391" s="482"/>
      <c r="Y391" s="482"/>
      <c r="Z391" s="482"/>
      <c r="AA391" s="482"/>
      <c r="AB391" s="482"/>
      <c r="AC391" s="482"/>
      <c r="AD391" s="482"/>
    </row>
    <row r="392" spans="1:30" ht="12.75" customHeight="1" x14ac:dyDescent="0.2">
      <c r="A392" s="482"/>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c r="AB392" s="482"/>
      <c r="AC392" s="482"/>
      <c r="AD392" s="482"/>
    </row>
    <row r="393" spans="1:30" ht="12.75" customHeight="1" x14ac:dyDescent="0.2">
      <c r="A393" s="482"/>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c r="AB393" s="482"/>
      <c r="AC393" s="482"/>
      <c r="AD393" s="482"/>
    </row>
    <row r="394" spans="1:30" ht="12.75" customHeight="1" x14ac:dyDescent="0.2">
      <c r="A394" s="482"/>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row>
    <row r="395" spans="1:30" ht="12.75" customHeight="1" x14ac:dyDescent="0.2">
      <c r="A395" s="482"/>
      <c r="B395" s="482"/>
      <c r="C395" s="482"/>
      <c r="D395" s="482"/>
      <c r="E395" s="482"/>
      <c r="F395" s="482"/>
      <c r="G395" s="482"/>
      <c r="H395" s="482"/>
      <c r="I395" s="482"/>
      <c r="J395" s="482"/>
      <c r="K395" s="482"/>
      <c r="L395" s="482"/>
      <c r="M395" s="482"/>
      <c r="N395" s="482"/>
      <c r="O395" s="482"/>
      <c r="P395" s="482"/>
      <c r="Q395" s="482"/>
      <c r="R395" s="482"/>
      <c r="S395" s="482"/>
      <c r="T395" s="482"/>
      <c r="U395" s="482"/>
      <c r="V395" s="482"/>
      <c r="W395" s="482"/>
      <c r="X395" s="482"/>
      <c r="Y395" s="482"/>
      <c r="Z395" s="482"/>
      <c r="AA395" s="482"/>
      <c r="AB395" s="482"/>
      <c r="AC395" s="482"/>
      <c r="AD395" s="482"/>
    </row>
    <row r="396" spans="1:30" ht="12.75" customHeight="1" x14ac:dyDescent="0.2">
      <c r="A396" s="482"/>
      <c r="B396" s="482"/>
      <c r="C396" s="482"/>
      <c r="D396" s="482"/>
      <c r="E396" s="482"/>
      <c r="F396" s="482"/>
      <c r="G396" s="482"/>
      <c r="H396" s="482"/>
      <c r="I396" s="482"/>
      <c r="J396" s="482"/>
      <c r="K396" s="482"/>
      <c r="L396" s="482"/>
      <c r="M396" s="482"/>
      <c r="N396" s="482"/>
      <c r="O396" s="482"/>
      <c r="P396" s="482"/>
      <c r="Q396" s="482"/>
      <c r="R396" s="482"/>
      <c r="S396" s="482"/>
      <c r="T396" s="482"/>
      <c r="U396" s="482"/>
      <c r="V396" s="482"/>
      <c r="W396" s="482"/>
      <c r="X396" s="482"/>
      <c r="Y396" s="482"/>
      <c r="Z396" s="482"/>
      <c r="AA396" s="482"/>
      <c r="AB396" s="482"/>
      <c r="AC396" s="482"/>
      <c r="AD396" s="482"/>
    </row>
    <row r="397" spans="1:30" ht="12.75" customHeight="1" x14ac:dyDescent="0.2">
      <c r="A397" s="482"/>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2"/>
      <c r="Z397" s="482"/>
      <c r="AA397" s="482"/>
      <c r="AB397" s="482"/>
      <c r="AC397" s="482"/>
      <c r="AD397" s="482"/>
    </row>
    <row r="398" spans="1:30" ht="12.75" customHeight="1" x14ac:dyDescent="0.2">
      <c r="A398" s="482"/>
      <c r="B398" s="482"/>
      <c r="C398" s="482"/>
      <c r="D398" s="482"/>
      <c r="E398" s="482"/>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c r="AB398" s="482"/>
      <c r="AC398" s="482"/>
      <c r="AD398" s="482"/>
    </row>
    <row r="399" spans="1:30" ht="12.75" customHeight="1" x14ac:dyDescent="0.2">
      <c r="A399" s="482"/>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c r="AB399" s="482"/>
      <c r="AC399" s="482"/>
      <c r="AD399" s="482"/>
    </row>
    <row r="400" spans="1:30" ht="12.75" customHeight="1" x14ac:dyDescent="0.2">
      <c r="A400" s="482"/>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c r="AB400" s="482"/>
      <c r="AC400" s="482"/>
      <c r="AD400" s="482"/>
    </row>
    <row r="401" spans="1:30" ht="12.75" customHeight="1" x14ac:dyDescent="0.2">
      <c r="A401" s="482"/>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2"/>
      <c r="AD401" s="482"/>
    </row>
    <row r="402" spans="1:30" ht="12.75" customHeight="1" x14ac:dyDescent="0.2">
      <c r="A402" s="482"/>
      <c r="B402" s="482"/>
      <c r="C402" s="482"/>
      <c r="D402" s="482"/>
      <c r="E402" s="482"/>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c r="AB402" s="482"/>
      <c r="AC402" s="482"/>
      <c r="AD402" s="482"/>
    </row>
    <row r="403" spans="1:30" ht="12.75" customHeight="1" x14ac:dyDescent="0.2">
      <c r="A403" s="482"/>
      <c r="B403" s="482"/>
      <c r="C403" s="482"/>
      <c r="D403" s="482"/>
      <c r="E403" s="482"/>
      <c r="F403" s="482"/>
      <c r="G403" s="482"/>
      <c r="H403" s="482"/>
      <c r="I403" s="482"/>
      <c r="J403" s="482"/>
      <c r="K403" s="482"/>
      <c r="L403" s="482"/>
      <c r="M403" s="482"/>
      <c r="N403" s="482"/>
      <c r="O403" s="482"/>
      <c r="P403" s="482"/>
      <c r="Q403" s="482"/>
      <c r="R403" s="482"/>
      <c r="S403" s="482"/>
      <c r="T403" s="482"/>
      <c r="U403" s="482"/>
      <c r="V403" s="482"/>
      <c r="W403" s="482"/>
      <c r="X403" s="482"/>
      <c r="Y403" s="482"/>
      <c r="Z403" s="482"/>
      <c r="AA403" s="482"/>
      <c r="AB403" s="482"/>
      <c r="AC403" s="482"/>
      <c r="AD403" s="482"/>
    </row>
    <row r="404" spans="1:30" ht="12.75" customHeight="1" x14ac:dyDescent="0.2">
      <c r="A404" s="482"/>
      <c r="B404" s="482"/>
      <c r="C404" s="482"/>
      <c r="D404" s="482"/>
      <c r="E404" s="482"/>
      <c r="F404" s="482"/>
      <c r="G404" s="482"/>
      <c r="H404" s="482"/>
      <c r="I404" s="482"/>
      <c r="J404" s="482"/>
      <c r="K404" s="482"/>
      <c r="L404" s="482"/>
      <c r="M404" s="482"/>
      <c r="N404" s="482"/>
      <c r="O404" s="482"/>
      <c r="P404" s="482"/>
      <c r="Q404" s="482"/>
      <c r="R404" s="482"/>
      <c r="S404" s="482"/>
      <c r="T404" s="482"/>
      <c r="U404" s="482"/>
      <c r="V404" s="482"/>
      <c r="W404" s="482"/>
      <c r="X404" s="482"/>
      <c r="Y404" s="482"/>
      <c r="Z404" s="482"/>
      <c r="AA404" s="482"/>
      <c r="AB404" s="482"/>
      <c r="AC404" s="482"/>
      <c r="AD404" s="482"/>
    </row>
    <row r="405" spans="1:30" ht="12.75" customHeight="1" x14ac:dyDescent="0.2">
      <c r="A405" s="482"/>
      <c r="B405" s="482"/>
      <c r="C405" s="482"/>
      <c r="D405" s="482"/>
      <c r="E405" s="482"/>
      <c r="F405" s="482"/>
      <c r="G405" s="482"/>
      <c r="H405" s="482"/>
      <c r="I405" s="482"/>
      <c r="J405" s="482"/>
      <c r="K405" s="482"/>
      <c r="L405" s="482"/>
      <c r="M405" s="482"/>
      <c r="N405" s="482"/>
      <c r="O405" s="482"/>
      <c r="P405" s="482"/>
      <c r="Q405" s="482"/>
      <c r="R405" s="482"/>
      <c r="S405" s="482"/>
      <c r="T405" s="482"/>
      <c r="U405" s="482"/>
      <c r="V405" s="482"/>
      <c r="W405" s="482"/>
      <c r="X405" s="482"/>
      <c r="Y405" s="482"/>
      <c r="Z405" s="482"/>
      <c r="AA405" s="482"/>
      <c r="AB405" s="482"/>
      <c r="AC405" s="482"/>
      <c r="AD405" s="482"/>
    </row>
    <row r="406" spans="1:30" ht="12.75" customHeight="1" x14ac:dyDescent="0.2">
      <c r="A406" s="482"/>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c r="AB406" s="482"/>
      <c r="AC406" s="482"/>
      <c r="AD406" s="482"/>
    </row>
    <row r="407" spans="1:30" ht="12.75" customHeight="1" x14ac:dyDescent="0.2">
      <c r="A407" s="482"/>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c r="AB407" s="482"/>
      <c r="AC407" s="482"/>
      <c r="AD407" s="482"/>
    </row>
    <row r="408" spans="1:30" ht="12.75" customHeight="1" x14ac:dyDescent="0.2">
      <c r="A408" s="482"/>
      <c r="B408" s="482"/>
      <c r="C408" s="482"/>
      <c r="D408" s="482"/>
      <c r="E408" s="482"/>
      <c r="F408" s="482"/>
      <c r="G408" s="482"/>
      <c r="H408" s="482"/>
      <c r="I408" s="482"/>
      <c r="J408" s="482"/>
      <c r="K408" s="482"/>
      <c r="L408" s="482"/>
      <c r="M408" s="482"/>
      <c r="N408" s="482"/>
      <c r="O408" s="482"/>
      <c r="P408" s="482"/>
      <c r="Q408" s="482"/>
      <c r="R408" s="482"/>
      <c r="S408" s="482"/>
      <c r="T408" s="482"/>
      <c r="U408" s="482"/>
      <c r="V408" s="482"/>
      <c r="W408" s="482"/>
      <c r="X408" s="482"/>
      <c r="Y408" s="482"/>
      <c r="Z408" s="482"/>
      <c r="AA408" s="482"/>
      <c r="AB408" s="482"/>
      <c r="AC408" s="482"/>
      <c r="AD408" s="482"/>
    </row>
    <row r="409" spans="1:30" ht="12.75" customHeight="1" x14ac:dyDescent="0.2">
      <c r="A409" s="482"/>
      <c r="B409" s="482"/>
      <c r="C409" s="482"/>
      <c r="D409" s="482"/>
      <c r="E409" s="482"/>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c r="AB409" s="482"/>
      <c r="AC409" s="482"/>
      <c r="AD409" s="482"/>
    </row>
    <row r="410" spans="1:30" ht="12.75" customHeight="1" x14ac:dyDescent="0.2">
      <c r="A410" s="482"/>
      <c r="B410" s="482"/>
      <c r="C410" s="482"/>
      <c r="D410" s="482"/>
      <c r="E410" s="482"/>
      <c r="F410" s="482"/>
      <c r="G410" s="482"/>
      <c r="H410" s="482"/>
      <c r="I410" s="482"/>
      <c r="J410" s="482"/>
      <c r="K410" s="482"/>
      <c r="L410" s="482"/>
      <c r="M410" s="482"/>
      <c r="N410" s="482"/>
      <c r="O410" s="482"/>
      <c r="P410" s="482"/>
      <c r="Q410" s="482"/>
      <c r="R410" s="482"/>
      <c r="S410" s="482"/>
      <c r="T410" s="482"/>
      <c r="U410" s="482"/>
      <c r="V410" s="482"/>
      <c r="W410" s="482"/>
      <c r="X410" s="482"/>
      <c r="Y410" s="482"/>
      <c r="Z410" s="482"/>
      <c r="AA410" s="482"/>
      <c r="AB410" s="482"/>
      <c r="AC410" s="482"/>
      <c r="AD410" s="482"/>
    </row>
    <row r="411" spans="1:30" ht="12.75" customHeight="1" x14ac:dyDescent="0.2">
      <c r="A411" s="482"/>
      <c r="B411" s="482"/>
      <c r="C411" s="482"/>
      <c r="D411" s="482"/>
      <c r="E411" s="482"/>
      <c r="F411" s="482"/>
      <c r="G411" s="482"/>
      <c r="H411" s="482"/>
      <c r="I411" s="482"/>
      <c r="J411" s="482"/>
      <c r="K411" s="482"/>
      <c r="L411" s="482"/>
      <c r="M411" s="482"/>
      <c r="N411" s="482"/>
      <c r="O411" s="482"/>
      <c r="P411" s="482"/>
      <c r="Q411" s="482"/>
      <c r="R411" s="482"/>
      <c r="S411" s="482"/>
      <c r="T411" s="482"/>
      <c r="U411" s="482"/>
      <c r="V411" s="482"/>
      <c r="W411" s="482"/>
      <c r="X411" s="482"/>
      <c r="Y411" s="482"/>
      <c r="Z411" s="482"/>
      <c r="AA411" s="482"/>
      <c r="AB411" s="482"/>
      <c r="AC411" s="482"/>
      <c r="AD411" s="482"/>
    </row>
    <row r="412" spans="1:30" ht="12.75" customHeight="1" x14ac:dyDescent="0.2">
      <c r="A412" s="482"/>
      <c r="B412" s="482"/>
      <c r="C412" s="482"/>
      <c r="D412" s="482"/>
      <c r="E412" s="482"/>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c r="AB412" s="482"/>
      <c r="AC412" s="482"/>
      <c r="AD412" s="482"/>
    </row>
    <row r="413" spans="1:30" ht="12.75" customHeight="1" x14ac:dyDescent="0.2">
      <c r="A413" s="482"/>
      <c r="B413" s="482"/>
      <c r="C413" s="482"/>
      <c r="D413" s="482"/>
      <c r="E413" s="482"/>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c r="AB413" s="482"/>
      <c r="AC413" s="482"/>
      <c r="AD413" s="482"/>
    </row>
    <row r="414" spans="1:30" ht="12.75" customHeight="1" x14ac:dyDescent="0.2">
      <c r="A414" s="482"/>
      <c r="B414" s="482"/>
      <c r="C414" s="482"/>
      <c r="D414" s="482"/>
      <c r="E414" s="482"/>
      <c r="F414" s="482"/>
      <c r="G414" s="482"/>
      <c r="H414" s="482"/>
      <c r="I414" s="482"/>
      <c r="J414" s="482"/>
      <c r="K414" s="482"/>
      <c r="L414" s="482"/>
      <c r="M414" s="482"/>
      <c r="N414" s="482"/>
      <c r="O414" s="482"/>
      <c r="P414" s="482"/>
      <c r="Q414" s="482"/>
      <c r="R414" s="482"/>
      <c r="S414" s="482"/>
      <c r="T414" s="482"/>
      <c r="U414" s="482"/>
      <c r="V414" s="482"/>
      <c r="W414" s="482"/>
      <c r="X414" s="482"/>
      <c r="Y414" s="482"/>
      <c r="Z414" s="482"/>
      <c r="AA414" s="482"/>
      <c r="AB414" s="482"/>
      <c r="AC414" s="482"/>
      <c r="AD414" s="482"/>
    </row>
    <row r="415" spans="1:30" ht="12.75" customHeight="1" x14ac:dyDescent="0.2">
      <c r="A415" s="482"/>
      <c r="B415" s="482"/>
      <c r="C415" s="482"/>
      <c r="D415" s="482"/>
      <c r="E415" s="482"/>
      <c r="F415" s="482"/>
      <c r="G415" s="482"/>
      <c r="H415" s="482"/>
      <c r="I415" s="482"/>
      <c r="J415" s="482"/>
      <c r="K415" s="482"/>
      <c r="L415" s="482"/>
      <c r="M415" s="482"/>
      <c r="N415" s="482"/>
      <c r="O415" s="482"/>
      <c r="P415" s="482"/>
      <c r="Q415" s="482"/>
      <c r="R415" s="482"/>
      <c r="S415" s="482"/>
      <c r="T415" s="482"/>
      <c r="U415" s="482"/>
      <c r="V415" s="482"/>
      <c r="W415" s="482"/>
      <c r="X415" s="482"/>
      <c r="Y415" s="482"/>
      <c r="Z415" s="482"/>
      <c r="AA415" s="482"/>
      <c r="AB415" s="482"/>
      <c r="AC415" s="482"/>
      <c r="AD415" s="482"/>
    </row>
    <row r="416" spans="1:30" ht="12.75" customHeight="1" x14ac:dyDescent="0.2">
      <c r="A416" s="482"/>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2"/>
      <c r="AD416" s="482"/>
    </row>
    <row r="417" spans="1:30" ht="12.75" customHeight="1" x14ac:dyDescent="0.2">
      <c r="A417" s="482"/>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c r="AB417" s="482"/>
      <c r="AC417" s="482"/>
      <c r="AD417" s="482"/>
    </row>
    <row r="418" spans="1:30" ht="12.75" customHeight="1" x14ac:dyDescent="0.2">
      <c r="A418" s="482"/>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c r="AB418" s="482"/>
      <c r="AC418" s="482"/>
      <c r="AD418" s="482"/>
    </row>
    <row r="419" spans="1:30" ht="12.75" customHeight="1" x14ac:dyDescent="0.2">
      <c r="A419" s="482"/>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c r="AB419" s="482"/>
      <c r="AC419" s="482"/>
      <c r="AD419" s="482"/>
    </row>
    <row r="420" spans="1:30" ht="12.75" customHeight="1" x14ac:dyDescent="0.2">
      <c r="A420" s="482"/>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c r="AB420" s="482"/>
      <c r="AC420" s="482"/>
      <c r="AD420" s="482"/>
    </row>
    <row r="421" spans="1:30" ht="12.75" customHeight="1" x14ac:dyDescent="0.2">
      <c r="A421" s="482"/>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2"/>
      <c r="AD421" s="482"/>
    </row>
    <row r="422" spans="1:30" ht="12.75" customHeight="1" x14ac:dyDescent="0.2">
      <c r="A422" s="482"/>
      <c r="B422" s="482"/>
      <c r="C422" s="482"/>
      <c r="D422" s="482"/>
      <c r="E422" s="482"/>
      <c r="F422" s="482"/>
      <c r="G422" s="482"/>
      <c r="H422" s="482"/>
      <c r="I422" s="482"/>
      <c r="J422" s="482"/>
      <c r="K422" s="482"/>
      <c r="L422" s="482"/>
      <c r="M422" s="482"/>
      <c r="N422" s="482"/>
      <c r="O422" s="482"/>
      <c r="P422" s="482"/>
      <c r="Q422" s="482"/>
      <c r="R422" s="482"/>
      <c r="S422" s="482"/>
      <c r="T422" s="482"/>
      <c r="U422" s="482"/>
      <c r="V422" s="482"/>
      <c r="W422" s="482"/>
      <c r="X422" s="482"/>
      <c r="Y422" s="482"/>
      <c r="Z422" s="482"/>
      <c r="AA422" s="482"/>
      <c r="AB422" s="482"/>
      <c r="AC422" s="482"/>
      <c r="AD422" s="482"/>
    </row>
    <row r="423" spans="1:30" ht="12.75" customHeight="1" x14ac:dyDescent="0.2">
      <c r="A423" s="482"/>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2"/>
      <c r="Z423" s="482"/>
      <c r="AA423" s="482"/>
      <c r="AB423" s="482"/>
      <c r="AC423" s="482"/>
      <c r="AD423" s="482"/>
    </row>
    <row r="424" spans="1:30" ht="12.75" customHeight="1" x14ac:dyDescent="0.2">
      <c r="A424" s="482"/>
      <c r="B424" s="482"/>
      <c r="C424" s="482"/>
      <c r="D424" s="482"/>
      <c r="E424" s="482"/>
      <c r="F424" s="482"/>
      <c r="G424" s="482"/>
      <c r="H424" s="482"/>
      <c r="I424" s="482"/>
      <c r="J424" s="482"/>
      <c r="K424" s="482"/>
      <c r="L424" s="482"/>
      <c r="M424" s="482"/>
      <c r="N424" s="482"/>
      <c r="O424" s="482"/>
      <c r="P424" s="482"/>
      <c r="Q424" s="482"/>
      <c r="R424" s="482"/>
      <c r="S424" s="482"/>
      <c r="T424" s="482"/>
      <c r="U424" s="482"/>
      <c r="V424" s="482"/>
      <c r="W424" s="482"/>
      <c r="X424" s="482"/>
      <c r="Y424" s="482"/>
      <c r="Z424" s="482"/>
      <c r="AA424" s="482"/>
      <c r="AB424" s="482"/>
      <c r="AC424" s="482"/>
      <c r="AD424" s="482"/>
    </row>
    <row r="425" spans="1:30" ht="12.75" customHeight="1" x14ac:dyDescent="0.2">
      <c r="A425" s="482"/>
      <c r="B425" s="482"/>
      <c r="C425" s="482"/>
      <c r="D425" s="482"/>
      <c r="E425" s="482"/>
      <c r="F425" s="482"/>
      <c r="G425" s="482"/>
      <c r="H425" s="482"/>
      <c r="I425" s="482"/>
      <c r="J425" s="482"/>
      <c r="K425" s="482"/>
      <c r="L425" s="482"/>
      <c r="M425" s="482"/>
      <c r="N425" s="482"/>
      <c r="O425" s="482"/>
      <c r="P425" s="482"/>
      <c r="Q425" s="482"/>
      <c r="R425" s="482"/>
      <c r="S425" s="482"/>
      <c r="T425" s="482"/>
      <c r="U425" s="482"/>
      <c r="V425" s="482"/>
      <c r="W425" s="482"/>
      <c r="X425" s="482"/>
      <c r="Y425" s="482"/>
      <c r="Z425" s="482"/>
      <c r="AA425" s="482"/>
      <c r="AB425" s="482"/>
      <c r="AC425" s="482"/>
      <c r="AD425" s="482"/>
    </row>
    <row r="426" spans="1:30" ht="12.75" customHeight="1" x14ac:dyDescent="0.2">
      <c r="A426" s="482"/>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2"/>
      <c r="AD426" s="482"/>
    </row>
    <row r="427" spans="1:30" ht="12.75" customHeight="1" x14ac:dyDescent="0.2">
      <c r="A427" s="482"/>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2"/>
      <c r="AD427" s="482"/>
    </row>
    <row r="428" spans="1:30" ht="12.75" customHeight="1" x14ac:dyDescent="0.2">
      <c r="A428" s="482"/>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2"/>
      <c r="AD428" s="482"/>
    </row>
    <row r="429" spans="1:30" ht="12.75" customHeight="1" x14ac:dyDescent="0.2">
      <c r="A429" s="482"/>
      <c r="B429" s="482"/>
      <c r="C429" s="482"/>
      <c r="D429" s="482"/>
      <c r="E429" s="482"/>
      <c r="F429" s="482"/>
      <c r="G429" s="482"/>
      <c r="H429" s="482"/>
      <c r="I429" s="482"/>
      <c r="J429" s="482"/>
      <c r="K429" s="482"/>
      <c r="L429" s="482"/>
      <c r="M429" s="482"/>
      <c r="N429" s="482"/>
      <c r="O429" s="482"/>
      <c r="P429" s="482"/>
      <c r="Q429" s="482"/>
      <c r="R429" s="482"/>
      <c r="S429" s="482"/>
      <c r="T429" s="482"/>
      <c r="U429" s="482"/>
      <c r="V429" s="482"/>
      <c r="W429" s="482"/>
      <c r="X429" s="482"/>
      <c r="Y429" s="482"/>
      <c r="Z429" s="482"/>
      <c r="AA429" s="482"/>
      <c r="AB429" s="482"/>
      <c r="AC429" s="482"/>
      <c r="AD429" s="482"/>
    </row>
    <row r="430" spans="1:30" ht="12.75" customHeight="1" x14ac:dyDescent="0.2">
      <c r="A430" s="482"/>
      <c r="B430" s="482"/>
      <c r="C430" s="482"/>
      <c r="D430" s="482"/>
      <c r="E430" s="482"/>
      <c r="F430" s="482"/>
      <c r="G430" s="482"/>
      <c r="H430" s="482"/>
      <c r="I430" s="482"/>
      <c r="J430" s="482"/>
      <c r="K430" s="482"/>
      <c r="L430" s="482"/>
      <c r="M430" s="482"/>
      <c r="N430" s="482"/>
      <c r="O430" s="482"/>
      <c r="P430" s="482"/>
      <c r="Q430" s="482"/>
      <c r="R430" s="482"/>
      <c r="S430" s="482"/>
      <c r="T430" s="482"/>
      <c r="U430" s="482"/>
      <c r="V430" s="482"/>
      <c r="W430" s="482"/>
      <c r="X430" s="482"/>
      <c r="Y430" s="482"/>
      <c r="Z430" s="482"/>
      <c r="AA430" s="482"/>
      <c r="AB430" s="482"/>
      <c r="AC430" s="482"/>
      <c r="AD430" s="482"/>
    </row>
    <row r="431" spans="1:30" ht="12.75" customHeight="1" x14ac:dyDescent="0.2">
      <c r="A431" s="482"/>
      <c r="B431" s="482"/>
      <c r="C431" s="482"/>
      <c r="D431" s="482"/>
      <c r="E431" s="482"/>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c r="AB431" s="482"/>
      <c r="AC431" s="482"/>
      <c r="AD431" s="482"/>
    </row>
    <row r="432" spans="1:30" ht="12.75" customHeight="1" x14ac:dyDescent="0.2">
      <c r="A432" s="482"/>
      <c r="B432" s="482"/>
      <c r="C432" s="482"/>
      <c r="D432" s="482"/>
      <c r="E432" s="482"/>
      <c r="F432" s="482"/>
      <c r="G432" s="482"/>
      <c r="H432" s="482"/>
      <c r="I432" s="482"/>
      <c r="J432" s="482"/>
      <c r="K432" s="482"/>
      <c r="L432" s="482"/>
      <c r="M432" s="482"/>
      <c r="N432" s="482"/>
      <c r="O432" s="482"/>
      <c r="P432" s="482"/>
      <c r="Q432" s="482"/>
      <c r="R432" s="482"/>
      <c r="S432" s="482"/>
      <c r="T432" s="482"/>
      <c r="U432" s="482"/>
      <c r="V432" s="482"/>
      <c r="W432" s="482"/>
      <c r="X432" s="482"/>
      <c r="Y432" s="482"/>
      <c r="Z432" s="482"/>
      <c r="AA432" s="482"/>
      <c r="AB432" s="482"/>
      <c r="AC432" s="482"/>
      <c r="AD432" s="482"/>
    </row>
    <row r="433" spans="1:30" ht="12.75" customHeight="1" x14ac:dyDescent="0.2">
      <c r="A433" s="482"/>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c r="AB433" s="482"/>
      <c r="AC433" s="482"/>
      <c r="AD433" s="482"/>
    </row>
    <row r="434" spans="1:30" ht="12.75" customHeight="1" x14ac:dyDescent="0.2">
      <c r="A434" s="482"/>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2"/>
      <c r="AD434" s="482"/>
    </row>
    <row r="435" spans="1:30" ht="12.75" customHeight="1" x14ac:dyDescent="0.2">
      <c r="A435" s="482"/>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2"/>
      <c r="AD435" s="482"/>
    </row>
    <row r="436" spans="1:30" ht="12.75" customHeight="1" x14ac:dyDescent="0.2">
      <c r="A436" s="482"/>
      <c r="B436" s="482"/>
      <c r="C436" s="482"/>
      <c r="D436" s="482"/>
      <c r="E436" s="482"/>
      <c r="F436" s="482"/>
      <c r="G436" s="482"/>
      <c r="H436" s="482"/>
      <c r="I436" s="482"/>
      <c r="J436" s="482"/>
      <c r="K436" s="482"/>
      <c r="L436" s="482"/>
      <c r="M436" s="482"/>
      <c r="N436" s="482"/>
      <c r="O436" s="482"/>
      <c r="P436" s="482"/>
      <c r="Q436" s="482"/>
      <c r="R436" s="482"/>
      <c r="S436" s="482"/>
      <c r="T436" s="482"/>
      <c r="U436" s="482"/>
      <c r="V436" s="482"/>
      <c r="W436" s="482"/>
      <c r="X436" s="482"/>
      <c r="Y436" s="482"/>
      <c r="Z436" s="482"/>
      <c r="AA436" s="482"/>
      <c r="AB436" s="482"/>
      <c r="AC436" s="482"/>
      <c r="AD436" s="482"/>
    </row>
    <row r="437" spans="1:30" ht="12.75" customHeight="1" x14ac:dyDescent="0.2">
      <c r="A437" s="482"/>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c r="AB437" s="482"/>
      <c r="AC437" s="482"/>
      <c r="AD437" s="482"/>
    </row>
    <row r="438" spans="1:30" ht="12.75" customHeight="1" x14ac:dyDescent="0.2">
      <c r="A438" s="482"/>
      <c r="B438" s="482"/>
      <c r="C438" s="482"/>
      <c r="D438" s="482"/>
      <c r="E438" s="482"/>
      <c r="F438" s="482"/>
      <c r="G438" s="482"/>
      <c r="H438" s="482"/>
      <c r="I438" s="482"/>
      <c r="J438" s="482"/>
      <c r="K438" s="482"/>
      <c r="L438" s="482"/>
      <c r="M438" s="482"/>
      <c r="N438" s="482"/>
      <c r="O438" s="482"/>
      <c r="P438" s="482"/>
      <c r="Q438" s="482"/>
      <c r="R438" s="482"/>
      <c r="S438" s="482"/>
      <c r="T438" s="482"/>
      <c r="U438" s="482"/>
      <c r="V438" s="482"/>
      <c r="W438" s="482"/>
      <c r="X438" s="482"/>
      <c r="Y438" s="482"/>
      <c r="Z438" s="482"/>
      <c r="AA438" s="482"/>
      <c r="AB438" s="482"/>
      <c r="AC438" s="482"/>
      <c r="AD438" s="482"/>
    </row>
    <row r="439" spans="1:30" ht="12.75" customHeight="1" x14ac:dyDescent="0.2">
      <c r="A439" s="482"/>
      <c r="B439" s="482"/>
      <c r="C439" s="482"/>
      <c r="D439" s="482"/>
      <c r="E439" s="482"/>
      <c r="F439" s="482"/>
      <c r="G439" s="482"/>
      <c r="H439" s="482"/>
      <c r="I439" s="482"/>
      <c r="J439" s="482"/>
      <c r="K439" s="482"/>
      <c r="L439" s="482"/>
      <c r="M439" s="482"/>
      <c r="N439" s="482"/>
      <c r="O439" s="482"/>
      <c r="P439" s="482"/>
      <c r="Q439" s="482"/>
      <c r="R439" s="482"/>
      <c r="S439" s="482"/>
      <c r="T439" s="482"/>
      <c r="U439" s="482"/>
      <c r="V439" s="482"/>
      <c r="W439" s="482"/>
      <c r="X439" s="482"/>
      <c r="Y439" s="482"/>
      <c r="Z439" s="482"/>
      <c r="AA439" s="482"/>
      <c r="AB439" s="482"/>
      <c r="AC439" s="482"/>
      <c r="AD439" s="482"/>
    </row>
    <row r="440" spans="1:30" ht="12.75" customHeight="1" x14ac:dyDescent="0.2">
      <c r="A440" s="482"/>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2"/>
      <c r="AD440" s="482"/>
    </row>
    <row r="441" spans="1:30" ht="12.75" customHeight="1" x14ac:dyDescent="0.2">
      <c r="A441" s="482"/>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2"/>
      <c r="AD441" s="482"/>
    </row>
    <row r="442" spans="1:30" ht="12.75" customHeight="1" x14ac:dyDescent="0.2">
      <c r="A442" s="482"/>
      <c r="B442" s="482"/>
      <c r="C442" s="482"/>
      <c r="D442" s="482"/>
      <c r="E442" s="482"/>
      <c r="F442" s="482"/>
      <c r="G442" s="482"/>
      <c r="H442" s="482"/>
      <c r="I442" s="482"/>
      <c r="J442" s="482"/>
      <c r="K442" s="482"/>
      <c r="L442" s="482"/>
      <c r="M442" s="482"/>
      <c r="N442" s="482"/>
      <c r="O442" s="482"/>
      <c r="P442" s="482"/>
      <c r="Q442" s="482"/>
      <c r="R442" s="482"/>
      <c r="S442" s="482"/>
      <c r="T442" s="482"/>
      <c r="U442" s="482"/>
      <c r="V442" s="482"/>
      <c r="W442" s="482"/>
      <c r="X442" s="482"/>
      <c r="Y442" s="482"/>
      <c r="Z442" s="482"/>
      <c r="AA442" s="482"/>
      <c r="AB442" s="482"/>
      <c r="AC442" s="482"/>
      <c r="AD442" s="482"/>
    </row>
    <row r="443" spans="1:30" ht="12.75" customHeight="1" x14ac:dyDescent="0.2">
      <c r="A443" s="482"/>
      <c r="B443" s="482"/>
      <c r="C443" s="482"/>
      <c r="D443" s="482"/>
      <c r="E443" s="482"/>
      <c r="F443" s="482"/>
      <c r="G443" s="482"/>
      <c r="H443" s="482"/>
      <c r="I443" s="482"/>
      <c r="J443" s="482"/>
      <c r="K443" s="482"/>
      <c r="L443" s="482"/>
      <c r="M443" s="482"/>
      <c r="N443" s="482"/>
      <c r="O443" s="482"/>
      <c r="P443" s="482"/>
      <c r="Q443" s="482"/>
      <c r="R443" s="482"/>
      <c r="S443" s="482"/>
      <c r="T443" s="482"/>
      <c r="U443" s="482"/>
      <c r="V443" s="482"/>
      <c r="W443" s="482"/>
      <c r="X443" s="482"/>
      <c r="Y443" s="482"/>
      <c r="Z443" s="482"/>
      <c r="AA443" s="482"/>
      <c r="AB443" s="482"/>
      <c r="AC443" s="482"/>
      <c r="AD443" s="482"/>
    </row>
    <row r="444" spans="1:30" ht="12.75" customHeight="1" x14ac:dyDescent="0.2">
      <c r="A444" s="482"/>
      <c r="B444" s="482"/>
      <c r="C444" s="482"/>
      <c r="D444" s="482"/>
      <c r="E444" s="482"/>
      <c r="F444" s="482"/>
      <c r="G444" s="482"/>
      <c r="H444" s="482"/>
      <c r="I444" s="482"/>
      <c r="J444" s="482"/>
      <c r="K444" s="482"/>
      <c r="L444" s="482"/>
      <c r="M444" s="482"/>
      <c r="N444" s="482"/>
      <c r="O444" s="482"/>
      <c r="P444" s="482"/>
      <c r="Q444" s="482"/>
      <c r="R444" s="482"/>
      <c r="S444" s="482"/>
      <c r="T444" s="482"/>
      <c r="U444" s="482"/>
      <c r="V444" s="482"/>
      <c r="W444" s="482"/>
      <c r="X444" s="482"/>
      <c r="Y444" s="482"/>
      <c r="Z444" s="482"/>
      <c r="AA444" s="482"/>
      <c r="AB444" s="482"/>
      <c r="AC444" s="482"/>
      <c r="AD444" s="482"/>
    </row>
    <row r="445" spans="1:30" ht="12.75" customHeight="1" x14ac:dyDescent="0.2">
      <c r="A445" s="482"/>
      <c r="B445" s="482"/>
      <c r="C445" s="482"/>
      <c r="D445" s="482"/>
      <c r="E445" s="482"/>
      <c r="F445" s="482"/>
      <c r="G445" s="482"/>
      <c r="H445" s="482"/>
      <c r="I445" s="482"/>
      <c r="J445" s="482"/>
      <c r="K445" s="482"/>
      <c r="L445" s="482"/>
      <c r="M445" s="482"/>
      <c r="N445" s="482"/>
      <c r="O445" s="482"/>
      <c r="P445" s="482"/>
      <c r="Q445" s="482"/>
      <c r="R445" s="482"/>
      <c r="S445" s="482"/>
      <c r="T445" s="482"/>
      <c r="U445" s="482"/>
      <c r="V445" s="482"/>
      <c r="W445" s="482"/>
      <c r="X445" s="482"/>
      <c r="Y445" s="482"/>
      <c r="Z445" s="482"/>
      <c r="AA445" s="482"/>
      <c r="AB445" s="482"/>
      <c r="AC445" s="482"/>
      <c r="AD445" s="482"/>
    </row>
    <row r="446" spans="1:30" ht="12.75" customHeight="1" x14ac:dyDescent="0.2">
      <c r="A446" s="482"/>
      <c r="B446" s="482"/>
      <c r="C446" s="482"/>
      <c r="D446" s="482"/>
      <c r="E446" s="482"/>
      <c r="F446" s="482"/>
      <c r="G446" s="482"/>
      <c r="H446" s="482"/>
      <c r="I446" s="482"/>
      <c r="J446" s="482"/>
      <c r="K446" s="482"/>
      <c r="L446" s="482"/>
      <c r="M446" s="482"/>
      <c r="N446" s="482"/>
      <c r="O446" s="482"/>
      <c r="P446" s="482"/>
      <c r="Q446" s="482"/>
      <c r="R446" s="482"/>
      <c r="S446" s="482"/>
      <c r="T446" s="482"/>
      <c r="U446" s="482"/>
      <c r="V446" s="482"/>
      <c r="W446" s="482"/>
      <c r="X446" s="482"/>
      <c r="Y446" s="482"/>
      <c r="Z446" s="482"/>
      <c r="AA446" s="482"/>
      <c r="AB446" s="482"/>
      <c r="AC446" s="482"/>
      <c r="AD446" s="482"/>
    </row>
    <row r="447" spans="1:30" ht="12.75" customHeight="1" x14ac:dyDescent="0.2">
      <c r="A447" s="482"/>
      <c r="B447" s="482"/>
      <c r="C447" s="482"/>
      <c r="D447" s="482"/>
      <c r="E447" s="482"/>
      <c r="F447" s="482"/>
      <c r="G447" s="482"/>
      <c r="H447" s="482"/>
      <c r="I447" s="482"/>
      <c r="J447" s="482"/>
      <c r="K447" s="482"/>
      <c r="L447" s="482"/>
      <c r="M447" s="482"/>
      <c r="N447" s="482"/>
      <c r="O447" s="482"/>
      <c r="P447" s="482"/>
      <c r="Q447" s="482"/>
      <c r="R447" s="482"/>
      <c r="S447" s="482"/>
      <c r="T447" s="482"/>
      <c r="U447" s="482"/>
      <c r="V447" s="482"/>
      <c r="W447" s="482"/>
      <c r="X447" s="482"/>
      <c r="Y447" s="482"/>
      <c r="Z447" s="482"/>
      <c r="AA447" s="482"/>
      <c r="AB447" s="482"/>
      <c r="AC447" s="482"/>
      <c r="AD447" s="482"/>
    </row>
    <row r="448" spans="1:30" ht="12.75" customHeight="1" x14ac:dyDescent="0.2">
      <c r="A448" s="482"/>
      <c r="B448" s="482"/>
      <c r="C448" s="482"/>
      <c r="D448" s="482"/>
      <c r="E448" s="482"/>
      <c r="F448" s="482"/>
      <c r="G448" s="482"/>
      <c r="H448" s="482"/>
      <c r="I448" s="482"/>
      <c r="J448" s="482"/>
      <c r="K448" s="482"/>
      <c r="L448" s="482"/>
      <c r="M448" s="482"/>
      <c r="N448" s="482"/>
      <c r="O448" s="482"/>
      <c r="P448" s="482"/>
      <c r="Q448" s="482"/>
      <c r="R448" s="482"/>
      <c r="S448" s="482"/>
      <c r="T448" s="482"/>
      <c r="U448" s="482"/>
      <c r="V448" s="482"/>
      <c r="W448" s="482"/>
      <c r="X448" s="482"/>
      <c r="Y448" s="482"/>
      <c r="Z448" s="482"/>
      <c r="AA448" s="482"/>
      <c r="AB448" s="482"/>
      <c r="AC448" s="482"/>
      <c r="AD448" s="482"/>
    </row>
    <row r="449" spans="1:30" ht="12.75" customHeight="1" x14ac:dyDescent="0.2">
      <c r="A449" s="482"/>
      <c r="B449" s="482"/>
      <c r="C449" s="482"/>
      <c r="D449" s="482"/>
      <c r="E449" s="482"/>
      <c r="F449" s="482"/>
      <c r="G449" s="482"/>
      <c r="H449" s="482"/>
      <c r="I449" s="482"/>
      <c r="J449" s="482"/>
      <c r="K449" s="482"/>
      <c r="L449" s="482"/>
      <c r="M449" s="482"/>
      <c r="N449" s="482"/>
      <c r="O449" s="482"/>
      <c r="P449" s="482"/>
      <c r="Q449" s="482"/>
      <c r="R449" s="482"/>
      <c r="S449" s="482"/>
      <c r="T449" s="482"/>
      <c r="U449" s="482"/>
      <c r="V449" s="482"/>
      <c r="W449" s="482"/>
      <c r="X449" s="482"/>
      <c r="Y449" s="482"/>
      <c r="Z449" s="482"/>
      <c r="AA449" s="482"/>
      <c r="AB449" s="482"/>
      <c r="AC449" s="482"/>
      <c r="AD449" s="482"/>
    </row>
    <row r="450" spans="1:30" ht="12.75" customHeight="1" x14ac:dyDescent="0.2">
      <c r="A450" s="482"/>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2"/>
      <c r="AD450" s="482"/>
    </row>
    <row r="451" spans="1:30" ht="12.75" customHeight="1" x14ac:dyDescent="0.2">
      <c r="A451" s="482"/>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2"/>
      <c r="AD451" s="482"/>
    </row>
    <row r="452" spans="1:30" ht="12.75" customHeight="1" x14ac:dyDescent="0.2">
      <c r="A452" s="482"/>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c r="AB452" s="482"/>
      <c r="AC452" s="482"/>
      <c r="AD452" s="482"/>
    </row>
    <row r="453" spans="1:30" ht="12.75" customHeight="1" x14ac:dyDescent="0.2">
      <c r="A453" s="482"/>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c r="AB453" s="482"/>
      <c r="AC453" s="482"/>
      <c r="AD453" s="482"/>
    </row>
    <row r="454" spans="1:30" ht="12.75" customHeight="1" x14ac:dyDescent="0.2">
      <c r="A454" s="482"/>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2"/>
      <c r="AD454" s="482"/>
    </row>
    <row r="455" spans="1:30" ht="12.75" customHeight="1" x14ac:dyDescent="0.2">
      <c r="A455" s="482"/>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c r="AB455" s="482"/>
      <c r="AC455" s="482"/>
      <c r="AD455" s="482"/>
    </row>
    <row r="456" spans="1:30" ht="12.75" customHeight="1" x14ac:dyDescent="0.2">
      <c r="A456" s="482"/>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c r="AB456" s="482"/>
      <c r="AC456" s="482"/>
      <c r="AD456" s="482"/>
    </row>
    <row r="457" spans="1:30" ht="12.75" customHeight="1" x14ac:dyDescent="0.2">
      <c r="A457" s="482"/>
      <c r="B457" s="482"/>
      <c r="C457" s="482"/>
      <c r="D457" s="482"/>
      <c r="E457" s="482"/>
      <c r="F457" s="482"/>
      <c r="G457" s="482"/>
      <c r="H457" s="482"/>
      <c r="I457" s="482"/>
      <c r="J457" s="482"/>
      <c r="K457" s="482"/>
      <c r="L457" s="482"/>
      <c r="M457" s="482"/>
      <c r="N457" s="482"/>
      <c r="O457" s="482"/>
      <c r="P457" s="482"/>
      <c r="Q457" s="482"/>
      <c r="R457" s="482"/>
      <c r="S457" s="482"/>
      <c r="T457" s="482"/>
      <c r="U457" s="482"/>
      <c r="V457" s="482"/>
      <c r="W457" s="482"/>
      <c r="X457" s="482"/>
      <c r="Y457" s="482"/>
      <c r="Z457" s="482"/>
      <c r="AA457" s="482"/>
      <c r="AB457" s="482"/>
      <c r="AC457" s="482"/>
      <c r="AD457" s="482"/>
    </row>
    <row r="458" spans="1:30" ht="12.75" customHeight="1" x14ac:dyDescent="0.2">
      <c r="A458" s="482"/>
      <c r="B458" s="482"/>
      <c r="C458" s="482"/>
      <c r="D458" s="482"/>
      <c r="E458" s="482"/>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c r="AB458" s="482"/>
      <c r="AC458" s="482"/>
      <c r="AD458" s="482"/>
    </row>
    <row r="459" spans="1:30" ht="12.75" customHeight="1" x14ac:dyDescent="0.2">
      <c r="A459" s="482"/>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2"/>
      <c r="Z459" s="482"/>
      <c r="AA459" s="482"/>
      <c r="AB459" s="482"/>
      <c r="AC459" s="482"/>
      <c r="AD459" s="482"/>
    </row>
    <row r="460" spans="1:30" ht="12.75" customHeight="1" x14ac:dyDescent="0.2">
      <c r="A460" s="482"/>
      <c r="B460" s="482"/>
      <c r="C460" s="482"/>
      <c r="D460" s="482"/>
      <c r="E460" s="482"/>
      <c r="F460" s="482"/>
      <c r="G460" s="482"/>
      <c r="H460" s="482"/>
      <c r="I460" s="482"/>
      <c r="J460" s="482"/>
      <c r="K460" s="482"/>
      <c r="L460" s="482"/>
      <c r="M460" s="482"/>
      <c r="N460" s="482"/>
      <c r="O460" s="482"/>
      <c r="P460" s="482"/>
      <c r="Q460" s="482"/>
      <c r="R460" s="482"/>
      <c r="S460" s="482"/>
      <c r="T460" s="482"/>
      <c r="U460" s="482"/>
      <c r="V460" s="482"/>
      <c r="W460" s="482"/>
      <c r="X460" s="482"/>
      <c r="Y460" s="482"/>
      <c r="Z460" s="482"/>
      <c r="AA460" s="482"/>
      <c r="AB460" s="482"/>
      <c r="AC460" s="482"/>
      <c r="AD460" s="482"/>
    </row>
    <row r="461" spans="1:30" ht="12.75" customHeight="1" x14ac:dyDescent="0.2">
      <c r="A461" s="482"/>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2"/>
      <c r="AD461" s="482"/>
    </row>
    <row r="462" spans="1:30" ht="12.75" customHeight="1" x14ac:dyDescent="0.2">
      <c r="A462" s="482"/>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2"/>
      <c r="AD462" s="482"/>
    </row>
    <row r="463" spans="1:30" ht="12.75" customHeight="1" x14ac:dyDescent="0.2">
      <c r="A463" s="482"/>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c r="AB463" s="482"/>
      <c r="AC463" s="482"/>
      <c r="AD463" s="482"/>
    </row>
    <row r="464" spans="1:30" ht="12.75" customHeight="1" x14ac:dyDescent="0.2">
      <c r="A464" s="482"/>
      <c r="B464" s="482"/>
      <c r="C464" s="482"/>
      <c r="D464" s="482"/>
      <c r="E464" s="482"/>
      <c r="F464" s="482"/>
      <c r="G464" s="482"/>
      <c r="H464" s="482"/>
      <c r="I464" s="482"/>
      <c r="J464" s="482"/>
      <c r="K464" s="482"/>
      <c r="L464" s="482"/>
      <c r="M464" s="482"/>
      <c r="N464" s="482"/>
      <c r="O464" s="482"/>
      <c r="P464" s="482"/>
      <c r="Q464" s="482"/>
      <c r="R464" s="482"/>
      <c r="S464" s="482"/>
      <c r="T464" s="482"/>
      <c r="U464" s="482"/>
      <c r="V464" s="482"/>
      <c r="W464" s="482"/>
      <c r="X464" s="482"/>
      <c r="Y464" s="482"/>
      <c r="Z464" s="482"/>
      <c r="AA464" s="482"/>
      <c r="AB464" s="482"/>
      <c r="AC464" s="482"/>
      <c r="AD464" s="482"/>
    </row>
    <row r="465" spans="1:30" ht="12.75" customHeight="1" x14ac:dyDescent="0.2">
      <c r="A465" s="482"/>
      <c r="B465" s="482"/>
      <c r="C465" s="482"/>
      <c r="D465" s="482"/>
      <c r="E465" s="482"/>
      <c r="F465" s="482"/>
      <c r="G465" s="482"/>
      <c r="H465" s="482"/>
      <c r="I465" s="482"/>
      <c r="J465" s="482"/>
      <c r="K465" s="482"/>
      <c r="L465" s="482"/>
      <c r="M465" s="482"/>
      <c r="N465" s="482"/>
      <c r="O465" s="482"/>
      <c r="P465" s="482"/>
      <c r="Q465" s="482"/>
      <c r="R465" s="482"/>
      <c r="S465" s="482"/>
      <c r="T465" s="482"/>
      <c r="U465" s="482"/>
      <c r="V465" s="482"/>
      <c r="W465" s="482"/>
      <c r="X465" s="482"/>
      <c r="Y465" s="482"/>
      <c r="Z465" s="482"/>
      <c r="AA465" s="482"/>
      <c r="AB465" s="482"/>
      <c r="AC465" s="482"/>
      <c r="AD465" s="482"/>
    </row>
    <row r="466" spans="1:30" ht="12.75" customHeight="1" x14ac:dyDescent="0.2">
      <c r="A466" s="482"/>
      <c r="B466" s="482"/>
      <c r="C466" s="482"/>
      <c r="D466" s="482"/>
      <c r="E466" s="482"/>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c r="AB466" s="482"/>
      <c r="AC466" s="482"/>
      <c r="AD466" s="482"/>
    </row>
    <row r="467" spans="1:30" ht="12.75" customHeight="1" x14ac:dyDescent="0.2">
      <c r="A467" s="482"/>
      <c r="B467" s="482"/>
      <c r="C467" s="482"/>
      <c r="D467" s="482"/>
      <c r="E467" s="482"/>
      <c r="F467" s="482"/>
      <c r="G467" s="482"/>
      <c r="H467" s="482"/>
      <c r="I467" s="482"/>
      <c r="J467" s="482"/>
      <c r="K467" s="482"/>
      <c r="L467" s="482"/>
      <c r="M467" s="482"/>
      <c r="N467" s="482"/>
      <c r="O467" s="482"/>
      <c r="P467" s="482"/>
      <c r="Q467" s="482"/>
      <c r="R467" s="482"/>
      <c r="S467" s="482"/>
      <c r="T467" s="482"/>
      <c r="U467" s="482"/>
      <c r="V467" s="482"/>
      <c r="W467" s="482"/>
      <c r="X467" s="482"/>
      <c r="Y467" s="482"/>
      <c r="Z467" s="482"/>
      <c r="AA467" s="482"/>
      <c r="AB467" s="482"/>
      <c r="AC467" s="482"/>
      <c r="AD467" s="482"/>
    </row>
    <row r="468" spans="1:30" ht="12.75" customHeight="1" x14ac:dyDescent="0.2">
      <c r="A468" s="482"/>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c r="AB468" s="482"/>
      <c r="AC468" s="482"/>
      <c r="AD468" s="482"/>
    </row>
    <row r="469" spans="1:30" ht="12.75" customHeight="1" x14ac:dyDescent="0.2">
      <c r="A469" s="482"/>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c r="AB469" s="482"/>
      <c r="AC469" s="482"/>
      <c r="AD469" s="482"/>
    </row>
    <row r="470" spans="1:30" ht="12.75" customHeight="1" x14ac:dyDescent="0.2">
      <c r="A470" s="482"/>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2"/>
      <c r="AD470" s="482"/>
    </row>
    <row r="471" spans="1:30" ht="12.75" customHeight="1" x14ac:dyDescent="0.2">
      <c r="A471" s="482"/>
      <c r="B471" s="482"/>
      <c r="C471" s="482"/>
      <c r="D471" s="482"/>
      <c r="E471" s="482"/>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c r="AB471" s="482"/>
      <c r="AC471" s="482"/>
      <c r="AD471" s="482"/>
    </row>
    <row r="472" spans="1:30" ht="12.75" customHeight="1" x14ac:dyDescent="0.2">
      <c r="A472" s="482"/>
      <c r="B472" s="482"/>
      <c r="C472" s="482"/>
      <c r="D472" s="482"/>
      <c r="E472" s="482"/>
      <c r="F472" s="482"/>
      <c r="G472" s="482"/>
      <c r="H472" s="482"/>
      <c r="I472" s="482"/>
      <c r="J472" s="482"/>
      <c r="K472" s="482"/>
      <c r="L472" s="482"/>
      <c r="M472" s="482"/>
      <c r="N472" s="482"/>
      <c r="O472" s="482"/>
      <c r="P472" s="482"/>
      <c r="Q472" s="482"/>
      <c r="R472" s="482"/>
      <c r="S472" s="482"/>
      <c r="T472" s="482"/>
      <c r="U472" s="482"/>
      <c r="V472" s="482"/>
      <c r="W472" s="482"/>
      <c r="X472" s="482"/>
      <c r="Y472" s="482"/>
      <c r="Z472" s="482"/>
      <c r="AA472" s="482"/>
      <c r="AB472" s="482"/>
      <c r="AC472" s="482"/>
      <c r="AD472" s="482"/>
    </row>
    <row r="473" spans="1:30" ht="12.75" customHeight="1" x14ac:dyDescent="0.2">
      <c r="A473" s="482"/>
      <c r="B473" s="482"/>
      <c r="C473" s="482"/>
      <c r="D473" s="482"/>
      <c r="E473" s="482"/>
      <c r="F473" s="482"/>
      <c r="G473" s="482"/>
      <c r="H473" s="482"/>
      <c r="I473" s="482"/>
      <c r="J473" s="482"/>
      <c r="K473" s="482"/>
      <c r="L473" s="482"/>
      <c r="M473" s="482"/>
      <c r="N473" s="482"/>
      <c r="O473" s="482"/>
      <c r="P473" s="482"/>
      <c r="Q473" s="482"/>
      <c r="R473" s="482"/>
      <c r="S473" s="482"/>
      <c r="T473" s="482"/>
      <c r="U473" s="482"/>
      <c r="V473" s="482"/>
      <c r="W473" s="482"/>
      <c r="X473" s="482"/>
      <c r="Y473" s="482"/>
      <c r="Z473" s="482"/>
      <c r="AA473" s="482"/>
      <c r="AB473" s="482"/>
      <c r="AC473" s="482"/>
      <c r="AD473" s="482"/>
    </row>
    <row r="474" spans="1:30" ht="12.75" customHeight="1" x14ac:dyDescent="0.2">
      <c r="A474" s="482"/>
      <c r="B474" s="482"/>
      <c r="C474" s="482"/>
      <c r="D474" s="482"/>
      <c r="E474" s="482"/>
      <c r="F474" s="482"/>
      <c r="G474" s="482"/>
      <c r="H474" s="482"/>
      <c r="I474" s="482"/>
      <c r="J474" s="482"/>
      <c r="K474" s="482"/>
      <c r="L474" s="482"/>
      <c r="M474" s="482"/>
      <c r="N474" s="482"/>
      <c r="O474" s="482"/>
      <c r="P474" s="482"/>
      <c r="Q474" s="482"/>
      <c r="R474" s="482"/>
      <c r="S474" s="482"/>
      <c r="T474" s="482"/>
      <c r="U474" s="482"/>
      <c r="V474" s="482"/>
      <c r="W474" s="482"/>
      <c r="X474" s="482"/>
      <c r="Y474" s="482"/>
      <c r="Z474" s="482"/>
      <c r="AA474" s="482"/>
      <c r="AB474" s="482"/>
      <c r="AC474" s="482"/>
      <c r="AD474" s="482"/>
    </row>
    <row r="475" spans="1:30" ht="12.75" customHeight="1" x14ac:dyDescent="0.2">
      <c r="A475" s="482"/>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2"/>
      <c r="AD475" s="482"/>
    </row>
    <row r="476" spans="1:30" ht="12.75" customHeight="1" x14ac:dyDescent="0.2">
      <c r="A476" s="482"/>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2"/>
      <c r="AD476" s="482"/>
    </row>
    <row r="477" spans="1:30" ht="12.75" customHeight="1" x14ac:dyDescent="0.2">
      <c r="A477" s="482"/>
      <c r="B477" s="482"/>
      <c r="C477" s="482"/>
      <c r="D477" s="482"/>
      <c r="E477" s="482"/>
      <c r="F477" s="482"/>
      <c r="G477" s="482"/>
      <c r="H477" s="482"/>
      <c r="I477" s="482"/>
      <c r="J477" s="482"/>
      <c r="K477" s="482"/>
      <c r="L477" s="482"/>
      <c r="M477" s="482"/>
      <c r="N477" s="482"/>
      <c r="O477" s="482"/>
      <c r="P477" s="482"/>
      <c r="Q477" s="482"/>
      <c r="R477" s="482"/>
      <c r="S477" s="482"/>
      <c r="T477" s="482"/>
      <c r="U477" s="482"/>
      <c r="V477" s="482"/>
      <c r="W477" s="482"/>
      <c r="X477" s="482"/>
      <c r="Y477" s="482"/>
      <c r="Z477" s="482"/>
      <c r="AA477" s="482"/>
      <c r="AB477" s="482"/>
      <c r="AC477" s="482"/>
      <c r="AD477" s="482"/>
    </row>
    <row r="478" spans="1:30" ht="12.75" customHeight="1" x14ac:dyDescent="0.2">
      <c r="A478" s="482"/>
      <c r="B478" s="482"/>
      <c r="C478" s="482"/>
      <c r="D478" s="482"/>
      <c r="E478" s="482"/>
      <c r="F478" s="482"/>
      <c r="G478" s="482"/>
      <c r="H478" s="482"/>
      <c r="I478" s="482"/>
      <c r="J478" s="482"/>
      <c r="K478" s="482"/>
      <c r="L478" s="482"/>
      <c r="M478" s="482"/>
      <c r="N478" s="482"/>
      <c r="O478" s="482"/>
      <c r="P478" s="482"/>
      <c r="Q478" s="482"/>
      <c r="R478" s="482"/>
      <c r="S478" s="482"/>
      <c r="T478" s="482"/>
      <c r="U478" s="482"/>
      <c r="V478" s="482"/>
      <c r="W478" s="482"/>
      <c r="X478" s="482"/>
      <c r="Y478" s="482"/>
      <c r="Z478" s="482"/>
      <c r="AA478" s="482"/>
      <c r="AB478" s="482"/>
      <c r="AC478" s="482"/>
      <c r="AD478" s="482"/>
    </row>
    <row r="479" spans="1:30" ht="12.75" customHeight="1" x14ac:dyDescent="0.2">
      <c r="A479" s="482"/>
      <c r="B479" s="482"/>
      <c r="C479" s="482"/>
      <c r="D479" s="482"/>
      <c r="E479" s="482"/>
      <c r="F479" s="482"/>
      <c r="G479" s="482"/>
      <c r="H479" s="482"/>
      <c r="I479" s="482"/>
      <c r="J479" s="482"/>
      <c r="K479" s="482"/>
      <c r="L479" s="482"/>
      <c r="M479" s="482"/>
      <c r="N479" s="482"/>
      <c r="O479" s="482"/>
      <c r="P479" s="482"/>
      <c r="Q479" s="482"/>
      <c r="R479" s="482"/>
      <c r="S479" s="482"/>
      <c r="T479" s="482"/>
      <c r="U479" s="482"/>
      <c r="V479" s="482"/>
      <c r="W479" s="482"/>
      <c r="X479" s="482"/>
      <c r="Y479" s="482"/>
      <c r="Z479" s="482"/>
      <c r="AA479" s="482"/>
      <c r="AB479" s="482"/>
      <c r="AC479" s="482"/>
      <c r="AD479" s="482"/>
    </row>
    <row r="480" spans="1:30" ht="12.75" customHeight="1" x14ac:dyDescent="0.2">
      <c r="A480" s="482"/>
      <c r="B480" s="482"/>
      <c r="C480" s="482"/>
      <c r="D480" s="482"/>
      <c r="E480" s="482"/>
      <c r="F480" s="482"/>
      <c r="G480" s="482"/>
      <c r="H480" s="482"/>
      <c r="I480" s="482"/>
      <c r="J480" s="482"/>
      <c r="K480" s="482"/>
      <c r="L480" s="482"/>
      <c r="M480" s="482"/>
      <c r="N480" s="482"/>
      <c r="O480" s="482"/>
      <c r="P480" s="482"/>
      <c r="Q480" s="482"/>
      <c r="R480" s="482"/>
      <c r="S480" s="482"/>
      <c r="T480" s="482"/>
      <c r="U480" s="482"/>
      <c r="V480" s="482"/>
      <c r="W480" s="482"/>
      <c r="X480" s="482"/>
      <c r="Y480" s="482"/>
      <c r="Z480" s="482"/>
      <c r="AA480" s="482"/>
      <c r="AB480" s="482"/>
      <c r="AC480" s="482"/>
      <c r="AD480" s="482"/>
    </row>
    <row r="481" spans="1:30" ht="12.75" customHeight="1" x14ac:dyDescent="0.2">
      <c r="A481" s="482"/>
      <c r="B481" s="482"/>
      <c r="C481" s="482"/>
      <c r="D481" s="482"/>
      <c r="E481" s="482"/>
      <c r="F481" s="482"/>
      <c r="G481" s="482"/>
      <c r="H481" s="482"/>
      <c r="I481" s="482"/>
      <c r="J481" s="482"/>
      <c r="K481" s="482"/>
      <c r="L481" s="482"/>
      <c r="M481" s="482"/>
      <c r="N481" s="482"/>
      <c r="O481" s="482"/>
      <c r="P481" s="482"/>
      <c r="Q481" s="482"/>
      <c r="R481" s="482"/>
      <c r="S481" s="482"/>
      <c r="T481" s="482"/>
      <c r="U481" s="482"/>
      <c r="V481" s="482"/>
      <c r="W481" s="482"/>
      <c r="X481" s="482"/>
      <c r="Y481" s="482"/>
      <c r="Z481" s="482"/>
      <c r="AA481" s="482"/>
      <c r="AB481" s="482"/>
      <c r="AC481" s="482"/>
      <c r="AD481" s="482"/>
    </row>
    <row r="482" spans="1:30" ht="12.75" customHeight="1" x14ac:dyDescent="0.2">
      <c r="A482" s="482"/>
      <c r="B482" s="482"/>
      <c r="C482" s="482"/>
      <c r="D482" s="482"/>
      <c r="E482" s="482"/>
      <c r="F482" s="482"/>
      <c r="G482" s="482"/>
      <c r="H482" s="482"/>
      <c r="I482" s="482"/>
      <c r="J482" s="482"/>
      <c r="K482" s="482"/>
      <c r="L482" s="482"/>
      <c r="M482" s="482"/>
      <c r="N482" s="482"/>
      <c r="O482" s="482"/>
      <c r="P482" s="482"/>
      <c r="Q482" s="482"/>
      <c r="R482" s="482"/>
      <c r="S482" s="482"/>
      <c r="T482" s="482"/>
      <c r="U482" s="482"/>
      <c r="V482" s="482"/>
      <c r="W482" s="482"/>
      <c r="X482" s="482"/>
      <c r="Y482" s="482"/>
      <c r="Z482" s="482"/>
      <c r="AA482" s="482"/>
      <c r="AB482" s="482"/>
      <c r="AC482" s="482"/>
      <c r="AD482" s="482"/>
    </row>
    <row r="483" spans="1:30" ht="12.75" customHeight="1" x14ac:dyDescent="0.2">
      <c r="A483" s="482"/>
      <c r="B483" s="482"/>
      <c r="C483" s="482"/>
      <c r="D483" s="482"/>
      <c r="E483" s="482"/>
      <c r="F483" s="482"/>
      <c r="G483" s="482"/>
      <c r="H483" s="482"/>
      <c r="I483" s="482"/>
      <c r="J483" s="482"/>
      <c r="K483" s="482"/>
      <c r="L483" s="482"/>
      <c r="M483" s="482"/>
      <c r="N483" s="482"/>
      <c r="O483" s="482"/>
      <c r="P483" s="482"/>
      <c r="Q483" s="482"/>
      <c r="R483" s="482"/>
      <c r="S483" s="482"/>
      <c r="T483" s="482"/>
      <c r="U483" s="482"/>
      <c r="V483" s="482"/>
      <c r="W483" s="482"/>
      <c r="X483" s="482"/>
      <c r="Y483" s="482"/>
      <c r="Z483" s="482"/>
      <c r="AA483" s="482"/>
      <c r="AB483" s="482"/>
      <c r="AC483" s="482"/>
      <c r="AD483" s="482"/>
    </row>
    <row r="484" spans="1:30" ht="12.75" customHeight="1" x14ac:dyDescent="0.2">
      <c r="A484" s="482"/>
      <c r="B484" s="482"/>
      <c r="C484" s="482"/>
      <c r="D484" s="482"/>
      <c r="E484" s="482"/>
      <c r="F484" s="482"/>
      <c r="G484" s="482"/>
      <c r="H484" s="482"/>
      <c r="I484" s="482"/>
      <c r="J484" s="482"/>
      <c r="K484" s="482"/>
      <c r="L484" s="482"/>
      <c r="M484" s="482"/>
      <c r="N484" s="482"/>
      <c r="O484" s="482"/>
      <c r="P484" s="482"/>
      <c r="Q484" s="482"/>
      <c r="R484" s="482"/>
      <c r="S484" s="482"/>
      <c r="T484" s="482"/>
      <c r="U484" s="482"/>
      <c r="V484" s="482"/>
      <c r="W484" s="482"/>
      <c r="X484" s="482"/>
      <c r="Y484" s="482"/>
      <c r="Z484" s="482"/>
      <c r="AA484" s="482"/>
      <c r="AB484" s="482"/>
      <c r="AC484" s="482"/>
      <c r="AD484" s="482"/>
    </row>
    <row r="485" spans="1:30" ht="12.75" customHeight="1" x14ac:dyDescent="0.2">
      <c r="A485" s="482"/>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2"/>
      <c r="AD485" s="482"/>
    </row>
    <row r="486" spans="1:30" ht="12.75" customHeight="1" x14ac:dyDescent="0.2">
      <c r="A486" s="482"/>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c r="AB486" s="482"/>
      <c r="AC486" s="482"/>
      <c r="AD486" s="482"/>
    </row>
    <row r="487" spans="1:30" ht="12.75" customHeight="1" x14ac:dyDescent="0.2">
      <c r="A487" s="482"/>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c r="AB487" s="482"/>
      <c r="AC487" s="482"/>
      <c r="AD487" s="482"/>
    </row>
    <row r="488" spans="1:30" ht="12.75" customHeight="1" x14ac:dyDescent="0.2">
      <c r="A488" s="482"/>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2"/>
      <c r="AD488" s="482"/>
    </row>
    <row r="489" spans="1:30" ht="12.75" customHeight="1" x14ac:dyDescent="0.2">
      <c r="A489" s="482"/>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c r="AB489" s="482"/>
      <c r="AC489" s="482"/>
      <c r="AD489" s="482"/>
    </row>
    <row r="490" spans="1:30" ht="12.75" customHeight="1" x14ac:dyDescent="0.2">
      <c r="A490" s="482"/>
      <c r="B490" s="482"/>
      <c r="C490" s="482"/>
      <c r="D490" s="482"/>
      <c r="E490" s="482"/>
      <c r="F490" s="482"/>
      <c r="G490" s="482"/>
      <c r="H490" s="482"/>
      <c r="I490" s="482"/>
      <c r="J490" s="482"/>
      <c r="K490" s="482"/>
      <c r="L490" s="482"/>
      <c r="M490" s="482"/>
      <c r="N490" s="482"/>
      <c r="O490" s="482"/>
      <c r="P490" s="482"/>
      <c r="Q490" s="482"/>
      <c r="R490" s="482"/>
      <c r="S490" s="482"/>
      <c r="T490" s="482"/>
      <c r="U490" s="482"/>
      <c r="V490" s="482"/>
      <c r="W490" s="482"/>
      <c r="X490" s="482"/>
      <c r="Y490" s="482"/>
      <c r="Z490" s="482"/>
      <c r="AA490" s="482"/>
      <c r="AB490" s="482"/>
      <c r="AC490" s="482"/>
      <c r="AD490" s="482"/>
    </row>
    <row r="491" spans="1:30" ht="12.75" customHeight="1" x14ac:dyDescent="0.2">
      <c r="A491" s="482"/>
      <c r="B491" s="482"/>
      <c r="C491" s="482"/>
      <c r="D491" s="482"/>
      <c r="E491" s="482"/>
      <c r="F491" s="482"/>
      <c r="G491" s="482"/>
      <c r="H491" s="482"/>
      <c r="I491" s="482"/>
      <c r="J491" s="482"/>
      <c r="K491" s="482"/>
      <c r="L491" s="482"/>
      <c r="M491" s="482"/>
      <c r="N491" s="482"/>
      <c r="O491" s="482"/>
      <c r="P491" s="482"/>
      <c r="Q491" s="482"/>
      <c r="R491" s="482"/>
      <c r="S491" s="482"/>
      <c r="T491" s="482"/>
      <c r="U491" s="482"/>
      <c r="V491" s="482"/>
      <c r="W491" s="482"/>
      <c r="X491" s="482"/>
      <c r="Y491" s="482"/>
      <c r="Z491" s="482"/>
      <c r="AA491" s="482"/>
      <c r="AB491" s="482"/>
      <c r="AC491" s="482"/>
      <c r="AD491" s="482"/>
    </row>
    <row r="492" spans="1:30" ht="12.75" customHeight="1" x14ac:dyDescent="0.2">
      <c r="A492" s="482"/>
      <c r="B492" s="482"/>
      <c r="C492" s="482"/>
      <c r="D492" s="482"/>
      <c r="E492" s="482"/>
      <c r="F492" s="482"/>
      <c r="G492" s="482"/>
      <c r="H492" s="482"/>
      <c r="I492" s="482"/>
      <c r="J492" s="482"/>
      <c r="K492" s="482"/>
      <c r="L492" s="482"/>
      <c r="M492" s="482"/>
      <c r="N492" s="482"/>
      <c r="O492" s="482"/>
      <c r="P492" s="482"/>
      <c r="Q492" s="482"/>
      <c r="R492" s="482"/>
      <c r="S492" s="482"/>
      <c r="T492" s="482"/>
      <c r="U492" s="482"/>
      <c r="V492" s="482"/>
      <c r="W492" s="482"/>
      <c r="X492" s="482"/>
      <c r="Y492" s="482"/>
      <c r="Z492" s="482"/>
      <c r="AA492" s="482"/>
      <c r="AB492" s="482"/>
      <c r="AC492" s="482"/>
      <c r="AD492" s="482"/>
    </row>
    <row r="493" spans="1:30" ht="12.75" customHeight="1" x14ac:dyDescent="0.2">
      <c r="A493" s="482"/>
      <c r="B493" s="482"/>
      <c r="C493" s="482"/>
      <c r="D493" s="482"/>
      <c r="E493" s="482"/>
      <c r="F493" s="482"/>
      <c r="G493" s="482"/>
      <c r="H493" s="482"/>
      <c r="I493" s="482"/>
      <c r="J493" s="482"/>
      <c r="K493" s="482"/>
      <c r="L493" s="482"/>
      <c r="M493" s="482"/>
      <c r="N493" s="482"/>
      <c r="O493" s="482"/>
      <c r="P493" s="482"/>
      <c r="Q493" s="482"/>
      <c r="R493" s="482"/>
      <c r="S493" s="482"/>
      <c r="T493" s="482"/>
      <c r="U493" s="482"/>
      <c r="V493" s="482"/>
      <c r="W493" s="482"/>
      <c r="X493" s="482"/>
      <c r="Y493" s="482"/>
      <c r="Z493" s="482"/>
      <c r="AA493" s="482"/>
      <c r="AB493" s="482"/>
      <c r="AC493" s="482"/>
      <c r="AD493" s="482"/>
    </row>
    <row r="494" spans="1:30" ht="12.75" customHeight="1" x14ac:dyDescent="0.2">
      <c r="A494" s="482"/>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c r="AB494" s="482"/>
      <c r="AC494" s="482"/>
      <c r="AD494" s="482"/>
    </row>
    <row r="495" spans="1:30" ht="12.75" customHeight="1" x14ac:dyDescent="0.2">
      <c r="A495" s="482"/>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2"/>
      <c r="AD495" s="482"/>
    </row>
    <row r="496" spans="1:30" ht="12.75" customHeight="1" x14ac:dyDescent="0.2">
      <c r="A496" s="482"/>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2"/>
      <c r="AD496" s="482"/>
    </row>
    <row r="497" spans="1:30" ht="12.75" customHeight="1" x14ac:dyDescent="0.2">
      <c r="A497" s="482"/>
      <c r="B497" s="482"/>
      <c r="C497" s="482"/>
      <c r="D497" s="482"/>
      <c r="E497" s="482"/>
      <c r="F497" s="482"/>
      <c r="G497" s="482"/>
      <c r="H497" s="482"/>
      <c r="I497" s="482"/>
      <c r="J497" s="482"/>
      <c r="K497" s="482"/>
      <c r="L497" s="482"/>
      <c r="M497" s="482"/>
      <c r="N497" s="482"/>
      <c r="O497" s="482"/>
      <c r="P497" s="482"/>
      <c r="Q497" s="482"/>
      <c r="R497" s="482"/>
      <c r="S497" s="482"/>
      <c r="T497" s="482"/>
      <c r="U497" s="482"/>
      <c r="V497" s="482"/>
      <c r="W497" s="482"/>
      <c r="X497" s="482"/>
      <c r="Y497" s="482"/>
      <c r="Z497" s="482"/>
      <c r="AA497" s="482"/>
      <c r="AB497" s="482"/>
      <c r="AC497" s="482"/>
      <c r="AD497" s="482"/>
    </row>
    <row r="498" spans="1:30" ht="12.75" customHeight="1" x14ac:dyDescent="0.2">
      <c r="A498" s="482"/>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2"/>
      <c r="Z498" s="482"/>
      <c r="AA498" s="482"/>
      <c r="AB498" s="482"/>
      <c r="AC498" s="482"/>
      <c r="AD498" s="482"/>
    </row>
    <row r="499" spans="1:30" ht="12.75" customHeight="1" x14ac:dyDescent="0.2">
      <c r="A499" s="482"/>
      <c r="B499" s="482"/>
      <c r="C499" s="482"/>
      <c r="D499" s="482"/>
      <c r="E499" s="482"/>
      <c r="F499" s="482"/>
      <c r="G499" s="482"/>
      <c r="H499" s="482"/>
      <c r="I499" s="482"/>
      <c r="J499" s="482"/>
      <c r="K499" s="482"/>
      <c r="L499" s="482"/>
      <c r="M499" s="482"/>
      <c r="N499" s="482"/>
      <c r="O499" s="482"/>
      <c r="P499" s="482"/>
      <c r="Q499" s="482"/>
      <c r="R499" s="482"/>
      <c r="S499" s="482"/>
      <c r="T499" s="482"/>
      <c r="U499" s="482"/>
      <c r="V499" s="482"/>
      <c r="W499" s="482"/>
      <c r="X499" s="482"/>
      <c r="Y499" s="482"/>
      <c r="Z499" s="482"/>
      <c r="AA499" s="482"/>
      <c r="AB499" s="482"/>
      <c r="AC499" s="482"/>
      <c r="AD499" s="482"/>
    </row>
    <row r="500" spans="1:30" ht="12.75" customHeight="1" x14ac:dyDescent="0.2">
      <c r="A500" s="482"/>
      <c r="B500" s="482"/>
      <c r="C500" s="482"/>
      <c r="D500" s="482"/>
      <c r="E500" s="482"/>
      <c r="F500" s="482"/>
      <c r="G500" s="482"/>
      <c r="H500" s="482"/>
      <c r="I500" s="482"/>
      <c r="J500" s="482"/>
      <c r="K500" s="482"/>
      <c r="L500" s="482"/>
      <c r="M500" s="482"/>
      <c r="N500" s="482"/>
      <c r="O500" s="482"/>
      <c r="P500" s="482"/>
      <c r="Q500" s="482"/>
      <c r="R500" s="482"/>
      <c r="S500" s="482"/>
      <c r="T500" s="482"/>
      <c r="U500" s="482"/>
      <c r="V500" s="482"/>
      <c r="W500" s="482"/>
      <c r="X500" s="482"/>
      <c r="Y500" s="482"/>
      <c r="Z500" s="482"/>
      <c r="AA500" s="482"/>
      <c r="AB500" s="482"/>
      <c r="AC500" s="482"/>
      <c r="AD500" s="482"/>
    </row>
    <row r="501" spans="1:30" ht="12.75" customHeight="1" x14ac:dyDescent="0.2">
      <c r="A501" s="482"/>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2"/>
      <c r="AD501" s="482"/>
    </row>
    <row r="502" spans="1:30" ht="12.75" customHeight="1" x14ac:dyDescent="0.2">
      <c r="A502" s="482"/>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c r="AB502" s="482"/>
      <c r="AC502" s="482"/>
      <c r="AD502" s="482"/>
    </row>
    <row r="503" spans="1:30" ht="12.75" customHeight="1" x14ac:dyDescent="0.2">
      <c r="A503" s="482"/>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c r="AB503" s="482"/>
      <c r="AC503" s="482"/>
      <c r="AD503" s="482"/>
    </row>
    <row r="504" spans="1:30" ht="12.75" customHeight="1" x14ac:dyDescent="0.2">
      <c r="A504" s="482"/>
      <c r="B504" s="482"/>
      <c r="C504" s="482"/>
      <c r="D504" s="482"/>
      <c r="E504" s="482"/>
      <c r="F504" s="482"/>
      <c r="G504" s="482"/>
      <c r="H504" s="482"/>
      <c r="I504" s="482"/>
      <c r="J504" s="482"/>
      <c r="K504" s="482"/>
      <c r="L504" s="482"/>
      <c r="M504" s="482"/>
      <c r="N504" s="482"/>
      <c r="O504" s="482"/>
      <c r="P504" s="482"/>
      <c r="Q504" s="482"/>
      <c r="R504" s="482"/>
      <c r="S504" s="482"/>
      <c r="T504" s="482"/>
      <c r="U504" s="482"/>
      <c r="V504" s="482"/>
      <c r="W504" s="482"/>
      <c r="X504" s="482"/>
      <c r="Y504" s="482"/>
      <c r="Z504" s="482"/>
      <c r="AA504" s="482"/>
      <c r="AB504" s="482"/>
      <c r="AC504" s="482"/>
      <c r="AD504" s="482"/>
    </row>
    <row r="505" spans="1:30" ht="12.75" customHeight="1" x14ac:dyDescent="0.2">
      <c r="A505" s="482"/>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482"/>
      <c r="AC505" s="482"/>
      <c r="AD505" s="482"/>
    </row>
    <row r="506" spans="1:30" ht="12.75" customHeight="1" x14ac:dyDescent="0.2">
      <c r="A506" s="482"/>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c r="AB506" s="482"/>
      <c r="AC506" s="482"/>
      <c r="AD506" s="482"/>
    </row>
    <row r="507" spans="1:30" ht="12.75" customHeight="1" x14ac:dyDescent="0.2">
      <c r="A507" s="482"/>
      <c r="B507" s="482"/>
      <c r="C507" s="482"/>
      <c r="D507" s="482"/>
      <c r="E507" s="482"/>
      <c r="F507" s="482"/>
      <c r="G507" s="482"/>
      <c r="H507" s="482"/>
      <c r="I507" s="482"/>
      <c r="J507" s="482"/>
      <c r="K507" s="482"/>
      <c r="L507" s="482"/>
      <c r="M507" s="482"/>
      <c r="N507" s="482"/>
      <c r="O507" s="482"/>
      <c r="P507" s="482"/>
      <c r="Q507" s="482"/>
      <c r="R507" s="482"/>
      <c r="S507" s="482"/>
      <c r="T507" s="482"/>
      <c r="U507" s="482"/>
      <c r="V507" s="482"/>
      <c r="W507" s="482"/>
      <c r="X507" s="482"/>
      <c r="Y507" s="482"/>
      <c r="Z507" s="482"/>
      <c r="AA507" s="482"/>
      <c r="AB507" s="482"/>
      <c r="AC507" s="482"/>
      <c r="AD507" s="482"/>
    </row>
    <row r="508" spans="1:30" ht="12.75" customHeight="1" x14ac:dyDescent="0.2">
      <c r="A508" s="482"/>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2"/>
      <c r="AD508" s="482"/>
    </row>
    <row r="509" spans="1:30" ht="12.75" customHeight="1" x14ac:dyDescent="0.2">
      <c r="A509" s="482"/>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2"/>
      <c r="AD509" s="482"/>
    </row>
    <row r="510" spans="1:30" ht="12.75" customHeight="1" x14ac:dyDescent="0.2">
      <c r="A510" s="482"/>
      <c r="B510" s="482"/>
      <c r="C510" s="482"/>
      <c r="D510" s="482"/>
      <c r="E510" s="482"/>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c r="AB510" s="482"/>
      <c r="AC510" s="482"/>
      <c r="AD510" s="482"/>
    </row>
    <row r="511" spans="1:30" ht="12.75" customHeight="1" x14ac:dyDescent="0.2">
      <c r="A511" s="482"/>
      <c r="B511" s="482"/>
      <c r="C511" s="482"/>
      <c r="D511" s="482"/>
      <c r="E511" s="482"/>
      <c r="F511" s="482"/>
      <c r="G511" s="482"/>
      <c r="H511" s="482"/>
      <c r="I511" s="482"/>
      <c r="J511" s="482"/>
      <c r="K511" s="482"/>
      <c r="L511" s="482"/>
      <c r="M511" s="482"/>
      <c r="N511" s="482"/>
      <c r="O511" s="482"/>
      <c r="P511" s="482"/>
      <c r="Q511" s="482"/>
      <c r="R511" s="482"/>
      <c r="S511" s="482"/>
      <c r="T511" s="482"/>
      <c r="U511" s="482"/>
      <c r="V511" s="482"/>
      <c r="W511" s="482"/>
      <c r="X511" s="482"/>
      <c r="Y511" s="482"/>
      <c r="Z511" s="482"/>
      <c r="AA511" s="482"/>
      <c r="AB511" s="482"/>
      <c r="AC511" s="482"/>
      <c r="AD511" s="482"/>
    </row>
    <row r="512" spans="1:30" ht="12.75" customHeight="1" x14ac:dyDescent="0.2">
      <c r="A512" s="482"/>
      <c r="B512" s="482"/>
      <c r="C512" s="482"/>
      <c r="D512" s="482"/>
      <c r="E512" s="482"/>
      <c r="F512" s="482"/>
      <c r="G512" s="482"/>
      <c r="H512" s="482"/>
      <c r="I512" s="482"/>
      <c r="J512" s="482"/>
      <c r="K512" s="482"/>
      <c r="L512" s="482"/>
      <c r="M512" s="482"/>
      <c r="N512" s="482"/>
      <c r="O512" s="482"/>
      <c r="P512" s="482"/>
      <c r="Q512" s="482"/>
      <c r="R512" s="482"/>
      <c r="S512" s="482"/>
      <c r="T512" s="482"/>
      <c r="U512" s="482"/>
      <c r="V512" s="482"/>
      <c r="W512" s="482"/>
      <c r="X512" s="482"/>
      <c r="Y512" s="482"/>
      <c r="Z512" s="482"/>
      <c r="AA512" s="482"/>
      <c r="AB512" s="482"/>
      <c r="AC512" s="482"/>
      <c r="AD512" s="482"/>
    </row>
    <row r="513" spans="1:30" ht="12.75" customHeight="1" x14ac:dyDescent="0.2">
      <c r="A513" s="482"/>
      <c r="B513" s="482"/>
      <c r="C513" s="482"/>
      <c r="D513" s="482"/>
      <c r="E513" s="482"/>
      <c r="F513" s="482"/>
      <c r="G513" s="482"/>
      <c r="H513" s="482"/>
      <c r="I513" s="482"/>
      <c r="J513" s="482"/>
      <c r="K513" s="482"/>
      <c r="L513" s="482"/>
      <c r="M513" s="482"/>
      <c r="N513" s="482"/>
      <c r="O513" s="482"/>
      <c r="P513" s="482"/>
      <c r="Q513" s="482"/>
      <c r="R513" s="482"/>
      <c r="S513" s="482"/>
      <c r="T513" s="482"/>
      <c r="U513" s="482"/>
      <c r="V513" s="482"/>
      <c r="W513" s="482"/>
      <c r="X513" s="482"/>
      <c r="Y513" s="482"/>
      <c r="Z513" s="482"/>
      <c r="AA513" s="482"/>
      <c r="AB513" s="482"/>
      <c r="AC513" s="482"/>
      <c r="AD513" s="482"/>
    </row>
    <row r="514" spans="1:30" ht="12.75" customHeight="1" x14ac:dyDescent="0.2">
      <c r="A514" s="482"/>
      <c r="B514" s="482"/>
      <c r="C514" s="482"/>
      <c r="D514" s="482"/>
      <c r="E514" s="482"/>
      <c r="F514" s="482"/>
      <c r="G514" s="482"/>
      <c r="H514" s="482"/>
      <c r="I514" s="482"/>
      <c r="J514" s="482"/>
      <c r="K514" s="482"/>
      <c r="L514" s="482"/>
      <c r="M514" s="482"/>
      <c r="N514" s="482"/>
      <c r="O514" s="482"/>
      <c r="P514" s="482"/>
      <c r="Q514" s="482"/>
      <c r="R514" s="482"/>
      <c r="S514" s="482"/>
      <c r="T514" s="482"/>
      <c r="U514" s="482"/>
      <c r="V514" s="482"/>
      <c r="W514" s="482"/>
      <c r="X514" s="482"/>
      <c r="Y514" s="482"/>
      <c r="Z514" s="482"/>
      <c r="AA514" s="482"/>
      <c r="AB514" s="482"/>
      <c r="AC514" s="482"/>
      <c r="AD514" s="482"/>
    </row>
    <row r="515" spans="1:30" ht="12.75" customHeight="1" x14ac:dyDescent="0.2">
      <c r="A515" s="482"/>
      <c r="B515" s="482"/>
      <c r="C515" s="482"/>
      <c r="D515" s="482"/>
      <c r="E515" s="482"/>
      <c r="F515" s="482"/>
      <c r="G515" s="482"/>
      <c r="H515" s="482"/>
      <c r="I515" s="482"/>
      <c r="J515" s="482"/>
      <c r="K515" s="482"/>
      <c r="L515" s="482"/>
      <c r="M515" s="482"/>
      <c r="N515" s="482"/>
      <c r="O515" s="482"/>
      <c r="P515" s="482"/>
      <c r="Q515" s="482"/>
      <c r="R515" s="482"/>
      <c r="S515" s="482"/>
      <c r="T515" s="482"/>
      <c r="U515" s="482"/>
      <c r="V515" s="482"/>
      <c r="W515" s="482"/>
      <c r="X515" s="482"/>
      <c r="Y515" s="482"/>
      <c r="Z515" s="482"/>
      <c r="AA515" s="482"/>
      <c r="AB515" s="482"/>
      <c r="AC515" s="482"/>
      <c r="AD515" s="482"/>
    </row>
    <row r="516" spans="1:30" ht="12.75" customHeight="1" x14ac:dyDescent="0.2">
      <c r="A516" s="482"/>
      <c r="B516" s="482"/>
      <c r="C516" s="482"/>
      <c r="D516" s="482"/>
      <c r="E516" s="482"/>
      <c r="F516" s="482"/>
      <c r="G516" s="482"/>
      <c r="H516" s="482"/>
      <c r="I516" s="482"/>
      <c r="J516" s="482"/>
      <c r="K516" s="482"/>
      <c r="L516" s="482"/>
      <c r="M516" s="482"/>
      <c r="N516" s="482"/>
      <c r="O516" s="482"/>
      <c r="P516" s="482"/>
      <c r="Q516" s="482"/>
      <c r="R516" s="482"/>
      <c r="S516" s="482"/>
      <c r="T516" s="482"/>
      <c r="U516" s="482"/>
      <c r="V516" s="482"/>
      <c r="W516" s="482"/>
      <c r="X516" s="482"/>
      <c r="Y516" s="482"/>
      <c r="Z516" s="482"/>
      <c r="AA516" s="482"/>
      <c r="AB516" s="482"/>
      <c r="AC516" s="482"/>
      <c r="AD516" s="482"/>
    </row>
    <row r="517" spans="1:30" ht="12.75" customHeight="1" x14ac:dyDescent="0.2">
      <c r="A517" s="482"/>
      <c r="B517" s="482"/>
      <c r="C517" s="482"/>
      <c r="D517" s="482"/>
      <c r="E517" s="482"/>
      <c r="F517" s="482"/>
      <c r="G517" s="482"/>
      <c r="H517" s="482"/>
      <c r="I517" s="482"/>
      <c r="J517" s="482"/>
      <c r="K517" s="482"/>
      <c r="L517" s="482"/>
      <c r="M517" s="482"/>
      <c r="N517" s="482"/>
      <c r="O517" s="482"/>
      <c r="P517" s="482"/>
      <c r="Q517" s="482"/>
      <c r="R517" s="482"/>
      <c r="S517" s="482"/>
      <c r="T517" s="482"/>
      <c r="U517" s="482"/>
      <c r="V517" s="482"/>
      <c r="W517" s="482"/>
      <c r="X517" s="482"/>
      <c r="Y517" s="482"/>
      <c r="Z517" s="482"/>
      <c r="AA517" s="482"/>
      <c r="AB517" s="482"/>
      <c r="AC517" s="482"/>
      <c r="AD517" s="482"/>
    </row>
    <row r="518" spans="1:30" ht="12.75" customHeight="1" x14ac:dyDescent="0.2">
      <c r="A518" s="482"/>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2"/>
      <c r="AD518" s="482"/>
    </row>
    <row r="519" spans="1:30" ht="12.75" customHeight="1" x14ac:dyDescent="0.2">
      <c r="A519" s="482"/>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c r="AB519" s="482"/>
      <c r="AC519" s="482"/>
      <c r="AD519" s="482"/>
    </row>
    <row r="520" spans="1:30" ht="12.75" customHeight="1" x14ac:dyDescent="0.2">
      <c r="A520" s="482"/>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2"/>
      <c r="AD520" s="482"/>
    </row>
    <row r="521" spans="1:30" ht="12.75" customHeight="1" x14ac:dyDescent="0.2">
      <c r="A521" s="482"/>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c r="AB521" s="482"/>
      <c r="AC521" s="482"/>
      <c r="AD521" s="482"/>
    </row>
    <row r="522" spans="1:30" ht="12.75" customHeight="1" x14ac:dyDescent="0.2">
      <c r="A522" s="482"/>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2"/>
      <c r="AD522" s="482"/>
    </row>
    <row r="523" spans="1:30" ht="12.75" customHeight="1" x14ac:dyDescent="0.2">
      <c r="A523" s="482"/>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2"/>
      <c r="AD523" s="482"/>
    </row>
    <row r="524" spans="1:30" ht="12.75" customHeight="1" x14ac:dyDescent="0.2">
      <c r="A524" s="482"/>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c r="AB524" s="482"/>
      <c r="AC524" s="482"/>
      <c r="AD524" s="482"/>
    </row>
    <row r="525" spans="1:30" ht="12.75" customHeight="1" x14ac:dyDescent="0.2">
      <c r="A525" s="482"/>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c r="AB525" s="482"/>
      <c r="AC525" s="482"/>
      <c r="AD525" s="482"/>
    </row>
    <row r="526" spans="1:30" ht="12.75" customHeight="1" x14ac:dyDescent="0.2">
      <c r="A526" s="482"/>
      <c r="B526" s="482"/>
      <c r="C526" s="482"/>
      <c r="D526" s="482"/>
      <c r="E526" s="482"/>
      <c r="F526" s="482"/>
      <c r="G526" s="482"/>
      <c r="H526" s="482"/>
      <c r="I526" s="482"/>
      <c r="J526" s="482"/>
      <c r="K526" s="482"/>
      <c r="L526" s="482"/>
      <c r="M526" s="482"/>
      <c r="N526" s="482"/>
      <c r="O526" s="482"/>
      <c r="P526" s="482"/>
      <c r="Q526" s="482"/>
      <c r="R526" s="482"/>
      <c r="S526" s="482"/>
      <c r="T526" s="482"/>
      <c r="U526" s="482"/>
      <c r="V526" s="482"/>
      <c r="W526" s="482"/>
      <c r="X526" s="482"/>
      <c r="Y526" s="482"/>
      <c r="Z526" s="482"/>
      <c r="AA526" s="482"/>
      <c r="AB526" s="482"/>
      <c r="AC526" s="482"/>
      <c r="AD526" s="482"/>
    </row>
    <row r="527" spans="1:30" ht="12.75" customHeight="1" x14ac:dyDescent="0.2">
      <c r="A527" s="482"/>
      <c r="B527" s="482"/>
      <c r="C527" s="482"/>
      <c r="D527" s="482"/>
      <c r="E527" s="482"/>
      <c r="F527" s="482"/>
      <c r="G527" s="482"/>
      <c r="H527" s="482"/>
      <c r="I527" s="482"/>
      <c r="J527" s="482"/>
      <c r="K527" s="482"/>
      <c r="L527" s="482"/>
      <c r="M527" s="482"/>
      <c r="N527" s="482"/>
      <c r="O527" s="482"/>
      <c r="P527" s="482"/>
      <c r="Q527" s="482"/>
      <c r="R527" s="482"/>
      <c r="S527" s="482"/>
      <c r="T527" s="482"/>
      <c r="U527" s="482"/>
      <c r="V527" s="482"/>
      <c r="W527" s="482"/>
      <c r="X527" s="482"/>
      <c r="Y527" s="482"/>
      <c r="Z527" s="482"/>
      <c r="AA527" s="482"/>
      <c r="AB527" s="482"/>
      <c r="AC527" s="482"/>
      <c r="AD527" s="482"/>
    </row>
    <row r="528" spans="1:30" ht="12.75" customHeight="1" x14ac:dyDescent="0.2">
      <c r="A528" s="482"/>
      <c r="B528" s="482"/>
      <c r="C528" s="482"/>
      <c r="D528" s="482"/>
      <c r="E528" s="482"/>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c r="AB528" s="482"/>
      <c r="AC528" s="482"/>
      <c r="AD528" s="482"/>
    </row>
    <row r="529" spans="1:30" ht="12.75" customHeight="1" x14ac:dyDescent="0.2">
      <c r="A529" s="482"/>
      <c r="B529" s="482"/>
      <c r="C529" s="482"/>
      <c r="D529" s="482"/>
      <c r="E529" s="482"/>
      <c r="F529" s="482"/>
      <c r="G529" s="482"/>
      <c r="H529" s="482"/>
      <c r="I529" s="482"/>
      <c r="J529" s="482"/>
      <c r="K529" s="482"/>
      <c r="L529" s="482"/>
      <c r="M529" s="482"/>
      <c r="N529" s="482"/>
      <c r="O529" s="482"/>
      <c r="P529" s="482"/>
      <c r="Q529" s="482"/>
      <c r="R529" s="482"/>
      <c r="S529" s="482"/>
      <c r="T529" s="482"/>
      <c r="U529" s="482"/>
      <c r="V529" s="482"/>
      <c r="W529" s="482"/>
      <c r="X529" s="482"/>
      <c r="Y529" s="482"/>
      <c r="Z529" s="482"/>
      <c r="AA529" s="482"/>
      <c r="AB529" s="482"/>
      <c r="AC529" s="482"/>
      <c r="AD529" s="482"/>
    </row>
    <row r="530" spans="1:30" ht="12.75" customHeight="1" x14ac:dyDescent="0.2">
      <c r="A530" s="482"/>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2"/>
      <c r="AD530" s="482"/>
    </row>
    <row r="531" spans="1:30" ht="12.75" customHeight="1" x14ac:dyDescent="0.2">
      <c r="A531" s="482"/>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c r="AB531" s="482"/>
      <c r="AC531" s="482"/>
      <c r="AD531" s="482"/>
    </row>
    <row r="532" spans="1:30" ht="12.75" customHeight="1" x14ac:dyDescent="0.2">
      <c r="A532" s="482"/>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c r="AB532" s="482"/>
      <c r="AC532" s="482"/>
      <c r="AD532" s="482"/>
    </row>
    <row r="533" spans="1:30" ht="12.75" customHeight="1" x14ac:dyDescent="0.2">
      <c r="A533" s="482"/>
      <c r="B533" s="482"/>
      <c r="C533" s="482"/>
      <c r="D533" s="482"/>
      <c r="E533" s="482"/>
      <c r="F533" s="482"/>
      <c r="G533" s="482"/>
      <c r="H533" s="482"/>
      <c r="I533" s="482"/>
      <c r="J533" s="482"/>
      <c r="K533" s="482"/>
      <c r="L533" s="482"/>
      <c r="M533" s="482"/>
      <c r="N533" s="482"/>
      <c r="O533" s="482"/>
      <c r="P533" s="482"/>
      <c r="Q533" s="482"/>
      <c r="R533" s="482"/>
      <c r="S533" s="482"/>
      <c r="T533" s="482"/>
      <c r="U533" s="482"/>
      <c r="V533" s="482"/>
      <c r="W533" s="482"/>
      <c r="X533" s="482"/>
      <c r="Y533" s="482"/>
      <c r="Z533" s="482"/>
      <c r="AA533" s="482"/>
      <c r="AB533" s="482"/>
      <c r="AC533" s="482"/>
      <c r="AD533" s="482"/>
    </row>
    <row r="534" spans="1:30" ht="12.75" customHeight="1" x14ac:dyDescent="0.2">
      <c r="A534" s="482"/>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2"/>
      <c r="Z534" s="482"/>
      <c r="AA534" s="482"/>
      <c r="AB534" s="482"/>
      <c r="AC534" s="482"/>
      <c r="AD534" s="482"/>
    </row>
    <row r="535" spans="1:30" ht="12.75" customHeight="1" x14ac:dyDescent="0.2">
      <c r="A535" s="482"/>
      <c r="B535" s="482"/>
      <c r="C535" s="482"/>
      <c r="D535" s="482"/>
      <c r="E535" s="482"/>
      <c r="F535" s="482"/>
      <c r="G535" s="482"/>
      <c r="H535" s="482"/>
      <c r="I535" s="482"/>
      <c r="J535" s="482"/>
      <c r="K535" s="482"/>
      <c r="L535" s="482"/>
      <c r="M535" s="482"/>
      <c r="N535" s="482"/>
      <c r="O535" s="482"/>
      <c r="P535" s="482"/>
      <c r="Q535" s="482"/>
      <c r="R535" s="482"/>
      <c r="S535" s="482"/>
      <c r="T535" s="482"/>
      <c r="U535" s="482"/>
      <c r="V535" s="482"/>
      <c r="W535" s="482"/>
      <c r="X535" s="482"/>
      <c r="Y535" s="482"/>
      <c r="Z535" s="482"/>
      <c r="AA535" s="482"/>
      <c r="AB535" s="482"/>
      <c r="AC535" s="482"/>
      <c r="AD535" s="482"/>
    </row>
    <row r="536" spans="1:30" ht="12.75" customHeight="1" x14ac:dyDescent="0.2">
      <c r="A536" s="482"/>
      <c r="B536" s="482"/>
      <c r="C536" s="482"/>
      <c r="D536" s="482"/>
      <c r="E536" s="482"/>
      <c r="F536" s="482"/>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row>
    <row r="537" spans="1:30" ht="12.75" customHeight="1" x14ac:dyDescent="0.2">
      <c r="A537" s="482"/>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c r="AB537" s="482"/>
      <c r="AC537" s="482"/>
      <c r="AD537" s="482"/>
    </row>
    <row r="538" spans="1:30" ht="12.75" customHeight="1" x14ac:dyDescent="0.2">
      <c r="A538" s="482"/>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2"/>
      <c r="AD538" s="482"/>
    </row>
    <row r="539" spans="1:30" ht="12.75" customHeight="1" x14ac:dyDescent="0.2">
      <c r="A539" s="482"/>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482"/>
      <c r="AC539" s="482"/>
      <c r="AD539" s="482"/>
    </row>
    <row r="540" spans="1:30" ht="12.75" customHeight="1" x14ac:dyDescent="0.2">
      <c r="A540" s="482"/>
      <c r="B540" s="482"/>
      <c r="C540" s="482"/>
      <c r="D540" s="482"/>
      <c r="E540" s="482"/>
      <c r="F540" s="482"/>
      <c r="G540" s="482"/>
      <c r="H540" s="482"/>
      <c r="I540" s="482"/>
      <c r="J540" s="482"/>
      <c r="K540" s="482"/>
      <c r="L540" s="482"/>
      <c r="M540" s="482"/>
      <c r="N540" s="482"/>
      <c r="O540" s="482"/>
      <c r="P540" s="482"/>
      <c r="Q540" s="482"/>
      <c r="R540" s="482"/>
      <c r="S540" s="482"/>
      <c r="T540" s="482"/>
      <c r="U540" s="482"/>
      <c r="V540" s="482"/>
      <c r="W540" s="482"/>
      <c r="X540" s="482"/>
      <c r="Y540" s="482"/>
      <c r="Z540" s="482"/>
      <c r="AA540" s="482"/>
      <c r="AB540" s="482"/>
      <c r="AC540" s="482"/>
      <c r="AD540" s="482"/>
    </row>
    <row r="541" spans="1:30" ht="12.75" customHeight="1" x14ac:dyDescent="0.2">
      <c r="A541" s="482"/>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2"/>
      <c r="Z541" s="482"/>
      <c r="AA541" s="482"/>
      <c r="AB541" s="482"/>
      <c r="AC541" s="482"/>
      <c r="AD541" s="482"/>
    </row>
    <row r="542" spans="1:30" ht="12.75" customHeight="1" x14ac:dyDescent="0.2">
      <c r="A542" s="482"/>
      <c r="B542" s="482"/>
      <c r="C542" s="482"/>
      <c r="D542" s="482"/>
      <c r="E542" s="482"/>
      <c r="F542" s="482"/>
      <c r="G542" s="482"/>
      <c r="H542" s="482"/>
      <c r="I542" s="482"/>
      <c r="J542" s="482"/>
      <c r="K542" s="482"/>
      <c r="L542" s="482"/>
      <c r="M542" s="482"/>
      <c r="N542" s="482"/>
      <c r="O542" s="482"/>
      <c r="P542" s="482"/>
      <c r="Q542" s="482"/>
      <c r="R542" s="482"/>
      <c r="S542" s="482"/>
      <c r="T542" s="482"/>
      <c r="U542" s="482"/>
      <c r="V542" s="482"/>
      <c r="W542" s="482"/>
      <c r="X542" s="482"/>
      <c r="Y542" s="482"/>
      <c r="Z542" s="482"/>
      <c r="AA542" s="482"/>
      <c r="AB542" s="482"/>
      <c r="AC542" s="482"/>
      <c r="AD542" s="482"/>
    </row>
    <row r="543" spans="1:30" ht="12.75" customHeight="1" x14ac:dyDescent="0.2">
      <c r="A543" s="482"/>
      <c r="B543" s="482"/>
      <c r="C543" s="482"/>
      <c r="D543" s="482"/>
      <c r="E543" s="482"/>
      <c r="F543" s="482"/>
      <c r="G543" s="482"/>
      <c r="H543" s="482"/>
      <c r="I543" s="482"/>
      <c r="J543" s="482"/>
      <c r="K543" s="482"/>
      <c r="L543" s="482"/>
      <c r="M543" s="482"/>
      <c r="N543" s="482"/>
      <c r="O543" s="482"/>
      <c r="P543" s="482"/>
      <c r="Q543" s="482"/>
      <c r="R543" s="482"/>
      <c r="S543" s="482"/>
      <c r="T543" s="482"/>
      <c r="U543" s="482"/>
      <c r="V543" s="482"/>
      <c r="W543" s="482"/>
      <c r="X543" s="482"/>
      <c r="Y543" s="482"/>
      <c r="Z543" s="482"/>
      <c r="AA543" s="482"/>
      <c r="AB543" s="482"/>
      <c r="AC543" s="482"/>
      <c r="AD543" s="482"/>
    </row>
    <row r="544" spans="1:30" ht="12.75" customHeight="1" x14ac:dyDescent="0.2">
      <c r="A544" s="482"/>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2"/>
      <c r="AD544" s="482"/>
    </row>
    <row r="545" spans="1:30" ht="12.75" customHeight="1" x14ac:dyDescent="0.2">
      <c r="A545" s="482"/>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2"/>
      <c r="AD545" s="482"/>
    </row>
    <row r="546" spans="1:30" ht="12.75" customHeight="1" x14ac:dyDescent="0.2">
      <c r="A546" s="482"/>
      <c r="B546" s="482"/>
      <c r="C546" s="482"/>
      <c r="D546" s="482"/>
      <c r="E546" s="482"/>
      <c r="F546" s="482"/>
      <c r="G546" s="482"/>
      <c r="H546" s="482"/>
      <c r="I546" s="482"/>
      <c r="J546" s="482"/>
      <c r="K546" s="482"/>
      <c r="L546" s="482"/>
      <c r="M546" s="482"/>
      <c r="N546" s="482"/>
      <c r="O546" s="482"/>
      <c r="P546" s="482"/>
      <c r="Q546" s="482"/>
      <c r="R546" s="482"/>
      <c r="S546" s="482"/>
      <c r="T546" s="482"/>
      <c r="U546" s="482"/>
      <c r="V546" s="482"/>
      <c r="W546" s="482"/>
      <c r="X546" s="482"/>
      <c r="Y546" s="482"/>
      <c r="Z546" s="482"/>
      <c r="AA546" s="482"/>
      <c r="AB546" s="482"/>
      <c r="AC546" s="482"/>
      <c r="AD546" s="482"/>
    </row>
    <row r="547" spans="1:30" ht="12.75" customHeight="1" x14ac:dyDescent="0.2">
      <c r="A547" s="482"/>
      <c r="B547" s="482"/>
      <c r="C547" s="482"/>
      <c r="D547" s="482"/>
      <c r="E547" s="482"/>
      <c r="F547" s="482"/>
      <c r="G547" s="482"/>
      <c r="H547" s="482"/>
      <c r="I547" s="482"/>
      <c r="J547" s="482"/>
      <c r="K547" s="482"/>
      <c r="L547" s="482"/>
      <c r="M547" s="482"/>
      <c r="N547" s="482"/>
      <c r="O547" s="482"/>
      <c r="P547" s="482"/>
      <c r="Q547" s="482"/>
      <c r="R547" s="482"/>
      <c r="S547" s="482"/>
      <c r="T547" s="482"/>
      <c r="U547" s="482"/>
      <c r="V547" s="482"/>
      <c r="W547" s="482"/>
      <c r="X547" s="482"/>
      <c r="Y547" s="482"/>
      <c r="Z547" s="482"/>
      <c r="AA547" s="482"/>
      <c r="AB547" s="482"/>
      <c r="AC547" s="482"/>
      <c r="AD547" s="482"/>
    </row>
    <row r="548" spans="1:30" ht="12.75" customHeight="1" x14ac:dyDescent="0.2">
      <c r="A548" s="482"/>
      <c r="B548" s="482"/>
      <c r="C548" s="482"/>
      <c r="D548" s="482"/>
      <c r="E548" s="482"/>
      <c r="F548" s="482"/>
      <c r="G548" s="482"/>
      <c r="H548" s="482"/>
      <c r="I548" s="482"/>
      <c r="J548" s="482"/>
      <c r="K548" s="482"/>
      <c r="L548" s="482"/>
      <c r="M548" s="482"/>
      <c r="N548" s="482"/>
      <c r="O548" s="482"/>
      <c r="P548" s="482"/>
      <c r="Q548" s="482"/>
      <c r="R548" s="482"/>
      <c r="S548" s="482"/>
      <c r="T548" s="482"/>
      <c r="U548" s="482"/>
      <c r="V548" s="482"/>
      <c r="W548" s="482"/>
      <c r="X548" s="482"/>
      <c r="Y548" s="482"/>
      <c r="Z548" s="482"/>
      <c r="AA548" s="482"/>
      <c r="AB548" s="482"/>
      <c r="AC548" s="482"/>
      <c r="AD548" s="482"/>
    </row>
    <row r="549" spans="1:30" ht="12.75" customHeight="1" x14ac:dyDescent="0.2">
      <c r="A549" s="482"/>
      <c r="B549" s="482"/>
      <c r="C549" s="482"/>
      <c r="D549" s="482"/>
      <c r="E549" s="482"/>
      <c r="F549" s="482"/>
      <c r="G549" s="482"/>
      <c r="H549" s="482"/>
      <c r="I549" s="482"/>
      <c r="J549" s="482"/>
      <c r="K549" s="482"/>
      <c r="L549" s="482"/>
      <c r="M549" s="482"/>
      <c r="N549" s="482"/>
      <c r="O549" s="482"/>
      <c r="P549" s="482"/>
      <c r="Q549" s="482"/>
      <c r="R549" s="482"/>
      <c r="S549" s="482"/>
      <c r="T549" s="482"/>
      <c r="U549" s="482"/>
      <c r="V549" s="482"/>
      <c r="W549" s="482"/>
      <c r="X549" s="482"/>
      <c r="Y549" s="482"/>
      <c r="Z549" s="482"/>
      <c r="AA549" s="482"/>
      <c r="AB549" s="482"/>
      <c r="AC549" s="482"/>
      <c r="AD549" s="482"/>
    </row>
    <row r="550" spans="1:30" ht="12.75" customHeight="1" x14ac:dyDescent="0.2">
      <c r="A550" s="482"/>
      <c r="B550" s="482"/>
      <c r="C550" s="482"/>
      <c r="D550" s="482"/>
      <c r="E550" s="482"/>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row>
    <row r="551" spans="1:30" ht="12.75" customHeight="1" x14ac:dyDescent="0.2">
      <c r="A551" s="482"/>
      <c r="B551" s="482"/>
      <c r="C551" s="482"/>
      <c r="D551" s="482"/>
      <c r="E551" s="482"/>
      <c r="F551" s="482"/>
      <c r="G551" s="482"/>
      <c r="H551" s="482"/>
      <c r="I551" s="482"/>
      <c r="J551" s="482"/>
      <c r="K551" s="482"/>
      <c r="L551" s="482"/>
      <c r="M551" s="482"/>
      <c r="N551" s="482"/>
      <c r="O551" s="482"/>
      <c r="P551" s="482"/>
      <c r="Q551" s="482"/>
      <c r="R551" s="482"/>
      <c r="S551" s="482"/>
      <c r="T551" s="482"/>
      <c r="U551" s="482"/>
      <c r="V551" s="482"/>
      <c r="W551" s="482"/>
      <c r="X551" s="482"/>
      <c r="Y551" s="482"/>
      <c r="Z551" s="482"/>
      <c r="AA551" s="482"/>
      <c r="AB551" s="482"/>
      <c r="AC551" s="482"/>
      <c r="AD551" s="482"/>
    </row>
    <row r="552" spans="1:30" ht="12.75" customHeight="1" x14ac:dyDescent="0.2">
      <c r="A552" s="482"/>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482"/>
      <c r="AD552" s="482"/>
    </row>
    <row r="553" spans="1:30" ht="12.75" customHeight="1" x14ac:dyDescent="0.2">
      <c r="A553" s="482"/>
      <c r="B553" s="482"/>
      <c r="C553" s="482"/>
      <c r="D553" s="482"/>
      <c r="E553" s="482"/>
      <c r="F553" s="482"/>
      <c r="G553" s="482"/>
      <c r="H553" s="482"/>
      <c r="I553" s="482"/>
      <c r="J553" s="482"/>
      <c r="K553" s="482"/>
      <c r="L553" s="482"/>
      <c r="M553" s="482"/>
      <c r="N553" s="482"/>
      <c r="O553" s="482"/>
      <c r="P553" s="482"/>
      <c r="Q553" s="482"/>
      <c r="R553" s="482"/>
      <c r="S553" s="482"/>
      <c r="T553" s="482"/>
      <c r="U553" s="482"/>
      <c r="V553" s="482"/>
      <c r="W553" s="482"/>
      <c r="X553" s="482"/>
      <c r="Y553" s="482"/>
      <c r="Z553" s="482"/>
      <c r="AA553" s="482"/>
      <c r="AB553" s="482"/>
      <c r="AC553" s="482"/>
      <c r="AD553" s="482"/>
    </row>
    <row r="554" spans="1:30" ht="12.75" customHeight="1" x14ac:dyDescent="0.2">
      <c r="A554" s="482"/>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c r="AB554" s="482"/>
      <c r="AC554" s="482"/>
      <c r="AD554" s="482"/>
    </row>
    <row r="555" spans="1:30" ht="12.75" customHeight="1" x14ac:dyDescent="0.2">
      <c r="A555" s="482"/>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c r="AB555" s="482"/>
      <c r="AC555" s="482"/>
      <c r="AD555" s="482"/>
    </row>
    <row r="556" spans="1:30" ht="12.75" customHeight="1" x14ac:dyDescent="0.2">
      <c r="A556" s="482"/>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c r="AB556" s="482"/>
      <c r="AC556" s="482"/>
      <c r="AD556" s="482"/>
    </row>
    <row r="557" spans="1:30" ht="12.75" customHeight="1" x14ac:dyDescent="0.2">
      <c r="A557" s="482"/>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2"/>
      <c r="AD557" s="482"/>
    </row>
    <row r="558" spans="1:30" ht="12.75" customHeight="1" x14ac:dyDescent="0.2">
      <c r="A558" s="482"/>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c r="AB558" s="482"/>
      <c r="AC558" s="482"/>
      <c r="AD558" s="482"/>
    </row>
    <row r="559" spans="1:30" ht="12.75" customHeight="1" x14ac:dyDescent="0.2">
      <c r="A559" s="482"/>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c r="AB559" s="482"/>
      <c r="AC559" s="482"/>
      <c r="AD559" s="482"/>
    </row>
    <row r="560" spans="1:30" ht="12.75" customHeight="1" x14ac:dyDescent="0.2">
      <c r="A560" s="482"/>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2"/>
      <c r="AD560" s="482"/>
    </row>
    <row r="561" spans="1:30" ht="12.75" customHeight="1" x14ac:dyDescent="0.2">
      <c r="A561" s="482"/>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2"/>
      <c r="AD561" s="482"/>
    </row>
    <row r="562" spans="1:30" ht="12.75" customHeight="1" x14ac:dyDescent="0.2">
      <c r="A562" s="482"/>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c r="AB562" s="482"/>
      <c r="AC562" s="482"/>
      <c r="AD562" s="482"/>
    </row>
    <row r="563" spans="1:30" ht="12.75" customHeight="1" x14ac:dyDescent="0.2">
      <c r="A563" s="482"/>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c r="AB563" s="482"/>
      <c r="AC563" s="482"/>
      <c r="AD563" s="482"/>
    </row>
    <row r="564" spans="1:30" ht="12.75" customHeight="1" x14ac:dyDescent="0.2">
      <c r="A564" s="482"/>
      <c r="B564" s="482"/>
      <c r="C564" s="482"/>
      <c r="D564" s="482"/>
      <c r="E564" s="482"/>
      <c r="F564" s="482"/>
      <c r="G564" s="482"/>
      <c r="H564" s="482"/>
      <c r="I564" s="482"/>
      <c r="J564" s="482"/>
      <c r="K564" s="482"/>
      <c r="L564" s="482"/>
      <c r="M564" s="482"/>
      <c r="N564" s="482"/>
      <c r="O564" s="482"/>
      <c r="P564" s="482"/>
      <c r="Q564" s="482"/>
      <c r="R564" s="482"/>
      <c r="S564" s="482"/>
      <c r="T564" s="482"/>
      <c r="U564" s="482"/>
      <c r="V564" s="482"/>
      <c r="W564" s="482"/>
      <c r="X564" s="482"/>
      <c r="Y564" s="482"/>
      <c r="Z564" s="482"/>
      <c r="AA564" s="482"/>
      <c r="AB564" s="482"/>
      <c r="AC564" s="482"/>
      <c r="AD564" s="482"/>
    </row>
    <row r="565" spans="1:30" ht="12.75" customHeight="1" x14ac:dyDescent="0.2">
      <c r="A565" s="482"/>
      <c r="B565" s="482"/>
      <c r="C565" s="482"/>
      <c r="D565" s="482"/>
      <c r="E565" s="482"/>
      <c r="F565" s="482"/>
      <c r="G565" s="482"/>
      <c r="H565" s="482"/>
      <c r="I565" s="482"/>
      <c r="J565" s="482"/>
      <c r="K565" s="482"/>
      <c r="L565" s="482"/>
      <c r="M565" s="482"/>
      <c r="N565" s="482"/>
      <c r="O565" s="482"/>
      <c r="P565" s="482"/>
      <c r="Q565" s="482"/>
      <c r="R565" s="482"/>
      <c r="S565" s="482"/>
      <c r="T565" s="482"/>
      <c r="U565" s="482"/>
      <c r="V565" s="482"/>
      <c r="W565" s="482"/>
      <c r="X565" s="482"/>
      <c r="Y565" s="482"/>
      <c r="Z565" s="482"/>
      <c r="AA565" s="482"/>
      <c r="AB565" s="482"/>
      <c r="AC565" s="482"/>
      <c r="AD565" s="482"/>
    </row>
    <row r="566" spans="1:30" ht="12.75" customHeight="1" x14ac:dyDescent="0.2">
      <c r="A566" s="482"/>
      <c r="B566" s="482"/>
      <c r="C566" s="482"/>
      <c r="D566" s="482"/>
      <c r="E566" s="482"/>
      <c r="F566" s="482"/>
      <c r="G566" s="482"/>
      <c r="H566" s="482"/>
      <c r="I566" s="482"/>
      <c r="J566" s="482"/>
      <c r="K566" s="482"/>
      <c r="L566" s="482"/>
      <c r="M566" s="482"/>
      <c r="N566" s="482"/>
      <c r="O566" s="482"/>
      <c r="P566" s="482"/>
      <c r="Q566" s="482"/>
      <c r="R566" s="482"/>
      <c r="S566" s="482"/>
      <c r="T566" s="482"/>
      <c r="U566" s="482"/>
      <c r="V566" s="482"/>
      <c r="W566" s="482"/>
      <c r="X566" s="482"/>
      <c r="Y566" s="482"/>
      <c r="Z566" s="482"/>
      <c r="AA566" s="482"/>
      <c r="AB566" s="482"/>
      <c r="AC566" s="482"/>
      <c r="AD566" s="482"/>
    </row>
    <row r="567" spans="1:30" ht="12.75" customHeight="1" x14ac:dyDescent="0.2">
      <c r="A567" s="482"/>
      <c r="B567" s="482"/>
      <c r="C567" s="482"/>
      <c r="D567" s="482"/>
      <c r="E567" s="482"/>
      <c r="F567" s="482"/>
      <c r="G567" s="482"/>
      <c r="H567" s="482"/>
      <c r="I567" s="482"/>
      <c r="J567" s="482"/>
      <c r="K567" s="482"/>
      <c r="L567" s="482"/>
      <c r="M567" s="482"/>
      <c r="N567" s="482"/>
      <c r="O567" s="482"/>
      <c r="P567" s="482"/>
      <c r="Q567" s="482"/>
      <c r="R567" s="482"/>
      <c r="S567" s="482"/>
      <c r="T567" s="482"/>
      <c r="U567" s="482"/>
      <c r="V567" s="482"/>
      <c r="W567" s="482"/>
      <c r="X567" s="482"/>
      <c r="Y567" s="482"/>
      <c r="Z567" s="482"/>
      <c r="AA567" s="482"/>
      <c r="AB567" s="482"/>
      <c r="AC567" s="482"/>
      <c r="AD567" s="482"/>
    </row>
    <row r="568" spans="1:30" ht="12.75" customHeight="1" x14ac:dyDescent="0.2">
      <c r="A568" s="482"/>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c r="AB568" s="482"/>
      <c r="AC568" s="482"/>
      <c r="AD568" s="482"/>
    </row>
    <row r="569" spans="1:30" ht="12.75" customHeight="1" x14ac:dyDescent="0.2">
      <c r="A569" s="482"/>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2"/>
      <c r="AD569" s="482"/>
    </row>
    <row r="570" spans="1:30" ht="12.75" customHeight="1" x14ac:dyDescent="0.2">
      <c r="A570" s="482"/>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2"/>
      <c r="AD570" s="482"/>
    </row>
    <row r="571" spans="1:30" ht="12.75" customHeight="1" x14ac:dyDescent="0.2">
      <c r="A571" s="482"/>
      <c r="B571" s="482"/>
      <c r="C571" s="482"/>
      <c r="D571" s="482"/>
      <c r="E571" s="482"/>
      <c r="F571" s="482"/>
      <c r="G571" s="482"/>
      <c r="H571" s="482"/>
      <c r="I571" s="482"/>
      <c r="J571" s="482"/>
      <c r="K571" s="482"/>
      <c r="L571" s="482"/>
      <c r="M571" s="482"/>
      <c r="N571" s="482"/>
      <c r="O571" s="482"/>
      <c r="P571" s="482"/>
      <c r="Q571" s="482"/>
      <c r="R571" s="482"/>
      <c r="S571" s="482"/>
      <c r="T571" s="482"/>
      <c r="U571" s="482"/>
      <c r="V571" s="482"/>
      <c r="W571" s="482"/>
      <c r="X571" s="482"/>
      <c r="Y571" s="482"/>
      <c r="Z571" s="482"/>
      <c r="AA571" s="482"/>
      <c r="AB571" s="482"/>
      <c r="AC571" s="482"/>
      <c r="AD571" s="482"/>
    </row>
    <row r="572" spans="1:30" ht="12.75" customHeight="1" x14ac:dyDescent="0.2">
      <c r="A572" s="482"/>
      <c r="B572" s="482"/>
      <c r="C572" s="482"/>
      <c r="D572" s="482"/>
      <c r="E572" s="482"/>
      <c r="F572" s="482"/>
      <c r="G572" s="482"/>
      <c r="H572" s="482"/>
      <c r="I572" s="482"/>
      <c r="J572" s="482"/>
      <c r="K572" s="482"/>
      <c r="L572" s="482"/>
      <c r="M572" s="482"/>
      <c r="N572" s="482"/>
      <c r="O572" s="482"/>
      <c r="P572" s="482"/>
      <c r="Q572" s="482"/>
      <c r="R572" s="482"/>
      <c r="S572" s="482"/>
      <c r="T572" s="482"/>
      <c r="U572" s="482"/>
      <c r="V572" s="482"/>
      <c r="W572" s="482"/>
      <c r="X572" s="482"/>
      <c r="Y572" s="482"/>
      <c r="Z572" s="482"/>
      <c r="AA572" s="482"/>
      <c r="AB572" s="482"/>
      <c r="AC572" s="482"/>
      <c r="AD572" s="482"/>
    </row>
    <row r="573" spans="1:30" ht="12.75" customHeight="1" x14ac:dyDescent="0.2">
      <c r="A573" s="482"/>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row>
    <row r="574" spans="1:30" ht="12.75" customHeight="1" x14ac:dyDescent="0.2">
      <c r="A574" s="482"/>
      <c r="B574" s="482"/>
      <c r="C574" s="482"/>
      <c r="D574" s="482"/>
      <c r="E574" s="482"/>
      <c r="F574" s="482"/>
      <c r="G574" s="482"/>
      <c r="H574" s="482"/>
      <c r="I574" s="482"/>
      <c r="J574" s="482"/>
      <c r="K574" s="482"/>
      <c r="L574" s="482"/>
      <c r="M574" s="482"/>
      <c r="N574" s="482"/>
      <c r="O574" s="482"/>
      <c r="P574" s="482"/>
      <c r="Q574" s="482"/>
      <c r="R574" s="482"/>
      <c r="S574" s="482"/>
      <c r="T574" s="482"/>
      <c r="U574" s="482"/>
      <c r="V574" s="482"/>
      <c r="W574" s="482"/>
      <c r="X574" s="482"/>
      <c r="Y574" s="482"/>
      <c r="Z574" s="482"/>
      <c r="AA574" s="482"/>
      <c r="AB574" s="482"/>
      <c r="AC574" s="482"/>
      <c r="AD574" s="482"/>
    </row>
    <row r="575" spans="1:30" ht="12.75" customHeight="1" x14ac:dyDescent="0.2">
      <c r="A575" s="482"/>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c r="AB575" s="482"/>
      <c r="AC575" s="482"/>
      <c r="AD575" s="482"/>
    </row>
    <row r="576" spans="1:30" ht="12.75" customHeight="1" x14ac:dyDescent="0.2">
      <c r="A576" s="482"/>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2"/>
      <c r="AD576" s="482"/>
    </row>
    <row r="577" spans="1:30" ht="12.75" customHeight="1" x14ac:dyDescent="0.2">
      <c r="A577" s="482"/>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c r="AB577" s="482"/>
      <c r="AC577" s="482"/>
      <c r="AD577" s="482"/>
    </row>
    <row r="578" spans="1:30" ht="12.75" customHeight="1" x14ac:dyDescent="0.2">
      <c r="A578" s="482"/>
      <c r="B578" s="482"/>
      <c r="C578" s="482"/>
      <c r="D578" s="482"/>
      <c r="E578" s="482"/>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482"/>
      <c r="AD578" s="482"/>
    </row>
    <row r="579" spans="1:30" ht="12.75" customHeight="1" x14ac:dyDescent="0.2">
      <c r="A579" s="482"/>
      <c r="B579" s="482"/>
      <c r="C579" s="482"/>
      <c r="D579" s="482"/>
      <c r="E579" s="482"/>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482"/>
      <c r="AD579" s="482"/>
    </row>
    <row r="580" spans="1:30" ht="12.75" customHeight="1" x14ac:dyDescent="0.2">
      <c r="A580" s="482"/>
      <c r="B580" s="482"/>
      <c r="C580" s="482"/>
      <c r="D580" s="482"/>
      <c r="E580" s="482"/>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482"/>
      <c r="AD580" s="482"/>
    </row>
    <row r="581" spans="1:30" ht="12.75" customHeight="1" x14ac:dyDescent="0.2">
      <c r="A581" s="482"/>
      <c r="B581" s="482"/>
      <c r="C581" s="482"/>
      <c r="D581" s="482"/>
      <c r="E581" s="482"/>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482"/>
      <c r="AD581" s="482"/>
    </row>
    <row r="582" spans="1:30" ht="12.75" customHeight="1" x14ac:dyDescent="0.2">
      <c r="A582" s="482"/>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2"/>
      <c r="AD582" s="482"/>
    </row>
    <row r="583" spans="1:30" ht="12.75" customHeight="1" x14ac:dyDescent="0.2">
      <c r="A583" s="482"/>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482"/>
      <c r="AD583" s="482"/>
    </row>
    <row r="584" spans="1:30" ht="12.75" customHeight="1" x14ac:dyDescent="0.2">
      <c r="A584" s="482"/>
      <c r="B584" s="482"/>
      <c r="C584" s="482"/>
      <c r="D584" s="482"/>
      <c r="E584" s="482"/>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482"/>
      <c r="AD584" s="482"/>
    </row>
    <row r="585" spans="1:30" ht="12.75" customHeight="1" x14ac:dyDescent="0.2">
      <c r="A585" s="482"/>
      <c r="B585" s="482"/>
      <c r="C585" s="482"/>
      <c r="D585" s="482"/>
      <c r="E585" s="482"/>
      <c r="F585" s="482"/>
      <c r="G585" s="482"/>
      <c r="H585" s="482"/>
      <c r="I585" s="482"/>
      <c r="J585" s="482"/>
      <c r="K585" s="482"/>
      <c r="L585" s="482"/>
      <c r="M585" s="482"/>
      <c r="N585" s="482"/>
      <c r="O585" s="482"/>
      <c r="P585" s="482"/>
      <c r="Q585" s="482"/>
      <c r="R585" s="482"/>
      <c r="S585" s="482"/>
      <c r="T585" s="482"/>
      <c r="U585" s="482"/>
      <c r="V585" s="482"/>
      <c r="W585" s="482"/>
      <c r="X585" s="482"/>
      <c r="Y585" s="482"/>
      <c r="Z585" s="482"/>
      <c r="AA585" s="482"/>
      <c r="AB585" s="482"/>
      <c r="AC585" s="482"/>
      <c r="AD585" s="482"/>
    </row>
    <row r="586" spans="1:30" ht="12.75" customHeight="1" x14ac:dyDescent="0.2">
      <c r="A586" s="482"/>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82"/>
      <c r="Z586" s="482"/>
      <c r="AA586" s="482"/>
      <c r="AB586" s="482"/>
      <c r="AC586" s="482"/>
      <c r="AD586" s="482"/>
    </row>
    <row r="587" spans="1:30" ht="12.75" customHeight="1" x14ac:dyDescent="0.2">
      <c r="A587" s="482"/>
      <c r="B587" s="482"/>
      <c r="C587" s="482"/>
      <c r="D587" s="482"/>
      <c r="E587" s="482"/>
      <c r="F587" s="482"/>
      <c r="G587" s="482"/>
      <c r="H587" s="482"/>
      <c r="I587" s="482"/>
      <c r="J587" s="482"/>
      <c r="K587" s="482"/>
      <c r="L587" s="482"/>
      <c r="M587" s="482"/>
      <c r="N587" s="482"/>
      <c r="O587" s="482"/>
      <c r="P587" s="482"/>
      <c r="Q587" s="482"/>
      <c r="R587" s="482"/>
      <c r="S587" s="482"/>
      <c r="T587" s="482"/>
      <c r="U587" s="482"/>
      <c r="V587" s="482"/>
      <c r="W587" s="482"/>
      <c r="X587" s="482"/>
      <c r="Y587" s="482"/>
      <c r="Z587" s="482"/>
      <c r="AA587" s="482"/>
      <c r="AB587" s="482"/>
      <c r="AC587" s="482"/>
      <c r="AD587" s="482"/>
    </row>
    <row r="588" spans="1:30" ht="12.75" customHeight="1" x14ac:dyDescent="0.2">
      <c r="A588" s="482"/>
      <c r="B588" s="482"/>
      <c r="C588" s="482"/>
      <c r="D588" s="482"/>
      <c r="E588" s="482"/>
      <c r="F588" s="482"/>
      <c r="G588" s="482"/>
      <c r="H588" s="482"/>
      <c r="I588" s="482"/>
      <c r="J588" s="482"/>
      <c r="K588" s="482"/>
      <c r="L588" s="482"/>
      <c r="M588" s="482"/>
      <c r="N588" s="482"/>
      <c r="O588" s="482"/>
      <c r="P588" s="482"/>
      <c r="Q588" s="482"/>
      <c r="R588" s="482"/>
      <c r="S588" s="482"/>
      <c r="T588" s="482"/>
      <c r="U588" s="482"/>
      <c r="V588" s="482"/>
      <c r="W588" s="482"/>
      <c r="X588" s="482"/>
      <c r="Y588" s="482"/>
      <c r="Z588" s="482"/>
      <c r="AA588" s="482"/>
      <c r="AB588" s="482"/>
      <c r="AC588" s="482"/>
      <c r="AD588" s="482"/>
    </row>
    <row r="589" spans="1:30" ht="12.75" customHeight="1" x14ac:dyDescent="0.2">
      <c r="A589" s="482"/>
      <c r="B589" s="482"/>
      <c r="C589" s="482"/>
      <c r="D589" s="482"/>
      <c r="E589" s="482"/>
      <c r="F589" s="482"/>
      <c r="G589" s="482"/>
      <c r="H589" s="482"/>
      <c r="I589" s="482"/>
      <c r="J589" s="482"/>
      <c r="K589" s="482"/>
      <c r="L589" s="482"/>
      <c r="M589" s="482"/>
      <c r="N589" s="482"/>
      <c r="O589" s="482"/>
      <c r="P589" s="482"/>
      <c r="Q589" s="482"/>
      <c r="R589" s="482"/>
      <c r="S589" s="482"/>
      <c r="T589" s="482"/>
      <c r="U589" s="482"/>
      <c r="V589" s="482"/>
      <c r="W589" s="482"/>
      <c r="X589" s="482"/>
      <c r="Y589" s="482"/>
      <c r="Z589" s="482"/>
      <c r="AA589" s="482"/>
      <c r="AB589" s="482"/>
      <c r="AC589" s="482"/>
      <c r="AD589" s="482"/>
    </row>
    <row r="590" spans="1:30" ht="12.75" customHeight="1" x14ac:dyDescent="0.2">
      <c r="A590" s="482"/>
      <c r="B590" s="482"/>
      <c r="C590" s="482"/>
      <c r="D590" s="482"/>
      <c r="E590" s="482"/>
      <c r="F590" s="482"/>
      <c r="G590" s="482"/>
      <c r="H590" s="482"/>
      <c r="I590" s="482"/>
      <c r="J590" s="482"/>
      <c r="K590" s="482"/>
      <c r="L590" s="482"/>
      <c r="M590" s="482"/>
      <c r="N590" s="482"/>
      <c r="O590" s="482"/>
      <c r="P590" s="482"/>
      <c r="Q590" s="482"/>
      <c r="R590" s="482"/>
      <c r="S590" s="482"/>
      <c r="T590" s="482"/>
      <c r="U590" s="482"/>
      <c r="V590" s="482"/>
      <c r="W590" s="482"/>
      <c r="X590" s="482"/>
      <c r="Y590" s="482"/>
      <c r="Z590" s="482"/>
      <c r="AA590" s="482"/>
      <c r="AB590" s="482"/>
      <c r="AC590" s="482"/>
      <c r="AD590" s="482"/>
    </row>
    <row r="591" spans="1:30" ht="12.75" customHeight="1" x14ac:dyDescent="0.2">
      <c r="A591" s="482"/>
      <c r="B591" s="482"/>
      <c r="C591" s="482"/>
      <c r="D591" s="482"/>
      <c r="E591" s="482"/>
      <c r="F591" s="482"/>
      <c r="G591" s="482"/>
      <c r="H591" s="482"/>
      <c r="I591" s="482"/>
      <c r="J591" s="482"/>
      <c r="K591" s="482"/>
      <c r="L591" s="482"/>
      <c r="M591" s="482"/>
      <c r="N591" s="482"/>
      <c r="O591" s="482"/>
      <c r="P591" s="482"/>
      <c r="Q591" s="482"/>
      <c r="R591" s="482"/>
      <c r="S591" s="482"/>
      <c r="T591" s="482"/>
      <c r="U591" s="482"/>
      <c r="V591" s="482"/>
      <c r="W591" s="482"/>
      <c r="X591" s="482"/>
      <c r="Y591" s="482"/>
      <c r="Z591" s="482"/>
      <c r="AA591" s="482"/>
      <c r="AB591" s="482"/>
      <c r="AC591" s="482"/>
      <c r="AD591" s="482"/>
    </row>
    <row r="592" spans="1:30" ht="12.75" customHeight="1" x14ac:dyDescent="0.2">
      <c r="A592" s="482"/>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c r="AB592" s="482"/>
      <c r="AC592" s="482"/>
      <c r="AD592" s="482"/>
    </row>
    <row r="593" spans="1:30" ht="12.75" customHeight="1" x14ac:dyDescent="0.2">
      <c r="A593" s="482"/>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c r="AB593" s="482"/>
      <c r="AC593" s="482"/>
      <c r="AD593" s="482"/>
    </row>
    <row r="594" spans="1:30" ht="12.75" customHeight="1" x14ac:dyDescent="0.2">
      <c r="A594" s="482"/>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2"/>
      <c r="AD594" s="482"/>
    </row>
    <row r="595" spans="1:30" ht="12.75" customHeight="1" x14ac:dyDescent="0.2">
      <c r="A595" s="482"/>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c r="AB595" s="482"/>
      <c r="AC595" s="482"/>
      <c r="AD595" s="482"/>
    </row>
    <row r="596" spans="1:30" ht="12.75" customHeight="1" x14ac:dyDescent="0.2">
      <c r="A596" s="482"/>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c r="AB596" s="482"/>
      <c r="AC596" s="482"/>
      <c r="AD596" s="482"/>
    </row>
    <row r="597" spans="1:30" ht="12.75" customHeight="1" x14ac:dyDescent="0.2">
      <c r="A597" s="482"/>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c r="AB597" s="482"/>
      <c r="AC597" s="482"/>
      <c r="AD597" s="482"/>
    </row>
    <row r="598" spans="1:30" ht="12.75" customHeight="1" x14ac:dyDescent="0.2">
      <c r="A598" s="482"/>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2"/>
      <c r="AD598" s="482"/>
    </row>
    <row r="599" spans="1:30" ht="12.75" customHeight="1" x14ac:dyDescent="0.2">
      <c r="A599" s="482"/>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2"/>
      <c r="AD599" s="482"/>
    </row>
    <row r="600" spans="1:30" ht="12.75" customHeight="1" x14ac:dyDescent="0.2">
      <c r="A600" s="482"/>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c r="AB600" s="482"/>
      <c r="AC600" s="482"/>
      <c r="AD600" s="482"/>
    </row>
    <row r="601" spans="1:30" ht="12.75" customHeight="1" x14ac:dyDescent="0.2">
      <c r="A601" s="482"/>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482"/>
      <c r="AD601" s="482"/>
    </row>
    <row r="602" spans="1:30" ht="12.75" customHeight="1" x14ac:dyDescent="0.2">
      <c r="A602" s="482"/>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2"/>
      <c r="AD602" s="482"/>
    </row>
    <row r="603" spans="1:30" ht="12.75" customHeight="1" x14ac:dyDescent="0.2">
      <c r="A603" s="482"/>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c r="AB603" s="482"/>
      <c r="AC603" s="482"/>
      <c r="AD603" s="482"/>
    </row>
    <row r="604" spans="1:30" ht="12.75" customHeight="1" x14ac:dyDescent="0.2">
      <c r="A604" s="482"/>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2"/>
      <c r="AD604" s="482"/>
    </row>
    <row r="605" spans="1:30" ht="12.75" customHeight="1" x14ac:dyDescent="0.2">
      <c r="A605" s="482"/>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2"/>
      <c r="AD605" s="482"/>
    </row>
    <row r="606" spans="1:30" ht="12.75" customHeight="1" x14ac:dyDescent="0.2">
      <c r="A606" s="482"/>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2"/>
      <c r="AD606" s="482"/>
    </row>
    <row r="607" spans="1:30" ht="12.75" customHeight="1" x14ac:dyDescent="0.2">
      <c r="A607" s="482"/>
      <c r="B607" s="482"/>
      <c r="C607" s="482"/>
      <c r="D607" s="482"/>
      <c r="E607" s="482"/>
      <c r="F607" s="482"/>
      <c r="G607" s="482"/>
      <c r="H607" s="482"/>
      <c r="I607" s="482"/>
      <c r="J607" s="482"/>
      <c r="K607" s="482"/>
      <c r="L607" s="482"/>
      <c r="M607" s="482"/>
      <c r="N607" s="482"/>
      <c r="O607" s="482"/>
      <c r="P607" s="482"/>
      <c r="Q607" s="482"/>
      <c r="R607" s="482"/>
      <c r="S607" s="482"/>
      <c r="T607" s="482"/>
      <c r="U607" s="482"/>
      <c r="V607" s="482"/>
      <c r="W607" s="482"/>
      <c r="X607" s="482"/>
      <c r="Y607" s="482"/>
      <c r="Z607" s="482"/>
      <c r="AA607" s="482"/>
      <c r="AB607" s="482"/>
      <c r="AC607" s="482"/>
      <c r="AD607" s="482"/>
    </row>
    <row r="608" spans="1:30" ht="12.75" customHeight="1" x14ac:dyDescent="0.2">
      <c r="A608" s="482"/>
      <c r="B608" s="482"/>
      <c r="C608" s="482"/>
      <c r="D608" s="482"/>
      <c r="E608" s="482"/>
      <c r="F608" s="482"/>
      <c r="G608" s="482"/>
      <c r="H608" s="482"/>
      <c r="I608" s="482"/>
      <c r="J608" s="482"/>
      <c r="K608" s="482"/>
      <c r="L608" s="482"/>
      <c r="M608" s="482"/>
      <c r="N608" s="482"/>
      <c r="O608" s="482"/>
      <c r="P608" s="482"/>
      <c r="Q608" s="482"/>
      <c r="R608" s="482"/>
      <c r="S608" s="482"/>
      <c r="T608" s="482"/>
      <c r="U608" s="482"/>
      <c r="V608" s="482"/>
      <c r="W608" s="482"/>
      <c r="X608" s="482"/>
      <c r="Y608" s="482"/>
      <c r="Z608" s="482"/>
      <c r="AA608" s="482"/>
      <c r="AB608" s="482"/>
      <c r="AC608" s="482"/>
      <c r="AD608" s="482"/>
    </row>
    <row r="609" spans="1:30" ht="12.75" customHeight="1" x14ac:dyDescent="0.2">
      <c r="A609" s="482"/>
      <c r="B609" s="482"/>
      <c r="C609" s="482"/>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c r="Z609" s="482"/>
      <c r="AA609" s="482"/>
      <c r="AB609" s="482"/>
      <c r="AC609" s="482"/>
      <c r="AD609" s="482"/>
    </row>
    <row r="610" spans="1:30" ht="12.75" customHeight="1" x14ac:dyDescent="0.2">
      <c r="A610" s="482"/>
      <c r="B610" s="482"/>
      <c r="C610" s="482"/>
      <c r="D610" s="482"/>
      <c r="E610" s="482"/>
      <c r="F610" s="482"/>
      <c r="G610" s="482"/>
      <c r="H610" s="482"/>
      <c r="I610" s="482"/>
      <c r="J610" s="482"/>
      <c r="K610" s="482"/>
      <c r="L610" s="482"/>
      <c r="M610" s="482"/>
      <c r="N610" s="482"/>
      <c r="O610" s="482"/>
      <c r="P610" s="482"/>
      <c r="Q610" s="482"/>
      <c r="R610" s="482"/>
      <c r="S610" s="482"/>
      <c r="T610" s="482"/>
      <c r="U610" s="482"/>
      <c r="V610" s="482"/>
      <c r="W610" s="482"/>
      <c r="X610" s="482"/>
      <c r="Y610" s="482"/>
      <c r="Z610" s="482"/>
      <c r="AA610" s="482"/>
      <c r="AB610" s="482"/>
      <c r="AC610" s="482"/>
      <c r="AD610" s="482"/>
    </row>
    <row r="611" spans="1:30" ht="12.75" customHeight="1" x14ac:dyDescent="0.2">
      <c r="A611" s="482"/>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2"/>
      <c r="AD611" s="482"/>
    </row>
    <row r="612" spans="1:30" ht="12.75" customHeight="1" x14ac:dyDescent="0.2">
      <c r="A612" s="482"/>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2"/>
      <c r="AD612" s="482"/>
    </row>
    <row r="613" spans="1:30" ht="12.75" customHeight="1" x14ac:dyDescent="0.2">
      <c r="A613" s="482"/>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c r="AB613" s="482"/>
      <c r="AC613" s="482"/>
      <c r="AD613" s="482"/>
    </row>
    <row r="614" spans="1:30" ht="12.75" customHeight="1" x14ac:dyDescent="0.2">
      <c r="A614" s="482"/>
      <c r="B614" s="482"/>
      <c r="C614" s="482"/>
      <c r="D614" s="482"/>
      <c r="E614" s="482"/>
      <c r="F614" s="482"/>
      <c r="G614" s="482"/>
      <c r="H614" s="482"/>
      <c r="I614" s="482"/>
      <c r="J614" s="482"/>
      <c r="K614" s="482"/>
      <c r="L614" s="482"/>
      <c r="M614" s="482"/>
      <c r="N614" s="482"/>
      <c r="O614" s="482"/>
      <c r="P614" s="482"/>
      <c r="Q614" s="482"/>
      <c r="R614" s="482"/>
      <c r="S614" s="482"/>
      <c r="T614" s="482"/>
      <c r="U614" s="482"/>
      <c r="V614" s="482"/>
      <c r="W614" s="482"/>
      <c r="X614" s="482"/>
      <c r="Y614" s="482"/>
      <c r="Z614" s="482"/>
      <c r="AA614" s="482"/>
      <c r="AB614" s="482"/>
      <c r="AC614" s="482"/>
      <c r="AD614" s="482"/>
    </row>
    <row r="615" spans="1:30" ht="12.75" customHeight="1" x14ac:dyDescent="0.2">
      <c r="A615" s="482"/>
      <c r="B615" s="482"/>
      <c r="C615" s="482"/>
      <c r="D615" s="482"/>
      <c r="E615" s="482"/>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row>
    <row r="616" spans="1:30" ht="12.75" customHeight="1" x14ac:dyDescent="0.2">
      <c r="A616" s="482"/>
      <c r="B616" s="482"/>
      <c r="C616" s="482"/>
      <c r="D616" s="482"/>
      <c r="E616" s="482"/>
      <c r="F616" s="482"/>
      <c r="G616" s="482"/>
      <c r="H616" s="482"/>
      <c r="I616" s="482"/>
      <c r="J616" s="482"/>
      <c r="K616" s="482"/>
      <c r="L616" s="482"/>
      <c r="M616" s="482"/>
      <c r="N616" s="482"/>
      <c r="O616" s="482"/>
      <c r="P616" s="482"/>
      <c r="Q616" s="482"/>
      <c r="R616" s="482"/>
      <c r="S616" s="482"/>
      <c r="T616" s="482"/>
      <c r="U616" s="482"/>
      <c r="V616" s="482"/>
      <c r="W616" s="482"/>
      <c r="X616" s="482"/>
      <c r="Y616" s="482"/>
      <c r="Z616" s="482"/>
      <c r="AA616" s="482"/>
      <c r="AB616" s="482"/>
      <c r="AC616" s="482"/>
      <c r="AD616" s="482"/>
    </row>
    <row r="617" spans="1:30" ht="12.75" customHeight="1" x14ac:dyDescent="0.2">
      <c r="A617" s="482"/>
      <c r="B617" s="482"/>
      <c r="C617" s="482"/>
      <c r="D617" s="482"/>
      <c r="E617" s="482"/>
      <c r="F617" s="482"/>
      <c r="G617" s="482"/>
      <c r="H617" s="482"/>
      <c r="I617" s="482"/>
      <c r="J617" s="482"/>
      <c r="K617" s="482"/>
      <c r="L617" s="482"/>
      <c r="M617" s="482"/>
      <c r="N617" s="482"/>
      <c r="O617" s="482"/>
      <c r="P617" s="482"/>
      <c r="Q617" s="482"/>
      <c r="R617" s="482"/>
      <c r="S617" s="482"/>
      <c r="T617" s="482"/>
      <c r="U617" s="482"/>
      <c r="V617" s="482"/>
      <c r="W617" s="482"/>
      <c r="X617" s="482"/>
      <c r="Y617" s="482"/>
      <c r="Z617" s="482"/>
      <c r="AA617" s="482"/>
      <c r="AB617" s="482"/>
      <c r="AC617" s="482"/>
      <c r="AD617" s="482"/>
    </row>
    <row r="618" spans="1:30" ht="12.75" customHeight="1" x14ac:dyDescent="0.2">
      <c r="A618" s="482"/>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c r="AB618" s="482"/>
      <c r="AC618" s="482"/>
      <c r="AD618" s="482"/>
    </row>
    <row r="619" spans="1:30" ht="12.75" customHeight="1" x14ac:dyDescent="0.2">
      <c r="A619" s="482"/>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c r="AB619" s="482"/>
      <c r="AC619" s="482"/>
      <c r="AD619" s="482"/>
    </row>
    <row r="620" spans="1:30" ht="12.75" customHeight="1" x14ac:dyDescent="0.2">
      <c r="A620" s="482"/>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c r="AB620" s="482"/>
      <c r="AC620" s="482"/>
      <c r="AD620" s="482"/>
    </row>
    <row r="621" spans="1:30" ht="12.75" customHeight="1" x14ac:dyDescent="0.2">
      <c r="A621" s="482"/>
      <c r="B621" s="482"/>
      <c r="C621" s="482"/>
      <c r="D621" s="482"/>
      <c r="E621" s="482"/>
      <c r="F621" s="482"/>
      <c r="G621" s="482"/>
      <c r="H621" s="482"/>
      <c r="I621" s="482"/>
      <c r="J621" s="482"/>
      <c r="K621" s="482"/>
      <c r="L621" s="482"/>
      <c r="M621" s="482"/>
      <c r="N621" s="482"/>
      <c r="O621" s="482"/>
      <c r="P621" s="482"/>
      <c r="Q621" s="482"/>
      <c r="R621" s="482"/>
      <c r="S621" s="482"/>
      <c r="T621" s="482"/>
      <c r="U621" s="482"/>
      <c r="V621" s="482"/>
      <c r="W621" s="482"/>
      <c r="X621" s="482"/>
      <c r="Y621" s="482"/>
      <c r="Z621" s="482"/>
      <c r="AA621" s="482"/>
      <c r="AB621" s="482"/>
      <c r="AC621" s="482"/>
      <c r="AD621" s="482"/>
    </row>
    <row r="622" spans="1:30" ht="12.75" customHeight="1" x14ac:dyDescent="0.2">
      <c r="A622" s="482"/>
      <c r="B622" s="482"/>
      <c r="C622" s="482"/>
      <c r="D622" s="482"/>
      <c r="E622" s="482"/>
      <c r="F622" s="482"/>
      <c r="G622" s="482"/>
      <c r="H622" s="482"/>
      <c r="I622" s="482"/>
      <c r="J622" s="482"/>
      <c r="K622" s="482"/>
      <c r="L622" s="482"/>
      <c r="M622" s="482"/>
      <c r="N622" s="482"/>
      <c r="O622" s="482"/>
      <c r="P622" s="482"/>
      <c r="Q622" s="482"/>
      <c r="R622" s="482"/>
      <c r="S622" s="482"/>
      <c r="T622" s="482"/>
      <c r="U622" s="482"/>
      <c r="V622" s="482"/>
      <c r="W622" s="482"/>
      <c r="X622" s="482"/>
      <c r="Y622" s="482"/>
      <c r="Z622" s="482"/>
      <c r="AA622" s="482"/>
      <c r="AB622" s="482"/>
      <c r="AC622" s="482"/>
      <c r="AD622" s="482"/>
    </row>
    <row r="623" spans="1:30" ht="12.75" customHeight="1" x14ac:dyDescent="0.2">
      <c r="A623" s="482"/>
      <c r="B623" s="482"/>
      <c r="C623" s="482"/>
      <c r="D623" s="482"/>
      <c r="E623" s="482"/>
      <c r="F623" s="482"/>
      <c r="G623" s="482"/>
      <c r="H623" s="482"/>
      <c r="I623" s="482"/>
      <c r="J623" s="482"/>
      <c r="K623" s="482"/>
      <c r="L623" s="482"/>
      <c r="M623" s="482"/>
      <c r="N623" s="482"/>
      <c r="O623" s="482"/>
      <c r="P623" s="482"/>
      <c r="Q623" s="482"/>
      <c r="R623" s="482"/>
      <c r="S623" s="482"/>
      <c r="T623" s="482"/>
      <c r="U623" s="482"/>
      <c r="V623" s="482"/>
      <c r="W623" s="482"/>
      <c r="X623" s="482"/>
      <c r="Y623" s="482"/>
      <c r="Z623" s="482"/>
      <c r="AA623" s="482"/>
      <c r="AB623" s="482"/>
      <c r="AC623" s="482"/>
      <c r="AD623" s="482"/>
    </row>
    <row r="624" spans="1:30" ht="12.75" customHeight="1" x14ac:dyDescent="0.2">
      <c r="A624" s="482"/>
      <c r="B624" s="482"/>
      <c r="C624" s="482"/>
      <c r="D624" s="482"/>
      <c r="E624" s="482"/>
      <c r="F624" s="482"/>
      <c r="G624" s="482"/>
      <c r="H624" s="482"/>
      <c r="I624" s="482"/>
      <c r="J624" s="482"/>
      <c r="K624" s="482"/>
      <c r="L624" s="482"/>
      <c r="M624" s="482"/>
      <c r="N624" s="482"/>
      <c r="O624" s="482"/>
      <c r="P624" s="482"/>
      <c r="Q624" s="482"/>
      <c r="R624" s="482"/>
      <c r="S624" s="482"/>
      <c r="T624" s="482"/>
      <c r="U624" s="482"/>
      <c r="V624" s="482"/>
      <c r="W624" s="482"/>
      <c r="X624" s="482"/>
      <c r="Y624" s="482"/>
      <c r="Z624" s="482"/>
      <c r="AA624" s="482"/>
      <c r="AB624" s="482"/>
      <c r="AC624" s="482"/>
      <c r="AD624" s="482"/>
    </row>
    <row r="625" spans="1:30" ht="12.75" customHeight="1" x14ac:dyDescent="0.2">
      <c r="A625" s="482"/>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2"/>
      <c r="AD625" s="482"/>
    </row>
    <row r="626" spans="1:30" ht="12.75" customHeight="1" x14ac:dyDescent="0.2">
      <c r="A626" s="482"/>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c r="AB626" s="482"/>
      <c r="AC626" s="482"/>
      <c r="AD626" s="482"/>
    </row>
    <row r="627" spans="1:30" ht="12.75" customHeight="1" x14ac:dyDescent="0.2">
      <c r="A627" s="482"/>
      <c r="B627" s="482"/>
      <c r="C627" s="482"/>
      <c r="D627" s="482"/>
      <c r="E627" s="482"/>
      <c r="F627" s="482"/>
      <c r="G627" s="482"/>
      <c r="H627" s="482"/>
      <c r="I627" s="482"/>
      <c r="J627" s="482"/>
      <c r="K627" s="482"/>
      <c r="L627" s="482"/>
      <c r="M627" s="482"/>
      <c r="N627" s="482"/>
      <c r="O627" s="482"/>
      <c r="P627" s="482"/>
      <c r="Q627" s="482"/>
      <c r="R627" s="482"/>
      <c r="S627" s="482"/>
      <c r="T627" s="482"/>
      <c r="U627" s="482"/>
      <c r="V627" s="482"/>
      <c r="W627" s="482"/>
      <c r="X627" s="482"/>
      <c r="Y627" s="482"/>
      <c r="Z627" s="482"/>
      <c r="AA627" s="482"/>
      <c r="AB627" s="482"/>
      <c r="AC627" s="482"/>
      <c r="AD627" s="482"/>
    </row>
    <row r="628" spans="1:30" ht="12.75" customHeight="1" x14ac:dyDescent="0.2">
      <c r="A628" s="482"/>
      <c r="B628" s="482"/>
      <c r="C628" s="482"/>
      <c r="D628" s="482"/>
      <c r="E628" s="482"/>
      <c r="F628" s="482"/>
      <c r="G628" s="482"/>
      <c r="H628" s="482"/>
      <c r="I628" s="482"/>
      <c r="J628" s="482"/>
      <c r="K628" s="482"/>
      <c r="L628" s="482"/>
      <c r="M628" s="482"/>
      <c r="N628" s="482"/>
      <c r="O628" s="482"/>
      <c r="P628" s="482"/>
      <c r="Q628" s="482"/>
      <c r="R628" s="482"/>
      <c r="S628" s="482"/>
      <c r="T628" s="482"/>
      <c r="U628" s="482"/>
      <c r="V628" s="482"/>
      <c r="W628" s="482"/>
      <c r="X628" s="482"/>
      <c r="Y628" s="482"/>
      <c r="Z628" s="482"/>
      <c r="AA628" s="482"/>
      <c r="AB628" s="482"/>
      <c r="AC628" s="482"/>
      <c r="AD628" s="482"/>
    </row>
    <row r="629" spans="1:30" ht="12.75" customHeight="1" x14ac:dyDescent="0.2">
      <c r="A629" s="482"/>
      <c r="B629" s="482"/>
      <c r="C629" s="482"/>
      <c r="D629" s="482"/>
      <c r="E629" s="482"/>
      <c r="F629" s="482"/>
      <c r="G629" s="482"/>
      <c r="H629" s="482"/>
      <c r="I629" s="482"/>
      <c r="J629" s="482"/>
      <c r="K629" s="482"/>
      <c r="L629" s="482"/>
      <c r="M629" s="482"/>
      <c r="N629" s="482"/>
      <c r="O629" s="482"/>
      <c r="P629" s="482"/>
      <c r="Q629" s="482"/>
      <c r="R629" s="482"/>
      <c r="S629" s="482"/>
      <c r="T629" s="482"/>
      <c r="U629" s="482"/>
      <c r="V629" s="482"/>
      <c r="W629" s="482"/>
      <c r="X629" s="482"/>
      <c r="Y629" s="482"/>
      <c r="Z629" s="482"/>
      <c r="AA629" s="482"/>
      <c r="AB629" s="482"/>
      <c r="AC629" s="482"/>
      <c r="AD629" s="482"/>
    </row>
    <row r="630" spans="1:30" ht="12.75" customHeight="1" x14ac:dyDescent="0.2">
      <c r="A630" s="482"/>
      <c r="B630" s="482"/>
      <c r="C630" s="482"/>
      <c r="D630" s="482"/>
      <c r="E630" s="482"/>
      <c r="F630" s="482"/>
      <c r="G630" s="482"/>
      <c r="H630" s="482"/>
      <c r="I630" s="482"/>
      <c r="J630" s="482"/>
      <c r="K630" s="482"/>
      <c r="L630" s="482"/>
      <c r="M630" s="482"/>
      <c r="N630" s="482"/>
      <c r="O630" s="482"/>
      <c r="P630" s="482"/>
      <c r="Q630" s="482"/>
      <c r="R630" s="482"/>
      <c r="S630" s="482"/>
      <c r="T630" s="482"/>
      <c r="U630" s="482"/>
      <c r="V630" s="482"/>
      <c r="W630" s="482"/>
      <c r="X630" s="482"/>
      <c r="Y630" s="482"/>
      <c r="Z630" s="482"/>
      <c r="AA630" s="482"/>
      <c r="AB630" s="482"/>
      <c r="AC630" s="482"/>
      <c r="AD630" s="482"/>
    </row>
    <row r="631" spans="1:30" ht="12.75" customHeight="1" x14ac:dyDescent="0.2">
      <c r="A631" s="482"/>
      <c r="B631" s="482"/>
      <c r="C631" s="482"/>
      <c r="D631" s="482"/>
      <c r="E631" s="482"/>
      <c r="F631" s="482"/>
      <c r="G631" s="482"/>
      <c r="H631" s="482"/>
      <c r="I631" s="482"/>
      <c r="J631" s="482"/>
      <c r="K631" s="482"/>
      <c r="L631" s="482"/>
      <c r="M631" s="482"/>
      <c r="N631" s="482"/>
      <c r="O631" s="482"/>
      <c r="P631" s="482"/>
      <c r="Q631" s="482"/>
      <c r="R631" s="482"/>
      <c r="S631" s="482"/>
      <c r="T631" s="482"/>
      <c r="U631" s="482"/>
      <c r="V631" s="482"/>
      <c r="W631" s="482"/>
      <c r="X631" s="482"/>
      <c r="Y631" s="482"/>
      <c r="Z631" s="482"/>
      <c r="AA631" s="482"/>
      <c r="AB631" s="482"/>
      <c r="AC631" s="482"/>
      <c r="AD631" s="482"/>
    </row>
    <row r="632" spans="1:30" ht="12.75" customHeight="1" x14ac:dyDescent="0.2">
      <c r="A632" s="482"/>
      <c r="B632" s="482"/>
      <c r="C632" s="482"/>
      <c r="D632" s="482"/>
      <c r="E632" s="482"/>
      <c r="F632" s="482"/>
      <c r="G632" s="482"/>
      <c r="H632" s="482"/>
      <c r="I632" s="482"/>
      <c r="J632" s="482"/>
      <c r="K632" s="482"/>
      <c r="L632" s="482"/>
      <c r="M632" s="482"/>
      <c r="N632" s="482"/>
      <c r="O632" s="482"/>
      <c r="P632" s="482"/>
      <c r="Q632" s="482"/>
      <c r="R632" s="482"/>
      <c r="S632" s="482"/>
      <c r="T632" s="482"/>
      <c r="U632" s="482"/>
      <c r="V632" s="482"/>
      <c r="W632" s="482"/>
      <c r="X632" s="482"/>
      <c r="Y632" s="482"/>
      <c r="Z632" s="482"/>
      <c r="AA632" s="482"/>
      <c r="AB632" s="482"/>
      <c r="AC632" s="482"/>
      <c r="AD632" s="482"/>
    </row>
    <row r="633" spans="1:30" ht="12.75" customHeight="1" x14ac:dyDescent="0.2">
      <c r="A633" s="482"/>
      <c r="B633" s="482"/>
      <c r="C633" s="482"/>
      <c r="D633" s="482"/>
      <c r="E633" s="482"/>
      <c r="F633" s="482"/>
      <c r="G633" s="482"/>
      <c r="H633" s="482"/>
      <c r="I633" s="482"/>
      <c r="J633" s="482"/>
      <c r="K633" s="482"/>
      <c r="L633" s="482"/>
      <c r="M633" s="482"/>
      <c r="N633" s="482"/>
      <c r="O633" s="482"/>
      <c r="P633" s="482"/>
      <c r="Q633" s="482"/>
      <c r="R633" s="482"/>
      <c r="S633" s="482"/>
      <c r="T633" s="482"/>
      <c r="U633" s="482"/>
      <c r="V633" s="482"/>
      <c r="W633" s="482"/>
      <c r="X633" s="482"/>
      <c r="Y633" s="482"/>
      <c r="Z633" s="482"/>
      <c r="AA633" s="482"/>
      <c r="AB633" s="482"/>
      <c r="AC633" s="482"/>
      <c r="AD633" s="482"/>
    </row>
    <row r="634" spans="1:30" ht="12.75" customHeight="1" x14ac:dyDescent="0.2">
      <c r="A634" s="482"/>
      <c r="B634" s="482"/>
      <c r="C634" s="482"/>
      <c r="D634" s="482"/>
      <c r="E634" s="482"/>
      <c r="F634" s="482"/>
      <c r="G634" s="482"/>
      <c r="H634" s="482"/>
      <c r="I634" s="482"/>
      <c r="J634" s="482"/>
      <c r="K634" s="482"/>
      <c r="L634" s="482"/>
      <c r="M634" s="482"/>
      <c r="N634" s="482"/>
      <c r="O634" s="482"/>
      <c r="P634" s="482"/>
      <c r="Q634" s="482"/>
      <c r="R634" s="482"/>
      <c r="S634" s="482"/>
      <c r="T634" s="482"/>
      <c r="U634" s="482"/>
      <c r="V634" s="482"/>
      <c r="W634" s="482"/>
      <c r="X634" s="482"/>
      <c r="Y634" s="482"/>
      <c r="Z634" s="482"/>
      <c r="AA634" s="482"/>
      <c r="AB634" s="482"/>
      <c r="AC634" s="482"/>
      <c r="AD634" s="482"/>
    </row>
    <row r="635" spans="1:30" ht="12.75" customHeight="1" x14ac:dyDescent="0.2">
      <c r="A635" s="482"/>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2"/>
      <c r="AD635" s="482"/>
    </row>
    <row r="636" spans="1:30" ht="12.75" customHeight="1" x14ac:dyDescent="0.2">
      <c r="A636" s="482"/>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82"/>
      <c r="AD636" s="482"/>
    </row>
    <row r="637" spans="1:30" ht="12.75" customHeight="1" x14ac:dyDescent="0.2">
      <c r="A637" s="482"/>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82"/>
      <c r="AD637" s="482"/>
    </row>
    <row r="638" spans="1:30" ht="12.75" customHeight="1" x14ac:dyDescent="0.2">
      <c r="A638" s="482"/>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82"/>
      <c r="AD638" s="482"/>
    </row>
    <row r="639" spans="1:30" ht="12.75" customHeight="1" x14ac:dyDescent="0.2">
      <c r="A639" s="482"/>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c r="AB639" s="482"/>
      <c r="AC639" s="482"/>
      <c r="AD639" s="482"/>
    </row>
    <row r="640" spans="1:30" ht="12.75" customHeight="1" x14ac:dyDescent="0.2">
      <c r="A640" s="482"/>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c r="AB640" s="482"/>
      <c r="AC640" s="482"/>
      <c r="AD640" s="482"/>
    </row>
    <row r="641" spans="1:30" ht="12.75" customHeight="1" x14ac:dyDescent="0.2">
      <c r="A641" s="482"/>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2"/>
      <c r="AD641" s="482"/>
    </row>
    <row r="642" spans="1:30" ht="12.75" customHeight="1" x14ac:dyDescent="0.2">
      <c r="A642" s="482"/>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2"/>
      <c r="AD642" s="482"/>
    </row>
    <row r="643" spans="1:30" ht="12.75" customHeight="1" x14ac:dyDescent="0.2">
      <c r="A643" s="482"/>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2"/>
      <c r="AD643" s="482"/>
    </row>
    <row r="644" spans="1:30" ht="12.75" customHeight="1" x14ac:dyDescent="0.2">
      <c r="A644" s="482"/>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c r="AB644" s="482"/>
      <c r="AC644" s="482"/>
      <c r="AD644" s="482"/>
    </row>
    <row r="645" spans="1:30" ht="12.75" customHeight="1" x14ac:dyDescent="0.2">
      <c r="A645" s="482"/>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c r="AB645" s="482"/>
      <c r="AC645" s="482"/>
      <c r="AD645" s="482"/>
    </row>
    <row r="646" spans="1:30" ht="12.75" customHeight="1" x14ac:dyDescent="0.2">
      <c r="A646" s="482"/>
      <c r="B646" s="482"/>
      <c r="C646" s="482"/>
      <c r="D646" s="482"/>
      <c r="E646" s="482"/>
      <c r="F646" s="482"/>
      <c r="G646" s="482"/>
      <c r="H646" s="482"/>
      <c r="I646" s="482"/>
      <c r="J646" s="482"/>
      <c r="K646" s="482"/>
      <c r="L646" s="482"/>
      <c r="M646" s="482"/>
      <c r="N646" s="482"/>
      <c r="O646" s="482"/>
      <c r="P646" s="482"/>
      <c r="Q646" s="482"/>
      <c r="R646" s="482"/>
      <c r="S646" s="482"/>
      <c r="T646" s="482"/>
      <c r="U646" s="482"/>
      <c r="V646" s="482"/>
      <c r="W646" s="482"/>
      <c r="X646" s="482"/>
      <c r="Y646" s="482"/>
      <c r="Z646" s="482"/>
      <c r="AA646" s="482"/>
      <c r="AB646" s="482"/>
      <c r="AC646" s="482"/>
      <c r="AD646" s="482"/>
    </row>
    <row r="647" spans="1:30" ht="12.75" customHeight="1" x14ac:dyDescent="0.2">
      <c r="A647" s="482"/>
      <c r="B647" s="482"/>
      <c r="C647" s="482"/>
      <c r="D647" s="482"/>
      <c r="E647" s="482"/>
      <c r="F647" s="482"/>
      <c r="G647" s="482"/>
      <c r="H647" s="482"/>
      <c r="I647" s="482"/>
      <c r="J647" s="482"/>
      <c r="K647" s="482"/>
      <c r="L647" s="482"/>
      <c r="M647" s="482"/>
      <c r="N647" s="482"/>
      <c r="O647" s="482"/>
      <c r="P647" s="482"/>
      <c r="Q647" s="482"/>
      <c r="R647" s="482"/>
      <c r="S647" s="482"/>
      <c r="T647" s="482"/>
      <c r="U647" s="482"/>
      <c r="V647" s="482"/>
      <c r="W647" s="482"/>
      <c r="X647" s="482"/>
      <c r="Y647" s="482"/>
      <c r="Z647" s="482"/>
      <c r="AA647" s="482"/>
      <c r="AB647" s="482"/>
      <c r="AC647" s="482"/>
      <c r="AD647" s="482"/>
    </row>
    <row r="648" spans="1:30" ht="12.75" customHeight="1" x14ac:dyDescent="0.2">
      <c r="A648" s="482"/>
      <c r="B648" s="482"/>
      <c r="C648" s="482"/>
      <c r="D648" s="482"/>
      <c r="E648" s="482"/>
      <c r="F648" s="482"/>
      <c r="G648" s="482"/>
      <c r="H648" s="482"/>
      <c r="I648" s="482"/>
      <c r="J648" s="482"/>
      <c r="K648" s="482"/>
      <c r="L648" s="482"/>
      <c r="M648" s="482"/>
      <c r="N648" s="482"/>
      <c r="O648" s="482"/>
      <c r="P648" s="482"/>
      <c r="Q648" s="482"/>
      <c r="R648" s="482"/>
      <c r="S648" s="482"/>
      <c r="T648" s="482"/>
      <c r="U648" s="482"/>
      <c r="V648" s="482"/>
      <c r="W648" s="482"/>
      <c r="X648" s="482"/>
      <c r="Y648" s="482"/>
      <c r="Z648" s="482"/>
      <c r="AA648" s="482"/>
      <c r="AB648" s="482"/>
      <c r="AC648" s="482"/>
      <c r="AD648" s="482"/>
    </row>
    <row r="649" spans="1:30" ht="12.75" customHeight="1" x14ac:dyDescent="0.2">
      <c r="A649" s="482"/>
      <c r="B649" s="482"/>
      <c r="C649" s="482"/>
      <c r="D649" s="482"/>
      <c r="E649" s="482"/>
      <c r="F649" s="482"/>
      <c r="G649" s="482"/>
      <c r="H649" s="482"/>
      <c r="I649" s="482"/>
      <c r="J649" s="482"/>
      <c r="K649" s="482"/>
      <c r="L649" s="482"/>
      <c r="M649" s="482"/>
      <c r="N649" s="482"/>
      <c r="O649" s="482"/>
      <c r="P649" s="482"/>
      <c r="Q649" s="482"/>
      <c r="R649" s="482"/>
      <c r="S649" s="482"/>
      <c r="T649" s="482"/>
      <c r="U649" s="482"/>
      <c r="V649" s="482"/>
      <c r="W649" s="482"/>
      <c r="X649" s="482"/>
      <c r="Y649" s="482"/>
      <c r="Z649" s="482"/>
      <c r="AA649" s="482"/>
      <c r="AB649" s="482"/>
      <c r="AC649" s="482"/>
      <c r="AD649" s="482"/>
    </row>
    <row r="650" spans="1:30" ht="12.75" customHeight="1" x14ac:dyDescent="0.2">
      <c r="A650" s="482"/>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2"/>
      <c r="AD650" s="482"/>
    </row>
    <row r="651" spans="1:30" ht="12.75" customHeight="1" x14ac:dyDescent="0.2">
      <c r="A651" s="482"/>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2"/>
      <c r="AD651" s="482"/>
    </row>
    <row r="652" spans="1:30" ht="12.75" customHeight="1" x14ac:dyDescent="0.2">
      <c r="A652" s="482"/>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c r="AB652" s="482"/>
      <c r="AC652" s="482"/>
      <c r="AD652" s="482"/>
    </row>
    <row r="653" spans="1:30" ht="12.75" customHeight="1" x14ac:dyDescent="0.2">
      <c r="A653" s="482"/>
      <c r="B653" s="482"/>
      <c r="C653" s="482"/>
      <c r="D653" s="482"/>
      <c r="E653" s="482"/>
      <c r="F653" s="482"/>
      <c r="G653" s="482"/>
      <c r="H653" s="482"/>
      <c r="I653" s="482"/>
      <c r="J653" s="482"/>
      <c r="K653" s="482"/>
      <c r="L653" s="482"/>
      <c r="M653" s="482"/>
      <c r="N653" s="482"/>
      <c r="O653" s="482"/>
      <c r="P653" s="482"/>
      <c r="Q653" s="482"/>
      <c r="R653" s="482"/>
      <c r="S653" s="482"/>
      <c r="T653" s="482"/>
      <c r="U653" s="482"/>
      <c r="V653" s="482"/>
      <c r="W653" s="482"/>
      <c r="X653" s="482"/>
      <c r="Y653" s="482"/>
      <c r="Z653" s="482"/>
      <c r="AA653" s="482"/>
      <c r="AB653" s="482"/>
      <c r="AC653" s="482"/>
      <c r="AD653" s="482"/>
    </row>
    <row r="654" spans="1:30" ht="12.75" customHeight="1" x14ac:dyDescent="0.2">
      <c r="A654" s="482"/>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c r="AB654" s="482"/>
      <c r="AC654" s="482"/>
      <c r="AD654" s="482"/>
    </row>
    <row r="655" spans="1:30" ht="12.75" customHeight="1" x14ac:dyDescent="0.2">
      <c r="A655" s="482"/>
      <c r="B655" s="482"/>
      <c r="C655" s="482"/>
      <c r="D655" s="482"/>
      <c r="E655" s="482"/>
      <c r="F655" s="482"/>
      <c r="G655" s="482"/>
      <c r="H655" s="482"/>
      <c r="I655" s="482"/>
      <c r="J655" s="482"/>
      <c r="K655" s="482"/>
      <c r="L655" s="482"/>
      <c r="M655" s="482"/>
      <c r="N655" s="482"/>
      <c r="O655" s="482"/>
      <c r="P655" s="482"/>
      <c r="Q655" s="482"/>
      <c r="R655" s="482"/>
      <c r="S655" s="482"/>
      <c r="T655" s="482"/>
      <c r="U655" s="482"/>
      <c r="V655" s="482"/>
      <c r="W655" s="482"/>
      <c r="X655" s="482"/>
      <c r="Y655" s="482"/>
      <c r="Z655" s="482"/>
      <c r="AA655" s="482"/>
      <c r="AB655" s="482"/>
      <c r="AC655" s="482"/>
      <c r="AD655" s="482"/>
    </row>
    <row r="656" spans="1:30" ht="12.75" customHeight="1" x14ac:dyDescent="0.2">
      <c r="A656" s="482"/>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2"/>
      <c r="Z656" s="482"/>
      <c r="AA656" s="482"/>
      <c r="AB656" s="482"/>
      <c r="AC656" s="482"/>
      <c r="AD656" s="482"/>
    </row>
    <row r="657" spans="1:30" ht="12.75" customHeight="1" x14ac:dyDescent="0.2">
      <c r="A657" s="482"/>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c r="AB657" s="482"/>
      <c r="AC657" s="482"/>
      <c r="AD657" s="482"/>
    </row>
    <row r="658" spans="1:30" ht="12.75" customHeight="1" x14ac:dyDescent="0.2">
      <c r="A658" s="482"/>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2"/>
      <c r="AD658" s="482"/>
    </row>
    <row r="659" spans="1:30" ht="12.75" customHeight="1" x14ac:dyDescent="0.2">
      <c r="A659" s="482"/>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c r="AB659" s="482"/>
      <c r="AC659" s="482"/>
      <c r="AD659" s="482"/>
    </row>
    <row r="660" spans="1:30" ht="12.75" customHeight="1" x14ac:dyDescent="0.2">
      <c r="A660" s="482"/>
      <c r="B660" s="482"/>
      <c r="C660" s="482"/>
      <c r="D660" s="482"/>
      <c r="E660" s="482"/>
      <c r="F660" s="482"/>
      <c r="G660" s="482"/>
      <c r="H660" s="482"/>
      <c r="I660" s="482"/>
      <c r="J660" s="482"/>
      <c r="K660" s="482"/>
      <c r="L660" s="482"/>
      <c r="M660" s="482"/>
      <c r="N660" s="482"/>
      <c r="O660" s="482"/>
      <c r="P660" s="482"/>
      <c r="Q660" s="482"/>
      <c r="R660" s="482"/>
      <c r="S660" s="482"/>
      <c r="T660" s="482"/>
      <c r="U660" s="482"/>
      <c r="V660" s="482"/>
      <c r="W660" s="482"/>
      <c r="X660" s="482"/>
      <c r="Y660" s="482"/>
      <c r="Z660" s="482"/>
      <c r="AA660" s="482"/>
      <c r="AB660" s="482"/>
      <c r="AC660" s="482"/>
      <c r="AD660" s="482"/>
    </row>
    <row r="661" spans="1:30" ht="12.75" customHeight="1" x14ac:dyDescent="0.2">
      <c r="A661" s="482"/>
      <c r="B661" s="482"/>
      <c r="C661" s="482"/>
      <c r="D661" s="482"/>
      <c r="E661" s="482"/>
      <c r="F661" s="482"/>
      <c r="G661" s="482"/>
      <c r="H661" s="482"/>
      <c r="I661" s="482"/>
      <c r="J661" s="482"/>
      <c r="K661" s="482"/>
      <c r="L661" s="482"/>
      <c r="M661" s="482"/>
      <c r="N661" s="482"/>
      <c r="O661" s="482"/>
      <c r="P661" s="482"/>
      <c r="Q661" s="482"/>
      <c r="R661" s="482"/>
      <c r="S661" s="482"/>
      <c r="T661" s="482"/>
      <c r="U661" s="482"/>
      <c r="V661" s="482"/>
      <c r="W661" s="482"/>
      <c r="X661" s="482"/>
      <c r="Y661" s="482"/>
      <c r="Z661" s="482"/>
      <c r="AA661" s="482"/>
      <c r="AB661" s="482"/>
      <c r="AC661" s="482"/>
      <c r="AD661" s="482"/>
    </row>
    <row r="662" spans="1:30" ht="12.75" customHeight="1" x14ac:dyDescent="0.2">
      <c r="A662" s="482"/>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2"/>
      <c r="Z662" s="482"/>
      <c r="AA662" s="482"/>
      <c r="AB662" s="482"/>
      <c r="AC662" s="482"/>
      <c r="AD662" s="482"/>
    </row>
    <row r="663" spans="1:30" ht="12.75" customHeight="1" x14ac:dyDescent="0.2">
      <c r="A663" s="482"/>
      <c r="B663" s="482"/>
      <c r="C663" s="482"/>
      <c r="D663" s="482"/>
      <c r="E663" s="482"/>
      <c r="F663" s="482"/>
      <c r="G663" s="482"/>
      <c r="H663" s="482"/>
      <c r="I663" s="482"/>
      <c r="J663" s="482"/>
      <c r="K663" s="482"/>
      <c r="L663" s="482"/>
      <c r="M663" s="482"/>
      <c r="N663" s="482"/>
      <c r="O663" s="482"/>
      <c r="P663" s="482"/>
      <c r="Q663" s="482"/>
      <c r="R663" s="482"/>
      <c r="S663" s="482"/>
      <c r="T663" s="482"/>
      <c r="U663" s="482"/>
      <c r="V663" s="482"/>
      <c r="W663" s="482"/>
      <c r="X663" s="482"/>
      <c r="Y663" s="482"/>
      <c r="Z663" s="482"/>
      <c r="AA663" s="482"/>
      <c r="AB663" s="482"/>
      <c r="AC663" s="482"/>
      <c r="AD663" s="482"/>
    </row>
    <row r="664" spans="1:30" ht="12.75" customHeight="1" x14ac:dyDescent="0.2">
      <c r="A664" s="482"/>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c r="AB664" s="482"/>
      <c r="AC664" s="482"/>
      <c r="AD664" s="482"/>
    </row>
    <row r="665" spans="1:30" ht="12.75" customHeight="1" x14ac:dyDescent="0.2">
      <c r="A665" s="482"/>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c r="AB665" s="482"/>
      <c r="AC665" s="482"/>
      <c r="AD665" s="482"/>
    </row>
    <row r="666" spans="1:30" ht="12.75" customHeight="1" x14ac:dyDescent="0.2">
      <c r="A666" s="482"/>
      <c r="B666" s="482"/>
      <c r="C666" s="482"/>
      <c r="D666" s="482"/>
      <c r="E666" s="482"/>
      <c r="F666" s="482"/>
      <c r="G666" s="482"/>
      <c r="H666" s="482"/>
      <c r="I666" s="482"/>
      <c r="J666" s="482"/>
      <c r="K666" s="482"/>
      <c r="L666" s="482"/>
      <c r="M666" s="482"/>
      <c r="N666" s="482"/>
      <c r="O666" s="482"/>
      <c r="P666" s="482"/>
      <c r="Q666" s="482"/>
      <c r="R666" s="482"/>
      <c r="S666" s="482"/>
      <c r="T666" s="482"/>
      <c r="U666" s="482"/>
      <c r="V666" s="482"/>
      <c r="W666" s="482"/>
      <c r="X666" s="482"/>
      <c r="Y666" s="482"/>
      <c r="Z666" s="482"/>
      <c r="AA666" s="482"/>
      <c r="AB666" s="482"/>
      <c r="AC666" s="482"/>
      <c r="AD666" s="482"/>
    </row>
    <row r="667" spans="1:30" ht="12.75" customHeight="1" x14ac:dyDescent="0.2">
      <c r="A667" s="482"/>
      <c r="B667" s="482"/>
      <c r="C667" s="482"/>
      <c r="D667" s="482"/>
      <c r="E667" s="482"/>
      <c r="F667" s="482"/>
      <c r="G667" s="482"/>
      <c r="H667" s="482"/>
      <c r="I667" s="482"/>
      <c r="J667" s="482"/>
      <c r="K667" s="482"/>
      <c r="L667" s="482"/>
      <c r="M667" s="482"/>
      <c r="N667" s="482"/>
      <c r="O667" s="482"/>
      <c r="P667" s="482"/>
      <c r="Q667" s="482"/>
      <c r="R667" s="482"/>
      <c r="S667" s="482"/>
      <c r="T667" s="482"/>
      <c r="U667" s="482"/>
      <c r="V667" s="482"/>
      <c r="W667" s="482"/>
      <c r="X667" s="482"/>
      <c r="Y667" s="482"/>
      <c r="Z667" s="482"/>
      <c r="AA667" s="482"/>
      <c r="AB667" s="482"/>
      <c r="AC667" s="482"/>
      <c r="AD667" s="482"/>
    </row>
    <row r="668" spans="1:30" ht="12.75" customHeight="1" x14ac:dyDescent="0.2">
      <c r="A668" s="482"/>
      <c r="B668" s="482"/>
      <c r="C668" s="482"/>
      <c r="D668" s="482"/>
      <c r="E668" s="482"/>
      <c r="F668" s="482"/>
      <c r="G668" s="482"/>
      <c r="H668" s="482"/>
      <c r="I668" s="482"/>
      <c r="J668" s="482"/>
      <c r="K668" s="482"/>
      <c r="L668" s="482"/>
      <c r="M668" s="482"/>
      <c r="N668" s="482"/>
      <c r="O668" s="482"/>
      <c r="P668" s="482"/>
      <c r="Q668" s="482"/>
      <c r="R668" s="482"/>
      <c r="S668" s="482"/>
      <c r="T668" s="482"/>
      <c r="U668" s="482"/>
      <c r="V668" s="482"/>
      <c r="W668" s="482"/>
      <c r="X668" s="482"/>
      <c r="Y668" s="482"/>
      <c r="Z668" s="482"/>
      <c r="AA668" s="482"/>
      <c r="AB668" s="482"/>
      <c r="AC668" s="482"/>
      <c r="AD668" s="482"/>
    </row>
    <row r="669" spans="1:30" ht="12.75" customHeight="1" x14ac:dyDescent="0.2">
      <c r="A669" s="482"/>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c r="AB669" s="482"/>
      <c r="AC669" s="482"/>
      <c r="AD669" s="482"/>
    </row>
    <row r="670" spans="1:30" ht="12.75" customHeight="1" x14ac:dyDescent="0.2">
      <c r="A670" s="482"/>
      <c r="B670" s="482"/>
      <c r="C670" s="482"/>
      <c r="D670" s="482"/>
      <c r="E670" s="482"/>
      <c r="F670" s="482"/>
      <c r="G670" s="482"/>
      <c r="H670" s="482"/>
      <c r="I670" s="482"/>
      <c r="J670" s="482"/>
      <c r="K670" s="482"/>
      <c r="L670" s="482"/>
      <c r="M670" s="482"/>
      <c r="N670" s="482"/>
      <c r="O670" s="482"/>
      <c r="P670" s="482"/>
      <c r="Q670" s="482"/>
      <c r="R670" s="482"/>
      <c r="S670" s="482"/>
      <c r="T670" s="482"/>
      <c r="U670" s="482"/>
      <c r="V670" s="482"/>
      <c r="W670" s="482"/>
      <c r="X670" s="482"/>
      <c r="Y670" s="482"/>
      <c r="Z670" s="482"/>
      <c r="AA670" s="482"/>
      <c r="AB670" s="482"/>
      <c r="AC670" s="482"/>
      <c r="AD670" s="482"/>
    </row>
    <row r="671" spans="1:30" ht="12.75" customHeight="1" x14ac:dyDescent="0.2">
      <c r="A671" s="482"/>
      <c r="B671" s="482"/>
      <c r="C671" s="482"/>
      <c r="D671" s="482"/>
      <c r="E671" s="482"/>
      <c r="F671" s="482"/>
      <c r="G671" s="482"/>
      <c r="H671" s="482"/>
      <c r="I671" s="482"/>
      <c r="J671" s="482"/>
      <c r="K671" s="482"/>
      <c r="L671" s="482"/>
      <c r="M671" s="482"/>
      <c r="N671" s="482"/>
      <c r="O671" s="482"/>
      <c r="P671" s="482"/>
      <c r="Q671" s="482"/>
      <c r="R671" s="482"/>
      <c r="S671" s="482"/>
      <c r="T671" s="482"/>
      <c r="U671" s="482"/>
      <c r="V671" s="482"/>
      <c r="W671" s="482"/>
      <c r="X671" s="482"/>
      <c r="Y671" s="482"/>
      <c r="Z671" s="482"/>
      <c r="AA671" s="482"/>
      <c r="AB671" s="482"/>
      <c r="AC671" s="482"/>
      <c r="AD671" s="482"/>
    </row>
    <row r="672" spans="1:30" ht="12.75" customHeight="1" x14ac:dyDescent="0.2">
      <c r="A672" s="482"/>
      <c r="B672" s="482"/>
      <c r="C672" s="482"/>
      <c r="D672" s="482"/>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482"/>
      <c r="AD672" s="482"/>
    </row>
    <row r="673" spans="1:30" ht="12.75" customHeight="1" x14ac:dyDescent="0.2">
      <c r="A673" s="482"/>
      <c r="B673" s="482"/>
      <c r="C673" s="482"/>
      <c r="D673" s="482"/>
      <c r="E673" s="482"/>
      <c r="F673" s="482"/>
      <c r="G673" s="482"/>
      <c r="H673" s="482"/>
      <c r="I673" s="482"/>
      <c r="J673" s="482"/>
      <c r="K673" s="482"/>
      <c r="L673" s="482"/>
      <c r="M673" s="482"/>
      <c r="N673" s="482"/>
      <c r="O673" s="482"/>
      <c r="P673" s="482"/>
      <c r="Q673" s="482"/>
      <c r="R673" s="482"/>
      <c r="S673" s="482"/>
      <c r="T673" s="482"/>
      <c r="U673" s="482"/>
      <c r="V673" s="482"/>
      <c r="W673" s="482"/>
      <c r="X673" s="482"/>
      <c r="Y673" s="482"/>
      <c r="Z673" s="482"/>
      <c r="AA673" s="482"/>
      <c r="AB673" s="482"/>
      <c r="AC673" s="482"/>
      <c r="AD673" s="482"/>
    </row>
    <row r="674" spans="1:30" ht="12.75" customHeight="1" x14ac:dyDescent="0.2">
      <c r="A674" s="482"/>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2"/>
      <c r="AD674" s="482"/>
    </row>
    <row r="675" spans="1:30" ht="12.75" customHeight="1" x14ac:dyDescent="0.2">
      <c r="A675" s="482"/>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2"/>
      <c r="AD675" s="482"/>
    </row>
    <row r="676" spans="1:30" ht="12.75" customHeight="1" x14ac:dyDescent="0.2">
      <c r="A676" s="482"/>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2"/>
      <c r="AD676" s="482"/>
    </row>
    <row r="677" spans="1:30" ht="12.75" customHeight="1" x14ac:dyDescent="0.2">
      <c r="A677" s="482"/>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482"/>
    </row>
    <row r="678" spans="1:30" ht="12.75" customHeight="1" x14ac:dyDescent="0.2">
      <c r="A678" s="482"/>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482"/>
    </row>
    <row r="679" spans="1:30" ht="12.75" customHeight="1" x14ac:dyDescent="0.2">
      <c r="A679" s="482"/>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c r="AB679" s="482"/>
      <c r="AC679" s="482"/>
      <c r="AD679" s="482"/>
    </row>
    <row r="680" spans="1:30" ht="12.75" customHeight="1" x14ac:dyDescent="0.2">
      <c r="A680" s="482"/>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482"/>
    </row>
    <row r="681" spans="1:30" ht="12.75" customHeight="1" x14ac:dyDescent="0.2">
      <c r="A681" s="482"/>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c r="AB681" s="482"/>
      <c r="AC681" s="482"/>
      <c r="AD681" s="482"/>
    </row>
    <row r="682" spans="1:30" ht="12.75" customHeight="1" x14ac:dyDescent="0.2">
      <c r="A682" s="482"/>
      <c r="B682" s="482"/>
      <c r="C682" s="482"/>
      <c r="D682" s="482"/>
      <c r="E682" s="482"/>
      <c r="F682" s="482"/>
      <c r="G682" s="482"/>
      <c r="H682" s="482"/>
      <c r="I682" s="482"/>
      <c r="J682" s="482"/>
      <c r="K682" s="482"/>
      <c r="L682" s="482"/>
      <c r="M682" s="482"/>
      <c r="N682" s="482"/>
      <c r="O682" s="482"/>
      <c r="P682" s="482"/>
      <c r="Q682" s="482"/>
      <c r="R682" s="482"/>
      <c r="S682" s="482"/>
      <c r="T682" s="482"/>
      <c r="U682" s="482"/>
      <c r="V682" s="482"/>
      <c r="W682" s="482"/>
      <c r="X682" s="482"/>
      <c r="Y682" s="482"/>
      <c r="Z682" s="482"/>
      <c r="AA682" s="482"/>
      <c r="AB682" s="482"/>
      <c r="AC682" s="482"/>
      <c r="AD682" s="482"/>
    </row>
    <row r="683" spans="1:30" ht="12.75" customHeight="1" x14ac:dyDescent="0.2">
      <c r="A683" s="482"/>
      <c r="B683" s="482"/>
      <c r="C683" s="482"/>
      <c r="D683" s="482"/>
      <c r="E683" s="482"/>
      <c r="F683" s="482"/>
      <c r="G683" s="482"/>
      <c r="H683" s="482"/>
      <c r="I683" s="482"/>
      <c r="J683" s="482"/>
      <c r="K683" s="482"/>
      <c r="L683" s="482"/>
      <c r="M683" s="482"/>
      <c r="N683" s="482"/>
      <c r="O683" s="482"/>
      <c r="P683" s="482"/>
      <c r="Q683" s="482"/>
      <c r="R683" s="482"/>
      <c r="S683" s="482"/>
      <c r="T683" s="482"/>
      <c r="U683" s="482"/>
      <c r="V683" s="482"/>
      <c r="W683" s="482"/>
      <c r="X683" s="482"/>
      <c r="Y683" s="482"/>
      <c r="Z683" s="482"/>
      <c r="AA683" s="482"/>
      <c r="AB683" s="482"/>
      <c r="AC683" s="482"/>
      <c r="AD683" s="482"/>
    </row>
    <row r="684" spans="1:30" ht="12.75" customHeight="1" x14ac:dyDescent="0.2">
      <c r="A684" s="482"/>
      <c r="B684" s="482"/>
      <c r="C684" s="482"/>
      <c r="D684" s="482"/>
      <c r="E684" s="482"/>
      <c r="F684" s="482"/>
      <c r="G684" s="482"/>
      <c r="H684" s="482"/>
      <c r="I684" s="482"/>
      <c r="J684" s="482"/>
      <c r="K684" s="482"/>
      <c r="L684" s="482"/>
      <c r="M684" s="482"/>
      <c r="N684" s="482"/>
      <c r="O684" s="482"/>
      <c r="P684" s="482"/>
      <c r="Q684" s="482"/>
      <c r="R684" s="482"/>
      <c r="S684" s="482"/>
      <c r="T684" s="482"/>
      <c r="U684" s="482"/>
      <c r="V684" s="482"/>
      <c r="W684" s="482"/>
      <c r="X684" s="482"/>
      <c r="Y684" s="482"/>
      <c r="Z684" s="482"/>
      <c r="AA684" s="482"/>
      <c r="AB684" s="482"/>
      <c r="AC684" s="482"/>
      <c r="AD684" s="482"/>
    </row>
    <row r="685" spans="1:30" ht="12.75" customHeight="1" x14ac:dyDescent="0.2">
      <c r="A685" s="482"/>
      <c r="B685" s="482"/>
      <c r="C685" s="482"/>
      <c r="D685" s="482"/>
      <c r="E685" s="482"/>
      <c r="F685" s="482"/>
      <c r="G685" s="482"/>
      <c r="H685" s="482"/>
      <c r="I685" s="482"/>
      <c r="J685" s="482"/>
      <c r="K685" s="482"/>
      <c r="L685" s="482"/>
      <c r="M685" s="482"/>
      <c r="N685" s="482"/>
      <c r="O685" s="482"/>
      <c r="P685" s="482"/>
      <c r="Q685" s="482"/>
      <c r="R685" s="482"/>
      <c r="S685" s="482"/>
      <c r="T685" s="482"/>
      <c r="U685" s="482"/>
      <c r="V685" s="482"/>
      <c r="W685" s="482"/>
      <c r="X685" s="482"/>
      <c r="Y685" s="482"/>
      <c r="Z685" s="482"/>
      <c r="AA685" s="482"/>
      <c r="AB685" s="482"/>
      <c r="AC685" s="482"/>
      <c r="AD685" s="482"/>
    </row>
    <row r="686" spans="1:30" ht="12.75" customHeight="1" x14ac:dyDescent="0.2">
      <c r="A686" s="482"/>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c r="AB686" s="482"/>
      <c r="AC686" s="482"/>
      <c r="AD686" s="482"/>
    </row>
    <row r="687" spans="1:30" ht="12.75" customHeight="1" x14ac:dyDescent="0.2">
      <c r="A687" s="482"/>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c r="AB687" s="482"/>
      <c r="AC687" s="482"/>
      <c r="AD687" s="482"/>
    </row>
    <row r="688" spans="1:30" ht="12.75" customHeight="1" x14ac:dyDescent="0.2">
      <c r="A688" s="482"/>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c r="AB688" s="482"/>
      <c r="AC688" s="482"/>
      <c r="AD688" s="482"/>
    </row>
    <row r="689" spans="1:30" ht="12.75" customHeight="1" x14ac:dyDescent="0.2">
      <c r="A689" s="482"/>
      <c r="B689" s="482"/>
      <c r="C689" s="482"/>
      <c r="D689" s="482"/>
      <c r="E689" s="482"/>
      <c r="F689" s="482"/>
      <c r="G689" s="482"/>
      <c r="H689" s="482"/>
      <c r="I689" s="482"/>
      <c r="J689" s="482"/>
      <c r="K689" s="482"/>
      <c r="L689" s="482"/>
      <c r="M689" s="482"/>
      <c r="N689" s="482"/>
      <c r="O689" s="482"/>
      <c r="P689" s="482"/>
      <c r="Q689" s="482"/>
      <c r="R689" s="482"/>
      <c r="S689" s="482"/>
      <c r="T689" s="482"/>
      <c r="U689" s="482"/>
      <c r="V689" s="482"/>
      <c r="W689" s="482"/>
      <c r="X689" s="482"/>
      <c r="Y689" s="482"/>
      <c r="Z689" s="482"/>
      <c r="AA689" s="482"/>
      <c r="AB689" s="482"/>
      <c r="AC689" s="482"/>
      <c r="AD689" s="482"/>
    </row>
    <row r="690" spans="1:30" ht="12.75" customHeight="1" x14ac:dyDescent="0.2">
      <c r="A690" s="482"/>
      <c r="B690" s="482"/>
      <c r="C690" s="482"/>
      <c r="D690" s="482"/>
      <c r="E690" s="482"/>
      <c r="F690" s="482"/>
      <c r="G690" s="482"/>
      <c r="H690" s="482"/>
      <c r="I690" s="482"/>
      <c r="J690" s="482"/>
      <c r="K690" s="482"/>
      <c r="L690" s="482"/>
      <c r="M690" s="482"/>
      <c r="N690" s="482"/>
      <c r="O690" s="482"/>
      <c r="P690" s="482"/>
      <c r="Q690" s="482"/>
      <c r="R690" s="482"/>
      <c r="S690" s="482"/>
      <c r="T690" s="482"/>
      <c r="U690" s="482"/>
      <c r="V690" s="482"/>
      <c r="W690" s="482"/>
      <c r="X690" s="482"/>
      <c r="Y690" s="482"/>
      <c r="Z690" s="482"/>
      <c r="AA690" s="482"/>
      <c r="AB690" s="482"/>
      <c r="AC690" s="482"/>
      <c r="AD690" s="482"/>
    </row>
    <row r="691" spans="1:30" ht="12.75" customHeight="1" x14ac:dyDescent="0.2">
      <c r="A691" s="482"/>
      <c r="B691" s="482"/>
      <c r="C691" s="482"/>
      <c r="D691" s="482"/>
      <c r="E691" s="482"/>
      <c r="F691" s="482"/>
      <c r="G691" s="482"/>
      <c r="H691" s="482"/>
      <c r="I691" s="482"/>
      <c r="J691" s="482"/>
      <c r="K691" s="482"/>
      <c r="L691" s="482"/>
      <c r="M691" s="482"/>
      <c r="N691" s="482"/>
      <c r="O691" s="482"/>
      <c r="P691" s="482"/>
      <c r="Q691" s="482"/>
      <c r="R691" s="482"/>
      <c r="S691" s="482"/>
      <c r="T691" s="482"/>
      <c r="U691" s="482"/>
      <c r="V691" s="482"/>
      <c r="W691" s="482"/>
      <c r="X691" s="482"/>
      <c r="Y691" s="482"/>
      <c r="Z691" s="482"/>
      <c r="AA691" s="482"/>
      <c r="AB691" s="482"/>
      <c r="AC691" s="482"/>
      <c r="AD691" s="482"/>
    </row>
    <row r="692" spans="1:30" ht="12.75" customHeight="1" x14ac:dyDescent="0.2">
      <c r="A692" s="482"/>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2"/>
      <c r="Z692" s="482"/>
      <c r="AA692" s="482"/>
      <c r="AB692" s="482"/>
      <c r="AC692" s="482"/>
      <c r="AD692" s="482"/>
    </row>
    <row r="693" spans="1:30" ht="12.75" customHeight="1" x14ac:dyDescent="0.2">
      <c r="A693" s="482"/>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c r="AB693" s="482"/>
      <c r="AC693" s="482"/>
      <c r="AD693" s="482"/>
    </row>
    <row r="694" spans="1:30" ht="12.75" customHeight="1" x14ac:dyDescent="0.2">
      <c r="A694" s="482"/>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c r="AB694" s="482"/>
      <c r="AC694" s="482"/>
      <c r="AD694" s="482"/>
    </row>
    <row r="695" spans="1:30" ht="12.75" customHeight="1" x14ac:dyDescent="0.2">
      <c r="A695" s="482"/>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c r="AB695" s="482"/>
      <c r="AC695" s="482"/>
      <c r="AD695" s="482"/>
    </row>
    <row r="696" spans="1:30" ht="12.75" customHeight="1" x14ac:dyDescent="0.2">
      <c r="A696" s="482"/>
      <c r="B696" s="482"/>
      <c r="C696" s="482"/>
      <c r="D696" s="482"/>
      <c r="E696" s="482"/>
      <c r="F696" s="482"/>
      <c r="G696" s="482"/>
      <c r="H696" s="482"/>
      <c r="I696" s="482"/>
      <c r="J696" s="482"/>
      <c r="K696" s="482"/>
      <c r="L696" s="482"/>
      <c r="M696" s="482"/>
      <c r="N696" s="482"/>
      <c r="O696" s="482"/>
      <c r="P696" s="482"/>
      <c r="Q696" s="482"/>
      <c r="R696" s="482"/>
      <c r="S696" s="482"/>
      <c r="T696" s="482"/>
      <c r="U696" s="482"/>
      <c r="V696" s="482"/>
      <c r="W696" s="482"/>
      <c r="X696" s="482"/>
      <c r="Y696" s="482"/>
      <c r="Z696" s="482"/>
      <c r="AA696" s="482"/>
      <c r="AB696" s="482"/>
      <c r="AC696" s="482"/>
      <c r="AD696" s="482"/>
    </row>
    <row r="697" spans="1:30" ht="12.75" customHeight="1" x14ac:dyDescent="0.2">
      <c r="A697" s="482"/>
      <c r="B697" s="482"/>
      <c r="C697" s="482"/>
      <c r="D697" s="482"/>
      <c r="E697" s="482"/>
      <c r="F697" s="482"/>
      <c r="G697" s="482"/>
      <c r="H697" s="482"/>
      <c r="I697" s="482"/>
      <c r="J697" s="482"/>
      <c r="K697" s="482"/>
      <c r="L697" s="482"/>
      <c r="M697" s="482"/>
      <c r="N697" s="482"/>
      <c r="O697" s="482"/>
      <c r="P697" s="482"/>
      <c r="Q697" s="482"/>
      <c r="R697" s="482"/>
      <c r="S697" s="482"/>
      <c r="T697" s="482"/>
      <c r="U697" s="482"/>
      <c r="V697" s="482"/>
      <c r="W697" s="482"/>
      <c r="X697" s="482"/>
      <c r="Y697" s="482"/>
      <c r="Z697" s="482"/>
      <c r="AA697" s="482"/>
      <c r="AB697" s="482"/>
      <c r="AC697" s="482"/>
      <c r="AD697" s="482"/>
    </row>
    <row r="698" spans="1:30" ht="12.75" customHeight="1" x14ac:dyDescent="0.2">
      <c r="A698" s="482"/>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2"/>
      <c r="Z698" s="482"/>
      <c r="AA698" s="482"/>
      <c r="AB698" s="482"/>
      <c r="AC698" s="482"/>
      <c r="AD698" s="482"/>
    </row>
    <row r="699" spans="1:30" ht="12.75" customHeight="1" x14ac:dyDescent="0.2">
      <c r="A699" s="482"/>
      <c r="B699" s="482"/>
      <c r="C699" s="482"/>
      <c r="D699" s="482"/>
      <c r="E699" s="482"/>
      <c r="F699" s="482"/>
      <c r="G699" s="482"/>
      <c r="H699" s="482"/>
      <c r="I699" s="482"/>
      <c r="J699" s="482"/>
      <c r="K699" s="482"/>
      <c r="L699" s="482"/>
      <c r="M699" s="482"/>
      <c r="N699" s="482"/>
      <c r="O699" s="482"/>
      <c r="P699" s="482"/>
      <c r="Q699" s="482"/>
      <c r="R699" s="482"/>
      <c r="S699" s="482"/>
      <c r="T699" s="482"/>
      <c r="U699" s="482"/>
      <c r="V699" s="482"/>
      <c r="W699" s="482"/>
      <c r="X699" s="482"/>
      <c r="Y699" s="482"/>
      <c r="Z699" s="482"/>
      <c r="AA699" s="482"/>
      <c r="AB699" s="482"/>
      <c r="AC699" s="482"/>
      <c r="AD699" s="482"/>
    </row>
    <row r="700" spans="1:30" ht="12.75" customHeight="1" x14ac:dyDescent="0.2">
      <c r="A700" s="482"/>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c r="AB700" s="482"/>
      <c r="AC700" s="482"/>
      <c r="AD700" s="482"/>
    </row>
    <row r="701" spans="1:30" ht="12.75" customHeight="1" x14ac:dyDescent="0.2">
      <c r="A701" s="482"/>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2"/>
      <c r="AD701" s="482"/>
    </row>
    <row r="702" spans="1:30" ht="12.75" customHeight="1" x14ac:dyDescent="0.2">
      <c r="A702" s="482"/>
      <c r="B702" s="482"/>
      <c r="C702" s="482"/>
      <c r="D702" s="482"/>
      <c r="E702" s="482"/>
      <c r="F702" s="482"/>
      <c r="G702" s="482"/>
      <c r="H702" s="482"/>
      <c r="I702" s="482"/>
      <c r="J702" s="482"/>
      <c r="K702" s="482"/>
      <c r="L702" s="482"/>
      <c r="M702" s="482"/>
      <c r="N702" s="482"/>
      <c r="O702" s="482"/>
      <c r="P702" s="482"/>
      <c r="Q702" s="482"/>
      <c r="R702" s="482"/>
      <c r="S702" s="482"/>
      <c r="T702" s="482"/>
      <c r="U702" s="482"/>
      <c r="V702" s="482"/>
      <c r="W702" s="482"/>
      <c r="X702" s="482"/>
      <c r="Y702" s="482"/>
      <c r="Z702" s="482"/>
      <c r="AA702" s="482"/>
      <c r="AB702" s="482"/>
      <c r="AC702" s="482"/>
      <c r="AD702" s="482"/>
    </row>
    <row r="703" spans="1:30" ht="12.75" customHeight="1" x14ac:dyDescent="0.2">
      <c r="A703" s="482"/>
      <c r="B703" s="482"/>
      <c r="C703" s="482"/>
      <c r="D703" s="482"/>
      <c r="E703" s="482"/>
      <c r="F703" s="482"/>
      <c r="G703" s="482"/>
      <c r="H703" s="482"/>
      <c r="I703" s="482"/>
      <c r="J703" s="482"/>
      <c r="K703" s="482"/>
      <c r="L703" s="482"/>
      <c r="M703" s="482"/>
      <c r="N703" s="482"/>
      <c r="O703" s="482"/>
      <c r="P703" s="482"/>
      <c r="Q703" s="482"/>
      <c r="R703" s="482"/>
      <c r="S703" s="482"/>
      <c r="T703" s="482"/>
      <c r="U703" s="482"/>
      <c r="V703" s="482"/>
      <c r="W703" s="482"/>
      <c r="X703" s="482"/>
      <c r="Y703" s="482"/>
      <c r="Z703" s="482"/>
      <c r="AA703" s="482"/>
      <c r="AB703" s="482"/>
      <c r="AC703" s="482"/>
      <c r="AD703" s="482"/>
    </row>
    <row r="704" spans="1:30" ht="12.75" customHeight="1" x14ac:dyDescent="0.2">
      <c r="A704" s="482"/>
      <c r="B704" s="482"/>
      <c r="C704" s="482"/>
      <c r="D704" s="482"/>
      <c r="E704" s="482"/>
      <c r="F704" s="482"/>
      <c r="G704" s="482"/>
      <c r="H704" s="482"/>
      <c r="I704" s="482"/>
      <c r="J704" s="482"/>
      <c r="K704" s="482"/>
      <c r="L704" s="482"/>
      <c r="M704" s="482"/>
      <c r="N704" s="482"/>
      <c r="O704" s="482"/>
      <c r="P704" s="482"/>
      <c r="Q704" s="482"/>
      <c r="R704" s="482"/>
      <c r="S704" s="482"/>
      <c r="T704" s="482"/>
      <c r="U704" s="482"/>
      <c r="V704" s="482"/>
      <c r="W704" s="482"/>
      <c r="X704" s="482"/>
      <c r="Y704" s="482"/>
      <c r="Z704" s="482"/>
      <c r="AA704" s="482"/>
      <c r="AB704" s="482"/>
      <c r="AC704" s="482"/>
      <c r="AD704" s="482"/>
    </row>
    <row r="705" spans="1:30" ht="12.75" customHeight="1" x14ac:dyDescent="0.2">
      <c r="A705" s="482"/>
      <c r="B705" s="482"/>
      <c r="C705" s="482"/>
      <c r="D705" s="482"/>
      <c r="E705" s="482"/>
      <c r="F705" s="482"/>
      <c r="G705" s="482"/>
      <c r="H705" s="482"/>
      <c r="I705" s="482"/>
      <c r="J705" s="482"/>
      <c r="K705" s="482"/>
      <c r="L705" s="482"/>
      <c r="M705" s="482"/>
      <c r="N705" s="482"/>
      <c r="O705" s="482"/>
      <c r="P705" s="482"/>
      <c r="Q705" s="482"/>
      <c r="R705" s="482"/>
      <c r="S705" s="482"/>
      <c r="T705" s="482"/>
      <c r="U705" s="482"/>
      <c r="V705" s="482"/>
      <c r="W705" s="482"/>
      <c r="X705" s="482"/>
      <c r="Y705" s="482"/>
      <c r="Z705" s="482"/>
      <c r="AA705" s="482"/>
      <c r="AB705" s="482"/>
      <c r="AC705" s="482"/>
      <c r="AD705" s="482"/>
    </row>
    <row r="706" spans="1:30" ht="12.75" customHeight="1" x14ac:dyDescent="0.2">
      <c r="A706" s="482"/>
      <c r="B706" s="482"/>
      <c r="C706" s="482"/>
      <c r="D706" s="482"/>
      <c r="E706" s="482"/>
      <c r="F706" s="482"/>
      <c r="G706" s="482"/>
      <c r="H706" s="482"/>
      <c r="I706" s="482"/>
      <c r="J706" s="482"/>
      <c r="K706" s="482"/>
      <c r="L706" s="482"/>
      <c r="M706" s="482"/>
      <c r="N706" s="482"/>
      <c r="O706" s="482"/>
      <c r="P706" s="482"/>
      <c r="Q706" s="482"/>
      <c r="R706" s="482"/>
      <c r="S706" s="482"/>
      <c r="T706" s="482"/>
      <c r="U706" s="482"/>
      <c r="V706" s="482"/>
      <c r="W706" s="482"/>
      <c r="X706" s="482"/>
      <c r="Y706" s="482"/>
      <c r="Z706" s="482"/>
      <c r="AA706" s="482"/>
      <c r="AB706" s="482"/>
      <c r="AC706" s="482"/>
      <c r="AD706" s="482"/>
    </row>
    <row r="707" spans="1:30" ht="12.75" customHeight="1" x14ac:dyDescent="0.2">
      <c r="A707" s="482"/>
      <c r="B707" s="482"/>
      <c r="C707" s="482"/>
      <c r="D707" s="482"/>
      <c r="E707" s="482"/>
      <c r="F707" s="482"/>
      <c r="G707" s="482"/>
      <c r="H707" s="482"/>
      <c r="I707" s="482"/>
      <c r="J707" s="482"/>
      <c r="K707" s="482"/>
      <c r="L707" s="482"/>
      <c r="M707" s="482"/>
      <c r="N707" s="482"/>
      <c r="O707" s="482"/>
      <c r="P707" s="482"/>
      <c r="Q707" s="482"/>
      <c r="R707" s="482"/>
      <c r="S707" s="482"/>
      <c r="T707" s="482"/>
      <c r="U707" s="482"/>
      <c r="V707" s="482"/>
      <c r="W707" s="482"/>
      <c r="X707" s="482"/>
      <c r="Y707" s="482"/>
      <c r="Z707" s="482"/>
      <c r="AA707" s="482"/>
      <c r="AB707" s="482"/>
      <c r="AC707" s="482"/>
      <c r="AD707" s="482"/>
    </row>
    <row r="708" spans="1:30" ht="12.75" customHeight="1" x14ac:dyDescent="0.2">
      <c r="A708" s="482"/>
      <c r="B708" s="482"/>
      <c r="C708" s="482"/>
      <c r="D708" s="482"/>
      <c r="E708" s="482"/>
      <c r="F708" s="482"/>
      <c r="G708" s="482"/>
      <c r="H708" s="482"/>
      <c r="I708" s="482"/>
      <c r="J708" s="482"/>
      <c r="K708" s="482"/>
      <c r="L708" s="482"/>
      <c r="M708" s="482"/>
      <c r="N708" s="482"/>
      <c r="O708" s="482"/>
      <c r="P708" s="482"/>
      <c r="Q708" s="482"/>
      <c r="R708" s="482"/>
      <c r="S708" s="482"/>
      <c r="T708" s="482"/>
      <c r="U708" s="482"/>
      <c r="V708" s="482"/>
      <c r="W708" s="482"/>
      <c r="X708" s="482"/>
      <c r="Y708" s="482"/>
      <c r="Z708" s="482"/>
      <c r="AA708" s="482"/>
      <c r="AB708" s="482"/>
      <c r="AC708" s="482"/>
      <c r="AD708" s="482"/>
    </row>
    <row r="709" spans="1:30" ht="12.75" customHeight="1" x14ac:dyDescent="0.2">
      <c r="A709" s="482"/>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c r="AB709" s="482"/>
      <c r="AC709" s="482"/>
      <c r="AD709" s="482"/>
    </row>
    <row r="710" spans="1:30" ht="12.75" customHeight="1" x14ac:dyDescent="0.2">
      <c r="A710" s="482"/>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2"/>
      <c r="AD710" s="482"/>
    </row>
    <row r="711" spans="1:30" ht="12.75" customHeight="1" x14ac:dyDescent="0.2">
      <c r="A711" s="482"/>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82"/>
      <c r="AD711" s="482"/>
    </row>
    <row r="712" spans="1:30" ht="12.75" customHeight="1" x14ac:dyDescent="0.2">
      <c r="A712" s="482"/>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2"/>
      <c r="AD712" s="482"/>
    </row>
    <row r="713" spans="1:30" ht="12.75" customHeight="1" x14ac:dyDescent="0.2">
      <c r="A713" s="482"/>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82"/>
      <c r="AD713" s="482"/>
    </row>
    <row r="714" spans="1:30" ht="12.75" customHeight="1" x14ac:dyDescent="0.2">
      <c r="A714" s="482"/>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2"/>
      <c r="AD714" s="482"/>
    </row>
    <row r="715" spans="1:30" ht="12.75" customHeight="1" x14ac:dyDescent="0.2">
      <c r="A715" s="482"/>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2"/>
      <c r="AD715" s="482"/>
    </row>
    <row r="716" spans="1:30" ht="12.75" customHeight="1" x14ac:dyDescent="0.2">
      <c r="A716" s="482"/>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2"/>
      <c r="AD716" s="482"/>
    </row>
    <row r="717" spans="1:30" ht="12.75" customHeight="1" x14ac:dyDescent="0.2">
      <c r="A717" s="482"/>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2"/>
      <c r="AD717" s="482"/>
    </row>
    <row r="718" spans="1:30" ht="12.75" customHeight="1" x14ac:dyDescent="0.2">
      <c r="A718" s="482"/>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2"/>
      <c r="AD718" s="482"/>
    </row>
    <row r="719" spans="1:30" ht="12.75" customHeight="1" x14ac:dyDescent="0.2">
      <c r="A719" s="482"/>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2"/>
      <c r="AD719" s="482"/>
    </row>
    <row r="720" spans="1:30" ht="12.75" customHeight="1" x14ac:dyDescent="0.2">
      <c r="A720" s="482"/>
      <c r="B720" s="482"/>
      <c r="C720" s="482"/>
      <c r="D720" s="482"/>
      <c r="E720" s="482"/>
      <c r="F720" s="482"/>
      <c r="G720" s="482"/>
      <c r="H720" s="482"/>
      <c r="I720" s="482"/>
      <c r="J720" s="482"/>
      <c r="K720" s="482"/>
      <c r="L720" s="482"/>
      <c r="M720" s="482"/>
      <c r="N720" s="482"/>
      <c r="O720" s="482"/>
      <c r="P720" s="482"/>
      <c r="Q720" s="482"/>
      <c r="R720" s="482"/>
      <c r="S720" s="482"/>
      <c r="T720" s="482"/>
      <c r="U720" s="482"/>
      <c r="V720" s="482"/>
      <c r="W720" s="482"/>
      <c r="X720" s="482"/>
      <c r="Y720" s="482"/>
      <c r="Z720" s="482"/>
      <c r="AA720" s="482"/>
      <c r="AB720" s="482"/>
      <c r="AC720" s="482"/>
      <c r="AD720" s="482"/>
    </row>
    <row r="721" spans="1:30" ht="12.75" customHeight="1" x14ac:dyDescent="0.2">
      <c r="A721" s="482"/>
      <c r="B721" s="482"/>
      <c r="C721" s="482"/>
      <c r="D721" s="482"/>
      <c r="E721" s="482"/>
      <c r="F721" s="482"/>
      <c r="G721" s="482"/>
      <c r="H721" s="482"/>
      <c r="I721" s="482"/>
      <c r="J721" s="482"/>
      <c r="K721" s="482"/>
      <c r="L721" s="482"/>
      <c r="M721" s="482"/>
      <c r="N721" s="482"/>
      <c r="O721" s="482"/>
      <c r="P721" s="482"/>
      <c r="Q721" s="482"/>
      <c r="R721" s="482"/>
      <c r="S721" s="482"/>
      <c r="T721" s="482"/>
      <c r="U721" s="482"/>
      <c r="V721" s="482"/>
      <c r="W721" s="482"/>
      <c r="X721" s="482"/>
      <c r="Y721" s="482"/>
      <c r="Z721" s="482"/>
      <c r="AA721" s="482"/>
      <c r="AB721" s="482"/>
      <c r="AC721" s="482"/>
      <c r="AD721" s="482"/>
    </row>
    <row r="722" spans="1:30" ht="12.75" customHeight="1" x14ac:dyDescent="0.2">
      <c r="A722" s="482"/>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482"/>
      <c r="AD722" s="482"/>
    </row>
    <row r="723" spans="1:30" ht="12.75" customHeight="1" x14ac:dyDescent="0.2">
      <c r="A723" s="482"/>
      <c r="B723" s="482"/>
      <c r="C723" s="482"/>
      <c r="D723" s="482"/>
      <c r="E723" s="482"/>
      <c r="F723" s="482"/>
      <c r="G723" s="482"/>
      <c r="H723" s="482"/>
      <c r="I723" s="482"/>
      <c r="J723" s="482"/>
      <c r="K723" s="482"/>
      <c r="L723" s="482"/>
      <c r="M723" s="482"/>
      <c r="N723" s="482"/>
      <c r="O723" s="482"/>
      <c r="P723" s="482"/>
      <c r="Q723" s="482"/>
      <c r="R723" s="482"/>
      <c r="S723" s="482"/>
      <c r="T723" s="482"/>
      <c r="U723" s="482"/>
      <c r="V723" s="482"/>
      <c r="W723" s="482"/>
      <c r="X723" s="482"/>
      <c r="Y723" s="482"/>
      <c r="Z723" s="482"/>
      <c r="AA723" s="482"/>
      <c r="AB723" s="482"/>
      <c r="AC723" s="482"/>
      <c r="AD723" s="482"/>
    </row>
    <row r="724" spans="1:30" ht="12.75" customHeight="1" x14ac:dyDescent="0.2">
      <c r="A724" s="482"/>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2"/>
      <c r="AD724" s="482"/>
    </row>
    <row r="725" spans="1:30" ht="12.75" customHeight="1" x14ac:dyDescent="0.2">
      <c r="A725" s="482"/>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c r="AB725" s="482"/>
      <c r="AC725" s="482"/>
      <c r="AD725" s="482"/>
    </row>
    <row r="726" spans="1:30" ht="12.75" customHeight="1" x14ac:dyDescent="0.2">
      <c r="A726" s="482"/>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2"/>
      <c r="AD726" s="482"/>
    </row>
    <row r="727" spans="1:30" ht="12.75" customHeight="1" x14ac:dyDescent="0.2">
      <c r="A727" s="482"/>
      <c r="B727" s="482"/>
      <c r="C727" s="482"/>
      <c r="D727" s="482"/>
      <c r="E727" s="482"/>
      <c r="F727" s="482"/>
      <c r="G727" s="482"/>
      <c r="H727" s="482"/>
      <c r="I727" s="482"/>
      <c r="J727" s="482"/>
      <c r="K727" s="482"/>
      <c r="L727" s="482"/>
      <c r="M727" s="482"/>
      <c r="N727" s="482"/>
      <c r="O727" s="482"/>
      <c r="P727" s="482"/>
      <c r="Q727" s="482"/>
      <c r="R727" s="482"/>
      <c r="S727" s="482"/>
      <c r="T727" s="482"/>
      <c r="U727" s="482"/>
      <c r="V727" s="482"/>
      <c r="W727" s="482"/>
      <c r="X727" s="482"/>
      <c r="Y727" s="482"/>
      <c r="Z727" s="482"/>
      <c r="AA727" s="482"/>
      <c r="AB727" s="482"/>
      <c r="AC727" s="482"/>
      <c r="AD727" s="482"/>
    </row>
    <row r="728" spans="1:30" ht="12.75" customHeight="1" x14ac:dyDescent="0.2">
      <c r="A728" s="482"/>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2"/>
      <c r="Z728" s="482"/>
      <c r="AA728" s="482"/>
      <c r="AB728" s="482"/>
      <c r="AC728" s="482"/>
      <c r="AD728" s="482"/>
    </row>
    <row r="729" spans="1:30" ht="12.75" customHeight="1" x14ac:dyDescent="0.2">
      <c r="A729" s="482"/>
      <c r="B729" s="482"/>
      <c r="C729" s="482"/>
      <c r="D729" s="482"/>
      <c r="E729" s="482"/>
      <c r="F729" s="482"/>
      <c r="G729" s="482"/>
      <c r="H729" s="482"/>
      <c r="I729" s="482"/>
      <c r="J729" s="482"/>
      <c r="K729" s="482"/>
      <c r="L729" s="482"/>
      <c r="M729" s="482"/>
      <c r="N729" s="482"/>
      <c r="O729" s="482"/>
      <c r="P729" s="482"/>
      <c r="Q729" s="482"/>
      <c r="R729" s="482"/>
      <c r="S729" s="482"/>
      <c r="T729" s="482"/>
      <c r="U729" s="482"/>
      <c r="V729" s="482"/>
      <c r="W729" s="482"/>
      <c r="X729" s="482"/>
      <c r="Y729" s="482"/>
      <c r="Z729" s="482"/>
      <c r="AA729" s="482"/>
      <c r="AB729" s="482"/>
      <c r="AC729" s="482"/>
      <c r="AD729" s="482"/>
    </row>
    <row r="730" spans="1:30" ht="12.75" customHeight="1" x14ac:dyDescent="0.2">
      <c r="A730" s="482"/>
      <c r="B730" s="482"/>
      <c r="C730" s="482"/>
      <c r="D730" s="482"/>
      <c r="E730" s="482"/>
      <c r="F730" s="482"/>
      <c r="G730" s="482"/>
      <c r="H730" s="482"/>
      <c r="I730" s="482"/>
      <c r="J730" s="482"/>
      <c r="K730" s="482"/>
      <c r="L730" s="482"/>
      <c r="M730" s="482"/>
      <c r="N730" s="482"/>
      <c r="O730" s="482"/>
      <c r="P730" s="482"/>
      <c r="Q730" s="482"/>
      <c r="R730" s="482"/>
      <c r="S730" s="482"/>
      <c r="T730" s="482"/>
      <c r="U730" s="482"/>
      <c r="V730" s="482"/>
      <c r="W730" s="482"/>
      <c r="X730" s="482"/>
      <c r="Y730" s="482"/>
      <c r="Z730" s="482"/>
      <c r="AA730" s="482"/>
      <c r="AB730" s="482"/>
      <c r="AC730" s="482"/>
      <c r="AD730" s="482"/>
    </row>
    <row r="731" spans="1:30" ht="12.75" customHeight="1" x14ac:dyDescent="0.2">
      <c r="A731" s="482"/>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482"/>
      <c r="AD731" s="482"/>
    </row>
    <row r="732" spans="1:30" ht="12.75" customHeight="1" x14ac:dyDescent="0.2">
      <c r="A732" s="482"/>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482"/>
      <c r="AD732" s="482"/>
    </row>
    <row r="733" spans="1:30" ht="12.75" customHeight="1" x14ac:dyDescent="0.2">
      <c r="A733" s="482"/>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c r="AB733" s="482"/>
      <c r="AC733" s="482"/>
      <c r="AD733" s="482"/>
    </row>
    <row r="734" spans="1:30" ht="12.75" customHeight="1" x14ac:dyDescent="0.2">
      <c r="A734" s="482"/>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c r="AB734" s="482"/>
      <c r="AC734" s="482"/>
      <c r="AD734" s="482"/>
    </row>
    <row r="735" spans="1:30" ht="12.75" customHeight="1" x14ac:dyDescent="0.2">
      <c r="A735" s="482"/>
      <c r="B735" s="482"/>
      <c r="C735" s="482"/>
      <c r="D735" s="482"/>
      <c r="E735" s="482"/>
      <c r="F735" s="482"/>
      <c r="G735" s="482"/>
      <c r="H735" s="482"/>
      <c r="I735" s="482"/>
      <c r="J735" s="482"/>
      <c r="K735" s="482"/>
      <c r="L735" s="482"/>
      <c r="M735" s="482"/>
      <c r="N735" s="482"/>
      <c r="O735" s="482"/>
      <c r="P735" s="482"/>
      <c r="Q735" s="482"/>
      <c r="R735" s="482"/>
      <c r="S735" s="482"/>
      <c r="T735" s="482"/>
      <c r="U735" s="482"/>
      <c r="V735" s="482"/>
      <c r="W735" s="482"/>
      <c r="X735" s="482"/>
      <c r="Y735" s="482"/>
      <c r="Z735" s="482"/>
      <c r="AA735" s="482"/>
      <c r="AB735" s="482"/>
      <c r="AC735" s="482"/>
      <c r="AD735" s="482"/>
    </row>
    <row r="736" spans="1:30" ht="12.75" customHeight="1" x14ac:dyDescent="0.2">
      <c r="A736" s="482"/>
      <c r="B736" s="482"/>
      <c r="C736" s="482"/>
      <c r="D736" s="482"/>
      <c r="E736" s="482"/>
      <c r="F736" s="482"/>
      <c r="G736" s="482"/>
      <c r="H736" s="482"/>
      <c r="I736" s="482"/>
      <c r="J736" s="482"/>
      <c r="K736" s="482"/>
      <c r="L736" s="482"/>
      <c r="M736" s="482"/>
      <c r="N736" s="482"/>
      <c r="O736" s="482"/>
      <c r="P736" s="482"/>
      <c r="Q736" s="482"/>
      <c r="R736" s="482"/>
      <c r="S736" s="482"/>
      <c r="T736" s="482"/>
      <c r="U736" s="482"/>
      <c r="V736" s="482"/>
      <c r="W736" s="482"/>
      <c r="X736" s="482"/>
      <c r="Y736" s="482"/>
      <c r="Z736" s="482"/>
      <c r="AA736" s="482"/>
      <c r="AB736" s="482"/>
      <c r="AC736" s="482"/>
      <c r="AD736" s="482"/>
    </row>
    <row r="737" spans="1:30" ht="12.75" customHeight="1" x14ac:dyDescent="0.2">
      <c r="A737" s="482"/>
      <c r="B737" s="482"/>
      <c r="C737" s="482"/>
      <c r="D737" s="482"/>
      <c r="E737" s="482"/>
      <c r="F737" s="482"/>
      <c r="G737" s="482"/>
      <c r="H737" s="482"/>
      <c r="I737" s="482"/>
      <c r="J737" s="482"/>
      <c r="K737" s="482"/>
      <c r="L737" s="482"/>
      <c r="M737" s="482"/>
      <c r="N737" s="482"/>
      <c r="O737" s="482"/>
      <c r="P737" s="482"/>
      <c r="Q737" s="482"/>
      <c r="R737" s="482"/>
      <c r="S737" s="482"/>
      <c r="T737" s="482"/>
      <c r="U737" s="482"/>
      <c r="V737" s="482"/>
      <c r="W737" s="482"/>
      <c r="X737" s="482"/>
      <c r="Y737" s="482"/>
      <c r="Z737" s="482"/>
      <c r="AA737" s="482"/>
      <c r="AB737" s="482"/>
      <c r="AC737" s="482"/>
      <c r="AD737" s="482"/>
    </row>
    <row r="738" spans="1:30" ht="12.75" customHeight="1" x14ac:dyDescent="0.2">
      <c r="A738" s="482"/>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2"/>
      <c r="AD738" s="482"/>
    </row>
    <row r="739" spans="1:30" ht="12.75" customHeight="1" x14ac:dyDescent="0.2">
      <c r="A739" s="482"/>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c r="AB739" s="482"/>
      <c r="AC739" s="482"/>
      <c r="AD739" s="482"/>
    </row>
    <row r="740" spans="1:30" ht="12.75" customHeight="1" x14ac:dyDescent="0.2">
      <c r="A740" s="482"/>
      <c r="B740" s="482"/>
      <c r="C740" s="482"/>
      <c r="D740" s="482"/>
      <c r="E740" s="482"/>
      <c r="F740" s="482"/>
      <c r="G740" s="482"/>
      <c r="H740" s="482"/>
      <c r="I740" s="482"/>
      <c r="J740" s="482"/>
      <c r="K740" s="482"/>
      <c r="L740" s="482"/>
      <c r="M740" s="482"/>
      <c r="N740" s="482"/>
      <c r="O740" s="482"/>
      <c r="P740" s="482"/>
      <c r="Q740" s="482"/>
      <c r="R740" s="482"/>
      <c r="S740" s="482"/>
      <c r="T740" s="482"/>
      <c r="U740" s="482"/>
      <c r="V740" s="482"/>
      <c r="W740" s="482"/>
      <c r="X740" s="482"/>
      <c r="Y740" s="482"/>
      <c r="Z740" s="482"/>
      <c r="AA740" s="482"/>
      <c r="AB740" s="482"/>
      <c r="AC740" s="482"/>
      <c r="AD740" s="482"/>
    </row>
    <row r="741" spans="1:30" ht="12.75" customHeight="1" x14ac:dyDescent="0.2">
      <c r="A741" s="482"/>
      <c r="B741" s="482"/>
      <c r="C741" s="482"/>
      <c r="D741" s="482"/>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row>
    <row r="742" spans="1:30" ht="12.75" customHeight="1" x14ac:dyDescent="0.2">
      <c r="A742" s="482"/>
      <c r="B742" s="482"/>
      <c r="C742" s="482"/>
      <c r="D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c r="AB742" s="482"/>
      <c r="AC742" s="482"/>
      <c r="AD742" s="482"/>
    </row>
    <row r="743" spans="1:30" ht="12.75" customHeight="1" x14ac:dyDescent="0.2">
      <c r="A743" s="482"/>
      <c r="B743" s="482"/>
      <c r="C743" s="482"/>
      <c r="D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c r="AB743" s="482"/>
      <c r="AC743" s="482"/>
      <c r="AD743" s="482"/>
    </row>
    <row r="744" spans="1:30" ht="12.75" customHeight="1" x14ac:dyDescent="0.2">
      <c r="A744" s="482"/>
      <c r="B744" s="482"/>
      <c r="C744" s="482"/>
      <c r="D744" s="482"/>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82"/>
      <c r="AD744" s="482"/>
    </row>
    <row r="745" spans="1:30" ht="12.75" customHeight="1" x14ac:dyDescent="0.2">
      <c r="A745" s="482"/>
      <c r="B745" s="482"/>
      <c r="C745" s="482"/>
      <c r="D745" s="482"/>
      <c r="E745" s="482"/>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c r="AB745" s="482"/>
      <c r="AC745" s="482"/>
      <c r="AD745" s="482"/>
    </row>
    <row r="746" spans="1:30" ht="12.75" customHeight="1" x14ac:dyDescent="0.2">
      <c r="A746" s="482"/>
      <c r="B746" s="482"/>
      <c r="C746" s="482"/>
      <c r="D746" s="482"/>
      <c r="E746" s="482"/>
      <c r="F746" s="482"/>
      <c r="G746" s="482"/>
      <c r="H746" s="482"/>
      <c r="I746" s="482"/>
      <c r="J746" s="482"/>
      <c r="K746" s="482"/>
      <c r="L746" s="482"/>
      <c r="M746" s="482"/>
      <c r="N746" s="482"/>
      <c r="O746" s="482"/>
      <c r="P746" s="482"/>
      <c r="Q746" s="482"/>
      <c r="R746" s="482"/>
      <c r="S746" s="482"/>
      <c r="T746" s="482"/>
      <c r="U746" s="482"/>
      <c r="V746" s="482"/>
      <c r="W746" s="482"/>
      <c r="X746" s="482"/>
      <c r="Y746" s="482"/>
      <c r="Z746" s="482"/>
      <c r="AA746" s="482"/>
      <c r="AB746" s="482"/>
      <c r="AC746" s="482"/>
      <c r="AD746" s="482"/>
    </row>
    <row r="747" spans="1:30" ht="12.75" customHeight="1" x14ac:dyDescent="0.2">
      <c r="A747" s="482"/>
      <c r="B747" s="482"/>
      <c r="C747" s="482"/>
      <c r="D747" s="482"/>
      <c r="E747" s="482"/>
      <c r="F747" s="482"/>
      <c r="G747" s="482"/>
      <c r="H747" s="482"/>
      <c r="I747" s="482"/>
      <c r="J747" s="482"/>
      <c r="K747" s="482"/>
      <c r="L747" s="482"/>
      <c r="M747" s="482"/>
      <c r="N747" s="482"/>
      <c r="O747" s="482"/>
      <c r="P747" s="482"/>
      <c r="Q747" s="482"/>
      <c r="R747" s="482"/>
      <c r="S747" s="482"/>
      <c r="T747" s="482"/>
      <c r="U747" s="482"/>
      <c r="V747" s="482"/>
      <c r="W747" s="482"/>
      <c r="X747" s="482"/>
      <c r="Y747" s="482"/>
      <c r="Z747" s="482"/>
      <c r="AA747" s="482"/>
      <c r="AB747" s="482"/>
      <c r="AC747" s="482"/>
      <c r="AD747" s="482"/>
    </row>
    <row r="748" spans="1:30" ht="12.75" customHeight="1" x14ac:dyDescent="0.2">
      <c r="A748" s="482"/>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2"/>
      <c r="AD748" s="482"/>
    </row>
    <row r="749" spans="1:30" ht="12.75" customHeight="1" x14ac:dyDescent="0.2">
      <c r="A749" s="482"/>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row>
    <row r="750" spans="1:30" ht="12.75" customHeight="1" x14ac:dyDescent="0.2">
      <c r="A750" s="482"/>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2"/>
      <c r="AD750" s="482"/>
    </row>
    <row r="751" spans="1:30" ht="12.75" customHeight="1" x14ac:dyDescent="0.2">
      <c r="A751" s="482"/>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row>
    <row r="752" spans="1:30" ht="12.75" customHeight="1" x14ac:dyDescent="0.2">
      <c r="A752" s="482"/>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row>
    <row r="753" spans="1:30" ht="12.75" customHeight="1" x14ac:dyDescent="0.2">
      <c r="A753" s="482"/>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row>
    <row r="754" spans="1:30" ht="12.75" customHeight="1" x14ac:dyDescent="0.2">
      <c r="A754" s="482"/>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482"/>
      <c r="AD754" s="482"/>
    </row>
    <row r="755" spans="1:30" ht="12.75" customHeight="1" x14ac:dyDescent="0.2">
      <c r="A755" s="482"/>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482"/>
      <c r="AD755" s="482"/>
    </row>
    <row r="756" spans="1:30" ht="12.75" customHeight="1" x14ac:dyDescent="0.2">
      <c r="A756" s="482"/>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c r="AB756" s="482"/>
      <c r="AC756" s="482"/>
      <c r="AD756" s="482"/>
    </row>
    <row r="757" spans="1:30" ht="12.75" customHeight="1" x14ac:dyDescent="0.2">
      <c r="A757" s="482"/>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c r="AB757" s="482"/>
      <c r="AC757" s="482"/>
      <c r="AD757" s="482"/>
    </row>
    <row r="758" spans="1:30" ht="12.75" customHeight="1" x14ac:dyDescent="0.2">
      <c r="A758" s="482"/>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c r="AB758" s="482"/>
      <c r="AC758" s="482"/>
      <c r="AD758" s="482"/>
    </row>
    <row r="759" spans="1:30" ht="12.75" customHeight="1" x14ac:dyDescent="0.2">
      <c r="A759" s="482"/>
      <c r="B759" s="482"/>
      <c r="C759" s="482"/>
      <c r="D759" s="482"/>
      <c r="E759" s="482"/>
      <c r="F759" s="482"/>
      <c r="G759" s="482"/>
      <c r="H759" s="482"/>
      <c r="I759" s="482"/>
      <c r="J759" s="482"/>
      <c r="K759" s="482"/>
      <c r="L759" s="482"/>
      <c r="M759" s="482"/>
      <c r="N759" s="482"/>
      <c r="O759" s="482"/>
      <c r="P759" s="482"/>
      <c r="Q759" s="482"/>
      <c r="R759" s="482"/>
      <c r="S759" s="482"/>
      <c r="T759" s="482"/>
      <c r="U759" s="482"/>
      <c r="V759" s="482"/>
      <c r="W759" s="482"/>
      <c r="X759" s="482"/>
      <c r="Y759" s="482"/>
      <c r="Z759" s="482"/>
      <c r="AA759" s="482"/>
      <c r="AB759" s="482"/>
      <c r="AC759" s="482"/>
      <c r="AD759" s="482"/>
    </row>
    <row r="760" spans="1:30" ht="12.75" customHeight="1" x14ac:dyDescent="0.2">
      <c r="A760" s="482"/>
      <c r="B760" s="482"/>
      <c r="C760" s="482"/>
      <c r="D760" s="482"/>
      <c r="E760" s="482"/>
      <c r="F760" s="482"/>
      <c r="G760" s="482"/>
      <c r="H760" s="482"/>
      <c r="I760" s="482"/>
      <c r="J760" s="482"/>
      <c r="K760" s="482"/>
      <c r="L760" s="482"/>
      <c r="M760" s="482"/>
      <c r="N760" s="482"/>
      <c r="O760" s="482"/>
      <c r="P760" s="482"/>
      <c r="Q760" s="482"/>
      <c r="R760" s="482"/>
      <c r="S760" s="482"/>
      <c r="T760" s="482"/>
      <c r="U760" s="482"/>
      <c r="V760" s="482"/>
      <c r="W760" s="482"/>
      <c r="X760" s="482"/>
      <c r="Y760" s="482"/>
      <c r="Z760" s="482"/>
      <c r="AA760" s="482"/>
      <c r="AB760" s="482"/>
      <c r="AC760" s="482"/>
      <c r="AD760" s="482"/>
    </row>
    <row r="761" spans="1:30" ht="12.75" customHeight="1" x14ac:dyDescent="0.2">
      <c r="A761" s="482"/>
      <c r="B761" s="482"/>
      <c r="C761" s="482"/>
      <c r="D761" s="482"/>
      <c r="E761" s="482"/>
      <c r="F761" s="482"/>
      <c r="G761" s="482"/>
      <c r="H761" s="482"/>
      <c r="I761" s="482"/>
      <c r="J761" s="482"/>
      <c r="K761" s="482"/>
      <c r="L761" s="482"/>
      <c r="M761" s="482"/>
      <c r="N761" s="482"/>
      <c r="O761" s="482"/>
      <c r="P761" s="482"/>
      <c r="Q761" s="482"/>
      <c r="R761" s="482"/>
      <c r="S761" s="482"/>
      <c r="T761" s="482"/>
      <c r="U761" s="482"/>
      <c r="V761" s="482"/>
      <c r="W761" s="482"/>
      <c r="X761" s="482"/>
      <c r="Y761" s="482"/>
      <c r="Z761" s="482"/>
      <c r="AA761" s="482"/>
      <c r="AB761" s="482"/>
      <c r="AC761" s="482"/>
      <c r="AD761" s="482"/>
    </row>
    <row r="762" spans="1:30" ht="12.75" customHeight="1" x14ac:dyDescent="0.2">
      <c r="A762" s="482"/>
      <c r="B762" s="482"/>
      <c r="C762" s="482"/>
      <c r="D762" s="482"/>
      <c r="E762" s="482"/>
      <c r="F762" s="482"/>
      <c r="G762" s="482"/>
      <c r="H762" s="482"/>
      <c r="I762" s="482"/>
      <c r="J762" s="482"/>
      <c r="K762" s="482"/>
      <c r="L762" s="482"/>
      <c r="M762" s="482"/>
      <c r="N762" s="482"/>
      <c r="O762" s="482"/>
      <c r="P762" s="482"/>
      <c r="Q762" s="482"/>
      <c r="R762" s="482"/>
      <c r="S762" s="482"/>
      <c r="T762" s="482"/>
      <c r="U762" s="482"/>
      <c r="V762" s="482"/>
      <c r="W762" s="482"/>
      <c r="X762" s="482"/>
      <c r="Y762" s="482"/>
      <c r="Z762" s="482"/>
      <c r="AA762" s="482"/>
      <c r="AB762" s="482"/>
      <c r="AC762" s="482"/>
      <c r="AD762" s="482"/>
    </row>
    <row r="763" spans="1:30" ht="12.75" customHeight="1" x14ac:dyDescent="0.2">
      <c r="A763" s="482"/>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c r="AB763" s="482"/>
      <c r="AC763" s="482"/>
      <c r="AD763" s="482"/>
    </row>
    <row r="764" spans="1:30" ht="12.75" customHeight="1" x14ac:dyDescent="0.2">
      <c r="A764" s="482"/>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c r="AB764" s="482"/>
      <c r="AC764" s="482"/>
      <c r="AD764" s="482"/>
    </row>
    <row r="765" spans="1:30" ht="12.75" customHeight="1" x14ac:dyDescent="0.2">
      <c r="A765" s="482"/>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row>
    <row r="766" spans="1:30" ht="12.75" customHeight="1" x14ac:dyDescent="0.2">
      <c r="A766" s="482"/>
      <c r="B766" s="482"/>
      <c r="C766" s="482"/>
      <c r="D766" s="482"/>
      <c r="E766" s="482"/>
      <c r="F766" s="482"/>
      <c r="G766" s="482"/>
      <c r="H766" s="482"/>
      <c r="I766" s="482"/>
      <c r="J766" s="482"/>
      <c r="K766" s="482"/>
      <c r="L766" s="482"/>
      <c r="M766" s="482"/>
      <c r="N766" s="482"/>
      <c r="O766" s="482"/>
      <c r="P766" s="482"/>
      <c r="Q766" s="482"/>
      <c r="R766" s="482"/>
      <c r="S766" s="482"/>
      <c r="T766" s="482"/>
      <c r="U766" s="482"/>
      <c r="V766" s="482"/>
      <c r="W766" s="482"/>
      <c r="X766" s="482"/>
      <c r="Y766" s="482"/>
      <c r="Z766" s="482"/>
      <c r="AA766" s="482"/>
      <c r="AB766" s="482"/>
      <c r="AC766" s="482"/>
      <c r="AD766" s="482"/>
    </row>
    <row r="767" spans="1:30" ht="12.75" customHeight="1" x14ac:dyDescent="0.2">
      <c r="A767" s="482"/>
      <c r="B767" s="482"/>
      <c r="C767" s="482"/>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row>
    <row r="768" spans="1:30" ht="12.75" customHeight="1" x14ac:dyDescent="0.2">
      <c r="A768" s="482"/>
      <c r="B768" s="482"/>
      <c r="C768" s="482"/>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row>
    <row r="769" spans="1:30" ht="12.75" customHeight="1" x14ac:dyDescent="0.2">
      <c r="A769" s="482"/>
      <c r="B769" s="482"/>
      <c r="C769" s="482"/>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row>
    <row r="770" spans="1:30" ht="12.75" customHeight="1" x14ac:dyDescent="0.2">
      <c r="A770" s="482"/>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c r="AB770" s="482"/>
      <c r="AC770" s="482"/>
      <c r="AD770" s="482"/>
    </row>
    <row r="771" spans="1:30" ht="12.75" customHeight="1" x14ac:dyDescent="0.2">
      <c r="A771" s="482"/>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482"/>
      <c r="AD771" s="482"/>
    </row>
    <row r="772" spans="1:30" ht="12.75" customHeight="1" x14ac:dyDescent="0.2">
      <c r="A772" s="482"/>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2"/>
      <c r="AD772" s="482"/>
    </row>
    <row r="773" spans="1:30" ht="12.75" customHeight="1" x14ac:dyDescent="0.2">
      <c r="A773" s="482"/>
      <c r="B773" s="482"/>
      <c r="C773" s="482"/>
      <c r="D773" s="482"/>
      <c r="E773" s="482"/>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c r="AB773" s="482"/>
      <c r="AC773" s="482"/>
      <c r="AD773" s="482"/>
    </row>
    <row r="774" spans="1:30" ht="12.75" customHeight="1" x14ac:dyDescent="0.2">
      <c r="A774" s="482"/>
      <c r="B774" s="482"/>
      <c r="C774" s="482"/>
      <c r="D774" s="482"/>
      <c r="E774" s="482"/>
      <c r="F774" s="482"/>
      <c r="G774" s="482"/>
      <c r="H774" s="482"/>
      <c r="I774" s="482"/>
      <c r="J774" s="482"/>
      <c r="K774" s="482"/>
      <c r="L774" s="482"/>
      <c r="M774" s="482"/>
      <c r="N774" s="482"/>
      <c r="O774" s="482"/>
      <c r="P774" s="482"/>
      <c r="Q774" s="482"/>
      <c r="R774" s="482"/>
      <c r="S774" s="482"/>
      <c r="T774" s="482"/>
      <c r="U774" s="482"/>
      <c r="V774" s="482"/>
      <c r="W774" s="482"/>
      <c r="X774" s="482"/>
      <c r="Y774" s="482"/>
      <c r="Z774" s="482"/>
      <c r="AA774" s="482"/>
      <c r="AB774" s="482"/>
      <c r="AC774" s="482"/>
      <c r="AD774" s="482"/>
    </row>
    <row r="775" spans="1:30" ht="12.75" customHeight="1" x14ac:dyDescent="0.2">
      <c r="A775" s="482"/>
      <c r="B775" s="482"/>
      <c r="C775" s="482"/>
      <c r="D775" s="482"/>
      <c r="E775" s="482"/>
      <c r="F775" s="482"/>
      <c r="G775" s="482"/>
      <c r="H775" s="482"/>
      <c r="I775" s="482"/>
      <c r="J775" s="482"/>
      <c r="K775" s="482"/>
      <c r="L775" s="482"/>
      <c r="M775" s="482"/>
      <c r="N775" s="482"/>
      <c r="O775" s="482"/>
      <c r="P775" s="482"/>
      <c r="Q775" s="482"/>
      <c r="R775" s="482"/>
      <c r="S775" s="482"/>
      <c r="T775" s="482"/>
      <c r="U775" s="482"/>
      <c r="V775" s="482"/>
      <c r="W775" s="482"/>
      <c r="X775" s="482"/>
      <c r="Y775" s="482"/>
      <c r="Z775" s="482"/>
      <c r="AA775" s="482"/>
      <c r="AB775" s="482"/>
      <c r="AC775" s="482"/>
      <c r="AD775" s="482"/>
    </row>
    <row r="776" spans="1:30" ht="12.75" customHeight="1" x14ac:dyDescent="0.2">
      <c r="A776" s="482"/>
      <c r="B776" s="482"/>
      <c r="C776" s="482"/>
      <c r="D776" s="482"/>
      <c r="E776" s="482"/>
      <c r="F776" s="482"/>
      <c r="G776" s="482"/>
      <c r="H776" s="482"/>
      <c r="I776" s="482"/>
      <c r="J776" s="482"/>
      <c r="K776" s="482"/>
      <c r="L776" s="482"/>
      <c r="M776" s="482"/>
      <c r="N776" s="482"/>
      <c r="O776" s="482"/>
      <c r="P776" s="482"/>
      <c r="Q776" s="482"/>
      <c r="R776" s="482"/>
      <c r="S776" s="482"/>
      <c r="T776" s="482"/>
      <c r="U776" s="482"/>
      <c r="V776" s="482"/>
      <c r="W776" s="482"/>
      <c r="X776" s="482"/>
      <c r="Y776" s="482"/>
      <c r="Z776" s="482"/>
      <c r="AA776" s="482"/>
      <c r="AB776" s="482"/>
      <c r="AC776" s="482"/>
      <c r="AD776" s="482"/>
    </row>
    <row r="777" spans="1:30" ht="12.75" customHeight="1" x14ac:dyDescent="0.2">
      <c r="A777" s="482"/>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2"/>
      <c r="AD777" s="482"/>
    </row>
    <row r="778" spans="1:30" ht="12.75" customHeight="1" x14ac:dyDescent="0.2">
      <c r="A778" s="482"/>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2"/>
      <c r="AD778" s="482"/>
    </row>
    <row r="779" spans="1:30" ht="12.75" customHeight="1" x14ac:dyDescent="0.2">
      <c r="A779" s="482"/>
      <c r="B779" s="482"/>
      <c r="C779" s="482"/>
      <c r="D779" s="482"/>
      <c r="E779" s="482"/>
      <c r="F779" s="482"/>
      <c r="G779" s="482"/>
      <c r="H779" s="482"/>
      <c r="I779" s="482"/>
      <c r="J779" s="482"/>
      <c r="K779" s="482"/>
      <c r="L779" s="482"/>
      <c r="M779" s="482"/>
      <c r="N779" s="482"/>
      <c r="O779" s="482"/>
      <c r="P779" s="482"/>
      <c r="Q779" s="482"/>
      <c r="R779" s="482"/>
      <c r="S779" s="482"/>
      <c r="T779" s="482"/>
      <c r="U779" s="482"/>
      <c r="V779" s="482"/>
      <c r="W779" s="482"/>
      <c r="X779" s="482"/>
      <c r="Y779" s="482"/>
      <c r="Z779" s="482"/>
      <c r="AA779" s="482"/>
      <c r="AB779" s="482"/>
      <c r="AC779" s="482"/>
      <c r="AD779" s="482"/>
    </row>
    <row r="780" spans="1:30" ht="12.75" customHeight="1" x14ac:dyDescent="0.2">
      <c r="A780" s="482"/>
      <c r="B780" s="482"/>
      <c r="C780" s="482"/>
      <c r="D780" s="482"/>
      <c r="E780" s="482"/>
      <c r="F780" s="482"/>
      <c r="G780" s="482"/>
      <c r="H780" s="482"/>
      <c r="I780" s="482"/>
      <c r="J780" s="482"/>
      <c r="K780" s="482"/>
      <c r="L780" s="482"/>
      <c r="M780" s="482"/>
      <c r="N780" s="482"/>
      <c r="O780" s="482"/>
      <c r="P780" s="482"/>
      <c r="Q780" s="482"/>
      <c r="R780" s="482"/>
      <c r="S780" s="482"/>
      <c r="T780" s="482"/>
      <c r="U780" s="482"/>
      <c r="V780" s="482"/>
      <c r="W780" s="482"/>
      <c r="X780" s="482"/>
      <c r="Y780" s="482"/>
      <c r="Z780" s="482"/>
      <c r="AA780" s="482"/>
      <c r="AB780" s="482"/>
      <c r="AC780" s="482"/>
      <c r="AD780" s="482"/>
    </row>
    <row r="781" spans="1:30" ht="12.75" customHeight="1" x14ac:dyDescent="0.2">
      <c r="A781" s="482"/>
      <c r="B781" s="482"/>
      <c r="C781" s="482"/>
      <c r="D781" s="482"/>
      <c r="E781" s="482"/>
      <c r="F781" s="482"/>
      <c r="G781" s="482"/>
      <c r="H781" s="482"/>
      <c r="I781" s="482"/>
      <c r="J781" s="482"/>
      <c r="K781" s="482"/>
      <c r="L781" s="482"/>
      <c r="M781" s="482"/>
      <c r="N781" s="482"/>
      <c r="O781" s="482"/>
      <c r="P781" s="482"/>
      <c r="Q781" s="482"/>
      <c r="R781" s="482"/>
      <c r="S781" s="482"/>
      <c r="T781" s="482"/>
      <c r="U781" s="482"/>
      <c r="V781" s="482"/>
      <c r="W781" s="482"/>
      <c r="X781" s="482"/>
      <c r="Y781" s="482"/>
      <c r="Z781" s="482"/>
      <c r="AA781" s="482"/>
      <c r="AB781" s="482"/>
      <c r="AC781" s="482"/>
      <c r="AD781" s="482"/>
    </row>
    <row r="782" spans="1:30" ht="12.75" customHeight="1" x14ac:dyDescent="0.2">
      <c r="A782" s="482"/>
      <c r="B782" s="482"/>
      <c r="C782" s="482"/>
      <c r="D782" s="482"/>
      <c r="E782" s="482"/>
      <c r="F782" s="482"/>
      <c r="G782" s="482"/>
      <c r="H782" s="482"/>
      <c r="I782" s="482"/>
      <c r="J782" s="482"/>
      <c r="K782" s="482"/>
      <c r="L782" s="482"/>
      <c r="M782" s="482"/>
      <c r="N782" s="482"/>
      <c r="O782" s="482"/>
      <c r="P782" s="482"/>
      <c r="Q782" s="482"/>
      <c r="R782" s="482"/>
      <c r="S782" s="482"/>
      <c r="T782" s="482"/>
      <c r="U782" s="482"/>
      <c r="V782" s="482"/>
      <c r="W782" s="482"/>
      <c r="X782" s="482"/>
      <c r="Y782" s="482"/>
      <c r="Z782" s="482"/>
      <c r="AA782" s="482"/>
      <c r="AB782" s="482"/>
      <c r="AC782" s="482"/>
      <c r="AD782" s="482"/>
    </row>
    <row r="783" spans="1:30" ht="12.75" customHeight="1" x14ac:dyDescent="0.2">
      <c r="A783" s="482"/>
      <c r="B783" s="482"/>
      <c r="C783" s="482"/>
      <c r="D783" s="482"/>
      <c r="E783" s="482"/>
      <c r="F783" s="482"/>
      <c r="G783" s="482"/>
      <c r="H783" s="482"/>
      <c r="I783" s="482"/>
      <c r="J783" s="482"/>
      <c r="K783" s="482"/>
      <c r="L783" s="482"/>
      <c r="M783" s="482"/>
      <c r="N783" s="482"/>
      <c r="O783" s="482"/>
      <c r="P783" s="482"/>
      <c r="Q783" s="482"/>
      <c r="R783" s="482"/>
      <c r="S783" s="482"/>
      <c r="T783" s="482"/>
      <c r="U783" s="482"/>
      <c r="V783" s="482"/>
      <c r="W783" s="482"/>
      <c r="X783" s="482"/>
      <c r="Y783" s="482"/>
      <c r="Z783" s="482"/>
      <c r="AA783" s="482"/>
      <c r="AB783" s="482"/>
      <c r="AC783" s="482"/>
      <c r="AD783" s="482"/>
    </row>
    <row r="784" spans="1:30" ht="12.75" customHeight="1" x14ac:dyDescent="0.2">
      <c r="A784" s="482"/>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2"/>
      <c r="Z784" s="482"/>
      <c r="AA784" s="482"/>
      <c r="AB784" s="482"/>
      <c r="AC784" s="482"/>
      <c r="AD784" s="482"/>
    </row>
    <row r="785" spans="1:30" ht="12.75" customHeight="1" x14ac:dyDescent="0.2">
      <c r="A785" s="482"/>
      <c r="B785" s="482"/>
      <c r="C785" s="482"/>
      <c r="D785" s="482"/>
      <c r="E785" s="482"/>
      <c r="F785" s="482"/>
      <c r="G785" s="482"/>
      <c r="H785" s="482"/>
      <c r="I785" s="482"/>
      <c r="J785" s="482"/>
      <c r="K785" s="482"/>
      <c r="L785" s="482"/>
      <c r="M785" s="482"/>
      <c r="N785" s="482"/>
      <c r="O785" s="482"/>
      <c r="P785" s="482"/>
      <c r="Q785" s="482"/>
      <c r="R785" s="482"/>
      <c r="S785" s="482"/>
      <c r="T785" s="482"/>
      <c r="U785" s="482"/>
      <c r="V785" s="482"/>
      <c r="W785" s="482"/>
      <c r="X785" s="482"/>
      <c r="Y785" s="482"/>
      <c r="Z785" s="482"/>
      <c r="AA785" s="482"/>
      <c r="AB785" s="482"/>
      <c r="AC785" s="482"/>
      <c r="AD785" s="482"/>
    </row>
    <row r="786" spans="1:30" ht="12.75" customHeight="1" x14ac:dyDescent="0.2">
      <c r="A786" s="482"/>
      <c r="B786" s="482"/>
      <c r="C786" s="482"/>
      <c r="D786" s="482"/>
      <c r="E786" s="482"/>
      <c r="F786" s="482"/>
      <c r="G786" s="482"/>
      <c r="H786" s="482"/>
      <c r="I786" s="482"/>
      <c r="J786" s="482"/>
      <c r="K786" s="482"/>
      <c r="L786" s="482"/>
      <c r="M786" s="482"/>
      <c r="N786" s="482"/>
      <c r="O786" s="482"/>
      <c r="P786" s="482"/>
      <c r="Q786" s="482"/>
      <c r="R786" s="482"/>
      <c r="S786" s="482"/>
      <c r="T786" s="482"/>
      <c r="U786" s="482"/>
      <c r="V786" s="482"/>
      <c r="W786" s="482"/>
      <c r="X786" s="482"/>
      <c r="Y786" s="482"/>
      <c r="Z786" s="482"/>
      <c r="AA786" s="482"/>
      <c r="AB786" s="482"/>
      <c r="AC786" s="482"/>
      <c r="AD786" s="482"/>
    </row>
    <row r="787" spans="1:30" ht="12.75" customHeight="1" x14ac:dyDescent="0.2">
      <c r="A787" s="482"/>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2"/>
      <c r="AD787" s="482"/>
    </row>
    <row r="788" spans="1:30" ht="12.75" customHeight="1" x14ac:dyDescent="0.2">
      <c r="A788" s="482"/>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c r="AB788" s="482"/>
      <c r="AC788" s="482"/>
      <c r="AD788" s="482"/>
    </row>
    <row r="789" spans="1:30" ht="12.75" customHeight="1" x14ac:dyDescent="0.2">
      <c r="A789" s="482"/>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c r="AB789" s="482"/>
      <c r="AC789" s="482"/>
      <c r="AD789" s="482"/>
    </row>
    <row r="790" spans="1:30" ht="12.75" customHeight="1" x14ac:dyDescent="0.2">
      <c r="A790" s="482"/>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2"/>
      <c r="AD790" s="482"/>
    </row>
    <row r="791" spans="1:30" ht="12.75" customHeight="1" x14ac:dyDescent="0.2">
      <c r="A791" s="482"/>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c r="AB791" s="482"/>
      <c r="AC791" s="482"/>
      <c r="AD791" s="482"/>
    </row>
    <row r="792" spans="1:30" ht="12.75" customHeight="1" x14ac:dyDescent="0.2">
      <c r="A792" s="482"/>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c r="AB792" s="482"/>
      <c r="AC792" s="482"/>
      <c r="AD792" s="482"/>
    </row>
    <row r="793" spans="1:30" ht="12.75" customHeight="1" x14ac:dyDescent="0.2">
      <c r="A793" s="482"/>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c r="AB793" s="482"/>
      <c r="AC793" s="482"/>
      <c r="AD793" s="482"/>
    </row>
    <row r="794" spans="1:30" ht="12.75" customHeight="1" x14ac:dyDescent="0.2">
      <c r="A794" s="482"/>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2"/>
      <c r="AD794" s="482"/>
    </row>
    <row r="795" spans="1:30" ht="12.75" customHeight="1" x14ac:dyDescent="0.2">
      <c r="A795" s="482"/>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c r="AB795" s="482"/>
      <c r="AC795" s="482"/>
      <c r="AD795" s="482"/>
    </row>
    <row r="796" spans="1:30" ht="12.75" customHeight="1" x14ac:dyDescent="0.2">
      <c r="A796" s="482"/>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c r="AB796" s="482"/>
      <c r="AC796" s="482"/>
      <c r="AD796" s="482"/>
    </row>
    <row r="797" spans="1:30" ht="12.75" customHeight="1" x14ac:dyDescent="0.2">
      <c r="A797" s="482"/>
      <c r="B797" s="482"/>
      <c r="C797" s="482"/>
      <c r="D797" s="482"/>
      <c r="E797" s="482"/>
      <c r="F797" s="482"/>
      <c r="G797" s="482"/>
      <c r="H797" s="482"/>
      <c r="I797" s="482"/>
      <c r="J797" s="482"/>
      <c r="K797" s="482"/>
      <c r="L797" s="482"/>
      <c r="M797" s="482"/>
      <c r="N797" s="482"/>
      <c r="O797" s="482"/>
      <c r="P797" s="482"/>
      <c r="Q797" s="482"/>
      <c r="R797" s="482"/>
      <c r="S797" s="482"/>
      <c r="T797" s="482"/>
      <c r="U797" s="482"/>
      <c r="V797" s="482"/>
      <c r="W797" s="482"/>
      <c r="X797" s="482"/>
      <c r="Y797" s="482"/>
      <c r="Z797" s="482"/>
      <c r="AA797" s="482"/>
      <c r="AB797" s="482"/>
      <c r="AC797" s="482"/>
      <c r="AD797" s="482"/>
    </row>
    <row r="798" spans="1:30" ht="12.75" customHeight="1" x14ac:dyDescent="0.2">
      <c r="A798" s="482"/>
      <c r="B798" s="482"/>
      <c r="C798" s="482"/>
      <c r="D798" s="482"/>
      <c r="E798" s="482"/>
      <c r="F798" s="482"/>
      <c r="G798" s="482"/>
      <c r="H798" s="482"/>
      <c r="I798" s="482"/>
      <c r="J798" s="482"/>
      <c r="K798" s="482"/>
      <c r="L798" s="482"/>
      <c r="M798" s="482"/>
      <c r="N798" s="482"/>
      <c r="O798" s="482"/>
      <c r="P798" s="482"/>
      <c r="Q798" s="482"/>
      <c r="R798" s="482"/>
      <c r="S798" s="482"/>
      <c r="T798" s="482"/>
      <c r="U798" s="482"/>
      <c r="V798" s="482"/>
      <c r="W798" s="482"/>
      <c r="X798" s="482"/>
      <c r="Y798" s="482"/>
      <c r="Z798" s="482"/>
      <c r="AA798" s="482"/>
      <c r="AB798" s="482"/>
      <c r="AC798" s="482"/>
      <c r="AD798" s="482"/>
    </row>
    <row r="799" spans="1:30" ht="12.75" customHeight="1" x14ac:dyDescent="0.2">
      <c r="A799" s="482"/>
      <c r="B799" s="482"/>
      <c r="C799" s="482"/>
      <c r="D799" s="482"/>
      <c r="E799" s="482"/>
      <c r="F799" s="482"/>
      <c r="G799" s="482"/>
      <c r="H799" s="482"/>
      <c r="I799" s="482"/>
      <c r="J799" s="482"/>
      <c r="K799" s="482"/>
      <c r="L799" s="482"/>
      <c r="M799" s="482"/>
      <c r="N799" s="482"/>
      <c r="O799" s="482"/>
      <c r="P799" s="482"/>
      <c r="Q799" s="482"/>
      <c r="R799" s="482"/>
      <c r="S799" s="482"/>
      <c r="T799" s="482"/>
      <c r="U799" s="482"/>
      <c r="V799" s="482"/>
      <c r="W799" s="482"/>
      <c r="X799" s="482"/>
      <c r="Y799" s="482"/>
      <c r="Z799" s="482"/>
      <c r="AA799" s="482"/>
      <c r="AB799" s="482"/>
      <c r="AC799" s="482"/>
      <c r="AD799" s="482"/>
    </row>
    <row r="800" spans="1:30" ht="12.75" customHeight="1" x14ac:dyDescent="0.2">
      <c r="A800" s="482"/>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2"/>
      <c r="Z800" s="482"/>
      <c r="AA800" s="482"/>
      <c r="AB800" s="482"/>
      <c r="AC800" s="482"/>
      <c r="AD800" s="482"/>
    </row>
    <row r="801" spans="1:30" ht="12.75" customHeight="1" x14ac:dyDescent="0.2">
      <c r="A801" s="482"/>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c r="AB801" s="482"/>
      <c r="AC801" s="482"/>
      <c r="AD801" s="482"/>
    </row>
    <row r="802" spans="1:30" ht="12.75" customHeight="1" x14ac:dyDescent="0.2">
      <c r="A802" s="482"/>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2"/>
      <c r="AD802" s="482"/>
    </row>
    <row r="803" spans="1:30" ht="12.75" customHeight="1" x14ac:dyDescent="0.2">
      <c r="A803" s="482"/>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c r="AB803" s="482"/>
      <c r="AC803" s="482"/>
      <c r="AD803" s="482"/>
    </row>
    <row r="804" spans="1:30" ht="12.75" customHeight="1" x14ac:dyDescent="0.2">
      <c r="A804" s="482"/>
      <c r="B804" s="482"/>
      <c r="C804" s="482"/>
      <c r="D804" s="482"/>
      <c r="E804" s="482"/>
      <c r="F804" s="482"/>
      <c r="G804" s="482"/>
      <c r="H804" s="482"/>
      <c r="I804" s="482"/>
      <c r="J804" s="482"/>
      <c r="K804" s="482"/>
      <c r="L804" s="482"/>
      <c r="M804" s="482"/>
      <c r="N804" s="482"/>
      <c r="O804" s="482"/>
      <c r="P804" s="482"/>
      <c r="Q804" s="482"/>
      <c r="R804" s="482"/>
      <c r="S804" s="482"/>
      <c r="T804" s="482"/>
      <c r="U804" s="482"/>
      <c r="V804" s="482"/>
      <c r="W804" s="482"/>
      <c r="X804" s="482"/>
      <c r="Y804" s="482"/>
      <c r="Z804" s="482"/>
      <c r="AA804" s="482"/>
      <c r="AB804" s="482"/>
      <c r="AC804" s="482"/>
      <c r="AD804" s="482"/>
    </row>
    <row r="805" spans="1:30" ht="12.75" customHeight="1" x14ac:dyDescent="0.2">
      <c r="A805" s="482"/>
      <c r="B805" s="482"/>
      <c r="C805" s="482"/>
      <c r="D805" s="482"/>
      <c r="E805" s="482"/>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c r="AB805" s="482"/>
      <c r="AC805" s="482"/>
      <c r="AD805" s="482"/>
    </row>
    <row r="806" spans="1:30" ht="12.75" customHeight="1" x14ac:dyDescent="0.2">
      <c r="A806" s="482"/>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c r="AB806" s="482"/>
      <c r="AC806" s="482"/>
      <c r="AD806" s="482"/>
    </row>
    <row r="807" spans="1:30" ht="12.75" customHeight="1" x14ac:dyDescent="0.2">
      <c r="A807" s="482"/>
      <c r="B807" s="482"/>
      <c r="C807" s="482"/>
      <c r="D807" s="482"/>
      <c r="E807" s="482"/>
      <c r="F807" s="482"/>
      <c r="G807" s="482"/>
      <c r="H807" s="482"/>
      <c r="I807" s="482"/>
      <c r="J807" s="482"/>
      <c r="K807" s="482"/>
      <c r="L807" s="482"/>
      <c r="M807" s="482"/>
      <c r="N807" s="482"/>
      <c r="O807" s="482"/>
      <c r="P807" s="482"/>
      <c r="Q807" s="482"/>
      <c r="R807" s="482"/>
      <c r="S807" s="482"/>
      <c r="T807" s="482"/>
      <c r="U807" s="482"/>
      <c r="V807" s="482"/>
      <c r="W807" s="482"/>
      <c r="X807" s="482"/>
      <c r="Y807" s="482"/>
      <c r="Z807" s="482"/>
      <c r="AA807" s="482"/>
      <c r="AB807" s="482"/>
      <c r="AC807" s="482"/>
      <c r="AD807" s="482"/>
    </row>
    <row r="808" spans="1:30" ht="12.75" customHeight="1" x14ac:dyDescent="0.2">
      <c r="A808" s="482"/>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c r="AB808" s="482"/>
      <c r="AC808" s="482"/>
      <c r="AD808" s="482"/>
    </row>
    <row r="809" spans="1:30" ht="12.75" customHeight="1" x14ac:dyDescent="0.2">
      <c r="A809" s="482"/>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c r="AB809" s="482"/>
      <c r="AC809" s="482"/>
      <c r="AD809" s="482"/>
    </row>
    <row r="810" spans="1:30" ht="12.75" customHeight="1" x14ac:dyDescent="0.2">
      <c r="A810" s="482"/>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2"/>
      <c r="AD810" s="482"/>
    </row>
    <row r="811" spans="1:30" ht="12.75" customHeight="1" x14ac:dyDescent="0.2">
      <c r="A811" s="482"/>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c r="AB811" s="482"/>
      <c r="AC811" s="482"/>
      <c r="AD811" s="482"/>
    </row>
    <row r="812" spans="1:30" ht="12.75" customHeight="1" x14ac:dyDescent="0.2">
      <c r="A812" s="482"/>
      <c r="B812" s="482"/>
      <c r="C812" s="482"/>
      <c r="D812" s="482"/>
      <c r="E812" s="482"/>
      <c r="F812" s="482"/>
      <c r="G812" s="482"/>
      <c r="H812" s="482"/>
      <c r="I812" s="482"/>
      <c r="J812" s="482"/>
      <c r="K812" s="482"/>
      <c r="L812" s="482"/>
      <c r="M812" s="482"/>
      <c r="N812" s="482"/>
      <c r="O812" s="482"/>
      <c r="P812" s="482"/>
      <c r="Q812" s="482"/>
      <c r="R812" s="482"/>
      <c r="S812" s="482"/>
      <c r="T812" s="482"/>
      <c r="U812" s="482"/>
      <c r="V812" s="482"/>
      <c r="W812" s="482"/>
      <c r="X812" s="482"/>
      <c r="Y812" s="482"/>
      <c r="Z812" s="482"/>
      <c r="AA812" s="482"/>
      <c r="AB812" s="482"/>
      <c r="AC812" s="482"/>
      <c r="AD812" s="482"/>
    </row>
    <row r="813" spans="1:30" ht="12.75" customHeight="1" x14ac:dyDescent="0.2">
      <c r="A813" s="482"/>
      <c r="B813" s="482"/>
      <c r="C813" s="482"/>
      <c r="D813" s="482"/>
      <c r="E813" s="482"/>
      <c r="F813" s="482"/>
      <c r="G813" s="482"/>
      <c r="H813" s="482"/>
      <c r="I813" s="482"/>
      <c r="J813" s="482"/>
      <c r="K813" s="482"/>
      <c r="L813" s="482"/>
      <c r="M813" s="482"/>
      <c r="N813" s="482"/>
      <c r="O813" s="482"/>
      <c r="P813" s="482"/>
      <c r="Q813" s="482"/>
      <c r="R813" s="482"/>
      <c r="S813" s="482"/>
      <c r="T813" s="482"/>
      <c r="U813" s="482"/>
      <c r="V813" s="482"/>
      <c r="W813" s="482"/>
      <c r="X813" s="482"/>
      <c r="Y813" s="482"/>
      <c r="Z813" s="482"/>
      <c r="AA813" s="482"/>
      <c r="AB813" s="482"/>
      <c r="AC813" s="482"/>
      <c r="AD813" s="482"/>
    </row>
    <row r="814" spans="1:30" ht="12.75" customHeight="1" x14ac:dyDescent="0.2">
      <c r="A814" s="482"/>
      <c r="B814" s="482"/>
      <c r="C814" s="482"/>
      <c r="D814" s="482"/>
      <c r="E814" s="482"/>
      <c r="F814" s="482"/>
      <c r="G814" s="482"/>
      <c r="H814" s="482"/>
      <c r="I814" s="482"/>
      <c r="J814" s="482"/>
      <c r="K814" s="482"/>
      <c r="L814" s="482"/>
      <c r="M814" s="482"/>
      <c r="N814" s="482"/>
      <c r="O814" s="482"/>
      <c r="P814" s="482"/>
      <c r="Q814" s="482"/>
      <c r="R814" s="482"/>
      <c r="S814" s="482"/>
      <c r="T814" s="482"/>
      <c r="U814" s="482"/>
      <c r="V814" s="482"/>
      <c r="W814" s="482"/>
      <c r="X814" s="482"/>
      <c r="Y814" s="482"/>
      <c r="Z814" s="482"/>
      <c r="AA814" s="482"/>
      <c r="AB814" s="482"/>
      <c r="AC814" s="482"/>
      <c r="AD814" s="482"/>
    </row>
    <row r="815" spans="1:30" ht="12.75" customHeight="1" x14ac:dyDescent="0.2">
      <c r="A815" s="482"/>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2"/>
      <c r="AD815" s="482"/>
    </row>
    <row r="816" spans="1:30" ht="12.75" customHeight="1" x14ac:dyDescent="0.2">
      <c r="A816" s="482"/>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2"/>
      <c r="AD816" s="482"/>
    </row>
    <row r="817" spans="1:30" ht="12.75" customHeight="1" x14ac:dyDescent="0.2">
      <c r="A817" s="482"/>
      <c r="B817" s="482"/>
      <c r="C817" s="482"/>
      <c r="D817" s="482"/>
      <c r="E817" s="482"/>
      <c r="F817" s="482"/>
      <c r="G817" s="482"/>
      <c r="H817" s="482"/>
      <c r="I817" s="482"/>
      <c r="J817" s="482"/>
      <c r="K817" s="482"/>
      <c r="L817" s="482"/>
      <c r="M817" s="482"/>
      <c r="N817" s="482"/>
      <c r="O817" s="482"/>
      <c r="P817" s="482"/>
      <c r="Q817" s="482"/>
      <c r="R817" s="482"/>
      <c r="S817" s="482"/>
      <c r="T817" s="482"/>
      <c r="U817" s="482"/>
      <c r="V817" s="482"/>
      <c r="W817" s="482"/>
      <c r="X817" s="482"/>
      <c r="Y817" s="482"/>
      <c r="Z817" s="482"/>
      <c r="AA817" s="482"/>
      <c r="AB817" s="482"/>
      <c r="AC817" s="482"/>
      <c r="AD817" s="482"/>
    </row>
    <row r="818" spans="1:30" ht="12.75" customHeight="1" x14ac:dyDescent="0.2">
      <c r="A818" s="482"/>
      <c r="B818" s="482"/>
      <c r="C818" s="482"/>
      <c r="D818" s="482"/>
      <c r="E818" s="482"/>
      <c r="F818" s="482"/>
      <c r="G818" s="482"/>
      <c r="H818" s="482"/>
      <c r="I818" s="482"/>
      <c r="J818" s="482"/>
      <c r="K818" s="482"/>
      <c r="L818" s="482"/>
      <c r="M818" s="482"/>
      <c r="N818" s="482"/>
      <c r="O818" s="482"/>
      <c r="P818" s="482"/>
      <c r="Q818" s="482"/>
      <c r="R818" s="482"/>
      <c r="S818" s="482"/>
      <c r="T818" s="482"/>
      <c r="U818" s="482"/>
      <c r="V818" s="482"/>
      <c r="W818" s="482"/>
      <c r="X818" s="482"/>
      <c r="Y818" s="482"/>
      <c r="Z818" s="482"/>
      <c r="AA818" s="482"/>
      <c r="AB818" s="482"/>
      <c r="AC818" s="482"/>
      <c r="AD818" s="482"/>
    </row>
    <row r="819" spans="1:30" ht="12.75" customHeight="1" x14ac:dyDescent="0.2">
      <c r="A819" s="482"/>
      <c r="B819" s="482"/>
      <c r="C819" s="482"/>
      <c r="D819" s="482"/>
      <c r="E819" s="482"/>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c r="AB819" s="482"/>
      <c r="AC819" s="482"/>
      <c r="AD819" s="482"/>
    </row>
    <row r="820" spans="1:30" ht="12.75" customHeight="1" x14ac:dyDescent="0.2">
      <c r="A820" s="482"/>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2"/>
      <c r="Z820" s="482"/>
      <c r="AA820" s="482"/>
      <c r="AB820" s="482"/>
      <c r="AC820" s="482"/>
      <c r="AD820" s="482"/>
    </row>
    <row r="821" spans="1:30" ht="12.75" customHeight="1" x14ac:dyDescent="0.2">
      <c r="A821" s="482"/>
      <c r="B821" s="482"/>
      <c r="C821" s="482"/>
      <c r="D821" s="482"/>
      <c r="E821" s="482"/>
      <c r="F821" s="482"/>
      <c r="G821" s="482"/>
      <c r="H821" s="482"/>
      <c r="I821" s="482"/>
      <c r="J821" s="482"/>
      <c r="K821" s="482"/>
      <c r="L821" s="482"/>
      <c r="M821" s="482"/>
      <c r="N821" s="482"/>
      <c r="O821" s="482"/>
      <c r="P821" s="482"/>
      <c r="Q821" s="482"/>
      <c r="R821" s="482"/>
      <c r="S821" s="482"/>
      <c r="T821" s="482"/>
      <c r="U821" s="482"/>
      <c r="V821" s="482"/>
      <c r="W821" s="482"/>
      <c r="X821" s="482"/>
      <c r="Y821" s="482"/>
      <c r="Z821" s="482"/>
      <c r="AA821" s="482"/>
      <c r="AB821" s="482"/>
      <c r="AC821" s="482"/>
      <c r="AD821" s="482"/>
    </row>
    <row r="822" spans="1:30" ht="12.75" customHeight="1" x14ac:dyDescent="0.2">
      <c r="A822" s="482"/>
      <c r="B822" s="482"/>
      <c r="C822" s="482"/>
      <c r="D822" s="482"/>
      <c r="E822" s="482"/>
      <c r="F822" s="482"/>
      <c r="G822" s="482"/>
      <c r="H822" s="482"/>
      <c r="I822" s="482"/>
      <c r="J822" s="482"/>
      <c r="K822" s="482"/>
      <c r="L822" s="482"/>
      <c r="M822" s="482"/>
      <c r="N822" s="482"/>
      <c r="O822" s="482"/>
      <c r="P822" s="482"/>
      <c r="Q822" s="482"/>
      <c r="R822" s="482"/>
      <c r="S822" s="482"/>
      <c r="T822" s="482"/>
      <c r="U822" s="482"/>
      <c r="V822" s="482"/>
      <c r="W822" s="482"/>
      <c r="X822" s="482"/>
      <c r="Y822" s="482"/>
      <c r="Z822" s="482"/>
      <c r="AA822" s="482"/>
      <c r="AB822" s="482"/>
      <c r="AC822" s="482"/>
      <c r="AD822" s="482"/>
    </row>
    <row r="823" spans="1:30" ht="12.75" customHeight="1" x14ac:dyDescent="0.2">
      <c r="A823" s="482"/>
      <c r="B823" s="482"/>
      <c r="C823" s="482"/>
      <c r="D823" s="482"/>
      <c r="E823" s="482"/>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c r="AB823" s="482"/>
      <c r="AC823" s="482"/>
      <c r="AD823" s="482"/>
    </row>
    <row r="824" spans="1:30" ht="12.75" customHeight="1" x14ac:dyDescent="0.2">
      <c r="A824" s="482"/>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82"/>
      <c r="Z824" s="482"/>
      <c r="AA824" s="482"/>
      <c r="AB824" s="482"/>
      <c r="AC824" s="482"/>
      <c r="AD824" s="482"/>
    </row>
    <row r="825" spans="1:30" ht="12.75" customHeight="1" x14ac:dyDescent="0.2">
      <c r="A825" s="482"/>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2"/>
      <c r="AD825" s="482"/>
    </row>
    <row r="826" spans="1:30" ht="12.75" customHeight="1" x14ac:dyDescent="0.2">
      <c r="A826" s="482"/>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2"/>
      <c r="AD826" s="482"/>
    </row>
    <row r="827" spans="1:30" ht="12.75" customHeight="1" x14ac:dyDescent="0.2">
      <c r="A827" s="482"/>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2"/>
      <c r="AD827" s="482"/>
    </row>
    <row r="828" spans="1:30" ht="12.75" customHeight="1" x14ac:dyDescent="0.2">
      <c r="A828" s="482"/>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2"/>
      <c r="AD828" s="482"/>
    </row>
    <row r="829" spans="1:30" ht="12.75" customHeight="1" x14ac:dyDescent="0.2">
      <c r="A829" s="482"/>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2"/>
      <c r="AD829" s="482"/>
    </row>
    <row r="830" spans="1:30" ht="12.75" customHeight="1" x14ac:dyDescent="0.2">
      <c r="A830" s="482"/>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2"/>
      <c r="AD830" s="482"/>
    </row>
    <row r="831" spans="1:30" ht="12.75" customHeight="1" x14ac:dyDescent="0.2">
      <c r="A831" s="482"/>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2"/>
      <c r="AD831" s="482"/>
    </row>
    <row r="832" spans="1:30" ht="12.75" customHeight="1" x14ac:dyDescent="0.2">
      <c r="A832" s="482"/>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2"/>
      <c r="AD832" s="482"/>
    </row>
    <row r="833" spans="1:30" ht="12.75" customHeight="1" x14ac:dyDescent="0.2">
      <c r="A833" s="482"/>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2"/>
      <c r="AD833" s="482"/>
    </row>
    <row r="834" spans="1:30" ht="12.75" customHeight="1" x14ac:dyDescent="0.2">
      <c r="A834" s="482"/>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2"/>
      <c r="AD834" s="482"/>
    </row>
    <row r="835" spans="1:30" ht="12.75" customHeight="1" x14ac:dyDescent="0.2">
      <c r="A835" s="482"/>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2"/>
      <c r="AD835" s="482"/>
    </row>
    <row r="836" spans="1:30" ht="12.75" customHeight="1" x14ac:dyDescent="0.2">
      <c r="A836" s="482"/>
      <c r="B836" s="482"/>
      <c r="C836" s="482"/>
      <c r="D836" s="482"/>
      <c r="E836" s="482"/>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c r="AB836" s="482"/>
      <c r="AC836" s="482"/>
      <c r="AD836" s="482"/>
    </row>
    <row r="837" spans="1:30" ht="12.75" customHeight="1" x14ac:dyDescent="0.2">
      <c r="A837" s="482"/>
      <c r="B837" s="482"/>
      <c r="C837" s="482"/>
      <c r="D837" s="482"/>
      <c r="E837" s="482"/>
      <c r="F837" s="482"/>
      <c r="G837" s="482"/>
      <c r="H837" s="482"/>
      <c r="I837" s="482"/>
      <c r="J837" s="482"/>
      <c r="K837" s="482"/>
      <c r="L837" s="482"/>
      <c r="M837" s="482"/>
      <c r="N837" s="482"/>
      <c r="O837" s="482"/>
      <c r="P837" s="482"/>
      <c r="Q837" s="482"/>
      <c r="R837" s="482"/>
      <c r="S837" s="482"/>
      <c r="T837" s="482"/>
      <c r="U837" s="482"/>
      <c r="V837" s="482"/>
      <c r="W837" s="482"/>
      <c r="X837" s="482"/>
      <c r="Y837" s="482"/>
      <c r="Z837" s="482"/>
      <c r="AA837" s="482"/>
      <c r="AB837" s="482"/>
      <c r="AC837" s="482"/>
      <c r="AD837" s="482"/>
    </row>
    <row r="838" spans="1:30" ht="12.75" customHeight="1" x14ac:dyDescent="0.2">
      <c r="A838" s="482"/>
      <c r="B838" s="482"/>
      <c r="C838" s="482"/>
      <c r="D838" s="482"/>
      <c r="E838" s="482"/>
      <c r="F838" s="482"/>
      <c r="G838" s="482"/>
      <c r="H838" s="482"/>
      <c r="I838" s="482"/>
      <c r="J838" s="482"/>
      <c r="K838" s="482"/>
      <c r="L838" s="482"/>
      <c r="M838" s="482"/>
      <c r="N838" s="482"/>
      <c r="O838" s="482"/>
      <c r="P838" s="482"/>
      <c r="Q838" s="482"/>
      <c r="R838" s="482"/>
      <c r="S838" s="482"/>
      <c r="T838" s="482"/>
      <c r="U838" s="482"/>
      <c r="V838" s="482"/>
      <c r="W838" s="482"/>
      <c r="X838" s="482"/>
      <c r="Y838" s="482"/>
      <c r="Z838" s="482"/>
      <c r="AA838" s="482"/>
      <c r="AB838" s="482"/>
      <c r="AC838" s="482"/>
      <c r="AD838" s="482"/>
    </row>
    <row r="839" spans="1:30" ht="12.75" customHeight="1" x14ac:dyDescent="0.2">
      <c r="A839" s="482"/>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c r="AB839" s="482"/>
      <c r="AC839" s="482"/>
      <c r="AD839" s="482"/>
    </row>
    <row r="840" spans="1:30" ht="12.75" customHeight="1" x14ac:dyDescent="0.2">
      <c r="A840" s="482"/>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2"/>
      <c r="AD840" s="482"/>
    </row>
    <row r="841" spans="1:30" ht="12.75" customHeight="1" x14ac:dyDescent="0.2">
      <c r="A841" s="482"/>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2"/>
      <c r="AD841" s="482"/>
    </row>
    <row r="842" spans="1:30" ht="12.75" customHeight="1" x14ac:dyDescent="0.2">
      <c r="A842" s="482"/>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2"/>
      <c r="AD842" s="482"/>
    </row>
    <row r="843" spans="1:30" ht="12.75" customHeight="1" x14ac:dyDescent="0.2">
      <c r="A843" s="482"/>
      <c r="B843" s="482"/>
      <c r="C843" s="482"/>
      <c r="D843" s="482"/>
      <c r="E843" s="482"/>
      <c r="F843" s="482"/>
      <c r="G843" s="482"/>
      <c r="H843" s="482"/>
      <c r="I843" s="482"/>
      <c r="J843" s="482"/>
      <c r="K843" s="482"/>
      <c r="L843" s="482"/>
      <c r="M843" s="482"/>
      <c r="N843" s="482"/>
      <c r="O843" s="482"/>
      <c r="P843" s="482"/>
      <c r="Q843" s="482"/>
      <c r="R843" s="482"/>
      <c r="S843" s="482"/>
      <c r="T843" s="482"/>
      <c r="U843" s="482"/>
      <c r="V843" s="482"/>
      <c r="W843" s="482"/>
      <c r="X843" s="482"/>
      <c r="Y843" s="482"/>
      <c r="Z843" s="482"/>
      <c r="AA843" s="482"/>
      <c r="AB843" s="482"/>
      <c r="AC843" s="482"/>
      <c r="AD843" s="482"/>
    </row>
    <row r="844" spans="1:30" ht="12.75" customHeight="1" x14ac:dyDescent="0.2">
      <c r="A844" s="482"/>
      <c r="B844" s="482"/>
      <c r="C844" s="482"/>
      <c r="D844" s="482"/>
      <c r="E844" s="482"/>
      <c r="F844" s="482"/>
      <c r="G844" s="482"/>
      <c r="H844" s="482"/>
      <c r="I844" s="482"/>
      <c r="J844" s="482"/>
      <c r="K844" s="482"/>
      <c r="L844" s="482"/>
      <c r="M844" s="482"/>
      <c r="N844" s="482"/>
      <c r="O844" s="482"/>
      <c r="P844" s="482"/>
      <c r="Q844" s="482"/>
      <c r="R844" s="482"/>
      <c r="S844" s="482"/>
      <c r="T844" s="482"/>
      <c r="U844" s="482"/>
      <c r="V844" s="482"/>
      <c r="W844" s="482"/>
      <c r="X844" s="482"/>
      <c r="Y844" s="482"/>
      <c r="Z844" s="482"/>
      <c r="AA844" s="482"/>
      <c r="AB844" s="482"/>
      <c r="AC844" s="482"/>
      <c r="AD844" s="482"/>
    </row>
    <row r="845" spans="1:30" ht="12.75" customHeight="1" x14ac:dyDescent="0.2">
      <c r="A845" s="482"/>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row>
    <row r="846" spans="1:30" ht="12.75" customHeight="1" x14ac:dyDescent="0.2">
      <c r="A846" s="482"/>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row>
    <row r="847" spans="1:30" ht="12.75" customHeight="1" x14ac:dyDescent="0.2">
      <c r="A847" s="482"/>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2"/>
      <c r="AD847" s="482"/>
    </row>
    <row r="848" spans="1:30" ht="12.75" customHeight="1" x14ac:dyDescent="0.2">
      <c r="A848" s="482"/>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2"/>
      <c r="AD848" s="482"/>
    </row>
    <row r="849" spans="1:30" ht="12.75" customHeight="1" x14ac:dyDescent="0.2">
      <c r="A849" s="482"/>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2"/>
      <c r="AD849" s="482"/>
    </row>
    <row r="850" spans="1:30" ht="12.75" customHeight="1" x14ac:dyDescent="0.2">
      <c r="A850" s="482"/>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row>
    <row r="851" spans="1:30" ht="12.75" customHeight="1" x14ac:dyDescent="0.2">
      <c r="A851" s="482"/>
      <c r="B851" s="482"/>
      <c r="C851" s="482"/>
      <c r="D851" s="482"/>
      <c r="E851" s="482"/>
      <c r="F851" s="482"/>
      <c r="G851" s="482"/>
      <c r="H851" s="482"/>
      <c r="I851" s="482"/>
      <c r="J851" s="482"/>
      <c r="K851" s="482"/>
      <c r="L851" s="482"/>
      <c r="M851" s="482"/>
      <c r="N851" s="482"/>
      <c r="O851" s="482"/>
      <c r="P851" s="482"/>
      <c r="Q851" s="482"/>
      <c r="R851" s="482"/>
      <c r="S851" s="482"/>
      <c r="T851" s="482"/>
      <c r="U851" s="482"/>
      <c r="V851" s="482"/>
      <c r="W851" s="482"/>
      <c r="X851" s="482"/>
      <c r="Y851" s="482"/>
      <c r="Z851" s="482"/>
      <c r="AA851" s="482"/>
      <c r="AB851" s="482"/>
      <c r="AC851" s="482"/>
      <c r="AD851" s="482"/>
    </row>
    <row r="852" spans="1:30" ht="12.75" customHeight="1" x14ac:dyDescent="0.2">
      <c r="A852" s="482"/>
      <c r="B852" s="482"/>
      <c r="C852" s="482"/>
      <c r="D852" s="482"/>
      <c r="E852" s="482"/>
      <c r="F852" s="482"/>
      <c r="G852" s="482"/>
      <c r="H852" s="482"/>
      <c r="I852" s="482"/>
      <c r="J852" s="482"/>
      <c r="K852" s="482"/>
      <c r="L852" s="482"/>
      <c r="M852" s="482"/>
      <c r="N852" s="482"/>
      <c r="O852" s="482"/>
      <c r="P852" s="482"/>
      <c r="Q852" s="482"/>
      <c r="R852" s="482"/>
      <c r="S852" s="482"/>
      <c r="T852" s="482"/>
      <c r="U852" s="482"/>
      <c r="V852" s="482"/>
      <c r="W852" s="482"/>
      <c r="X852" s="482"/>
      <c r="Y852" s="482"/>
      <c r="Z852" s="482"/>
      <c r="AA852" s="482"/>
      <c r="AB852" s="482"/>
      <c r="AC852" s="482"/>
      <c r="AD852" s="482"/>
    </row>
    <row r="853" spans="1:30" ht="12.75" customHeight="1" x14ac:dyDescent="0.2">
      <c r="A853" s="482"/>
      <c r="B853" s="482"/>
      <c r="C853" s="482"/>
      <c r="D853" s="482"/>
      <c r="E853" s="482"/>
      <c r="F853" s="482"/>
      <c r="G853" s="482"/>
      <c r="H853" s="482"/>
      <c r="I853" s="482"/>
      <c r="J853" s="482"/>
      <c r="K853" s="482"/>
      <c r="L853" s="482"/>
      <c r="M853" s="482"/>
      <c r="N853" s="482"/>
      <c r="O853" s="482"/>
      <c r="P853" s="482"/>
      <c r="Q853" s="482"/>
      <c r="R853" s="482"/>
      <c r="S853" s="482"/>
      <c r="T853" s="482"/>
      <c r="U853" s="482"/>
      <c r="V853" s="482"/>
      <c r="W853" s="482"/>
      <c r="X853" s="482"/>
      <c r="Y853" s="482"/>
      <c r="Z853" s="482"/>
      <c r="AA853" s="482"/>
      <c r="AB853" s="482"/>
      <c r="AC853" s="482"/>
      <c r="AD853" s="482"/>
    </row>
    <row r="854" spans="1:30" ht="12.75" customHeight="1" x14ac:dyDescent="0.2">
      <c r="A854" s="482"/>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2"/>
      <c r="AD854" s="482"/>
    </row>
    <row r="855" spans="1:30" ht="12.75" customHeight="1" x14ac:dyDescent="0.2">
      <c r="A855" s="482"/>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c r="AB855" s="482"/>
      <c r="AC855" s="482"/>
      <c r="AD855" s="482"/>
    </row>
    <row r="856" spans="1:30" ht="12.75" customHeight="1" x14ac:dyDescent="0.2">
      <c r="A856" s="482"/>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2"/>
      <c r="Z856" s="482"/>
      <c r="AA856" s="482"/>
      <c r="AB856" s="482"/>
      <c r="AC856" s="482"/>
      <c r="AD856" s="482"/>
    </row>
    <row r="857" spans="1:30" ht="12.75" customHeight="1" x14ac:dyDescent="0.2">
      <c r="A857" s="482"/>
      <c r="B857" s="482"/>
      <c r="C857" s="482"/>
      <c r="D857" s="482"/>
      <c r="E857" s="482"/>
      <c r="F857" s="482"/>
      <c r="G857" s="482"/>
      <c r="H857" s="482"/>
      <c r="I857" s="482"/>
      <c r="J857" s="482"/>
      <c r="K857" s="482"/>
      <c r="L857" s="482"/>
      <c r="M857" s="482"/>
      <c r="N857" s="482"/>
      <c r="O857" s="482"/>
      <c r="P857" s="482"/>
      <c r="Q857" s="482"/>
      <c r="R857" s="482"/>
      <c r="S857" s="482"/>
      <c r="T857" s="482"/>
      <c r="U857" s="482"/>
      <c r="V857" s="482"/>
      <c r="W857" s="482"/>
      <c r="X857" s="482"/>
      <c r="Y857" s="482"/>
      <c r="Z857" s="482"/>
      <c r="AA857" s="482"/>
      <c r="AB857" s="482"/>
      <c r="AC857" s="482"/>
      <c r="AD857" s="482"/>
    </row>
    <row r="858" spans="1:30" ht="12.75" customHeight="1" x14ac:dyDescent="0.2">
      <c r="A858" s="482"/>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82"/>
      <c r="Z858" s="482"/>
      <c r="AA858" s="482"/>
      <c r="AB858" s="482"/>
      <c r="AC858" s="482"/>
      <c r="AD858" s="482"/>
    </row>
    <row r="859" spans="1:30" ht="12.75" customHeight="1" x14ac:dyDescent="0.2">
      <c r="A859" s="482"/>
      <c r="B859" s="482"/>
      <c r="C859" s="482"/>
      <c r="D859" s="482"/>
      <c r="E859" s="482"/>
      <c r="F859" s="482"/>
      <c r="G859" s="482"/>
      <c r="H859" s="482"/>
      <c r="I859" s="482"/>
      <c r="J859" s="482"/>
      <c r="K859" s="482"/>
      <c r="L859" s="482"/>
      <c r="M859" s="482"/>
      <c r="N859" s="482"/>
      <c r="O859" s="482"/>
      <c r="P859" s="482"/>
      <c r="Q859" s="482"/>
      <c r="R859" s="482"/>
      <c r="S859" s="482"/>
      <c r="T859" s="482"/>
      <c r="U859" s="482"/>
      <c r="V859" s="482"/>
      <c r="W859" s="482"/>
      <c r="X859" s="482"/>
      <c r="Y859" s="482"/>
      <c r="Z859" s="482"/>
      <c r="AA859" s="482"/>
      <c r="AB859" s="482"/>
      <c r="AC859" s="482"/>
      <c r="AD859" s="482"/>
    </row>
    <row r="860" spans="1:30" ht="12.75" customHeight="1" x14ac:dyDescent="0.2">
      <c r="A860" s="482"/>
      <c r="B860" s="482"/>
      <c r="C860" s="482"/>
      <c r="D860" s="482"/>
      <c r="E860" s="482"/>
      <c r="F860" s="482"/>
      <c r="G860" s="482"/>
      <c r="H860" s="482"/>
      <c r="I860" s="482"/>
      <c r="J860" s="482"/>
      <c r="K860" s="482"/>
      <c r="L860" s="482"/>
      <c r="M860" s="482"/>
      <c r="N860" s="482"/>
      <c r="O860" s="482"/>
      <c r="P860" s="482"/>
      <c r="Q860" s="482"/>
      <c r="R860" s="482"/>
      <c r="S860" s="482"/>
      <c r="T860" s="482"/>
      <c r="U860" s="482"/>
      <c r="V860" s="482"/>
      <c r="W860" s="482"/>
      <c r="X860" s="482"/>
      <c r="Y860" s="482"/>
      <c r="Z860" s="482"/>
      <c r="AA860" s="482"/>
      <c r="AB860" s="482"/>
      <c r="AC860" s="482"/>
      <c r="AD860" s="482"/>
    </row>
    <row r="861" spans="1:30" ht="12.75" customHeight="1" x14ac:dyDescent="0.2">
      <c r="A861" s="482"/>
      <c r="B861" s="482"/>
      <c r="C861" s="482"/>
      <c r="D861" s="482"/>
      <c r="E861" s="482"/>
      <c r="F861" s="482"/>
      <c r="G861" s="482"/>
      <c r="H861" s="482"/>
      <c r="I861" s="482"/>
      <c r="J861" s="482"/>
      <c r="K861" s="482"/>
      <c r="L861" s="482"/>
      <c r="M861" s="482"/>
      <c r="N861" s="482"/>
      <c r="O861" s="482"/>
      <c r="P861" s="482"/>
      <c r="Q861" s="482"/>
      <c r="R861" s="482"/>
      <c r="S861" s="482"/>
      <c r="T861" s="482"/>
      <c r="U861" s="482"/>
      <c r="V861" s="482"/>
      <c r="W861" s="482"/>
      <c r="X861" s="482"/>
      <c r="Y861" s="482"/>
      <c r="Z861" s="482"/>
      <c r="AA861" s="482"/>
      <c r="AB861" s="482"/>
      <c r="AC861" s="482"/>
      <c r="AD861" s="482"/>
    </row>
    <row r="862" spans="1:30" ht="12.75" customHeight="1" x14ac:dyDescent="0.2">
      <c r="A862" s="482"/>
      <c r="B862" s="482"/>
      <c r="C862" s="482"/>
      <c r="D862" s="482"/>
      <c r="E862" s="482"/>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c r="AB862" s="482"/>
      <c r="AC862" s="482"/>
      <c r="AD862" s="482"/>
    </row>
    <row r="863" spans="1:30" ht="12.75" customHeight="1" x14ac:dyDescent="0.2">
      <c r="A863" s="482"/>
      <c r="B863" s="482"/>
      <c r="C863" s="482"/>
      <c r="D863" s="482"/>
      <c r="E863" s="482"/>
      <c r="F863" s="482"/>
      <c r="G863" s="482"/>
      <c r="H863" s="482"/>
      <c r="I863" s="482"/>
      <c r="J863" s="482"/>
      <c r="K863" s="482"/>
      <c r="L863" s="482"/>
      <c r="M863" s="482"/>
      <c r="N863" s="482"/>
      <c r="O863" s="482"/>
      <c r="P863" s="482"/>
      <c r="Q863" s="482"/>
      <c r="R863" s="482"/>
      <c r="S863" s="482"/>
      <c r="T863" s="482"/>
      <c r="U863" s="482"/>
      <c r="V863" s="482"/>
      <c r="W863" s="482"/>
      <c r="X863" s="482"/>
      <c r="Y863" s="482"/>
      <c r="Z863" s="482"/>
      <c r="AA863" s="482"/>
      <c r="AB863" s="482"/>
      <c r="AC863" s="482"/>
      <c r="AD863" s="482"/>
    </row>
    <row r="864" spans="1:30" ht="12.75" customHeight="1" x14ac:dyDescent="0.2">
      <c r="A864" s="482"/>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c r="AB864" s="482"/>
      <c r="AC864" s="482"/>
      <c r="AD864" s="482"/>
    </row>
    <row r="865" spans="1:30" ht="12.75" customHeight="1" x14ac:dyDescent="0.2">
      <c r="A865" s="482"/>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2"/>
      <c r="AD865" s="482"/>
    </row>
    <row r="866" spans="1:30" ht="12.75" customHeight="1" x14ac:dyDescent="0.2">
      <c r="A866" s="482"/>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2"/>
      <c r="AD866" s="482"/>
    </row>
    <row r="867" spans="1:30" ht="12.75" customHeight="1" x14ac:dyDescent="0.2">
      <c r="A867" s="482"/>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c r="AB867" s="482"/>
      <c r="AC867" s="482"/>
      <c r="AD867" s="482"/>
    </row>
    <row r="868" spans="1:30" ht="12.75" customHeight="1" x14ac:dyDescent="0.2">
      <c r="A868" s="482"/>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c r="AB868" s="482"/>
      <c r="AC868" s="482"/>
      <c r="AD868" s="482"/>
    </row>
    <row r="869" spans="1:30" ht="12.75" customHeight="1" x14ac:dyDescent="0.2">
      <c r="A869" s="482"/>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c r="AB869" s="482"/>
      <c r="AC869" s="482"/>
      <c r="AD869" s="482"/>
    </row>
    <row r="870" spans="1:30" ht="12.75" customHeight="1" x14ac:dyDescent="0.2">
      <c r="A870" s="482"/>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2"/>
      <c r="AD870" s="482"/>
    </row>
    <row r="871" spans="1:30" ht="12.75" customHeight="1" x14ac:dyDescent="0.2">
      <c r="A871" s="482"/>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c r="AB871" s="482"/>
      <c r="AC871" s="482"/>
      <c r="AD871" s="482"/>
    </row>
    <row r="872" spans="1:30" ht="12.75" customHeight="1" x14ac:dyDescent="0.2">
      <c r="A872" s="482"/>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c r="AB872" s="482"/>
      <c r="AC872" s="482"/>
      <c r="AD872" s="482"/>
    </row>
    <row r="873" spans="1:30" ht="12.75" customHeight="1" x14ac:dyDescent="0.2">
      <c r="A873" s="482"/>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2"/>
      <c r="AD873" s="482"/>
    </row>
    <row r="874" spans="1:30" ht="12.75" customHeight="1" x14ac:dyDescent="0.2">
      <c r="A874" s="482"/>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2"/>
      <c r="AD874" s="482"/>
    </row>
    <row r="875" spans="1:30" ht="12.75" customHeight="1" x14ac:dyDescent="0.2">
      <c r="A875" s="482"/>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c r="AB875" s="482"/>
      <c r="AC875" s="482"/>
      <c r="AD875" s="482"/>
    </row>
    <row r="876" spans="1:30" ht="12.75" customHeight="1" x14ac:dyDescent="0.2">
      <c r="A876" s="482"/>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c r="AB876" s="482"/>
      <c r="AC876" s="482"/>
      <c r="AD876" s="482"/>
    </row>
    <row r="877" spans="1:30" ht="12.75" customHeight="1" x14ac:dyDescent="0.2">
      <c r="A877" s="482"/>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c r="AB877" s="482"/>
      <c r="AC877" s="482"/>
      <c r="AD877" s="482"/>
    </row>
    <row r="878" spans="1:30" ht="12.75" customHeight="1" x14ac:dyDescent="0.2">
      <c r="A878" s="482"/>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2"/>
      <c r="AD878" s="482"/>
    </row>
    <row r="879" spans="1:30" ht="12.75" customHeight="1" x14ac:dyDescent="0.2">
      <c r="A879" s="482"/>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482"/>
      <c r="AC879" s="482"/>
      <c r="AD879" s="482"/>
    </row>
    <row r="880" spans="1:30" ht="12.75" customHeight="1" x14ac:dyDescent="0.2">
      <c r="A880" s="482"/>
      <c r="B880" s="482"/>
      <c r="C880" s="482"/>
      <c r="D880" s="482"/>
      <c r="E880" s="482"/>
      <c r="F880" s="482"/>
      <c r="G880" s="482"/>
      <c r="H880" s="482"/>
      <c r="I880" s="482"/>
      <c r="J880" s="482"/>
      <c r="K880" s="482"/>
      <c r="L880" s="482"/>
      <c r="M880" s="482"/>
      <c r="N880" s="482"/>
      <c r="O880" s="482"/>
      <c r="P880" s="482"/>
      <c r="Q880" s="482"/>
      <c r="R880" s="482"/>
      <c r="S880" s="482"/>
      <c r="T880" s="482"/>
      <c r="U880" s="482"/>
      <c r="V880" s="482"/>
      <c r="W880" s="482"/>
      <c r="X880" s="482"/>
      <c r="Y880" s="482"/>
      <c r="Z880" s="482"/>
      <c r="AA880" s="482"/>
      <c r="AB880" s="482"/>
      <c r="AC880" s="482"/>
      <c r="AD880" s="482"/>
    </row>
    <row r="881" spans="1:30" ht="12.75" customHeight="1" x14ac:dyDescent="0.2">
      <c r="A881" s="482"/>
      <c r="B881" s="482"/>
      <c r="C881" s="482"/>
      <c r="D881" s="482"/>
      <c r="E881" s="482"/>
      <c r="F881" s="482"/>
      <c r="G881" s="482"/>
      <c r="H881" s="482"/>
      <c r="I881" s="482"/>
      <c r="J881" s="482"/>
      <c r="K881" s="482"/>
      <c r="L881" s="482"/>
      <c r="M881" s="482"/>
      <c r="N881" s="482"/>
      <c r="O881" s="482"/>
      <c r="P881" s="482"/>
      <c r="Q881" s="482"/>
      <c r="R881" s="482"/>
      <c r="S881" s="482"/>
      <c r="T881" s="482"/>
      <c r="U881" s="482"/>
      <c r="V881" s="482"/>
      <c r="W881" s="482"/>
      <c r="X881" s="482"/>
      <c r="Y881" s="482"/>
      <c r="Z881" s="482"/>
      <c r="AA881" s="482"/>
      <c r="AB881" s="482"/>
      <c r="AC881" s="482"/>
      <c r="AD881" s="482"/>
    </row>
    <row r="882" spans="1:30" ht="12.75" customHeight="1" x14ac:dyDescent="0.2">
      <c r="A882" s="482"/>
      <c r="B882" s="482"/>
      <c r="C882" s="482"/>
      <c r="D882" s="482"/>
      <c r="E882" s="482"/>
      <c r="F882" s="482"/>
      <c r="G882" s="482"/>
      <c r="H882" s="482"/>
      <c r="I882" s="482"/>
      <c r="J882" s="482"/>
      <c r="K882" s="482"/>
      <c r="L882" s="482"/>
      <c r="M882" s="482"/>
      <c r="N882" s="482"/>
      <c r="O882" s="482"/>
      <c r="P882" s="482"/>
      <c r="Q882" s="482"/>
      <c r="R882" s="482"/>
      <c r="S882" s="482"/>
      <c r="T882" s="482"/>
      <c r="U882" s="482"/>
      <c r="V882" s="482"/>
      <c r="W882" s="482"/>
      <c r="X882" s="482"/>
      <c r="Y882" s="482"/>
      <c r="Z882" s="482"/>
      <c r="AA882" s="482"/>
      <c r="AB882" s="482"/>
      <c r="AC882" s="482"/>
      <c r="AD882" s="482"/>
    </row>
    <row r="883" spans="1:30" ht="12.75" customHeight="1" x14ac:dyDescent="0.2">
      <c r="A883" s="482"/>
      <c r="B883" s="482"/>
      <c r="C883" s="482"/>
      <c r="D883" s="482"/>
      <c r="E883" s="482"/>
      <c r="F883" s="482"/>
      <c r="G883" s="482"/>
      <c r="H883" s="482"/>
      <c r="I883" s="482"/>
      <c r="J883" s="482"/>
      <c r="K883" s="482"/>
      <c r="L883" s="482"/>
      <c r="M883" s="482"/>
      <c r="N883" s="482"/>
      <c r="O883" s="482"/>
      <c r="P883" s="482"/>
      <c r="Q883" s="482"/>
      <c r="R883" s="482"/>
      <c r="S883" s="482"/>
      <c r="T883" s="482"/>
      <c r="U883" s="482"/>
      <c r="V883" s="482"/>
      <c r="W883" s="482"/>
      <c r="X883" s="482"/>
      <c r="Y883" s="482"/>
      <c r="Z883" s="482"/>
      <c r="AA883" s="482"/>
      <c r="AB883" s="482"/>
      <c r="AC883" s="482"/>
      <c r="AD883" s="482"/>
    </row>
    <row r="884" spans="1:30" ht="12.75" customHeight="1" x14ac:dyDescent="0.2">
      <c r="A884" s="482"/>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2"/>
      <c r="AD884" s="482"/>
    </row>
    <row r="885" spans="1:30" ht="12.75" customHeight="1" x14ac:dyDescent="0.2">
      <c r="A885" s="482"/>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2"/>
      <c r="AD885" s="482"/>
    </row>
    <row r="886" spans="1:30" ht="12.75" customHeight="1" x14ac:dyDescent="0.2">
      <c r="A886" s="482"/>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c r="AB886" s="482"/>
      <c r="AC886" s="482"/>
      <c r="AD886" s="482"/>
    </row>
    <row r="887" spans="1:30" ht="12.75" customHeight="1" x14ac:dyDescent="0.2">
      <c r="A887" s="482"/>
      <c r="B887" s="482"/>
      <c r="C887" s="482"/>
      <c r="D887" s="482"/>
      <c r="E887" s="482"/>
      <c r="F887" s="482"/>
      <c r="G887" s="482"/>
      <c r="H887" s="482"/>
      <c r="I887" s="482"/>
      <c r="J887" s="482"/>
      <c r="K887" s="482"/>
      <c r="L887" s="482"/>
      <c r="M887" s="482"/>
      <c r="N887" s="482"/>
      <c r="O887" s="482"/>
      <c r="P887" s="482"/>
      <c r="Q887" s="482"/>
      <c r="R887" s="482"/>
      <c r="S887" s="482"/>
      <c r="T887" s="482"/>
      <c r="U887" s="482"/>
      <c r="V887" s="482"/>
      <c r="W887" s="482"/>
      <c r="X887" s="482"/>
      <c r="Y887" s="482"/>
      <c r="Z887" s="482"/>
      <c r="AA887" s="482"/>
      <c r="AB887" s="482"/>
      <c r="AC887" s="482"/>
      <c r="AD887" s="482"/>
    </row>
    <row r="888" spans="1:30" ht="12.75" customHeight="1" x14ac:dyDescent="0.2">
      <c r="A888" s="482"/>
      <c r="B888" s="482"/>
      <c r="C888" s="482"/>
      <c r="D888" s="482"/>
      <c r="E888" s="482"/>
      <c r="F888" s="482"/>
      <c r="G888" s="482"/>
      <c r="H888" s="482"/>
      <c r="I888" s="482"/>
      <c r="J888" s="482"/>
      <c r="K888" s="482"/>
      <c r="L888" s="482"/>
      <c r="M888" s="482"/>
      <c r="N888" s="482"/>
      <c r="O888" s="482"/>
      <c r="P888" s="482"/>
      <c r="Q888" s="482"/>
      <c r="R888" s="482"/>
      <c r="S888" s="482"/>
      <c r="T888" s="482"/>
      <c r="U888" s="482"/>
      <c r="V888" s="482"/>
      <c r="W888" s="482"/>
      <c r="X888" s="482"/>
      <c r="Y888" s="482"/>
      <c r="Z888" s="482"/>
      <c r="AA888" s="482"/>
      <c r="AB888" s="482"/>
      <c r="AC888" s="482"/>
      <c r="AD888" s="482"/>
    </row>
    <row r="889" spans="1:30" ht="12.75" customHeight="1" x14ac:dyDescent="0.2">
      <c r="A889" s="482"/>
      <c r="B889" s="482"/>
      <c r="C889" s="482"/>
      <c r="D889" s="482"/>
      <c r="E889" s="482"/>
      <c r="F889" s="482"/>
      <c r="G889" s="482"/>
      <c r="H889" s="482"/>
      <c r="I889" s="482"/>
      <c r="J889" s="482"/>
      <c r="K889" s="482"/>
      <c r="L889" s="482"/>
      <c r="M889" s="482"/>
      <c r="N889" s="482"/>
      <c r="O889" s="482"/>
      <c r="P889" s="482"/>
      <c r="Q889" s="482"/>
      <c r="R889" s="482"/>
      <c r="S889" s="482"/>
      <c r="T889" s="482"/>
      <c r="U889" s="482"/>
      <c r="V889" s="482"/>
      <c r="W889" s="482"/>
      <c r="X889" s="482"/>
      <c r="Y889" s="482"/>
      <c r="Z889" s="482"/>
      <c r="AA889" s="482"/>
      <c r="AB889" s="482"/>
      <c r="AC889" s="482"/>
      <c r="AD889" s="482"/>
    </row>
    <row r="890" spans="1:30" ht="12.75" customHeight="1" x14ac:dyDescent="0.2">
      <c r="A890" s="482"/>
      <c r="B890" s="482"/>
      <c r="C890" s="482"/>
      <c r="D890" s="482"/>
      <c r="E890" s="482"/>
      <c r="F890" s="482"/>
      <c r="G890" s="482"/>
      <c r="H890" s="482"/>
      <c r="I890" s="482"/>
      <c r="J890" s="482"/>
      <c r="K890" s="482"/>
      <c r="L890" s="482"/>
      <c r="M890" s="482"/>
      <c r="N890" s="482"/>
      <c r="O890" s="482"/>
      <c r="P890" s="482"/>
      <c r="Q890" s="482"/>
      <c r="R890" s="482"/>
      <c r="S890" s="482"/>
      <c r="T890" s="482"/>
      <c r="U890" s="482"/>
      <c r="V890" s="482"/>
      <c r="W890" s="482"/>
      <c r="X890" s="482"/>
      <c r="Y890" s="482"/>
      <c r="Z890" s="482"/>
      <c r="AA890" s="482"/>
      <c r="AB890" s="482"/>
      <c r="AC890" s="482"/>
      <c r="AD890" s="482"/>
    </row>
    <row r="891" spans="1:30" ht="12.75" customHeight="1" x14ac:dyDescent="0.2">
      <c r="A891" s="482"/>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c r="AB891" s="482"/>
      <c r="AC891" s="482"/>
      <c r="AD891" s="482"/>
    </row>
    <row r="892" spans="1:30" ht="12.75" customHeight="1" x14ac:dyDescent="0.2">
      <c r="A892" s="482"/>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2"/>
      <c r="AD892" s="482"/>
    </row>
    <row r="893" spans="1:30" ht="12.75" customHeight="1" x14ac:dyDescent="0.2">
      <c r="A893" s="482"/>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c r="AB893" s="482"/>
      <c r="AC893" s="482"/>
      <c r="AD893" s="482"/>
    </row>
    <row r="894" spans="1:30" ht="12.75" customHeight="1" x14ac:dyDescent="0.2">
      <c r="A894" s="482"/>
      <c r="B894" s="482"/>
      <c r="C894" s="482"/>
      <c r="D894" s="482"/>
      <c r="E894" s="482"/>
      <c r="F894" s="482"/>
      <c r="G894" s="482"/>
      <c r="H894" s="482"/>
      <c r="I894" s="482"/>
      <c r="J894" s="482"/>
      <c r="K894" s="482"/>
      <c r="L894" s="482"/>
      <c r="M894" s="482"/>
      <c r="N894" s="482"/>
      <c r="O894" s="482"/>
      <c r="P894" s="482"/>
      <c r="Q894" s="482"/>
      <c r="R894" s="482"/>
      <c r="S894" s="482"/>
      <c r="T894" s="482"/>
      <c r="U894" s="482"/>
      <c r="V894" s="482"/>
      <c r="W894" s="482"/>
      <c r="X894" s="482"/>
      <c r="Y894" s="482"/>
      <c r="Z894" s="482"/>
      <c r="AA894" s="482"/>
      <c r="AB894" s="482"/>
      <c r="AC894" s="482"/>
      <c r="AD894" s="482"/>
    </row>
    <row r="895" spans="1:30" ht="12.75" customHeight="1" x14ac:dyDescent="0.2">
      <c r="A895" s="482"/>
      <c r="B895" s="482"/>
      <c r="C895" s="482"/>
      <c r="D895" s="482"/>
      <c r="E895" s="482"/>
      <c r="F895" s="482"/>
      <c r="G895" s="482"/>
      <c r="H895" s="482"/>
      <c r="I895" s="482"/>
      <c r="J895" s="482"/>
      <c r="K895" s="482"/>
      <c r="L895" s="482"/>
      <c r="M895" s="482"/>
      <c r="N895" s="482"/>
      <c r="O895" s="482"/>
      <c r="P895" s="482"/>
      <c r="Q895" s="482"/>
      <c r="R895" s="482"/>
      <c r="S895" s="482"/>
      <c r="T895" s="482"/>
      <c r="U895" s="482"/>
      <c r="V895" s="482"/>
      <c r="W895" s="482"/>
      <c r="X895" s="482"/>
      <c r="Y895" s="482"/>
      <c r="Z895" s="482"/>
      <c r="AA895" s="482"/>
      <c r="AB895" s="482"/>
      <c r="AC895" s="482"/>
      <c r="AD895" s="482"/>
    </row>
    <row r="896" spans="1:30" ht="12.75" customHeight="1" x14ac:dyDescent="0.2">
      <c r="A896" s="482"/>
      <c r="B896" s="482"/>
      <c r="C896" s="482"/>
      <c r="D896" s="482"/>
      <c r="E896" s="482"/>
      <c r="F896" s="482"/>
      <c r="G896" s="482"/>
      <c r="H896" s="482"/>
      <c r="I896" s="482"/>
      <c r="J896" s="482"/>
      <c r="K896" s="482"/>
      <c r="L896" s="482"/>
      <c r="M896" s="482"/>
      <c r="N896" s="482"/>
      <c r="O896" s="482"/>
      <c r="P896" s="482"/>
      <c r="Q896" s="482"/>
      <c r="R896" s="482"/>
      <c r="S896" s="482"/>
      <c r="T896" s="482"/>
      <c r="U896" s="482"/>
      <c r="V896" s="482"/>
      <c r="W896" s="482"/>
      <c r="X896" s="482"/>
      <c r="Y896" s="482"/>
      <c r="Z896" s="482"/>
      <c r="AA896" s="482"/>
      <c r="AB896" s="482"/>
      <c r="AC896" s="482"/>
      <c r="AD896" s="482"/>
    </row>
    <row r="897" spans="1:30" ht="12.75" customHeight="1" x14ac:dyDescent="0.2">
      <c r="A897" s="482"/>
      <c r="B897" s="482"/>
      <c r="C897" s="482"/>
      <c r="D897" s="482"/>
      <c r="E897" s="482"/>
      <c r="F897" s="482"/>
      <c r="G897" s="482"/>
      <c r="H897" s="482"/>
      <c r="I897" s="482"/>
      <c r="J897" s="482"/>
      <c r="K897" s="482"/>
      <c r="L897" s="482"/>
      <c r="M897" s="482"/>
      <c r="N897" s="482"/>
      <c r="O897" s="482"/>
      <c r="P897" s="482"/>
      <c r="Q897" s="482"/>
      <c r="R897" s="482"/>
      <c r="S897" s="482"/>
      <c r="T897" s="482"/>
      <c r="U897" s="482"/>
      <c r="V897" s="482"/>
      <c r="W897" s="482"/>
      <c r="X897" s="482"/>
      <c r="Y897" s="482"/>
      <c r="Z897" s="482"/>
      <c r="AA897" s="482"/>
      <c r="AB897" s="482"/>
      <c r="AC897" s="482"/>
      <c r="AD897" s="482"/>
    </row>
    <row r="898" spans="1:30" ht="12.75" customHeight="1" x14ac:dyDescent="0.2">
      <c r="A898" s="482"/>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c r="AB898" s="482"/>
      <c r="AC898" s="482"/>
      <c r="AD898" s="482"/>
    </row>
    <row r="899" spans="1:30" ht="12.75" customHeight="1" x14ac:dyDescent="0.2">
      <c r="A899" s="482"/>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c r="AB899" s="482"/>
      <c r="AC899" s="482"/>
      <c r="AD899" s="482"/>
    </row>
    <row r="900" spans="1:30" ht="12.75" customHeight="1" x14ac:dyDescent="0.2">
      <c r="A900" s="482"/>
      <c r="B900" s="482"/>
      <c r="C900" s="482"/>
      <c r="D900" s="482"/>
      <c r="E900" s="482"/>
      <c r="F900" s="482"/>
      <c r="G900" s="482"/>
      <c r="H900" s="482"/>
      <c r="I900" s="482"/>
      <c r="J900" s="482"/>
      <c r="K900" s="482"/>
      <c r="L900" s="482"/>
      <c r="M900" s="482"/>
      <c r="N900" s="482"/>
      <c r="O900" s="482"/>
      <c r="P900" s="482"/>
      <c r="Q900" s="482"/>
      <c r="R900" s="482"/>
      <c r="S900" s="482"/>
      <c r="T900" s="482"/>
      <c r="U900" s="482"/>
      <c r="V900" s="482"/>
      <c r="W900" s="482"/>
      <c r="X900" s="482"/>
      <c r="Y900" s="482"/>
      <c r="Z900" s="482"/>
      <c r="AA900" s="482"/>
      <c r="AB900" s="482"/>
      <c r="AC900" s="482"/>
      <c r="AD900" s="482"/>
    </row>
    <row r="901" spans="1:30" ht="12.75" customHeight="1" x14ac:dyDescent="0.2">
      <c r="A901" s="482"/>
      <c r="B901" s="482"/>
      <c r="C901" s="482"/>
      <c r="D901" s="482"/>
      <c r="E901" s="482"/>
      <c r="F901" s="482"/>
      <c r="G901" s="482"/>
      <c r="H901" s="482"/>
      <c r="I901" s="482"/>
      <c r="J901" s="482"/>
      <c r="K901" s="482"/>
      <c r="L901" s="482"/>
      <c r="M901" s="482"/>
      <c r="N901" s="482"/>
      <c r="O901" s="482"/>
      <c r="P901" s="482"/>
      <c r="Q901" s="482"/>
      <c r="R901" s="482"/>
      <c r="S901" s="482"/>
      <c r="T901" s="482"/>
      <c r="U901" s="482"/>
      <c r="V901" s="482"/>
      <c r="W901" s="482"/>
      <c r="X901" s="482"/>
      <c r="Y901" s="482"/>
      <c r="Z901" s="482"/>
      <c r="AA901" s="482"/>
      <c r="AB901" s="482"/>
      <c r="AC901" s="482"/>
      <c r="AD901" s="482"/>
    </row>
    <row r="902" spans="1:30" ht="12.75" customHeight="1" x14ac:dyDescent="0.2">
      <c r="A902" s="482"/>
      <c r="B902" s="482"/>
      <c r="C902" s="482"/>
      <c r="D902" s="482"/>
      <c r="E902" s="482"/>
      <c r="F902" s="482"/>
      <c r="G902" s="482"/>
      <c r="H902" s="482"/>
      <c r="I902" s="482"/>
      <c r="J902" s="482"/>
      <c r="K902" s="482"/>
      <c r="L902" s="482"/>
      <c r="M902" s="482"/>
      <c r="N902" s="482"/>
      <c r="O902" s="482"/>
      <c r="P902" s="482"/>
      <c r="Q902" s="482"/>
      <c r="R902" s="482"/>
      <c r="S902" s="482"/>
      <c r="T902" s="482"/>
      <c r="U902" s="482"/>
      <c r="V902" s="482"/>
      <c r="W902" s="482"/>
      <c r="X902" s="482"/>
      <c r="Y902" s="482"/>
      <c r="Z902" s="482"/>
      <c r="AA902" s="482"/>
      <c r="AB902" s="482"/>
      <c r="AC902" s="482"/>
      <c r="AD902" s="482"/>
    </row>
    <row r="903" spans="1:30" ht="12.75" customHeight="1" x14ac:dyDescent="0.2">
      <c r="A903" s="482"/>
      <c r="B903" s="482"/>
      <c r="C903" s="482"/>
      <c r="D903" s="482"/>
      <c r="E903" s="482"/>
      <c r="F903" s="482"/>
      <c r="G903" s="482"/>
      <c r="H903" s="482"/>
      <c r="I903" s="482"/>
      <c r="J903" s="482"/>
      <c r="K903" s="482"/>
      <c r="L903" s="482"/>
      <c r="M903" s="482"/>
      <c r="N903" s="482"/>
      <c r="O903" s="482"/>
      <c r="P903" s="482"/>
      <c r="Q903" s="482"/>
      <c r="R903" s="482"/>
      <c r="S903" s="482"/>
      <c r="T903" s="482"/>
      <c r="U903" s="482"/>
      <c r="V903" s="482"/>
      <c r="W903" s="482"/>
      <c r="X903" s="482"/>
      <c r="Y903" s="482"/>
      <c r="Z903" s="482"/>
      <c r="AA903" s="482"/>
      <c r="AB903" s="482"/>
      <c r="AC903" s="482"/>
      <c r="AD903" s="482"/>
    </row>
    <row r="904" spans="1:30" ht="12.75" customHeight="1" x14ac:dyDescent="0.2">
      <c r="A904" s="482"/>
      <c r="B904" s="482"/>
      <c r="C904" s="482"/>
      <c r="D904" s="482"/>
      <c r="E904" s="482"/>
      <c r="F904" s="482"/>
      <c r="G904" s="482"/>
      <c r="H904" s="482"/>
      <c r="I904" s="482"/>
      <c r="J904" s="482"/>
      <c r="K904" s="482"/>
      <c r="L904" s="482"/>
      <c r="M904" s="482"/>
      <c r="N904" s="482"/>
      <c r="O904" s="482"/>
      <c r="P904" s="482"/>
      <c r="Q904" s="482"/>
      <c r="R904" s="482"/>
      <c r="S904" s="482"/>
      <c r="T904" s="482"/>
      <c r="U904" s="482"/>
      <c r="V904" s="482"/>
      <c r="W904" s="482"/>
      <c r="X904" s="482"/>
      <c r="Y904" s="482"/>
      <c r="Z904" s="482"/>
      <c r="AA904" s="482"/>
      <c r="AB904" s="482"/>
      <c r="AC904" s="482"/>
      <c r="AD904" s="482"/>
    </row>
    <row r="905" spans="1:30" ht="12.75" customHeight="1" x14ac:dyDescent="0.2">
      <c r="A905" s="482"/>
      <c r="B905" s="482"/>
      <c r="C905" s="482"/>
      <c r="D905" s="482"/>
      <c r="E905" s="482"/>
      <c r="F905" s="482"/>
      <c r="G905" s="482"/>
      <c r="H905" s="482"/>
      <c r="I905" s="482"/>
      <c r="J905" s="482"/>
      <c r="K905" s="482"/>
      <c r="L905" s="482"/>
      <c r="M905" s="482"/>
      <c r="N905" s="482"/>
      <c r="O905" s="482"/>
      <c r="P905" s="482"/>
      <c r="Q905" s="482"/>
      <c r="R905" s="482"/>
      <c r="S905" s="482"/>
      <c r="T905" s="482"/>
      <c r="U905" s="482"/>
      <c r="V905" s="482"/>
      <c r="W905" s="482"/>
      <c r="X905" s="482"/>
      <c r="Y905" s="482"/>
      <c r="Z905" s="482"/>
      <c r="AA905" s="482"/>
      <c r="AB905" s="482"/>
      <c r="AC905" s="482"/>
      <c r="AD905" s="482"/>
    </row>
    <row r="906" spans="1:30" ht="12.75" customHeight="1" x14ac:dyDescent="0.2">
      <c r="A906" s="482"/>
      <c r="B906" s="482"/>
      <c r="C906" s="482"/>
      <c r="D906" s="482"/>
      <c r="E906" s="482"/>
      <c r="F906" s="482"/>
      <c r="G906" s="482"/>
      <c r="H906" s="482"/>
      <c r="I906" s="482"/>
      <c r="J906" s="482"/>
      <c r="K906" s="482"/>
      <c r="L906" s="482"/>
      <c r="M906" s="482"/>
      <c r="N906" s="482"/>
      <c r="O906" s="482"/>
      <c r="P906" s="482"/>
      <c r="Q906" s="482"/>
      <c r="R906" s="482"/>
      <c r="S906" s="482"/>
      <c r="T906" s="482"/>
      <c r="U906" s="482"/>
      <c r="V906" s="482"/>
      <c r="W906" s="482"/>
      <c r="X906" s="482"/>
      <c r="Y906" s="482"/>
      <c r="Z906" s="482"/>
      <c r="AA906" s="482"/>
      <c r="AB906" s="482"/>
      <c r="AC906" s="482"/>
      <c r="AD906" s="482"/>
    </row>
    <row r="907" spans="1:30" ht="12.75" customHeight="1" x14ac:dyDescent="0.2">
      <c r="A907" s="482"/>
      <c r="B907" s="482"/>
      <c r="C907" s="482"/>
      <c r="D907" s="482"/>
      <c r="E907" s="482"/>
      <c r="F907" s="482"/>
      <c r="G907" s="482"/>
      <c r="H907" s="482"/>
      <c r="I907" s="482"/>
      <c r="J907" s="482"/>
      <c r="K907" s="482"/>
      <c r="L907" s="482"/>
      <c r="M907" s="482"/>
      <c r="N907" s="482"/>
      <c r="O907" s="482"/>
      <c r="P907" s="482"/>
      <c r="Q907" s="482"/>
      <c r="R907" s="482"/>
      <c r="S907" s="482"/>
      <c r="T907" s="482"/>
      <c r="U907" s="482"/>
      <c r="V907" s="482"/>
      <c r="W907" s="482"/>
      <c r="X907" s="482"/>
      <c r="Y907" s="482"/>
      <c r="Z907" s="482"/>
      <c r="AA907" s="482"/>
      <c r="AB907" s="482"/>
      <c r="AC907" s="482"/>
      <c r="AD907" s="482"/>
    </row>
    <row r="908" spans="1:30" ht="12.75" customHeight="1" x14ac:dyDescent="0.2">
      <c r="A908" s="482"/>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2"/>
      <c r="AD908" s="482"/>
    </row>
    <row r="909" spans="1:30" ht="12.75" customHeight="1" x14ac:dyDescent="0.2">
      <c r="A909" s="482"/>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c r="AB909" s="482"/>
      <c r="AC909" s="482"/>
      <c r="AD909" s="482"/>
    </row>
    <row r="910" spans="1:30" ht="12.75" customHeight="1" x14ac:dyDescent="0.2">
      <c r="A910" s="482"/>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c r="AB910" s="482"/>
      <c r="AC910" s="482"/>
      <c r="AD910" s="482"/>
    </row>
    <row r="911" spans="1:30" ht="12.75" customHeight="1" x14ac:dyDescent="0.2">
      <c r="A911" s="482"/>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row>
    <row r="912" spans="1:30" ht="12.75" customHeight="1" x14ac:dyDescent="0.2">
      <c r="A912" s="482"/>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c r="AB912" s="482"/>
      <c r="AC912" s="482"/>
      <c r="AD912" s="482"/>
    </row>
    <row r="913" spans="1:30" ht="12.75" customHeight="1" x14ac:dyDescent="0.2">
      <c r="A913" s="482"/>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2"/>
      <c r="AD913" s="482"/>
    </row>
    <row r="914" spans="1:30" ht="12.75" customHeight="1" x14ac:dyDescent="0.2">
      <c r="A914" s="482"/>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2"/>
      <c r="AD914" s="482"/>
    </row>
    <row r="915" spans="1:30" ht="12.75" customHeight="1" x14ac:dyDescent="0.2">
      <c r="A915" s="482"/>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c r="AB915" s="482"/>
      <c r="AC915" s="482"/>
      <c r="AD915" s="482"/>
    </row>
    <row r="916" spans="1:30" ht="12.75" customHeight="1" x14ac:dyDescent="0.2">
      <c r="A916" s="482"/>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2"/>
      <c r="AD916" s="482"/>
    </row>
    <row r="917" spans="1:30" ht="12.75" customHeight="1" x14ac:dyDescent="0.2">
      <c r="A917" s="482"/>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2"/>
      <c r="AD917" s="482"/>
    </row>
    <row r="918" spans="1:30" ht="12.75" customHeight="1" x14ac:dyDescent="0.2">
      <c r="A918" s="482"/>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2"/>
      <c r="AD918" s="482"/>
    </row>
    <row r="919" spans="1:30" ht="12.75" customHeight="1" x14ac:dyDescent="0.2">
      <c r="A919" s="482"/>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c r="AB919" s="482"/>
      <c r="AC919" s="482"/>
      <c r="AD919" s="482"/>
    </row>
    <row r="920" spans="1:30" ht="12.75" customHeight="1" x14ac:dyDescent="0.2">
      <c r="A920" s="482"/>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c r="AB920" s="482"/>
      <c r="AC920" s="482"/>
      <c r="AD920" s="482"/>
    </row>
    <row r="921" spans="1:30" ht="12.75" customHeight="1" x14ac:dyDescent="0.2">
      <c r="A921" s="482"/>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c r="AB921" s="482"/>
      <c r="AC921" s="482"/>
      <c r="AD921" s="482"/>
    </row>
    <row r="922" spans="1:30" ht="12.75" customHeight="1" x14ac:dyDescent="0.2">
      <c r="A922" s="482"/>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2"/>
      <c r="AD922" s="482"/>
    </row>
    <row r="923" spans="1:30" ht="12.75" customHeight="1" x14ac:dyDescent="0.2">
      <c r="A923" s="482"/>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c r="AB923" s="482"/>
      <c r="AC923" s="482"/>
      <c r="AD923" s="482"/>
    </row>
    <row r="924" spans="1:30" ht="12.75" customHeight="1" x14ac:dyDescent="0.2">
      <c r="A924" s="482"/>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c r="AB924" s="482"/>
      <c r="AC924" s="482"/>
      <c r="AD924" s="482"/>
    </row>
    <row r="925" spans="1:30" ht="12.75" customHeight="1" x14ac:dyDescent="0.2">
      <c r="A925" s="482"/>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c r="AB925" s="482"/>
      <c r="AC925" s="482"/>
      <c r="AD925" s="482"/>
    </row>
    <row r="926" spans="1:30" ht="12.75" customHeight="1" x14ac:dyDescent="0.2">
      <c r="A926" s="482"/>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82"/>
      <c r="Z926" s="482"/>
      <c r="AA926" s="482"/>
      <c r="AB926" s="482"/>
      <c r="AC926" s="482"/>
      <c r="AD926" s="482"/>
    </row>
    <row r="927" spans="1:30" ht="12.75" customHeight="1" x14ac:dyDescent="0.2">
      <c r="A927" s="482"/>
      <c r="B927" s="482"/>
      <c r="C927" s="482"/>
      <c r="D927" s="482"/>
      <c r="E927" s="482"/>
      <c r="F927" s="482"/>
      <c r="G927" s="482"/>
      <c r="H927" s="482"/>
      <c r="I927" s="482"/>
      <c r="J927" s="482"/>
      <c r="K927" s="482"/>
      <c r="L927" s="482"/>
      <c r="M927" s="482"/>
      <c r="N927" s="482"/>
      <c r="O927" s="482"/>
      <c r="P927" s="482"/>
      <c r="Q927" s="482"/>
      <c r="R927" s="482"/>
      <c r="S927" s="482"/>
      <c r="T927" s="482"/>
      <c r="U927" s="482"/>
      <c r="V927" s="482"/>
      <c r="W927" s="482"/>
      <c r="X927" s="482"/>
      <c r="Y927" s="482"/>
      <c r="Z927" s="482"/>
      <c r="AA927" s="482"/>
      <c r="AB927" s="482"/>
      <c r="AC927" s="482"/>
      <c r="AD927" s="482"/>
    </row>
    <row r="928" spans="1:30" ht="12.75" customHeight="1" x14ac:dyDescent="0.2">
      <c r="A928" s="482"/>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2"/>
      <c r="Z928" s="482"/>
      <c r="AA928" s="482"/>
      <c r="AB928" s="482"/>
      <c r="AC928" s="482"/>
      <c r="AD928" s="482"/>
    </row>
    <row r="929" spans="1:30" ht="12.75" customHeight="1" x14ac:dyDescent="0.2">
      <c r="A929" s="482"/>
      <c r="B929" s="482"/>
      <c r="C929" s="482"/>
      <c r="D929" s="482"/>
      <c r="E929" s="482"/>
      <c r="F929" s="482"/>
      <c r="G929" s="482"/>
      <c r="H929" s="482"/>
      <c r="I929" s="482"/>
      <c r="J929" s="482"/>
      <c r="K929" s="482"/>
      <c r="L929" s="482"/>
      <c r="M929" s="482"/>
      <c r="N929" s="482"/>
      <c r="O929" s="482"/>
      <c r="P929" s="482"/>
      <c r="Q929" s="482"/>
      <c r="R929" s="482"/>
      <c r="S929" s="482"/>
      <c r="T929" s="482"/>
      <c r="U929" s="482"/>
      <c r="V929" s="482"/>
      <c r="W929" s="482"/>
      <c r="X929" s="482"/>
      <c r="Y929" s="482"/>
      <c r="Z929" s="482"/>
      <c r="AA929" s="482"/>
      <c r="AB929" s="482"/>
      <c r="AC929" s="482"/>
      <c r="AD929" s="482"/>
    </row>
    <row r="930" spans="1:30" ht="12.75" customHeight="1" x14ac:dyDescent="0.2">
      <c r="A930" s="482"/>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2"/>
      <c r="AD930" s="482"/>
    </row>
    <row r="931" spans="1:30" ht="12.75" customHeight="1" x14ac:dyDescent="0.2">
      <c r="A931" s="482"/>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c r="AB931" s="482"/>
      <c r="AC931" s="482"/>
      <c r="AD931" s="482"/>
    </row>
    <row r="932" spans="1:30" ht="12.75" customHeight="1" x14ac:dyDescent="0.2">
      <c r="A932" s="482"/>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c r="AB932" s="482"/>
      <c r="AC932" s="482"/>
      <c r="AD932" s="482"/>
    </row>
    <row r="933" spans="1:30" ht="12.75" customHeight="1" x14ac:dyDescent="0.2">
      <c r="A933" s="482"/>
      <c r="B933" s="482"/>
      <c r="C933" s="482"/>
      <c r="D933" s="482"/>
      <c r="E933" s="482"/>
      <c r="F933" s="482"/>
      <c r="G933" s="482"/>
      <c r="H933" s="482"/>
      <c r="I933" s="482"/>
      <c r="J933" s="482"/>
      <c r="K933" s="482"/>
      <c r="L933" s="482"/>
      <c r="M933" s="482"/>
      <c r="N933" s="482"/>
      <c r="O933" s="482"/>
      <c r="P933" s="482"/>
      <c r="Q933" s="482"/>
      <c r="R933" s="482"/>
      <c r="S933" s="482"/>
      <c r="T933" s="482"/>
      <c r="U933" s="482"/>
      <c r="V933" s="482"/>
      <c r="W933" s="482"/>
      <c r="X933" s="482"/>
      <c r="Y933" s="482"/>
      <c r="Z933" s="482"/>
      <c r="AA933" s="482"/>
      <c r="AB933" s="482"/>
      <c r="AC933" s="482"/>
      <c r="AD933" s="482"/>
    </row>
    <row r="934" spans="1:30" ht="12.75" customHeight="1" x14ac:dyDescent="0.2">
      <c r="A934" s="482"/>
      <c r="B934" s="482"/>
      <c r="C934" s="482"/>
      <c r="D934" s="482"/>
      <c r="E934" s="482"/>
      <c r="F934" s="482"/>
      <c r="G934" s="482"/>
      <c r="H934" s="482"/>
      <c r="I934" s="482"/>
      <c r="J934" s="482"/>
      <c r="K934" s="482"/>
      <c r="L934" s="482"/>
      <c r="M934" s="482"/>
      <c r="N934" s="482"/>
      <c r="O934" s="482"/>
      <c r="P934" s="482"/>
      <c r="Q934" s="482"/>
      <c r="R934" s="482"/>
      <c r="S934" s="482"/>
      <c r="T934" s="482"/>
      <c r="U934" s="482"/>
      <c r="V934" s="482"/>
      <c r="W934" s="482"/>
      <c r="X934" s="482"/>
      <c r="Y934" s="482"/>
      <c r="Z934" s="482"/>
      <c r="AA934" s="482"/>
      <c r="AB934" s="482"/>
      <c r="AC934" s="482"/>
      <c r="AD934" s="482"/>
    </row>
    <row r="935" spans="1:30" ht="12.75" customHeight="1" x14ac:dyDescent="0.2">
      <c r="A935" s="482"/>
      <c r="B935" s="482"/>
      <c r="C935" s="482"/>
      <c r="D935" s="482"/>
      <c r="E935" s="482"/>
      <c r="F935" s="482"/>
      <c r="G935" s="482"/>
      <c r="H935" s="482"/>
      <c r="I935" s="482"/>
      <c r="J935" s="482"/>
      <c r="K935" s="482"/>
      <c r="L935" s="482"/>
      <c r="M935" s="482"/>
      <c r="N935" s="482"/>
      <c r="O935" s="482"/>
      <c r="P935" s="482"/>
      <c r="Q935" s="482"/>
      <c r="R935" s="482"/>
      <c r="S935" s="482"/>
      <c r="T935" s="482"/>
      <c r="U935" s="482"/>
      <c r="V935" s="482"/>
      <c r="W935" s="482"/>
      <c r="X935" s="482"/>
      <c r="Y935" s="482"/>
      <c r="Z935" s="482"/>
      <c r="AA935" s="482"/>
      <c r="AB935" s="482"/>
      <c r="AC935" s="482"/>
      <c r="AD935" s="482"/>
    </row>
    <row r="936" spans="1:30" ht="12.75" customHeight="1" x14ac:dyDescent="0.2">
      <c r="A936" s="482"/>
      <c r="B936" s="482"/>
      <c r="C936" s="482"/>
      <c r="D936" s="482"/>
      <c r="E936" s="482"/>
      <c r="F936" s="482"/>
      <c r="G936" s="482"/>
      <c r="H936" s="482"/>
      <c r="I936" s="482"/>
      <c r="J936" s="482"/>
      <c r="K936" s="482"/>
      <c r="L936" s="482"/>
      <c r="M936" s="482"/>
      <c r="N936" s="482"/>
      <c r="O936" s="482"/>
      <c r="P936" s="482"/>
      <c r="Q936" s="482"/>
      <c r="R936" s="482"/>
      <c r="S936" s="482"/>
      <c r="T936" s="482"/>
      <c r="U936" s="482"/>
      <c r="V936" s="482"/>
      <c r="W936" s="482"/>
      <c r="X936" s="482"/>
      <c r="Y936" s="482"/>
      <c r="Z936" s="482"/>
      <c r="AA936" s="482"/>
      <c r="AB936" s="482"/>
      <c r="AC936" s="482"/>
      <c r="AD936" s="482"/>
    </row>
    <row r="937" spans="1:30" ht="12.75" customHeight="1" x14ac:dyDescent="0.2">
      <c r="A937" s="482"/>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c r="AB937" s="482"/>
      <c r="AC937" s="482"/>
      <c r="AD937" s="482"/>
    </row>
    <row r="938" spans="1:30" ht="12.75" customHeight="1" x14ac:dyDescent="0.2">
      <c r="A938" s="482"/>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2"/>
      <c r="AD938" s="482"/>
    </row>
    <row r="939" spans="1:30" ht="12.75" customHeight="1" x14ac:dyDescent="0.2">
      <c r="A939" s="482"/>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c r="AB939" s="482"/>
      <c r="AC939" s="482"/>
      <c r="AD939" s="482"/>
    </row>
    <row r="940" spans="1:30" ht="12.75" customHeight="1" x14ac:dyDescent="0.2">
      <c r="A940" s="482"/>
      <c r="B940" s="482"/>
      <c r="C940" s="482"/>
      <c r="D940" s="482"/>
      <c r="E940" s="482"/>
      <c r="F940" s="482"/>
      <c r="G940" s="482"/>
      <c r="H940" s="482"/>
      <c r="I940" s="482"/>
      <c r="J940" s="482"/>
      <c r="K940" s="482"/>
      <c r="L940" s="482"/>
      <c r="M940" s="482"/>
      <c r="N940" s="482"/>
      <c r="O940" s="482"/>
      <c r="P940" s="482"/>
      <c r="Q940" s="482"/>
      <c r="R940" s="482"/>
      <c r="S940" s="482"/>
      <c r="T940" s="482"/>
      <c r="U940" s="482"/>
      <c r="V940" s="482"/>
      <c r="W940" s="482"/>
      <c r="X940" s="482"/>
      <c r="Y940" s="482"/>
      <c r="Z940" s="482"/>
      <c r="AA940" s="482"/>
      <c r="AB940" s="482"/>
      <c r="AC940" s="482"/>
      <c r="AD940" s="482"/>
    </row>
    <row r="941" spans="1:30" ht="12.75" customHeight="1" x14ac:dyDescent="0.2">
      <c r="A941" s="482"/>
      <c r="B941" s="482"/>
      <c r="C941" s="482"/>
      <c r="D941" s="482"/>
      <c r="E941" s="482"/>
      <c r="F941" s="482"/>
      <c r="G941" s="482"/>
      <c r="H941" s="482"/>
      <c r="I941" s="482"/>
      <c r="J941" s="482"/>
      <c r="K941" s="482"/>
      <c r="L941" s="482"/>
      <c r="M941" s="482"/>
      <c r="N941" s="482"/>
      <c r="O941" s="482"/>
      <c r="P941" s="482"/>
      <c r="Q941" s="482"/>
      <c r="R941" s="482"/>
      <c r="S941" s="482"/>
      <c r="T941" s="482"/>
      <c r="U941" s="482"/>
      <c r="V941" s="482"/>
      <c r="W941" s="482"/>
      <c r="X941" s="482"/>
      <c r="Y941" s="482"/>
      <c r="Z941" s="482"/>
      <c r="AA941" s="482"/>
      <c r="AB941" s="482"/>
      <c r="AC941" s="482"/>
      <c r="AD941" s="482"/>
    </row>
    <row r="942" spans="1:30" ht="12.75" customHeight="1" x14ac:dyDescent="0.2">
      <c r="A942" s="482"/>
      <c r="B942" s="482"/>
      <c r="C942" s="482"/>
      <c r="D942" s="482"/>
      <c r="E942" s="482"/>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c r="AB942" s="482"/>
      <c r="AC942" s="482"/>
      <c r="AD942" s="482"/>
    </row>
    <row r="943" spans="1:30" ht="12.75" customHeight="1" x14ac:dyDescent="0.2">
      <c r="A943" s="482"/>
      <c r="B943" s="482"/>
      <c r="C943" s="482"/>
      <c r="D943" s="482"/>
      <c r="E943" s="482"/>
      <c r="F943" s="482"/>
      <c r="G943" s="482"/>
      <c r="H943" s="482"/>
      <c r="I943" s="482"/>
      <c r="J943" s="482"/>
      <c r="K943" s="482"/>
      <c r="L943" s="482"/>
      <c r="M943" s="482"/>
      <c r="N943" s="482"/>
      <c r="O943" s="482"/>
      <c r="P943" s="482"/>
      <c r="Q943" s="482"/>
      <c r="R943" s="482"/>
      <c r="S943" s="482"/>
      <c r="T943" s="482"/>
      <c r="U943" s="482"/>
      <c r="V943" s="482"/>
      <c r="W943" s="482"/>
      <c r="X943" s="482"/>
      <c r="Y943" s="482"/>
      <c r="Z943" s="482"/>
      <c r="AA943" s="482"/>
      <c r="AB943" s="482"/>
      <c r="AC943" s="482"/>
      <c r="AD943" s="482"/>
    </row>
    <row r="944" spans="1:30" ht="12.75" customHeight="1" x14ac:dyDescent="0.2">
      <c r="A944" s="482"/>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2"/>
      <c r="AD944" s="482"/>
    </row>
    <row r="945" spans="1:30" ht="12.75" customHeight="1" x14ac:dyDescent="0.2">
      <c r="A945" s="482"/>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c r="AB945" s="482"/>
      <c r="AC945" s="482"/>
      <c r="AD945" s="482"/>
    </row>
    <row r="946" spans="1:30" ht="12.75" customHeight="1" x14ac:dyDescent="0.2">
      <c r="A946" s="482"/>
      <c r="B946" s="482"/>
      <c r="C946" s="482"/>
      <c r="D946" s="482"/>
      <c r="E946" s="482"/>
      <c r="F946" s="482"/>
      <c r="G946" s="482"/>
      <c r="H946" s="482"/>
      <c r="I946" s="482"/>
      <c r="J946" s="482"/>
      <c r="K946" s="482"/>
      <c r="L946" s="482"/>
      <c r="M946" s="482"/>
      <c r="N946" s="482"/>
      <c r="O946" s="482"/>
      <c r="P946" s="482"/>
      <c r="Q946" s="482"/>
      <c r="R946" s="482"/>
      <c r="S946" s="482"/>
      <c r="T946" s="482"/>
      <c r="U946" s="482"/>
      <c r="V946" s="482"/>
      <c r="W946" s="482"/>
      <c r="X946" s="482"/>
      <c r="Y946" s="482"/>
      <c r="Z946" s="482"/>
      <c r="AA946" s="482"/>
      <c r="AB946" s="482"/>
      <c r="AC946" s="482"/>
      <c r="AD946" s="482"/>
    </row>
    <row r="947" spans="1:30" ht="12.75" customHeight="1" x14ac:dyDescent="0.2">
      <c r="A947" s="482"/>
      <c r="B947" s="482"/>
      <c r="C947" s="482"/>
      <c r="D947" s="482"/>
      <c r="E947" s="482"/>
      <c r="F947" s="482"/>
      <c r="G947" s="482"/>
      <c r="H947" s="482"/>
      <c r="I947" s="482"/>
      <c r="J947" s="482"/>
      <c r="K947" s="482"/>
      <c r="L947" s="482"/>
      <c r="M947" s="482"/>
      <c r="N947" s="482"/>
      <c r="O947" s="482"/>
      <c r="P947" s="482"/>
      <c r="Q947" s="482"/>
      <c r="R947" s="482"/>
      <c r="S947" s="482"/>
      <c r="T947" s="482"/>
      <c r="U947" s="482"/>
      <c r="V947" s="482"/>
      <c r="W947" s="482"/>
      <c r="X947" s="482"/>
      <c r="Y947" s="482"/>
      <c r="Z947" s="482"/>
      <c r="AA947" s="482"/>
      <c r="AB947" s="482"/>
      <c r="AC947" s="482"/>
      <c r="AD947" s="482"/>
    </row>
    <row r="948" spans="1:30" ht="12.75" customHeight="1" x14ac:dyDescent="0.2">
      <c r="A948" s="482"/>
      <c r="B948" s="482"/>
      <c r="C948" s="482"/>
      <c r="D948" s="482"/>
      <c r="E948" s="482"/>
      <c r="F948" s="482"/>
      <c r="G948" s="482"/>
      <c r="H948" s="482"/>
      <c r="I948" s="482"/>
      <c r="J948" s="482"/>
      <c r="K948" s="482"/>
      <c r="L948" s="482"/>
      <c r="M948" s="482"/>
      <c r="N948" s="482"/>
      <c r="O948" s="482"/>
      <c r="P948" s="482"/>
      <c r="Q948" s="482"/>
      <c r="R948" s="482"/>
      <c r="S948" s="482"/>
      <c r="T948" s="482"/>
      <c r="U948" s="482"/>
      <c r="V948" s="482"/>
      <c r="W948" s="482"/>
      <c r="X948" s="482"/>
      <c r="Y948" s="482"/>
      <c r="Z948" s="482"/>
      <c r="AA948" s="482"/>
      <c r="AB948" s="482"/>
      <c r="AC948" s="482"/>
      <c r="AD948" s="482"/>
    </row>
    <row r="949" spans="1:30" ht="12.75" customHeight="1" x14ac:dyDescent="0.2">
      <c r="A949" s="482"/>
      <c r="B949" s="482"/>
      <c r="C949" s="482"/>
      <c r="D949" s="482"/>
      <c r="E949" s="482"/>
      <c r="F949" s="482"/>
      <c r="G949" s="482"/>
      <c r="H949" s="482"/>
      <c r="I949" s="482"/>
      <c r="J949" s="482"/>
      <c r="K949" s="482"/>
      <c r="L949" s="482"/>
      <c r="M949" s="482"/>
      <c r="N949" s="482"/>
      <c r="O949" s="482"/>
      <c r="P949" s="482"/>
      <c r="Q949" s="482"/>
      <c r="R949" s="482"/>
      <c r="S949" s="482"/>
      <c r="T949" s="482"/>
      <c r="U949" s="482"/>
      <c r="V949" s="482"/>
      <c r="W949" s="482"/>
      <c r="X949" s="482"/>
      <c r="Y949" s="482"/>
      <c r="Z949" s="482"/>
      <c r="AA949" s="482"/>
      <c r="AB949" s="482"/>
      <c r="AC949" s="482"/>
      <c r="AD949" s="482"/>
    </row>
    <row r="950" spans="1:30" ht="12.75" customHeight="1" x14ac:dyDescent="0.2">
      <c r="A950" s="482"/>
      <c r="B950" s="482"/>
      <c r="C950" s="482"/>
      <c r="D950" s="482"/>
      <c r="E950" s="482"/>
      <c r="F950" s="482"/>
      <c r="G950" s="482"/>
      <c r="H950" s="482"/>
      <c r="I950" s="482"/>
      <c r="J950" s="482"/>
      <c r="K950" s="482"/>
      <c r="L950" s="482"/>
      <c r="M950" s="482"/>
      <c r="N950" s="482"/>
      <c r="O950" s="482"/>
      <c r="P950" s="482"/>
      <c r="Q950" s="482"/>
      <c r="R950" s="482"/>
      <c r="S950" s="482"/>
      <c r="T950" s="482"/>
      <c r="U950" s="482"/>
      <c r="V950" s="482"/>
      <c r="W950" s="482"/>
      <c r="X950" s="482"/>
      <c r="Y950" s="482"/>
      <c r="Z950" s="482"/>
      <c r="AA950" s="482"/>
      <c r="AB950" s="482"/>
      <c r="AC950" s="482"/>
      <c r="AD950" s="482"/>
    </row>
    <row r="951" spans="1:30" ht="12.75" customHeight="1" x14ac:dyDescent="0.2">
      <c r="A951" s="482"/>
      <c r="B951" s="482"/>
      <c r="C951" s="482"/>
      <c r="D951" s="482"/>
      <c r="E951" s="482"/>
      <c r="F951" s="482"/>
      <c r="G951" s="482"/>
      <c r="H951" s="482"/>
      <c r="I951" s="482"/>
      <c r="J951" s="482"/>
      <c r="K951" s="482"/>
      <c r="L951" s="482"/>
      <c r="M951" s="482"/>
      <c r="N951" s="482"/>
      <c r="O951" s="482"/>
      <c r="P951" s="482"/>
      <c r="Q951" s="482"/>
      <c r="R951" s="482"/>
      <c r="S951" s="482"/>
      <c r="T951" s="482"/>
      <c r="U951" s="482"/>
      <c r="V951" s="482"/>
      <c r="W951" s="482"/>
      <c r="X951" s="482"/>
      <c r="Y951" s="482"/>
      <c r="Z951" s="482"/>
      <c r="AA951" s="482"/>
      <c r="AB951" s="482"/>
      <c r="AC951" s="482"/>
      <c r="AD951" s="482"/>
    </row>
    <row r="952" spans="1:30" ht="12.75" customHeight="1" x14ac:dyDescent="0.2">
      <c r="A952" s="482"/>
      <c r="B952" s="482"/>
      <c r="C952" s="482"/>
      <c r="D952" s="482"/>
      <c r="E952" s="482"/>
      <c r="F952" s="482"/>
      <c r="G952" s="482"/>
      <c r="H952" s="482"/>
      <c r="I952" s="482"/>
      <c r="J952" s="482"/>
      <c r="K952" s="482"/>
      <c r="L952" s="482"/>
      <c r="M952" s="482"/>
      <c r="N952" s="482"/>
      <c r="O952" s="482"/>
      <c r="P952" s="482"/>
      <c r="Q952" s="482"/>
      <c r="R952" s="482"/>
      <c r="S952" s="482"/>
      <c r="T952" s="482"/>
      <c r="U952" s="482"/>
      <c r="V952" s="482"/>
      <c r="W952" s="482"/>
      <c r="X952" s="482"/>
      <c r="Y952" s="482"/>
      <c r="Z952" s="482"/>
      <c r="AA952" s="482"/>
      <c r="AB952" s="482"/>
      <c r="AC952" s="482"/>
      <c r="AD952" s="482"/>
    </row>
    <row r="953" spans="1:30" ht="12.75" customHeight="1" x14ac:dyDescent="0.2">
      <c r="A953" s="482"/>
      <c r="B953" s="482"/>
      <c r="C953" s="482"/>
      <c r="D953" s="482"/>
      <c r="E953" s="482"/>
      <c r="F953" s="482"/>
      <c r="G953" s="482"/>
      <c r="H953" s="482"/>
      <c r="I953" s="482"/>
      <c r="J953" s="482"/>
      <c r="K953" s="482"/>
      <c r="L953" s="482"/>
      <c r="M953" s="482"/>
      <c r="N953" s="482"/>
      <c r="O953" s="482"/>
      <c r="P953" s="482"/>
      <c r="Q953" s="482"/>
      <c r="R953" s="482"/>
      <c r="S953" s="482"/>
      <c r="T953" s="482"/>
      <c r="U953" s="482"/>
      <c r="V953" s="482"/>
      <c r="W953" s="482"/>
      <c r="X953" s="482"/>
      <c r="Y953" s="482"/>
      <c r="Z953" s="482"/>
      <c r="AA953" s="482"/>
      <c r="AB953" s="482"/>
      <c r="AC953" s="482"/>
      <c r="AD953" s="482"/>
    </row>
    <row r="954" spans="1:30" ht="12.75" customHeight="1" x14ac:dyDescent="0.2">
      <c r="A954" s="482"/>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c r="AB954" s="482"/>
      <c r="AC954" s="482"/>
      <c r="AD954" s="482"/>
    </row>
    <row r="955" spans="1:30" ht="12.75" customHeight="1" x14ac:dyDescent="0.2">
      <c r="A955" s="482"/>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c r="AB955" s="482"/>
      <c r="AC955" s="482"/>
      <c r="AD955" s="482"/>
    </row>
    <row r="956" spans="1:30" ht="12.75" customHeight="1" x14ac:dyDescent="0.2">
      <c r="A956" s="482"/>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row>
    <row r="957" spans="1:30" ht="12.75" customHeight="1" x14ac:dyDescent="0.2">
      <c r="A957" s="482"/>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c r="AB957" s="482"/>
      <c r="AC957" s="482"/>
      <c r="AD957" s="482"/>
    </row>
    <row r="958" spans="1:30" ht="12.75" customHeight="1" x14ac:dyDescent="0.2">
      <c r="A958" s="482"/>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c r="AB958" s="482"/>
      <c r="AC958" s="482"/>
      <c r="AD958" s="482"/>
    </row>
    <row r="959" spans="1:30" ht="12.75" customHeight="1" x14ac:dyDescent="0.2">
      <c r="A959" s="482"/>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c r="AB959" s="482"/>
      <c r="AC959" s="482"/>
      <c r="AD959" s="482"/>
    </row>
    <row r="960" spans="1:30" ht="12.75" customHeight="1" x14ac:dyDescent="0.2">
      <c r="A960" s="482"/>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c r="AB960" s="482"/>
      <c r="AC960" s="482"/>
      <c r="AD960" s="482"/>
    </row>
    <row r="961" spans="1:30" ht="12.75" customHeight="1" x14ac:dyDescent="0.2">
      <c r="A961" s="482"/>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2"/>
      <c r="AD961" s="482"/>
    </row>
    <row r="962" spans="1:30" ht="12.75" customHeight="1" x14ac:dyDescent="0.2">
      <c r="A962" s="482"/>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2"/>
      <c r="AD962" s="482"/>
    </row>
    <row r="963" spans="1:30" ht="12.75" customHeight="1" x14ac:dyDescent="0.2">
      <c r="A963" s="482"/>
      <c r="B963" s="482"/>
      <c r="C963" s="482"/>
      <c r="D963" s="482"/>
      <c r="E963" s="482"/>
      <c r="F963" s="482"/>
      <c r="G963" s="482"/>
      <c r="H963" s="482"/>
      <c r="I963" s="482"/>
      <c r="J963" s="482"/>
      <c r="K963" s="482"/>
      <c r="L963" s="482"/>
      <c r="M963" s="482"/>
      <c r="N963" s="482"/>
      <c r="O963" s="482"/>
      <c r="P963" s="482"/>
      <c r="Q963" s="482"/>
      <c r="R963" s="482"/>
      <c r="S963" s="482"/>
      <c r="T963" s="482"/>
      <c r="U963" s="482"/>
      <c r="V963" s="482"/>
      <c r="W963" s="482"/>
      <c r="X963" s="482"/>
      <c r="Y963" s="482"/>
      <c r="Z963" s="482"/>
      <c r="AA963" s="482"/>
      <c r="AB963" s="482"/>
      <c r="AC963" s="482"/>
      <c r="AD963" s="482"/>
    </row>
    <row r="964" spans="1:30" ht="12.75" customHeight="1" x14ac:dyDescent="0.2">
      <c r="A964" s="482"/>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2"/>
      <c r="Z964" s="482"/>
      <c r="AA964" s="482"/>
      <c r="AB964" s="482"/>
      <c r="AC964" s="482"/>
      <c r="AD964" s="482"/>
    </row>
    <row r="965" spans="1:30" ht="12.75" customHeight="1" x14ac:dyDescent="0.2">
      <c r="A965" s="482"/>
      <c r="B965" s="482"/>
      <c r="C965" s="482"/>
      <c r="D965" s="482"/>
      <c r="E965" s="482"/>
      <c r="F965" s="482"/>
      <c r="G965" s="482"/>
      <c r="H965" s="482"/>
      <c r="I965" s="482"/>
      <c r="J965" s="482"/>
      <c r="K965" s="482"/>
      <c r="L965" s="482"/>
      <c r="M965" s="482"/>
      <c r="N965" s="482"/>
      <c r="O965" s="482"/>
      <c r="P965" s="482"/>
      <c r="Q965" s="482"/>
      <c r="R965" s="482"/>
      <c r="S965" s="482"/>
      <c r="T965" s="482"/>
      <c r="U965" s="482"/>
      <c r="V965" s="482"/>
      <c r="W965" s="482"/>
      <c r="X965" s="482"/>
      <c r="Y965" s="482"/>
      <c r="Z965" s="482"/>
      <c r="AA965" s="482"/>
      <c r="AB965" s="482"/>
      <c r="AC965" s="482"/>
      <c r="AD965" s="482"/>
    </row>
    <row r="966" spans="1:30" ht="12.75" customHeight="1" x14ac:dyDescent="0.2">
      <c r="A966" s="482"/>
      <c r="B966" s="482"/>
      <c r="C966" s="482"/>
      <c r="D966" s="482"/>
      <c r="E966" s="482"/>
      <c r="F966" s="482"/>
      <c r="G966" s="482"/>
      <c r="H966" s="482"/>
      <c r="I966" s="482"/>
      <c r="J966" s="482"/>
      <c r="K966" s="482"/>
      <c r="L966" s="482"/>
      <c r="M966" s="482"/>
      <c r="N966" s="482"/>
      <c r="O966" s="482"/>
      <c r="P966" s="482"/>
      <c r="Q966" s="482"/>
      <c r="R966" s="482"/>
      <c r="S966" s="482"/>
      <c r="T966" s="482"/>
      <c r="U966" s="482"/>
      <c r="V966" s="482"/>
      <c r="W966" s="482"/>
      <c r="X966" s="482"/>
      <c r="Y966" s="482"/>
      <c r="Z966" s="482"/>
      <c r="AA966" s="482"/>
      <c r="AB966" s="482"/>
      <c r="AC966" s="482"/>
      <c r="AD966" s="482"/>
    </row>
    <row r="967" spans="1:30" ht="12.75" customHeight="1" x14ac:dyDescent="0.2">
      <c r="A967" s="482"/>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c r="AB967" s="482"/>
      <c r="AC967" s="482"/>
      <c r="AD967" s="482"/>
    </row>
    <row r="968" spans="1:30" ht="12.75" customHeight="1" x14ac:dyDescent="0.2">
      <c r="A968" s="482"/>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2"/>
      <c r="AD968" s="482"/>
    </row>
    <row r="969" spans="1:30" ht="12.75" customHeight="1" x14ac:dyDescent="0.2">
      <c r="A969" s="482"/>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2"/>
      <c r="AD969" s="482"/>
    </row>
    <row r="970" spans="1:30" ht="12.75" customHeight="1" x14ac:dyDescent="0.2">
      <c r="A970" s="482"/>
      <c r="B970" s="482"/>
      <c r="C970" s="482"/>
      <c r="D970" s="482"/>
      <c r="E970" s="482"/>
      <c r="F970" s="482"/>
      <c r="G970" s="482"/>
      <c r="H970" s="482"/>
      <c r="I970" s="482"/>
      <c r="J970" s="482"/>
      <c r="K970" s="482"/>
      <c r="L970" s="482"/>
      <c r="M970" s="482"/>
      <c r="N970" s="482"/>
      <c r="O970" s="482"/>
      <c r="P970" s="482"/>
      <c r="Q970" s="482"/>
      <c r="R970" s="482"/>
      <c r="S970" s="482"/>
      <c r="T970" s="482"/>
      <c r="U970" s="482"/>
      <c r="V970" s="482"/>
      <c r="W970" s="482"/>
      <c r="X970" s="482"/>
      <c r="Y970" s="482"/>
      <c r="Z970" s="482"/>
      <c r="AA970" s="482"/>
      <c r="AB970" s="482"/>
      <c r="AC970" s="482"/>
      <c r="AD970" s="482"/>
    </row>
    <row r="971" spans="1:30" ht="12.75" customHeight="1" x14ac:dyDescent="0.2">
      <c r="A971" s="482"/>
      <c r="B971" s="482"/>
      <c r="C971" s="482"/>
      <c r="D971" s="482"/>
      <c r="E971" s="482"/>
      <c r="F971" s="482"/>
      <c r="G971" s="482"/>
      <c r="H971" s="482"/>
      <c r="I971" s="482"/>
      <c r="J971" s="482"/>
      <c r="K971" s="482"/>
      <c r="L971" s="482"/>
      <c r="M971" s="482"/>
      <c r="N971" s="482"/>
      <c r="O971" s="482"/>
      <c r="P971" s="482"/>
      <c r="Q971" s="482"/>
      <c r="R971" s="482"/>
      <c r="S971" s="482"/>
      <c r="T971" s="482"/>
      <c r="U971" s="482"/>
      <c r="V971" s="482"/>
      <c r="W971" s="482"/>
      <c r="X971" s="482"/>
      <c r="Y971" s="482"/>
      <c r="Z971" s="482"/>
      <c r="AA971" s="482"/>
      <c r="AB971" s="482"/>
      <c r="AC971" s="482"/>
      <c r="AD971" s="482"/>
    </row>
    <row r="972" spans="1:30" ht="12.75" customHeight="1" x14ac:dyDescent="0.2">
      <c r="A972" s="482"/>
      <c r="B972" s="482"/>
      <c r="C972" s="482"/>
      <c r="D972" s="482"/>
      <c r="E972" s="482"/>
      <c r="F972" s="482"/>
      <c r="G972" s="482"/>
      <c r="H972" s="482"/>
      <c r="I972" s="482"/>
      <c r="J972" s="482"/>
      <c r="K972" s="482"/>
      <c r="L972" s="482"/>
      <c r="M972" s="482"/>
      <c r="N972" s="482"/>
      <c r="O972" s="482"/>
      <c r="P972" s="482"/>
      <c r="Q972" s="482"/>
      <c r="R972" s="482"/>
      <c r="S972" s="482"/>
      <c r="T972" s="482"/>
      <c r="U972" s="482"/>
      <c r="V972" s="482"/>
      <c r="W972" s="482"/>
      <c r="X972" s="482"/>
      <c r="Y972" s="482"/>
      <c r="Z972" s="482"/>
      <c r="AA972" s="482"/>
      <c r="AB972" s="482"/>
      <c r="AC972" s="482"/>
      <c r="AD972" s="482"/>
    </row>
    <row r="973" spans="1:30" ht="12.75" customHeight="1" x14ac:dyDescent="0.2">
      <c r="A973" s="482"/>
      <c r="B973" s="482"/>
      <c r="C973" s="482"/>
      <c r="D973" s="482"/>
      <c r="E973" s="482"/>
      <c r="F973" s="482"/>
      <c r="G973" s="482"/>
      <c r="H973" s="482"/>
      <c r="I973" s="482"/>
      <c r="J973" s="482"/>
      <c r="K973" s="482"/>
      <c r="L973" s="482"/>
      <c r="M973" s="482"/>
      <c r="N973" s="482"/>
      <c r="O973" s="482"/>
      <c r="P973" s="482"/>
      <c r="Q973" s="482"/>
      <c r="R973" s="482"/>
      <c r="S973" s="482"/>
      <c r="T973" s="482"/>
      <c r="U973" s="482"/>
      <c r="V973" s="482"/>
      <c r="W973" s="482"/>
      <c r="X973" s="482"/>
      <c r="Y973" s="482"/>
      <c r="Z973" s="482"/>
      <c r="AA973" s="482"/>
      <c r="AB973" s="482"/>
      <c r="AC973" s="482"/>
      <c r="AD973" s="482"/>
    </row>
    <row r="974" spans="1:30" ht="12.75" customHeight="1" x14ac:dyDescent="0.2">
      <c r="A974" s="482"/>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2"/>
      <c r="AD974" s="482"/>
    </row>
    <row r="975" spans="1:30" ht="12.75" customHeight="1" x14ac:dyDescent="0.2">
      <c r="A975" s="482"/>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482"/>
      <c r="AD975" s="482"/>
    </row>
    <row r="976" spans="1:30" ht="12.75" customHeight="1" x14ac:dyDescent="0.2">
      <c r="A976" s="482"/>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2"/>
      <c r="AD976" s="482"/>
    </row>
    <row r="977" spans="1:30" ht="12.75" customHeight="1" x14ac:dyDescent="0.2">
      <c r="A977" s="482"/>
      <c r="B977" s="482"/>
      <c r="C977" s="482"/>
      <c r="D977" s="482"/>
      <c r="E977" s="482"/>
      <c r="F977" s="482"/>
      <c r="G977" s="482"/>
      <c r="H977" s="482"/>
      <c r="I977" s="482"/>
      <c r="J977" s="482"/>
      <c r="K977" s="482"/>
      <c r="L977" s="482"/>
      <c r="M977" s="482"/>
      <c r="N977" s="482"/>
      <c r="O977" s="482"/>
      <c r="P977" s="482"/>
      <c r="Q977" s="482"/>
      <c r="R977" s="482"/>
      <c r="S977" s="482"/>
      <c r="T977" s="482"/>
      <c r="U977" s="482"/>
      <c r="V977" s="482"/>
      <c r="W977" s="482"/>
      <c r="X977" s="482"/>
      <c r="Y977" s="482"/>
      <c r="Z977" s="482"/>
      <c r="AA977" s="482"/>
      <c r="AB977" s="482"/>
      <c r="AC977" s="482"/>
      <c r="AD977" s="482"/>
    </row>
    <row r="978" spans="1:30" ht="12.75" customHeight="1" x14ac:dyDescent="0.2">
      <c r="A978" s="482"/>
      <c r="B978" s="482"/>
      <c r="C978" s="482"/>
      <c r="D978" s="482"/>
      <c r="E978" s="482"/>
      <c r="F978" s="482"/>
      <c r="G978" s="482"/>
      <c r="H978" s="482"/>
      <c r="I978" s="482"/>
      <c r="J978" s="482"/>
      <c r="K978" s="482"/>
      <c r="L978" s="482"/>
      <c r="M978" s="482"/>
      <c r="N978" s="482"/>
      <c r="O978" s="482"/>
      <c r="P978" s="482"/>
      <c r="Q978" s="482"/>
      <c r="R978" s="482"/>
      <c r="S978" s="482"/>
      <c r="T978" s="482"/>
      <c r="U978" s="482"/>
      <c r="V978" s="482"/>
      <c r="W978" s="482"/>
      <c r="X978" s="482"/>
      <c r="Y978" s="482"/>
      <c r="Z978" s="482"/>
      <c r="AA978" s="482"/>
      <c r="AB978" s="482"/>
      <c r="AC978" s="482"/>
      <c r="AD978" s="482"/>
    </row>
    <row r="979" spans="1:30" ht="12.75" customHeight="1" x14ac:dyDescent="0.2">
      <c r="A979" s="482"/>
      <c r="B979" s="482"/>
      <c r="C979" s="482"/>
      <c r="D979" s="482"/>
      <c r="E979" s="482"/>
      <c r="F979" s="482"/>
      <c r="G979" s="482"/>
      <c r="H979" s="482"/>
      <c r="I979" s="482"/>
      <c r="J979" s="482"/>
      <c r="K979" s="482"/>
      <c r="L979" s="482"/>
      <c r="M979" s="482"/>
      <c r="N979" s="482"/>
      <c r="O979" s="482"/>
      <c r="P979" s="482"/>
      <c r="Q979" s="482"/>
      <c r="R979" s="482"/>
      <c r="S979" s="482"/>
      <c r="T979" s="482"/>
      <c r="U979" s="482"/>
      <c r="V979" s="482"/>
      <c r="W979" s="482"/>
      <c r="X979" s="482"/>
      <c r="Y979" s="482"/>
      <c r="Z979" s="482"/>
      <c r="AA979" s="482"/>
      <c r="AB979" s="482"/>
      <c r="AC979" s="482"/>
      <c r="AD979" s="482"/>
    </row>
    <row r="980" spans="1:30" ht="12.75" customHeight="1" x14ac:dyDescent="0.2">
      <c r="A980" s="482"/>
      <c r="B980" s="482"/>
      <c r="C980" s="482"/>
      <c r="D980" s="482"/>
      <c r="E980" s="482"/>
      <c r="F980" s="482"/>
      <c r="G980" s="482"/>
      <c r="H980" s="482"/>
      <c r="I980" s="482"/>
      <c r="J980" s="482"/>
      <c r="K980" s="482"/>
      <c r="L980" s="482"/>
      <c r="M980" s="482"/>
      <c r="N980" s="482"/>
      <c r="O980" s="482"/>
      <c r="P980" s="482"/>
      <c r="Q980" s="482"/>
      <c r="R980" s="482"/>
      <c r="S980" s="482"/>
      <c r="T980" s="482"/>
      <c r="U980" s="482"/>
      <c r="V980" s="482"/>
      <c r="W980" s="482"/>
      <c r="X980" s="482"/>
      <c r="Y980" s="482"/>
      <c r="Z980" s="482"/>
      <c r="AA980" s="482"/>
      <c r="AB980" s="482"/>
      <c r="AC980" s="482"/>
      <c r="AD980" s="482"/>
    </row>
    <row r="981" spans="1:30" ht="12.75" customHeight="1" x14ac:dyDescent="0.2">
      <c r="A981" s="482"/>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2"/>
      <c r="AD981" s="482"/>
    </row>
    <row r="982" spans="1:30" ht="12.75" customHeight="1" x14ac:dyDescent="0.2">
      <c r="A982" s="482"/>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2"/>
      <c r="AD982" s="482"/>
    </row>
    <row r="983" spans="1:30" ht="12.75" customHeight="1" x14ac:dyDescent="0.2">
      <c r="A983" s="482"/>
      <c r="B983" s="482"/>
      <c r="C983" s="482"/>
      <c r="D983" s="482"/>
      <c r="E983" s="482"/>
      <c r="F983" s="482"/>
      <c r="G983" s="482"/>
      <c r="H983" s="482"/>
      <c r="I983" s="482"/>
      <c r="J983" s="482"/>
      <c r="K983" s="482"/>
      <c r="L983" s="482"/>
      <c r="M983" s="482"/>
      <c r="N983" s="482"/>
      <c r="O983" s="482"/>
      <c r="P983" s="482"/>
      <c r="Q983" s="482"/>
      <c r="R983" s="482"/>
      <c r="S983" s="482"/>
      <c r="T983" s="482"/>
      <c r="U983" s="482"/>
      <c r="V983" s="482"/>
      <c r="W983" s="482"/>
      <c r="X983" s="482"/>
      <c r="Y983" s="482"/>
      <c r="Z983" s="482"/>
      <c r="AA983" s="482"/>
      <c r="AB983" s="482"/>
      <c r="AC983" s="482"/>
      <c r="AD983" s="482"/>
    </row>
    <row r="984" spans="1:30" ht="12.75" customHeight="1" x14ac:dyDescent="0.2">
      <c r="A984" s="482"/>
      <c r="B984" s="482"/>
      <c r="C984" s="482"/>
      <c r="D984" s="482"/>
      <c r="E984" s="482"/>
      <c r="F984" s="482"/>
      <c r="G984" s="482"/>
      <c r="H984" s="482"/>
      <c r="I984" s="482"/>
      <c r="J984" s="482"/>
      <c r="K984" s="482"/>
      <c r="L984" s="482"/>
      <c r="M984" s="482"/>
      <c r="N984" s="482"/>
      <c r="O984" s="482"/>
      <c r="P984" s="482"/>
      <c r="Q984" s="482"/>
      <c r="R984" s="482"/>
      <c r="S984" s="482"/>
      <c r="T984" s="482"/>
      <c r="U984" s="482"/>
      <c r="V984" s="482"/>
      <c r="W984" s="482"/>
      <c r="X984" s="482"/>
      <c r="Y984" s="482"/>
      <c r="Z984" s="482"/>
      <c r="AA984" s="482"/>
      <c r="AB984" s="482"/>
      <c r="AC984" s="482"/>
      <c r="AD984" s="482"/>
    </row>
    <row r="985" spans="1:30" ht="12.75" customHeight="1" x14ac:dyDescent="0.2">
      <c r="A985" s="482"/>
      <c r="B985" s="482"/>
      <c r="C985" s="482"/>
      <c r="D985" s="482"/>
      <c r="E985" s="482"/>
      <c r="F985" s="482"/>
      <c r="G985" s="482"/>
      <c r="H985" s="482"/>
      <c r="I985" s="482"/>
      <c r="J985" s="482"/>
      <c r="K985" s="482"/>
      <c r="L985" s="482"/>
      <c r="M985" s="482"/>
      <c r="N985" s="482"/>
      <c r="O985" s="482"/>
      <c r="P985" s="482"/>
      <c r="Q985" s="482"/>
      <c r="R985" s="482"/>
      <c r="S985" s="482"/>
      <c r="T985" s="482"/>
      <c r="U985" s="482"/>
      <c r="V985" s="482"/>
      <c r="W985" s="482"/>
      <c r="X985" s="482"/>
      <c r="Y985" s="482"/>
      <c r="Z985" s="482"/>
      <c r="AA985" s="482"/>
      <c r="AB985" s="482"/>
      <c r="AC985" s="482"/>
      <c r="AD985" s="482"/>
    </row>
    <row r="986" spans="1:30" ht="12.75" customHeight="1" x14ac:dyDescent="0.2">
      <c r="A986" s="482"/>
      <c r="B986" s="482"/>
      <c r="C986" s="482"/>
      <c r="D986" s="482"/>
      <c r="E986" s="482"/>
      <c r="F986" s="482"/>
      <c r="G986" s="482"/>
      <c r="H986" s="482"/>
      <c r="I986" s="482"/>
      <c r="J986" s="482"/>
      <c r="K986" s="482"/>
      <c r="L986" s="482"/>
      <c r="M986" s="482"/>
      <c r="N986" s="482"/>
      <c r="O986" s="482"/>
      <c r="P986" s="482"/>
      <c r="Q986" s="482"/>
      <c r="R986" s="482"/>
      <c r="S986" s="482"/>
      <c r="T986" s="482"/>
      <c r="U986" s="482"/>
      <c r="V986" s="482"/>
      <c r="W986" s="482"/>
      <c r="X986" s="482"/>
      <c r="Y986" s="482"/>
      <c r="Z986" s="482"/>
      <c r="AA986" s="482"/>
      <c r="AB986" s="482"/>
      <c r="AC986" s="482"/>
      <c r="AD986" s="482"/>
    </row>
    <row r="987" spans="1:30" ht="12.75" customHeight="1" x14ac:dyDescent="0.2">
      <c r="A987" s="482"/>
      <c r="B987" s="482"/>
      <c r="C987" s="482"/>
      <c r="D987" s="482"/>
      <c r="E987" s="482"/>
      <c r="F987" s="482"/>
      <c r="G987" s="482"/>
      <c r="H987" s="482"/>
      <c r="I987" s="482"/>
      <c r="J987" s="482"/>
      <c r="K987" s="482"/>
      <c r="L987" s="482"/>
      <c r="M987" s="482"/>
      <c r="N987" s="482"/>
      <c r="O987" s="482"/>
      <c r="P987" s="482"/>
      <c r="Q987" s="482"/>
      <c r="R987" s="482"/>
      <c r="S987" s="482"/>
      <c r="T987" s="482"/>
      <c r="U987" s="482"/>
      <c r="V987" s="482"/>
      <c r="W987" s="482"/>
      <c r="X987" s="482"/>
      <c r="Y987" s="482"/>
      <c r="Z987" s="482"/>
      <c r="AA987" s="482"/>
      <c r="AB987" s="482"/>
      <c r="AC987" s="482"/>
      <c r="AD987" s="482"/>
    </row>
    <row r="988" spans="1:30" ht="12.75" customHeight="1" x14ac:dyDescent="0.2">
      <c r="A988" s="482"/>
      <c r="B988" s="482"/>
      <c r="C988" s="482"/>
      <c r="D988" s="482"/>
      <c r="E988" s="482"/>
      <c r="F988" s="482"/>
      <c r="G988" s="482"/>
      <c r="H988" s="482"/>
      <c r="I988" s="482"/>
      <c r="J988" s="482"/>
      <c r="K988" s="482"/>
      <c r="L988" s="482"/>
      <c r="M988" s="482"/>
      <c r="N988" s="482"/>
      <c r="O988" s="482"/>
      <c r="P988" s="482"/>
      <c r="Q988" s="482"/>
      <c r="R988" s="482"/>
      <c r="S988" s="482"/>
      <c r="T988" s="482"/>
      <c r="U988" s="482"/>
      <c r="V988" s="482"/>
      <c r="W988" s="482"/>
      <c r="X988" s="482"/>
      <c r="Y988" s="482"/>
      <c r="Z988" s="482"/>
      <c r="AA988" s="482"/>
      <c r="AB988" s="482"/>
      <c r="AC988" s="482"/>
      <c r="AD988" s="482"/>
    </row>
    <row r="989" spans="1:30" ht="12.75" customHeight="1" x14ac:dyDescent="0.2">
      <c r="A989" s="482"/>
      <c r="B989" s="482"/>
      <c r="C989" s="482"/>
      <c r="D989" s="482"/>
      <c r="E989" s="482"/>
      <c r="F989" s="482"/>
      <c r="G989" s="482"/>
      <c r="H989" s="482"/>
      <c r="I989" s="482"/>
      <c r="J989" s="482"/>
      <c r="K989" s="482"/>
      <c r="L989" s="482"/>
      <c r="M989" s="482"/>
      <c r="N989" s="482"/>
      <c r="O989" s="482"/>
      <c r="P989" s="482"/>
      <c r="Q989" s="482"/>
      <c r="R989" s="482"/>
      <c r="S989" s="482"/>
      <c r="T989" s="482"/>
      <c r="U989" s="482"/>
      <c r="V989" s="482"/>
      <c r="W989" s="482"/>
      <c r="X989" s="482"/>
      <c r="Y989" s="482"/>
      <c r="Z989" s="482"/>
      <c r="AA989" s="482"/>
      <c r="AB989" s="482"/>
      <c r="AC989" s="482"/>
      <c r="AD989" s="482"/>
    </row>
    <row r="990" spans="1:30" ht="12.75" customHeight="1" x14ac:dyDescent="0.2">
      <c r="A990" s="482"/>
      <c r="B990" s="482"/>
      <c r="C990" s="482"/>
      <c r="D990" s="482"/>
      <c r="E990" s="482"/>
      <c r="F990" s="482"/>
      <c r="G990" s="482"/>
      <c r="H990" s="482"/>
      <c r="I990" s="482"/>
      <c r="J990" s="482"/>
      <c r="K990" s="482"/>
      <c r="L990" s="482"/>
      <c r="M990" s="482"/>
      <c r="N990" s="482"/>
      <c r="O990" s="482"/>
      <c r="P990" s="482"/>
      <c r="Q990" s="482"/>
      <c r="R990" s="482"/>
      <c r="S990" s="482"/>
      <c r="T990" s="482"/>
      <c r="U990" s="482"/>
      <c r="V990" s="482"/>
      <c r="W990" s="482"/>
      <c r="X990" s="482"/>
      <c r="Y990" s="482"/>
      <c r="Z990" s="482"/>
      <c r="AA990" s="482"/>
      <c r="AB990" s="482"/>
      <c r="AC990" s="482"/>
      <c r="AD990" s="482"/>
    </row>
    <row r="991" spans="1:30" ht="12.75" customHeight="1" x14ac:dyDescent="0.2">
      <c r="A991" s="482"/>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c r="AB991" s="482"/>
      <c r="AC991" s="482"/>
      <c r="AD991" s="482"/>
    </row>
    <row r="992" spans="1:30" ht="12.75" customHeight="1" x14ac:dyDescent="0.2">
      <c r="A992" s="482"/>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c r="AB992" s="482"/>
      <c r="AC992" s="482"/>
      <c r="AD992" s="482"/>
    </row>
    <row r="993" spans="1:30" ht="12.75" customHeight="1" x14ac:dyDescent="0.2">
      <c r="A993" s="482"/>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2"/>
      <c r="AD993" s="482"/>
    </row>
    <row r="994" spans="1:30" ht="12.75" customHeight="1" x14ac:dyDescent="0.2">
      <c r="A994" s="482"/>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2"/>
      <c r="AD994" s="482"/>
    </row>
    <row r="995" spans="1:30" ht="12.75" customHeight="1" x14ac:dyDescent="0.2">
      <c r="A995" s="482"/>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row>
    <row r="996" spans="1:30" ht="12.75" customHeight="1" x14ac:dyDescent="0.2">
      <c r="A996" s="482"/>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c r="AB996" s="482"/>
      <c r="AC996" s="482"/>
      <c r="AD996" s="482"/>
    </row>
    <row r="997" spans="1:30" ht="12.75" customHeight="1" x14ac:dyDescent="0.2">
      <c r="A997" s="482"/>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c r="AB997" s="482"/>
      <c r="AC997" s="482"/>
      <c r="AD997" s="482"/>
    </row>
    <row r="998" spans="1:30" ht="12.75" customHeight="1" x14ac:dyDescent="0.2">
      <c r="A998" s="482"/>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2"/>
      <c r="AD998" s="482"/>
    </row>
    <row r="999" spans="1:30" ht="12.75" customHeight="1" x14ac:dyDescent="0.2">
      <c r="A999" s="482"/>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c r="AB999" s="482"/>
      <c r="AC999" s="482"/>
      <c r="AD999" s="482"/>
    </row>
    <row r="1000" spans="1:30" ht="12.75" customHeight="1" x14ac:dyDescent="0.2">
      <c r="A1000" s="482"/>
      <c r="B1000" s="482"/>
      <c r="C1000" s="482"/>
      <c r="D1000" s="482"/>
      <c r="E1000" s="482"/>
      <c r="F1000" s="482"/>
      <c r="G1000" s="482"/>
      <c r="H1000" s="482"/>
      <c r="I1000" s="482"/>
      <c r="J1000" s="482"/>
      <c r="K1000" s="482"/>
      <c r="L1000" s="482"/>
      <c r="M1000" s="482"/>
      <c r="N1000" s="482"/>
      <c r="O1000" s="482"/>
      <c r="P1000" s="482"/>
      <c r="Q1000" s="482"/>
      <c r="R1000" s="482"/>
      <c r="S1000" s="482"/>
      <c r="T1000" s="482"/>
      <c r="U1000" s="482"/>
      <c r="V1000" s="482"/>
      <c r="W1000" s="482"/>
      <c r="X1000" s="482"/>
      <c r="Y1000" s="482"/>
      <c r="Z1000" s="482"/>
      <c r="AA1000" s="482"/>
      <c r="AB1000" s="482"/>
      <c r="AC1000" s="482"/>
      <c r="AD1000" s="482"/>
    </row>
  </sheetData>
  <mergeCells count="12">
    <mergeCell ref="A194:A197"/>
    <mergeCell ref="AA194:AD194"/>
    <mergeCell ref="AA219:AD219"/>
    <mergeCell ref="A219:A222"/>
    <mergeCell ref="A244:A250"/>
    <mergeCell ref="A134:A140"/>
    <mergeCell ref="A162:A172"/>
    <mergeCell ref="G2:J2"/>
    <mergeCell ref="A38:A39"/>
    <mergeCell ref="A61:A65"/>
    <mergeCell ref="A86:A87"/>
    <mergeCell ref="A109:A112"/>
  </mergeCell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J370"/>
  <sheetViews>
    <sheetView tabSelected="1" workbookViewId="0"/>
  </sheetViews>
  <sheetFormatPr baseColWidth="10" defaultColWidth="14.5" defaultRowHeight="15" customHeight="1" x14ac:dyDescent="0.2"/>
  <cols>
    <col min="1" max="1" width="4.6640625" customWidth="1"/>
    <col min="2" max="2" width="15" customWidth="1"/>
    <col min="3" max="3" width="13.5" customWidth="1"/>
    <col min="4" max="6" width="9.1640625" customWidth="1"/>
    <col min="7" max="7" width="15" customWidth="1"/>
    <col min="8" max="8" width="14" customWidth="1"/>
    <col min="9" max="11" width="9.1640625" customWidth="1"/>
    <col min="12" max="12" width="15" customWidth="1"/>
    <col min="13" max="13" width="13.5" customWidth="1"/>
    <col min="14" max="16" width="9.1640625" customWidth="1"/>
    <col min="17" max="17" width="15" customWidth="1"/>
    <col min="18" max="18" width="13.5" customWidth="1"/>
    <col min="19" max="21" width="9.1640625" customWidth="1"/>
    <col min="22" max="22" width="15" customWidth="1"/>
    <col min="23" max="23" width="13.5" customWidth="1"/>
    <col min="24" max="26" width="9.1640625" customWidth="1"/>
    <col min="27" max="27" width="15" customWidth="1"/>
    <col min="28" max="28" width="13.5" customWidth="1"/>
    <col min="29" max="31" width="9.1640625" customWidth="1"/>
    <col min="32" max="32" width="15" customWidth="1"/>
    <col min="33" max="33" width="13.5" customWidth="1"/>
    <col min="34" max="36" width="9.1640625" customWidth="1"/>
    <col min="37" max="37" width="15" customWidth="1"/>
    <col min="38" max="38" width="13.5" customWidth="1"/>
    <col min="39" max="41" width="9.1640625" customWidth="1"/>
    <col min="42" max="42" width="15" customWidth="1"/>
    <col min="43" max="43" width="13.5" customWidth="1"/>
    <col min="44" max="46" width="9.1640625" customWidth="1"/>
    <col min="47" max="47" width="15" customWidth="1"/>
    <col min="48" max="48" width="17.5" customWidth="1"/>
    <col min="49" max="49" width="12.5" customWidth="1"/>
    <col min="50" max="51" width="9.1640625" customWidth="1"/>
    <col min="52" max="52" width="15" customWidth="1"/>
    <col min="53" max="57" width="9.1640625" customWidth="1"/>
    <col min="58" max="68" width="15.6640625" customWidth="1"/>
    <col min="69" max="88" width="9.1640625" customWidth="1"/>
  </cols>
  <sheetData>
    <row r="1" spans="1:88" ht="12.75" customHeight="1" x14ac:dyDescent="0.2">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82"/>
      <c r="BI1" s="482"/>
      <c r="BJ1" s="482"/>
      <c r="BK1" s="482"/>
      <c r="BL1" s="482"/>
      <c r="BM1" s="482"/>
      <c r="BN1" s="482"/>
      <c r="BO1" s="482"/>
      <c r="BP1" s="482"/>
      <c r="BQ1" s="482"/>
      <c r="BR1" s="482"/>
      <c r="BS1" s="482"/>
      <c r="BT1" s="482"/>
      <c r="BU1" s="482"/>
      <c r="BV1" s="482"/>
      <c r="BW1" s="482"/>
      <c r="BX1" s="482"/>
      <c r="BY1" s="482"/>
      <c r="BZ1" s="482"/>
      <c r="CA1" s="482"/>
      <c r="CB1" s="482"/>
      <c r="CC1" s="482"/>
      <c r="CD1" s="482"/>
      <c r="CE1" s="482"/>
      <c r="CF1" s="482"/>
      <c r="CG1" s="482"/>
      <c r="CH1" s="482"/>
      <c r="CI1" s="482"/>
      <c r="CJ1" s="482"/>
    </row>
    <row r="2" spans="1:88" ht="12.75" customHeight="1" x14ac:dyDescent="0.2">
      <c r="A2" s="482"/>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c r="CA2" s="482"/>
      <c r="CB2" s="482"/>
      <c r="CC2" s="482"/>
      <c r="CD2" s="482"/>
      <c r="CE2" s="482"/>
      <c r="CF2" s="482"/>
      <c r="CG2" s="482"/>
      <c r="CH2" s="482"/>
      <c r="CI2" s="482"/>
      <c r="CJ2" s="482"/>
    </row>
    <row r="3" spans="1:88" ht="12.75" customHeight="1" x14ac:dyDescent="0.2">
      <c r="A3" s="705" t="s">
        <v>0</v>
      </c>
      <c r="B3" s="704" t="s">
        <v>810</v>
      </c>
      <c r="C3" s="573"/>
      <c r="D3" s="573"/>
      <c r="E3" s="573"/>
      <c r="F3" s="574"/>
      <c r="G3" s="704" t="s">
        <v>2766</v>
      </c>
      <c r="H3" s="573"/>
      <c r="I3" s="573"/>
      <c r="J3" s="573"/>
      <c r="K3" s="574"/>
      <c r="L3" s="704" t="s">
        <v>811</v>
      </c>
      <c r="M3" s="573"/>
      <c r="N3" s="573"/>
      <c r="O3" s="573"/>
      <c r="P3" s="574"/>
      <c r="Q3" s="704" t="s">
        <v>1456</v>
      </c>
      <c r="R3" s="573"/>
      <c r="S3" s="573"/>
      <c r="T3" s="573"/>
      <c r="U3" s="574"/>
      <c r="V3" s="704" t="s">
        <v>813</v>
      </c>
      <c r="W3" s="573"/>
      <c r="X3" s="573"/>
      <c r="Y3" s="573"/>
      <c r="Z3" s="574"/>
      <c r="AA3" s="704" t="s">
        <v>2765</v>
      </c>
      <c r="AB3" s="573"/>
      <c r="AC3" s="573"/>
      <c r="AD3" s="573"/>
      <c r="AE3" s="574"/>
      <c r="AF3" s="704" t="s">
        <v>1458</v>
      </c>
      <c r="AG3" s="573"/>
      <c r="AH3" s="573"/>
      <c r="AI3" s="573"/>
      <c r="AJ3" s="574"/>
      <c r="AK3" s="704" t="s">
        <v>1459</v>
      </c>
      <c r="AL3" s="573"/>
      <c r="AM3" s="573"/>
      <c r="AN3" s="573"/>
      <c r="AO3" s="574"/>
      <c r="AP3" s="704" t="s">
        <v>2762</v>
      </c>
      <c r="AQ3" s="573"/>
      <c r="AR3" s="573"/>
      <c r="AS3" s="573"/>
      <c r="AT3" s="574"/>
      <c r="AU3" s="714" t="s">
        <v>2792</v>
      </c>
      <c r="AV3" s="573"/>
      <c r="AW3" s="573"/>
      <c r="AX3" s="574"/>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2"/>
      <c r="CD3" s="482"/>
      <c r="CE3" s="482"/>
      <c r="CF3" s="482"/>
      <c r="CG3" s="482"/>
      <c r="CH3" s="482"/>
      <c r="CI3" s="482"/>
      <c r="CJ3" s="482"/>
    </row>
    <row r="4" spans="1:88" ht="12.75" customHeight="1" x14ac:dyDescent="0.2">
      <c r="A4" s="532"/>
      <c r="B4" s="487" t="s">
        <v>19</v>
      </c>
      <c r="C4" s="114" t="s">
        <v>52</v>
      </c>
      <c r="D4" s="114" t="s">
        <v>53</v>
      </c>
      <c r="E4" s="114" t="s">
        <v>54</v>
      </c>
      <c r="F4" s="114" t="s">
        <v>55</v>
      </c>
      <c r="G4" s="487" t="s">
        <v>19</v>
      </c>
      <c r="H4" s="114" t="s">
        <v>52</v>
      </c>
      <c r="I4" s="114" t="s">
        <v>53</v>
      </c>
      <c r="J4" s="114" t="s">
        <v>54</v>
      </c>
      <c r="K4" s="114" t="s">
        <v>55</v>
      </c>
      <c r="L4" s="487" t="s">
        <v>19</v>
      </c>
      <c r="M4" s="114" t="s">
        <v>52</v>
      </c>
      <c r="N4" s="114" t="s">
        <v>53</v>
      </c>
      <c r="O4" s="114" t="s">
        <v>54</v>
      </c>
      <c r="P4" s="114" t="s">
        <v>55</v>
      </c>
      <c r="Q4" s="487" t="s">
        <v>19</v>
      </c>
      <c r="R4" s="114" t="s">
        <v>52</v>
      </c>
      <c r="S4" s="114" t="s">
        <v>53</v>
      </c>
      <c r="T4" s="114" t="s">
        <v>54</v>
      </c>
      <c r="U4" s="114" t="s">
        <v>55</v>
      </c>
      <c r="V4" s="487" t="s">
        <v>19</v>
      </c>
      <c r="W4" s="114" t="s">
        <v>52</v>
      </c>
      <c r="X4" s="114" t="s">
        <v>53</v>
      </c>
      <c r="Y4" s="114" t="s">
        <v>54</v>
      </c>
      <c r="Z4" s="114" t="s">
        <v>55</v>
      </c>
      <c r="AA4" s="487" t="s">
        <v>19</v>
      </c>
      <c r="AB4" s="114" t="s">
        <v>52</v>
      </c>
      <c r="AC4" s="114" t="s">
        <v>53</v>
      </c>
      <c r="AD4" s="114" t="s">
        <v>54</v>
      </c>
      <c r="AE4" s="114" t="s">
        <v>55</v>
      </c>
      <c r="AF4" s="487" t="s">
        <v>19</v>
      </c>
      <c r="AG4" s="114" t="s">
        <v>52</v>
      </c>
      <c r="AH4" s="114" t="s">
        <v>53</v>
      </c>
      <c r="AI4" s="114" t="s">
        <v>54</v>
      </c>
      <c r="AJ4" s="114" t="s">
        <v>55</v>
      </c>
      <c r="AK4" s="487" t="s">
        <v>19</v>
      </c>
      <c r="AL4" s="114" t="s">
        <v>52</v>
      </c>
      <c r="AM4" s="114" t="s">
        <v>53</v>
      </c>
      <c r="AN4" s="114" t="s">
        <v>54</v>
      </c>
      <c r="AO4" s="114" t="s">
        <v>55</v>
      </c>
      <c r="AP4" s="487" t="s">
        <v>19</v>
      </c>
      <c r="AQ4" s="114" t="s">
        <v>52</v>
      </c>
      <c r="AR4" s="114" t="s">
        <v>53</v>
      </c>
      <c r="AS4" s="114" t="s">
        <v>54</v>
      </c>
      <c r="AT4" s="114" t="s">
        <v>55</v>
      </c>
      <c r="AU4" s="487" t="s">
        <v>19</v>
      </c>
      <c r="AV4" s="487" t="s">
        <v>2793</v>
      </c>
      <c r="AW4" s="486" t="s">
        <v>2790</v>
      </c>
      <c r="AX4" s="486" t="s">
        <v>2790</v>
      </c>
      <c r="AY4" s="502"/>
      <c r="AZ4" s="502"/>
      <c r="BA4" s="502"/>
      <c r="BB4" s="502"/>
      <c r="BC4" s="502"/>
      <c r="BD4" s="502"/>
      <c r="BE4" s="502"/>
      <c r="BF4" s="502"/>
      <c r="BG4" s="502"/>
      <c r="BH4" s="502"/>
      <c r="BI4" s="502"/>
      <c r="BJ4" s="502"/>
      <c r="BK4" s="502"/>
      <c r="BL4" s="502"/>
      <c r="BM4" s="502"/>
      <c r="BN4" s="502"/>
      <c r="BO4" s="502"/>
      <c r="BP4" s="502"/>
      <c r="BQ4" s="502"/>
      <c r="BR4" s="502"/>
      <c r="BS4" s="502"/>
      <c r="BT4" s="502"/>
      <c r="BU4" s="502"/>
      <c r="BV4" s="502"/>
      <c r="BW4" s="502"/>
      <c r="BX4" s="502"/>
      <c r="BY4" s="502"/>
      <c r="BZ4" s="502"/>
      <c r="CA4" s="502"/>
      <c r="CB4" s="502"/>
      <c r="CC4" s="502"/>
      <c r="CD4" s="502"/>
      <c r="CE4" s="502"/>
      <c r="CF4" s="502"/>
      <c r="CG4" s="502"/>
      <c r="CH4" s="502"/>
      <c r="CI4" s="502"/>
      <c r="CJ4" s="502"/>
    </row>
    <row r="5" spans="1:88" ht="12.75" customHeight="1" x14ac:dyDescent="0.2">
      <c r="A5" s="483">
        <v>1</v>
      </c>
      <c r="B5" s="483" t="s">
        <v>1</v>
      </c>
      <c r="C5" s="492">
        <f>'1, 3, &amp; 5'!O100</f>
        <v>0</v>
      </c>
      <c r="D5" s="492">
        <f>'1, 3, &amp; 5'!P100</f>
        <v>1</v>
      </c>
      <c r="E5" s="492">
        <f>'1, 3, &amp; 5'!Q100</f>
        <v>0</v>
      </c>
      <c r="F5" s="492">
        <f>'1, 3, &amp; 5'!R100</f>
        <v>0</v>
      </c>
      <c r="G5" s="483" t="s">
        <v>1</v>
      </c>
      <c r="H5" s="492">
        <f>'9,6, &amp; 2'!P240</f>
        <v>0</v>
      </c>
      <c r="I5" s="492">
        <f>'9,6, &amp; 2'!Q235</f>
        <v>0.5</v>
      </c>
      <c r="J5" s="492">
        <f>'9,6, &amp; 2'!R235</f>
        <v>0.5</v>
      </c>
      <c r="K5" s="492">
        <f>'9,6, &amp; 2'!S235</f>
        <v>0</v>
      </c>
      <c r="L5" s="483" t="s">
        <v>1</v>
      </c>
      <c r="M5" s="492">
        <f>'1, 3, &amp; 5'!O104</f>
        <v>0</v>
      </c>
      <c r="N5" s="491">
        <f>'1, 3, &amp; 5'!P104</f>
        <v>0.33333333333333331</v>
      </c>
      <c r="O5" s="491">
        <f>'1, 3, &amp; 5'!Q104</f>
        <v>0.66666666666666663</v>
      </c>
      <c r="P5" s="492">
        <f>'1, 3, &amp; 5'!R104</f>
        <v>0</v>
      </c>
      <c r="Q5" s="483" t="s">
        <v>1</v>
      </c>
      <c r="R5" s="492">
        <f>'4,7,8'!O109</f>
        <v>0</v>
      </c>
      <c r="S5" s="491">
        <f>'4,7,8'!P109</f>
        <v>0.625</v>
      </c>
      <c r="T5" s="491">
        <f>'4,7,8'!Q109</f>
        <v>0.375</v>
      </c>
      <c r="U5" s="492">
        <f>'4,7,8'!R109</f>
        <v>0</v>
      </c>
      <c r="V5" s="483" t="s">
        <v>1</v>
      </c>
      <c r="W5" s="492">
        <f>'1, 3, &amp; 5'!O114</f>
        <v>0</v>
      </c>
      <c r="X5" s="492">
        <f>'1, 3, &amp; 5'!P114</f>
        <v>0.49999999999999994</v>
      </c>
      <c r="Y5" s="492">
        <f>'1, 3, &amp; 5'!Q114</f>
        <v>0.5</v>
      </c>
      <c r="Z5" s="492">
        <f>'1, 3, &amp; 5'!R114</f>
        <v>0</v>
      </c>
      <c r="AA5" s="483" t="s">
        <v>1</v>
      </c>
      <c r="AB5" s="492">
        <f>'9,6, &amp; 2'!P231</f>
        <v>0</v>
      </c>
      <c r="AC5" s="491">
        <f>'9,6, &amp; 2'!Q231</f>
        <v>0.4366666666666667</v>
      </c>
      <c r="AD5" s="491">
        <f>'9,6, &amp; 2'!R231</f>
        <v>0.56333333333333335</v>
      </c>
      <c r="AE5" s="492">
        <f>'9,6, &amp; 2'!S231</f>
        <v>0</v>
      </c>
      <c r="AF5" s="483" t="s">
        <v>1</v>
      </c>
      <c r="AG5" s="492">
        <f>'4,7,8'!O116</f>
        <v>0</v>
      </c>
      <c r="AH5" s="491">
        <f>'4,7,8'!P116</f>
        <v>0.58333333333333337</v>
      </c>
      <c r="AI5" s="491">
        <f>'4,7,8'!Q116</f>
        <v>0.41666666666666669</v>
      </c>
      <c r="AJ5" s="492">
        <f>'4,7,8'!R116</f>
        <v>0</v>
      </c>
      <c r="AK5" s="483" t="s">
        <v>1</v>
      </c>
      <c r="AL5" s="492">
        <f>'4,7,8'!O123</f>
        <v>0</v>
      </c>
      <c r="AM5" s="491">
        <f>'4,7,8'!P123</f>
        <v>0.27777777777777773</v>
      </c>
      <c r="AN5" s="491">
        <f>'4,7,8'!Q123</f>
        <v>0.72222222222222221</v>
      </c>
      <c r="AO5" s="492">
        <f>'4,7,8'!R123</f>
        <v>0</v>
      </c>
      <c r="AP5" s="483" t="s">
        <v>1</v>
      </c>
      <c r="AQ5" s="491">
        <f>'9,6, &amp; 2'!P216</f>
        <v>8.9285714285714288E-2</v>
      </c>
      <c r="AR5" s="491">
        <f>'9,6, &amp; 2'!Q216</f>
        <v>0.58630952380952384</v>
      </c>
      <c r="AS5" s="491">
        <f>'9,6, &amp; 2'!R216</f>
        <v>0.32440476190476192</v>
      </c>
      <c r="AT5" s="492">
        <f>'9,6, &amp; 2'!S216</f>
        <v>0</v>
      </c>
      <c r="AU5" s="483" t="s">
        <v>1</v>
      </c>
      <c r="AV5" s="491">
        <f t="shared" ref="AV5:AV18" si="0">(C5+D5+H5+I5+M5+N5+R5+S5+W5+X5+AB5+AC5+AG5+AH5+AL5+AM5+AQ5+AR5)/9</f>
        <v>0.54796737213403879</v>
      </c>
      <c r="AW5" s="492">
        <v>1</v>
      </c>
      <c r="AX5" s="492">
        <v>1</v>
      </c>
      <c r="AY5" s="482"/>
      <c r="AZ5" s="482"/>
      <c r="BA5" s="482"/>
      <c r="BB5" s="482"/>
      <c r="BC5" s="482"/>
      <c r="BD5" s="482"/>
      <c r="BE5" s="482"/>
      <c r="BF5" s="482"/>
      <c r="BG5" s="482"/>
      <c r="BH5" s="482"/>
      <c r="BI5" s="482"/>
      <c r="BJ5" s="482"/>
      <c r="BK5" s="482"/>
      <c r="BL5" s="482"/>
      <c r="BM5" s="482"/>
      <c r="BN5" s="482"/>
      <c r="BO5" s="482"/>
      <c r="BP5" s="482"/>
      <c r="BQ5" s="482"/>
      <c r="BR5" s="482"/>
      <c r="BS5" s="482"/>
      <c r="BT5" s="482"/>
      <c r="BU5" s="482"/>
      <c r="BV5" s="482"/>
      <c r="BW5" s="482"/>
      <c r="BX5" s="482"/>
      <c r="BY5" s="482"/>
      <c r="BZ5" s="482"/>
      <c r="CA5" s="482"/>
      <c r="CB5" s="482"/>
      <c r="CC5" s="482"/>
      <c r="CD5" s="482"/>
      <c r="CE5" s="482"/>
      <c r="CF5" s="482"/>
      <c r="CG5" s="482"/>
      <c r="CH5" s="482"/>
      <c r="CI5" s="482"/>
      <c r="CJ5" s="482"/>
    </row>
    <row r="6" spans="1:88" ht="12.75" customHeight="1" x14ac:dyDescent="0.2">
      <c r="A6" s="483">
        <v>2</v>
      </c>
      <c r="B6" s="483" t="s">
        <v>2</v>
      </c>
      <c r="C6" s="492">
        <f>'1, 3, &amp; 5'!Y100</f>
        <v>0</v>
      </c>
      <c r="D6" s="492">
        <f>'1, 3, &amp; 5'!Z100</f>
        <v>1</v>
      </c>
      <c r="E6" s="492">
        <f>'1, 3, &amp; 5'!AA100</f>
        <v>0</v>
      </c>
      <c r="F6" s="492">
        <f>'1, 3, &amp; 5'!AB100</f>
        <v>0</v>
      </c>
      <c r="G6" s="483" t="s">
        <v>2</v>
      </c>
      <c r="H6" s="492">
        <f>'9,6, &amp; 2'!Z240</f>
        <v>0</v>
      </c>
      <c r="I6" s="491">
        <f>'9,6, &amp; 2'!AA240</f>
        <v>0.76666666666666661</v>
      </c>
      <c r="J6" s="491">
        <f>'9,6, &amp; 2'!AB240</f>
        <v>0.23333333333333334</v>
      </c>
      <c r="K6" s="492">
        <f>'9,6, &amp; 2'!AC240</f>
        <v>0</v>
      </c>
      <c r="L6" s="483" t="s">
        <v>2</v>
      </c>
      <c r="M6" s="492">
        <f>'1, 3, &amp; 5'!Y104</f>
        <v>0</v>
      </c>
      <c r="N6" s="491">
        <f>'1, 3, &amp; 5'!Z104</f>
        <v>0.33333333333333331</v>
      </c>
      <c r="O6" s="491">
        <f>'1, 3, &amp; 5'!AA104</f>
        <v>0.66666666666666663</v>
      </c>
      <c r="P6" s="492">
        <f>'1, 3, &amp; 5'!AB104</f>
        <v>0</v>
      </c>
      <c r="Q6" s="483" t="s">
        <v>2</v>
      </c>
      <c r="R6" s="492">
        <f>'4,7,8'!Y109</f>
        <v>0</v>
      </c>
      <c r="S6" s="491">
        <f>'4,7,8'!Z109</f>
        <v>0.55833333333333335</v>
      </c>
      <c r="T6" s="491">
        <f>'4,7,8'!AA109</f>
        <v>0.44166666666666665</v>
      </c>
      <c r="U6" s="492">
        <f>'4,7,8'!AB109</f>
        <v>0</v>
      </c>
      <c r="V6" s="483" t="s">
        <v>2</v>
      </c>
      <c r="W6" s="492">
        <f>'1, 3, &amp; 5'!Y114</f>
        <v>0</v>
      </c>
      <c r="X6" s="492">
        <f>'1, 3, &amp; 5'!Z114</f>
        <v>0.49999999999999994</v>
      </c>
      <c r="Y6" s="492">
        <f>'1, 3, &amp; 5'!AA114</f>
        <v>0.5</v>
      </c>
      <c r="Z6" s="492">
        <f>'1, 3, &amp; 5'!AB114</f>
        <v>0</v>
      </c>
      <c r="AA6" s="483" t="s">
        <v>2</v>
      </c>
      <c r="AB6" s="492">
        <f>'9,6, &amp; 2'!Z231</f>
        <v>0</v>
      </c>
      <c r="AC6" s="491">
        <f>'9,6, &amp; 2'!AA231</f>
        <v>0.90500000000000003</v>
      </c>
      <c r="AD6" s="491">
        <f>'9,6, &amp; 2'!AB231</f>
        <v>9.5000000000000001E-2</v>
      </c>
      <c r="AE6" s="492">
        <f>'9,6, &amp; 2'!AC231</f>
        <v>0</v>
      </c>
      <c r="AF6" s="483" t="s">
        <v>2</v>
      </c>
      <c r="AG6" s="492">
        <f>'4,7,8'!Y116</f>
        <v>0</v>
      </c>
      <c r="AH6" s="491">
        <f>'4,7,8'!Z116</f>
        <v>0.66666666666666663</v>
      </c>
      <c r="AI6" s="491">
        <f>'4,7,8'!AA116</f>
        <v>0.33333333333333331</v>
      </c>
      <c r="AJ6" s="492">
        <f>'4,7,8'!AB116</f>
        <v>0</v>
      </c>
      <c r="AK6" s="483" t="s">
        <v>2</v>
      </c>
      <c r="AL6" s="492">
        <f>'4,7,8'!Y123</f>
        <v>0</v>
      </c>
      <c r="AM6" s="491">
        <f>'4,7,8'!Z123</f>
        <v>0.55555555555555547</v>
      </c>
      <c r="AN6" s="491">
        <f>'4,7,8'!AA123</f>
        <v>0.44444444444444442</v>
      </c>
      <c r="AO6" s="492">
        <f>'4,7,8'!AB123</f>
        <v>0</v>
      </c>
      <c r="AP6" s="483" t="s">
        <v>2</v>
      </c>
      <c r="AQ6" s="491">
        <f>'9,6, &amp; 2'!Z216</f>
        <v>6.5476190476190479E-2</v>
      </c>
      <c r="AR6" s="491">
        <f>'9,6, &amp; 2'!AA216</f>
        <v>0.7142857142857143</v>
      </c>
      <c r="AS6" s="491">
        <f>'9,6, &amp; 2'!AB216</f>
        <v>0.22023809523809523</v>
      </c>
      <c r="AT6" s="492">
        <f>'9,6, &amp; 2'!AC216</f>
        <v>0</v>
      </c>
      <c r="AU6" s="483" t="s">
        <v>2</v>
      </c>
      <c r="AV6" s="491">
        <f t="shared" si="0"/>
        <v>0.67392416225749563</v>
      </c>
      <c r="AW6" s="492">
        <v>1</v>
      </c>
      <c r="AX6" s="492">
        <v>1</v>
      </c>
      <c r="AY6" s="482"/>
      <c r="AZ6" s="482"/>
      <c r="BA6" s="482"/>
      <c r="BB6" s="482"/>
      <c r="BC6" s="482"/>
      <c r="BD6" s="482"/>
      <c r="BE6" s="482"/>
      <c r="BF6" s="482"/>
      <c r="BG6" s="482"/>
      <c r="BH6" s="482"/>
      <c r="BI6" s="482"/>
      <c r="BJ6" s="482"/>
      <c r="BK6" s="482"/>
      <c r="BL6" s="482"/>
      <c r="BM6" s="482"/>
      <c r="BN6" s="482"/>
      <c r="BO6" s="482"/>
      <c r="BP6" s="482"/>
      <c r="BQ6" s="482"/>
      <c r="BR6" s="482"/>
      <c r="BS6" s="482"/>
      <c r="BT6" s="482"/>
      <c r="BU6" s="482"/>
      <c r="BV6" s="482"/>
      <c r="BW6" s="482"/>
      <c r="BX6" s="482"/>
      <c r="BY6" s="482"/>
      <c r="BZ6" s="482"/>
      <c r="CA6" s="482"/>
      <c r="CB6" s="482"/>
      <c r="CC6" s="482"/>
      <c r="CD6" s="482"/>
      <c r="CE6" s="482"/>
      <c r="CF6" s="482"/>
      <c r="CG6" s="482"/>
      <c r="CH6" s="482"/>
      <c r="CI6" s="482"/>
      <c r="CJ6" s="482"/>
    </row>
    <row r="7" spans="1:88" ht="12.75" customHeight="1" x14ac:dyDescent="0.2">
      <c r="A7" s="483">
        <v>3</v>
      </c>
      <c r="B7" s="483" t="s">
        <v>2784</v>
      </c>
      <c r="C7" s="492">
        <f>'1, 3, &amp; 5'!AI100</f>
        <v>0</v>
      </c>
      <c r="D7" s="492">
        <f>'1, 3, &amp; 5'!AJ100</f>
        <v>1</v>
      </c>
      <c r="E7" s="492">
        <f>'1, 3, &amp; 5'!AK100</f>
        <v>0</v>
      </c>
      <c r="F7" s="492">
        <f>'1, 3, &amp; 5'!AL100</f>
        <v>0</v>
      </c>
      <c r="G7" s="483" t="s">
        <v>2784</v>
      </c>
      <c r="H7" s="491">
        <f>'9,6, &amp; 2'!AJ240</f>
        <v>6.25E-2</v>
      </c>
      <c r="I7" s="491">
        <f>'9,6, &amp; 2'!AK240</f>
        <v>0.70416666666666661</v>
      </c>
      <c r="J7" s="491">
        <f>'9,6, &amp; 2'!AL240</f>
        <v>0.23333333333333334</v>
      </c>
      <c r="K7" s="492">
        <f>'9,6, &amp; 2'!AM240</f>
        <v>0</v>
      </c>
      <c r="L7" s="483" t="s">
        <v>2784</v>
      </c>
      <c r="M7" s="492">
        <f>'1, 3, &amp; 5'!AI104</f>
        <v>0</v>
      </c>
      <c r="N7" s="491">
        <f>'1, 3, &amp; 5'!AJ104</f>
        <v>0.5</v>
      </c>
      <c r="O7" s="491">
        <f>'1, 3, &amp; 5'!AK104</f>
        <v>0.5</v>
      </c>
      <c r="P7" s="492">
        <f>'1, 3, &amp; 5'!AL104</f>
        <v>0</v>
      </c>
      <c r="Q7" s="483" t="s">
        <v>2784</v>
      </c>
      <c r="R7" s="492">
        <f>'4,7,8'!AI109</f>
        <v>0</v>
      </c>
      <c r="S7" s="491">
        <f>'4,7,8'!AJ109</f>
        <v>0.72499999999999998</v>
      </c>
      <c r="T7" s="491">
        <f>'4,7,8'!AK109</f>
        <v>0.27499999999999997</v>
      </c>
      <c r="U7" s="492">
        <f>'4,7,8'!AL109</f>
        <v>0</v>
      </c>
      <c r="V7" s="483" t="s">
        <v>2784</v>
      </c>
      <c r="W7" s="491">
        <f>'1, 3, &amp; 5'!AI114</f>
        <v>6.9444444444444434E-2</v>
      </c>
      <c r="X7" s="491">
        <f>'1, 3, &amp; 5'!AJ114</f>
        <v>0.43055555555555552</v>
      </c>
      <c r="Y7" s="492">
        <f>'1, 3, &amp; 5'!AK114</f>
        <v>0.5</v>
      </c>
      <c r="Z7" s="492">
        <f>'1, 3, &amp; 5'!AL114</f>
        <v>0</v>
      </c>
      <c r="AA7" s="483" t="s">
        <v>2784</v>
      </c>
      <c r="AB7" s="492">
        <f>'9,6, &amp; 2'!AJ231</f>
        <v>0</v>
      </c>
      <c r="AC7" s="492">
        <f>'9,6, &amp; 2'!AK231</f>
        <v>1</v>
      </c>
      <c r="AD7" s="492">
        <f>'9,6, &amp; 2'!AL231</f>
        <v>0</v>
      </c>
      <c r="AE7" s="492">
        <f>'9,6, &amp; 2'!AM231</f>
        <v>0</v>
      </c>
      <c r="AF7" s="483" t="s">
        <v>2784</v>
      </c>
      <c r="AG7" s="492">
        <f>'4,7,8'!AI116</f>
        <v>0</v>
      </c>
      <c r="AH7" s="491">
        <f>'4,7,8'!AJ116</f>
        <v>0.66666666666666663</v>
      </c>
      <c r="AI7" s="491">
        <f>'4,7,8'!AK116</f>
        <v>0.33333333333333331</v>
      </c>
      <c r="AJ7" s="492">
        <f>'4,7,8'!AL116</f>
        <v>0</v>
      </c>
      <c r="AK7" s="483" t="s">
        <v>2784</v>
      </c>
      <c r="AL7" s="492">
        <f>'4,7,8'!AI123</f>
        <v>0</v>
      </c>
      <c r="AM7" s="491">
        <f>'4,7,8'!AJ123</f>
        <v>0.38888888888888884</v>
      </c>
      <c r="AN7" s="491">
        <f>'4,7,8'!AK123</f>
        <v>0.61111111111111105</v>
      </c>
      <c r="AO7" s="492">
        <f>'4,7,8'!AL123</f>
        <v>0</v>
      </c>
      <c r="AP7" s="483" t="s">
        <v>2784</v>
      </c>
      <c r="AQ7" s="491">
        <f>'9,6, &amp; 2'!AJ216</f>
        <v>6.5476190476190479E-2</v>
      </c>
      <c r="AR7" s="491">
        <f>'9,6, &amp; 2'!AK216</f>
        <v>0.67857142857142849</v>
      </c>
      <c r="AS7" s="491">
        <f>'9,6, &amp; 2'!AL216</f>
        <v>0.25595238095238093</v>
      </c>
      <c r="AT7" s="492">
        <f>'9,6, &amp; 2'!AM216</f>
        <v>0</v>
      </c>
      <c r="AU7" s="483" t="s">
        <v>2784</v>
      </c>
      <c r="AV7" s="491">
        <f t="shared" si="0"/>
        <v>0.69902998236331582</v>
      </c>
      <c r="AW7" s="492">
        <v>1</v>
      </c>
      <c r="AX7" s="492">
        <v>1</v>
      </c>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row>
    <row r="8" spans="1:88" ht="12.75" customHeight="1" x14ac:dyDescent="0.2">
      <c r="A8" s="483">
        <v>4</v>
      </c>
      <c r="B8" s="483" t="s">
        <v>4</v>
      </c>
      <c r="C8" s="492">
        <f>'1, 3, &amp; 5'!AS100</f>
        <v>0</v>
      </c>
      <c r="D8" s="492">
        <f>'1, 3, &amp; 5'!AT100</f>
        <v>1</v>
      </c>
      <c r="E8" s="492">
        <f>'1, 3, &amp; 5'!AU100</f>
        <v>0</v>
      </c>
      <c r="F8" s="492">
        <f>'1, 3, &amp; 5'!AV100</f>
        <v>0</v>
      </c>
      <c r="G8" s="483" t="s">
        <v>4</v>
      </c>
      <c r="H8" s="491">
        <f>'9,6, &amp; 2'!AT240</f>
        <v>0.05</v>
      </c>
      <c r="I8" s="491">
        <f>'9,6, &amp; 2'!AU240</f>
        <v>0.70416666666666661</v>
      </c>
      <c r="J8" s="491">
        <f>'9,6, &amp; 2'!AV240</f>
        <v>0.24583333333333335</v>
      </c>
      <c r="K8" s="492">
        <f>'9,6, &amp; 2'!AW240</f>
        <v>0</v>
      </c>
      <c r="L8" s="483" t="s">
        <v>4</v>
      </c>
      <c r="M8" s="492">
        <f>'1, 3, &amp; 5'!AS104</f>
        <v>0</v>
      </c>
      <c r="N8" s="492">
        <f>'1, 3, &amp; 5'!AT104</f>
        <v>0.33333333333333331</v>
      </c>
      <c r="O8" s="492">
        <f>'1, 3, &amp; 5'!AU104</f>
        <v>0.66666666666666663</v>
      </c>
      <c r="P8" s="492">
        <f>'1, 3, &amp; 5'!AV104</f>
        <v>0</v>
      </c>
      <c r="Q8" s="483" t="s">
        <v>4</v>
      </c>
      <c r="R8" s="492">
        <f>'4,7,8'!AS109</f>
        <v>0</v>
      </c>
      <c r="S8" s="491">
        <f>'4,7,8'!AT109</f>
        <v>0.66666666666666663</v>
      </c>
      <c r="T8" s="491">
        <f>'4,7,8'!AU109</f>
        <v>0.33333333333333331</v>
      </c>
      <c r="U8" s="492">
        <f>'4,7,8'!AV109</f>
        <v>0</v>
      </c>
      <c r="V8" s="483" t="s">
        <v>4</v>
      </c>
      <c r="W8" s="491">
        <f>'1, 3, &amp; 5'!AS114</f>
        <v>6.9444444444444434E-2</v>
      </c>
      <c r="X8" s="491">
        <f>'1, 3, &amp; 5'!AT114</f>
        <v>0.49801587301587297</v>
      </c>
      <c r="Y8" s="491">
        <f>'1, 3, &amp; 5'!AU114</f>
        <v>0.4325396825396825</v>
      </c>
      <c r="Z8" s="492">
        <f>'1, 3, &amp; 5'!AV114</f>
        <v>0</v>
      </c>
      <c r="AA8" s="483" t="s">
        <v>4</v>
      </c>
      <c r="AB8" s="492">
        <f>'9,6, &amp; 2'!AT231</f>
        <v>0</v>
      </c>
      <c r="AC8" s="492">
        <f>'9,6, &amp; 2'!AU231</f>
        <v>1</v>
      </c>
      <c r="AD8" s="492">
        <f>'9,6, &amp; 2'!AV231</f>
        <v>0</v>
      </c>
      <c r="AE8" s="492">
        <f>'9,6, &amp; 2'!AW231</f>
        <v>0</v>
      </c>
      <c r="AF8" s="483" t="s">
        <v>4</v>
      </c>
      <c r="AG8" s="492">
        <f>'4,7,8'!AS116</f>
        <v>0</v>
      </c>
      <c r="AH8" s="491">
        <f>'4,7,8'!AT116</f>
        <v>0.66666666666666663</v>
      </c>
      <c r="AI8" s="491">
        <f>'4,7,8'!AU116</f>
        <v>0.33333333333333331</v>
      </c>
      <c r="AJ8" s="492">
        <f>'4,7,8'!AV116</f>
        <v>0</v>
      </c>
      <c r="AK8" s="483" t="s">
        <v>4</v>
      </c>
      <c r="AL8" s="492">
        <f>'4,7,8'!AS123</f>
        <v>0</v>
      </c>
      <c r="AM8" s="492">
        <f>'4,7,8'!AT123</f>
        <v>1</v>
      </c>
      <c r="AN8" s="492">
        <f>'4,7,8'!AU123</f>
        <v>0</v>
      </c>
      <c r="AO8" s="492">
        <f>'4,7,8'!AV123</f>
        <v>0</v>
      </c>
      <c r="AP8" s="483" t="s">
        <v>4</v>
      </c>
      <c r="AQ8" s="492">
        <f>'9,6, &amp; 2'!AT216</f>
        <v>0</v>
      </c>
      <c r="AR8" s="491">
        <f>'9,6, &amp; 2'!AU216</f>
        <v>0.82076719576719581</v>
      </c>
      <c r="AS8" s="491">
        <f>'9,6, &amp; 2'!AV216</f>
        <v>0.17923280423280427</v>
      </c>
      <c r="AT8" s="492">
        <f>'9,6, &amp; 2'!AW216</f>
        <v>0</v>
      </c>
      <c r="AU8" s="483" t="s">
        <v>4</v>
      </c>
      <c r="AV8" s="491">
        <f t="shared" si="0"/>
        <v>0.75656231628453852</v>
      </c>
      <c r="AW8" s="492">
        <v>1</v>
      </c>
      <c r="AX8" s="492">
        <v>1</v>
      </c>
      <c r="AY8" s="482"/>
      <c r="AZ8" s="482"/>
      <c r="BA8" s="482"/>
      <c r="BB8" s="482"/>
      <c r="BC8" s="482"/>
      <c r="BD8" s="482"/>
      <c r="BE8" s="482"/>
      <c r="BF8" s="482"/>
      <c r="BG8" s="482"/>
      <c r="BH8" s="482"/>
      <c r="BI8" s="482"/>
      <c r="BJ8" s="482"/>
      <c r="BK8" s="482"/>
      <c r="BL8" s="482"/>
      <c r="BM8" s="482"/>
      <c r="BN8" s="482"/>
      <c r="BO8" s="482"/>
      <c r="BP8" s="482"/>
      <c r="BQ8" s="482"/>
      <c r="BR8" s="482"/>
      <c r="BS8" s="482"/>
      <c r="BT8" s="482"/>
      <c r="BU8" s="482"/>
      <c r="BV8" s="482"/>
      <c r="BW8" s="482"/>
      <c r="BX8" s="482"/>
      <c r="BY8" s="482"/>
      <c r="BZ8" s="482"/>
      <c r="CA8" s="482"/>
      <c r="CB8" s="482"/>
      <c r="CC8" s="482"/>
      <c r="CD8" s="482"/>
      <c r="CE8" s="482"/>
      <c r="CF8" s="482"/>
      <c r="CG8" s="482"/>
      <c r="CH8" s="482"/>
      <c r="CI8" s="482"/>
      <c r="CJ8" s="482"/>
    </row>
    <row r="9" spans="1:88" ht="12.75" customHeight="1" x14ac:dyDescent="0.2">
      <c r="A9" s="483">
        <v>5</v>
      </c>
      <c r="B9" s="483" t="s">
        <v>2785</v>
      </c>
      <c r="C9" s="492">
        <f>'1, 3, &amp; 5'!BC100</f>
        <v>0</v>
      </c>
      <c r="D9" s="492">
        <f>'1, 3, &amp; 5'!BD100</f>
        <v>1</v>
      </c>
      <c r="E9" s="492">
        <f>'1, 3, &amp; 5'!BE100</f>
        <v>0</v>
      </c>
      <c r="F9" s="492">
        <f>'1, 3, &amp; 5'!BF100</f>
        <v>0</v>
      </c>
      <c r="G9" s="483" t="s">
        <v>2785</v>
      </c>
      <c r="H9" s="492">
        <f>'9,6, &amp; 2'!BD240</f>
        <v>0</v>
      </c>
      <c r="I9" s="491">
        <f>'9,6, &amp; 2'!BE240</f>
        <v>0.62083333333333335</v>
      </c>
      <c r="J9" s="491">
        <f>'9,6, &amp; 2'!BF240</f>
        <v>0.37916666666666665</v>
      </c>
      <c r="K9" s="492">
        <f>'9,6, &amp; 2'!BG240</f>
        <v>8.3333333333333329E-2</v>
      </c>
      <c r="L9" s="483" t="s">
        <v>2785</v>
      </c>
      <c r="M9" s="492">
        <f>'1, 3, &amp; 5'!BC104</f>
        <v>0</v>
      </c>
      <c r="N9" s="491">
        <f>'1, 3, &amp; 5'!BD104</f>
        <v>0.5</v>
      </c>
      <c r="O9" s="491">
        <f>'1, 3, &amp; 5'!BE104</f>
        <v>0.5</v>
      </c>
      <c r="P9" s="492">
        <f>'1, 3, &amp; 5'!BF104</f>
        <v>0</v>
      </c>
      <c r="Q9" s="483" t="s">
        <v>2785</v>
      </c>
      <c r="R9" s="492">
        <f>'4,7,8'!BC109</f>
        <v>0</v>
      </c>
      <c r="S9" s="491">
        <f>'4,7,8'!BD109</f>
        <v>0.4916666666666667</v>
      </c>
      <c r="T9" s="491">
        <f>'4,7,8'!BE109</f>
        <v>0.5083333333333333</v>
      </c>
      <c r="U9" s="492">
        <f>'4,7,8'!BF109</f>
        <v>0</v>
      </c>
      <c r="V9" s="483" t="s">
        <v>2785</v>
      </c>
      <c r="W9" s="492">
        <f>'1, 3, &amp; 5'!BC114</f>
        <v>0</v>
      </c>
      <c r="X9" s="491">
        <f>'1, 3, &amp; 5'!BD114</f>
        <v>0.56746031746031733</v>
      </c>
      <c r="Y9" s="491">
        <f>'1, 3, &amp; 5'!BE114</f>
        <v>0.4325396825396825</v>
      </c>
      <c r="Z9" s="492">
        <f>'1, 3, &amp; 5'!BF114</f>
        <v>0</v>
      </c>
      <c r="AA9" s="483" t="s">
        <v>2785</v>
      </c>
      <c r="AB9" s="492">
        <f>'9,6, &amp; 2'!BD231</f>
        <v>0</v>
      </c>
      <c r="AC9" s="491">
        <f>'9,6, &amp; 2'!BE231</f>
        <v>0.83333333333333337</v>
      </c>
      <c r="AD9" s="491">
        <f>'9,6, &amp; 2'!BF231</f>
        <v>0.16666666666666666</v>
      </c>
      <c r="AE9" s="492">
        <f>'9,6, &amp; 2'!BG231</f>
        <v>0</v>
      </c>
      <c r="AF9" s="483" t="s">
        <v>2785</v>
      </c>
      <c r="AG9" s="492">
        <f>'4,7,8'!BC116</f>
        <v>0</v>
      </c>
      <c r="AH9" s="491">
        <f>'4,7,8'!BD116</f>
        <v>0.83333333333333337</v>
      </c>
      <c r="AI9" s="491">
        <f>'4,7,8'!BE116</f>
        <v>0.16666666666666666</v>
      </c>
      <c r="AJ9" s="492">
        <f>'4,7,8'!BF116</f>
        <v>0</v>
      </c>
      <c r="AK9" s="483" t="s">
        <v>2785</v>
      </c>
      <c r="AL9" s="492">
        <f>'4,7,8'!BC123</f>
        <v>0</v>
      </c>
      <c r="AM9" s="491">
        <f>'4,7,8'!BD123</f>
        <v>0.66666666666666663</v>
      </c>
      <c r="AN9" s="491">
        <f>'4,7,8'!BE123</f>
        <v>0.33333333333333331</v>
      </c>
      <c r="AO9" s="492">
        <f>'4,7,8'!BF123</f>
        <v>0</v>
      </c>
      <c r="AP9" s="483" t="s">
        <v>2785</v>
      </c>
      <c r="AQ9" s="492">
        <f>'9,6, &amp; 2'!BD216</f>
        <v>0</v>
      </c>
      <c r="AR9" s="491">
        <f>'9,6, &amp; 2'!BE216</f>
        <v>0.69444444444444442</v>
      </c>
      <c r="AS9" s="491">
        <f>'9,6, &amp; 2'!BF216</f>
        <v>0.30555555555555558</v>
      </c>
      <c r="AT9" s="492">
        <f>'9,6, &amp; 2'!BG216</f>
        <v>3.5714285714285712E-2</v>
      </c>
      <c r="AU9" s="483" t="s">
        <v>2785</v>
      </c>
      <c r="AV9" s="491">
        <f t="shared" si="0"/>
        <v>0.68974867724867728</v>
      </c>
      <c r="AW9" s="492">
        <v>1</v>
      </c>
      <c r="AX9" s="492">
        <v>1</v>
      </c>
      <c r="AY9" s="482"/>
      <c r="AZ9" s="482"/>
      <c r="BA9" s="482"/>
      <c r="BB9" s="482"/>
      <c r="BC9" s="482"/>
      <c r="BD9" s="482"/>
      <c r="BE9" s="482"/>
      <c r="BF9" s="482"/>
      <c r="BG9" s="482"/>
      <c r="BH9" s="482"/>
      <c r="BI9" s="482"/>
      <c r="BJ9" s="482"/>
      <c r="BK9" s="482"/>
      <c r="BL9" s="482"/>
      <c r="BM9" s="482"/>
      <c r="BN9" s="482"/>
      <c r="BO9" s="482"/>
      <c r="BP9" s="482"/>
      <c r="BQ9" s="482"/>
      <c r="BR9" s="482"/>
      <c r="BS9" s="482"/>
      <c r="BT9" s="482"/>
      <c r="BU9" s="482"/>
      <c r="BV9" s="482"/>
      <c r="BW9" s="482"/>
      <c r="BX9" s="482"/>
      <c r="BY9" s="482"/>
      <c r="BZ9" s="482"/>
      <c r="CA9" s="482"/>
      <c r="CB9" s="482"/>
      <c r="CC9" s="482"/>
      <c r="CD9" s="482"/>
      <c r="CE9" s="482"/>
      <c r="CF9" s="482"/>
      <c r="CG9" s="482"/>
      <c r="CH9" s="482"/>
      <c r="CI9" s="482"/>
      <c r="CJ9" s="482"/>
    </row>
    <row r="10" spans="1:88" ht="12.75" customHeight="1" x14ac:dyDescent="0.2">
      <c r="A10" s="483">
        <v>6</v>
      </c>
      <c r="B10" s="483" t="s">
        <v>6</v>
      </c>
      <c r="C10" s="492">
        <f>'1, 3, &amp; 5'!BM100</f>
        <v>0</v>
      </c>
      <c r="D10" s="492">
        <f>'1, 3, &amp; 5'!BN100</f>
        <v>0.5</v>
      </c>
      <c r="E10" s="492">
        <f>'1, 3, &amp; 5'!BO100</f>
        <v>0.5</v>
      </c>
      <c r="F10" s="492">
        <f>'1, 3, &amp; 5'!BP100</f>
        <v>0</v>
      </c>
      <c r="G10" s="483" t="s">
        <v>6</v>
      </c>
      <c r="H10" s="492">
        <f>'9,6, &amp; 2'!BN240</f>
        <v>0</v>
      </c>
      <c r="I10" s="491">
        <f>'9,6, &amp; 2'!BO240</f>
        <v>0.68333333333333335</v>
      </c>
      <c r="J10" s="491">
        <f>'9,6, &amp; 2'!BP240</f>
        <v>0.31666666666666665</v>
      </c>
      <c r="K10" s="492">
        <f>'9,6, &amp; 2'!BQ240</f>
        <v>0</v>
      </c>
      <c r="L10" s="483" t="s">
        <v>6</v>
      </c>
      <c r="M10" s="492">
        <f>'1, 3, &amp; 5'!BM104</f>
        <v>0</v>
      </c>
      <c r="N10" s="492">
        <f>'1, 3, &amp; 5'!BN104</f>
        <v>0.66666666666666663</v>
      </c>
      <c r="O10" s="492">
        <f>'1, 3, &amp; 5'!BO104</f>
        <v>0.33333333333333331</v>
      </c>
      <c r="P10" s="492">
        <f>'1, 3, &amp; 5'!BP104</f>
        <v>0</v>
      </c>
      <c r="Q10" s="483" t="s">
        <v>6</v>
      </c>
      <c r="R10" s="492">
        <f>'4,7,8'!BM109</f>
        <v>0</v>
      </c>
      <c r="S10" s="491">
        <f>'4,7,8'!BN109</f>
        <v>0.65833333333333333</v>
      </c>
      <c r="T10" s="491">
        <f>'4,7,8'!BO109</f>
        <v>0.34166666666666662</v>
      </c>
      <c r="U10" s="492">
        <f>'4,7,8'!BP109</f>
        <v>0</v>
      </c>
      <c r="V10" s="483" t="s">
        <v>6</v>
      </c>
      <c r="W10" s="491">
        <f>'1, 3, &amp; 5'!BM114</f>
        <v>2.7777777777777776E-2</v>
      </c>
      <c r="X10" s="491">
        <f>'1, 3, &amp; 5'!BN114</f>
        <v>0.55555555555555547</v>
      </c>
      <c r="Y10" s="491">
        <f>'1, 3, &amp; 5'!BO114</f>
        <v>0.41666666666666669</v>
      </c>
      <c r="Z10" s="492">
        <f>'1, 3, &amp; 5'!BP114</f>
        <v>0</v>
      </c>
      <c r="AA10" s="483" t="s">
        <v>6</v>
      </c>
      <c r="AB10" s="492">
        <f>'9,6, &amp; 2'!BN231</f>
        <v>0</v>
      </c>
      <c r="AC10" s="492">
        <f>'9,6, &amp; 2'!BO231</f>
        <v>1</v>
      </c>
      <c r="AD10" s="492">
        <f>'9,6, &amp; 2'!BP231</f>
        <v>0</v>
      </c>
      <c r="AE10" s="492">
        <f>'9,6, &amp; 2'!BQ231</f>
        <v>0</v>
      </c>
      <c r="AF10" s="483" t="s">
        <v>6</v>
      </c>
      <c r="AG10" s="492">
        <f>'4,7,8'!BM116</f>
        <v>0</v>
      </c>
      <c r="AH10" s="491">
        <f>'4,7,8'!BN116</f>
        <v>0.58333333333333337</v>
      </c>
      <c r="AI10" s="491">
        <f>'4,7,8'!BO116</f>
        <v>0.41666666666666669</v>
      </c>
      <c r="AJ10" s="492">
        <f>'4,7,8'!BP116</f>
        <v>0</v>
      </c>
      <c r="AK10" s="483" t="s">
        <v>6</v>
      </c>
      <c r="AL10" s="492">
        <f>'4,7,8'!BM123</f>
        <v>0</v>
      </c>
      <c r="AM10" s="491">
        <f>'4,7,8'!BN123</f>
        <v>0.88888888888888884</v>
      </c>
      <c r="AN10" s="491">
        <f>'4,7,8'!BO123</f>
        <v>0.1111111111111111</v>
      </c>
      <c r="AO10" s="492">
        <f>'4,7,8'!BP123</f>
        <v>0</v>
      </c>
      <c r="AP10" s="483" t="s">
        <v>6</v>
      </c>
      <c r="AQ10" s="491">
        <f>'9,6, &amp; 2'!BN216</f>
        <v>2.8571428571428571E-2</v>
      </c>
      <c r="AR10" s="491">
        <f>'9,6, &amp; 2'!BO216</f>
        <v>0.588095238095238</v>
      </c>
      <c r="AS10" s="491">
        <f>'9,6, &amp; 2'!BP216</f>
        <v>0.3833333333333333</v>
      </c>
      <c r="AT10" s="492">
        <f>'9,6, &amp; 2'!BQ216</f>
        <v>0</v>
      </c>
      <c r="AU10" s="483" t="s">
        <v>6</v>
      </c>
      <c r="AV10" s="491">
        <f t="shared" si="0"/>
        <v>0.68672839506172823</v>
      </c>
      <c r="AW10" s="492">
        <v>1</v>
      </c>
      <c r="AX10" s="492">
        <v>1</v>
      </c>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c r="CJ10" s="482"/>
    </row>
    <row r="11" spans="1:88" ht="12.75" customHeight="1" x14ac:dyDescent="0.2">
      <c r="A11" s="503">
        <v>7</v>
      </c>
      <c r="B11" s="503" t="s">
        <v>5</v>
      </c>
      <c r="C11" s="504">
        <f>'1, 3, &amp; 5'!BW100</f>
        <v>0</v>
      </c>
      <c r="D11" s="504">
        <f>'1, 3, &amp; 5'!BX100</f>
        <v>0.5</v>
      </c>
      <c r="E11" s="504">
        <f>'1, 3, &amp; 5'!BY100</f>
        <v>0.5</v>
      </c>
      <c r="F11" s="504">
        <f>'1, 3, &amp; 5'!BZ100</f>
        <v>0</v>
      </c>
      <c r="G11" s="503" t="s">
        <v>5</v>
      </c>
      <c r="H11" s="504">
        <f>'9,6, &amp; 2'!BX240</f>
        <v>0</v>
      </c>
      <c r="I11" s="505">
        <f>'9,6, &amp; 2'!BY240</f>
        <v>0.88749999999999996</v>
      </c>
      <c r="J11" s="505">
        <f>'9,6, &amp; 2'!BZ240</f>
        <v>0.1125</v>
      </c>
      <c r="K11" s="504">
        <f>'9,6, &amp; 2'!CA240</f>
        <v>0</v>
      </c>
      <c r="L11" s="503" t="s">
        <v>5</v>
      </c>
      <c r="M11" s="504">
        <f>'1, 3, &amp; 5'!BW104</f>
        <v>0</v>
      </c>
      <c r="N11" s="505">
        <f>'1, 3, &amp; 5'!BX104</f>
        <v>0.66666666666666663</v>
      </c>
      <c r="O11" s="505">
        <f>'1, 3, &amp; 5'!BY104</f>
        <v>0.33333333333333331</v>
      </c>
      <c r="P11" s="504">
        <f>'1, 3, &amp; 5'!BZ104</f>
        <v>0</v>
      </c>
      <c r="Q11" s="503" t="s">
        <v>5</v>
      </c>
      <c r="R11" s="504">
        <f>'4,7,8'!BW109</f>
        <v>0</v>
      </c>
      <c r="S11" s="505">
        <f>'4,7,8'!BX109</f>
        <v>0.70833333333333337</v>
      </c>
      <c r="T11" s="505">
        <f>'4,7,8'!BY109</f>
        <v>0.29166666666666669</v>
      </c>
      <c r="U11" s="504">
        <f>'4,7,8'!BZ109</f>
        <v>0</v>
      </c>
      <c r="V11" s="503" t="s">
        <v>5</v>
      </c>
      <c r="W11" s="505">
        <f>'1, 3, &amp; 5'!BW114</f>
        <v>2.7777777777777776E-2</v>
      </c>
      <c r="X11" s="505">
        <f>'1, 3, &amp; 5'!BX114</f>
        <v>0.53968253968253965</v>
      </c>
      <c r="Y11" s="505">
        <f>'1, 3, &amp; 5'!BY114</f>
        <v>0.4325396825396825</v>
      </c>
      <c r="Z11" s="504">
        <f>'1, 3, &amp; 5'!BZ114</f>
        <v>0</v>
      </c>
      <c r="AA11" s="503" t="s">
        <v>5</v>
      </c>
      <c r="AB11" s="504">
        <f>'9,6, &amp; 2'!BX231</f>
        <v>0</v>
      </c>
      <c r="AC11" s="504">
        <f>'9,6, &amp; 2'!BY231</f>
        <v>1</v>
      </c>
      <c r="AD11" s="504">
        <f>'9,6, &amp; 2'!BZ231</f>
        <v>0</v>
      </c>
      <c r="AE11" s="504">
        <f>'9,6, &amp; 2'!CA231</f>
        <v>0</v>
      </c>
      <c r="AF11" s="503" t="s">
        <v>5</v>
      </c>
      <c r="AG11" s="504">
        <f>'4,7,8'!BW116</f>
        <v>0</v>
      </c>
      <c r="AH11" s="505">
        <f>'4,7,8'!BX116</f>
        <v>0.83333333333333337</v>
      </c>
      <c r="AI11" s="505">
        <f>'4,7,8'!BY116</f>
        <v>0.16666666666666666</v>
      </c>
      <c r="AJ11" s="504">
        <f>'4,7,8'!BZ116</f>
        <v>0</v>
      </c>
      <c r="AK11" s="503" t="s">
        <v>5</v>
      </c>
      <c r="AL11" s="504">
        <f>'4,7,8'!BW123</f>
        <v>0</v>
      </c>
      <c r="AM11" s="505">
        <f>'4,7,8'!BX123</f>
        <v>0.88888888888888884</v>
      </c>
      <c r="AN11" s="505">
        <f>'4,7,8'!BY123</f>
        <v>0.1111111111111111</v>
      </c>
      <c r="AO11" s="504">
        <f>'4,7,8'!BZ123</f>
        <v>0</v>
      </c>
      <c r="AP11" s="503" t="s">
        <v>5</v>
      </c>
      <c r="AQ11" s="505">
        <f>'9,6, &amp; 2'!BX216</f>
        <v>0</v>
      </c>
      <c r="AR11" s="505">
        <f>'9,6, &amp; 2'!BY216</f>
        <v>0.77910052910052896</v>
      </c>
      <c r="AS11" s="505">
        <f>'9,6, &amp; 2'!BZ216</f>
        <v>0.22089947089947093</v>
      </c>
      <c r="AT11" s="504">
        <f>'9,6, &amp; 2'!CA216</f>
        <v>0</v>
      </c>
      <c r="AU11" s="503" t="s">
        <v>5</v>
      </c>
      <c r="AV11" s="505">
        <f t="shared" si="0"/>
        <v>0.75903145208700762</v>
      </c>
      <c r="AW11" s="504">
        <v>1</v>
      </c>
      <c r="AX11" s="504">
        <v>1</v>
      </c>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row>
    <row r="12" spans="1:88" ht="12.75" customHeight="1" x14ac:dyDescent="0.2">
      <c r="A12" s="483">
        <v>8</v>
      </c>
      <c r="B12" s="483" t="s">
        <v>7</v>
      </c>
      <c r="C12" s="492">
        <f>'1, 3, &amp; 5'!CG100</f>
        <v>0</v>
      </c>
      <c r="D12" s="492">
        <f>'1, 3, &amp; 5'!CH100</f>
        <v>1</v>
      </c>
      <c r="E12" s="492">
        <f>'1, 3, &amp; 5'!CI100</f>
        <v>0</v>
      </c>
      <c r="F12" s="492">
        <f>'1, 3, &amp; 5'!CJ100</f>
        <v>0</v>
      </c>
      <c r="G12" s="483" t="s">
        <v>7</v>
      </c>
      <c r="H12" s="491">
        <f>'9,6, &amp; 2'!CH240</f>
        <v>6.25E-2</v>
      </c>
      <c r="I12" s="491">
        <f>'9,6, &amp; 2'!CI240</f>
        <v>0.53749999999999998</v>
      </c>
      <c r="J12" s="491">
        <f>'9,6, &amp; 2'!CJ240</f>
        <v>0.4</v>
      </c>
      <c r="K12" s="492">
        <f>'9,6, &amp; 2'!CK240</f>
        <v>0</v>
      </c>
      <c r="L12" s="483" t="s">
        <v>7</v>
      </c>
      <c r="M12" s="492">
        <f>'1, 3, &amp; 5'!CG104</f>
        <v>0</v>
      </c>
      <c r="N12" s="492">
        <f>'1, 3, &amp; 5'!CH104</f>
        <v>0.33333333333333331</v>
      </c>
      <c r="O12" s="492">
        <f>'1, 3, &amp; 5'!CI104</f>
        <v>0.66666666666666663</v>
      </c>
      <c r="P12" s="492">
        <f>'1, 3, &amp; 5'!CJ104</f>
        <v>0</v>
      </c>
      <c r="Q12" s="483" t="s">
        <v>7</v>
      </c>
      <c r="R12" s="492">
        <f>'4,7,8'!CG109</f>
        <v>0</v>
      </c>
      <c r="S12" s="491">
        <f>'4,7,8'!CH109</f>
        <v>0.53333333333333333</v>
      </c>
      <c r="T12" s="491">
        <f>'4,7,8'!CI109</f>
        <v>0.46666666666666662</v>
      </c>
      <c r="U12" s="492">
        <f>'4,7,8'!CJ109</f>
        <v>0</v>
      </c>
      <c r="V12" s="483" t="s">
        <v>7</v>
      </c>
      <c r="W12" s="492">
        <f>'1, 3, &amp; 5'!CG114</f>
        <v>0</v>
      </c>
      <c r="X12" s="491">
        <f>'1, 3, &amp; 5'!CH114</f>
        <v>0.51587301587301593</v>
      </c>
      <c r="Y12" s="491">
        <f>'1, 3, &amp; 5'!CI114</f>
        <v>0.48412698412698413</v>
      </c>
      <c r="Z12" s="492">
        <f>'1, 3, &amp; 5'!CJ114</f>
        <v>0</v>
      </c>
      <c r="AA12" s="483" t="s">
        <v>7</v>
      </c>
      <c r="AB12" s="492">
        <f>'9,6, &amp; 2'!CH231</f>
        <v>0</v>
      </c>
      <c r="AC12" s="491">
        <f>'9,6, &amp; 2'!CI231</f>
        <v>0.92500000000000004</v>
      </c>
      <c r="AD12" s="491">
        <f>'9,6, &amp; 2'!CJ231</f>
        <v>7.4999999999999997E-2</v>
      </c>
      <c r="AE12" s="492">
        <f>'9,6, &amp; 2'!CK231</f>
        <v>0</v>
      </c>
      <c r="AF12" s="483" t="s">
        <v>7</v>
      </c>
      <c r="AG12" s="492">
        <f>'4,7,8'!CG116</f>
        <v>0</v>
      </c>
      <c r="AH12" s="491">
        <f>'4,7,8'!CH116</f>
        <v>0.75</v>
      </c>
      <c r="AI12" s="491">
        <f>'4,7,8'!CI116</f>
        <v>0.25</v>
      </c>
      <c r="AJ12" s="492">
        <f>'4,7,8'!CJ116</f>
        <v>0</v>
      </c>
      <c r="AK12" s="483" t="s">
        <v>7</v>
      </c>
      <c r="AL12" s="492">
        <f>'4,7,8'!CG123</f>
        <v>0</v>
      </c>
      <c r="AM12" s="491">
        <f>'4,7,8'!CH123</f>
        <v>0.44444444444444442</v>
      </c>
      <c r="AN12" s="491">
        <f>'4,7,8'!CI123</f>
        <v>0.55555555555555547</v>
      </c>
      <c r="AO12" s="492">
        <f>'4,7,8'!CJ123</f>
        <v>0</v>
      </c>
      <c r="AP12" s="483" t="s">
        <v>7</v>
      </c>
      <c r="AQ12" s="491">
        <f>'9,6, &amp; 2'!CH216</f>
        <v>2.3809523809523808E-2</v>
      </c>
      <c r="AR12" s="491">
        <f>'9,6, &amp; 2'!CI216</f>
        <v>0.70105820105820094</v>
      </c>
      <c r="AS12" s="491">
        <f>'9,6, &amp; 2'!CJ216</f>
        <v>0.27513227513227512</v>
      </c>
      <c r="AT12" s="492">
        <f>'9,6, &amp; 2'!CK216</f>
        <v>0</v>
      </c>
      <c r="AU12" s="483" t="s">
        <v>7</v>
      </c>
      <c r="AV12" s="491">
        <f t="shared" si="0"/>
        <v>0.64742798353909459</v>
      </c>
      <c r="AW12" s="492">
        <v>1</v>
      </c>
      <c r="AX12" s="492">
        <v>1</v>
      </c>
      <c r="AY12" s="482"/>
      <c r="AZ12" s="482"/>
      <c r="BA12" s="482"/>
      <c r="BB12" s="482"/>
      <c r="BC12" s="482"/>
      <c r="BD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c r="CA12" s="482"/>
      <c r="CB12" s="482"/>
      <c r="CC12" s="482"/>
      <c r="CD12" s="482"/>
      <c r="CE12" s="482"/>
      <c r="CF12" s="482"/>
      <c r="CG12" s="482"/>
      <c r="CH12" s="482"/>
      <c r="CI12" s="482"/>
      <c r="CJ12" s="482"/>
    </row>
    <row r="13" spans="1:88" ht="12.75" customHeight="1" x14ac:dyDescent="0.2">
      <c r="A13" s="483">
        <v>9</v>
      </c>
      <c r="B13" s="483" t="s">
        <v>3</v>
      </c>
      <c r="C13" s="492">
        <f>'1, 3, &amp; 5'!CQ100</f>
        <v>0</v>
      </c>
      <c r="D13" s="492">
        <f>'1, 3, &amp; 5'!CR100</f>
        <v>1</v>
      </c>
      <c r="E13" s="492">
        <f>'1, 3, &amp; 5'!CS100</f>
        <v>0</v>
      </c>
      <c r="F13" s="492">
        <f>'1, 3, &amp; 5'!CT100</f>
        <v>0</v>
      </c>
      <c r="G13" s="483" t="s">
        <v>3</v>
      </c>
      <c r="H13" s="491">
        <f>'9,6, &amp; 2'!CR240</f>
        <v>6.25E-2</v>
      </c>
      <c r="I13" s="491">
        <f>'9,6, &amp; 2'!CS240</f>
        <v>0.37083333333333329</v>
      </c>
      <c r="J13" s="491">
        <f>'9,6, &amp; 2'!CT240</f>
        <v>0.56666666666666665</v>
      </c>
      <c r="K13" s="492">
        <f>'9,6, &amp; 2'!CU240</f>
        <v>0</v>
      </c>
      <c r="L13" s="483" t="s">
        <v>3</v>
      </c>
      <c r="M13" s="492">
        <f>'1, 3, &amp; 5'!CQ104</f>
        <v>0</v>
      </c>
      <c r="N13" s="492">
        <f>'1, 3, &amp; 5'!CR104</f>
        <v>0.33333333333333331</v>
      </c>
      <c r="O13" s="492">
        <f>'1, 3, &amp; 5'!CS104</f>
        <v>0.66666666666666663</v>
      </c>
      <c r="P13" s="492">
        <f>'1, 3, &amp; 5'!CT104</f>
        <v>0</v>
      </c>
      <c r="Q13" s="483" t="s">
        <v>3</v>
      </c>
      <c r="R13" s="492">
        <f>'4,7,8'!CQ109</f>
        <v>0</v>
      </c>
      <c r="S13" s="491">
        <f>'4,7,8'!CR109</f>
        <v>0.43333333333333335</v>
      </c>
      <c r="T13" s="491">
        <f>'4,7,8'!CS109</f>
        <v>0.56666666666666665</v>
      </c>
      <c r="U13" s="492">
        <f>'4,7,8'!CT109</f>
        <v>0</v>
      </c>
      <c r="V13" s="483" t="s">
        <v>3</v>
      </c>
      <c r="W13" s="492">
        <f>'1, 3, &amp; 5'!CQ114</f>
        <v>0</v>
      </c>
      <c r="X13" s="491">
        <f>'1, 3, &amp; 5'!CR114</f>
        <v>0.54365079365079361</v>
      </c>
      <c r="Y13" s="491">
        <f>'1, 3, &amp; 5'!CS114</f>
        <v>0.45634920634920634</v>
      </c>
      <c r="Z13" s="492">
        <f>'1, 3, &amp; 5'!CT114</f>
        <v>0</v>
      </c>
      <c r="AA13" s="483" t="s">
        <v>3</v>
      </c>
      <c r="AB13" s="492">
        <f>'9,6, &amp; 2'!CR231</f>
        <v>0</v>
      </c>
      <c r="AC13" s="491">
        <f>'9,6, &amp; 2'!CS231</f>
        <v>0.64666666666666672</v>
      </c>
      <c r="AD13" s="491">
        <f>'9,6, &amp; 2'!CT231</f>
        <v>0.35333333333333333</v>
      </c>
      <c r="AE13" s="492">
        <f>'9,6, &amp; 2'!CU231</f>
        <v>0</v>
      </c>
      <c r="AF13" s="483" t="s">
        <v>3</v>
      </c>
      <c r="AG13" s="492">
        <f>'4,7,8'!CQ116</f>
        <v>0</v>
      </c>
      <c r="AH13" s="491">
        <f>'4,7,8'!CR116</f>
        <v>0.66666666666666663</v>
      </c>
      <c r="AI13" s="491">
        <f>'4,7,8'!CS116</f>
        <v>0.33333333333333331</v>
      </c>
      <c r="AJ13" s="492">
        <f>'4,7,8'!CT116</f>
        <v>0</v>
      </c>
      <c r="AK13" s="483" t="s">
        <v>3</v>
      </c>
      <c r="AL13" s="492">
        <f>'4,7,8'!CQ123</f>
        <v>0</v>
      </c>
      <c r="AM13" s="491">
        <f>'4,7,8'!CR123</f>
        <v>0.77777777777777768</v>
      </c>
      <c r="AN13" s="491">
        <f>'4,7,8'!CS123</f>
        <v>0.22222222222222221</v>
      </c>
      <c r="AO13" s="492">
        <f>'4,7,8'!CT123</f>
        <v>0</v>
      </c>
      <c r="AP13" s="483" t="s">
        <v>3</v>
      </c>
      <c r="AQ13" s="491">
        <f>'9,6, &amp; 2'!CR216</f>
        <v>6.5476190476190479E-2</v>
      </c>
      <c r="AR13" s="491">
        <f>'9,6, &amp; 2'!CS216</f>
        <v>0.63029100529100524</v>
      </c>
      <c r="AS13" s="491">
        <f>'9,6, &amp; 2'!CT216</f>
        <v>0.30423280423280424</v>
      </c>
      <c r="AT13" s="492">
        <f>'9,6, &amp; 2'!CU216</f>
        <v>0</v>
      </c>
      <c r="AU13" s="483" t="s">
        <v>3</v>
      </c>
      <c r="AV13" s="491">
        <f t="shared" si="0"/>
        <v>0.61450323339212232</v>
      </c>
      <c r="AW13" s="492">
        <v>1</v>
      </c>
      <c r="AX13" s="492">
        <v>1</v>
      </c>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c r="CJ13" s="482"/>
    </row>
    <row r="14" spans="1:88" ht="12.75" customHeight="1" x14ac:dyDescent="0.2">
      <c r="A14" s="483">
        <v>10</v>
      </c>
      <c r="B14" s="483" t="s">
        <v>12</v>
      </c>
      <c r="C14" s="492">
        <f>'1, 3, &amp; 5'!DA100</f>
        <v>0</v>
      </c>
      <c r="D14" s="492">
        <f>'1, 3, &amp; 5'!DB100</f>
        <v>1</v>
      </c>
      <c r="E14" s="492">
        <f>'1, 3, &amp; 5'!DC100</f>
        <v>0</v>
      </c>
      <c r="F14" s="492">
        <f>'1, 3, &amp; 5'!DD100</f>
        <v>0</v>
      </c>
      <c r="G14" s="483" t="s">
        <v>12</v>
      </c>
      <c r="H14" s="492">
        <f>'9,6, &amp; 2'!DB240</f>
        <v>0</v>
      </c>
      <c r="I14" s="491">
        <f>'9,6, &amp; 2'!DC240</f>
        <v>0.51666666666666661</v>
      </c>
      <c r="J14" s="491">
        <f>'9,6, &amp; 2'!DD240</f>
        <v>0.48333333333333334</v>
      </c>
      <c r="K14" s="492">
        <f>'9,6, &amp; 2'!DE240</f>
        <v>0</v>
      </c>
      <c r="L14" s="483" t="s">
        <v>12</v>
      </c>
      <c r="M14" s="492">
        <f>'1, 3, &amp; 5'!DA104</f>
        <v>0</v>
      </c>
      <c r="N14" s="491">
        <f>'1, 3, &amp; 5'!DB104</f>
        <v>0.33333333333333331</v>
      </c>
      <c r="O14" s="491">
        <f>'1, 3, &amp; 5'!DC104</f>
        <v>0.66666666666666663</v>
      </c>
      <c r="P14" s="492">
        <f>'1, 3, &amp; 5'!DD104</f>
        <v>0</v>
      </c>
      <c r="Q14" s="483" t="s">
        <v>12</v>
      </c>
      <c r="R14" s="492">
        <f>'4,7,8'!DA109</f>
        <v>0</v>
      </c>
      <c r="S14" s="491">
        <f>'4,7,8'!DB109</f>
        <v>0.5</v>
      </c>
      <c r="T14" s="491">
        <f>'4,7,8'!DC109</f>
        <v>0.5</v>
      </c>
      <c r="U14" s="492">
        <f>'4,7,8'!DD109</f>
        <v>0</v>
      </c>
      <c r="V14" s="483" t="s">
        <v>12</v>
      </c>
      <c r="W14" s="492">
        <f>'1, 3, &amp; 5'!DA114</f>
        <v>0</v>
      </c>
      <c r="X14" s="491">
        <f>'1, 3, &amp; 5'!DB114</f>
        <v>0.51587301587301593</v>
      </c>
      <c r="Y14" s="491">
        <f>'1, 3, &amp; 5'!DC114</f>
        <v>0.48412698412698413</v>
      </c>
      <c r="Z14" s="492">
        <f>'1, 3, &amp; 5'!DD114</f>
        <v>0</v>
      </c>
      <c r="AA14" s="483" t="s">
        <v>12</v>
      </c>
      <c r="AB14" s="492">
        <f>'9,6, &amp; 2'!DB231</f>
        <v>0</v>
      </c>
      <c r="AC14" s="492">
        <f>'9,6, &amp; 2'!DC231</f>
        <v>0.75</v>
      </c>
      <c r="AD14" s="492">
        <f>'9,6, &amp; 2'!DD231</f>
        <v>0.25</v>
      </c>
      <c r="AE14" s="492">
        <f>'9,6, &amp; 2'!DE231</f>
        <v>0</v>
      </c>
      <c r="AF14" s="483" t="s">
        <v>12</v>
      </c>
      <c r="AG14" s="492">
        <f>'4,7,8'!DA116</f>
        <v>0</v>
      </c>
      <c r="AH14" s="491">
        <f>'4,7,8'!DB116</f>
        <v>0.58333333333333337</v>
      </c>
      <c r="AI14" s="491">
        <f>'4,7,8'!DC116</f>
        <v>0.41666666666666669</v>
      </c>
      <c r="AJ14" s="492">
        <f>'4,7,8'!DD116</f>
        <v>0</v>
      </c>
      <c r="AK14" s="483" t="s">
        <v>12</v>
      </c>
      <c r="AL14" s="492">
        <f>'4,7,8'!DA123</f>
        <v>0</v>
      </c>
      <c r="AM14" s="491">
        <f>'4,7,8'!DB123</f>
        <v>0.72222222222222221</v>
      </c>
      <c r="AN14" s="491">
        <f>'4,7,8'!DC123</f>
        <v>0.27777777777777773</v>
      </c>
      <c r="AO14" s="492">
        <f>'4,7,8'!DD123</f>
        <v>0</v>
      </c>
      <c r="AP14" s="483" t="s">
        <v>12</v>
      </c>
      <c r="AQ14" s="491">
        <f>'9,6, &amp; 2'!DB216</f>
        <v>2.3809523809523808E-2</v>
      </c>
      <c r="AR14" s="491">
        <f>'9,6, &amp; 2'!DC216</f>
        <v>0.57738095238095244</v>
      </c>
      <c r="AS14" s="491">
        <f>'9,6, &amp; 2'!DD216</f>
        <v>0.375</v>
      </c>
      <c r="AT14" s="492">
        <f>'9,6, &amp; 2'!DE216</f>
        <v>0</v>
      </c>
      <c r="AU14" s="483" t="s">
        <v>12</v>
      </c>
      <c r="AV14" s="491">
        <f t="shared" si="0"/>
        <v>0.61362433862433852</v>
      </c>
      <c r="AW14" s="492">
        <v>1</v>
      </c>
      <c r="AX14" s="492">
        <v>1</v>
      </c>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c r="CA14" s="482"/>
      <c r="CB14" s="482"/>
      <c r="CC14" s="482"/>
      <c r="CD14" s="482"/>
      <c r="CE14" s="482"/>
      <c r="CF14" s="482"/>
      <c r="CG14" s="482"/>
      <c r="CH14" s="482"/>
      <c r="CI14" s="482"/>
      <c r="CJ14" s="482"/>
    </row>
    <row r="15" spans="1:88" ht="12.75" customHeight="1" x14ac:dyDescent="0.2">
      <c r="A15" s="483">
        <v>11</v>
      </c>
      <c r="B15" s="483" t="s">
        <v>11</v>
      </c>
      <c r="C15" s="492">
        <f>'1, 3, &amp; 5'!DK100</f>
        <v>0</v>
      </c>
      <c r="D15" s="492">
        <f>'1, 3, &amp; 5'!DL100</f>
        <v>0.5</v>
      </c>
      <c r="E15" s="492">
        <f>'1, 3, &amp; 5'!DM100</f>
        <v>0.5</v>
      </c>
      <c r="F15" s="492">
        <f>'1, 3, &amp; 5'!DN100</f>
        <v>0</v>
      </c>
      <c r="G15" s="483" t="s">
        <v>11</v>
      </c>
      <c r="H15" s="491">
        <f>'9,6, &amp; 2'!DL240</f>
        <v>4.1666666666666664E-2</v>
      </c>
      <c r="I15" s="491">
        <f>'9,6, &amp; 2'!DM240</f>
        <v>0.43333333333333329</v>
      </c>
      <c r="J15" s="491">
        <f>'9,6, &amp; 2'!DN240</f>
        <v>0.52499999999999991</v>
      </c>
      <c r="K15" s="492">
        <f>'9,6, &amp; 2'!DO240</f>
        <v>0</v>
      </c>
      <c r="L15" s="483" t="s">
        <v>11</v>
      </c>
      <c r="M15" s="492">
        <f>'1, 3, &amp; 5'!DK104</f>
        <v>0</v>
      </c>
      <c r="N15" s="491">
        <f>'1, 3, &amp; 5'!DL104</f>
        <v>0.33333333333333331</v>
      </c>
      <c r="O15" s="491">
        <f>'1, 3, &amp; 5'!DM104</f>
        <v>0.66666666666666663</v>
      </c>
      <c r="P15" s="492">
        <f>'1, 3, &amp; 5'!DN104</f>
        <v>0</v>
      </c>
      <c r="Q15" s="483" t="s">
        <v>11</v>
      </c>
      <c r="R15" s="492">
        <f>'4,7,8'!DK109</f>
        <v>0</v>
      </c>
      <c r="S15" s="491">
        <f>'4,7,8'!DL109</f>
        <v>0.28333333333333333</v>
      </c>
      <c r="T15" s="491">
        <f>'4,7,8'!DM109</f>
        <v>0.71666666666666667</v>
      </c>
      <c r="U15" s="492">
        <f>'4,7,8'!DN109</f>
        <v>0</v>
      </c>
      <c r="V15" s="483" t="s">
        <v>11</v>
      </c>
      <c r="W15" s="492">
        <f>'1, 3, &amp; 5'!DK114</f>
        <v>0</v>
      </c>
      <c r="X15" s="491">
        <f>'1, 3, &amp; 5'!DL114</f>
        <v>0.54365079365079361</v>
      </c>
      <c r="Y15" s="491">
        <f>'1, 3, &amp; 5'!DM114</f>
        <v>0.45634920634920634</v>
      </c>
      <c r="Z15" s="492">
        <f>'1, 3, &amp; 5'!DN114</f>
        <v>0</v>
      </c>
      <c r="AA15" s="483" t="s">
        <v>11</v>
      </c>
      <c r="AB15" s="492">
        <f>'9,6, &amp; 2'!DL231</f>
        <v>0</v>
      </c>
      <c r="AC15" s="491">
        <f>'9,6, &amp; 2'!DM231</f>
        <v>0.67499999999999993</v>
      </c>
      <c r="AD15" s="491">
        <f>'9,6, &amp; 2'!DN231</f>
        <v>0.32500000000000001</v>
      </c>
      <c r="AE15" s="492">
        <f>'9,6, &amp; 2'!DO231</f>
        <v>0</v>
      </c>
      <c r="AF15" s="483" t="s">
        <v>11</v>
      </c>
      <c r="AG15" s="492">
        <f>'4,7,8'!DK116</f>
        <v>0</v>
      </c>
      <c r="AH15" s="491">
        <f>'4,7,8'!DL116</f>
        <v>0.58333333333333337</v>
      </c>
      <c r="AI15" s="491">
        <f>'4,7,8'!DM116</f>
        <v>0.41666666666666669</v>
      </c>
      <c r="AJ15" s="492">
        <f>'4,7,8'!DN116</f>
        <v>0</v>
      </c>
      <c r="AK15" s="483" t="s">
        <v>11</v>
      </c>
      <c r="AL15" s="492">
        <f>'4,7,8'!DK123</f>
        <v>0</v>
      </c>
      <c r="AM15" s="491">
        <f>'4,7,8'!DL123</f>
        <v>0.16666666666666666</v>
      </c>
      <c r="AN15" s="491">
        <f>'4,7,8'!DM123</f>
        <v>0.83333333333333337</v>
      </c>
      <c r="AO15" s="492">
        <f>'4,7,8'!DN123</f>
        <v>0</v>
      </c>
      <c r="AP15" s="483" t="s">
        <v>11</v>
      </c>
      <c r="AQ15" s="491">
        <f>'9,6, &amp; 2'!DL216</f>
        <v>2.3809523809523808E-2</v>
      </c>
      <c r="AR15" s="491">
        <f>'9,6, &amp; 2'!DM216</f>
        <v>0.69510582010582</v>
      </c>
      <c r="AS15" s="491">
        <f>'9,6, &amp; 2'!DN216</f>
        <v>0.2810846560846561</v>
      </c>
      <c r="AT15" s="492">
        <f>'9,6, &amp; 2'!DO216</f>
        <v>0</v>
      </c>
      <c r="AU15" s="483" t="s">
        <v>11</v>
      </c>
      <c r="AV15" s="491">
        <f t="shared" si="0"/>
        <v>0.47547031158142261</v>
      </c>
      <c r="AW15" s="492">
        <v>1</v>
      </c>
      <c r="AX15" s="492">
        <v>1</v>
      </c>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c r="CJ15" s="482"/>
    </row>
    <row r="16" spans="1:88" ht="12.75" customHeight="1" x14ac:dyDescent="0.2">
      <c r="A16" s="483">
        <v>12</v>
      </c>
      <c r="B16" s="483" t="s">
        <v>8</v>
      </c>
      <c r="C16" s="492">
        <f>'1, 3, &amp; 5'!DU100</f>
        <v>0</v>
      </c>
      <c r="D16" s="492">
        <f>'1, 3, &amp; 5'!DV100</f>
        <v>1</v>
      </c>
      <c r="E16" s="492">
        <f>'1, 3, &amp; 5'!DW100</f>
        <v>0</v>
      </c>
      <c r="F16" s="492">
        <f>'1, 3, &amp; 5'!DX100</f>
        <v>0</v>
      </c>
      <c r="G16" s="483" t="s">
        <v>8</v>
      </c>
      <c r="H16" s="491">
        <f>'9,6, &amp; 2'!DV240</f>
        <v>6.25E-2</v>
      </c>
      <c r="I16" s="491">
        <f>'9,6, &amp; 2'!DW240</f>
        <v>0.45416666666666661</v>
      </c>
      <c r="J16" s="491">
        <f>'9,6, &amp; 2'!DX240</f>
        <v>0.48333333333333334</v>
      </c>
      <c r="K16" s="492">
        <f>'9,6, &amp; 2'!DY240</f>
        <v>0</v>
      </c>
      <c r="L16" s="483" t="s">
        <v>8</v>
      </c>
      <c r="M16" s="492">
        <f>'1, 3, &amp; 5'!DU104</f>
        <v>0</v>
      </c>
      <c r="N16" s="491">
        <f>'1, 3, &amp; 5'!DV104</f>
        <v>0.5</v>
      </c>
      <c r="O16" s="491">
        <f>'1, 3, &amp; 5'!DW104</f>
        <v>0.5</v>
      </c>
      <c r="P16" s="492">
        <f>'1, 3, &amp; 5'!DX104</f>
        <v>0</v>
      </c>
      <c r="Q16" s="483" t="s">
        <v>8</v>
      </c>
      <c r="R16" s="492">
        <f>'4,7,8'!DU109</f>
        <v>0</v>
      </c>
      <c r="S16" s="491">
        <f>'4,7,8'!DV109</f>
        <v>0.625</v>
      </c>
      <c r="T16" s="491">
        <f>'4,7,8'!DW109</f>
        <v>0.375</v>
      </c>
      <c r="U16" s="492">
        <f>'4,7,8'!DX109</f>
        <v>0</v>
      </c>
      <c r="V16" s="483" t="s">
        <v>8</v>
      </c>
      <c r="W16" s="491">
        <f>'1, 3, &amp; 5'!DU114</f>
        <v>9.722222222222221E-2</v>
      </c>
      <c r="X16" s="491">
        <f>'1, 3, &amp; 5'!DV114</f>
        <v>0.47420634920634924</v>
      </c>
      <c r="Y16" s="491">
        <f>'1, 3, &amp; 5'!DW114</f>
        <v>0.42857142857142855</v>
      </c>
      <c r="Z16" s="492">
        <f>'1, 3, &amp; 5'!DX114</f>
        <v>0</v>
      </c>
      <c r="AA16" s="483" t="s">
        <v>8</v>
      </c>
      <c r="AB16" s="492">
        <f>'9,6, &amp; 2'!DV231</f>
        <v>0</v>
      </c>
      <c r="AC16" s="491">
        <f>'9,6, &amp; 2'!DW231</f>
        <v>0.83000000000000007</v>
      </c>
      <c r="AD16" s="491">
        <f>'9,6, &amp; 2'!DX231</f>
        <v>0.16999999999999998</v>
      </c>
      <c r="AE16" s="492">
        <f>'9,6, &amp; 2'!DY231</f>
        <v>0</v>
      </c>
      <c r="AF16" s="483" t="s">
        <v>8</v>
      </c>
      <c r="AG16" s="492">
        <f>'4,7,8'!DU116</f>
        <v>0</v>
      </c>
      <c r="AH16" s="492">
        <f>'4,7,8'!DV116</f>
        <v>0.75</v>
      </c>
      <c r="AI16" s="492">
        <f>'4,7,8'!DW116</f>
        <v>0.25</v>
      </c>
      <c r="AJ16" s="492">
        <f>'4,7,8'!DX116</f>
        <v>0</v>
      </c>
      <c r="AK16" s="483" t="s">
        <v>8</v>
      </c>
      <c r="AL16" s="492">
        <f>'4,7,8'!DU123</f>
        <v>0</v>
      </c>
      <c r="AM16" s="491">
        <f>'4,7,8'!DV123</f>
        <v>0.88888888888888884</v>
      </c>
      <c r="AN16" s="491">
        <f>'4,7,8'!DW123</f>
        <v>0.1111111111111111</v>
      </c>
      <c r="AO16" s="492">
        <f>'4,7,8'!DX123</f>
        <v>0</v>
      </c>
      <c r="AP16" s="483" t="s">
        <v>8</v>
      </c>
      <c r="AQ16" s="491">
        <f>'9,6, &amp; 2'!DV216</f>
        <v>8.9285714285714288E-2</v>
      </c>
      <c r="AR16" s="491">
        <f>'9,6, &amp; 2'!DW216</f>
        <v>0.73743386243386233</v>
      </c>
      <c r="AS16" s="491">
        <f>'9,6, &amp; 2'!DX216</f>
        <v>0.17328042328042328</v>
      </c>
      <c r="AT16" s="492">
        <f>'9,6, &amp; 2'!DY216</f>
        <v>0</v>
      </c>
      <c r="AU16" s="483" t="s">
        <v>8</v>
      </c>
      <c r="AV16" s="491">
        <f t="shared" si="0"/>
        <v>0.72318930041152274</v>
      </c>
      <c r="AW16" s="492">
        <v>1</v>
      </c>
      <c r="AX16" s="492">
        <v>1</v>
      </c>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c r="CJ16" s="482"/>
    </row>
    <row r="17" spans="1:88" ht="12.75" customHeight="1" x14ac:dyDescent="0.2">
      <c r="A17" s="483">
        <v>13</v>
      </c>
      <c r="B17" s="483" t="s">
        <v>10</v>
      </c>
      <c r="C17" s="492">
        <f>'1, 3, &amp; 5'!EE100</f>
        <v>0</v>
      </c>
      <c r="D17" s="492">
        <f>'1, 3, &amp; 5'!EF100</f>
        <v>1</v>
      </c>
      <c r="E17" s="492">
        <f>'1, 3, &amp; 5'!EG100</f>
        <v>0</v>
      </c>
      <c r="F17" s="492">
        <f>'1, 3, &amp; 5'!EH100</f>
        <v>0</v>
      </c>
      <c r="G17" s="483" t="s">
        <v>10</v>
      </c>
      <c r="H17" s="491">
        <f>'9,6, &amp; 2'!EF240</f>
        <v>6.25E-2</v>
      </c>
      <c r="I17" s="491">
        <f>'9,6, &amp; 2'!EG240</f>
        <v>0.62083333333333324</v>
      </c>
      <c r="J17" s="491">
        <f>'9,6, &amp; 2'!EH240</f>
        <v>0.31666666666666665</v>
      </c>
      <c r="K17" s="492">
        <f>'9,6, &amp; 2'!EI240</f>
        <v>0</v>
      </c>
      <c r="L17" s="483" t="s">
        <v>10</v>
      </c>
      <c r="M17" s="492">
        <f>'1, 3, &amp; 5'!EE104</f>
        <v>0</v>
      </c>
      <c r="N17" s="491">
        <f>'1, 3, &amp; 5'!EF104</f>
        <v>0.5</v>
      </c>
      <c r="O17" s="491">
        <f>'1, 3, &amp; 5'!EG104</f>
        <v>0.5</v>
      </c>
      <c r="P17" s="492">
        <f>'1, 3, &amp; 5'!EH104</f>
        <v>0</v>
      </c>
      <c r="Q17" s="483" t="s">
        <v>10</v>
      </c>
      <c r="R17" s="492">
        <f>'4,7,8'!EE109</f>
        <v>0</v>
      </c>
      <c r="S17" s="491">
        <f>'4,7,8'!EF109</f>
        <v>0.55833333333333335</v>
      </c>
      <c r="T17" s="491">
        <f>'4,7,8'!EG109</f>
        <v>0.44166666666666665</v>
      </c>
      <c r="U17" s="492">
        <f>'4,7,8'!EH109</f>
        <v>0</v>
      </c>
      <c r="V17" s="483" t="s">
        <v>10</v>
      </c>
      <c r="W17" s="491">
        <f>'1, 3, &amp; 5'!EE114</f>
        <v>9.722222222222221E-2</v>
      </c>
      <c r="X17" s="491">
        <f>'1, 3, &amp; 5'!EF114</f>
        <v>0.47023809523809518</v>
      </c>
      <c r="Y17" s="491">
        <f>'1, 3, &amp; 5'!EG114</f>
        <v>0.4325396825396825</v>
      </c>
      <c r="Z17" s="492">
        <f>'1, 3, &amp; 5'!EH114</f>
        <v>0</v>
      </c>
      <c r="AA17" s="483" t="s">
        <v>10</v>
      </c>
      <c r="AB17" s="492">
        <f>'9,6, &amp; 2'!EF231</f>
        <v>0</v>
      </c>
      <c r="AC17" s="491">
        <f>'9,6, &amp; 2'!EG231</f>
        <v>0.76</v>
      </c>
      <c r="AD17" s="491">
        <f>'9,6, &amp; 2'!EH231</f>
        <v>0.24</v>
      </c>
      <c r="AE17" s="492">
        <f>'9,6, &amp; 2'!EI231</f>
        <v>0</v>
      </c>
      <c r="AF17" s="483" t="s">
        <v>10</v>
      </c>
      <c r="AG17" s="492">
        <f>'4,7,8'!EE116</f>
        <v>0</v>
      </c>
      <c r="AH17" s="491">
        <f>'4,7,8'!EF116</f>
        <v>0.66666666666666663</v>
      </c>
      <c r="AI17" s="491">
        <f>'4,7,8'!EG116</f>
        <v>0.33333333333333331</v>
      </c>
      <c r="AJ17" s="492">
        <f>'4,7,8'!EH116</f>
        <v>0</v>
      </c>
      <c r="AK17" s="483" t="s">
        <v>10</v>
      </c>
      <c r="AL17" s="492">
        <f>'4,7,8'!EE123</f>
        <v>0</v>
      </c>
      <c r="AM17" s="491">
        <f>'4,7,8'!EF123</f>
        <v>0.88888888888888884</v>
      </c>
      <c r="AN17" s="491">
        <f>'4,7,8'!EG123</f>
        <v>0.1111111111111111</v>
      </c>
      <c r="AO17" s="492">
        <f>'4,7,8'!EH123</f>
        <v>0</v>
      </c>
      <c r="AP17" s="483" t="s">
        <v>10</v>
      </c>
      <c r="AQ17" s="491">
        <f>'9,6, &amp; 2'!EF216</f>
        <v>8.3994708994708997E-2</v>
      </c>
      <c r="AR17" s="491">
        <f>'9,6, &amp; 2'!EG216</f>
        <v>0.78505291005291011</v>
      </c>
      <c r="AS17" s="491">
        <f>'9,6, &amp; 2'!EH216</f>
        <v>0.13095238095238096</v>
      </c>
      <c r="AT17" s="492">
        <f>'9,6, &amp; 2'!EI216</f>
        <v>0</v>
      </c>
      <c r="AU17" s="483" t="s">
        <v>10</v>
      </c>
      <c r="AV17" s="491">
        <f t="shared" si="0"/>
        <v>0.72152557319223987</v>
      </c>
      <c r="AW17" s="492">
        <v>1</v>
      </c>
      <c r="AX17" s="492">
        <v>1</v>
      </c>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c r="CJ17" s="482"/>
    </row>
    <row r="18" spans="1:88" ht="12.75" customHeight="1" x14ac:dyDescent="0.2">
      <c r="A18" s="483">
        <v>14</v>
      </c>
      <c r="B18" s="483" t="s">
        <v>9</v>
      </c>
      <c r="C18" s="492">
        <f>'1, 3, &amp; 5'!EO100</f>
        <v>0</v>
      </c>
      <c r="D18" s="492">
        <f>'1, 3, &amp; 5'!EP100</f>
        <v>0.5</v>
      </c>
      <c r="E18" s="492">
        <f>'1, 3, &amp; 5'!EQ100</f>
        <v>0.5</v>
      </c>
      <c r="F18" s="492">
        <f>'1, 3, &amp; 5'!ER100</f>
        <v>0</v>
      </c>
      <c r="G18" s="483" t="s">
        <v>9</v>
      </c>
      <c r="H18" s="491">
        <f>'9,6, &amp; 2'!EP240</f>
        <v>6.25E-2</v>
      </c>
      <c r="I18" s="491">
        <f>'9,6, &amp; 2'!EQ240</f>
        <v>0.41249999999999998</v>
      </c>
      <c r="J18" s="491">
        <f>'9,6, &amp; 2'!ER240</f>
        <v>0.52499999999999991</v>
      </c>
      <c r="K18" s="492">
        <f>'9,6, &amp; 2'!ES240</f>
        <v>0</v>
      </c>
      <c r="L18" s="483" t="s">
        <v>9</v>
      </c>
      <c r="M18" s="492">
        <f>'1, 3, &amp; 5'!EO104</f>
        <v>0</v>
      </c>
      <c r="N18" s="491">
        <f>'1, 3, &amp; 5'!EP104</f>
        <v>0.5</v>
      </c>
      <c r="O18" s="491">
        <f>'1, 3, &amp; 5'!EQ104</f>
        <v>0.5</v>
      </c>
      <c r="P18" s="492">
        <f>'1, 3, &amp; 5'!ER104</f>
        <v>0</v>
      </c>
      <c r="Q18" s="483" t="s">
        <v>9</v>
      </c>
      <c r="R18" s="492">
        <f>'4,7,8'!EO109</f>
        <v>0</v>
      </c>
      <c r="S18" s="491">
        <f>'4,7,8'!EP109</f>
        <v>0.28333333333333333</v>
      </c>
      <c r="T18" s="491">
        <f>'4,7,8'!EQ109</f>
        <v>0.71666666666666667</v>
      </c>
      <c r="U18" s="492">
        <f>'4,7,8'!ER109</f>
        <v>0</v>
      </c>
      <c r="V18" s="483" t="s">
        <v>9</v>
      </c>
      <c r="W18" s="491">
        <f>'1, 3, &amp; 5'!EO114</f>
        <v>2.7777777777777776E-2</v>
      </c>
      <c r="X18" s="491">
        <f>'1, 3, &amp; 5'!EP114</f>
        <v>0.63015873015873014</v>
      </c>
      <c r="Y18" s="491">
        <f>'1, 3, &amp; 5'!EQ114</f>
        <v>0.34206349206349201</v>
      </c>
      <c r="Z18" s="492">
        <f>'1, 3, &amp; 5'!ER114</f>
        <v>0</v>
      </c>
      <c r="AA18" s="483" t="s">
        <v>9</v>
      </c>
      <c r="AB18" s="492">
        <f>'9,6, &amp; 2'!EP231</f>
        <v>0</v>
      </c>
      <c r="AC18" s="491">
        <f>'9,6, &amp; 2'!EQ231</f>
        <v>0.75</v>
      </c>
      <c r="AD18" s="491">
        <f>'9,6, &amp; 2'!ER231</f>
        <v>0.25</v>
      </c>
      <c r="AE18" s="492">
        <f>'9,6, &amp; 2'!ES231</f>
        <v>0</v>
      </c>
      <c r="AF18" s="483" t="s">
        <v>9</v>
      </c>
      <c r="AG18" s="492">
        <f>'4,7,8'!EO116</f>
        <v>0</v>
      </c>
      <c r="AH18" s="491">
        <f>'4,7,8'!EP116</f>
        <v>0.66666666666666663</v>
      </c>
      <c r="AI18" s="491">
        <f>'4,7,8'!EQ116</f>
        <v>0.33333333333333331</v>
      </c>
      <c r="AJ18" s="492">
        <f>'4,7,8'!ER116</f>
        <v>0</v>
      </c>
      <c r="AK18" s="483" t="s">
        <v>9</v>
      </c>
      <c r="AL18" s="492">
        <f>'4,7,8'!EO123</f>
        <v>0</v>
      </c>
      <c r="AM18" s="491">
        <f>'4,7,8'!EP123</f>
        <v>0.16666666666666666</v>
      </c>
      <c r="AN18" s="491">
        <f>'4,7,8'!EQ123</f>
        <v>0.83333333333333337</v>
      </c>
      <c r="AO18" s="492">
        <f>'4,7,8'!ER123</f>
        <v>0</v>
      </c>
      <c r="AP18" s="483" t="s">
        <v>9</v>
      </c>
      <c r="AQ18" s="491">
        <f>'9,6, &amp; 2'!EP216</f>
        <v>4.7619047619047616E-2</v>
      </c>
      <c r="AR18" s="491">
        <f>'9,6, &amp; 2'!EQ216</f>
        <v>0.67261904761904756</v>
      </c>
      <c r="AS18" s="491">
        <f>'9,6, &amp; 2'!ER216</f>
        <v>0.27976190476190477</v>
      </c>
      <c r="AT18" s="492">
        <f>'9,6, &amp; 2'!ES216</f>
        <v>0</v>
      </c>
      <c r="AU18" s="483" t="s">
        <v>9</v>
      </c>
      <c r="AV18" s="491">
        <f t="shared" si="0"/>
        <v>0.52442680776014106</v>
      </c>
      <c r="AW18" s="492">
        <v>1</v>
      </c>
      <c r="AX18" s="492">
        <v>1</v>
      </c>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c r="CJ18" s="482"/>
    </row>
    <row r="19" spans="1:88" ht="12.75" customHeight="1" x14ac:dyDescent="0.2">
      <c r="A19" s="507"/>
      <c r="B19" s="507" t="s">
        <v>2794</v>
      </c>
      <c r="C19" s="508">
        <f t="shared" ref="C19:F19" si="1">AVERAGE(C5:C18)</f>
        <v>0</v>
      </c>
      <c r="D19" s="508">
        <f t="shared" si="1"/>
        <v>0.8571428571428571</v>
      </c>
      <c r="E19" s="508">
        <f t="shared" si="1"/>
        <v>0.14285714285714285</v>
      </c>
      <c r="F19" s="508">
        <f t="shared" si="1"/>
        <v>0</v>
      </c>
      <c r="G19" s="507"/>
      <c r="H19" s="508">
        <f t="shared" ref="H19:K19" si="2">AVERAGE(H5:H18)</f>
        <v>3.3333333333333333E-2</v>
      </c>
      <c r="I19" s="508">
        <f t="shared" si="2"/>
        <v>0.58660714285714288</v>
      </c>
      <c r="J19" s="508">
        <f t="shared" si="2"/>
        <v>0.38005952380952379</v>
      </c>
      <c r="K19" s="508">
        <f t="shared" si="2"/>
        <v>5.9523809523809521E-3</v>
      </c>
      <c r="L19" s="507"/>
      <c r="M19" s="508">
        <f t="shared" ref="M19:P19" si="3">AVERAGE(M5:M18)</f>
        <v>0</v>
      </c>
      <c r="N19" s="508">
        <f t="shared" si="3"/>
        <v>0.44047619047619041</v>
      </c>
      <c r="O19" s="508">
        <f t="shared" si="3"/>
        <v>0.55952380952380965</v>
      </c>
      <c r="P19" s="508">
        <f t="shared" si="3"/>
        <v>0</v>
      </c>
      <c r="Q19" s="507"/>
      <c r="R19" s="508">
        <f t="shared" ref="R19:U19" si="4">AVERAGE(R5:R18)</f>
        <v>0</v>
      </c>
      <c r="S19" s="508">
        <f t="shared" si="4"/>
        <v>0.54642857142857137</v>
      </c>
      <c r="T19" s="508">
        <f t="shared" si="4"/>
        <v>0.45357142857142857</v>
      </c>
      <c r="U19" s="508">
        <f t="shared" si="4"/>
        <v>0</v>
      </c>
      <c r="V19" s="507"/>
      <c r="W19" s="508">
        <f t="shared" ref="W19:Z19" si="5">AVERAGE(W5:W18)</f>
        <v>2.976190476190476E-2</v>
      </c>
      <c r="X19" s="508">
        <f t="shared" si="5"/>
        <v>0.52035147392290237</v>
      </c>
      <c r="Y19" s="508">
        <f t="shared" si="5"/>
        <v>0.44988662131519275</v>
      </c>
      <c r="Z19" s="508">
        <f t="shared" si="5"/>
        <v>0</v>
      </c>
      <c r="AA19" s="507"/>
      <c r="AB19" s="508">
        <f t="shared" ref="AB19:AE19" si="6">AVERAGE(AB5:AB18)</f>
        <v>0</v>
      </c>
      <c r="AC19" s="508">
        <f t="shared" si="6"/>
        <v>0.82226190476190475</v>
      </c>
      <c r="AD19" s="508">
        <f t="shared" si="6"/>
        <v>0.17773809523809522</v>
      </c>
      <c r="AE19" s="508">
        <f t="shared" si="6"/>
        <v>0</v>
      </c>
      <c r="AF19" s="507"/>
      <c r="AG19" s="508">
        <f t="shared" ref="AG19:AJ19" si="7">AVERAGE(AG5:AG18)</f>
        <v>0</v>
      </c>
      <c r="AH19" s="508">
        <f t="shared" si="7"/>
        <v>0.67857142857142849</v>
      </c>
      <c r="AI19" s="508">
        <f t="shared" si="7"/>
        <v>0.32142857142857134</v>
      </c>
      <c r="AJ19" s="508">
        <f t="shared" si="7"/>
        <v>0</v>
      </c>
      <c r="AK19" s="507"/>
      <c r="AL19" s="508">
        <f t="shared" ref="AL19:AO19" si="8">AVERAGE(AL5:AL18)</f>
        <v>0</v>
      </c>
      <c r="AM19" s="508">
        <f t="shared" si="8"/>
        <v>0.62301587301587291</v>
      </c>
      <c r="AN19" s="508">
        <f t="shared" si="8"/>
        <v>0.37698412698412692</v>
      </c>
      <c r="AO19" s="508">
        <f t="shared" si="8"/>
        <v>0</v>
      </c>
      <c r="AP19" s="507"/>
      <c r="AQ19" s="508">
        <f t="shared" ref="AQ19:AT19" si="9">AVERAGE(AQ5:AQ18)</f>
        <v>4.3329554043839758E-2</v>
      </c>
      <c r="AR19" s="508">
        <f t="shared" si="9"/>
        <v>0.69003684807256238</v>
      </c>
      <c r="AS19" s="508">
        <f t="shared" si="9"/>
        <v>0.26493291761148907</v>
      </c>
      <c r="AT19" s="508">
        <f t="shared" si="9"/>
        <v>2.5510204081632651E-3</v>
      </c>
      <c r="AU19" s="509"/>
      <c r="AV19" s="509"/>
      <c r="AW19" s="485"/>
      <c r="AX19" s="485"/>
      <c r="AY19" s="485"/>
      <c r="AZ19" s="485"/>
      <c r="BA19" s="485"/>
      <c r="BB19" s="485"/>
      <c r="BC19" s="485"/>
      <c r="BD19" s="485"/>
      <c r="BE19" s="485"/>
      <c r="BF19" s="485"/>
      <c r="BG19" s="485"/>
      <c r="BH19" s="485"/>
      <c r="BI19" s="485"/>
      <c r="BJ19" s="485"/>
      <c r="BK19" s="485"/>
      <c r="BL19" s="485"/>
      <c r="BM19" s="485"/>
      <c r="BN19" s="485"/>
      <c r="BO19" s="485"/>
      <c r="BP19" s="485"/>
      <c r="BQ19" s="485"/>
      <c r="BR19" s="485"/>
      <c r="BS19" s="485"/>
      <c r="BT19" s="485"/>
      <c r="BU19" s="485"/>
      <c r="BV19" s="485"/>
      <c r="BW19" s="485"/>
      <c r="BX19" s="485"/>
      <c r="BY19" s="485"/>
      <c r="BZ19" s="485"/>
      <c r="CA19" s="485"/>
      <c r="CB19" s="485"/>
      <c r="CC19" s="485"/>
      <c r="CD19" s="485"/>
      <c r="CE19" s="485"/>
      <c r="CF19" s="485"/>
      <c r="CG19" s="485"/>
      <c r="CH19" s="485"/>
      <c r="CI19" s="485"/>
      <c r="CJ19" s="485"/>
    </row>
    <row r="20" spans="1:88" ht="12.75" customHeight="1" x14ac:dyDescent="0.2">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c r="CJ20" s="482"/>
    </row>
    <row r="21" spans="1:88" ht="12.75" customHeight="1" x14ac:dyDescent="0.2">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c r="CJ21" s="482"/>
    </row>
    <row r="22" spans="1:88" ht="12.75" customHeight="1" x14ac:dyDescent="0.2">
      <c r="A22" s="48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c r="CJ22" s="482"/>
    </row>
    <row r="23" spans="1:88" ht="12.75" customHeight="1" x14ac:dyDescent="0.2">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c r="CJ23" s="482"/>
    </row>
    <row r="24" spans="1:88" ht="12.75" customHeight="1" x14ac:dyDescent="0.2">
      <c r="A24" s="48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c r="CJ24" s="482"/>
    </row>
    <row r="25" spans="1:88" ht="12.75" customHeight="1" x14ac:dyDescent="0.2">
      <c r="A25" s="48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c r="CJ25" s="482"/>
    </row>
    <row r="26" spans="1:88" ht="12.75" customHeight="1" x14ac:dyDescent="0.2">
      <c r="A26" s="48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c r="CJ26" s="482"/>
    </row>
    <row r="27" spans="1:88" ht="12.75" customHeight="1" x14ac:dyDescent="0.2">
      <c r="A27" s="482"/>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c r="CJ27" s="482"/>
    </row>
    <row r="28" spans="1:88" ht="12.75" customHeight="1" x14ac:dyDescent="0.2">
      <c r="A28" s="482"/>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c r="CJ28" s="482"/>
    </row>
    <row r="29" spans="1:88" ht="12.75" customHeight="1" x14ac:dyDescent="0.2">
      <c r="A29" s="482"/>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c r="CJ29" s="482"/>
    </row>
    <row r="30" spans="1:88" ht="12.75" customHeight="1" x14ac:dyDescent="0.2">
      <c r="A30" s="482"/>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c r="CJ30" s="482"/>
    </row>
    <row r="31" spans="1:88" ht="12.75" customHeight="1" x14ac:dyDescent="0.2">
      <c r="A31" s="482"/>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c r="CJ31" s="482"/>
    </row>
    <row r="32" spans="1:88" ht="12.75" customHeight="1" x14ac:dyDescent="0.2">
      <c r="A32" s="482"/>
      <c r="B32" s="48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row>
    <row r="33" spans="1:88" ht="12.75" customHeight="1" x14ac:dyDescent="0.2">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c r="CJ33" s="482"/>
    </row>
    <row r="34" spans="1:88" ht="12.75" customHeight="1" x14ac:dyDescent="0.2">
      <c r="A34" s="482"/>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c r="CJ34" s="482"/>
    </row>
    <row r="35" spans="1:88" ht="12.75" customHeight="1" x14ac:dyDescent="0.2">
      <c r="A35" s="48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c r="CJ35" s="482"/>
    </row>
    <row r="36" spans="1:88" ht="12.75" customHeight="1" x14ac:dyDescent="0.2">
      <c r="A36" s="707" t="s">
        <v>810</v>
      </c>
      <c r="B36" s="704" t="s">
        <v>815</v>
      </c>
      <c r="C36" s="573"/>
      <c r="D36" s="573"/>
      <c r="E36" s="573"/>
      <c r="F36" s="574"/>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5"/>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c r="CJ36" s="482"/>
    </row>
    <row r="37" spans="1:88" ht="12.75" customHeight="1" x14ac:dyDescent="0.2">
      <c r="A37" s="531"/>
      <c r="B37" s="487" t="s">
        <v>19</v>
      </c>
      <c r="C37" s="114" t="s">
        <v>52</v>
      </c>
      <c r="D37" s="114" t="s">
        <v>53</v>
      </c>
      <c r="E37" s="114" t="s">
        <v>54</v>
      </c>
      <c r="F37" s="114" t="s">
        <v>55</v>
      </c>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482"/>
      <c r="BE37" s="482"/>
      <c r="BF37" s="487" t="s">
        <v>19</v>
      </c>
      <c r="BG37" s="510" t="s">
        <v>815</v>
      </c>
      <c r="BH37" s="482"/>
      <c r="BI37" s="482"/>
      <c r="BJ37" s="482"/>
      <c r="BK37" s="482"/>
      <c r="BL37" s="482"/>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c r="CJ37" s="482"/>
    </row>
    <row r="38" spans="1:88" ht="12.75" customHeight="1" x14ac:dyDescent="0.2">
      <c r="A38" s="531"/>
      <c r="B38" s="483" t="s">
        <v>1</v>
      </c>
      <c r="C38" s="492">
        <f>'1, 3, &amp; 5'!O100</f>
        <v>0</v>
      </c>
      <c r="D38" s="492">
        <f>'1, 3, &amp; 5'!P100</f>
        <v>1</v>
      </c>
      <c r="E38" s="492">
        <f>'1, 3, &amp; 5'!Q100</f>
        <v>0</v>
      </c>
      <c r="F38" s="492">
        <f>'1, 3, &amp; 5'!R100</f>
        <v>0</v>
      </c>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2"/>
      <c r="AU38" s="482"/>
      <c r="AV38" s="482"/>
      <c r="AW38" s="482"/>
      <c r="AX38" s="482"/>
      <c r="AY38" s="482"/>
      <c r="AZ38" s="482"/>
      <c r="BA38" s="482"/>
      <c r="BB38" s="482"/>
      <c r="BC38" s="482"/>
      <c r="BD38" s="482"/>
      <c r="BE38" s="482"/>
      <c r="BF38" s="483" t="s">
        <v>1</v>
      </c>
      <c r="BG38" s="492">
        <f t="shared" ref="BG38:BG51" si="10">SUM(C38:D38)</f>
        <v>1</v>
      </c>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c r="CJ38" s="482"/>
    </row>
    <row r="39" spans="1:88" ht="12.75" customHeight="1" x14ac:dyDescent="0.2">
      <c r="A39" s="531"/>
      <c r="B39" s="483" t="s">
        <v>2</v>
      </c>
      <c r="C39" s="492">
        <f>'1, 3, &amp; 5'!Y100</f>
        <v>0</v>
      </c>
      <c r="D39" s="492">
        <f>'1, 3, &amp; 5'!Z100</f>
        <v>1</v>
      </c>
      <c r="E39" s="492">
        <f>'1, 3, &amp; 5'!AA100</f>
        <v>0</v>
      </c>
      <c r="F39" s="492">
        <f>'1, 3, &amp; 5'!AB100</f>
        <v>0</v>
      </c>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3" t="s">
        <v>2</v>
      </c>
      <c r="BG39" s="492">
        <f t="shared" si="10"/>
        <v>1</v>
      </c>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c r="CJ39" s="482"/>
    </row>
    <row r="40" spans="1:88" ht="12.75" customHeight="1" x14ac:dyDescent="0.2">
      <c r="A40" s="531"/>
      <c r="B40" s="483" t="s">
        <v>2784</v>
      </c>
      <c r="C40" s="492">
        <f>'1, 3, &amp; 5'!AI100</f>
        <v>0</v>
      </c>
      <c r="D40" s="492">
        <f>'1, 3, &amp; 5'!AJ100</f>
        <v>1</v>
      </c>
      <c r="E40" s="492">
        <f>'1, 3, &amp; 5'!AK100</f>
        <v>0</v>
      </c>
      <c r="F40" s="492">
        <f>'1, 3, &amp; 5'!AL100</f>
        <v>0</v>
      </c>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3" t="s">
        <v>2784</v>
      </c>
      <c r="BG40" s="492">
        <f t="shared" si="10"/>
        <v>1</v>
      </c>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c r="CJ40" s="482"/>
    </row>
    <row r="41" spans="1:88" ht="12.75" customHeight="1" x14ac:dyDescent="0.2">
      <c r="A41" s="531"/>
      <c r="B41" s="483" t="s">
        <v>4</v>
      </c>
      <c r="C41" s="492">
        <f>'1, 3, &amp; 5'!AS100</f>
        <v>0</v>
      </c>
      <c r="D41" s="492">
        <f>'1, 3, &amp; 5'!AT100</f>
        <v>1</v>
      </c>
      <c r="E41" s="492">
        <f>'1, 3, &amp; 5'!AU100</f>
        <v>0</v>
      </c>
      <c r="F41" s="492">
        <f>'1, 3, &amp; 5'!AV100</f>
        <v>0</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482"/>
      <c r="AZ41" s="482"/>
      <c r="BA41" s="482"/>
      <c r="BB41" s="482"/>
      <c r="BC41" s="482"/>
      <c r="BD41" s="482"/>
      <c r="BE41" s="482"/>
      <c r="BF41" s="483" t="s">
        <v>4</v>
      </c>
      <c r="BG41" s="492">
        <f t="shared" si="10"/>
        <v>1</v>
      </c>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c r="CJ41" s="482"/>
    </row>
    <row r="42" spans="1:88" ht="12.75" customHeight="1" x14ac:dyDescent="0.2">
      <c r="A42" s="531"/>
      <c r="B42" s="483" t="s">
        <v>2785</v>
      </c>
      <c r="C42" s="492">
        <f>'1, 3, &amp; 5'!BC100</f>
        <v>0</v>
      </c>
      <c r="D42" s="492">
        <f>'1, 3, &amp; 5'!BD100</f>
        <v>1</v>
      </c>
      <c r="E42" s="492">
        <f>'1, 3, &amp; 5'!BE100</f>
        <v>0</v>
      </c>
      <c r="F42" s="492">
        <f>'1, 3, &amp; 5'!BF100</f>
        <v>0</v>
      </c>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3" t="s">
        <v>2785</v>
      </c>
      <c r="BG42" s="492">
        <f t="shared" si="10"/>
        <v>1</v>
      </c>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c r="CJ42" s="482"/>
    </row>
    <row r="43" spans="1:88" ht="12.75" customHeight="1" x14ac:dyDescent="0.2">
      <c r="A43" s="531"/>
      <c r="B43" s="483" t="s">
        <v>6</v>
      </c>
      <c r="C43" s="492">
        <f>'1, 3, &amp; 5'!BM100</f>
        <v>0</v>
      </c>
      <c r="D43" s="492">
        <f>'1, 3, &amp; 5'!BN100</f>
        <v>0.5</v>
      </c>
      <c r="E43" s="492">
        <f>'1, 3, &amp; 5'!BO100</f>
        <v>0.5</v>
      </c>
      <c r="F43" s="492">
        <f>'1, 3, &amp; 5'!BP100</f>
        <v>0</v>
      </c>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3" t="s">
        <v>6</v>
      </c>
      <c r="BG43" s="492">
        <f t="shared" si="10"/>
        <v>0.5</v>
      </c>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row>
    <row r="44" spans="1:88" ht="12.75" customHeight="1" x14ac:dyDescent="0.2">
      <c r="A44" s="531"/>
      <c r="B44" s="483" t="s">
        <v>5</v>
      </c>
      <c r="C44" s="492">
        <f>'1, 3, &amp; 5'!BW100</f>
        <v>0</v>
      </c>
      <c r="D44" s="492">
        <f>'1, 3, &amp; 5'!BX100</f>
        <v>0.5</v>
      </c>
      <c r="E44" s="492">
        <f>'1, 3, &amp; 5'!BY100</f>
        <v>0.5</v>
      </c>
      <c r="F44" s="492">
        <f>'1, 3, &amp; 5'!BZ100</f>
        <v>0</v>
      </c>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3" t="s">
        <v>5</v>
      </c>
      <c r="BG44" s="492">
        <f t="shared" si="10"/>
        <v>0.5</v>
      </c>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row>
    <row r="45" spans="1:88" ht="12.75" customHeight="1" x14ac:dyDescent="0.2">
      <c r="A45" s="531"/>
      <c r="B45" s="483" t="s">
        <v>7</v>
      </c>
      <c r="C45" s="492">
        <f>'1, 3, &amp; 5'!CG100</f>
        <v>0</v>
      </c>
      <c r="D45" s="492">
        <f>'1, 3, &amp; 5'!CH100</f>
        <v>1</v>
      </c>
      <c r="E45" s="492">
        <f>'1, 3, &amp; 5'!CI100</f>
        <v>0</v>
      </c>
      <c r="F45" s="492">
        <f>'1, 3, &amp; 5'!CJ100</f>
        <v>0</v>
      </c>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c r="AS45" s="482"/>
      <c r="AT45" s="482"/>
      <c r="AU45" s="482"/>
      <c r="AV45" s="482"/>
      <c r="AW45" s="482"/>
      <c r="AX45" s="482"/>
      <c r="AY45" s="482"/>
      <c r="AZ45" s="482"/>
      <c r="BA45" s="482"/>
      <c r="BB45" s="482"/>
      <c r="BC45" s="482"/>
      <c r="BD45" s="482"/>
      <c r="BE45" s="482"/>
      <c r="BF45" s="483" t="s">
        <v>7</v>
      </c>
      <c r="BG45" s="492">
        <f t="shared" si="10"/>
        <v>1</v>
      </c>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c r="CJ45" s="482"/>
    </row>
    <row r="46" spans="1:88" ht="12.75" customHeight="1" x14ac:dyDescent="0.2">
      <c r="A46" s="531"/>
      <c r="B46" s="483" t="s">
        <v>3</v>
      </c>
      <c r="C46" s="492">
        <f>'1, 3, &amp; 5'!CQ100</f>
        <v>0</v>
      </c>
      <c r="D46" s="492">
        <f>'1, 3, &amp; 5'!CR100</f>
        <v>1</v>
      </c>
      <c r="E46" s="492">
        <f>'1, 3, &amp; 5'!CS100</f>
        <v>0</v>
      </c>
      <c r="F46" s="492">
        <f>'1, 3, &amp; 5'!CT100</f>
        <v>0</v>
      </c>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BB46" s="482"/>
      <c r="BC46" s="482"/>
      <c r="BD46" s="482"/>
      <c r="BE46" s="482"/>
      <c r="BF46" s="483" t="s">
        <v>3</v>
      </c>
      <c r="BG46" s="492">
        <f t="shared" si="10"/>
        <v>1</v>
      </c>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c r="CJ46" s="482"/>
    </row>
    <row r="47" spans="1:88" ht="12.75" customHeight="1" x14ac:dyDescent="0.2">
      <c r="A47" s="531"/>
      <c r="B47" s="483" t="s">
        <v>12</v>
      </c>
      <c r="C47" s="492">
        <f>'1, 3, &amp; 5'!DA100</f>
        <v>0</v>
      </c>
      <c r="D47" s="492">
        <f>'1, 3, &amp; 5'!DB100</f>
        <v>1</v>
      </c>
      <c r="E47" s="492">
        <f>'1, 3, &amp; 5'!DC100</f>
        <v>0</v>
      </c>
      <c r="F47" s="492">
        <f>'1, 3, &amp; 5'!DD100</f>
        <v>0</v>
      </c>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3" t="s">
        <v>12</v>
      </c>
      <c r="BG47" s="492">
        <f t="shared" si="10"/>
        <v>1</v>
      </c>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c r="CJ47" s="482"/>
    </row>
    <row r="48" spans="1:88" ht="12.75" customHeight="1" x14ac:dyDescent="0.2">
      <c r="A48" s="531"/>
      <c r="B48" s="483" t="s">
        <v>11</v>
      </c>
      <c r="C48" s="492">
        <f>'1, 3, &amp; 5'!DK100</f>
        <v>0</v>
      </c>
      <c r="D48" s="492">
        <f>'1, 3, &amp; 5'!DL100</f>
        <v>0.5</v>
      </c>
      <c r="E48" s="492">
        <f>'1, 3, &amp; 5'!DM100</f>
        <v>0.5</v>
      </c>
      <c r="F48" s="492">
        <f>'1, 3, &amp; 5'!DN100</f>
        <v>0</v>
      </c>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3" t="s">
        <v>11</v>
      </c>
      <c r="BG48" s="492">
        <f t="shared" si="10"/>
        <v>0.5</v>
      </c>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c r="CJ48" s="482"/>
    </row>
    <row r="49" spans="1:88" ht="12.75" customHeight="1" x14ac:dyDescent="0.2">
      <c r="A49" s="531"/>
      <c r="B49" s="483" t="s">
        <v>8</v>
      </c>
      <c r="C49" s="492">
        <f>'1, 3, &amp; 5'!DU100</f>
        <v>0</v>
      </c>
      <c r="D49" s="492">
        <f>'1, 3, &amp; 5'!DV100</f>
        <v>1</v>
      </c>
      <c r="E49" s="492">
        <f>'1, 3, &amp; 5'!DW100</f>
        <v>0</v>
      </c>
      <c r="F49" s="492">
        <f>'1, 3, &amp; 5'!DX100</f>
        <v>0</v>
      </c>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BB49" s="482"/>
      <c r="BC49" s="482"/>
      <c r="BD49" s="482"/>
      <c r="BE49" s="482"/>
      <c r="BF49" s="483" t="s">
        <v>8</v>
      </c>
      <c r="BG49" s="492">
        <f t="shared" si="10"/>
        <v>1</v>
      </c>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c r="CJ49" s="482"/>
    </row>
    <row r="50" spans="1:88" ht="12.75" customHeight="1" x14ac:dyDescent="0.2">
      <c r="A50" s="531"/>
      <c r="B50" s="483" t="s">
        <v>10</v>
      </c>
      <c r="C50" s="492">
        <f>'1, 3, &amp; 5'!EE100</f>
        <v>0</v>
      </c>
      <c r="D50" s="492">
        <f>'1, 3, &amp; 5'!EF100</f>
        <v>1</v>
      </c>
      <c r="E50" s="492">
        <f>'1, 3, &amp; 5'!EG100</f>
        <v>0</v>
      </c>
      <c r="F50" s="492">
        <f>'1, 3, &amp; 5'!EH100</f>
        <v>0</v>
      </c>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BB50" s="482"/>
      <c r="BC50" s="482"/>
      <c r="BD50" s="482"/>
      <c r="BE50" s="482"/>
      <c r="BF50" s="483" t="s">
        <v>10</v>
      </c>
      <c r="BG50" s="492">
        <f t="shared" si="10"/>
        <v>1</v>
      </c>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c r="CJ50" s="482"/>
    </row>
    <row r="51" spans="1:88" ht="12.75" customHeight="1" x14ac:dyDescent="0.2">
      <c r="A51" s="532"/>
      <c r="B51" s="483" t="s">
        <v>9</v>
      </c>
      <c r="C51" s="492">
        <f>'1, 3, &amp; 5'!EO100</f>
        <v>0</v>
      </c>
      <c r="D51" s="492">
        <f>'1, 3, &amp; 5'!EP100</f>
        <v>0.5</v>
      </c>
      <c r="E51" s="492">
        <f>'1, 3, &amp; 5'!EQ100</f>
        <v>0.5</v>
      </c>
      <c r="F51" s="492">
        <f>'1, 3, &amp; 5'!ER100</f>
        <v>0</v>
      </c>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BB51" s="482"/>
      <c r="BC51" s="482"/>
      <c r="BD51" s="482"/>
      <c r="BE51" s="482"/>
      <c r="BF51" s="483" t="s">
        <v>9</v>
      </c>
      <c r="BG51" s="492">
        <f t="shared" si="10"/>
        <v>0.5</v>
      </c>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c r="CJ51" s="482"/>
    </row>
    <row r="52" spans="1:88" ht="12.75" customHeight="1" x14ac:dyDescent="0.2">
      <c r="A52" s="482"/>
      <c r="B52" s="507" t="s">
        <v>2794</v>
      </c>
      <c r="C52" s="508">
        <f t="shared" ref="C52:F52" si="11">AVERAGE(C38:C51)</f>
        <v>0</v>
      </c>
      <c r="D52" s="508">
        <f t="shared" si="11"/>
        <v>0.8571428571428571</v>
      </c>
      <c r="E52" s="508">
        <f t="shared" si="11"/>
        <v>0.14285714285714285</v>
      </c>
      <c r="F52" s="508">
        <f t="shared" si="11"/>
        <v>0</v>
      </c>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c r="CJ52" s="482"/>
    </row>
    <row r="53" spans="1:88" ht="12.75" customHeight="1" x14ac:dyDescent="0.2">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c r="CJ53" s="482"/>
    </row>
    <row r="54" spans="1:88" ht="12.75" customHeight="1" x14ac:dyDescent="0.2">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c r="CJ54" s="482"/>
    </row>
    <row r="55" spans="1:88" ht="12.75" customHeight="1" x14ac:dyDescent="0.2">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82"/>
      <c r="AU55" s="482"/>
      <c r="AV55" s="482"/>
      <c r="AW55" s="482"/>
      <c r="AX55" s="482"/>
      <c r="AY55" s="482"/>
      <c r="AZ55" s="482"/>
      <c r="BA55" s="482"/>
      <c r="BB55" s="482"/>
      <c r="BC55" s="482"/>
      <c r="BD55" s="482"/>
      <c r="BE55" s="482"/>
      <c r="BF55" s="482"/>
      <c r="BG55" s="482"/>
      <c r="BH55" s="482"/>
      <c r="BI55" s="482"/>
      <c r="BJ55" s="482"/>
      <c r="BK55" s="482"/>
      <c r="BL55" s="482"/>
      <c r="BM55" s="482"/>
      <c r="BN55" s="482"/>
      <c r="BO55" s="482"/>
      <c r="BP55" s="482"/>
      <c r="BQ55" s="482"/>
      <c r="BR55" s="482"/>
      <c r="BS55" s="482"/>
      <c r="BT55" s="482"/>
      <c r="BU55" s="482"/>
      <c r="BV55" s="482"/>
      <c r="BW55" s="482"/>
      <c r="BX55" s="482"/>
      <c r="BY55" s="482"/>
      <c r="BZ55" s="482"/>
      <c r="CA55" s="482"/>
      <c r="CB55" s="482"/>
      <c r="CC55" s="482"/>
      <c r="CD55" s="482"/>
      <c r="CE55" s="482"/>
      <c r="CF55" s="482"/>
      <c r="CG55" s="482"/>
      <c r="CH55" s="482"/>
      <c r="CI55" s="482"/>
      <c r="CJ55" s="482"/>
    </row>
    <row r="56" spans="1:88" ht="12.75" customHeight="1" x14ac:dyDescent="0.2">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c r="CJ56" s="482"/>
    </row>
    <row r="57" spans="1:88" ht="12.75" customHeight="1" x14ac:dyDescent="0.2">
      <c r="A57" s="482"/>
      <c r="B57" s="482"/>
      <c r="C57" s="482"/>
      <c r="D57" s="482"/>
      <c r="E57" s="482"/>
      <c r="F57" s="482"/>
      <c r="G57" s="11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c r="CJ57" s="482"/>
    </row>
    <row r="58" spans="1:88" ht="12.75" customHeight="1" x14ac:dyDescent="0.2">
      <c r="A58" s="482"/>
      <c r="B58" s="482"/>
      <c r="C58" s="482"/>
      <c r="D58" s="482"/>
      <c r="E58" s="482"/>
      <c r="F58" s="482"/>
      <c r="G58" s="11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c r="CJ58" s="482"/>
    </row>
    <row r="59" spans="1:88" ht="12.75" customHeight="1" x14ac:dyDescent="0.2">
      <c r="A59" s="482"/>
      <c r="B59" s="482"/>
      <c r="C59" s="482"/>
      <c r="D59" s="482"/>
      <c r="E59" s="482"/>
      <c r="F59" s="482"/>
      <c r="G59" s="11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c r="CJ59" s="482"/>
    </row>
    <row r="60" spans="1:88" ht="12.75" customHeight="1" x14ac:dyDescent="0.2">
      <c r="A60" s="482"/>
      <c r="B60" s="482"/>
      <c r="C60" s="482"/>
      <c r="D60" s="482"/>
      <c r="E60" s="482"/>
      <c r="F60" s="482"/>
      <c r="G60" s="11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c r="CJ60" s="482"/>
    </row>
    <row r="61" spans="1:88" ht="12.75" customHeight="1" x14ac:dyDescent="0.2">
      <c r="A61" s="482"/>
      <c r="B61" s="482"/>
      <c r="C61" s="482"/>
      <c r="D61" s="482"/>
      <c r="E61" s="482"/>
      <c r="F61" s="482"/>
      <c r="G61" s="11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c r="CJ61" s="482"/>
    </row>
    <row r="62" spans="1:88" ht="12.75" customHeight="1" x14ac:dyDescent="0.2">
      <c r="A62" s="482"/>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c r="CJ62" s="482"/>
    </row>
    <row r="63" spans="1:88" ht="12.75" customHeight="1" x14ac:dyDescent="0.2">
      <c r="A63" s="48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c r="CJ63" s="482"/>
    </row>
    <row r="64" spans="1:88" ht="12.75" customHeight="1" x14ac:dyDescent="0.2">
      <c r="A64" s="482"/>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c r="CF64" s="482"/>
      <c r="CG64" s="482"/>
      <c r="CH64" s="482"/>
      <c r="CI64" s="482"/>
      <c r="CJ64" s="482"/>
    </row>
    <row r="65" spans="1:88" ht="12.75" customHeight="1" x14ac:dyDescent="0.2">
      <c r="A65" s="482"/>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c r="CF65" s="482"/>
      <c r="CG65" s="482"/>
      <c r="CH65" s="482"/>
      <c r="CI65" s="482"/>
      <c r="CJ65" s="482"/>
    </row>
    <row r="66" spans="1:88" ht="12.75" customHeight="1" x14ac:dyDescent="0.2">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c r="CF66" s="482"/>
      <c r="CG66" s="482"/>
      <c r="CH66" s="482"/>
      <c r="CI66" s="482"/>
      <c r="CJ66" s="482"/>
    </row>
    <row r="67" spans="1:88" ht="12.75" customHeight="1" x14ac:dyDescent="0.2">
      <c r="A67" s="482"/>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c r="BP67" s="482"/>
      <c r="BQ67" s="482"/>
      <c r="BR67" s="482"/>
      <c r="BS67" s="482"/>
      <c r="BT67" s="482"/>
      <c r="BU67" s="482"/>
      <c r="BV67" s="482"/>
      <c r="BW67" s="482"/>
      <c r="BX67" s="482"/>
      <c r="BY67" s="482"/>
      <c r="BZ67" s="482"/>
      <c r="CA67" s="482"/>
      <c r="CB67" s="482"/>
      <c r="CC67" s="482"/>
      <c r="CD67" s="482"/>
      <c r="CE67" s="482"/>
      <c r="CF67" s="482"/>
      <c r="CG67" s="482"/>
      <c r="CH67" s="482"/>
      <c r="CI67" s="482"/>
      <c r="CJ67" s="482"/>
    </row>
    <row r="68" spans="1:88" ht="12.75" customHeight="1" x14ac:dyDescent="0.2">
      <c r="A68" s="482"/>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c r="CA68" s="482"/>
      <c r="CB68" s="482"/>
      <c r="CC68" s="482"/>
      <c r="CD68" s="482"/>
      <c r="CE68" s="482"/>
      <c r="CF68" s="482"/>
      <c r="CG68" s="482"/>
      <c r="CH68" s="482"/>
      <c r="CI68" s="482"/>
      <c r="CJ68" s="482"/>
    </row>
    <row r="69" spans="1:88" ht="12.75" customHeight="1" x14ac:dyDescent="0.2">
      <c r="A69" s="482"/>
      <c r="B69" s="482"/>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c r="BL69" s="482"/>
      <c r="BM69" s="482"/>
      <c r="BN69" s="482"/>
      <c r="BO69" s="482"/>
      <c r="BP69" s="482"/>
      <c r="BQ69" s="482"/>
      <c r="BR69" s="482"/>
      <c r="BS69" s="482"/>
      <c r="BT69" s="482"/>
      <c r="BU69" s="482"/>
      <c r="BV69" s="482"/>
      <c r="BW69" s="482"/>
      <c r="BX69" s="482"/>
      <c r="BY69" s="482"/>
      <c r="BZ69" s="482"/>
      <c r="CA69" s="482"/>
      <c r="CB69" s="482"/>
      <c r="CC69" s="482"/>
      <c r="CD69" s="482"/>
      <c r="CE69" s="482"/>
      <c r="CF69" s="482"/>
      <c r="CG69" s="482"/>
      <c r="CH69" s="482"/>
      <c r="CI69" s="482"/>
      <c r="CJ69" s="482"/>
    </row>
    <row r="70" spans="1:88" ht="12.75" customHeight="1" x14ac:dyDescent="0.2">
      <c r="A70" s="482"/>
      <c r="B70" s="482"/>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c r="BP70" s="482"/>
      <c r="BQ70" s="482"/>
      <c r="BR70" s="482"/>
      <c r="BS70" s="482"/>
      <c r="BT70" s="482"/>
      <c r="BU70" s="482"/>
      <c r="BV70" s="482"/>
      <c r="BW70" s="482"/>
      <c r="BX70" s="482"/>
      <c r="BY70" s="482"/>
      <c r="BZ70" s="482"/>
      <c r="CA70" s="482"/>
      <c r="CB70" s="482"/>
      <c r="CC70" s="482"/>
      <c r="CD70" s="482"/>
      <c r="CE70" s="482"/>
      <c r="CF70" s="482"/>
      <c r="CG70" s="482"/>
      <c r="CH70" s="482"/>
      <c r="CI70" s="482"/>
      <c r="CJ70" s="482"/>
    </row>
    <row r="71" spans="1:88" ht="12.75" customHeight="1" x14ac:dyDescent="0.2">
      <c r="A71" s="482"/>
      <c r="B71" s="482"/>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c r="CJ71" s="482"/>
    </row>
    <row r="72" spans="1:88" ht="12.75" customHeight="1" x14ac:dyDescent="0.2">
      <c r="A72" s="482"/>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c r="CJ72" s="482"/>
    </row>
    <row r="73" spans="1:88" ht="12.75" customHeight="1" x14ac:dyDescent="0.2">
      <c r="A73" s="707" t="s">
        <v>2766</v>
      </c>
      <c r="B73" s="704" t="s">
        <v>1669</v>
      </c>
      <c r="C73" s="573"/>
      <c r="D73" s="573"/>
      <c r="E73" s="573"/>
      <c r="F73" s="574"/>
      <c r="G73" s="704" t="s">
        <v>1861</v>
      </c>
      <c r="H73" s="573"/>
      <c r="I73" s="573"/>
      <c r="J73" s="573"/>
      <c r="K73" s="574"/>
      <c r="L73" s="704" t="s">
        <v>2125</v>
      </c>
      <c r="M73" s="573"/>
      <c r="N73" s="573"/>
      <c r="O73" s="573"/>
      <c r="P73" s="574"/>
      <c r="Q73" s="704" t="s">
        <v>2772</v>
      </c>
      <c r="R73" s="573"/>
      <c r="S73" s="573"/>
      <c r="T73" s="573"/>
      <c r="U73" s="574"/>
      <c r="V73" s="711" t="s">
        <v>2773</v>
      </c>
      <c r="W73" s="573"/>
      <c r="X73" s="573"/>
      <c r="Y73" s="573"/>
      <c r="Z73" s="574"/>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c r="CJ73" s="482"/>
    </row>
    <row r="74" spans="1:88" ht="12.75" customHeight="1" x14ac:dyDescent="0.2">
      <c r="A74" s="531"/>
      <c r="B74" s="487" t="s">
        <v>19</v>
      </c>
      <c r="C74" s="19" t="s">
        <v>52</v>
      </c>
      <c r="D74" s="19" t="s">
        <v>53</v>
      </c>
      <c r="E74" s="19" t="s">
        <v>54</v>
      </c>
      <c r="F74" s="19" t="s">
        <v>55</v>
      </c>
      <c r="G74" s="487" t="s">
        <v>19</v>
      </c>
      <c r="H74" s="19" t="s">
        <v>52</v>
      </c>
      <c r="I74" s="19" t="s">
        <v>53</v>
      </c>
      <c r="J74" s="19" t="s">
        <v>54</v>
      </c>
      <c r="K74" s="19" t="s">
        <v>55</v>
      </c>
      <c r="L74" s="487" t="s">
        <v>19</v>
      </c>
      <c r="M74" s="19" t="s">
        <v>52</v>
      </c>
      <c r="N74" s="19" t="s">
        <v>53</v>
      </c>
      <c r="O74" s="19" t="s">
        <v>54</v>
      </c>
      <c r="P74" s="19" t="s">
        <v>55</v>
      </c>
      <c r="Q74" s="487" t="s">
        <v>19</v>
      </c>
      <c r="R74" s="19" t="s">
        <v>52</v>
      </c>
      <c r="S74" s="19" t="s">
        <v>53</v>
      </c>
      <c r="T74" s="19" t="s">
        <v>54</v>
      </c>
      <c r="U74" s="19" t="s">
        <v>55</v>
      </c>
      <c r="V74" s="511" t="s">
        <v>19</v>
      </c>
      <c r="W74" s="114" t="s">
        <v>52</v>
      </c>
      <c r="X74" s="114" t="s">
        <v>53</v>
      </c>
      <c r="Y74" s="114" t="s">
        <v>54</v>
      </c>
      <c r="Z74" s="114" t="s">
        <v>55</v>
      </c>
      <c r="AA74" s="713"/>
      <c r="AB74" s="710"/>
      <c r="AC74" s="710"/>
      <c r="AD74" s="710"/>
      <c r="AE74" s="710"/>
      <c r="AF74" s="482"/>
      <c r="AG74" s="482"/>
      <c r="AH74" s="482"/>
      <c r="AI74" s="482"/>
      <c r="AJ74" s="482"/>
      <c r="AK74" s="482"/>
      <c r="AL74" s="485"/>
      <c r="AM74" s="482"/>
      <c r="AN74" s="485"/>
      <c r="AO74" s="485"/>
      <c r="AP74" s="485"/>
      <c r="AQ74" s="485"/>
      <c r="AR74" s="482"/>
      <c r="AS74" s="485"/>
      <c r="AT74" s="485"/>
      <c r="AU74" s="485"/>
      <c r="AV74" s="485"/>
      <c r="AW74" s="482"/>
      <c r="AX74" s="485"/>
      <c r="AY74" s="485"/>
      <c r="AZ74" s="485"/>
      <c r="BA74" s="485"/>
      <c r="BB74" s="482"/>
      <c r="BC74" s="482"/>
      <c r="BD74" s="482"/>
      <c r="BE74" s="482"/>
      <c r="BF74" s="487" t="s">
        <v>19</v>
      </c>
      <c r="BG74" s="510" t="s">
        <v>1669</v>
      </c>
      <c r="BH74" s="510" t="s">
        <v>1861</v>
      </c>
      <c r="BI74" s="510" t="s">
        <v>2125</v>
      </c>
      <c r="BJ74" s="510" t="s">
        <v>2772</v>
      </c>
      <c r="BK74" s="482"/>
      <c r="BL74" s="482"/>
      <c r="BM74" s="482"/>
      <c r="BN74" s="482"/>
      <c r="BO74" s="482"/>
      <c r="BP74" s="482"/>
      <c r="BQ74" s="482"/>
      <c r="BR74" s="482"/>
      <c r="BS74" s="482"/>
      <c r="BT74" s="482"/>
      <c r="BU74" s="482"/>
      <c r="BV74" s="482"/>
      <c r="BW74" s="482"/>
      <c r="BX74" s="482"/>
      <c r="BY74" s="482"/>
      <c r="BZ74" s="482"/>
      <c r="CA74" s="482"/>
      <c r="CB74" s="482"/>
      <c r="CC74" s="482"/>
      <c r="CD74" s="482"/>
      <c r="CE74" s="482"/>
      <c r="CF74" s="482"/>
      <c r="CG74" s="482"/>
      <c r="CH74" s="482"/>
      <c r="CI74" s="482"/>
      <c r="CJ74" s="482"/>
    </row>
    <row r="75" spans="1:88" ht="12.75" customHeight="1" x14ac:dyDescent="0.2">
      <c r="A75" s="531"/>
      <c r="B75" s="483" t="s">
        <v>1</v>
      </c>
      <c r="C75" s="492">
        <f>'9,6, &amp; 2'!P235</f>
        <v>0</v>
      </c>
      <c r="D75" s="492">
        <f>'9,6, &amp; 2'!Q235</f>
        <v>0.5</v>
      </c>
      <c r="E75" s="492">
        <f>'9,6, &amp; 2'!R235</f>
        <v>0.5</v>
      </c>
      <c r="F75" s="492">
        <f>'9,6, &amp; 2'!S235</f>
        <v>0</v>
      </c>
      <c r="G75" s="483" t="s">
        <v>1</v>
      </c>
      <c r="H75" s="492">
        <f>'9,6, &amp; 2'!P236</f>
        <v>0</v>
      </c>
      <c r="I75" s="492">
        <f>'9,6, &amp; 2'!Q236</f>
        <v>0.25</v>
      </c>
      <c r="J75" s="492">
        <f>'9,6, &amp; 2'!R236</f>
        <v>0.75</v>
      </c>
      <c r="K75" s="492">
        <f>'9,6, &amp; 2'!S236</f>
        <v>0</v>
      </c>
      <c r="L75" s="483" t="s">
        <v>1</v>
      </c>
      <c r="M75" s="492">
        <f>'9,6, &amp; 2'!P237</f>
        <v>0</v>
      </c>
      <c r="N75" s="492">
        <f>'9,6, &amp; 2'!Q237</f>
        <v>0.4</v>
      </c>
      <c r="O75" s="492">
        <f>'9,6, &amp; 2'!R237</f>
        <v>0.6</v>
      </c>
      <c r="P75" s="492">
        <f>'9,6, &amp; 2'!S237</f>
        <v>0</v>
      </c>
      <c r="Q75" s="483" t="s">
        <v>1</v>
      </c>
      <c r="R75" s="492">
        <f>'9,6, &amp; 2'!P238</f>
        <v>0</v>
      </c>
      <c r="S75" s="491">
        <f>'9,6, &amp; 2'!Q238</f>
        <v>0.33333333333333331</v>
      </c>
      <c r="T75" s="491">
        <f>'9,6, &amp; 2'!R238</f>
        <v>0.66666666666666663</v>
      </c>
      <c r="U75" s="492">
        <f>'9,6, &amp; 2'!S238</f>
        <v>0</v>
      </c>
      <c r="V75" s="503" t="s">
        <v>1</v>
      </c>
      <c r="W75" s="503"/>
      <c r="X75" s="503"/>
      <c r="Y75" s="503"/>
      <c r="Z75" s="503"/>
      <c r="AA75" s="500"/>
      <c r="AB75" s="489"/>
      <c r="AC75" s="489"/>
      <c r="AD75" s="489"/>
      <c r="AE75" s="489"/>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C75" s="482"/>
      <c r="BD75" s="482"/>
      <c r="BE75" s="482"/>
      <c r="BF75" s="483" t="s">
        <v>1</v>
      </c>
      <c r="BG75" s="492">
        <f t="shared" ref="BG75:BG88" si="12">SUM(C75:D75)</f>
        <v>0.5</v>
      </c>
      <c r="BH75" s="492">
        <f t="shared" ref="BH75:BH88" si="13">SUM(H75:I75)</f>
        <v>0.25</v>
      </c>
      <c r="BI75" s="492">
        <f t="shared" ref="BI75:BI88" si="14">SUM(M75:N75)</f>
        <v>0.4</v>
      </c>
      <c r="BJ75" s="491">
        <f t="shared" ref="BJ75:BJ88" si="15">SUM(R75:S75)</f>
        <v>0.33333333333333331</v>
      </c>
      <c r="BK75" s="482"/>
      <c r="BL75" s="482"/>
      <c r="BM75" s="482"/>
      <c r="BN75" s="482"/>
      <c r="BO75" s="482"/>
      <c r="BP75" s="482"/>
      <c r="BQ75" s="482"/>
      <c r="BR75" s="482"/>
      <c r="BS75" s="482"/>
      <c r="BT75" s="482"/>
      <c r="BU75" s="482"/>
      <c r="BV75" s="482"/>
      <c r="BW75" s="482"/>
      <c r="BX75" s="482"/>
      <c r="BY75" s="482"/>
      <c r="BZ75" s="482"/>
      <c r="CA75" s="482"/>
      <c r="CB75" s="482"/>
      <c r="CC75" s="482"/>
      <c r="CD75" s="482"/>
      <c r="CE75" s="482"/>
      <c r="CF75" s="482"/>
      <c r="CG75" s="482"/>
      <c r="CH75" s="482"/>
      <c r="CI75" s="482"/>
      <c r="CJ75" s="482"/>
    </row>
    <row r="76" spans="1:88" ht="12.75" customHeight="1" x14ac:dyDescent="0.2">
      <c r="A76" s="531"/>
      <c r="B76" s="483" t="s">
        <v>2</v>
      </c>
      <c r="C76" s="492">
        <f>'9,6, &amp; 2'!Z235</f>
        <v>0</v>
      </c>
      <c r="D76" s="492">
        <f>'9,6, &amp; 2'!AA235</f>
        <v>1</v>
      </c>
      <c r="E76" s="492">
        <f>'9,6, &amp; 2'!AB235</f>
        <v>0</v>
      </c>
      <c r="F76" s="492">
        <f>'9,6, &amp; 2'!AC235</f>
        <v>0</v>
      </c>
      <c r="G76" s="483" t="s">
        <v>2</v>
      </c>
      <c r="H76" s="492">
        <f>'9,6, &amp; 2'!Z236</f>
        <v>0</v>
      </c>
      <c r="I76" s="492">
        <f>'9,6, &amp; 2'!AA236</f>
        <v>1</v>
      </c>
      <c r="J76" s="492">
        <f>'9,6, &amp; 2'!AB236</f>
        <v>0</v>
      </c>
      <c r="K76" s="492">
        <f>'9,6, &amp; 2'!AC236</f>
        <v>0</v>
      </c>
      <c r="L76" s="483" t="s">
        <v>2</v>
      </c>
      <c r="M76" s="492">
        <f>'9,6, &amp; 2'!Z237</f>
        <v>0</v>
      </c>
      <c r="N76" s="492">
        <f>'9,6, &amp; 2'!AA237</f>
        <v>0.4</v>
      </c>
      <c r="O76" s="492">
        <f>'9,6, &amp; 2'!AB237</f>
        <v>0.6</v>
      </c>
      <c r="P76" s="492">
        <f>'9,6, &amp; 2'!AC237</f>
        <v>0</v>
      </c>
      <c r="Q76" s="483" t="s">
        <v>2</v>
      </c>
      <c r="R76" s="492">
        <f>'9,6, &amp; 2'!Z238</f>
        <v>0</v>
      </c>
      <c r="S76" s="491">
        <f>'9,6, &amp; 2'!AA238</f>
        <v>0.66666666666666663</v>
      </c>
      <c r="T76" s="491">
        <f>'9,6, &amp; 2'!AB238</f>
        <v>0.33333333333333331</v>
      </c>
      <c r="U76" s="492">
        <f>'9,6, &amp; 2'!AC238</f>
        <v>0</v>
      </c>
      <c r="V76" s="503" t="s">
        <v>2</v>
      </c>
      <c r="W76" s="503"/>
      <c r="X76" s="503"/>
      <c r="Y76" s="503"/>
      <c r="Z76" s="503"/>
      <c r="AA76" s="501"/>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3" t="s">
        <v>2</v>
      </c>
      <c r="BG76" s="492">
        <f t="shared" si="12"/>
        <v>1</v>
      </c>
      <c r="BH76" s="492">
        <f t="shared" si="13"/>
        <v>1</v>
      </c>
      <c r="BI76" s="492">
        <f t="shared" si="14"/>
        <v>0.4</v>
      </c>
      <c r="BJ76" s="491">
        <f t="shared" si="15"/>
        <v>0.66666666666666663</v>
      </c>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c r="CJ76" s="482"/>
    </row>
    <row r="77" spans="1:88" ht="12.75" customHeight="1" x14ac:dyDescent="0.2">
      <c r="A77" s="531"/>
      <c r="B77" s="483" t="s">
        <v>2784</v>
      </c>
      <c r="C77" s="492">
        <f>'9,6, &amp; 2'!AJ235</f>
        <v>0</v>
      </c>
      <c r="D77" s="492">
        <f>'9,6, &amp; 2'!AK235</f>
        <v>1</v>
      </c>
      <c r="E77" s="492">
        <f>'9,6, &amp; 2'!AL235</f>
        <v>0</v>
      </c>
      <c r="F77" s="492">
        <f>'9,6, &amp; 2'!AM235</f>
        <v>0</v>
      </c>
      <c r="G77" s="483" t="s">
        <v>2784</v>
      </c>
      <c r="H77" s="492">
        <f>'9,6, &amp; 2'!AJ236</f>
        <v>0.25</v>
      </c>
      <c r="I77" s="492">
        <f>'9,6, &amp; 2'!AK236</f>
        <v>0.75</v>
      </c>
      <c r="J77" s="492">
        <f>'9,6, &amp; 2'!AL236</f>
        <v>0</v>
      </c>
      <c r="K77" s="492">
        <f>'9,6, &amp; 2'!AM236</f>
        <v>0</v>
      </c>
      <c r="L77" s="483" t="s">
        <v>2784</v>
      </c>
      <c r="M77" s="492">
        <f>'9,6, &amp; 2'!AJ237</f>
        <v>0</v>
      </c>
      <c r="N77" s="492">
        <f>'9,6, &amp; 2'!AK237</f>
        <v>0.4</v>
      </c>
      <c r="O77" s="492">
        <f>'9,6, &amp; 2'!AL237</f>
        <v>0.6</v>
      </c>
      <c r="P77" s="492">
        <f>'9,6, &amp; 2'!AM237</f>
        <v>0</v>
      </c>
      <c r="Q77" s="483" t="s">
        <v>2784</v>
      </c>
      <c r="R77" s="492">
        <f>'9,6, &amp; 2'!AJ238</f>
        <v>0</v>
      </c>
      <c r="S77" s="491">
        <f>'9,6, &amp; 2'!AK238</f>
        <v>0.66666666666666663</v>
      </c>
      <c r="T77" s="491">
        <f>'9,6, &amp; 2'!AL238</f>
        <v>0.33333333333333331</v>
      </c>
      <c r="U77" s="492">
        <f>'9,6, &amp; 2'!AM238</f>
        <v>0</v>
      </c>
      <c r="V77" s="503" t="s">
        <v>2784</v>
      </c>
      <c r="W77" s="503"/>
      <c r="X77" s="503"/>
      <c r="Y77" s="503"/>
      <c r="Z77" s="503"/>
      <c r="AA77" s="501"/>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C77" s="482"/>
      <c r="BD77" s="482"/>
      <c r="BE77" s="482"/>
      <c r="BF77" s="483" t="s">
        <v>2784</v>
      </c>
      <c r="BG77" s="492">
        <f t="shared" si="12"/>
        <v>1</v>
      </c>
      <c r="BH77" s="492">
        <f t="shared" si="13"/>
        <v>1</v>
      </c>
      <c r="BI77" s="492">
        <f t="shared" si="14"/>
        <v>0.4</v>
      </c>
      <c r="BJ77" s="491">
        <f t="shared" si="15"/>
        <v>0.66666666666666663</v>
      </c>
      <c r="BK77" s="482"/>
      <c r="BL77" s="482"/>
      <c r="BM77" s="482"/>
      <c r="BN77" s="482"/>
      <c r="BO77" s="482"/>
      <c r="BP77" s="482"/>
      <c r="BQ77" s="482"/>
      <c r="BR77" s="482"/>
      <c r="BS77" s="482"/>
      <c r="BT77" s="482"/>
      <c r="BU77" s="482"/>
      <c r="BV77" s="482"/>
      <c r="BW77" s="482"/>
      <c r="BX77" s="482"/>
      <c r="BY77" s="482"/>
      <c r="BZ77" s="482"/>
      <c r="CA77" s="482"/>
      <c r="CB77" s="482"/>
      <c r="CC77" s="482"/>
      <c r="CD77" s="482"/>
      <c r="CE77" s="482"/>
      <c r="CF77" s="482"/>
      <c r="CG77" s="482"/>
      <c r="CH77" s="482"/>
      <c r="CI77" s="482"/>
      <c r="CJ77" s="482"/>
    </row>
    <row r="78" spans="1:88" ht="12.75" customHeight="1" x14ac:dyDescent="0.2">
      <c r="A78" s="531"/>
      <c r="B78" s="483" t="s">
        <v>4</v>
      </c>
      <c r="C78" s="492">
        <f>'9,6, &amp; 2'!AT235</f>
        <v>0</v>
      </c>
      <c r="D78" s="492">
        <f>'9,6, &amp; 2'!AU235</f>
        <v>1</v>
      </c>
      <c r="E78" s="492">
        <f>'9,6, &amp; 2'!AV235</f>
        <v>0</v>
      </c>
      <c r="F78" s="492">
        <f>'9,6, &amp; 2'!AW235</f>
        <v>0</v>
      </c>
      <c r="G78" s="483" t="s">
        <v>4</v>
      </c>
      <c r="H78" s="492">
        <f>'9,6, &amp; 2'!AT236</f>
        <v>0</v>
      </c>
      <c r="I78" s="492">
        <f>'9,6, &amp; 2'!AU236</f>
        <v>0.75</v>
      </c>
      <c r="J78" s="492">
        <f>'9,6, &amp; 2'!AV236</f>
        <v>0.25</v>
      </c>
      <c r="K78" s="492">
        <f>'9,6, &amp; 2'!AW236</f>
        <v>0</v>
      </c>
      <c r="L78" s="483" t="s">
        <v>4</v>
      </c>
      <c r="M78" s="492">
        <f>'9,6, &amp; 2'!AT237</f>
        <v>0.2</v>
      </c>
      <c r="N78" s="492">
        <f>'9,6, &amp; 2'!AU237</f>
        <v>0.4</v>
      </c>
      <c r="O78" s="492">
        <f>'9,6, &amp; 2'!AV237</f>
        <v>0.4</v>
      </c>
      <c r="P78" s="492">
        <f>'9,6, &amp; 2'!AW237</f>
        <v>0</v>
      </c>
      <c r="Q78" s="483" t="s">
        <v>4</v>
      </c>
      <c r="R78" s="492">
        <f>'9,6, &amp; 2'!AT238</f>
        <v>0</v>
      </c>
      <c r="S78" s="491">
        <f>'9,6, &amp; 2'!AU238</f>
        <v>0.66666666666666663</v>
      </c>
      <c r="T78" s="491">
        <f>'9,6, &amp; 2'!AV238</f>
        <v>0.33333333333333331</v>
      </c>
      <c r="U78" s="492">
        <f>'9,6, &amp; 2'!AW238</f>
        <v>0</v>
      </c>
      <c r="V78" s="503" t="s">
        <v>4</v>
      </c>
      <c r="W78" s="503"/>
      <c r="X78" s="503"/>
      <c r="Y78" s="503"/>
      <c r="Z78" s="503"/>
      <c r="AA78" s="501"/>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3" t="s">
        <v>4</v>
      </c>
      <c r="BG78" s="492">
        <f t="shared" si="12"/>
        <v>1</v>
      </c>
      <c r="BH78" s="492">
        <f t="shared" si="13"/>
        <v>0.75</v>
      </c>
      <c r="BI78" s="492">
        <f t="shared" si="14"/>
        <v>0.60000000000000009</v>
      </c>
      <c r="BJ78" s="491">
        <f t="shared" si="15"/>
        <v>0.66666666666666663</v>
      </c>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c r="CJ78" s="482"/>
    </row>
    <row r="79" spans="1:88" ht="12.75" customHeight="1" x14ac:dyDescent="0.2">
      <c r="A79" s="531"/>
      <c r="B79" s="483" t="s">
        <v>2785</v>
      </c>
      <c r="C79" s="492">
        <f>'9,6, &amp; 2'!BD235</f>
        <v>0</v>
      </c>
      <c r="D79" s="492">
        <f>'9,6, &amp; 2'!BE235</f>
        <v>1</v>
      </c>
      <c r="E79" s="492">
        <f>'9,6, &amp; 2'!BF235</f>
        <v>0</v>
      </c>
      <c r="F79" s="492">
        <f>'9,6, &amp; 2'!BG235</f>
        <v>0</v>
      </c>
      <c r="G79" s="483" t="s">
        <v>2785</v>
      </c>
      <c r="H79" s="492">
        <f>'9,6, &amp; 2'!BD236</f>
        <v>0</v>
      </c>
      <c r="I79" s="492">
        <f>'9,6, &amp; 2'!BE236</f>
        <v>0.75</v>
      </c>
      <c r="J79" s="492">
        <f>'9,6, &amp; 2'!BF236</f>
        <v>0.25</v>
      </c>
      <c r="K79" s="492">
        <f>'9,6, &amp; 2'!BG236</f>
        <v>0</v>
      </c>
      <c r="L79" s="483" t="s">
        <v>2785</v>
      </c>
      <c r="M79" s="492">
        <f>'9,6, &amp; 2'!BD237</f>
        <v>0</v>
      </c>
      <c r="N79" s="492">
        <f>'9,6, &amp; 2'!BE237</f>
        <v>0.4</v>
      </c>
      <c r="O79" s="492">
        <f>'9,6, &amp; 2'!BF237</f>
        <v>0.6</v>
      </c>
      <c r="P79" s="492">
        <f>'9,6, &amp; 2'!BG237</f>
        <v>0</v>
      </c>
      <c r="Q79" s="483" t="s">
        <v>2785</v>
      </c>
      <c r="R79" s="492">
        <f>'9,6, &amp; 2'!BD238</f>
        <v>0</v>
      </c>
      <c r="S79" s="491">
        <f>'9,6, &amp; 2'!BE238</f>
        <v>0.33333333333333331</v>
      </c>
      <c r="T79" s="491">
        <f>'9,6, &amp; 2'!BF238</f>
        <v>0.66666666666666663</v>
      </c>
      <c r="U79" s="492">
        <f>'9,6, &amp; 2'!BG238</f>
        <v>0.33333333333333331</v>
      </c>
      <c r="V79" s="503" t="s">
        <v>2785</v>
      </c>
      <c r="W79" s="503"/>
      <c r="X79" s="503"/>
      <c r="Y79" s="503"/>
      <c r="Z79" s="503"/>
      <c r="AA79" s="501"/>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3" t="s">
        <v>2785</v>
      </c>
      <c r="BG79" s="492">
        <f t="shared" si="12"/>
        <v>1</v>
      </c>
      <c r="BH79" s="492">
        <f t="shared" si="13"/>
        <v>0.75</v>
      </c>
      <c r="BI79" s="492">
        <f t="shared" si="14"/>
        <v>0.4</v>
      </c>
      <c r="BJ79" s="491">
        <f t="shared" si="15"/>
        <v>0.33333333333333331</v>
      </c>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c r="CJ79" s="482"/>
    </row>
    <row r="80" spans="1:88" ht="12.75" customHeight="1" x14ac:dyDescent="0.2">
      <c r="A80" s="531"/>
      <c r="B80" s="483" t="s">
        <v>6</v>
      </c>
      <c r="C80" s="492">
        <f>'9,6, &amp; 2'!BN235</f>
        <v>0</v>
      </c>
      <c r="D80" s="492">
        <f>'9,6, &amp; 2'!BO235</f>
        <v>1</v>
      </c>
      <c r="E80" s="492">
        <f>'9,6, &amp; 2'!BP235</f>
        <v>0</v>
      </c>
      <c r="F80" s="492">
        <f>'9,6, &amp; 2'!BQ235</f>
        <v>0</v>
      </c>
      <c r="G80" s="483" t="s">
        <v>6</v>
      </c>
      <c r="H80" s="492">
        <f>'9,6, &amp; 2'!BN236</f>
        <v>0</v>
      </c>
      <c r="I80" s="492">
        <f>'9,6, &amp; 2'!BO236</f>
        <v>1</v>
      </c>
      <c r="J80" s="492">
        <f>'9,6, &amp; 2'!BP236</f>
        <v>0</v>
      </c>
      <c r="K80" s="492">
        <f>'9,6, &amp; 2'!BQ236</f>
        <v>0</v>
      </c>
      <c r="L80" s="483" t="s">
        <v>6</v>
      </c>
      <c r="M80" s="492">
        <f>'9,6, &amp; 2'!BN237</f>
        <v>0</v>
      </c>
      <c r="N80" s="492">
        <f>'9,6, &amp; 2'!BO237</f>
        <v>0.4</v>
      </c>
      <c r="O80" s="492">
        <f>'9,6, &amp; 2'!BP237</f>
        <v>0.6</v>
      </c>
      <c r="P80" s="492">
        <f>'9,6, &amp; 2'!BQ237</f>
        <v>0</v>
      </c>
      <c r="Q80" s="483" t="s">
        <v>6</v>
      </c>
      <c r="R80" s="492">
        <f>'9,6, &amp; 2'!BN238</f>
        <v>0</v>
      </c>
      <c r="S80" s="491">
        <f>'9,6, &amp; 2'!BO238</f>
        <v>0.33333333333333331</v>
      </c>
      <c r="T80" s="491">
        <f>'9,6, &amp; 2'!BP238</f>
        <v>0.66666666666666663</v>
      </c>
      <c r="U80" s="492">
        <f>'9,6, &amp; 2'!BQ238</f>
        <v>0</v>
      </c>
      <c r="V80" s="503" t="s">
        <v>6</v>
      </c>
      <c r="W80" s="503"/>
      <c r="X80" s="503"/>
      <c r="Y80" s="503"/>
      <c r="Z80" s="503"/>
      <c r="AA80" s="501"/>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3" t="s">
        <v>6</v>
      </c>
      <c r="BG80" s="492">
        <f t="shared" si="12"/>
        <v>1</v>
      </c>
      <c r="BH80" s="492">
        <f t="shared" si="13"/>
        <v>1</v>
      </c>
      <c r="BI80" s="492">
        <f t="shared" si="14"/>
        <v>0.4</v>
      </c>
      <c r="BJ80" s="491">
        <f t="shared" si="15"/>
        <v>0.33333333333333331</v>
      </c>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c r="CJ80" s="482"/>
    </row>
    <row r="81" spans="1:88" ht="12.75" customHeight="1" x14ac:dyDescent="0.2">
      <c r="A81" s="531"/>
      <c r="B81" s="483" t="s">
        <v>5</v>
      </c>
      <c r="C81" s="492">
        <f>'9,6, &amp; 2'!BX235</f>
        <v>0</v>
      </c>
      <c r="D81" s="492">
        <f>'9,6, &amp; 2'!BY235</f>
        <v>1</v>
      </c>
      <c r="E81" s="492">
        <f>'9,6, &amp; 2'!BZ235</f>
        <v>0</v>
      </c>
      <c r="F81" s="492">
        <f>'9,6, &amp; 2'!CA235</f>
        <v>0</v>
      </c>
      <c r="G81" s="483" t="s">
        <v>5</v>
      </c>
      <c r="H81" s="492">
        <f>'9,6, &amp; 2'!BX236</f>
        <v>0</v>
      </c>
      <c r="I81" s="492">
        <f>'9,6, &amp; 2'!BY236</f>
        <v>0.75</v>
      </c>
      <c r="J81" s="492">
        <f>'9,6, &amp; 2'!BZ236</f>
        <v>0.25</v>
      </c>
      <c r="K81" s="492">
        <f>'9,6, &amp; 2'!CA236</f>
        <v>0</v>
      </c>
      <c r="L81" s="483" t="s">
        <v>5</v>
      </c>
      <c r="M81" s="492">
        <f>'9,6, &amp; 2'!BX237</f>
        <v>0</v>
      </c>
      <c r="N81" s="492">
        <f>'9,6, &amp; 2'!BY237</f>
        <v>0.8</v>
      </c>
      <c r="O81" s="492">
        <f>'9,6, &amp; 2'!BZ237</f>
        <v>0.2</v>
      </c>
      <c r="P81" s="492">
        <f>'9,6, &amp; 2'!CA237</f>
        <v>0</v>
      </c>
      <c r="Q81" s="483" t="s">
        <v>5</v>
      </c>
      <c r="R81" s="492">
        <f>'9,6, &amp; 2'!BX238</f>
        <v>0</v>
      </c>
      <c r="S81" s="492">
        <f>'9,6, &amp; 2'!BY238</f>
        <v>1</v>
      </c>
      <c r="T81" s="492">
        <f>'9,6, &amp; 2'!BZ238</f>
        <v>0</v>
      </c>
      <c r="U81" s="492">
        <f>'9,6, &amp; 2'!CA238</f>
        <v>0</v>
      </c>
      <c r="V81" s="503" t="s">
        <v>5</v>
      </c>
      <c r="W81" s="503"/>
      <c r="X81" s="503"/>
      <c r="Y81" s="503"/>
      <c r="Z81" s="503"/>
      <c r="AA81" s="501"/>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3" t="s">
        <v>5</v>
      </c>
      <c r="BG81" s="492">
        <f t="shared" si="12"/>
        <v>1</v>
      </c>
      <c r="BH81" s="492">
        <f t="shared" si="13"/>
        <v>0.75</v>
      </c>
      <c r="BI81" s="492">
        <f t="shared" si="14"/>
        <v>0.8</v>
      </c>
      <c r="BJ81" s="492">
        <f t="shared" si="15"/>
        <v>1</v>
      </c>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c r="CJ81" s="482"/>
    </row>
    <row r="82" spans="1:88" ht="12.75" customHeight="1" x14ac:dyDescent="0.2">
      <c r="A82" s="531"/>
      <c r="B82" s="483" t="s">
        <v>7</v>
      </c>
      <c r="C82" s="492">
        <f>'9,6, &amp; 2'!CH235</f>
        <v>0</v>
      </c>
      <c r="D82" s="491">
        <f>'9,6, &amp; 2'!CI235</f>
        <v>0.66666666666666663</v>
      </c>
      <c r="E82" s="491">
        <f>'9,6, &amp; 2'!CJ235</f>
        <v>0.33333333333333331</v>
      </c>
      <c r="F82" s="492">
        <f>'9,6, &amp; 2'!CK235</f>
        <v>0</v>
      </c>
      <c r="G82" s="483" t="s">
        <v>7</v>
      </c>
      <c r="H82" s="492">
        <f>'9,6, &amp; 2'!CH236</f>
        <v>0.25</v>
      </c>
      <c r="I82" s="492">
        <f>'9,6, &amp; 2'!CI236</f>
        <v>0.75</v>
      </c>
      <c r="J82" s="492">
        <f>'9,6, &amp; 2'!CJ236</f>
        <v>0</v>
      </c>
      <c r="K82" s="492">
        <f>'9,6, &amp; 2'!CK236</f>
        <v>0</v>
      </c>
      <c r="L82" s="483" t="s">
        <v>7</v>
      </c>
      <c r="M82" s="492">
        <f>'9,6, &amp; 2'!CH237</f>
        <v>0</v>
      </c>
      <c r="N82" s="492">
        <f>'9,6, &amp; 2'!CI237</f>
        <v>0.4</v>
      </c>
      <c r="O82" s="492">
        <f>'9,6, &amp; 2'!CJ237</f>
        <v>0.6</v>
      </c>
      <c r="P82" s="492">
        <f>'9,6, &amp; 2'!CK237</f>
        <v>0</v>
      </c>
      <c r="Q82" s="483" t="s">
        <v>7</v>
      </c>
      <c r="R82" s="492">
        <f>'9,6, &amp; 2'!CH238</f>
        <v>0</v>
      </c>
      <c r="S82" s="491">
        <f>'9,6, &amp; 2'!CI238</f>
        <v>0.33333333333333331</v>
      </c>
      <c r="T82" s="491">
        <f>'9,6, &amp; 2'!CJ238</f>
        <v>0.66666666666666663</v>
      </c>
      <c r="U82" s="492">
        <f>'9,6, &amp; 2'!CK238</f>
        <v>0</v>
      </c>
      <c r="V82" s="503" t="s">
        <v>7</v>
      </c>
      <c r="W82" s="503"/>
      <c r="X82" s="503"/>
      <c r="Y82" s="503"/>
      <c r="Z82" s="503"/>
      <c r="AA82" s="501"/>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c r="BE82" s="482"/>
      <c r="BF82" s="483" t="s">
        <v>7</v>
      </c>
      <c r="BG82" s="492">
        <f t="shared" si="12"/>
        <v>0.66666666666666663</v>
      </c>
      <c r="BH82" s="492">
        <f t="shared" si="13"/>
        <v>1</v>
      </c>
      <c r="BI82" s="492">
        <f t="shared" si="14"/>
        <v>0.4</v>
      </c>
      <c r="BJ82" s="491">
        <f t="shared" si="15"/>
        <v>0.33333333333333331</v>
      </c>
      <c r="BK82" s="482"/>
      <c r="BL82" s="482"/>
      <c r="BM82" s="482"/>
      <c r="BN82" s="482"/>
      <c r="BO82" s="482"/>
      <c r="BP82" s="482"/>
      <c r="BQ82" s="482"/>
      <c r="BR82" s="482"/>
      <c r="BS82" s="482"/>
      <c r="BT82" s="482"/>
      <c r="BU82" s="482"/>
      <c r="BV82" s="482"/>
      <c r="BW82" s="482"/>
      <c r="BX82" s="482"/>
      <c r="BY82" s="482"/>
      <c r="BZ82" s="482"/>
      <c r="CA82" s="482"/>
      <c r="CB82" s="482"/>
      <c r="CC82" s="482"/>
      <c r="CD82" s="482"/>
      <c r="CE82" s="482"/>
      <c r="CF82" s="482"/>
      <c r="CG82" s="482"/>
      <c r="CH82" s="482"/>
      <c r="CI82" s="482"/>
      <c r="CJ82" s="482"/>
    </row>
    <row r="83" spans="1:88" ht="12.75" customHeight="1" x14ac:dyDescent="0.2">
      <c r="A83" s="531"/>
      <c r="B83" s="483" t="s">
        <v>3</v>
      </c>
      <c r="C83" s="492">
        <f>'9,6, &amp; 2'!CR235</f>
        <v>0</v>
      </c>
      <c r="D83" s="492">
        <f>'9,6, &amp; 2'!CS235</f>
        <v>0.5</v>
      </c>
      <c r="E83" s="492">
        <f>'9,6, &amp; 2'!CT235</f>
        <v>0.5</v>
      </c>
      <c r="F83" s="492">
        <f>'9,6, &amp; 2'!CU235</f>
        <v>0</v>
      </c>
      <c r="G83" s="483" t="s">
        <v>3</v>
      </c>
      <c r="H83" s="492">
        <f>'9,6, &amp; 2'!CR236</f>
        <v>0.25</v>
      </c>
      <c r="I83" s="492">
        <f>'9,6, &amp; 2'!CS236</f>
        <v>0.25</v>
      </c>
      <c r="J83" s="492">
        <f>'9,6, &amp; 2'!CT236</f>
        <v>0.5</v>
      </c>
      <c r="K83" s="492">
        <f>'9,6, &amp; 2'!CU236</f>
        <v>0</v>
      </c>
      <c r="L83" s="483" t="s">
        <v>3</v>
      </c>
      <c r="M83" s="492">
        <f>'9,6, &amp; 2'!CR237</f>
        <v>0</v>
      </c>
      <c r="N83" s="492">
        <f>'9,6, &amp; 2'!CS237</f>
        <v>0.4</v>
      </c>
      <c r="O83" s="492">
        <f>'9,6, &amp; 2'!CT237</f>
        <v>0.6</v>
      </c>
      <c r="P83" s="492">
        <f>'9,6, &amp; 2'!CU237</f>
        <v>0</v>
      </c>
      <c r="Q83" s="483" t="s">
        <v>3</v>
      </c>
      <c r="R83" s="492">
        <f>'9,6, &amp; 2'!CR238</f>
        <v>0</v>
      </c>
      <c r="S83" s="491">
        <f>'9,6, &amp; 2'!CS238</f>
        <v>0.33333333333333331</v>
      </c>
      <c r="T83" s="491">
        <f>'9,6, &amp; 2'!CT238</f>
        <v>0.66666666666666663</v>
      </c>
      <c r="U83" s="492">
        <f>'9,6, &amp; 2'!CU238</f>
        <v>0</v>
      </c>
      <c r="V83" s="503" t="s">
        <v>3</v>
      </c>
      <c r="W83" s="503"/>
      <c r="X83" s="503"/>
      <c r="Y83" s="503"/>
      <c r="Z83" s="503"/>
      <c r="AA83" s="501"/>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c r="BE83" s="482"/>
      <c r="BF83" s="483" t="s">
        <v>3</v>
      </c>
      <c r="BG83" s="492">
        <f t="shared" si="12"/>
        <v>0.5</v>
      </c>
      <c r="BH83" s="492">
        <f t="shared" si="13"/>
        <v>0.5</v>
      </c>
      <c r="BI83" s="492">
        <f t="shared" si="14"/>
        <v>0.4</v>
      </c>
      <c r="BJ83" s="491">
        <f t="shared" si="15"/>
        <v>0.33333333333333331</v>
      </c>
      <c r="BK83" s="482"/>
      <c r="BL83" s="482"/>
      <c r="BM83" s="482"/>
      <c r="BN83" s="482"/>
      <c r="BO83" s="482"/>
      <c r="BP83" s="482"/>
      <c r="BQ83" s="482"/>
      <c r="BR83" s="482"/>
      <c r="BS83" s="482"/>
      <c r="BT83" s="482"/>
      <c r="BU83" s="482"/>
      <c r="BV83" s="482"/>
      <c r="BW83" s="482"/>
      <c r="BX83" s="482"/>
      <c r="BY83" s="482"/>
      <c r="BZ83" s="482"/>
      <c r="CA83" s="482"/>
      <c r="CB83" s="482"/>
      <c r="CC83" s="482"/>
      <c r="CD83" s="482"/>
      <c r="CE83" s="482"/>
      <c r="CF83" s="482"/>
      <c r="CG83" s="482"/>
      <c r="CH83" s="482"/>
      <c r="CI83" s="482"/>
      <c r="CJ83" s="482"/>
    </row>
    <row r="84" spans="1:88" ht="12.75" customHeight="1" x14ac:dyDescent="0.2">
      <c r="A84" s="531"/>
      <c r="B84" s="483" t="s">
        <v>12</v>
      </c>
      <c r="C84" s="492">
        <f>'9,6, &amp; 2'!DB235</f>
        <v>0</v>
      </c>
      <c r="D84" s="492">
        <f>'9,6, &amp; 2'!DC235</f>
        <v>0.5</v>
      </c>
      <c r="E84" s="492">
        <f>'9,6, &amp; 2'!DD235</f>
        <v>0.5</v>
      </c>
      <c r="F84" s="492">
        <f>'9,6, &amp; 2'!DE235</f>
        <v>0</v>
      </c>
      <c r="G84" s="483" t="s">
        <v>12</v>
      </c>
      <c r="H84" s="492">
        <f>'9,6, &amp; 2'!DB236</f>
        <v>0</v>
      </c>
      <c r="I84" s="492">
        <f>'9,6, &amp; 2'!DC236</f>
        <v>0.5</v>
      </c>
      <c r="J84" s="492">
        <f>'9,6, &amp; 2'!DD236</f>
        <v>0.5</v>
      </c>
      <c r="K84" s="492">
        <f>'9,6, &amp; 2'!DE236</f>
        <v>0</v>
      </c>
      <c r="L84" s="483" t="s">
        <v>12</v>
      </c>
      <c r="M84" s="492">
        <f>'9,6, &amp; 2'!DB237</f>
        <v>0</v>
      </c>
      <c r="N84" s="492">
        <f>'9,6, &amp; 2'!DC237</f>
        <v>0.4</v>
      </c>
      <c r="O84" s="492">
        <f>'9,6, &amp; 2'!DD237</f>
        <v>0.6</v>
      </c>
      <c r="P84" s="492">
        <f>'9,6, &amp; 2'!DE237</f>
        <v>0</v>
      </c>
      <c r="Q84" s="483" t="s">
        <v>12</v>
      </c>
      <c r="R84" s="492">
        <f>'9,6, &amp; 2'!DB238</f>
        <v>0</v>
      </c>
      <c r="S84" s="491">
        <f>'9,6, &amp; 2'!DC238</f>
        <v>0.66666666666666663</v>
      </c>
      <c r="T84" s="491">
        <f>'9,6, &amp; 2'!DD238</f>
        <v>0.33333333333333331</v>
      </c>
      <c r="U84" s="492">
        <f>'9,6, &amp; 2'!DE238</f>
        <v>0</v>
      </c>
      <c r="V84" s="503" t="s">
        <v>12</v>
      </c>
      <c r="W84" s="503"/>
      <c r="X84" s="503"/>
      <c r="Y84" s="503"/>
      <c r="Z84" s="503"/>
      <c r="AA84" s="501"/>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c r="BE84" s="482"/>
      <c r="BF84" s="483" t="s">
        <v>12</v>
      </c>
      <c r="BG84" s="492">
        <f t="shared" si="12"/>
        <v>0.5</v>
      </c>
      <c r="BH84" s="492">
        <f t="shared" si="13"/>
        <v>0.5</v>
      </c>
      <c r="BI84" s="492">
        <f t="shared" si="14"/>
        <v>0.4</v>
      </c>
      <c r="BJ84" s="491">
        <f t="shared" si="15"/>
        <v>0.66666666666666663</v>
      </c>
      <c r="BK84" s="482"/>
      <c r="BL84" s="482"/>
      <c r="BM84" s="482"/>
      <c r="BN84" s="482"/>
      <c r="BO84" s="482"/>
      <c r="BP84" s="482"/>
      <c r="BQ84" s="482"/>
      <c r="BR84" s="482"/>
      <c r="BS84" s="482"/>
      <c r="BT84" s="482"/>
      <c r="BU84" s="482"/>
      <c r="BV84" s="482"/>
      <c r="BW84" s="482"/>
      <c r="BX84" s="482"/>
      <c r="BY84" s="482"/>
      <c r="BZ84" s="482"/>
      <c r="CA84" s="482"/>
      <c r="CB84" s="482"/>
      <c r="CC84" s="482"/>
      <c r="CD84" s="482"/>
      <c r="CE84" s="482"/>
      <c r="CF84" s="482"/>
      <c r="CG84" s="482"/>
      <c r="CH84" s="482"/>
      <c r="CI84" s="482"/>
      <c r="CJ84" s="482"/>
    </row>
    <row r="85" spans="1:88" ht="12.75" customHeight="1" x14ac:dyDescent="0.2">
      <c r="A85" s="531"/>
      <c r="B85" s="483" t="s">
        <v>11</v>
      </c>
      <c r="C85" s="491">
        <f>'9,6, &amp; 2'!DL235</f>
        <v>0.16666666666666666</v>
      </c>
      <c r="D85" s="492">
        <f>'9,6, &amp; 2'!DM235</f>
        <v>0.5</v>
      </c>
      <c r="E85" s="491">
        <f>'9,6, &amp; 2'!DN235</f>
        <v>0.33333333333333331</v>
      </c>
      <c r="F85" s="492">
        <f>'9,6, &amp; 2'!DO235</f>
        <v>0</v>
      </c>
      <c r="G85" s="483" t="s">
        <v>11</v>
      </c>
      <c r="H85" s="492">
        <f>'9,6, &amp; 2'!DL236</f>
        <v>0</v>
      </c>
      <c r="I85" s="492">
        <f>'9,6, &amp; 2'!DM236</f>
        <v>0.5</v>
      </c>
      <c r="J85" s="492">
        <f>'9,6, &amp; 2'!DN236</f>
        <v>0.5</v>
      </c>
      <c r="K85" s="492">
        <f>'9,6, &amp; 2'!DO236</f>
        <v>0</v>
      </c>
      <c r="L85" s="483" t="s">
        <v>11</v>
      </c>
      <c r="M85" s="492">
        <f>'9,6, &amp; 2'!DL237</f>
        <v>0</v>
      </c>
      <c r="N85" s="492">
        <f>'9,6, &amp; 2'!DM237</f>
        <v>0.4</v>
      </c>
      <c r="O85" s="492">
        <f>'9,6, &amp; 2'!DN237</f>
        <v>0.6</v>
      </c>
      <c r="P85" s="492">
        <f>'9,6, &amp; 2'!DO237</f>
        <v>0</v>
      </c>
      <c r="Q85" s="483" t="s">
        <v>11</v>
      </c>
      <c r="R85" s="492">
        <f>'9,6, &amp; 2'!DL238</f>
        <v>0</v>
      </c>
      <c r="S85" s="491">
        <f>'9,6, &amp; 2'!DM238</f>
        <v>0.33333333333333331</v>
      </c>
      <c r="T85" s="491">
        <f>'9,6, &amp; 2'!DN238</f>
        <v>0.66666666666666663</v>
      </c>
      <c r="U85" s="492">
        <f>'9,6, &amp; 2'!DO238</f>
        <v>0</v>
      </c>
      <c r="V85" s="503" t="s">
        <v>11</v>
      </c>
      <c r="W85" s="503"/>
      <c r="X85" s="503"/>
      <c r="Y85" s="503"/>
      <c r="Z85" s="503"/>
      <c r="AA85" s="501"/>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c r="BC85" s="482"/>
      <c r="BD85" s="482"/>
      <c r="BE85" s="482"/>
      <c r="BF85" s="483" t="s">
        <v>11</v>
      </c>
      <c r="BG85" s="491">
        <f t="shared" si="12"/>
        <v>0.66666666666666663</v>
      </c>
      <c r="BH85" s="492">
        <f t="shared" si="13"/>
        <v>0.5</v>
      </c>
      <c r="BI85" s="492">
        <f t="shared" si="14"/>
        <v>0.4</v>
      </c>
      <c r="BJ85" s="491">
        <f t="shared" si="15"/>
        <v>0.33333333333333331</v>
      </c>
      <c r="BK85" s="482"/>
      <c r="BL85" s="482"/>
      <c r="BM85" s="482"/>
      <c r="BN85" s="482"/>
      <c r="BO85" s="482"/>
      <c r="BP85" s="482"/>
      <c r="BQ85" s="482"/>
      <c r="BR85" s="482"/>
      <c r="BS85" s="482"/>
      <c r="BT85" s="482"/>
      <c r="BU85" s="482"/>
      <c r="BV85" s="482"/>
      <c r="BW85" s="482"/>
      <c r="BX85" s="482"/>
      <c r="BY85" s="482"/>
      <c r="BZ85" s="482"/>
      <c r="CA85" s="482"/>
      <c r="CB85" s="482"/>
      <c r="CC85" s="482"/>
      <c r="CD85" s="482"/>
      <c r="CE85" s="482"/>
      <c r="CF85" s="482"/>
      <c r="CG85" s="482"/>
      <c r="CH85" s="482"/>
      <c r="CI85" s="482"/>
      <c r="CJ85" s="482"/>
    </row>
    <row r="86" spans="1:88" ht="12.75" customHeight="1" x14ac:dyDescent="0.2">
      <c r="A86" s="531"/>
      <c r="B86" s="483" t="s">
        <v>8</v>
      </c>
      <c r="C86" s="492">
        <f>'9,6, &amp; 2'!DV235</f>
        <v>0</v>
      </c>
      <c r="D86" s="492">
        <f>'9,6, &amp; 2'!DW235</f>
        <v>0.5</v>
      </c>
      <c r="E86" s="492">
        <f>'9,6, &amp; 2'!DX235</f>
        <v>0.5</v>
      </c>
      <c r="F86" s="492">
        <f>'9,6, &amp; 2'!DY235</f>
        <v>0</v>
      </c>
      <c r="G86" s="483" t="s">
        <v>8</v>
      </c>
      <c r="H86" s="492">
        <f>'9,6, &amp; 2'!DV236</f>
        <v>0.25</v>
      </c>
      <c r="I86" s="492">
        <f>'9,6, &amp; 2'!DW236</f>
        <v>0.25</v>
      </c>
      <c r="J86" s="492">
        <f>'9,6, &amp; 2'!DX236</f>
        <v>0.5</v>
      </c>
      <c r="K86" s="492">
        <f>'9,6, &amp; 2'!DY236</f>
        <v>0</v>
      </c>
      <c r="L86" s="483" t="s">
        <v>8</v>
      </c>
      <c r="M86" s="492">
        <f>'9,6, &amp; 2'!DV237</f>
        <v>0</v>
      </c>
      <c r="N86" s="492">
        <f>'9,6, &amp; 2'!DW237</f>
        <v>0.4</v>
      </c>
      <c r="O86" s="492">
        <f>'9,6, &amp; 2'!DX237</f>
        <v>0.6</v>
      </c>
      <c r="P86" s="492">
        <f>'9,6, &amp; 2'!DY237</f>
        <v>0</v>
      </c>
      <c r="Q86" s="483" t="s">
        <v>8</v>
      </c>
      <c r="R86" s="492">
        <f>'9,6, &amp; 2'!DV238</f>
        <v>0</v>
      </c>
      <c r="S86" s="491">
        <f>'9,6, &amp; 2'!DW238</f>
        <v>0.66666666666666663</v>
      </c>
      <c r="T86" s="491">
        <f>'9,6, &amp; 2'!DX238</f>
        <v>0.33333333333333331</v>
      </c>
      <c r="U86" s="492">
        <f>'9,6, &amp; 2'!DY238</f>
        <v>0</v>
      </c>
      <c r="V86" s="503" t="s">
        <v>8</v>
      </c>
      <c r="W86" s="503"/>
      <c r="X86" s="503"/>
      <c r="Y86" s="503"/>
      <c r="Z86" s="503"/>
      <c r="AA86" s="501"/>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3" t="s">
        <v>8</v>
      </c>
      <c r="BG86" s="492">
        <f t="shared" si="12"/>
        <v>0.5</v>
      </c>
      <c r="BH86" s="492">
        <f t="shared" si="13"/>
        <v>0.5</v>
      </c>
      <c r="BI86" s="492">
        <f t="shared" si="14"/>
        <v>0.4</v>
      </c>
      <c r="BJ86" s="491">
        <f t="shared" si="15"/>
        <v>0.66666666666666663</v>
      </c>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c r="CJ86" s="482"/>
    </row>
    <row r="87" spans="1:88" ht="12.75" customHeight="1" x14ac:dyDescent="0.2">
      <c r="A87" s="531"/>
      <c r="B87" s="483" t="s">
        <v>10</v>
      </c>
      <c r="C87" s="492">
        <f>'9,6, &amp; 2'!EF235</f>
        <v>0</v>
      </c>
      <c r="D87" s="491">
        <f>'9,6, &amp; 2'!EG235</f>
        <v>0.66666666666666663</v>
      </c>
      <c r="E87" s="491">
        <f>'9,6, &amp; 2'!EH235</f>
        <v>0.33333333333333331</v>
      </c>
      <c r="F87" s="492">
        <f>'9,6, &amp; 2'!EI235</f>
        <v>0</v>
      </c>
      <c r="G87" s="483" t="s">
        <v>10</v>
      </c>
      <c r="H87" s="492">
        <f>'9,6, &amp; 2'!EF236</f>
        <v>0.25</v>
      </c>
      <c r="I87" s="492">
        <f>'9,6, &amp; 2'!EG236</f>
        <v>0.75</v>
      </c>
      <c r="J87" s="492">
        <f>'9,6, &amp; 2'!EH236</f>
        <v>0</v>
      </c>
      <c r="K87" s="492">
        <f>'9,6, &amp; 2'!EI236</f>
        <v>0</v>
      </c>
      <c r="L87" s="483" t="s">
        <v>10</v>
      </c>
      <c r="M87" s="492">
        <f>'9,6, &amp; 2'!EF237</f>
        <v>0</v>
      </c>
      <c r="N87" s="492">
        <f>'9,6, &amp; 2'!EG237</f>
        <v>0.4</v>
      </c>
      <c r="O87" s="492">
        <f>'9,6, &amp; 2'!EH237</f>
        <v>0.6</v>
      </c>
      <c r="P87" s="492">
        <f>'9,6, &amp; 2'!EI237</f>
        <v>0</v>
      </c>
      <c r="Q87" s="483" t="s">
        <v>10</v>
      </c>
      <c r="R87" s="492">
        <f>'9,6, &amp; 2'!EF238</f>
        <v>0</v>
      </c>
      <c r="S87" s="491">
        <f>'9,6, &amp; 2'!EG238</f>
        <v>0.66666666666666663</v>
      </c>
      <c r="T87" s="491">
        <f>'9,6, &amp; 2'!EH238</f>
        <v>0.33333333333333331</v>
      </c>
      <c r="U87" s="492">
        <f>'9,6, &amp; 2'!EI238</f>
        <v>0</v>
      </c>
      <c r="V87" s="503" t="s">
        <v>10</v>
      </c>
      <c r="W87" s="503"/>
      <c r="X87" s="503"/>
      <c r="Y87" s="503"/>
      <c r="Z87" s="503"/>
      <c r="AA87" s="501"/>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c r="BC87" s="482"/>
      <c r="BD87" s="482"/>
      <c r="BE87" s="482"/>
      <c r="BF87" s="483" t="s">
        <v>10</v>
      </c>
      <c r="BG87" s="491">
        <f t="shared" si="12"/>
        <v>0.66666666666666663</v>
      </c>
      <c r="BH87" s="492">
        <f t="shared" si="13"/>
        <v>1</v>
      </c>
      <c r="BI87" s="492">
        <f t="shared" si="14"/>
        <v>0.4</v>
      </c>
      <c r="BJ87" s="491">
        <f t="shared" si="15"/>
        <v>0.66666666666666663</v>
      </c>
      <c r="BK87" s="482"/>
      <c r="BL87" s="482"/>
      <c r="BM87" s="482"/>
      <c r="BN87" s="482"/>
      <c r="BO87" s="482"/>
      <c r="BP87" s="482"/>
      <c r="BQ87" s="482"/>
      <c r="BR87" s="482"/>
      <c r="BS87" s="482"/>
      <c r="BT87" s="482"/>
      <c r="BU87" s="482"/>
      <c r="BV87" s="482"/>
      <c r="BW87" s="482"/>
      <c r="BX87" s="482"/>
      <c r="BY87" s="482"/>
      <c r="BZ87" s="482"/>
      <c r="CA87" s="482"/>
      <c r="CB87" s="482"/>
      <c r="CC87" s="482"/>
      <c r="CD87" s="482"/>
      <c r="CE87" s="482"/>
      <c r="CF87" s="482"/>
      <c r="CG87" s="482"/>
      <c r="CH87" s="482"/>
      <c r="CI87" s="482"/>
      <c r="CJ87" s="482"/>
    </row>
    <row r="88" spans="1:88" ht="12.75" customHeight="1" x14ac:dyDescent="0.2">
      <c r="A88" s="532"/>
      <c r="B88" s="483" t="s">
        <v>9</v>
      </c>
      <c r="C88" s="492">
        <f>'9,6, &amp; 2'!EP235</f>
        <v>0</v>
      </c>
      <c r="D88" s="491">
        <f>'9,6, &amp; 2'!EQ235</f>
        <v>0.66666666666666663</v>
      </c>
      <c r="E88" s="491">
        <f>'9,6, &amp; 2'!ER235</f>
        <v>0.33333333333333331</v>
      </c>
      <c r="F88" s="492">
        <f>'9,6, &amp; 2'!ES235</f>
        <v>0</v>
      </c>
      <c r="G88" s="483" t="s">
        <v>9</v>
      </c>
      <c r="H88" s="492">
        <f>'9,6, &amp; 2'!EP236</f>
        <v>0.25</v>
      </c>
      <c r="I88" s="492">
        <f>'9,6, &amp; 2'!EQ236</f>
        <v>0.25</v>
      </c>
      <c r="J88" s="492">
        <f>'9,6, &amp; 2'!ER236</f>
        <v>0.5</v>
      </c>
      <c r="K88" s="492">
        <f>'9,6, &amp; 2'!ES236</f>
        <v>0</v>
      </c>
      <c r="L88" s="483" t="s">
        <v>9</v>
      </c>
      <c r="M88" s="492">
        <f>'9,6, &amp; 2'!EP237</f>
        <v>0</v>
      </c>
      <c r="N88" s="492">
        <f>'9,6, &amp; 2'!EQ237</f>
        <v>0.4</v>
      </c>
      <c r="O88" s="492">
        <f>'9,6, &amp; 2'!ER237</f>
        <v>0.6</v>
      </c>
      <c r="P88" s="492">
        <f>'9,6, &amp; 2'!ES237</f>
        <v>0</v>
      </c>
      <c r="Q88" s="483" t="s">
        <v>9</v>
      </c>
      <c r="R88" s="492">
        <f>'9,6, &amp; 2'!EP238</f>
        <v>0</v>
      </c>
      <c r="S88" s="491">
        <f>'9,6, &amp; 2'!EQ238</f>
        <v>0.33333333333333331</v>
      </c>
      <c r="T88" s="491">
        <f>'9,6, &amp; 2'!ER238</f>
        <v>0.66666666666666663</v>
      </c>
      <c r="U88" s="492">
        <f>'9,6, &amp; 2'!ES238</f>
        <v>0</v>
      </c>
      <c r="V88" s="503" t="s">
        <v>9</v>
      </c>
      <c r="W88" s="503"/>
      <c r="X88" s="503"/>
      <c r="Y88" s="503"/>
      <c r="Z88" s="503"/>
      <c r="AA88" s="501"/>
      <c r="AB88" s="482"/>
      <c r="AC88" s="482"/>
      <c r="AD88" s="482"/>
      <c r="AE88" s="482"/>
      <c r="AF88" s="482"/>
      <c r="AG88" s="482"/>
      <c r="AH88" s="482"/>
      <c r="AI88" s="482"/>
      <c r="AJ88" s="482"/>
      <c r="AK88" s="482"/>
      <c r="AL88" s="482"/>
      <c r="AM88" s="482"/>
      <c r="AN88" s="482"/>
      <c r="AO88" s="482"/>
      <c r="AP88" s="482"/>
      <c r="AQ88" s="482"/>
      <c r="AR88" s="482"/>
      <c r="AS88" s="482"/>
      <c r="AT88" s="482"/>
      <c r="AU88" s="482"/>
      <c r="AV88" s="482"/>
      <c r="AW88" s="482"/>
      <c r="AX88" s="482"/>
      <c r="AY88" s="482"/>
      <c r="AZ88" s="482"/>
      <c r="BA88" s="482"/>
      <c r="BB88" s="482"/>
      <c r="BC88" s="482"/>
      <c r="BD88" s="482"/>
      <c r="BE88" s="482"/>
      <c r="BF88" s="483" t="s">
        <v>9</v>
      </c>
      <c r="BG88" s="491">
        <f t="shared" si="12"/>
        <v>0.66666666666666663</v>
      </c>
      <c r="BH88" s="492">
        <f t="shared" si="13"/>
        <v>0.5</v>
      </c>
      <c r="BI88" s="492">
        <f t="shared" si="14"/>
        <v>0.4</v>
      </c>
      <c r="BJ88" s="491">
        <f t="shared" si="15"/>
        <v>0.33333333333333331</v>
      </c>
      <c r="BK88" s="482"/>
      <c r="BL88" s="482"/>
      <c r="BM88" s="482"/>
      <c r="BN88" s="482"/>
      <c r="BO88" s="482"/>
      <c r="BP88" s="482"/>
      <c r="BQ88" s="482"/>
      <c r="BR88" s="482"/>
      <c r="BS88" s="482"/>
      <c r="BT88" s="482"/>
      <c r="BU88" s="482"/>
      <c r="BV88" s="482"/>
      <c r="BW88" s="482"/>
      <c r="BX88" s="482"/>
      <c r="BY88" s="482"/>
      <c r="BZ88" s="482"/>
      <c r="CA88" s="482"/>
      <c r="CB88" s="482"/>
      <c r="CC88" s="482"/>
      <c r="CD88" s="482"/>
      <c r="CE88" s="482"/>
      <c r="CF88" s="482"/>
      <c r="CG88" s="482"/>
      <c r="CH88" s="482"/>
      <c r="CI88" s="482"/>
      <c r="CJ88" s="482"/>
    </row>
    <row r="89" spans="1:88" ht="12.75" customHeight="1" x14ac:dyDescent="0.2">
      <c r="A89" s="482"/>
      <c r="B89" s="507" t="s">
        <v>2794</v>
      </c>
      <c r="C89" s="508">
        <f t="shared" ref="C89:F89" si="16">AVERAGE(C75:C88)</f>
        <v>1.1904761904761904E-2</v>
      </c>
      <c r="D89" s="508">
        <f t="shared" si="16"/>
        <v>0.75</v>
      </c>
      <c r="E89" s="508">
        <f t="shared" si="16"/>
        <v>0.23809523809523811</v>
      </c>
      <c r="F89" s="508">
        <f t="shared" si="16"/>
        <v>0</v>
      </c>
      <c r="G89" s="482"/>
      <c r="H89" s="508">
        <f t="shared" ref="H89:K89" si="17">AVERAGE(H75:H88)</f>
        <v>0.10714285714285714</v>
      </c>
      <c r="I89" s="508">
        <f t="shared" si="17"/>
        <v>0.6071428571428571</v>
      </c>
      <c r="J89" s="508">
        <f t="shared" si="17"/>
        <v>0.2857142857142857</v>
      </c>
      <c r="K89" s="508">
        <f t="shared" si="17"/>
        <v>0</v>
      </c>
      <c r="L89" s="482"/>
      <c r="M89" s="508">
        <f t="shared" ref="M89:P89" si="18">AVERAGE(M75:M88)</f>
        <v>1.4285714285714287E-2</v>
      </c>
      <c r="N89" s="508">
        <f t="shared" si="18"/>
        <v>0.42857142857142871</v>
      </c>
      <c r="O89" s="508">
        <f t="shared" si="18"/>
        <v>0.55714285714285705</v>
      </c>
      <c r="P89" s="508">
        <f t="shared" si="18"/>
        <v>0</v>
      </c>
      <c r="Q89" s="482"/>
      <c r="R89" s="508">
        <f t="shared" ref="R89:U89" si="19">AVERAGE(R75:R88)</f>
        <v>0</v>
      </c>
      <c r="S89" s="508">
        <f t="shared" si="19"/>
        <v>0.52380952380952384</v>
      </c>
      <c r="T89" s="508">
        <f t="shared" si="19"/>
        <v>0.47619047619047616</v>
      </c>
      <c r="U89" s="508">
        <f t="shared" si="19"/>
        <v>2.3809523809523808E-2</v>
      </c>
      <c r="V89" s="482"/>
      <c r="W89" s="482"/>
      <c r="X89" s="482"/>
      <c r="Y89" s="482"/>
      <c r="Z89" s="482"/>
      <c r="AA89" s="482"/>
      <c r="AB89" s="482"/>
      <c r="AC89" s="482"/>
      <c r="AD89" s="482"/>
      <c r="AE89" s="482"/>
      <c r="AF89" s="482"/>
      <c r="AG89" s="482"/>
      <c r="AH89" s="482"/>
      <c r="AI89" s="482"/>
      <c r="AJ89" s="482"/>
      <c r="AK89" s="482"/>
      <c r="AL89" s="482"/>
      <c r="AM89" s="482"/>
      <c r="AN89" s="482"/>
      <c r="AO89" s="482"/>
      <c r="AP89" s="482"/>
      <c r="AQ89" s="482"/>
      <c r="AR89" s="482"/>
      <c r="AS89" s="482"/>
      <c r="AT89" s="482"/>
      <c r="AU89" s="482"/>
      <c r="AV89" s="482"/>
      <c r="AW89" s="482"/>
      <c r="AX89" s="482"/>
      <c r="AY89" s="482"/>
      <c r="AZ89" s="482"/>
      <c r="BA89" s="482"/>
      <c r="BB89" s="482"/>
      <c r="BC89" s="482"/>
      <c r="BD89" s="482"/>
      <c r="BE89" s="482"/>
      <c r="BF89" s="482"/>
      <c r="BG89" s="482"/>
      <c r="BH89" s="482"/>
      <c r="BI89" s="482"/>
      <c r="BJ89" s="482"/>
      <c r="BK89" s="482"/>
      <c r="BL89" s="482"/>
      <c r="BM89" s="482"/>
      <c r="BN89" s="482"/>
      <c r="BO89" s="482"/>
      <c r="BP89" s="482"/>
      <c r="BQ89" s="482"/>
      <c r="BR89" s="482"/>
      <c r="BS89" s="482"/>
      <c r="BT89" s="482"/>
      <c r="BU89" s="482"/>
      <c r="BV89" s="482"/>
      <c r="BW89" s="482"/>
      <c r="BX89" s="482"/>
      <c r="BY89" s="482"/>
      <c r="BZ89" s="482"/>
      <c r="CA89" s="482"/>
      <c r="CB89" s="482"/>
      <c r="CC89" s="482"/>
      <c r="CD89" s="482"/>
      <c r="CE89" s="482"/>
      <c r="CF89" s="482"/>
      <c r="CG89" s="482"/>
      <c r="CH89" s="482"/>
      <c r="CI89" s="482"/>
      <c r="CJ89" s="482"/>
    </row>
    <row r="90" spans="1:88" ht="12.75" customHeight="1" x14ac:dyDescent="0.2">
      <c r="A90" s="482"/>
      <c r="B90" s="482"/>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c r="BC90" s="482"/>
      <c r="BD90" s="482"/>
      <c r="BE90" s="482"/>
      <c r="BF90" s="482"/>
      <c r="BG90" s="482"/>
      <c r="BH90" s="482"/>
      <c r="BI90" s="482"/>
      <c r="BJ90" s="482"/>
      <c r="BK90" s="482"/>
      <c r="BL90" s="482"/>
      <c r="BM90" s="482"/>
      <c r="BN90" s="482"/>
      <c r="BO90" s="482"/>
      <c r="BP90" s="482"/>
      <c r="BQ90" s="482"/>
      <c r="BR90" s="482"/>
      <c r="BS90" s="482"/>
      <c r="BT90" s="482"/>
      <c r="BU90" s="482"/>
      <c r="BV90" s="482"/>
      <c r="BW90" s="482"/>
      <c r="BX90" s="482"/>
      <c r="BY90" s="482"/>
      <c r="BZ90" s="482"/>
      <c r="CA90" s="482"/>
      <c r="CB90" s="482"/>
      <c r="CC90" s="482"/>
      <c r="CD90" s="482"/>
      <c r="CE90" s="482"/>
      <c r="CF90" s="482"/>
      <c r="CG90" s="482"/>
      <c r="CH90" s="482"/>
      <c r="CI90" s="482"/>
      <c r="CJ90" s="482"/>
    </row>
    <row r="91" spans="1:88" ht="12.75" customHeight="1" x14ac:dyDescent="0.2">
      <c r="A91" s="482"/>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82"/>
      <c r="AP91" s="482"/>
      <c r="AQ91" s="482"/>
      <c r="AR91" s="482"/>
      <c r="AS91" s="482"/>
      <c r="AT91" s="482"/>
      <c r="AU91" s="482"/>
      <c r="AV91" s="482"/>
      <c r="AW91" s="482"/>
      <c r="AX91" s="482"/>
      <c r="AY91" s="482"/>
      <c r="AZ91" s="482"/>
      <c r="BA91" s="482"/>
      <c r="BB91" s="482"/>
      <c r="BC91" s="482"/>
      <c r="BD91" s="482"/>
      <c r="BE91" s="482"/>
      <c r="BF91" s="482"/>
      <c r="BG91" s="482"/>
      <c r="BH91" s="482"/>
      <c r="BI91" s="482"/>
      <c r="BJ91" s="482"/>
      <c r="BK91" s="482"/>
      <c r="BL91" s="482"/>
      <c r="BM91" s="482"/>
      <c r="BN91" s="482"/>
      <c r="BO91" s="482"/>
      <c r="BP91" s="482"/>
      <c r="BQ91" s="482"/>
      <c r="BR91" s="482"/>
      <c r="BS91" s="482"/>
      <c r="BT91" s="482"/>
      <c r="BU91" s="482"/>
      <c r="BV91" s="482"/>
      <c r="BW91" s="482"/>
      <c r="BX91" s="482"/>
      <c r="BY91" s="482"/>
      <c r="BZ91" s="482"/>
      <c r="CA91" s="482"/>
      <c r="CB91" s="482"/>
      <c r="CC91" s="482"/>
      <c r="CD91" s="482"/>
      <c r="CE91" s="482"/>
      <c r="CF91" s="482"/>
      <c r="CG91" s="482"/>
      <c r="CH91" s="482"/>
      <c r="CI91" s="482"/>
      <c r="CJ91" s="482"/>
    </row>
    <row r="92" spans="1:88" ht="12.75" customHeight="1" x14ac:dyDescent="0.2">
      <c r="A92" s="482"/>
      <c r="B92" s="482"/>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c r="BZ92" s="482"/>
      <c r="CA92" s="482"/>
      <c r="CB92" s="482"/>
      <c r="CC92" s="482"/>
      <c r="CD92" s="482"/>
      <c r="CE92" s="482"/>
      <c r="CF92" s="482"/>
      <c r="CG92" s="482"/>
      <c r="CH92" s="482"/>
      <c r="CI92" s="482"/>
      <c r="CJ92" s="482"/>
    </row>
    <row r="93" spans="1:88" ht="12.75" customHeight="1" x14ac:dyDescent="0.2">
      <c r="A93" s="482"/>
      <c r="B93" s="482"/>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82"/>
      <c r="AP93" s="482"/>
      <c r="AQ93" s="482"/>
      <c r="AR93" s="482"/>
      <c r="AS93" s="482"/>
      <c r="AT93" s="482"/>
      <c r="AU93" s="482"/>
      <c r="AV93" s="482"/>
      <c r="AW93" s="482"/>
      <c r="AX93" s="482"/>
      <c r="AY93" s="482"/>
      <c r="AZ93" s="482"/>
      <c r="BA93" s="482"/>
      <c r="BB93" s="482"/>
      <c r="BC93" s="482"/>
      <c r="BD93" s="482"/>
      <c r="BE93" s="482"/>
      <c r="BF93" s="482"/>
      <c r="BG93" s="482"/>
      <c r="BH93" s="482"/>
      <c r="BI93" s="482"/>
      <c r="BJ93" s="482"/>
      <c r="BK93" s="482"/>
      <c r="BL93" s="482"/>
      <c r="BM93" s="482"/>
      <c r="BN93" s="482"/>
      <c r="BO93" s="482"/>
      <c r="BP93" s="482"/>
      <c r="BQ93" s="482"/>
      <c r="BR93" s="482"/>
      <c r="BS93" s="482"/>
      <c r="BT93" s="482"/>
      <c r="BU93" s="482"/>
      <c r="BV93" s="482"/>
      <c r="BW93" s="482"/>
      <c r="BX93" s="482"/>
      <c r="BY93" s="482"/>
      <c r="BZ93" s="482"/>
      <c r="CA93" s="482"/>
      <c r="CB93" s="482"/>
      <c r="CC93" s="482"/>
      <c r="CD93" s="482"/>
      <c r="CE93" s="482"/>
      <c r="CF93" s="482"/>
      <c r="CG93" s="482"/>
      <c r="CH93" s="482"/>
      <c r="CI93" s="482"/>
      <c r="CJ93" s="482"/>
    </row>
    <row r="94" spans="1:88" ht="12.75" customHeight="1" x14ac:dyDescent="0.2">
      <c r="A94" s="482"/>
      <c r="B94" s="482"/>
      <c r="C94" s="482"/>
      <c r="D94" s="482"/>
      <c r="E94" s="482"/>
      <c r="F94" s="482"/>
      <c r="G94" s="11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c r="AQ94" s="482"/>
      <c r="AR94" s="482"/>
      <c r="AS94" s="482"/>
      <c r="AT94" s="482"/>
      <c r="AU94" s="482"/>
      <c r="AV94" s="482"/>
      <c r="AW94" s="482"/>
      <c r="AX94" s="482"/>
      <c r="AY94" s="482"/>
      <c r="AZ94" s="482"/>
      <c r="BA94" s="482"/>
      <c r="BB94" s="482"/>
      <c r="BC94" s="482"/>
      <c r="BD94" s="482"/>
      <c r="BE94" s="482"/>
      <c r="BF94" s="482"/>
      <c r="BG94" s="482"/>
      <c r="BH94" s="482"/>
      <c r="BI94" s="482"/>
      <c r="BJ94" s="482"/>
      <c r="BK94" s="482"/>
      <c r="BL94" s="482"/>
      <c r="BM94" s="482"/>
      <c r="BN94" s="482"/>
      <c r="BO94" s="482"/>
      <c r="BP94" s="482"/>
      <c r="BQ94" s="482"/>
      <c r="BR94" s="482"/>
      <c r="BS94" s="482"/>
      <c r="BT94" s="482"/>
      <c r="BU94" s="482"/>
      <c r="BV94" s="482"/>
      <c r="BW94" s="482"/>
      <c r="BX94" s="482"/>
      <c r="BY94" s="482"/>
      <c r="BZ94" s="482"/>
      <c r="CA94" s="482"/>
      <c r="CB94" s="482"/>
      <c r="CC94" s="482"/>
      <c r="CD94" s="482"/>
      <c r="CE94" s="482"/>
      <c r="CF94" s="482"/>
      <c r="CG94" s="482"/>
      <c r="CH94" s="482"/>
      <c r="CI94" s="482"/>
      <c r="CJ94" s="482"/>
    </row>
    <row r="95" spans="1:88" ht="12.75" customHeight="1" x14ac:dyDescent="0.2">
      <c r="A95" s="482"/>
      <c r="B95" s="482"/>
      <c r="C95" s="482"/>
      <c r="D95" s="482"/>
      <c r="E95" s="482"/>
      <c r="F95" s="482"/>
      <c r="G95" s="11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c r="AQ95" s="482"/>
      <c r="AR95" s="482"/>
      <c r="AS95" s="482"/>
      <c r="AT95" s="482"/>
      <c r="AU95" s="482"/>
      <c r="AV95" s="482"/>
      <c r="AW95" s="482"/>
      <c r="AX95" s="482"/>
      <c r="AY95" s="482"/>
      <c r="AZ95" s="482"/>
      <c r="BA95" s="482"/>
      <c r="BB95" s="482"/>
      <c r="BC95" s="482"/>
      <c r="BD95" s="482"/>
      <c r="BE95" s="482"/>
      <c r="BF95" s="482"/>
      <c r="BG95" s="482"/>
      <c r="BH95" s="482"/>
      <c r="BI95" s="482"/>
      <c r="BJ95" s="482"/>
      <c r="BK95" s="482"/>
      <c r="BL95" s="482"/>
      <c r="BM95" s="482"/>
      <c r="BN95" s="482"/>
      <c r="BO95" s="482"/>
      <c r="BP95" s="482"/>
      <c r="BQ95" s="482"/>
      <c r="BR95" s="482"/>
      <c r="BS95" s="482"/>
      <c r="BT95" s="482"/>
      <c r="BU95" s="482"/>
      <c r="BV95" s="482"/>
      <c r="BW95" s="482"/>
      <c r="BX95" s="482"/>
      <c r="BY95" s="482"/>
      <c r="BZ95" s="482"/>
      <c r="CA95" s="482"/>
      <c r="CB95" s="482"/>
      <c r="CC95" s="482"/>
      <c r="CD95" s="482"/>
      <c r="CE95" s="482"/>
      <c r="CF95" s="482"/>
      <c r="CG95" s="482"/>
      <c r="CH95" s="482"/>
      <c r="CI95" s="482"/>
      <c r="CJ95" s="482"/>
    </row>
    <row r="96" spans="1:88" ht="12.75" customHeight="1" x14ac:dyDescent="0.2">
      <c r="A96" s="482"/>
      <c r="B96" s="482"/>
      <c r="C96" s="482"/>
      <c r="D96" s="482"/>
      <c r="E96" s="482"/>
      <c r="F96" s="482"/>
      <c r="G96" s="11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482"/>
      <c r="AY96" s="482"/>
      <c r="AZ96" s="482"/>
      <c r="BA96" s="482"/>
      <c r="BB96" s="482"/>
      <c r="BC96" s="482"/>
      <c r="BD96" s="482"/>
      <c r="BE96" s="482"/>
      <c r="BF96" s="482"/>
      <c r="BG96" s="482"/>
      <c r="BH96" s="482"/>
      <c r="BI96" s="482"/>
      <c r="BJ96" s="482"/>
      <c r="BK96" s="482"/>
      <c r="BL96" s="482"/>
      <c r="BM96" s="482"/>
      <c r="BN96" s="482"/>
      <c r="BO96" s="482"/>
      <c r="BP96" s="482"/>
      <c r="BQ96" s="482"/>
      <c r="BR96" s="482"/>
      <c r="BS96" s="482"/>
      <c r="BT96" s="482"/>
      <c r="BU96" s="482"/>
      <c r="BV96" s="482"/>
      <c r="BW96" s="482"/>
      <c r="BX96" s="482"/>
      <c r="BY96" s="482"/>
      <c r="BZ96" s="482"/>
      <c r="CA96" s="482"/>
      <c r="CB96" s="482"/>
      <c r="CC96" s="482"/>
      <c r="CD96" s="482"/>
      <c r="CE96" s="482"/>
      <c r="CF96" s="482"/>
      <c r="CG96" s="482"/>
      <c r="CH96" s="482"/>
      <c r="CI96" s="482"/>
      <c r="CJ96" s="482"/>
    </row>
    <row r="97" spans="1:88" ht="12.75" customHeight="1" x14ac:dyDescent="0.2">
      <c r="A97" s="482"/>
      <c r="B97" s="482"/>
      <c r="C97" s="482"/>
      <c r="D97" s="482"/>
      <c r="E97" s="482"/>
      <c r="F97" s="482"/>
      <c r="G97" s="11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82"/>
      <c r="AP97" s="482"/>
      <c r="AQ97" s="482"/>
      <c r="AR97" s="482"/>
      <c r="AS97" s="482"/>
      <c r="AT97" s="482"/>
      <c r="AU97" s="482"/>
      <c r="AV97" s="482"/>
      <c r="AW97" s="482"/>
      <c r="AX97" s="482"/>
      <c r="AY97" s="482"/>
      <c r="AZ97" s="482"/>
      <c r="BA97" s="482"/>
      <c r="BB97" s="482"/>
      <c r="BC97" s="482"/>
      <c r="BD97" s="482"/>
      <c r="BE97" s="482"/>
      <c r="BF97" s="482"/>
      <c r="BG97" s="482"/>
      <c r="BH97" s="482"/>
      <c r="BI97" s="482"/>
      <c r="BJ97" s="482"/>
      <c r="BK97" s="482"/>
      <c r="BL97" s="482"/>
      <c r="BM97" s="482"/>
      <c r="BN97" s="482"/>
      <c r="BO97" s="482"/>
      <c r="BP97" s="482"/>
      <c r="BQ97" s="482"/>
      <c r="BR97" s="482"/>
      <c r="BS97" s="482"/>
      <c r="BT97" s="482"/>
      <c r="BU97" s="482"/>
      <c r="BV97" s="482"/>
      <c r="BW97" s="482"/>
      <c r="BX97" s="482"/>
      <c r="BY97" s="482"/>
      <c r="BZ97" s="482"/>
      <c r="CA97" s="482"/>
      <c r="CB97" s="482"/>
      <c r="CC97" s="482"/>
      <c r="CD97" s="482"/>
      <c r="CE97" s="482"/>
      <c r="CF97" s="482"/>
      <c r="CG97" s="482"/>
      <c r="CH97" s="482"/>
      <c r="CI97" s="482"/>
      <c r="CJ97" s="482"/>
    </row>
    <row r="98" spans="1:88" ht="12.75" customHeight="1" x14ac:dyDescent="0.2">
      <c r="A98" s="482"/>
      <c r="B98" s="482"/>
      <c r="C98" s="482"/>
      <c r="D98" s="482"/>
      <c r="E98" s="482"/>
      <c r="F98" s="482"/>
      <c r="G98" s="11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482"/>
      <c r="AY98" s="482"/>
      <c r="AZ98" s="482"/>
      <c r="BA98" s="482"/>
      <c r="BB98" s="482"/>
      <c r="BC98" s="482"/>
      <c r="BD98" s="482"/>
      <c r="BE98" s="482"/>
      <c r="BF98" s="482"/>
      <c r="BG98" s="482"/>
      <c r="BH98" s="482"/>
      <c r="BI98" s="482"/>
      <c r="BJ98" s="482"/>
      <c r="BK98" s="482"/>
      <c r="BL98" s="482"/>
      <c r="BM98" s="482"/>
      <c r="BN98" s="482"/>
      <c r="BO98" s="482"/>
      <c r="BP98" s="482"/>
      <c r="BQ98" s="482"/>
      <c r="BR98" s="482"/>
      <c r="BS98" s="482"/>
      <c r="BT98" s="482"/>
      <c r="BU98" s="482"/>
      <c r="BV98" s="482"/>
      <c r="BW98" s="482"/>
      <c r="BX98" s="482"/>
      <c r="BY98" s="482"/>
      <c r="BZ98" s="482"/>
      <c r="CA98" s="482"/>
      <c r="CB98" s="482"/>
      <c r="CC98" s="482"/>
      <c r="CD98" s="482"/>
      <c r="CE98" s="482"/>
      <c r="CF98" s="482"/>
      <c r="CG98" s="482"/>
      <c r="CH98" s="482"/>
      <c r="CI98" s="482"/>
      <c r="CJ98" s="482"/>
    </row>
    <row r="99" spans="1:88" ht="12.75" customHeight="1" x14ac:dyDescent="0.2">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482"/>
      <c r="AP99" s="482"/>
      <c r="AQ99" s="482"/>
      <c r="AR99" s="482"/>
      <c r="AS99" s="482"/>
      <c r="AT99" s="482"/>
      <c r="AU99" s="482"/>
      <c r="AV99" s="482"/>
      <c r="AW99" s="482"/>
      <c r="AX99" s="482"/>
      <c r="AY99" s="482"/>
      <c r="AZ99" s="482"/>
      <c r="BA99" s="482"/>
      <c r="BB99" s="482"/>
      <c r="BC99" s="482"/>
      <c r="BD99" s="482"/>
      <c r="BE99" s="482"/>
      <c r="BF99" s="482"/>
      <c r="BG99" s="482"/>
      <c r="BH99" s="482"/>
      <c r="BI99" s="482"/>
      <c r="BJ99" s="482"/>
      <c r="BK99" s="482"/>
      <c r="BL99" s="482"/>
      <c r="BM99" s="482"/>
      <c r="BN99" s="482"/>
      <c r="BO99" s="482"/>
      <c r="BP99" s="482"/>
      <c r="BQ99" s="482"/>
      <c r="BR99" s="482"/>
      <c r="BS99" s="482"/>
      <c r="BT99" s="482"/>
      <c r="BU99" s="482"/>
      <c r="BV99" s="482"/>
      <c r="BW99" s="482"/>
      <c r="BX99" s="482"/>
      <c r="BY99" s="482"/>
      <c r="BZ99" s="482"/>
      <c r="CA99" s="482"/>
      <c r="CB99" s="482"/>
      <c r="CC99" s="482"/>
      <c r="CD99" s="482"/>
      <c r="CE99" s="482"/>
      <c r="CF99" s="482"/>
      <c r="CG99" s="482"/>
      <c r="CH99" s="482"/>
      <c r="CI99" s="482"/>
      <c r="CJ99" s="482"/>
    </row>
    <row r="100" spans="1:88" ht="12.75" customHeight="1" x14ac:dyDescent="0.2">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c r="AQ100" s="482"/>
      <c r="AR100" s="482"/>
      <c r="AS100" s="482"/>
      <c r="AT100" s="482"/>
      <c r="AU100" s="482"/>
      <c r="AV100" s="482"/>
      <c r="AW100" s="482"/>
      <c r="AX100" s="482"/>
      <c r="AY100" s="482"/>
      <c r="AZ100" s="482"/>
      <c r="BA100" s="482"/>
      <c r="BB100" s="482"/>
      <c r="BC100" s="482"/>
      <c r="BD100" s="482"/>
      <c r="BE100" s="482"/>
      <c r="BF100" s="482"/>
      <c r="BG100" s="482"/>
      <c r="BH100" s="482"/>
      <c r="BI100" s="482"/>
      <c r="BJ100" s="482"/>
      <c r="BK100" s="482"/>
      <c r="BL100" s="482"/>
      <c r="BM100" s="482"/>
      <c r="BN100" s="482"/>
      <c r="BO100" s="482"/>
      <c r="BP100" s="482"/>
      <c r="BQ100" s="482"/>
      <c r="BR100" s="482"/>
      <c r="BS100" s="482"/>
      <c r="BT100" s="482"/>
      <c r="BU100" s="482"/>
      <c r="BV100" s="482"/>
      <c r="BW100" s="482"/>
      <c r="BX100" s="482"/>
      <c r="BY100" s="482"/>
      <c r="BZ100" s="482"/>
      <c r="CA100" s="482"/>
      <c r="CB100" s="482"/>
      <c r="CC100" s="482"/>
      <c r="CD100" s="482"/>
      <c r="CE100" s="482"/>
      <c r="CF100" s="482"/>
      <c r="CG100" s="482"/>
      <c r="CH100" s="482"/>
      <c r="CI100" s="482"/>
      <c r="CJ100" s="482"/>
    </row>
    <row r="101" spans="1:88" ht="12.75" customHeight="1" x14ac:dyDescent="0.2">
      <c r="A101" s="482"/>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c r="AQ101" s="482"/>
      <c r="AR101" s="482"/>
      <c r="AS101" s="482"/>
      <c r="AT101" s="482"/>
      <c r="AU101" s="482"/>
      <c r="AV101" s="482"/>
      <c r="AW101" s="482"/>
      <c r="AX101" s="482"/>
      <c r="AY101" s="482"/>
      <c r="AZ101" s="482"/>
      <c r="BA101" s="482"/>
      <c r="BB101" s="482"/>
      <c r="BC101" s="482"/>
      <c r="BD101" s="482"/>
      <c r="BE101" s="482"/>
      <c r="BF101" s="482"/>
      <c r="BG101" s="482"/>
      <c r="BH101" s="482"/>
      <c r="BI101" s="482"/>
      <c r="BJ101" s="482"/>
      <c r="BK101" s="482"/>
      <c r="BL101" s="482"/>
      <c r="BM101" s="482"/>
      <c r="BN101" s="482"/>
      <c r="BO101" s="482"/>
      <c r="BP101" s="482"/>
      <c r="BQ101" s="482"/>
      <c r="BR101" s="482"/>
      <c r="BS101" s="482"/>
      <c r="BT101" s="482"/>
      <c r="BU101" s="482"/>
      <c r="BV101" s="482"/>
      <c r="BW101" s="482"/>
      <c r="BX101" s="482"/>
      <c r="BY101" s="482"/>
      <c r="BZ101" s="482"/>
      <c r="CA101" s="482"/>
      <c r="CB101" s="482"/>
      <c r="CC101" s="482"/>
      <c r="CD101" s="482"/>
      <c r="CE101" s="482"/>
      <c r="CF101" s="482"/>
      <c r="CG101" s="482"/>
      <c r="CH101" s="482"/>
      <c r="CI101" s="482"/>
      <c r="CJ101" s="482"/>
    </row>
    <row r="102" spans="1:88" ht="12.75" customHeight="1" x14ac:dyDescent="0.2">
      <c r="A102" s="482"/>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c r="AQ102" s="482"/>
      <c r="AR102" s="482"/>
      <c r="AS102" s="482"/>
      <c r="AT102" s="482"/>
      <c r="AU102" s="482"/>
      <c r="AV102" s="482"/>
      <c r="AW102" s="482"/>
      <c r="AX102" s="482"/>
      <c r="AY102" s="482"/>
      <c r="AZ102" s="482"/>
      <c r="BA102" s="482"/>
      <c r="BB102" s="482"/>
      <c r="BC102" s="482"/>
      <c r="BD102" s="482"/>
      <c r="BE102" s="482"/>
      <c r="BF102" s="482"/>
      <c r="BG102" s="482"/>
      <c r="BH102" s="482"/>
      <c r="BI102" s="482"/>
      <c r="BJ102" s="482"/>
      <c r="BK102" s="482"/>
      <c r="BL102" s="482"/>
      <c r="BM102" s="482"/>
      <c r="BN102" s="482"/>
      <c r="BO102" s="482"/>
      <c r="BP102" s="482"/>
      <c r="BQ102" s="482"/>
      <c r="BR102" s="482"/>
      <c r="BS102" s="482"/>
      <c r="BT102" s="482"/>
      <c r="BU102" s="482"/>
      <c r="BV102" s="482"/>
      <c r="BW102" s="482"/>
      <c r="BX102" s="482"/>
      <c r="BY102" s="482"/>
      <c r="BZ102" s="482"/>
      <c r="CA102" s="482"/>
      <c r="CB102" s="482"/>
      <c r="CC102" s="482"/>
      <c r="CD102" s="482"/>
      <c r="CE102" s="482"/>
      <c r="CF102" s="482"/>
      <c r="CG102" s="482"/>
      <c r="CH102" s="482"/>
      <c r="CI102" s="482"/>
      <c r="CJ102" s="482"/>
    </row>
    <row r="103" spans="1:88" ht="12.75" customHeight="1" x14ac:dyDescent="0.2">
      <c r="A103" s="482"/>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c r="AO103" s="482"/>
      <c r="AP103" s="482"/>
      <c r="AQ103" s="482"/>
      <c r="AR103" s="482"/>
      <c r="AS103" s="482"/>
      <c r="AT103" s="482"/>
      <c r="AU103" s="482"/>
      <c r="AV103" s="482"/>
      <c r="AW103" s="482"/>
      <c r="AX103" s="482"/>
      <c r="AY103" s="482"/>
      <c r="AZ103" s="482"/>
      <c r="BA103" s="482"/>
      <c r="BB103" s="482"/>
      <c r="BC103" s="482"/>
      <c r="BD103" s="482"/>
      <c r="BE103" s="482"/>
      <c r="BF103" s="482"/>
      <c r="BG103" s="482"/>
      <c r="BH103" s="482"/>
      <c r="BI103" s="482"/>
      <c r="BJ103" s="482"/>
      <c r="BK103" s="482"/>
      <c r="BL103" s="482"/>
      <c r="BM103" s="482"/>
      <c r="BN103" s="482"/>
      <c r="BO103" s="482"/>
      <c r="BP103" s="482"/>
      <c r="BQ103" s="482"/>
      <c r="BR103" s="482"/>
      <c r="BS103" s="482"/>
      <c r="BT103" s="482"/>
      <c r="BU103" s="482"/>
      <c r="BV103" s="482"/>
      <c r="BW103" s="482"/>
      <c r="BX103" s="482"/>
      <c r="BY103" s="482"/>
      <c r="BZ103" s="482"/>
      <c r="CA103" s="482"/>
      <c r="CB103" s="482"/>
      <c r="CC103" s="482"/>
      <c r="CD103" s="482"/>
      <c r="CE103" s="482"/>
      <c r="CF103" s="482"/>
      <c r="CG103" s="482"/>
      <c r="CH103" s="482"/>
      <c r="CI103" s="482"/>
      <c r="CJ103" s="482"/>
    </row>
    <row r="104" spans="1:88" ht="12.75" customHeight="1" x14ac:dyDescent="0.2">
      <c r="A104" s="482"/>
      <c r="B104" s="482"/>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c r="AO104" s="482"/>
      <c r="AP104" s="482"/>
      <c r="AQ104" s="482"/>
      <c r="AR104" s="482"/>
      <c r="AS104" s="482"/>
      <c r="AT104" s="482"/>
      <c r="AU104" s="482"/>
      <c r="AV104" s="482"/>
      <c r="AW104" s="482"/>
      <c r="AX104" s="482"/>
      <c r="AY104" s="482"/>
      <c r="AZ104" s="482"/>
      <c r="BA104" s="482"/>
      <c r="BB104" s="482"/>
      <c r="BC104" s="482"/>
      <c r="BD104" s="482"/>
      <c r="BE104" s="482"/>
      <c r="BF104" s="482"/>
      <c r="BG104" s="482"/>
      <c r="BH104" s="482"/>
      <c r="BI104" s="482"/>
      <c r="BJ104" s="482"/>
      <c r="BK104" s="482"/>
      <c r="BL104" s="482"/>
      <c r="BM104" s="482"/>
      <c r="BN104" s="482"/>
      <c r="BO104" s="482"/>
      <c r="BP104" s="482"/>
      <c r="BQ104" s="482"/>
      <c r="BR104" s="482"/>
      <c r="BS104" s="482"/>
      <c r="BT104" s="482"/>
      <c r="BU104" s="482"/>
      <c r="BV104" s="482"/>
      <c r="BW104" s="482"/>
      <c r="BX104" s="482"/>
      <c r="BY104" s="482"/>
      <c r="BZ104" s="482"/>
      <c r="CA104" s="482"/>
      <c r="CB104" s="482"/>
      <c r="CC104" s="482"/>
      <c r="CD104" s="482"/>
      <c r="CE104" s="482"/>
      <c r="CF104" s="482"/>
      <c r="CG104" s="482"/>
      <c r="CH104" s="482"/>
      <c r="CI104" s="482"/>
      <c r="CJ104" s="482"/>
    </row>
    <row r="105" spans="1:88" ht="12.75" customHeight="1" x14ac:dyDescent="0.2">
      <c r="A105" s="482"/>
      <c r="B105" s="482"/>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c r="AO105" s="482"/>
      <c r="AP105" s="482"/>
      <c r="AQ105" s="482"/>
      <c r="AR105" s="482"/>
      <c r="AS105" s="482"/>
      <c r="AT105" s="482"/>
      <c r="AU105" s="482"/>
      <c r="AV105" s="482"/>
      <c r="AW105" s="482"/>
      <c r="AX105" s="482"/>
      <c r="AY105" s="482"/>
      <c r="AZ105" s="482"/>
      <c r="BA105" s="482"/>
      <c r="BB105" s="482"/>
      <c r="BC105" s="482"/>
      <c r="BD105" s="482"/>
      <c r="BE105" s="482"/>
      <c r="BF105" s="482"/>
      <c r="BG105" s="482"/>
      <c r="BH105" s="482"/>
      <c r="BI105" s="482"/>
      <c r="BJ105" s="482"/>
      <c r="BK105" s="482"/>
      <c r="BL105" s="482"/>
      <c r="BM105" s="482"/>
      <c r="BN105" s="482"/>
      <c r="BO105" s="482"/>
      <c r="BP105" s="482"/>
      <c r="BQ105" s="482"/>
      <c r="BR105" s="482"/>
      <c r="BS105" s="482"/>
      <c r="BT105" s="482"/>
      <c r="BU105" s="482"/>
      <c r="BV105" s="482"/>
      <c r="BW105" s="482"/>
      <c r="BX105" s="482"/>
      <c r="BY105" s="482"/>
      <c r="BZ105" s="482"/>
      <c r="CA105" s="482"/>
      <c r="CB105" s="482"/>
      <c r="CC105" s="482"/>
      <c r="CD105" s="482"/>
      <c r="CE105" s="482"/>
      <c r="CF105" s="482"/>
      <c r="CG105" s="482"/>
      <c r="CH105" s="482"/>
      <c r="CI105" s="482"/>
      <c r="CJ105" s="482"/>
    </row>
    <row r="106" spans="1:88" ht="12.75" customHeight="1" x14ac:dyDescent="0.2">
      <c r="A106" s="482"/>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c r="AO106" s="482"/>
      <c r="AP106" s="482"/>
      <c r="AQ106" s="482"/>
      <c r="AR106" s="482"/>
      <c r="AS106" s="482"/>
      <c r="AT106" s="482"/>
      <c r="AU106" s="482"/>
      <c r="AV106" s="482"/>
      <c r="AW106" s="482"/>
      <c r="AX106" s="482"/>
      <c r="AY106" s="482"/>
      <c r="AZ106" s="482"/>
      <c r="BA106" s="482"/>
      <c r="BB106" s="482"/>
      <c r="BC106" s="482"/>
      <c r="BD106" s="482"/>
      <c r="BE106" s="482"/>
      <c r="BF106" s="482"/>
      <c r="BG106" s="482"/>
      <c r="BH106" s="482"/>
      <c r="BI106" s="482"/>
      <c r="BJ106" s="482"/>
      <c r="BK106" s="482"/>
      <c r="BL106" s="482"/>
      <c r="BM106" s="482"/>
      <c r="BN106" s="482"/>
      <c r="BO106" s="482"/>
      <c r="BP106" s="482"/>
      <c r="BQ106" s="482"/>
      <c r="BR106" s="482"/>
      <c r="BS106" s="482"/>
      <c r="BT106" s="482"/>
      <c r="BU106" s="482"/>
      <c r="BV106" s="482"/>
      <c r="BW106" s="482"/>
      <c r="BX106" s="482"/>
      <c r="BY106" s="482"/>
      <c r="BZ106" s="482"/>
      <c r="CA106" s="482"/>
      <c r="CB106" s="482"/>
      <c r="CC106" s="482"/>
      <c r="CD106" s="482"/>
      <c r="CE106" s="482"/>
      <c r="CF106" s="482"/>
      <c r="CG106" s="482"/>
      <c r="CH106" s="482"/>
      <c r="CI106" s="482"/>
      <c r="CJ106" s="482"/>
    </row>
    <row r="107" spans="1:88" ht="12.75" customHeight="1" x14ac:dyDescent="0.2">
      <c r="A107" s="482"/>
      <c r="B107" s="482"/>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c r="AO107" s="482"/>
      <c r="AP107" s="482"/>
      <c r="AQ107" s="482"/>
      <c r="AR107" s="482"/>
      <c r="AS107" s="482"/>
      <c r="AT107" s="482"/>
      <c r="AU107" s="482"/>
      <c r="AV107" s="482"/>
      <c r="AW107" s="482"/>
      <c r="AX107" s="482"/>
      <c r="AY107" s="482"/>
      <c r="AZ107" s="482"/>
      <c r="BA107" s="482"/>
      <c r="BB107" s="482"/>
      <c r="BC107" s="482"/>
      <c r="BD107" s="482"/>
      <c r="BE107" s="482"/>
      <c r="BF107" s="482"/>
      <c r="BG107" s="482"/>
      <c r="BH107" s="482"/>
      <c r="BI107" s="482"/>
      <c r="BJ107" s="482"/>
      <c r="BK107" s="482"/>
      <c r="BL107" s="482"/>
      <c r="BM107" s="482"/>
      <c r="BN107" s="482"/>
      <c r="BO107" s="482"/>
      <c r="BP107" s="482"/>
      <c r="BQ107" s="482"/>
      <c r="BR107" s="482"/>
      <c r="BS107" s="482"/>
      <c r="BT107" s="482"/>
      <c r="BU107" s="482"/>
      <c r="BV107" s="482"/>
      <c r="BW107" s="482"/>
      <c r="BX107" s="482"/>
      <c r="BY107" s="482"/>
      <c r="BZ107" s="482"/>
      <c r="CA107" s="482"/>
      <c r="CB107" s="482"/>
      <c r="CC107" s="482"/>
      <c r="CD107" s="482"/>
      <c r="CE107" s="482"/>
      <c r="CF107" s="482"/>
      <c r="CG107" s="482"/>
      <c r="CH107" s="482"/>
      <c r="CI107" s="482"/>
      <c r="CJ107" s="482"/>
    </row>
    <row r="108" spans="1:88" ht="12.75" customHeight="1" x14ac:dyDescent="0.2">
      <c r="A108" s="482"/>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c r="AS108" s="482"/>
      <c r="AT108" s="482"/>
      <c r="AU108" s="482"/>
      <c r="AV108" s="482"/>
      <c r="AW108" s="482"/>
      <c r="AX108" s="482"/>
      <c r="AY108" s="482"/>
      <c r="AZ108" s="482"/>
      <c r="BA108" s="482"/>
      <c r="BB108" s="482"/>
      <c r="BC108" s="482"/>
      <c r="BD108" s="482"/>
      <c r="BE108" s="482"/>
      <c r="BF108" s="482"/>
      <c r="BG108" s="482"/>
      <c r="BH108" s="482"/>
      <c r="BI108" s="482"/>
      <c r="BJ108" s="482"/>
      <c r="BK108" s="482"/>
      <c r="BL108" s="482"/>
      <c r="BM108" s="482"/>
      <c r="BN108" s="482"/>
      <c r="BO108" s="482"/>
      <c r="BP108" s="482"/>
      <c r="BQ108" s="482"/>
      <c r="BR108" s="482"/>
      <c r="BS108" s="482"/>
      <c r="BT108" s="482"/>
      <c r="BU108" s="482"/>
      <c r="BV108" s="482"/>
      <c r="BW108" s="482"/>
      <c r="BX108" s="482"/>
      <c r="BY108" s="482"/>
      <c r="BZ108" s="482"/>
      <c r="CA108" s="482"/>
      <c r="CB108" s="482"/>
      <c r="CC108" s="482"/>
      <c r="CD108" s="482"/>
      <c r="CE108" s="482"/>
      <c r="CF108" s="482"/>
      <c r="CG108" s="482"/>
      <c r="CH108" s="482"/>
      <c r="CI108" s="482"/>
      <c r="CJ108" s="482"/>
    </row>
    <row r="109" spans="1:88" ht="12.75" customHeight="1" x14ac:dyDescent="0.2">
      <c r="A109" s="482"/>
      <c r="B109" s="482"/>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2"/>
      <c r="AJ109" s="482"/>
      <c r="AK109" s="482"/>
      <c r="AL109" s="482"/>
      <c r="AM109" s="482"/>
      <c r="AN109" s="482"/>
      <c r="AO109" s="482"/>
      <c r="AP109" s="482"/>
      <c r="AQ109" s="482"/>
      <c r="AR109" s="482"/>
      <c r="AS109" s="482"/>
      <c r="AT109" s="482"/>
      <c r="AU109" s="482"/>
      <c r="AV109" s="482"/>
      <c r="AW109" s="482"/>
      <c r="AX109" s="482"/>
      <c r="AY109" s="482"/>
      <c r="AZ109" s="482"/>
      <c r="BA109" s="482"/>
      <c r="BB109" s="482"/>
      <c r="BC109" s="482"/>
      <c r="BD109" s="482"/>
      <c r="BE109" s="482"/>
      <c r="BF109" s="482"/>
      <c r="BG109" s="482"/>
      <c r="BH109" s="482"/>
      <c r="BI109" s="482"/>
      <c r="BJ109" s="482"/>
      <c r="BK109" s="482"/>
      <c r="BL109" s="482"/>
      <c r="BM109" s="482"/>
      <c r="BN109" s="482"/>
      <c r="BO109" s="482"/>
      <c r="BP109" s="482"/>
      <c r="BQ109" s="482"/>
      <c r="BR109" s="482"/>
      <c r="BS109" s="482"/>
      <c r="BT109" s="482"/>
      <c r="BU109" s="482"/>
      <c r="BV109" s="482"/>
      <c r="BW109" s="482"/>
      <c r="BX109" s="482"/>
      <c r="BY109" s="482"/>
      <c r="BZ109" s="482"/>
      <c r="CA109" s="482"/>
      <c r="CB109" s="482"/>
      <c r="CC109" s="482"/>
      <c r="CD109" s="482"/>
      <c r="CE109" s="482"/>
      <c r="CF109" s="482"/>
      <c r="CG109" s="482"/>
      <c r="CH109" s="482"/>
      <c r="CI109" s="482"/>
      <c r="CJ109" s="482"/>
    </row>
    <row r="110" spans="1:88" ht="12.75" customHeight="1" x14ac:dyDescent="0.2">
      <c r="A110" s="707" t="s">
        <v>811</v>
      </c>
      <c r="B110" s="704" t="s">
        <v>117</v>
      </c>
      <c r="C110" s="573"/>
      <c r="D110" s="573"/>
      <c r="E110" s="573"/>
      <c r="F110" s="574"/>
      <c r="G110" s="713"/>
      <c r="H110" s="710"/>
      <c r="I110" s="710"/>
      <c r="J110" s="710"/>
      <c r="K110" s="710"/>
      <c r="L110" s="709"/>
      <c r="M110" s="710"/>
      <c r="N110" s="710"/>
      <c r="O110" s="710"/>
      <c r="P110" s="710"/>
      <c r="Q110" s="709"/>
      <c r="R110" s="710"/>
      <c r="S110" s="710"/>
      <c r="T110" s="710"/>
      <c r="U110" s="710"/>
      <c r="V110" s="709"/>
      <c r="W110" s="710"/>
      <c r="X110" s="710"/>
      <c r="Y110" s="710"/>
      <c r="Z110" s="710"/>
      <c r="AA110" s="482"/>
      <c r="AB110" s="482"/>
      <c r="AC110" s="482"/>
      <c r="AD110" s="482"/>
      <c r="AE110" s="482"/>
      <c r="AF110" s="482"/>
      <c r="AG110" s="482"/>
      <c r="AH110" s="482"/>
      <c r="AI110" s="482"/>
      <c r="AJ110" s="482"/>
      <c r="AK110" s="482"/>
      <c r="AL110" s="482"/>
      <c r="AM110" s="482"/>
      <c r="AN110" s="482"/>
      <c r="AO110" s="482"/>
      <c r="AP110" s="482"/>
      <c r="AQ110" s="482"/>
      <c r="AR110" s="482"/>
      <c r="AS110" s="482"/>
      <c r="AT110" s="482"/>
      <c r="AU110" s="482"/>
      <c r="AV110" s="482"/>
      <c r="AW110" s="482"/>
      <c r="AX110" s="482"/>
      <c r="AY110" s="482"/>
      <c r="AZ110" s="482"/>
      <c r="BA110" s="482"/>
      <c r="BB110" s="482"/>
      <c r="BC110" s="482"/>
      <c r="BD110" s="482"/>
      <c r="BE110" s="482"/>
      <c r="BF110" s="482"/>
      <c r="BG110" s="482"/>
      <c r="BH110" s="482"/>
      <c r="BI110" s="482"/>
      <c r="BJ110" s="482"/>
      <c r="BK110" s="482"/>
      <c r="BL110" s="482"/>
      <c r="BM110" s="482"/>
      <c r="BN110" s="482"/>
      <c r="BO110" s="482"/>
      <c r="BP110" s="482"/>
      <c r="BQ110" s="482"/>
      <c r="BR110" s="482"/>
      <c r="BS110" s="482"/>
      <c r="BT110" s="482"/>
      <c r="BU110" s="482"/>
      <c r="BV110" s="482"/>
      <c r="BW110" s="482"/>
      <c r="BX110" s="482"/>
      <c r="BY110" s="482"/>
      <c r="BZ110" s="482"/>
      <c r="CA110" s="482"/>
      <c r="CB110" s="482"/>
      <c r="CC110" s="482"/>
      <c r="CD110" s="482"/>
      <c r="CE110" s="482"/>
      <c r="CF110" s="482"/>
      <c r="CG110" s="482"/>
      <c r="CH110" s="482"/>
      <c r="CI110" s="482"/>
      <c r="CJ110" s="482"/>
    </row>
    <row r="111" spans="1:88" ht="12.75" customHeight="1" x14ac:dyDescent="0.2">
      <c r="A111" s="531"/>
      <c r="B111" s="487" t="s">
        <v>19</v>
      </c>
      <c r="C111" s="114" t="s">
        <v>52</v>
      </c>
      <c r="D111" s="114" t="s">
        <v>53</v>
      </c>
      <c r="E111" s="114" t="s">
        <v>54</v>
      </c>
      <c r="F111" s="114" t="s">
        <v>55</v>
      </c>
      <c r="G111" s="500"/>
      <c r="H111" s="489"/>
      <c r="I111" s="489"/>
      <c r="J111" s="489"/>
      <c r="K111" s="489"/>
      <c r="L111" s="490"/>
      <c r="M111" s="489"/>
      <c r="N111" s="489"/>
      <c r="O111" s="489"/>
      <c r="P111" s="489"/>
      <c r="Q111" s="490"/>
      <c r="R111" s="489"/>
      <c r="S111" s="489"/>
      <c r="T111" s="489"/>
      <c r="U111" s="489"/>
      <c r="V111" s="490"/>
      <c r="W111" s="489"/>
      <c r="X111" s="489"/>
      <c r="Y111" s="489"/>
      <c r="Z111" s="489"/>
      <c r="AA111" s="709"/>
      <c r="AB111" s="710"/>
      <c r="AC111" s="710"/>
      <c r="AD111" s="710"/>
      <c r="AE111" s="710"/>
      <c r="AF111" s="482"/>
      <c r="AG111" s="482"/>
      <c r="AH111" s="482"/>
      <c r="AI111" s="482"/>
      <c r="AJ111" s="482"/>
      <c r="AK111" s="482"/>
      <c r="AL111" s="482"/>
      <c r="AM111" s="482"/>
      <c r="AN111" s="482"/>
      <c r="AO111" s="482"/>
      <c r="AP111" s="482"/>
      <c r="AQ111" s="482"/>
      <c r="AR111" s="482"/>
      <c r="AS111" s="482"/>
      <c r="AT111" s="482"/>
      <c r="AU111" s="482"/>
      <c r="AV111" s="482"/>
      <c r="AW111" s="482"/>
      <c r="AX111" s="482"/>
      <c r="AY111" s="482"/>
      <c r="AZ111" s="482"/>
      <c r="BA111" s="482"/>
      <c r="BB111" s="482"/>
      <c r="BC111" s="482"/>
      <c r="BD111" s="482"/>
      <c r="BE111" s="482"/>
      <c r="BF111" s="487" t="s">
        <v>19</v>
      </c>
      <c r="BG111" s="510" t="s">
        <v>117</v>
      </c>
      <c r="BH111" s="482"/>
      <c r="BI111" s="482"/>
      <c r="BJ111" s="482"/>
      <c r="BK111" s="482"/>
      <c r="BL111" s="482"/>
      <c r="BM111" s="482"/>
      <c r="BN111" s="482"/>
      <c r="BO111" s="482"/>
      <c r="BP111" s="482"/>
      <c r="BQ111" s="482"/>
      <c r="BR111" s="482"/>
      <c r="BS111" s="482"/>
      <c r="BT111" s="482"/>
      <c r="BU111" s="482"/>
      <c r="BV111" s="482"/>
      <c r="BW111" s="482"/>
      <c r="BX111" s="482"/>
      <c r="BY111" s="482"/>
      <c r="BZ111" s="482"/>
      <c r="CA111" s="482"/>
      <c r="CB111" s="482"/>
      <c r="CC111" s="482"/>
      <c r="CD111" s="482"/>
      <c r="CE111" s="482"/>
      <c r="CF111" s="482"/>
      <c r="CG111" s="482"/>
      <c r="CH111" s="482"/>
      <c r="CI111" s="482"/>
      <c r="CJ111" s="482"/>
    </row>
    <row r="112" spans="1:88" ht="12.75" customHeight="1" x14ac:dyDescent="0.2">
      <c r="A112" s="531"/>
      <c r="B112" s="483" t="s">
        <v>1</v>
      </c>
      <c r="C112" s="492">
        <f>'1, 3, &amp; 5'!O104</f>
        <v>0</v>
      </c>
      <c r="D112" s="491">
        <f>'1, 3, &amp; 5'!P104</f>
        <v>0.33333333333333331</v>
      </c>
      <c r="E112" s="491">
        <f>'1, 3, &amp; 5'!Q104</f>
        <v>0.66666666666666663</v>
      </c>
      <c r="F112" s="492">
        <f>'1, 3, &amp; 5'!R104</f>
        <v>0</v>
      </c>
      <c r="G112" s="501"/>
      <c r="H112" s="482"/>
      <c r="I112" s="482"/>
      <c r="J112" s="482"/>
      <c r="K112" s="482"/>
      <c r="L112" s="482"/>
      <c r="M112" s="482"/>
      <c r="N112" s="482"/>
      <c r="O112" s="482"/>
      <c r="P112" s="482"/>
      <c r="Q112" s="482"/>
      <c r="R112" s="482"/>
      <c r="S112" s="482"/>
      <c r="T112" s="482"/>
      <c r="U112" s="482"/>
      <c r="V112" s="482"/>
      <c r="W112" s="482"/>
      <c r="X112" s="482"/>
      <c r="Y112" s="482"/>
      <c r="Z112" s="482"/>
      <c r="AA112" s="490"/>
      <c r="AB112" s="489"/>
      <c r="AC112" s="489"/>
      <c r="AD112" s="489"/>
      <c r="AE112" s="489"/>
      <c r="AF112" s="482"/>
      <c r="AG112" s="482"/>
      <c r="AH112" s="482"/>
      <c r="AI112" s="482"/>
      <c r="AJ112" s="482"/>
      <c r="AK112" s="482"/>
      <c r="AL112" s="482"/>
      <c r="AM112" s="482"/>
      <c r="AN112" s="482"/>
      <c r="AO112" s="482"/>
      <c r="AP112" s="482"/>
      <c r="AQ112" s="482"/>
      <c r="AR112" s="482"/>
      <c r="AS112" s="482"/>
      <c r="AT112" s="482"/>
      <c r="AU112" s="482"/>
      <c r="AV112" s="482"/>
      <c r="AW112" s="482"/>
      <c r="AX112" s="482"/>
      <c r="AY112" s="482"/>
      <c r="AZ112" s="482"/>
      <c r="BA112" s="482"/>
      <c r="BB112" s="482"/>
      <c r="BC112" s="482"/>
      <c r="BD112" s="482"/>
      <c r="BE112" s="482"/>
      <c r="BF112" s="483" t="s">
        <v>1</v>
      </c>
      <c r="BG112" s="491">
        <f t="shared" ref="BG112:BG125" si="20">SUM(C112:D112)</f>
        <v>0.33333333333333331</v>
      </c>
      <c r="BH112" s="482"/>
      <c r="BI112" s="482"/>
      <c r="BJ112" s="482"/>
      <c r="BK112" s="482"/>
      <c r="BL112" s="482"/>
      <c r="BM112" s="482"/>
      <c r="BN112" s="482"/>
      <c r="BO112" s="482"/>
      <c r="BP112" s="482"/>
      <c r="BQ112" s="482"/>
      <c r="BR112" s="482"/>
      <c r="BS112" s="482"/>
      <c r="BT112" s="482"/>
      <c r="BU112" s="482"/>
      <c r="BV112" s="482"/>
      <c r="BW112" s="482"/>
      <c r="BX112" s="482"/>
      <c r="BY112" s="482"/>
      <c r="BZ112" s="482"/>
      <c r="CA112" s="482"/>
      <c r="CB112" s="482"/>
      <c r="CC112" s="482"/>
      <c r="CD112" s="482"/>
      <c r="CE112" s="482"/>
      <c r="CF112" s="482"/>
      <c r="CG112" s="482"/>
      <c r="CH112" s="482"/>
      <c r="CI112" s="482"/>
      <c r="CJ112" s="482"/>
    </row>
    <row r="113" spans="1:88" ht="12.75" customHeight="1" x14ac:dyDescent="0.2">
      <c r="A113" s="531"/>
      <c r="B113" s="483" t="s">
        <v>2</v>
      </c>
      <c r="C113" s="492">
        <f>'1, 3, &amp; 5'!Y104</f>
        <v>0</v>
      </c>
      <c r="D113" s="491">
        <f>'1, 3, &amp; 5'!Z104</f>
        <v>0.33333333333333331</v>
      </c>
      <c r="E113" s="491">
        <f>'1, 3, &amp; 5'!AA104</f>
        <v>0.66666666666666663</v>
      </c>
      <c r="F113" s="492">
        <f>'1, 3, &amp; 5'!AB104</f>
        <v>0</v>
      </c>
      <c r="G113" s="501"/>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c r="AQ113" s="482"/>
      <c r="AR113" s="482"/>
      <c r="AS113" s="482"/>
      <c r="AT113" s="482"/>
      <c r="AU113" s="482"/>
      <c r="AV113" s="482"/>
      <c r="AW113" s="482"/>
      <c r="AX113" s="482"/>
      <c r="AY113" s="482"/>
      <c r="AZ113" s="482"/>
      <c r="BA113" s="482"/>
      <c r="BB113" s="482"/>
      <c r="BC113" s="482"/>
      <c r="BD113" s="482"/>
      <c r="BE113" s="482"/>
      <c r="BF113" s="483" t="s">
        <v>2</v>
      </c>
      <c r="BG113" s="491">
        <f t="shared" si="20"/>
        <v>0.33333333333333331</v>
      </c>
      <c r="BH113" s="482"/>
      <c r="BI113" s="482"/>
      <c r="BJ113" s="482"/>
      <c r="BK113" s="482"/>
      <c r="BL113" s="482"/>
      <c r="BM113" s="482"/>
      <c r="BN113" s="482"/>
      <c r="BO113" s="482"/>
      <c r="BP113" s="482"/>
      <c r="BQ113" s="482"/>
      <c r="BR113" s="482"/>
      <c r="BS113" s="482"/>
      <c r="BT113" s="482"/>
      <c r="BU113" s="482"/>
      <c r="BV113" s="482"/>
      <c r="BW113" s="482"/>
      <c r="BX113" s="482"/>
      <c r="BY113" s="482"/>
      <c r="BZ113" s="482"/>
      <c r="CA113" s="482"/>
      <c r="CB113" s="482"/>
      <c r="CC113" s="482"/>
      <c r="CD113" s="482"/>
      <c r="CE113" s="482"/>
      <c r="CF113" s="482"/>
      <c r="CG113" s="482"/>
      <c r="CH113" s="482"/>
      <c r="CI113" s="482"/>
      <c r="CJ113" s="482"/>
    </row>
    <row r="114" spans="1:88" ht="12.75" customHeight="1" x14ac:dyDescent="0.2">
      <c r="A114" s="531"/>
      <c r="B114" s="483" t="s">
        <v>2784</v>
      </c>
      <c r="C114" s="492">
        <f>'1, 3, &amp; 5'!AI104</f>
        <v>0</v>
      </c>
      <c r="D114" s="491">
        <f>'1, 3, &amp; 5'!AJ104</f>
        <v>0.5</v>
      </c>
      <c r="E114" s="491">
        <f>'1, 3, &amp; 5'!AK104</f>
        <v>0.5</v>
      </c>
      <c r="F114" s="492">
        <f>'1, 3, &amp; 5'!AL104</f>
        <v>0</v>
      </c>
      <c r="G114" s="501"/>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c r="AQ114" s="482"/>
      <c r="AR114" s="482"/>
      <c r="AS114" s="482"/>
      <c r="AT114" s="482"/>
      <c r="AU114" s="482"/>
      <c r="AV114" s="482"/>
      <c r="AW114" s="482"/>
      <c r="AX114" s="482"/>
      <c r="AY114" s="482"/>
      <c r="AZ114" s="482"/>
      <c r="BA114" s="482"/>
      <c r="BB114" s="482"/>
      <c r="BC114" s="482"/>
      <c r="BD114" s="482"/>
      <c r="BE114" s="482"/>
      <c r="BF114" s="483" t="s">
        <v>2784</v>
      </c>
      <c r="BG114" s="491">
        <f t="shared" si="20"/>
        <v>0.5</v>
      </c>
      <c r="BH114" s="482"/>
      <c r="BI114" s="482"/>
      <c r="BJ114" s="482"/>
      <c r="BK114" s="482"/>
      <c r="BL114" s="482"/>
      <c r="BM114" s="482"/>
      <c r="BN114" s="482"/>
      <c r="BO114" s="482"/>
      <c r="BP114" s="482"/>
      <c r="BQ114" s="482"/>
      <c r="BR114" s="482"/>
      <c r="BS114" s="482"/>
      <c r="BT114" s="482"/>
      <c r="BU114" s="482"/>
      <c r="BV114" s="482"/>
      <c r="BW114" s="482"/>
      <c r="BX114" s="482"/>
      <c r="BY114" s="482"/>
      <c r="BZ114" s="482"/>
      <c r="CA114" s="482"/>
      <c r="CB114" s="482"/>
      <c r="CC114" s="482"/>
      <c r="CD114" s="482"/>
      <c r="CE114" s="482"/>
      <c r="CF114" s="482"/>
      <c r="CG114" s="482"/>
      <c r="CH114" s="482"/>
      <c r="CI114" s="482"/>
      <c r="CJ114" s="482"/>
    </row>
    <row r="115" spans="1:88" ht="12.75" customHeight="1" x14ac:dyDescent="0.2">
      <c r="A115" s="531"/>
      <c r="B115" s="483" t="s">
        <v>4</v>
      </c>
      <c r="C115" s="492">
        <f>'1, 3, &amp; 5'!AS104</f>
        <v>0</v>
      </c>
      <c r="D115" s="492">
        <f>'1, 3, &amp; 5'!AT104</f>
        <v>0.33333333333333331</v>
      </c>
      <c r="E115" s="492">
        <f>'1, 3, &amp; 5'!AU104</f>
        <v>0.66666666666666663</v>
      </c>
      <c r="F115" s="492">
        <f>'1, 3, &amp; 5'!AV104</f>
        <v>0</v>
      </c>
      <c r="G115" s="501"/>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c r="AS115" s="482"/>
      <c r="AT115" s="482"/>
      <c r="AU115" s="482"/>
      <c r="AV115" s="482"/>
      <c r="AW115" s="482"/>
      <c r="AX115" s="482"/>
      <c r="AY115" s="482"/>
      <c r="AZ115" s="482"/>
      <c r="BA115" s="482"/>
      <c r="BB115" s="482"/>
      <c r="BC115" s="482"/>
      <c r="BD115" s="482"/>
      <c r="BE115" s="482"/>
      <c r="BF115" s="483" t="s">
        <v>4</v>
      </c>
      <c r="BG115" s="491">
        <f t="shared" si="20"/>
        <v>0.33333333333333331</v>
      </c>
      <c r="BH115" s="482"/>
      <c r="BI115" s="482"/>
      <c r="BJ115" s="482"/>
      <c r="BK115" s="482"/>
      <c r="BL115" s="482"/>
      <c r="BM115" s="482"/>
      <c r="BN115" s="482"/>
      <c r="BO115" s="482"/>
      <c r="BP115" s="482"/>
      <c r="BQ115" s="482"/>
      <c r="BR115" s="482"/>
      <c r="BS115" s="482"/>
      <c r="BT115" s="482"/>
      <c r="BU115" s="482"/>
      <c r="BV115" s="482"/>
      <c r="BW115" s="482"/>
      <c r="BX115" s="482"/>
      <c r="BY115" s="482"/>
      <c r="BZ115" s="482"/>
      <c r="CA115" s="482"/>
      <c r="CB115" s="482"/>
      <c r="CC115" s="482"/>
      <c r="CD115" s="482"/>
      <c r="CE115" s="482"/>
      <c r="CF115" s="482"/>
      <c r="CG115" s="482"/>
      <c r="CH115" s="482"/>
      <c r="CI115" s="482"/>
      <c r="CJ115" s="482"/>
    </row>
    <row r="116" spans="1:88" ht="12.75" customHeight="1" x14ac:dyDescent="0.2">
      <c r="A116" s="531"/>
      <c r="B116" s="483" t="s">
        <v>2785</v>
      </c>
      <c r="C116" s="492">
        <f>'1, 3, &amp; 5'!BC104</f>
        <v>0</v>
      </c>
      <c r="D116" s="491">
        <f>'1, 3, &amp; 5'!BD104</f>
        <v>0.5</v>
      </c>
      <c r="E116" s="491">
        <f>'1, 3, &amp; 5'!BE104</f>
        <v>0.5</v>
      </c>
      <c r="F116" s="492">
        <f>'1, 3, &amp; 5'!BF104</f>
        <v>0</v>
      </c>
      <c r="G116" s="501"/>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c r="AO116" s="482"/>
      <c r="AP116" s="482"/>
      <c r="AQ116" s="482"/>
      <c r="AR116" s="482"/>
      <c r="AS116" s="482"/>
      <c r="AT116" s="482"/>
      <c r="AU116" s="482"/>
      <c r="AV116" s="482"/>
      <c r="AW116" s="482"/>
      <c r="AX116" s="482"/>
      <c r="AY116" s="482"/>
      <c r="AZ116" s="482"/>
      <c r="BA116" s="482"/>
      <c r="BB116" s="482"/>
      <c r="BC116" s="482"/>
      <c r="BD116" s="482"/>
      <c r="BE116" s="482"/>
      <c r="BF116" s="483" t="s">
        <v>2785</v>
      </c>
      <c r="BG116" s="491">
        <f t="shared" si="20"/>
        <v>0.5</v>
      </c>
      <c r="BH116" s="482"/>
      <c r="BI116" s="482"/>
      <c r="BJ116" s="482"/>
      <c r="BK116" s="482"/>
      <c r="BL116" s="482"/>
      <c r="BM116" s="482"/>
      <c r="BN116" s="482"/>
      <c r="BO116" s="482"/>
      <c r="BP116" s="482"/>
      <c r="BQ116" s="482"/>
      <c r="BR116" s="482"/>
      <c r="BS116" s="482"/>
      <c r="BT116" s="482"/>
      <c r="BU116" s="482"/>
      <c r="BV116" s="482"/>
      <c r="BW116" s="482"/>
      <c r="BX116" s="482"/>
      <c r="BY116" s="482"/>
      <c r="BZ116" s="482"/>
      <c r="CA116" s="482"/>
      <c r="CB116" s="482"/>
      <c r="CC116" s="482"/>
      <c r="CD116" s="482"/>
      <c r="CE116" s="482"/>
      <c r="CF116" s="482"/>
      <c r="CG116" s="482"/>
      <c r="CH116" s="482"/>
      <c r="CI116" s="482"/>
      <c r="CJ116" s="482"/>
    </row>
    <row r="117" spans="1:88" ht="12.75" customHeight="1" x14ac:dyDescent="0.2">
      <c r="A117" s="531"/>
      <c r="B117" s="483" t="s">
        <v>6</v>
      </c>
      <c r="C117" s="492">
        <f>'1, 3, &amp; 5'!BM104</f>
        <v>0</v>
      </c>
      <c r="D117" s="492">
        <f>'1, 3, &amp; 5'!BN104</f>
        <v>0.66666666666666663</v>
      </c>
      <c r="E117" s="492">
        <f>'1, 3, &amp; 5'!BO104</f>
        <v>0.33333333333333331</v>
      </c>
      <c r="F117" s="492">
        <f>'1, 3, &amp; 5'!BP104</f>
        <v>0</v>
      </c>
      <c r="G117" s="501"/>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82"/>
      <c r="AP117" s="482"/>
      <c r="AQ117" s="482"/>
      <c r="AR117" s="482"/>
      <c r="AS117" s="482"/>
      <c r="AT117" s="482"/>
      <c r="AU117" s="482"/>
      <c r="AV117" s="482"/>
      <c r="AW117" s="482"/>
      <c r="AX117" s="482"/>
      <c r="AY117" s="482"/>
      <c r="AZ117" s="482"/>
      <c r="BA117" s="482"/>
      <c r="BB117" s="482"/>
      <c r="BC117" s="482"/>
      <c r="BD117" s="482"/>
      <c r="BE117" s="482"/>
      <c r="BF117" s="483" t="s">
        <v>6</v>
      </c>
      <c r="BG117" s="491">
        <f t="shared" si="20"/>
        <v>0.66666666666666663</v>
      </c>
      <c r="BH117" s="482"/>
      <c r="BI117" s="482"/>
      <c r="BJ117" s="482"/>
      <c r="BK117" s="482"/>
      <c r="BL117" s="482"/>
      <c r="BM117" s="482"/>
      <c r="BN117" s="482"/>
      <c r="BO117" s="482"/>
      <c r="BP117" s="482"/>
      <c r="BQ117" s="482"/>
      <c r="BR117" s="482"/>
      <c r="BS117" s="482"/>
      <c r="BT117" s="482"/>
      <c r="BU117" s="482"/>
      <c r="BV117" s="482"/>
      <c r="BW117" s="482"/>
      <c r="BX117" s="482"/>
      <c r="BY117" s="482"/>
      <c r="BZ117" s="482"/>
      <c r="CA117" s="482"/>
      <c r="CB117" s="482"/>
      <c r="CC117" s="482"/>
      <c r="CD117" s="482"/>
      <c r="CE117" s="482"/>
      <c r="CF117" s="482"/>
      <c r="CG117" s="482"/>
      <c r="CH117" s="482"/>
      <c r="CI117" s="482"/>
      <c r="CJ117" s="482"/>
    </row>
    <row r="118" spans="1:88" ht="12.75" customHeight="1" x14ac:dyDescent="0.2">
      <c r="A118" s="531"/>
      <c r="B118" s="483" t="s">
        <v>5</v>
      </c>
      <c r="C118" s="492">
        <f>'1, 3, &amp; 5'!BW104</f>
        <v>0</v>
      </c>
      <c r="D118" s="491">
        <f>'1, 3, &amp; 5'!BX104</f>
        <v>0.66666666666666663</v>
      </c>
      <c r="E118" s="491">
        <f>'1, 3, &amp; 5'!BY104</f>
        <v>0.33333333333333331</v>
      </c>
      <c r="F118" s="492">
        <f>'1, 3, &amp; 5'!BZ104</f>
        <v>0</v>
      </c>
      <c r="G118" s="501"/>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c r="AQ118" s="482"/>
      <c r="AR118" s="482"/>
      <c r="AS118" s="482"/>
      <c r="AT118" s="482"/>
      <c r="AU118" s="482"/>
      <c r="AV118" s="482"/>
      <c r="AW118" s="482"/>
      <c r="AX118" s="482"/>
      <c r="AY118" s="482"/>
      <c r="AZ118" s="482"/>
      <c r="BA118" s="482"/>
      <c r="BB118" s="482"/>
      <c r="BC118" s="482"/>
      <c r="BD118" s="482"/>
      <c r="BE118" s="482"/>
      <c r="BF118" s="483" t="s">
        <v>5</v>
      </c>
      <c r="BG118" s="491">
        <f t="shared" si="20"/>
        <v>0.66666666666666663</v>
      </c>
      <c r="BH118" s="482"/>
      <c r="BI118" s="482"/>
      <c r="BJ118" s="482"/>
      <c r="BK118" s="482"/>
      <c r="BL118" s="482"/>
      <c r="BM118" s="482"/>
      <c r="BN118" s="482"/>
      <c r="BO118" s="482"/>
      <c r="BP118" s="482"/>
      <c r="BQ118" s="482"/>
      <c r="BR118" s="482"/>
      <c r="BS118" s="482"/>
      <c r="BT118" s="482"/>
      <c r="BU118" s="482"/>
      <c r="BV118" s="482"/>
      <c r="BW118" s="482"/>
      <c r="BX118" s="482"/>
      <c r="BY118" s="482"/>
      <c r="BZ118" s="482"/>
      <c r="CA118" s="482"/>
      <c r="CB118" s="482"/>
      <c r="CC118" s="482"/>
      <c r="CD118" s="482"/>
      <c r="CE118" s="482"/>
      <c r="CF118" s="482"/>
      <c r="CG118" s="482"/>
      <c r="CH118" s="482"/>
      <c r="CI118" s="482"/>
      <c r="CJ118" s="482"/>
    </row>
    <row r="119" spans="1:88" ht="12.75" customHeight="1" x14ac:dyDescent="0.2">
      <c r="A119" s="531"/>
      <c r="B119" s="483" t="s">
        <v>7</v>
      </c>
      <c r="C119" s="492">
        <f>'1, 3, &amp; 5'!CG104</f>
        <v>0</v>
      </c>
      <c r="D119" s="491">
        <f>'1, 3, &amp; 5'!CH104</f>
        <v>0.33333333333333331</v>
      </c>
      <c r="E119" s="491">
        <f>'1, 3, &amp; 5'!CI104</f>
        <v>0.66666666666666663</v>
      </c>
      <c r="F119" s="492">
        <f>'1, 3, &amp; 5'!CJ104</f>
        <v>0</v>
      </c>
      <c r="G119" s="501"/>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82"/>
      <c r="AP119" s="482"/>
      <c r="AQ119" s="482"/>
      <c r="AR119" s="482"/>
      <c r="AS119" s="482"/>
      <c r="AT119" s="482"/>
      <c r="AU119" s="482"/>
      <c r="AV119" s="482"/>
      <c r="AW119" s="482"/>
      <c r="AX119" s="482"/>
      <c r="AY119" s="482"/>
      <c r="AZ119" s="482"/>
      <c r="BA119" s="482"/>
      <c r="BB119" s="482"/>
      <c r="BC119" s="482"/>
      <c r="BD119" s="482"/>
      <c r="BE119" s="482"/>
      <c r="BF119" s="483" t="s">
        <v>7</v>
      </c>
      <c r="BG119" s="491">
        <f t="shared" si="20"/>
        <v>0.33333333333333331</v>
      </c>
      <c r="BH119" s="482"/>
      <c r="BI119" s="482"/>
      <c r="BJ119" s="482"/>
      <c r="BK119" s="482"/>
      <c r="BL119" s="482"/>
      <c r="BM119" s="482"/>
      <c r="BN119" s="482"/>
      <c r="BO119" s="482"/>
      <c r="BP119" s="482"/>
      <c r="BQ119" s="482"/>
      <c r="BR119" s="482"/>
      <c r="BS119" s="482"/>
      <c r="BT119" s="482"/>
      <c r="BU119" s="482"/>
      <c r="BV119" s="482"/>
      <c r="BW119" s="482"/>
      <c r="BX119" s="482"/>
      <c r="BY119" s="482"/>
      <c r="BZ119" s="482"/>
      <c r="CA119" s="482"/>
      <c r="CB119" s="482"/>
      <c r="CC119" s="482"/>
      <c r="CD119" s="482"/>
      <c r="CE119" s="482"/>
      <c r="CF119" s="482"/>
      <c r="CG119" s="482"/>
      <c r="CH119" s="482"/>
      <c r="CI119" s="482"/>
      <c r="CJ119" s="482"/>
    </row>
    <row r="120" spans="1:88" ht="12.75" customHeight="1" x14ac:dyDescent="0.2">
      <c r="A120" s="531"/>
      <c r="B120" s="483" t="s">
        <v>3</v>
      </c>
      <c r="C120" s="492">
        <f>'1, 3, &amp; 5'!CQ104</f>
        <v>0</v>
      </c>
      <c r="D120" s="491">
        <f>'1, 3, &amp; 5'!CR104</f>
        <v>0.33333333333333331</v>
      </c>
      <c r="E120" s="491">
        <f>'1, 3, &amp; 5'!CS104</f>
        <v>0.66666666666666663</v>
      </c>
      <c r="F120" s="492">
        <f>'1, 3, &amp; 5'!CT104</f>
        <v>0</v>
      </c>
      <c r="G120" s="501"/>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c r="AQ120" s="482"/>
      <c r="AR120" s="482"/>
      <c r="AS120" s="482"/>
      <c r="AT120" s="482"/>
      <c r="AU120" s="482"/>
      <c r="AV120" s="482"/>
      <c r="AW120" s="482"/>
      <c r="AX120" s="482"/>
      <c r="AY120" s="482"/>
      <c r="AZ120" s="482"/>
      <c r="BA120" s="482"/>
      <c r="BB120" s="482"/>
      <c r="BC120" s="482"/>
      <c r="BD120" s="482"/>
      <c r="BE120" s="482"/>
      <c r="BF120" s="483" t="s">
        <v>3</v>
      </c>
      <c r="BG120" s="491">
        <f t="shared" si="20"/>
        <v>0.33333333333333331</v>
      </c>
      <c r="BH120" s="482"/>
      <c r="BI120" s="482"/>
      <c r="BJ120" s="482"/>
      <c r="BK120" s="482"/>
      <c r="BL120" s="482"/>
      <c r="BM120" s="482"/>
      <c r="BN120" s="482"/>
      <c r="BO120" s="482"/>
      <c r="BP120" s="482"/>
      <c r="BQ120" s="482"/>
      <c r="BR120" s="482"/>
      <c r="BS120" s="482"/>
      <c r="BT120" s="482"/>
      <c r="BU120" s="482"/>
      <c r="BV120" s="482"/>
      <c r="BW120" s="482"/>
      <c r="BX120" s="482"/>
      <c r="BY120" s="482"/>
      <c r="BZ120" s="482"/>
      <c r="CA120" s="482"/>
      <c r="CB120" s="482"/>
      <c r="CC120" s="482"/>
      <c r="CD120" s="482"/>
      <c r="CE120" s="482"/>
      <c r="CF120" s="482"/>
      <c r="CG120" s="482"/>
      <c r="CH120" s="482"/>
      <c r="CI120" s="482"/>
      <c r="CJ120" s="482"/>
    </row>
    <row r="121" spans="1:88" ht="12.75" customHeight="1" x14ac:dyDescent="0.2">
      <c r="A121" s="531"/>
      <c r="B121" s="483" t="s">
        <v>12</v>
      </c>
      <c r="C121" s="492">
        <f>'1, 3, &amp; 5'!DA104</f>
        <v>0</v>
      </c>
      <c r="D121" s="491">
        <f>'1, 3, &amp; 5'!DB104</f>
        <v>0.33333333333333331</v>
      </c>
      <c r="E121" s="491">
        <f>'1, 3, &amp; 5'!DC104</f>
        <v>0.66666666666666663</v>
      </c>
      <c r="F121" s="492">
        <f>'1, 3, &amp; 5'!DD104</f>
        <v>0</v>
      </c>
      <c r="G121" s="501"/>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c r="AQ121" s="482"/>
      <c r="AR121" s="482"/>
      <c r="AS121" s="482"/>
      <c r="AT121" s="482"/>
      <c r="AU121" s="482"/>
      <c r="AV121" s="482"/>
      <c r="AW121" s="482"/>
      <c r="AX121" s="482"/>
      <c r="AY121" s="482"/>
      <c r="AZ121" s="482"/>
      <c r="BA121" s="482"/>
      <c r="BB121" s="482"/>
      <c r="BC121" s="482"/>
      <c r="BD121" s="482"/>
      <c r="BE121" s="482"/>
      <c r="BF121" s="483" t="s">
        <v>12</v>
      </c>
      <c r="BG121" s="491">
        <f t="shared" si="20"/>
        <v>0.33333333333333331</v>
      </c>
      <c r="BH121" s="482"/>
      <c r="BI121" s="482"/>
      <c r="BJ121" s="482"/>
      <c r="BK121" s="482"/>
      <c r="BL121" s="482"/>
      <c r="BM121" s="482"/>
      <c r="BN121" s="482"/>
      <c r="BO121" s="482"/>
      <c r="BP121" s="482"/>
      <c r="BQ121" s="482"/>
      <c r="BR121" s="482"/>
      <c r="BS121" s="482"/>
      <c r="BT121" s="482"/>
      <c r="BU121" s="482"/>
      <c r="BV121" s="482"/>
      <c r="BW121" s="482"/>
      <c r="BX121" s="482"/>
      <c r="BY121" s="482"/>
      <c r="BZ121" s="482"/>
      <c r="CA121" s="482"/>
      <c r="CB121" s="482"/>
      <c r="CC121" s="482"/>
      <c r="CD121" s="482"/>
      <c r="CE121" s="482"/>
      <c r="CF121" s="482"/>
      <c r="CG121" s="482"/>
      <c r="CH121" s="482"/>
      <c r="CI121" s="482"/>
      <c r="CJ121" s="482"/>
    </row>
    <row r="122" spans="1:88" ht="12.75" customHeight="1" x14ac:dyDescent="0.2">
      <c r="A122" s="531"/>
      <c r="B122" s="483" t="s">
        <v>11</v>
      </c>
      <c r="C122" s="492">
        <f>'1, 3, &amp; 5'!DK104</f>
        <v>0</v>
      </c>
      <c r="D122" s="491">
        <f>'1, 3, &amp; 5'!DL104</f>
        <v>0.33333333333333331</v>
      </c>
      <c r="E122" s="491">
        <f>'1, 3, &amp; 5'!DM104</f>
        <v>0.66666666666666663</v>
      </c>
      <c r="F122" s="492">
        <f>'1, 3, &amp; 5'!DN104</f>
        <v>0</v>
      </c>
      <c r="G122" s="501"/>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c r="AQ122" s="482"/>
      <c r="AR122" s="482"/>
      <c r="AS122" s="482"/>
      <c r="AT122" s="482"/>
      <c r="AU122" s="482"/>
      <c r="AV122" s="482"/>
      <c r="AW122" s="482"/>
      <c r="AX122" s="482"/>
      <c r="AY122" s="482"/>
      <c r="AZ122" s="482"/>
      <c r="BA122" s="482"/>
      <c r="BB122" s="482"/>
      <c r="BC122" s="482"/>
      <c r="BD122" s="482"/>
      <c r="BE122" s="482"/>
      <c r="BF122" s="483" t="s">
        <v>11</v>
      </c>
      <c r="BG122" s="491">
        <f t="shared" si="20"/>
        <v>0.33333333333333331</v>
      </c>
      <c r="BH122" s="482"/>
      <c r="BI122" s="482"/>
      <c r="BJ122" s="482"/>
      <c r="BK122" s="482"/>
      <c r="BL122" s="482"/>
      <c r="BM122" s="482"/>
      <c r="BN122" s="482"/>
      <c r="BO122" s="482"/>
      <c r="BP122" s="482"/>
      <c r="BQ122" s="482"/>
      <c r="BR122" s="482"/>
      <c r="BS122" s="482"/>
      <c r="BT122" s="482"/>
      <c r="BU122" s="482"/>
      <c r="BV122" s="482"/>
      <c r="BW122" s="482"/>
      <c r="BX122" s="482"/>
      <c r="BY122" s="482"/>
      <c r="BZ122" s="482"/>
      <c r="CA122" s="482"/>
      <c r="CB122" s="482"/>
      <c r="CC122" s="482"/>
      <c r="CD122" s="482"/>
      <c r="CE122" s="482"/>
      <c r="CF122" s="482"/>
      <c r="CG122" s="482"/>
      <c r="CH122" s="482"/>
      <c r="CI122" s="482"/>
      <c r="CJ122" s="482"/>
    </row>
    <row r="123" spans="1:88" ht="12.75" customHeight="1" x14ac:dyDescent="0.2">
      <c r="A123" s="531"/>
      <c r="B123" s="483" t="s">
        <v>8</v>
      </c>
      <c r="C123" s="492">
        <f>'1, 3, &amp; 5'!DU104</f>
        <v>0</v>
      </c>
      <c r="D123" s="491">
        <f>'1, 3, &amp; 5'!DV104</f>
        <v>0.5</v>
      </c>
      <c r="E123" s="491">
        <f>'1, 3, &amp; 5'!DW104</f>
        <v>0.5</v>
      </c>
      <c r="F123" s="492">
        <f>'1, 3, &amp; 5'!DX104</f>
        <v>0</v>
      </c>
      <c r="G123" s="501"/>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c r="AS123" s="482"/>
      <c r="AT123" s="482"/>
      <c r="AU123" s="482"/>
      <c r="AV123" s="482"/>
      <c r="AW123" s="482"/>
      <c r="AX123" s="482"/>
      <c r="AY123" s="482"/>
      <c r="AZ123" s="482"/>
      <c r="BA123" s="482"/>
      <c r="BB123" s="482"/>
      <c r="BC123" s="482"/>
      <c r="BD123" s="482"/>
      <c r="BE123" s="482"/>
      <c r="BF123" s="483" t="s">
        <v>8</v>
      </c>
      <c r="BG123" s="491">
        <f t="shared" si="20"/>
        <v>0.5</v>
      </c>
      <c r="BH123" s="482"/>
      <c r="BI123" s="482"/>
      <c r="BJ123" s="482"/>
      <c r="BK123" s="482"/>
      <c r="BL123" s="482"/>
      <c r="BM123" s="482"/>
      <c r="BN123" s="482"/>
      <c r="BO123" s="482"/>
      <c r="BP123" s="482"/>
      <c r="BQ123" s="482"/>
      <c r="BR123" s="482"/>
      <c r="BS123" s="482"/>
      <c r="BT123" s="482"/>
      <c r="BU123" s="482"/>
      <c r="BV123" s="482"/>
      <c r="BW123" s="482"/>
      <c r="BX123" s="482"/>
      <c r="BY123" s="482"/>
      <c r="BZ123" s="482"/>
      <c r="CA123" s="482"/>
      <c r="CB123" s="482"/>
      <c r="CC123" s="482"/>
      <c r="CD123" s="482"/>
      <c r="CE123" s="482"/>
      <c r="CF123" s="482"/>
      <c r="CG123" s="482"/>
      <c r="CH123" s="482"/>
      <c r="CI123" s="482"/>
      <c r="CJ123" s="482"/>
    </row>
    <row r="124" spans="1:88" ht="12.75" customHeight="1" x14ac:dyDescent="0.2">
      <c r="A124" s="531"/>
      <c r="B124" s="483" t="s">
        <v>10</v>
      </c>
      <c r="C124" s="492">
        <f>'1, 3, &amp; 5'!EE104</f>
        <v>0</v>
      </c>
      <c r="D124" s="492">
        <f>'1, 3, &amp; 5'!EF104</f>
        <v>0.5</v>
      </c>
      <c r="E124" s="492">
        <f>'1, 3, &amp; 5'!EG104</f>
        <v>0.5</v>
      </c>
      <c r="F124" s="492">
        <f>'1, 3, &amp; 5'!EH104</f>
        <v>0</v>
      </c>
      <c r="G124" s="501"/>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c r="AO124" s="482"/>
      <c r="AP124" s="482"/>
      <c r="AQ124" s="482"/>
      <c r="AR124" s="482"/>
      <c r="AS124" s="482"/>
      <c r="AT124" s="482"/>
      <c r="AU124" s="482"/>
      <c r="AV124" s="482"/>
      <c r="AW124" s="482"/>
      <c r="AX124" s="482"/>
      <c r="AY124" s="482"/>
      <c r="AZ124" s="482"/>
      <c r="BA124" s="482"/>
      <c r="BB124" s="482"/>
      <c r="BC124" s="482"/>
      <c r="BD124" s="482"/>
      <c r="BE124" s="482"/>
      <c r="BF124" s="483" t="s">
        <v>10</v>
      </c>
      <c r="BG124" s="491">
        <f t="shared" si="20"/>
        <v>0.5</v>
      </c>
      <c r="BH124" s="482"/>
      <c r="BI124" s="482"/>
      <c r="BJ124" s="482"/>
      <c r="BK124" s="482"/>
      <c r="BL124" s="482"/>
      <c r="BM124" s="482"/>
      <c r="BN124" s="482"/>
      <c r="BO124" s="482"/>
      <c r="BP124" s="482"/>
      <c r="BQ124" s="482"/>
      <c r="BR124" s="482"/>
      <c r="BS124" s="482"/>
      <c r="BT124" s="482"/>
      <c r="BU124" s="482"/>
      <c r="BV124" s="482"/>
      <c r="BW124" s="482"/>
      <c r="BX124" s="482"/>
      <c r="BY124" s="482"/>
      <c r="BZ124" s="482"/>
      <c r="CA124" s="482"/>
      <c r="CB124" s="482"/>
      <c r="CC124" s="482"/>
      <c r="CD124" s="482"/>
      <c r="CE124" s="482"/>
      <c r="CF124" s="482"/>
      <c r="CG124" s="482"/>
      <c r="CH124" s="482"/>
      <c r="CI124" s="482"/>
      <c r="CJ124" s="482"/>
    </row>
    <row r="125" spans="1:88" ht="12.75" customHeight="1" x14ac:dyDescent="0.2">
      <c r="A125" s="532"/>
      <c r="B125" s="483" t="s">
        <v>9</v>
      </c>
      <c r="C125" s="492">
        <f>'1, 3, &amp; 5'!EO104</f>
        <v>0</v>
      </c>
      <c r="D125" s="492">
        <f>'1, 3, &amp; 5'!EP104</f>
        <v>0.5</v>
      </c>
      <c r="E125" s="492">
        <f>'1, 3, &amp; 5'!EQ104</f>
        <v>0.5</v>
      </c>
      <c r="F125" s="492">
        <f>'1, 3, &amp; 5'!ER104</f>
        <v>0</v>
      </c>
      <c r="G125" s="501"/>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c r="AO125" s="482"/>
      <c r="AP125" s="482"/>
      <c r="AQ125" s="482"/>
      <c r="AR125" s="482"/>
      <c r="AS125" s="482"/>
      <c r="AT125" s="482"/>
      <c r="AU125" s="482"/>
      <c r="AV125" s="482"/>
      <c r="AW125" s="482"/>
      <c r="AX125" s="482"/>
      <c r="AY125" s="482"/>
      <c r="AZ125" s="482"/>
      <c r="BA125" s="482"/>
      <c r="BB125" s="482"/>
      <c r="BC125" s="482"/>
      <c r="BD125" s="482"/>
      <c r="BE125" s="482"/>
      <c r="BF125" s="483" t="s">
        <v>9</v>
      </c>
      <c r="BG125" s="491">
        <f t="shared" si="20"/>
        <v>0.5</v>
      </c>
      <c r="BH125" s="482"/>
      <c r="BI125" s="482"/>
      <c r="BJ125" s="482"/>
      <c r="BK125" s="482"/>
      <c r="BL125" s="482"/>
      <c r="BM125" s="482"/>
      <c r="BN125" s="482"/>
      <c r="BO125" s="482"/>
      <c r="BP125" s="482"/>
      <c r="BQ125" s="482"/>
      <c r="BR125" s="482"/>
      <c r="BS125" s="482"/>
      <c r="BT125" s="482"/>
      <c r="BU125" s="482"/>
      <c r="BV125" s="482"/>
      <c r="BW125" s="482"/>
      <c r="BX125" s="482"/>
      <c r="BY125" s="482"/>
      <c r="BZ125" s="482"/>
      <c r="CA125" s="482"/>
      <c r="CB125" s="482"/>
      <c r="CC125" s="482"/>
      <c r="CD125" s="482"/>
      <c r="CE125" s="482"/>
      <c r="CF125" s="482"/>
      <c r="CG125" s="482"/>
      <c r="CH125" s="482"/>
      <c r="CI125" s="482"/>
      <c r="CJ125" s="482"/>
    </row>
    <row r="126" spans="1:88" ht="12.75" customHeight="1" x14ac:dyDescent="0.2">
      <c r="A126" s="482"/>
      <c r="B126" s="507" t="s">
        <v>2794</v>
      </c>
      <c r="C126" s="508">
        <f t="shared" ref="C126:F126" si="21">AVERAGE(C112:C125)</f>
        <v>0</v>
      </c>
      <c r="D126" s="508">
        <f t="shared" si="21"/>
        <v>0.44047619047619041</v>
      </c>
      <c r="E126" s="508">
        <f t="shared" si="21"/>
        <v>0.55952380952380965</v>
      </c>
      <c r="F126" s="508">
        <f t="shared" si="21"/>
        <v>0</v>
      </c>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c r="AO126" s="482"/>
      <c r="AP126" s="482"/>
      <c r="AQ126" s="482"/>
      <c r="AR126" s="482"/>
      <c r="AS126" s="482"/>
      <c r="AT126" s="482"/>
      <c r="AU126" s="482"/>
      <c r="AV126" s="482"/>
      <c r="AW126" s="482"/>
      <c r="AX126" s="482"/>
      <c r="AY126" s="482"/>
      <c r="AZ126" s="482"/>
      <c r="BA126" s="482"/>
      <c r="BB126" s="482"/>
      <c r="BC126" s="482"/>
      <c r="BD126" s="482"/>
      <c r="BE126" s="482"/>
      <c r="BF126" s="482"/>
      <c r="BG126" s="482"/>
      <c r="BH126" s="482"/>
      <c r="BI126" s="482"/>
      <c r="BJ126" s="482"/>
      <c r="BK126" s="482"/>
      <c r="BL126" s="482"/>
      <c r="BM126" s="482"/>
      <c r="BN126" s="482"/>
      <c r="BO126" s="482"/>
      <c r="BP126" s="482"/>
      <c r="BQ126" s="482"/>
      <c r="BR126" s="482"/>
      <c r="BS126" s="482"/>
      <c r="BT126" s="482"/>
      <c r="BU126" s="482"/>
      <c r="BV126" s="482"/>
      <c r="BW126" s="482"/>
      <c r="BX126" s="482"/>
      <c r="BY126" s="482"/>
      <c r="BZ126" s="482"/>
      <c r="CA126" s="482"/>
      <c r="CB126" s="482"/>
      <c r="CC126" s="482"/>
      <c r="CD126" s="482"/>
      <c r="CE126" s="482"/>
      <c r="CF126" s="482"/>
      <c r="CG126" s="482"/>
      <c r="CH126" s="482"/>
      <c r="CI126" s="482"/>
      <c r="CJ126" s="482"/>
    </row>
    <row r="127" spans="1:88" ht="12.75" customHeight="1" x14ac:dyDescent="0.2">
      <c r="A127" s="482"/>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c r="AO127" s="482"/>
      <c r="AP127" s="482"/>
      <c r="AQ127" s="482"/>
      <c r="AR127" s="482"/>
      <c r="AS127" s="482"/>
      <c r="AT127" s="482"/>
      <c r="AU127" s="482"/>
      <c r="AV127" s="482"/>
      <c r="AW127" s="482"/>
      <c r="AX127" s="482"/>
      <c r="AY127" s="482"/>
      <c r="AZ127" s="482"/>
      <c r="BA127" s="482"/>
      <c r="BB127" s="482"/>
      <c r="BC127" s="482"/>
      <c r="BD127" s="482"/>
      <c r="BE127" s="482"/>
      <c r="BF127" s="482"/>
      <c r="BG127" s="482"/>
      <c r="BH127" s="482"/>
      <c r="BI127" s="482"/>
      <c r="BJ127" s="482"/>
      <c r="BK127" s="482"/>
      <c r="BL127" s="482"/>
      <c r="BM127" s="482"/>
      <c r="BN127" s="482"/>
      <c r="BO127" s="482"/>
      <c r="BP127" s="482"/>
      <c r="BQ127" s="482"/>
      <c r="BR127" s="482"/>
      <c r="BS127" s="482"/>
      <c r="BT127" s="482"/>
      <c r="BU127" s="482"/>
      <c r="BV127" s="482"/>
      <c r="BW127" s="482"/>
      <c r="BX127" s="482"/>
      <c r="BY127" s="482"/>
      <c r="BZ127" s="482"/>
      <c r="CA127" s="482"/>
      <c r="CB127" s="482"/>
      <c r="CC127" s="482"/>
      <c r="CD127" s="482"/>
      <c r="CE127" s="482"/>
      <c r="CF127" s="482"/>
      <c r="CG127" s="482"/>
      <c r="CH127" s="482"/>
      <c r="CI127" s="482"/>
      <c r="CJ127" s="482"/>
    </row>
    <row r="128" spans="1:88" ht="12.75" customHeight="1" x14ac:dyDescent="0.2">
      <c r="A128" s="482"/>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482"/>
      <c r="AI128" s="482"/>
      <c r="AJ128" s="482"/>
      <c r="AK128" s="482"/>
      <c r="AL128" s="482"/>
      <c r="AM128" s="482"/>
      <c r="AN128" s="482"/>
      <c r="AO128" s="482"/>
      <c r="AP128" s="482"/>
      <c r="AQ128" s="482"/>
      <c r="AR128" s="482"/>
      <c r="AS128" s="482"/>
      <c r="AT128" s="482"/>
      <c r="AU128" s="482"/>
      <c r="AV128" s="482"/>
      <c r="AW128" s="482"/>
      <c r="AX128" s="482"/>
      <c r="AY128" s="482"/>
      <c r="AZ128" s="482"/>
      <c r="BA128" s="482"/>
      <c r="BB128" s="482"/>
      <c r="BC128" s="482"/>
      <c r="BD128" s="482"/>
      <c r="BE128" s="482"/>
      <c r="BF128" s="482"/>
      <c r="BG128" s="482"/>
      <c r="BH128" s="482"/>
      <c r="BI128" s="482"/>
      <c r="BJ128" s="482"/>
      <c r="BK128" s="482"/>
      <c r="BL128" s="482"/>
      <c r="BM128" s="482"/>
      <c r="BN128" s="482"/>
      <c r="BO128" s="482"/>
      <c r="BP128" s="482"/>
      <c r="BQ128" s="482"/>
      <c r="BR128" s="482"/>
      <c r="BS128" s="482"/>
      <c r="BT128" s="482"/>
      <c r="BU128" s="482"/>
      <c r="BV128" s="482"/>
      <c r="BW128" s="482"/>
      <c r="BX128" s="482"/>
      <c r="BY128" s="482"/>
      <c r="BZ128" s="482"/>
      <c r="CA128" s="482"/>
      <c r="CB128" s="482"/>
      <c r="CC128" s="482"/>
      <c r="CD128" s="482"/>
      <c r="CE128" s="482"/>
      <c r="CF128" s="482"/>
      <c r="CG128" s="482"/>
      <c r="CH128" s="482"/>
      <c r="CI128" s="482"/>
      <c r="CJ128" s="482"/>
    </row>
    <row r="129" spans="1:88" ht="12.75" customHeight="1" x14ac:dyDescent="0.2">
      <c r="A129" s="482"/>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c r="AO129" s="482"/>
      <c r="AP129" s="482"/>
      <c r="AQ129" s="482"/>
      <c r="AR129" s="482"/>
      <c r="AS129" s="482"/>
      <c r="AT129" s="482"/>
      <c r="AU129" s="482"/>
      <c r="AV129" s="482"/>
      <c r="AW129" s="482"/>
      <c r="AX129" s="482"/>
      <c r="AY129" s="482"/>
      <c r="AZ129" s="482"/>
      <c r="BA129" s="482"/>
      <c r="BB129" s="482"/>
      <c r="BC129" s="482"/>
      <c r="BD129" s="482"/>
      <c r="BE129" s="482"/>
      <c r="BF129" s="482"/>
      <c r="BG129" s="482"/>
      <c r="BH129" s="482"/>
      <c r="BI129" s="482"/>
      <c r="BJ129" s="482"/>
      <c r="BK129" s="482"/>
      <c r="BL129" s="482"/>
      <c r="BM129" s="482"/>
      <c r="BN129" s="482"/>
      <c r="BO129" s="482"/>
      <c r="BP129" s="482"/>
      <c r="BQ129" s="482"/>
      <c r="BR129" s="482"/>
      <c r="BS129" s="482"/>
      <c r="BT129" s="482"/>
      <c r="BU129" s="482"/>
      <c r="BV129" s="482"/>
      <c r="BW129" s="482"/>
      <c r="BX129" s="482"/>
      <c r="BY129" s="482"/>
      <c r="BZ129" s="482"/>
      <c r="CA129" s="482"/>
      <c r="CB129" s="482"/>
      <c r="CC129" s="482"/>
      <c r="CD129" s="482"/>
      <c r="CE129" s="482"/>
      <c r="CF129" s="482"/>
      <c r="CG129" s="482"/>
      <c r="CH129" s="482"/>
      <c r="CI129" s="482"/>
      <c r="CJ129" s="482"/>
    </row>
    <row r="130" spans="1:88" ht="12.75" customHeight="1" x14ac:dyDescent="0.2">
      <c r="A130" s="482"/>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O130" s="482"/>
      <c r="AP130" s="482"/>
      <c r="AQ130" s="482"/>
      <c r="AR130" s="482"/>
      <c r="AS130" s="482"/>
      <c r="AT130" s="482"/>
      <c r="AU130" s="482"/>
      <c r="AV130" s="482"/>
      <c r="AW130" s="482"/>
      <c r="AX130" s="482"/>
      <c r="AY130" s="482"/>
      <c r="AZ130" s="482"/>
      <c r="BA130" s="482"/>
      <c r="BB130" s="482"/>
      <c r="BC130" s="482"/>
      <c r="BD130" s="482"/>
      <c r="BE130" s="482"/>
      <c r="BF130" s="482"/>
      <c r="BG130" s="482"/>
      <c r="BH130" s="482"/>
      <c r="BI130" s="482"/>
      <c r="BJ130" s="482"/>
      <c r="BK130" s="482"/>
      <c r="BL130" s="482"/>
      <c r="BM130" s="482"/>
      <c r="BN130" s="482"/>
      <c r="BO130" s="482"/>
      <c r="BP130" s="482"/>
      <c r="BQ130" s="482"/>
      <c r="BR130" s="482"/>
      <c r="BS130" s="482"/>
      <c r="BT130" s="482"/>
      <c r="BU130" s="482"/>
      <c r="BV130" s="482"/>
      <c r="BW130" s="482"/>
      <c r="BX130" s="482"/>
      <c r="BY130" s="482"/>
      <c r="BZ130" s="482"/>
      <c r="CA130" s="482"/>
      <c r="CB130" s="482"/>
      <c r="CC130" s="482"/>
      <c r="CD130" s="482"/>
      <c r="CE130" s="482"/>
      <c r="CF130" s="482"/>
      <c r="CG130" s="482"/>
      <c r="CH130" s="482"/>
      <c r="CI130" s="482"/>
      <c r="CJ130" s="482"/>
    </row>
    <row r="131" spans="1:88" ht="12.75" customHeight="1" x14ac:dyDescent="0.2">
      <c r="A131" s="482"/>
      <c r="B131" s="482"/>
      <c r="C131" s="482"/>
      <c r="D131" s="482"/>
      <c r="E131" s="482"/>
      <c r="F131" s="482"/>
      <c r="G131" s="11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c r="AO131" s="482"/>
      <c r="AP131" s="482"/>
      <c r="AQ131" s="482"/>
      <c r="AR131" s="482"/>
      <c r="AS131" s="482"/>
      <c r="AT131" s="482"/>
      <c r="AU131" s="482"/>
      <c r="AV131" s="482"/>
      <c r="AW131" s="482"/>
      <c r="AX131" s="482"/>
      <c r="AY131" s="482"/>
      <c r="AZ131" s="482"/>
      <c r="BA131" s="482"/>
      <c r="BB131" s="482"/>
      <c r="BC131" s="482"/>
      <c r="BD131" s="482"/>
      <c r="BE131" s="482"/>
      <c r="BF131" s="482"/>
      <c r="BG131" s="482"/>
      <c r="BH131" s="482"/>
      <c r="BI131" s="482"/>
      <c r="BJ131" s="482"/>
      <c r="BK131" s="482"/>
      <c r="BL131" s="482"/>
      <c r="BM131" s="482"/>
      <c r="BN131" s="482"/>
      <c r="BO131" s="482"/>
      <c r="BP131" s="482"/>
      <c r="BQ131" s="482"/>
      <c r="BR131" s="482"/>
      <c r="BS131" s="482"/>
      <c r="BT131" s="482"/>
      <c r="BU131" s="482"/>
      <c r="BV131" s="482"/>
      <c r="BW131" s="482"/>
      <c r="BX131" s="482"/>
      <c r="BY131" s="482"/>
      <c r="BZ131" s="482"/>
      <c r="CA131" s="482"/>
      <c r="CB131" s="482"/>
      <c r="CC131" s="482"/>
      <c r="CD131" s="482"/>
      <c r="CE131" s="482"/>
      <c r="CF131" s="482"/>
      <c r="CG131" s="482"/>
      <c r="CH131" s="482"/>
      <c r="CI131" s="482"/>
      <c r="CJ131" s="482"/>
    </row>
    <row r="132" spans="1:88" ht="12.75" customHeight="1" x14ac:dyDescent="0.2">
      <c r="A132" s="482"/>
      <c r="B132" s="482"/>
      <c r="C132" s="482"/>
      <c r="D132" s="482"/>
      <c r="E132" s="482"/>
      <c r="F132" s="482"/>
      <c r="G132" s="11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c r="AQ132" s="482"/>
      <c r="AR132" s="482"/>
      <c r="AS132" s="482"/>
      <c r="AT132" s="482"/>
      <c r="AU132" s="482"/>
      <c r="AV132" s="482"/>
      <c r="AW132" s="482"/>
      <c r="AX132" s="482"/>
      <c r="AY132" s="482"/>
      <c r="AZ132" s="482"/>
      <c r="BA132" s="482"/>
      <c r="BB132" s="482"/>
      <c r="BC132" s="482"/>
      <c r="BD132" s="482"/>
      <c r="BE132" s="482"/>
      <c r="BF132" s="482"/>
      <c r="BG132" s="482"/>
      <c r="BH132" s="482"/>
      <c r="BI132" s="482"/>
      <c r="BJ132" s="482"/>
      <c r="BK132" s="482"/>
      <c r="BL132" s="482"/>
      <c r="BM132" s="482"/>
      <c r="BN132" s="482"/>
      <c r="BO132" s="482"/>
      <c r="BP132" s="482"/>
      <c r="BQ132" s="482"/>
      <c r="BR132" s="482"/>
      <c r="BS132" s="482"/>
      <c r="BT132" s="482"/>
      <c r="BU132" s="482"/>
      <c r="BV132" s="482"/>
      <c r="BW132" s="482"/>
      <c r="BX132" s="482"/>
      <c r="BY132" s="482"/>
      <c r="BZ132" s="482"/>
      <c r="CA132" s="482"/>
      <c r="CB132" s="482"/>
      <c r="CC132" s="482"/>
      <c r="CD132" s="482"/>
      <c r="CE132" s="482"/>
      <c r="CF132" s="482"/>
      <c r="CG132" s="482"/>
      <c r="CH132" s="482"/>
      <c r="CI132" s="482"/>
      <c r="CJ132" s="482"/>
    </row>
    <row r="133" spans="1:88" ht="12.75" customHeight="1" x14ac:dyDescent="0.2">
      <c r="A133" s="482"/>
      <c r="B133" s="482"/>
      <c r="C133" s="482"/>
      <c r="D133" s="482"/>
      <c r="E133" s="482"/>
      <c r="F133" s="482"/>
      <c r="G133" s="112"/>
      <c r="H133" s="482"/>
      <c r="I133" s="482"/>
      <c r="J133" s="482"/>
      <c r="K133" s="482"/>
      <c r="L133" s="482"/>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482"/>
      <c r="AR133" s="482"/>
      <c r="AS133" s="482"/>
      <c r="AT133" s="482"/>
      <c r="AU133" s="482"/>
      <c r="AV133" s="482"/>
      <c r="AW133" s="482"/>
      <c r="AX133" s="482"/>
      <c r="AY133" s="482"/>
      <c r="AZ133" s="482"/>
      <c r="BA133" s="482"/>
      <c r="BB133" s="482"/>
      <c r="BC133" s="482"/>
      <c r="BD133" s="482"/>
      <c r="BE133" s="482"/>
      <c r="BF133" s="482"/>
      <c r="BG133" s="482"/>
      <c r="BH133" s="482"/>
      <c r="BI133" s="482"/>
      <c r="BJ133" s="482"/>
      <c r="BK133" s="482"/>
      <c r="BL133" s="482"/>
      <c r="BM133" s="482"/>
      <c r="BN133" s="482"/>
      <c r="BO133" s="482"/>
      <c r="BP133" s="482"/>
      <c r="BQ133" s="482"/>
      <c r="BR133" s="482"/>
      <c r="BS133" s="482"/>
      <c r="BT133" s="482"/>
      <c r="BU133" s="482"/>
      <c r="BV133" s="482"/>
      <c r="BW133" s="482"/>
      <c r="BX133" s="482"/>
      <c r="BY133" s="482"/>
      <c r="BZ133" s="482"/>
      <c r="CA133" s="482"/>
      <c r="CB133" s="482"/>
      <c r="CC133" s="482"/>
      <c r="CD133" s="482"/>
      <c r="CE133" s="482"/>
      <c r="CF133" s="482"/>
      <c r="CG133" s="482"/>
      <c r="CH133" s="482"/>
      <c r="CI133" s="482"/>
      <c r="CJ133" s="482"/>
    </row>
    <row r="134" spans="1:88" ht="12.75" customHeight="1" x14ac:dyDescent="0.2">
      <c r="A134" s="482"/>
      <c r="B134" s="482"/>
      <c r="C134" s="482"/>
      <c r="D134" s="482"/>
      <c r="E134" s="482"/>
      <c r="F134" s="482"/>
      <c r="G134" s="112"/>
      <c r="H134" s="482"/>
      <c r="I134" s="482"/>
      <c r="J134" s="482"/>
      <c r="K134" s="482"/>
      <c r="L134" s="482"/>
      <c r="M134" s="482"/>
      <c r="N134" s="482"/>
      <c r="O134" s="482"/>
      <c r="P134" s="482"/>
      <c r="Q134" s="482"/>
      <c r="R134" s="482"/>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482"/>
      <c r="AR134" s="482"/>
      <c r="AS134" s="482"/>
      <c r="AT134" s="482"/>
      <c r="AU134" s="482"/>
      <c r="AV134" s="482"/>
      <c r="AW134" s="482"/>
      <c r="AX134" s="482"/>
      <c r="AY134" s="482"/>
      <c r="AZ134" s="482"/>
      <c r="BA134" s="482"/>
      <c r="BB134" s="482"/>
      <c r="BC134" s="482"/>
      <c r="BD134" s="482"/>
      <c r="BE134" s="482"/>
      <c r="BF134" s="482"/>
      <c r="BG134" s="482"/>
      <c r="BH134" s="482"/>
      <c r="BI134" s="482"/>
      <c r="BJ134" s="482"/>
      <c r="BK134" s="482"/>
      <c r="BL134" s="482"/>
      <c r="BM134" s="482"/>
      <c r="BN134" s="482"/>
      <c r="BO134" s="482"/>
      <c r="BP134" s="482"/>
      <c r="BQ134" s="482"/>
      <c r="BR134" s="482"/>
      <c r="BS134" s="482"/>
      <c r="BT134" s="482"/>
      <c r="BU134" s="482"/>
      <c r="BV134" s="482"/>
      <c r="BW134" s="482"/>
      <c r="BX134" s="482"/>
      <c r="BY134" s="482"/>
      <c r="BZ134" s="482"/>
      <c r="CA134" s="482"/>
      <c r="CB134" s="482"/>
      <c r="CC134" s="482"/>
      <c r="CD134" s="482"/>
      <c r="CE134" s="482"/>
      <c r="CF134" s="482"/>
      <c r="CG134" s="482"/>
      <c r="CH134" s="482"/>
      <c r="CI134" s="482"/>
      <c r="CJ134" s="482"/>
    </row>
    <row r="135" spans="1:88" ht="12.75" customHeight="1" x14ac:dyDescent="0.2">
      <c r="A135" s="482"/>
      <c r="B135" s="482"/>
      <c r="C135" s="482"/>
      <c r="D135" s="482"/>
      <c r="E135" s="482"/>
      <c r="F135" s="482"/>
      <c r="G135" s="112"/>
      <c r="H135" s="482"/>
      <c r="I135" s="482"/>
      <c r="J135" s="482"/>
      <c r="K135" s="482"/>
      <c r="L135" s="482"/>
      <c r="M135" s="482"/>
      <c r="N135" s="482"/>
      <c r="O135" s="482"/>
      <c r="P135" s="482"/>
      <c r="Q135" s="482"/>
      <c r="R135" s="482"/>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482"/>
      <c r="AR135" s="482"/>
      <c r="AS135" s="482"/>
      <c r="AT135" s="482"/>
      <c r="AU135" s="482"/>
      <c r="AV135" s="482"/>
      <c r="AW135" s="482"/>
      <c r="AX135" s="482"/>
      <c r="AY135" s="482"/>
      <c r="AZ135" s="482"/>
      <c r="BA135" s="482"/>
      <c r="BB135" s="482"/>
      <c r="BC135" s="482"/>
      <c r="BD135" s="482"/>
      <c r="BE135" s="482"/>
      <c r="BF135" s="482"/>
      <c r="BG135" s="482"/>
      <c r="BH135" s="482"/>
      <c r="BI135" s="482"/>
      <c r="BJ135" s="482"/>
      <c r="BK135" s="482"/>
      <c r="BL135" s="482"/>
      <c r="BM135" s="482"/>
      <c r="BN135" s="482"/>
      <c r="BO135" s="482"/>
      <c r="BP135" s="482"/>
      <c r="BQ135" s="482"/>
      <c r="BR135" s="482"/>
      <c r="BS135" s="482"/>
      <c r="BT135" s="482"/>
      <c r="BU135" s="482"/>
      <c r="BV135" s="482"/>
      <c r="BW135" s="482"/>
      <c r="BX135" s="482"/>
      <c r="BY135" s="482"/>
      <c r="BZ135" s="482"/>
      <c r="CA135" s="482"/>
      <c r="CB135" s="482"/>
      <c r="CC135" s="482"/>
      <c r="CD135" s="482"/>
      <c r="CE135" s="482"/>
      <c r="CF135" s="482"/>
      <c r="CG135" s="482"/>
      <c r="CH135" s="482"/>
      <c r="CI135" s="482"/>
      <c r="CJ135" s="482"/>
    </row>
    <row r="136" spans="1:88" ht="12.75" customHeight="1" x14ac:dyDescent="0.2">
      <c r="A136" s="482"/>
      <c r="B136" s="482"/>
      <c r="C136" s="482"/>
      <c r="D136" s="482"/>
      <c r="E136" s="482"/>
      <c r="F136" s="482"/>
      <c r="G136" s="482"/>
      <c r="H136" s="482"/>
      <c r="I136" s="482"/>
      <c r="J136" s="482"/>
      <c r="K136" s="482"/>
      <c r="L136" s="482"/>
      <c r="M136" s="482"/>
      <c r="N136" s="482"/>
      <c r="O136" s="482"/>
      <c r="P136" s="482"/>
      <c r="Q136" s="482"/>
      <c r="R136" s="482"/>
      <c r="S136" s="482"/>
      <c r="T136" s="482"/>
      <c r="U136" s="482"/>
      <c r="V136" s="482"/>
      <c r="W136" s="482"/>
      <c r="X136" s="482"/>
      <c r="Y136" s="482"/>
      <c r="Z136" s="482"/>
      <c r="AA136" s="482"/>
      <c r="AB136" s="482"/>
      <c r="AC136" s="482"/>
      <c r="AD136" s="482"/>
      <c r="AE136" s="482"/>
      <c r="AF136" s="482"/>
      <c r="AG136" s="482"/>
      <c r="AH136" s="482"/>
      <c r="AI136" s="482"/>
      <c r="AJ136" s="482"/>
      <c r="AK136" s="482"/>
      <c r="AL136" s="482"/>
      <c r="AM136" s="482"/>
      <c r="AN136" s="482"/>
      <c r="AO136" s="482"/>
      <c r="AP136" s="482"/>
      <c r="AQ136" s="482"/>
      <c r="AR136" s="482"/>
      <c r="AS136" s="482"/>
      <c r="AT136" s="482"/>
      <c r="AU136" s="482"/>
      <c r="AV136" s="482"/>
      <c r="AW136" s="482"/>
      <c r="AX136" s="482"/>
      <c r="AY136" s="482"/>
      <c r="AZ136" s="482"/>
      <c r="BA136" s="482"/>
      <c r="BB136" s="482"/>
      <c r="BC136" s="482"/>
      <c r="BD136" s="482"/>
      <c r="BE136" s="482"/>
      <c r="BF136" s="482"/>
      <c r="BG136" s="482"/>
      <c r="BH136" s="482"/>
      <c r="BI136" s="482"/>
      <c r="BJ136" s="482"/>
      <c r="BK136" s="482"/>
      <c r="BL136" s="482"/>
      <c r="BM136" s="482"/>
      <c r="BN136" s="482"/>
      <c r="BO136" s="482"/>
      <c r="BP136" s="482"/>
      <c r="BQ136" s="482"/>
      <c r="BR136" s="482"/>
      <c r="BS136" s="482"/>
      <c r="BT136" s="482"/>
      <c r="BU136" s="482"/>
      <c r="BV136" s="482"/>
      <c r="BW136" s="482"/>
      <c r="BX136" s="482"/>
      <c r="BY136" s="482"/>
      <c r="BZ136" s="482"/>
      <c r="CA136" s="482"/>
      <c r="CB136" s="482"/>
      <c r="CC136" s="482"/>
      <c r="CD136" s="482"/>
      <c r="CE136" s="482"/>
      <c r="CF136" s="482"/>
      <c r="CG136" s="482"/>
      <c r="CH136" s="482"/>
      <c r="CI136" s="482"/>
      <c r="CJ136" s="482"/>
    </row>
    <row r="137" spans="1:88" ht="12.75" customHeight="1" x14ac:dyDescent="0.2">
      <c r="A137" s="482"/>
      <c r="B137" s="482"/>
      <c r="C137" s="482"/>
      <c r="D137" s="482"/>
      <c r="E137" s="482"/>
      <c r="F137" s="482"/>
      <c r="G137" s="482"/>
      <c r="H137" s="482"/>
      <c r="I137" s="482"/>
      <c r="J137" s="482"/>
      <c r="K137" s="482"/>
      <c r="L137" s="482"/>
      <c r="M137" s="482"/>
      <c r="N137" s="482"/>
      <c r="O137" s="482"/>
      <c r="P137" s="482"/>
      <c r="Q137" s="482"/>
      <c r="R137" s="482"/>
      <c r="S137" s="482"/>
      <c r="T137" s="482"/>
      <c r="U137" s="482"/>
      <c r="V137" s="482"/>
      <c r="W137" s="482"/>
      <c r="X137" s="482"/>
      <c r="Y137" s="482"/>
      <c r="Z137" s="482"/>
      <c r="AA137" s="482"/>
      <c r="AB137" s="482"/>
      <c r="AC137" s="482"/>
      <c r="AD137" s="482"/>
      <c r="AE137" s="482"/>
      <c r="AF137" s="482"/>
      <c r="AG137" s="482"/>
      <c r="AH137" s="482"/>
      <c r="AI137" s="482"/>
      <c r="AJ137" s="482"/>
      <c r="AK137" s="482"/>
      <c r="AL137" s="482"/>
      <c r="AM137" s="482"/>
      <c r="AN137" s="482"/>
      <c r="AO137" s="482"/>
      <c r="AP137" s="482"/>
      <c r="AQ137" s="482"/>
      <c r="AR137" s="482"/>
      <c r="AS137" s="482"/>
      <c r="AT137" s="482"/>
      <c r="AU137" s="482"/>
      <c r="AV137" s="482"/>
      <c r="AW137" s="482"/>
      <c r="AX137" s="482"/>
      <c r="AY137" s="482"/>
      <c r="AZ137" s="482"/>
      <c r="BA137" s="482"/>
      <c r="BB137" s="482"/>
      <c r="BC137" s="482"/>
      <c r="BD137" s="482"/>
      <c r="BE137" s="482"/>
      <c r="BF137" s="482"/>
      <c r="BG137" s="482"/>
      <c r="BH137" s="482"/>
      <c r="BI137" s="482"/>
      <c r="BJ137" s="482"/>
      <c r="BK137" s="482"/>
      <c r="BL137" s="482"/>
      <c r="BM137" s="482"/>
      <c r="BN137" s="482"/>
      <c r="BO137" s="482"/>
      <c r="BP137" s="482"/>
      <c r="BQ137" s="482"/>
      <c r="BR137" s="482"/>
      <c r="BS137" s="482"/>
      <c r="BT137" s="482"/>
      <c r="BU137" s="482"/>
      <c r="BV137" s="482"/>
      <c r="BW137" s="482"/>
      <c r="BX137" s="482"/>
      <c r="BY137" s="482"/>
      <c r="BZ137" s="482"/>
      <c r="CA137" s="482"/>
      <c r="CB137" s="482"/>
      <c r="CC137" s="482"/>
      <c r="CD137" s="482"/>
      <c r="CE137" s="482"/>
      <c r="CF137" s="482"/>
      <c r="CG137" s="482"/>
      <c r="CH137" s="482"/>
      <c r="CI137" s="482"/>
      <c r="CJ137" s="482"/>
    </row>
    <row r="138" spans="1:88" ht="12.75" customHeight="1" x14ac:dyDescent="0.2">
      <c r="A138" s="482"/>
      <c r="B138" s="482"/>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c r="AO138" s="482"/>
      <c r="AP138" s="482"/>
      <c r="AQ138" s="482"/>
      <c r="AR138" s="482"/>
      <c r="AS138" s="482"/>
      <c r="AT138" s="482"/>
      <c r="AU138" s="482"/>
      <c r="AV138" s="482"/>
      <c r="AW138" s="482"/>
      <c r="AX138" s="482"/>
      <c r="AY138" s="482"/>
      <c r="AZ138" s="482"/>
      <c r="BA138" s="482"/>
      <c r="BB138" s="482"/>
      <c r="BC138" s="482"/>
      <c r="BD138" s="482"/>
      <c r="BE138" s="482"/>
      <c r="BF138" s="482"/>
      <c r="BG138" s="482"/>
      <c r="BH138" s="482"/>
      <c r="BI138" s="482"/>
      <c r="BJ138" s="482"/>
      <c r="BK138" s="482"/>
      <c r="BL138" s="482"/>
      <c r="BM138" s="482"/>
      <c r="BN138" s="482"/>
      <c r="BO138" s="482"/>
      <c r="BP138" s="482"/>
      <c r="BQ138" s="482"/>
      <c r="BR138" s="482"/>
      <c r="BS138" s="482"/>
      <c r="BT138" s="482"/>
      <c r="BU138" s="482"/>
      <c r="BV138" s="482"/>
      <c r="BW138" s="482"/>
      <c r="BX138" s="482"/>
      <c r="BY138" s="482"/>
      <c r="BZ138" s="482"/>
      <c r="CA138" s="482"/>
      <c r="CB138" s="482"/>
      <c r="CC138" s="482"/>
      <c r="CD138" s="482"/>
      <c r="CE138" s="482"/>
      <c r="CF138" s="482"/>
      <c r="CG138" s="482"/>
      <c r="CH138" s="482"/>
      <c r="CI138" s="482"/>
      <c r="CJ138" s="482"/>
    </row>
    <row r="139" spans="1:88" ht="12.75" customHeight="1" x14ac:dyDescent="0.2">
      <c r="A139" s="482"/>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c r="AO139" s="482"/>
      <c r="AP139" s="482"/>
      <c r="AQ139" s="482"/>
      <c r="AR139" s="482"/>
      <c r="AS139" s="482"/>
      <c r="AT139" s="482"/>
      <c r="AU139" s="482"/>
      <c r="AV139" s="482"/>
      <c r="AW139" s="482"/>
      <c r="AX139" s="482"/>
      <c r="AY139" s="482"/>
      <c r="AZ139" s="482"/>
      <c r="BA139" s="482"/>
      <c r="BB139" s="482"/>
      <c r="BC139" s="482"/>
      <c r="BD139" s="482"/>
      <c r="BE139" s="482"/>
      <c r="BF139" s="482"/>
      <c r="BG139" s="482"/>
      <c r="BH139" s="482"/>
      <c r="BI139" s="482"/>
      <c r="BJ139" s="482"/>
      <c r="BK139" s="482"/>
      <c r="BL139" s="482"/>
      <c r="BM139" s="482"/>
      <c r="BN139" s="482"/>
      <c r="BO139" s="482"/>
      <c r="BP139" s="482"/>
      <c r="BQ139" s="482"/>
      <c r="BR139" s="482"/>
      <c r="BS139" s="482"/>
      <c r="BT139" s="482"/>
      <c r="BU139" s="482"/>
      <c r="BV139" s="482"/>
      <c r="BW139" s="482"/>
      <c r="BX139" s="482"/>
      <c r="BY139" s="482"/>
      <c r="BZ139" s="482"/>
      <c r="CA139" s="482"/>
      <c r="CB139" s="482"/>
      <c r="CC139" s="482"/>
      <c r="CD139" s="482"/>
      <c r="CE139" s="482"/>
      <c r="CF139" s="482"/>
      <c r="CG139" s="482"/>
      <c r="CH139" s="482"/>
      <c r="CI139" s="482"/>
      <c r="CJ139" s="482"/>
    </row>
    <row r="140" spans="1:88" ht="12.75" customHeight="1" x14ac:dyDescent="0.2">
      <c r="A140" s="482"/>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c r="AM140" s="482"/>
      <c r="AN140" s="482"/>
      <c r="AO140" s="482"/>
      <c r="AP140" s="482"/>
      <c r="AQ140" s="482"/>
      <c r="AR140" s="482"/>
      <c r="AS140" s="482"/>
      <c r="AT140" s="482"/>
      <c r="AU140" s="482"/>
      <c r="AV140" s="482"/>
      <c r="AW140" s="482"/>
      <c r="AX140" s="482"/>
      <c r="AY140" s="482"/>
      <c r="AZ140" s="482"/>
      <c r="BA140" s="482"/>
      <c r="BB140" s="482"/>
      <c r="BC140" s="482"/>
      <c r="BD140" s="482"/>
      <c r="BE140" s="482"/>
      <c r="BF140" s="482"/>
      <c r="BG140" s="482"/>
      <c r="BH140" s="482"/>
      <c r="BI140" s="482"/>
      <c r="BJ140" s="482"/>
      <c r="BK140" s="482"/>
      <c r="BL140" s="482"/>
      <c r="BM140" s="482"/>
      <c r="BN140" s="482"/>
      <c r="BO140" s="482"/>
      <c r="BP140" s="482"/>
      <c r="BQ140" s="482"/>
      <c r="BR140" s="482"/>
      <c r="BS140" s="482"/>
      <c r="BT140" s="482"/>
      <c r="BU140" s="482"/>
      <c r="BV140" s="482"/>
      <c r="BW140" s="482"/>
      <c r="BX140" s="482"/>
      <c r="BY140" s="482"/>
      <c r="BZ140" s="482"/>
      <c r="CA140" s="482"/>
      <c r="CB140" s="482"/>
      <c r="CC140" s="482"/>
      <c r="CD140" s="482"/>
      <c r="CE140" s="482"/>
      <c r="CF140" s="482"/>
      <c r="CG140" s="482"/>
      <c r="CH140" s="482"/>
      <c r="CI140" s="482"/>
      <c r="CJ140" s="482"/>
    </row>
    <row r="141" spans="1:88" ht="12.75" customHeight="1" x14ac:dyDescent="0.2">
      <c r="A141" s="482"/>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c r="AO141" s="482"/>
      <c r="AP141" s="482"/>
      <c r="AQ141" s="482"/>
      <c r="AR141" s="482"/>
      <c r="AS141" s="482"/>
      <c r="AT141" s="482"/>
      <c r="AU141" s="482"/>
      <c r="AV141" s="482"/>
      <c r="AW141" s="482"/>
      <c r="AX141" s="482"/>
      <c r="AY141" s="482"/>
      <c r="AZ141" s="482"/>
      <c r="BA141" s="482"/>
      <c r="BB141" s="482"/>
      <c r="BC141" s="482"/>
      <c r="BD141" s="482"/>
      <c r="BE141" s="482"/>
      <c r="BF141" s="482"/>
      <c r="BG141" s="482"/>
      <c r="BH141" s="482"/>
      <c r="BI141" s="482"/>
      <c r="BJ141" s="482"/>
      <c r="BK141" s="482"/>
      <c r="BL141" s="482"/>
      <c r="BM141" s="482"/>
      <c r="BN141" s="482"/>
      <c r="BO141" s="482"/>
      <c r="BP141" s="482"/>
      <c r="BQ141" s="482"/>
      <c r="BR141" s="482"/>
      <c r="BS141" s="482"/>
      <c r="BT141" s="482"/>
      <c r="BU141" s="482"/>
      <c r="BV141" s="482"/>
      <c r="BW141" s="482"/>
      <c r="BX141" s="482"/>
      <c r="BY141" s="482"/>
      <c r="BZ141" s="482"/>
      <c r="CA141" s="482"/>
      <c r="CB141" s="482"/>
      <c r="CC141" s="482"/>
      <c r="CD141" s="482"/>
      <c r="CE141" s="482"/>
      <c r="CF141" s="482"/>
      <c r="CG141" s="482"/>
      <c r="CH141" s="482"/>
      <c r="CI141" s="482"/>
      <c r="CJ141" s="482"/>
    </row>
    <row r="142" spans="1:88" ht="12.75" customHeight="1" x14ac:dyDescent="0.2">
      <c r="A142" s="482"/>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c r="AO142" s="482"/>
      <c r="AP142" s="482"/>
      <c r="AQ142" s="482"/>
      <c r="AR142" s="482"/>
      <c r="AS142" s="482"/>
      <c r="AT142" s="482"/>
      <c r="AU142" s="482"/>
      <c r="AV142" s="482"/>
      <c r="AW142" s="482"/>
      <c r="AX142" s="482"/>
      <c r="AY142" s="482"/>
      <c r="AZ142" s="482"/>
      <c r="BA142" s="482"/>
      <c r="BB142" s="482"/>
      <c r="BC142" s="482"/>
      <c r="BD142" s="482"/>
      <c r="BE142" s="482"/>
      <c r="BF142" s="482"/>
      <c r="BG142" s="482"/>
      <c r="BH142" s="482"/>
      <c r="BI142" s="482"/>
      <c r="BJ142" s="482"/>
      <c r="BK142" s="482"/>
      <c r="BL142" s="482"/>
      <c r="BM142" s="482"/>
      <c r="BN142" s="482"/>
      <c r="BO142" s="482"/>
      <c r="BP142" s="482"/>
      <c r="BQ142" s="482"/>
      <c r="BR142" s="482"/>
      <c r="BS142" s="482"/>
      <c r="BT142" s="482"/>
      <c r="BU142" s="482"/>
      <c r="BV142" s="482"/>
      <c r="BW142" s="482"/>
      <c r="BX142" s="482"/>
      <c r="BY142" s="482"/>
      <c r="BZ142" s="482"/>
      <c r="CA142" s="482"/>
      <c r="CB142" s="482"/>
      <c r="CC142" s="482"/>
      <c r="CD142" s="482"/>
      <c r="CE142" s="482"/>
      <c r="CF142" s="482"/>
      <c r="CG142" s="482"/>
      <c r="CH142" s="482"/>
      <c r="CI142" s="482"/>
      <c r="CJ142" s="482"/>
    </row>
    <row r="143" spans="1:88" ht="12.75" customHeight="1" x14ac:dyDescent="0.2">
      <c r="A143" s="482"/>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c r="AO143" s="482"/>
      <c r="AP143" s="482"/>
      <c r="AQ143" s="482"/>
      <c r="AR143" s="482"/>
      <c r="AS143" s="482"/>
      <c r="AT143" s="482"/>
      <c r="AU143" s="482"/>
      <c r="AV143" s="482"/>
      <c r="AW143" s="482"/>
      <c r="AX143" s="482"/>
      <c r="AY143" s="482"/>
      <c r="AZ143" s="482"/>
      <c r="BA143" s="482"/>
      <c r="BB143" s="482"/>
      <c r="BC143" s="482"/>
      <c r="BD143" s="482"/>
      <c r="BE143" s="482"/>
      <c r="BF143" s="482"/>
      <c r="BG143" s="482"/>
      <c r="BH143" s="482"/>
      <c r="BI143" s="482"/>
      <c r="BJ143" s="482"/>
      <c r="BK143" s="482"/>
      <c r="BL143" s="482"/>
      <c r="BM143" s="482"/>
      <c r="BN143" s="482"/>
      <c r="BO143" s="482"/>
      <c r="BP143" s="482"/>
      <c r="BQ143" s="482"/>
      <c r="BR143" s="482"/>
      <c r="BS143" s="482"/>
      <c r="BT143" s="482"/>
      <c r="BU143" s="482"/>
      <c r="BV143" s="482"/>
      <c r="BW143" s="482"/>
      <c r="BX143" s="482"/>
      <c r="BY143" s="482"/>
      <c r="BZ143" s="482"/>
      <c r="CA143" s="482"/>
      <c r="CB143" s="482"/>
      <c r="CC143" s="482"/>
      <c r="CD143" s="482"/>
      <c r="CE143" s="482"/>
      <c r="CF143" s="482"/>
      <c r="CG143" s="482"/>
      <c r="CH143" s="482"/>
      <c r="CI143" s="482"/>
      <c r="CJ143" s="482"/>
    </row>
    <row r="144" spans="1:88" ht="12.75" customHeight="1" x14ac:dyDescent="0.2">
      <c r="A144" s="482"/>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482"/>
      <c r="AR144" s="482"/>
      <c r="AS144" s="482"/>
      <c r="AT144" s="482"/>
      <c r="AU144" s="482"/>
      <c r="AV144" s="482"/>
      <c r="AW144" s="482"/>
      <c r="AX144" s="482"/>
      <c r="AY144" s="482"/>
      <c r="AZ144" s="482"/>
      <c r="BA144" s="482"/>
      <c r="BB144" s="482"/>
      <c r="BC144" s="482"/>
      <c r="BD144" s="482"/>
      <c r="BE144" s="482"/>
      <c r="BF144" s="482"/>
      <c r="BG144" s="482"/>
      <c r="BH144" s="482"/>
      <c r="BI144" s="482"/>
      <c r="BJ144" s="482"/>
      <c r="BK144" s="482"/>
      <c r="BL144" s="482"/>
      <c r="BM144" s="482"/>
      <c r="BN144" s="482"/>
      <c r="BO144" s="482"/>
      <c r="BP144" s="482"/>
      <c r="BQ144" s="482"/>
      <c r="BR144" s="482"/>
      <c r="BS144" s="482"/>
      <c r="BT144" s="482"/>
      <c r="BU144" s="482"/>
      <c r="BV144" s="482"/>
      <c r="BW144" s="482"/>
      <c r="BX144" s="482"/>
      <c r="BY144" s="482"/>
      <c r="BZ144" s="482"/>
      <c r="CA144" s="482"/>
      <c r="CB144" s="482"/>
      <c r="CC144" s="482"/>
      <c r="CD144" s="482"/>
      <c r="CE144" s="482"/>
      <c r="CF144" s="482"/>
      <c r="CG144" s="482"/>
      <c r="CH144" s="482"/>
      <c r="CI144" s="482"/>
      <c r="CJ144" s="482"/>
    </row>
    <row r="145" spans="1:88" ht="12.75" customHeight="1" x14ac:dyDescent="0.2">
      <c r="A145" s="482"/>
      <c r="B145" s="48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482"/>
      <c r="AR145" s="482"/>
      <c r="AS145" s="482"/>
      <c r="AT145" s="482"/>
      <c r="AU145" s="482"/>
      <c r="AV145" s="482"/>
      <c r="AW145" s="482"/>
      <c r="AX145" s="482"/>
      <c r="AY145" s="482"/>
      <c r="AZ145" s="482"/>
      <c r="BA145" s="482"/>
      <c r="BB145" s="482"/>
      <c r="BC145" s="482"/>
      <c r="BD145" s="482"/>
      <c r="BE145" s="482"/>
      <c r="BF145" s="482"/>
      <c r="BG145" s="482"/>
      <c r="BH145" s="482"/>
      <c r="BI145" s="482"/>
      <c r="BJ145" s="482"/>
      <c r="BK145" s="482"/>
      <c r="BL145" s="482"/>
      <c r="BM145" s="482"/>
      <c r="BN145" s="482"/>
      <c r="BO145" s="482"/>
      <c r="BP145" s="482"/>
      <c r="BQ145" s="482"/>
      <c r="BR145" s="482"/>
      <c r="BS145" s="482"/>
      <c r="BT145" s="482"/>
      <c r="BU145" s="482"/>
      <c r="BV145" s="482"/>
      <c r="BW145" s="482"/>
      <c r="BX145" s="482"/>
      <c r="BY145" s="482"/>
      <c r="BZ145" s="482"/>
      <c r="CA145" s="482"/>
      <c r="CB145" s="482"/>
      <c r="CC145" s="482"/>
      <c r="CD145" s="482"/>
      <c r="CE145" s="482"/>
      <c r="CF145" s="482"/>
      <c r="CG145" s="482"/>
      <c r="CH145" s="482"/>
      <c r="CI145" s="482"/>
      <c r="CJ145" s="482"/>
    </row>
    <row r="146" spans="1:88" ht="12.75" customHeight="1" x14ac:dyDescent="0.2">
      <c r="A146" s="482"/>
      <c r="B146" s="48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c r="AO146" s="482"/>
      <c r="AP146" s="482"/>
      <c r="AQ146" s="482"/>
      <c r="AR146" s="482"/>
      <c r="AS146" s="482"/>
      <c r="AT146" s="482"/>
      <c r="AU146" s="482"/>
      <c r="AV146" s="482"/>
      <c r="AW146" s="482"/>
      <c r="AX146" s="482"/>
      <c r="AY146" s="482"/>
      <c r="AZ146" s="482"/>
      <c r="BA146" s="482"/>
      <c r="BB146" s="482"/>
      <c r="BC146" s="482"/>
      <c r="BD146" s="482"/>
      <c r="BE146" s="482"/>
      <c r="BF146" s="482"/>
      <c r="BG146" s="482"/>
      <c r="BH146" s="482"/>
      <c r="BI146" s="482"/>
      <c r="BJ146" s="482"/>
      <c r="BK146" s="482"/>
      <c r="BL146" s="482"/>
      <c r="BM146" s="482"/>
      <c r="BN146" s="482"/>
      <c r="BO146" s="482"/>
      <c r="BP146" s="482"/>
      <c r="BQ146" s="482"/>
      <c r="BR146" s="482"/>
      <c r="BS146" s="482"/>
      <c r="BT146" s="482"/>
      <c r="BU146" s="482"/>
      <c r="BV146" s="482"/>
      <c r="BW146" s="482"/>
      <c r="BX146" s="482"/>
      <c r="BY146" s="482"/>
      <c r="BZ146" s="482"/>
      <c r="CA146" s="482"/>
      <c r="CB146" s="482"/>
      <c r="CC146" s="482"/>
      <c r="CD146" s="482"/>
      <c r="CE146" s="482"/>
      <c r="CF146" s="482"/>
      <c r="CG146" s="482"/>
      <c r="CH146" s="482"/>
      <c r="CI146" s="482"/>
      <c r="CJ146" s="482"/>
    </row>
    <row r="147" spans="1:88" ht="12.75" customHeight="1" x14ac:dyDescent="0.2">
      <c r="A147" s="707" t="s">
        <v>1456</v>
      </c>
      <c r="B147" s="704" t="s">
        <v>823</v>
      </c>
      <c r="C147" s="573"/>
      <c r="D147" s="573"/>
      <c r="E147" s="573"/>
      <c r="F147" s="574"/>
      <c r="G147" s="704" t="s">
        <v>1036</v>
      </c>
      <c r="H147" s="573"/>
      <c r="I147" s="573"/>
      <c r="J147" s="573"/>
      <c r="K147" s="574"/>
      <c r="L147" s="704" t="s">
        <v>1461</v>
      </c>
      <c r="M147" s="573"/>
      <c r="N147" s="573"/>
      <c r="O147" s="573"/>
      <c r="P147" s="574"/>
      <c r="Q147" s="713"/>
      <c r="R147" s="710"/>
      <c r="S147" s="710"/>
      <c r="T147" s="710"/>
      <c r="U147" s="710"/>
      <c r="V147" s="709"/>
      <c r="W147" s="710"/>
      <c r="X147" s="710"/>
      <c r="Y147" s="710"/>
      <c r="Z147" s="710"/>
      <c r="AA147" s="482"/>
      <c r="AB147" s="482"/>
      <c r="AC147" s="482"/>
      <c r="AD147" s="482"/>
      <c r="AE147" s="482"/>
      <c r="AF147" s="482"/>
      <c r="AG147" s="482"/>
      <c r="AH147" s="482"/>
      <c r="AI147" s="482"/>
      <c r="AJ147" s="482"/>
      <c r="AK147" s="482"/>
      <c r="AL147" s="482"/>
      <c r="AM147" s="482"/>
      <c r="AN147" s="482"/>
      <c r="AO147" s="482"/>
      <c r="AP147" s="482"/>
      <c r="AQ147" s="482"/>
      <c r="AR147" s="482"/>
      <c r="AS147" s="482"/>
      <c r="AT147" s="482"/>
      <c r="AU147" s="482"/>
      <c r="AV147" s="482"/>
      <c r="AW147" s="482"/>
      <c r="AX147" s="482"/>
      <c r="AY147" s="482"/>
      <c r="AZ147" s="482"/>
      <c r="BA147" s="482"/>
      <c r="BB147" s="482"/>
      <c r="BC147" s="482"/>
      <c r="BD147" s="482"/>
      <c r="BE147" s="482"/>
      <c r="BF147" s="482"/>
      <c r="BG147" s="482"/>
      <c r="BH147" s="482"/>
      <c r="BI147" s="482"/>
      <c r="BJ147" s="482"/>
      <c r="BK147" s="482"/>
      <c r="BL147" s="482"/>
      <c r="BM147" s="482"/>
      <c r="BN147" s="482"/>
      <c r="BO147" s="482"/>
      <c r="BP147" s="482"/>
      <c r="BQ147" s="482"/>
      <c r="BR147" s="482"/>
      <c r="BS147" s="482"/>
      <c r="BT147" s="482"/>
      <c r="BU147" s="482"/>
      <c r="BV147" s="482"/>
      <c r="BW147" s="482"/>
      <c r="BX147" s="482"/>
      <c r="BY147" s="482"/>
      <c r="BZ147" s="482"/>
      <c r="CA147" s="482"/>
      <c r="CB147" s="482"/>
      <c r="CC147" s="482"/>
      <c r="CD147" s="482"/>
      <c r="CE147" s="482"/>
      <c r="CF147" s="482"/>
      <c r="CG147" s="482"/>
      <c r="CH147" s="482"/>
      <c r="CI147" s="482"/>
      <c r="CJ147" s="482"/>
    </row>
    <row r="148" spans="1:88" ht="12.75" customHeight="1" x14ac:dyDescent="0.2">
      <c r="A148" s="531"/>
      <c r="B148" s="487" t="s">
        <v>19</v>
      </c>
      <c r="C148" s="114" t="s">
        <v>52</v>
      </c>
      <c r="D148" s="114" t="s">
        <v>53</v>
      </c>
      <c r="E148" s="114" t="s">
        <v>54</v>
      </c>
      <c r="F148" s="114" t="s">
        <v>55</v>
      </c>
      <c r="G148" s="487" t="s">
        <v>19</v>
      </c>
      <c r="H148" s="114" t="s">
        <v>52</v>
      </c>
      <c r="I148" s="114" t="s">
        <v>53</v>
      </c>
      <c r="J148" s="114" t="s">
        <v>54</v>
      </c>
      <c r="K148" s="114" t="s">
        <v>55</v>
      </c>
      <c r="L148" s="487" t="s">
        <v>19</v>
      </c>
      <c r="M148" s="114" t="s">
        <v>52</v>
      </c>
      <c r="N148" s="114" t="s">
        <v>53</v>
      </c>
      <c r="O148" s="114" t="s">
        <v>54</v>
      </c>
      <c r="P148" s="114" t="s">
        <v>55</v>
      </c>
      <c r="Q148" s="500"/>
      <c r="R148" s="489"/>
      <c r="S148" s="489"/>
      <c r="T148" s="489"/>
      <c r="U148" s="489"/>
      <c r="V148" s="490"/>
      <c r="W148" s="489"/>
      <c r="X148" s="489"/>
      <c r="Y148" s="489"/>
      <c r="Z148" s="489"/>
      <c r="AA148" s="709"/>
      <c r="AB148" s="710"/>
      <c r="AC148" s="710"/>
      <c r="AD148" s="710"/>
      <c r="AE148" s="710"/>
      <c r="AF148" s="482"/>
      <c r="AG148" s="482"/>
      <c r="AH148" s="482"/>
      <c r="AI148" s="482"/>
      <c r="AJ148" s="482"/>
      <c r="AK148" s="482"/>
      <c r="AL148" s="482"/>
      <c r="AM148" s="482"/>
      <c r="AN148" s="482"/>
      <c r="AO148" s="482"/>
      <c r="AP148" s="482"/>
      <c r="AQ148" s="482"/>
      <c r="AR148" s="482"/>
      <c r="AS148" s="482"/>
      <c r="AT148" s="482"/>
      <c r="AU148" s="482"/>
      <c r="AV148" s="482"/>
      <c r="AW148" s="482"/>
      <c r="AX148" s="482"/>
      <c r="AY148" s="482"/>
      <c r="AZ148" s="482"/>
      <c r="BA148" s="482"/>
      <c r="BB148" s="482"/>
      <c r="BC148" s="482"/>
      <c r="BD148" s="482"/>
      <c r="BE148" s="482"/>
      <c r="BF148" s="487" t="s">
        <v>19</v>
      </c>
      <c r="BG148" s="510" t="s">
        <v>823</v>
      </c>
      <c r="BH148" s="510" t="s">
        <v>1036</v>
      </c>
      <c r="BI148" s="510" t="s">
        <v>1461</v>
      </c>
      <c r="BJ148" s="485"/>
      <c r="BK148" s="485"/>
      <c r="BL148" s="482"/>
      <c r="BM148" s="482"/>
      <c r="BN148" s="485"/>
      <c r="BO148" s="485"/>
      <c r="BP148" s="485"/>
      <c r="BQ148" s="482"/>
      <c r="BR148" s="485"/>
      <c r="BS148" s="485"/>
      <c r="BT148" s="485"/>
      <c r="BU148" s="485"/>
      <c r="BV148" s="482"/>
      <c r="BW148" s="482"/>
      <c r="BX148" s="482"/>
      <c r="BY148" s="482"/>
      <c r="BZ148" s="482"/>
      <c r="CA148" s="482"/>
      <c r="CB148" s="482"/>
      <c r="CC148" s="482"/>
      <c r="CD148" s="482"/>
      <c r="CE148" s="482"/>
      <c r="CF148" s="482"/>
      <c r="CG148" s="482"/>
      <c r="CH148" s="482"/>
      <c r="CI148" s="482"/>
      <c r="CJ148" s="482"/>
    </row>
    <row r="149" spans="1:88" ht="12.75" customHeight="1" x14ac:dyDescent="0.2">
      <c r="A149" s="531"/>
      <c r="B149" s="483" t="s">
        <v>1</v>
      </c>
      <c r="C149" s="492">
        <f>'4,7,8'!O106</f>
        <v>0</v>
      </c>
      <c r="D149" s="492">
        <f>'4,7,8'!P106</f>
        <v>0.375</v>
      </c>
      <c r="E149" s="492">
        <f>'4,7,8'!Q106</f>
        <v>0.625</v>
      </c>
      <c r="F149" s="492">
        <f>'4,7,8'!R106</f>
        <v>0</v>
      </c>
      <c r="G149" s="483" t="s">
        <v>1</v>
      </c>
      <c r="H149" s="492">
        <f>'4,7,8'!O107</f>
        <v>0</v>
      </c>
      <c r="I149" s="492">
        <f>'4,7,8'!P107</f>
        <v>0.5</v>
      </c>
      <c r="J149" s="492">
        <f>'4,7,8'!Q107</f>
        <v>0.5</v>
      </c>
      <c r="K149" s="492">
        <f>'4,7,8'!R107</f>
        <v>0</v>
      </c>
      <c r="L149" s="483" t="s">
        <v>1</v>
      </c>
      <c r="M149" s="492">
        <f>'4,7,8'!O108</f>
        <v>0</v>
      </c>
      <c r="N149" s="492">
        <f>'4,7,8'!P108</f>
        <v>1</v>
      </c>
      <c r="O149" s="492">
        <f>'4,7,8'!Q108</f>
        <v>0</v>
      </c>
      <c r="P149" s="492">
        <f>'4,7,8'!R108</f>
        <v>0</v>
      </c>
      <c r="Q149" s="501"/>
      <c r="R149" s="482"/>
      <c r="S149" s="482"/>
      <c r="T149" s="482"/>
      <c r="U149" s="482"/>
      <c r="V149" s="482"/>
      <c r="W149" s="482"/>
      <c r="X149" s="482"/>
      <c r="Y149" s="482"/>
      <c r="Z149" s="482"/>
      <c r="AA149" s="490"/>
      <c r="AB149" s="489"/>
      <c r="AC149" s="489"/>
      <c r="AD149" s="489"/>
      <c r="AE149" s="489"/>
      <c r="AF149" s="482"/>
      <c r="AG149" s="482"/>
      <c r="AH149" s="482"/>
      <c r="AI149" s="482"/>
      <c r="AJ149" s="482"/>
      <c r="AK149" s="482"/>
      <c r="AL149" s="482"/>
      <c r="AM149" s="482"/>
      <c r="AN149" s="482"/>
      <c r="AO149" s="482"/>
      <c r="AP149" s="482"/>
      <c r="AQ149" s="482"/>
      <c r="AR149" s="482"/>
      <c r="AS149" s="482"/>
      <c r="AT149" s="482"/>
      <c r="AU149" s="482"/>
      <c r="AV149" s="482"/>
      <c r="AW149" s="482"/>
      <c r="AX149" s="482"/>
      <c r="AY149" s="482"/>
      <c r="AZ149" s="482"/>
      <c r="BA149" s="482"/>
      <c r="BB149" s="482"/>
      <c r="BC149" s="482"/>
      <c r="BD149" s="482"/>
      <c r="BE149" s="482"/>
      <c r="BF149" s="512" t="s">
        <v>1</v>
      </c>
      <c r="BG149" s="491">
        <f t="shared" ref="BG149:BG162" si="22">SUM(C149:D149)</f>
        <v>0.375</v>
      </c>
      <c r="BH149" s="513">
        <f t="shared" ref="BH149:BH162" si="23">SUM(H149:I149)</f>
        <v>0.5</v>
      </c>
      <c r="BI149" s="513">
        <f t="shared" ref="BI149:BI162" si="24">SUM(M149:N149)</f>
        <v>1</v>
      </c>
      <c r="BJ149" s="482"/>
      <c r="BK149" s="482"/>
      <c r="BL149" s="482"/>
      <c r="BM149" s="482"/>
      <c r="BN149" s="482"/>
      <c r="BO149" s="482"/>
      <c r="BP149" s="482"/>
      <c r="BQ149" s="482"/>
      <c r="BR149" s="482"/>
      <c r="BS149" s="482"/>
      <c r="BT149" s="482"/>
      <c r="BU149" s="482"/>
      <c r="BV149" s="482"/>
      <c r="BW149" s="482"/>
      <c r="BX149" s="482"/>
      <c r="BY149" s="482"/>
      <c r="BZ149" s="482"/>
      <c r="CA149" s="482"/>
      <c r="CB149" s="482"/>
      <c r="CC149" s="482"/>
      <c r="CD149" s="482"/>
      <c r="CE149" s="482"/>
      <c r="CF149" s="482"/>
      <c r="CG149" s="482"/>
      <c r="CH149" s="482"/>
      <c r="CI149" s="482"/>
      <c r="CJ149" s="482"/>
    </row>
    <row r="150" spans="1:88" ht="12.75" customHeight="1" x14ac:dyDescent="0.2">
      <c r="A150" s="531"/>
      <c r="B150" s="483" t="s">
        <v>2</v>
      </c>
      <c r="C150" s="492">
        <f>'4,7,8'!Y106</f>
        <v>0</v>
      </c>
      <c r="D150" s="491">
        <f>'4,7,8'!Z106</f>
        <v>0.375</v>
      </c>
      <c r="E150" s="491">
        <f>'4,7,8'!AA106</f>
        <v>0.625</v>
      </c>
      <c r="F150" s="492">
        <f>'4,7,8'!AB106</f>
        <v>0</v>
      </c>
      <c r="G150" s="483" t="s">
        <v>2</v>
      </c>
      <c r="H150" s="492">
        <f>'4,7,8'!Y107</f>
        <v>0</v>
      </c>
      <c r="I150" s="492">
        <f>'4,7,8'!Z107</f>
        <v>0.5</v>
      </c>
      <c r="J150" s="492">
        <f>'4,7,8'!AA107</f>
        <v>0.5</v>
      </c>
      <c r="K150" s="492">
        <f>'4,7,8'!AB107</f>
        <v>0</v>
      </c>
      <c r="L150" s="483" t="s">
        <v>2</v>
      </c>
      <c r="M150" s="492">
        <f>'4,7,8'!Y108</f>
        <v>0</v>
      </c>
      <c r="N150" s="492">
        <f>'4,7,8'!Z108</f>
        <v>0.8</v>
      </c>
      <c r="O150" s="492">
        <f>'4,7,8'!AA108</f>
        <v>0.2</v>
      </c>
      <c r="P150" s="492">
        <f>'4,7,8'!AB108</f>
        <v>0</v>
      </c>
      <c r="Q150" s="501"/>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482"/>
      <c r="AO150" s="482"/>
      <c r="AP150" s="482"/>
      <c r="AQ150" s="482"/>
      <c r="AR150" s="482"/>
      <c r="AS150" s="482"/>
      <c r="AT150" s="482"/>
      <c r="AU150" s="482"/>
      <c r="AV150" s="482"/>
      <c r="AW150" s="482"/>
      <c r="AX150" s="482"/>
      <c r="AY150" s="482"/>
      <c r="AZ150" s="482"/>
      <c r="BA150" s="482"/>
      <c r="BB150" s="482"/>
      <c r="BC150" s="482"/>
      <c r="BD150" s="482"/>
      <c r="BE150" s="482"/>
      <c r="BF150" s="512" t="s">
        <v>2</v>
      </c>
      <c r="BG150" s="491">
        <f t="shared" si="22"/>
        <v>0.375</v>
      </c>
      <c r="BH150" s="513">
        <f t="shared" si="23"/>
        <v>0.5</v>
      </c>
      <c r="BI150" s="513">
        <f t="shared" si="24"/>
        <v>0.8</v>
      </c>
      <c r="BJ150" s="482"/>
      <c r="BK150" s="482"/>
      <c r="BL150" s="482"/>
      <c r="BM150" s="482"/>
      <c r="BN150" s="482"/>
      <c r="BO150" s="482"/>
      <c r="BP150" s="482"/>
      <c r="BQ150" s="482"/>
      <c r="BR150" s="482"/>
      <c r="BS150" s="482"/>
      <c r="BT150" s="482"/>
      <c r="BU150" s="482"/>
      <c r="BV150" s="482"/>
      <c r="BW150" s="482"/>
      <c r="BX150" s="482"/>
      <c r="BY150" s="482"/>
      <c r="BZ150" s="482"/>
      <c r="CA150" s="482"/>
      <c r="CB150" s="482"/>
      <c r="CC150" s="482"/>
      <c r="CD150" s="482"/>
      <c r="CE150" s="482"/>
      <c r="CF150" s="482"/>
      <c r="CG150" s="482"/>
      <c r="CH150" s="482"/>
      <c r="CI150" s="482"/>
      <c r="CJ150" s="482"/>
    </row>
    <row r="151" spans="1:88" ht="12.75" customHeight="1" x14ac:dyDescent="0.2">
      <c r="A151" s="531"/>
      <c r="B151" s="483" t="s">
        <v>2784</v>
      </c>
      <c r="C151" s="492">
        <f>'4,7,8'!AI106</f>
        <v>0</v>
      </c>
      <c r="D151" s="491">
        <f>'4,7,8'!AJ106</f>
        <v>0.875</v>
      </c>
      <c r="E151" s="491">
        <f>'4,7,8'!AK106</f>
        <v>0.125</v>
      </c>
      <c r="F151" s="492">
        <f>'4,7,8'!AL106</f>
        <v>0</v>
      </c>
      <c r="G151" s="483" t="s">
        <v>2784</v>
      </c>
      <c r="H151" s="492">
        <f>'4,7,8'!AI107</f>
        <v>0</v>
      </c>
      <c r="I151" s="492">
        <f>'4,7,8'!AJ107</f>
        <v>0.5</v>
      </c>
      <c r="J151" s="492">
        <f>'4,7,8'!AK107</f>
        <v>0.5</v>
      </c>
      <c r="K151" s="492">
        <f>'4,7,8'!AL107</f>
        <v>0</v>
      </c>
      <c r="L151" s="483" t="s">
        <v>2784</v>
      </c>
      <c r="M151" s="492">
        <f>'4,7,8'!AI108</f>
        <v>0</v>
      </c>
      <c r="N151" s="492">
        <f>'4,7,8'!AJ108</f>
        <v>0.8</v>
      </c>
      <c r="O151" s="492">
        <f>'4,7,8'!AK108</f>
        <v>0.2</v>
      </c>
      <c r="P151" s="492">
        <f>'4,7,8'!AL108</f>
        <v>0</v>
      </c>
      <c r="Q151" s="501"/>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482"/>
      <c r="AO151" s="482"/>
      <c r="AP151" s="482"/>
      <c r="AQ151" s="482"/>
      <c r="AR151" s="482"/>
      <c r="AS151" s="482"/>
      <c r="AT151" s="482"/>
      <c r="AU151" s="482"/>
      <c r="AV151" s="482"/>
      <c r="AW151" s="482"/>
      <c r="AX151" s="482"/>
      <c r="AY151" s="482"/>
      <c r="AZ151" s="482"/>
      <c r="BA151" s="482"/>
      <c r="BB151" s="482"/>
      <c r="BC151" s="482"/>
      <c r="BD151" s="482"/>
      <c r="BE151" s="482"/>
      <c r="BF151" s="512" t="s">
        <v>2784</v>
      </c>
      <c r="BG151" s="491">
        <f t="shared" si="22"/>
        <v>0.875</v>
      </c>
      <c r="BH151" s="513">
        <f t="shared" si="23"/>
        <v>0.5</v>
      </c>
      <c r="BI151" s="513">
        <f t="shared" si="24"/>
        <v>0.8</v>
      </c>
      <c r="BJ151" s="482"/>
      <c r="BK151" s="482"/>
      <c r="BL151" s="482"/>
      <c r="BM151" s="482"/>
      <c r="BN151" s="482"/>
      <c r="BO151" s="482"/>
      <c r="BP151" s="482"/>
      <c r="BQ151" s="482"/>
      <c r="BR151" s="482"/>
      <c r="BS151" s="482"/>
      <c r="BT151" s="482"/>
      <c r="BU151" s="482"/>
      <c r="BV151" s="482"/>
      <c r="BW151" s="482"/>
      <c r="BX151" s="482"/>
      <c r="BY151" s="482"/>
      <c r="BZ151" s="482"/>
      <c r="CA151" s="482"/>
      <c r="CB151" s="482"/>
      <c r="CC151" s="482"/>
      <c r="CD151" s="482"/>
      <c r="CE151" s="482"/>
      <c r="CF151" s="482"/>
      <c r="CG151" s="482"/>
      <c r="CH151" s="482"/>
      <c r="CI151" s="482"/>
      <c r="CJ151" s="482"/>
    </row>
    <row r="152" spans="1:88" ht="12.75" customHeight="1" x14ac:dyDescent="0.2">
      <c r="A152" s="531"/>
      <c r="B152" s="483" t="s">
        <v>4</v>
      </c>
      <c r="C152" s="492">
        <f>'4,7,8'!AS106</f>
        <v>0</v>
      </c>
      <c r="D152" s="491">
        <f>'4,7,8'!AT106</f>
        <v>0.5</v>
      </c>
      <c r="E152" s="491">
        <f>'4,7,8'!AU106</f>
        <v>0.5</v>
      </c>
      <c r="F152" s="492">
        <f>'4,7,8'!AV106</f>
        <v>0</v>
      </c>
      <c r="G152" s="483" t="s">
        <v>4</v>
      </c>
      <c r="H152" s="492">
        <f>'4,7,8'!AS107</f>
        <v>0</v>
      </c>
      <c r="I152" s="492">
        <f>'4,7,8'!AT107</f>
        <v>0.5</v>
      </c>
      <c r="J152" s="492">
        <f>'4,7,8'!AU107</f>
        <v>0.5</v>
      </c>
      <c r="K152" s="492">
        <f>'4,7,8'!AV107</f>
        <v>0</v>
      </c>
      <c r="L152" s="483" t="s">
        <v>4</v>
      </c>
      <c r="M152" s="492">
        <f>'4,7,8'!AS108</f>
        <v>0</v>
      </c>
      <c r="N152" s="492">
        <f>'4,7,8'!AT108</f>
        <v>1</v>
      </c>
      <c r="O152" s="492">
        <f>'4,7,8'!AU108</f>
        <v>0</v>
      </c>
      <c r="P152" s="492">
        <f>'4,7,8'!AV108</f>
        <v>0</v>
      </c>
      <c r="Q152" s="501"/>
      <c r="R152" s="482"/>
      <c r="S152" s="482"/>
      <c r="T152" s="482"/>
      <c r="U152" s="482"/>
      <c r="V152" s="482"/>
      <c r="W152" s="482"/>
      <c r="X152" s="482"/>
      <c r="Y152" s="482"/>
      <c r="Z152" s="482"/>
      <c r="AA152" s="482"/>
      <c r="AB152" s="482"/>
      <c r="AC152" s="482"/>
      <c r="AD152" s="482"/>
      <c r="AE152" s="482"/>
      <c r="AF152" s="482"/>
      <c r="AG152" s="482"/>
      <c r="AH152" s="482"/>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512" t="s">
        <v>4</v>
      </c>
      <c r="BG152" s="491">
        <f t="shared" si="22"/>
        <v>0.5</v>
      </c>
      <c r="BH152" s="513">
        <f t="shared" si="23"/>
        <v>0.5</v>
      </c>
      <c r="BI152" s="513">
        <f t="shared" si="24"/>
        <v>1</v>
      </c>
      <c r="BJ152" s="482"/>
      <c r="BK152" s="482"/>
      <c r="BL152" s="482"/>
      <c r="BM152" s="482"/>
      <c r="BN152" s="482"/>
      <c r="BO152" s="482"/>
      <c r="BP152" s="482"/>
      <c r="BQ152" s="482"/>
      <c r="BR152" s="482"/>
      <c r="BS152" s="482"/>
      <c r="BT152" s="482"/>
      <c r="BU152" s="482"/>
      <c r="BV152" s="482"/>
      <c r="BW152" s="482"/>
      <c r="BX152" s="482"/>
      <c r="BY152" s="482"/>
      <c r="BZ152" s="482"/>
      <c r="CA152" s="482"/>
      <c r="CB152" s="482"/>
      <c r="CC152" s="482"/>
      <c r="CD152" s="482"/>
      <c r="CE152" s="482"/>
      <c r="CF152" s="482"/>
      <c r="CG152" s="482"/>
      <c r="CH152" s="482"/>
      <c r="CI152" s="482"/>
      <c r="CJ152" s="482"/>
    </row>
    <row r="153" spans="1:88" ht="12.75" customHeight="1" x14ac:dyDescent="0.2">
      <c r="A153" s="531"/>
      <c r="B153" s="483" t="s">
        <v>2785</v>
      </c>
      <c r="C153" s="492">
        <f>'4,7,8'!BC106</f>
        <v>0</v>
      </c>
      <c r="D153" s="491">
        <f>'4,7,8'!BD106</f>
        <v>0.375</v>
      </c>
      <c r="E153" s="491">
        <f>'4,7,8'!BE106</f>
        <v>0.625</v>
      </c>
      <c r="F153" s="492">
        <f>'4,7,8'!BF106</f>
        <v>0</v>
      </c>
      <c r="G153" s="483" t="s">
        <v>2785</v>
      </c>
      <c r="H153" s="492">
        <f>'4,7,8'!BC107</f>
        <v>0</v>
      </c>
      <c r="I153" s="492">
        <f>'4,7,8'!BD107</f>
        <v>0.5</v>
      </c>
      <c r="J153" s="492">
        <f>'4,7,8'!BE107</f>
        <v>0.5</v>
      </c>
      <c r="K153" s="492">
        <f>'4,7,8'!BF107</f>
        <v>0</v>
      </c>
      <c r="L153" s="483" t="s">
        <v>2785</v>
      </c>
      <c r="M153" s="492">
        <f>'4,7,8'!BC108</f>
        <v>0</v>
      </c>
      <c r="N153" s="492">
        <f>'4,7,8'!BD108</f>
        <v>0.6</v>
      </c>
      <c r="O153" s="492">
        <f>'4,7,8'!BE108</f>
        <v>0.4</v>
      </c>
      <c r="P153" s="492">
        <f>'4,7,8'!BF108</f>
        <v>0</v>
      </c>
      <c r="Q153" s="501"/>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82"/>
      <c r="AO153" s="482"/>
      <c r="AP153" s="482"/>
      <c r="AQ153" s="482"/>
      <c r="AR153" s="482"/>
      <c r="AS153" s="482"/>
      <c r="AT153" s="482"/>
      <c r="AU153" s="482"/>
      <c r="AV153" s="482"/>
      <c r="AW153" s="482"/>
      <c r="AX153" s="482"/>
      <c r="AY153" s="482"/>
      <c r="AZ153" s="482"/>
      <c r="BA153" s="482"/>
      <c r="BB153" s="482"/>
      <c r="BC153" s="482"/>
      <c r="BD153" s="482"/>
      <c r="BE153" s="482"/>
      <c r="BF153" s="512" t="s">
        <v>2785</v>
      </c>
      <c r="BG153" s="491">
        <f t="shared" si="22"/>
        <v>0.375</v>
      </c>
      <c r="BH153" s="513">
        <f t="shared" si="23"/>
        <v>0.5</v>
      </c>
      <c r="BI153" s="513">
        <f t="shared" si="24"/>
        <v>0.6</v>
      </c>
      <c r="BJ153" s="482"/>
      <c r="BK153" s="482"/>
      <c r="BL153" s="482"/>
      <c r="BM153" s="482"/>
      <c r="BN153" s="482"/>
      <c r="BO153" s="482"/>
      <c r="BP153" s="482"/>
      <c r="BQ153" s="482"/>
      <c r="BR153" s="482"/>
      <c r="BS153" s="482"/>
      <c r="BT153" s="482"/>
      <c r="BU153" s="482"/>
      <c r="BV153" s="482"/>
      <c r="BW153" s="482"/>
      <c r="BX153" s="482"/>
      <c r="BY153" s="482"/>
      <c r="BZ153" s="482"/>
      <c r="CA153" s="482"/>
      <c r="CB153" s="482"/>
      <c r="CC153" s="482"/>
      <c r="CD153" s="482"/>
      <c r="CE153" s="482"/>
      <c r="CF153" s="482"/>
      <c r="CG153" s="482"/>
      <c r="CH153" s="482"/>
      <c r="CI153" s="482"/>
      <c r="CJ153" s="482"/>
    </row>
    <row r="154" spans="1:88" ht="12.75" customHeight="1" x14ac:dyDescent="0.2">
      <c r="A154" s="531"/>
      <c r="B154" s="483" t="s">
        <v>6</v>
      </c>
      <c r="C154" s="492">
        <f>'4,7,8'!BM113</f>
        <v>0</v>
      </c>
      <c r="D154" s="492">
        <f>'4,7,8'!BN113</f>
        <v>0.25</v>
      </c>
      <c r="E154" s="492">
        <f>'4,7,8'!BO113</f>
        <v>0.75</v>
      </c>
      <c r="F154" s="492">
        <f>'4,7,8'!BP113</f>
        <v>0</v>
      </c>
      <c r="G154" s="483" t="s">
        <v>6</v>
      </c>
      <c r="H154" s="492">
        <f>'4,7,8'!BM107</f>
        <v>0</v>
      </c>
      <c r="I154" s="492">
        <f>'4,7,8'!BN107</f>
        <v>1</v>
      </c>
      <c r="J154" s="492">
        <f>'4,7,8'!BO107</f>
        <v>0</v>
      </c>
      <c r="K154" s="492">
        <f>'4,7,8'!BP107</f>
        <v>0</v>
      </c>
      <c r="L154" s="483" t="s">
        <v>6</v>
      </c>
      <c r="M154" s="492">
        <f>'4,7,8'!BM108</f>
        <v>0</v>
      </c>
      <c r="N154" s="492">
        <f>'4,7,8'!BN108</f>
        <v>0.6</v>
      </c>
      <c r="O154" s="492">
        <f>'4,7,8'!BO108</f>
        <v>0.4</v>
      </c>
      <c r="P154" s="492">
        <f>'4,7,8'!BP108</f>
        <v>0</v>
      </c>
      <c r="Q154" s="501"/>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482"/>
      <c r="AO154" s="482"/>
      <c r="AP154" s="482"/>
      <c r="AQ154" s="482"/>
      <c r="AR154" s="482"/>
      <c r="AS154" s="482"/>
      <c r="AT154" s="482"/>
      <c r="AU154" s="482"/>
      <c r="AV154" s="482"/>
      <c r="AW154" s="482"/>
      <c r="AX154" s="482"/>
      <c r="AY154" s="482"/>
      <c r="AZ154" s="482"/>
      <c r="BA154" s="482"/>
      <c r="BB154" s="482"/>
      <c r="BC154" s="482"/>
      <c r="BD154" s="482"/>
      <c r="BE154" s="482"/>
      <c r="BF154" s="512" t="s">
        <v>6</v>
      </c>
      <c r="BG154" s="491">
        <f t="shared" si="22"/>
        <v>0.25</v>
      </c>
      <c r="BH154" s="513">
        <f t="shared" si="23"/>
        <v>1</v>
      </c>
      <c r="BI154" s="513">
        <f t="shared" si="24"/>
        <v>0.6</v>
      </c>
      <c r="BJ154" s="482"/>
      <c r="BK154" s="482"/>
      <c r="BL154" s="482"/>
      <c r="BM154" s="482"/>
      <c r="BN154" s="482"/>
      <c r="BO154" s="482"/>
      <c r="BP154" s="482"/>
      <c r="BQ154" s="482"/>
      <c r="BR154" s="482"/>
      <c r="BS154" s="482"/>
      <c r="BT154" s="482"/>
      <c r="BU154" s="482"/>
      <c r="BV154" s="482"/>
      <c r="BW154" s="482"/>
      <c r="BX154" s="482"/>
      <c r="BY154" s="482"/>
      <c r="BZ154" s="482"/>
      <c r="CA154" s="482"/>
      <c r="CB154" s="482"/>
      <c r="CC154" s="482"/>
      <c r="CD154" s="482"/>
      <c r="CE154" s="482"/>
      <c r="CF154" s="482"/>
      <c r="CG154" s="482"/>
      <c r="CH154" s="482"/>
      <c r="CI154" s="482"/>
      <c r="CJ154" s="482"/>
    </row>
    <row r="155" spans="1:88" ht="12.75" customHeight="1" x14ac:dyDescent="0.2">
      <c r="A155" s="531"/>
      <c r="B155" s="483" t="s">
        <v>5</v>
      </c>
      <c r="C155" s="492">
        <f>'4,7,8'!BW106</f>
        <v>0</v>
      </c>
      <c r="D155" s="491">
        <f>'4,7,8'!BX106</f>
        <v>0.625</v>
      </c>
      <c r="E155" s="491">
        <f>'4,7,8'!BY106</f>
        <v>0.375</v>
      </c>
      <c r="F155" s="492">
        <f>'4,7,8'!BZ106</f>
        <v>0</v>
      </c>
      <c r="G155" s="483" t="s">
        <v>5</v>
      </c>
      <c r="H155" s="492">
        <f>'4,7,8'!BW107</f>
        <v>0</v>
      </c>
      <c r="I155" s="492">
        <f>'4,7,8'!BX107</f>
        <v>0.5</v>
      </c>
      <c r="J155" s="492">
        <f>'4,7,8'!BY107</f>
        <v>0.5</v>
      </c>
      <c r="K155" s="492">
        <f>'4,7,8'!BZ107</f>
        <v>0</v>
      </c>
      <c r="L155" s="483" t="s">
        <v>5</v>
      </c>
      <c r="M155" s="492">
        <f>'4,7,8'!BW108</f>
        <v>0</v>
      </c>
      <c r="N155" s="492">
        <f>'4,7,8'!BX108</f>
        <v>1</v>
      </c>
      <c r="O155" s="492">
        <f>'4,7,8'!BY108</f>
        <v>0</v>
      </c>
      <c r="P155" s="492">
        <f>'4,7,8'!BZ108</f>
        <v>0</v>
      </c>
      <c r="Q155" s="501"/>
      <c r="R155" s="482"/>
      <c r="S155" s="482"/>
      <c r="T155" s="482"/>
      <c r="U155" s="482"/>
      <c r="V155" s="482"/>
      <c r="W155" s="482"/>
      <c r="X155" s="482"/>
      <c r="Y155" s="482"/>
      <c r="Z155" s="482"/>
      <c r="AA155" s="482"/>
      <c r="AB155" s="482"/>
      <c r="AC155" s="482"/>
      <c r="AD155" s="482"/>
      <c r="AE155" s="482"/>
      <c r="AF155" s="482"/>
      <c r="AG155" s="482"/>
      <c r="AH155" s="482"/>
      <c r="AI155" s="482"/>
      <c r="AJ155" s="482"/>
      <c r="AK155" s="482"/>
      <c r="AL155" s="482"/>
      <c r="AM155" s="482"/>
      <c r="AN155" s="482"/>
      <c r="AO155" s="482"/>
      <c r="AP155" s="482"/>
      <c r="AQ155" s="482"/>
      <c r="AR155" s="482"/>
      <c r="AS155" s="482"/>
      <c r="AT155" s="482"/>
      <c r="AU155" s="482"/>
      <c r="AV155" s="482"/>
      <c r="AW155" s="482"/>
      <c r="AX155" s="482"/>
      <c r="AY155" s="482"/>
      <c r="AZ155" s="482"/>
      <c r="BA155" s="482"/>
      <c r="BB155" s="482"/>
      <c r="BC155" s="482"/>
      <c r="BD155" s="482"/>
      <c r="BE155" s="482"/>
      <c r="BF155" s="512" t="s">
        <v>5</v>
      </c>
      <c r="BG155" s="491">
        <f t="shared" si="22"/>
        <v>0.625</v>
      </c>
      <c r="BH155" s="513">
        <f t="shared" si="23"/>
        <v>0.5</v>
      </c>
      <c r="BI155" s="513">
        <f t="shared" si="24"/>
        <v>1</v>
      </c>
      <c r="BJ155" s="482"/>
      <c r="BK155" s="482"/>
      <c r="BL155" s="482"/>
      <c r="BM155" s="482"/>
      <c r="BN155" s="482"/>
      <c r="BO155" s="482"/>
      <c r="BP155" s="482"/>
      <c r="BQ155" s="482"/>
      <c r="BR155" s="482"/>
      <c r="BS155" s="482"/>
      <c r="BT155" s="482"/>
      <c r="BU155" s="482"/>
      <c r="BV155" s="482"/>
      <c r="BW155" s="482"/>
      <c r="BX155" s="482"/>
      <c r="BY155" s="482"/>
      <c r="BZ155" s="482"/>
      <c r="CA155" s="482"/>
      <c r="CB155" s="482"/>
      <c r="CC155" s="482"/>
      <c r="CD155" s="482"/>
      <c r="CE155" s="482"/>
      <c r="CF155" s="482"/>
      <c r="CG155" s="482"/>
      <c r="CH155" s="482"/>
      <c r="CI155" s="482"/>
      <c r="CJ155" s="482"/>
    </row>
    <row r="156" spans="1:88" ht="12.75" customHeight="1" x14ac:dyDescent="0.2">
      <c r="A156" s="531"/>
      <c r="B156" s="483" t="s">
        <v>7</v>
      </c>
      <c r="C156" s="492">
        <f>'4,7,8'!CG106</f>
        <v>0</v>
      </c>
      <c r="D156" s="492">
        <f>'4,7,8'!CH106</f>
        <v>0.5</v>
      </c>
      <c r="E156" s="492">
        <f>'4,7,8'!CI106</f>
        <v>0.5</v>
      </c>
      <c r="F156" s="492">
        <f>'4,7,8'!CJ106</f>
        <v>0</v>
      </c>
      <c r="G156" s="483" t="s">
        <v>7</v>
      </c>
      <c r="H156" s="492">
        <f>'4,7,8'!CG107</f>
        <v>0</v>
      </c>
      <c r="I156" s="492">
        <f>'4,7,8'!CH107</f>
        <v>0.5</v>
      </c>
      <c r="J156" s="492">
        <f>'4,7,8'!CI107</f>
        <v>0.5</v>
      </c>
      <c r="K156" s="492">
        <f>'4,7,8'!CJ107</f>
        <v>0</v>
      </c>
      <c r="L156" s="483" t="s">
        <v>7</v>
      </c>
      <c r="M156" s="492">
        <f>'4,7,8'!CG108</f>
        <v>0</v>
      </c>
      <c r="N156" s="492">
        <f>'4,7,8'!CH108</f>
        <v>0.6</v>
      </c>
      <c r="O156" s="492">
        <f>'4,7,8'!CI108</f>
        <v>0.4</v>
      </c>
      <c r="P156" s="492">
        <f>'4,7,8'!CJ108</f>
        <v>0</v>
      </c>
      <c r="Q156" s="501"/>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O156" s="482"/>
      <c r="AP156" s="482"/>
      <c r="AQ156" s="482"/>
      <c r="AR156" s="482"/>
      <c r="AS156" s="482"/>
      <c r="AT156" s="482"/>
      <c r="AU156" s="482"/>
      <c r="AV156" s="482"/>
      <c r="AW156" s="482"/>
      <c r="AX156" s="482"/>
      <c r="AY156" s="482"/>
      <c r="AZ156" s="482"/>
      <c r="BA156" s="482"/>
      <c r="BB156" s="482"/>
      <c r="BC156" s="482"/>
      <c r="BD156" s="482"/>
      <c r="BE156" s="482"/>
      <c r="BF156" s="512" t="s">
        <v>7</v>
      </c>
      <c r="BG156" s="491">
        <f t="shared" si="22"/>
        <v>0.5</v>
      </c>
      <c r="BH156" s="513">
        <f t="shared" si="23"/>
        <v>0.5</v>
      </c>
      <c r="BI156" s="513">
        <f t="shared" si="24"/>
        <v>0.6</v>
      </c>
      <c r="BJ156" s="482"/>
      <c r="BK156" s="482"/>
      <c r="BL156" s="482"/>
      <c r="BM156" s="482"/>
      <c r="BN156" s="482"/>
      <c r="BO156" s="482"/>
      <c r="BP156" s="482"/>
      <c r="BQ156" s="482"/>
      <c r="BR156" s="482"/>
      <c r="BS156" s="482"/>
      <c r="BT156" s="482"/>
      <c r="BU156" s="482"/>
      <c r="BV156" s="482"/>
      <c r="BW156" s="482"/>
      <c r="BX156" s="482"/>
      <c r="BY156" s="482"/>
      <c r="BZ156" s="482"/>
      <c r="CA156" s="482"/>
      <c r="CB156" s="482"/>
      <c r="CC156" s="482"/>
      <c r="CD156" s="482"/>
      <c r="CE156" s="482"/>
      <c r="CF156" s="482"/>
      <c r="CG156" s="482"/>
      <c r="CH156" s="482"/>
      <c r="CI156" s="482"/>
      <c r="CJ156" s="482"/>
    </row>
    <row r="157" spans="1:88" ht="12.75" customHeight="1" x14ac:dyDescent="0.2">
      <c r="A157" s="531"/>
      <c r="B157" s="483" t="s">
        <v>3</v>
      </c>
      <c r="C157" s="492">
        <f>'4,7,8'!CQ106</f>
        <v>0</v>
      </c>
      <c r="D157" s="492">
        <f>'4,7,8'!CR106</f>
        <v>0.5</v>
      </c>
      <c r="E157" s="492">
        <f>'4,7,8'!CS106</f>
        <v>0.5</v>
      </c>
      <c r="F157" s="492">
        <f>'4,7,8'!CT106</f>
        <v>0</v>
      </c>
      <c r="G157" s="483" t="s">
        <v>3</v>
      </c>
      <c r="H157" s="492">
        <f>'4,7,8'!CQ107</f>
        <v>0</v>
      </c>
      <c r="I157" s="492">
        <f>'4,7,8'!CR107</f>
        <v>0</v>
      </c>
      <c r="J157" s="492">
        <f>'4,7,8'!CS107</f>
        <v>1</v>
      </c>
      <c r="K157" s="492">
        <f>'4,7,8'!CT107</f>
        <v>0</v>
      </c>
      <c r="L157" s="483" t="s">
        <v>3</v>
      </c>
      <c r="M157" s="492">
        <f>'4,7,8'!CQ108</f>
        <v>0</v>
      </c>
      <c r="N157" s="492">
        <f>'4,7,8'!CR108</f>
        <v>0.8</v>
      </c>
      <c r="O157" s="492">
        <f>'4,7,8'!CS108</f>
        <v>0.2</v>
      </c>
      <c r="P157" s="492">
        <f>'4,7,8'!CT108</f>
        <v>0</v>
      </c>
      <c r="Q157" s="501"/>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c r="AO157" s="482"/>
      <c r="AP157" s="482"/>
      <c r="AQ157" s="482"/>
      <c r="AR157" s="482"/>
      <c r="AS157" s="482"/>
      <c r="AT157" s="482"/>
      <c r="AU157" s="482"/>
      <c r="AV157" s="482"/>
      <c r="AW157" s="482"/>
      <c r="AX157" s="482"/>
      <c r="AY157" s="482"/>
      <c r="AZ157" s="482"/>
      <c r="BA157" s="482"/>
      <c r="BB157" s="482"/>
      <c r="BC157" s="482"/>
      <c r="BD157" s="482"/>
      <c r="BE157" s="482"/>
      <c r="BF157" s="512" t="s">
        <v>3</v>
      </c>
      <c r="BG157" s="491">
        <f t="shared" si="22"/>
        <v>0.5</v>
      </c>
      <c r="BH157" s="513">
        <f t="shared" si="23"/>
        <v>0</v>
      </c>
      <c r="BI157" s="513">
        <f t="shared" si="24"/>
        <v>0.8</v>
      </c>
      <c r="BJ157" s="482"/>
      <c r="BK157" s="482"/>
      <c r="BL157" s="482"/>
      <c r="BM157" s="482"/>
      <c r="BN157" s="482"/>
      <c r="BO157" s="482"/>
      <c r="BP157" s="482"/>
      <c r="BQ157" s="482"/>
      <c r="BR157" s="482"/>
      <c r="BS157" s="482"/>
      <c r="BT157" s="482"/>
      <c r="BU157" s="482"/>
      <c r="BV157" s="482"/>
      <c r="BW157" s="482"/>
      <c r="BX157" s="482"/>
      <c r="BY157" s="482"/>
      <c r="BZ157" s="482"/>
      <c r="CA157" s="482"/>
      <c r="CB157" s="482"/>
      <c r="CC157" s="482"/>
      <c r="CD157" s="482"/>
      <c r="CE157" s="482"/>
      <c r="CF157" s="482"/>
      <c r="CG157" s="482"/>
      <c r="CH157" s="482"/>
      <c r="CI157" s="482"/>
      <c r="CJ157" s="482"/>
    </row>
    <row r="158" spans="1:88" ht="12.75" customHeight="1" x14ac:dyDescent="0.2">
      <c r="A158" s="531"/>
      <c r="B158" s="483" t="s">
        <v>12</v>
      </c>
      <c r="C158" s="492">
        <f>'4,7,8'!DA106</f>
        <v>0</v>
      </c>
      <c r="D158" s="492">
        <f>'4,7,8'!DB106</f>
        <v>0.5</v>
      </c>
      <c r="E158" s="492">
        <f>'4,7,8'!DC106</f>
        <v>0.5</v>
      </c>
      <c r="F158" s="492">
        <f>'4,7,8'!DD106</f>
        <v>0</v>
      </c>
      <c r="G158" s="483" t="s">
        <v>12</v>
      </c>
      <c r="H158" s="492">
        <f>'4,7,8'!DA107</f>
        <v>0</v>
      </c>
      <c r="I158" s="492">
        <f>'4,7,8'!DB107</f>
        <v>0</v>
      </c>
      <c r="J158" s="492">
        <f>'4,7,8'!DC107</f>
        <v>1</v>
      </c>
      <c r="K158" s="492">
        <f>'4,7,8'!DD107</f>
        <v>0</v>
      </c>
      <c r="L158" s="483" t="s">
        <v>12</v>
      </c>
      <c r="M158" s="492">
        <f>'4,7,8'!DA108</f>
        <v>0</v>
      </c>
      <c r="N158" s="492">
        <f>'4,7,8'!DB108</f>
        <v>1</v>
      </c>
      <c r="O158" s="492">
        <f>'4,7,8'!DC108</f>
        <v>0</v>
      </c>
      <c r="P158" s="492">
        <f>'4,7,8'!DD108</f>
        <v>0</v>
      </c>
      <c r="Q158" s="501"/>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2"/>
      <c r="AX158" s="482"/>
      <c r="AY158" s="482"/>
      <c r="AZ158" s="482"/>
      <c r="BA158" s="482"/>
      <c r="BB158" s="482"/>
      <c r="BC158" s="482"/>
      <c r="BD158" s="482"/>
      <c r="BE158" s="482"/>
      <c r="BF158" s="512" t="s">
        <v>12</v>
      </c>
      <c r="BG158" s="491">
        <f t="shared" si="22"/>
        <v>0.5</v>
      </c>
      <c r="BH158" s="513">
        <f t="shared" si="23"/>
        <v>0</v>
      </c>
      <c r="BI158" s="513">
        <f t="shared" si="24"/>
        <v>1</v>
      </c>
      <c r="BJ158" s="482"/>
      <c r="BK158" s="482"/>
      <c r="BL158" s="482"/>
      <c r="BM158" s="482"/>
      <c r="BN158" s="482"/>
      <c r="BO158" s="482"/>
      <c r="BP158" s="482"/>
      <c r="BQ158" s="482"/>
      <c r="BR158" s="482"/>
      <c r="BS158" s="482"/>
      <c r="BT158" s="482"/>
      <c r="BU158" s="482"/>
      <c r="BV158" s="482"/>
      <c r="BW158" s="482"/>
      <c r="BX158" s="482"/>
      <c r="BY158" s="482"/>
      <c r="BZ158" s="482"/>
      <c r="CA158" s="482"/>
      <c r="CB158" s="482"/>
      <c r="CC158" s="482"/>
      <c r="CD158" s="482"/>
      <c r="CE158" s="482"/>
      <c r="CF158" s="482"/>
      <c r="CG158" s="482"/>
      <c r="CH158" s="482"/>
      <c r="CI158" s="482"/>
      <c r="CJ158" s="482"/>
    </row>
    <row r="159" spans="1:88" ht="12.75" customHeight="1" x14ac:dyDescent="0.2">
      <c r="A159" s="531"/>
      <c r="B159" s="483" t="s">
        <v>11</v>
      </c>
      <c r="C159" s="492">
        <f>'4,7,8'!DK106</f>
        <v>0</v>
      </c>
      <c r="D159" s="492">
        <f>'4,7,8'!DL106</f>
        <v>0.25</v>
      </c>
      <c r="E159" s="492">
        <f>'4,7,8'!DM106</f>
        <v>0.75</v>
      </c>
      <c r="F159" s="492">
        <f>'4,7,8'!DN106</f>
        <v>0</v>
      </c>
      <c r="G159" s="483" t="s">
        <v>11</v>
      </c>
      <c r="H159" s="492">
        <f>'4,7,8'!DK107</f>
        <v>0</v>
      </c>
      <c r="I159" s="492">
        <f>'4,7,8'!DL107</f>
        <v>0</v>
      </c>
      <c r="J159" s="492">
        <f>'4,7,8'!DM107</f>
        <v>1</v>
      </c>
      <c r="K159" s="492">
        <f>'4,7,8'!DN107</f>
        <v>0</v>
      </c>
      <c r="L159" s="483" t="s">
        <v>11</v>
      </c>
      <c r="M159" s="492">
        <f>'4,7,8'!DK108</f>
        <v>0</v>
      </c>
      <c r="N159" s="492">
        <f>'4,7,8'!DL108</f>
        <v>0.6</v>
      </c>
      <c r="O159" s="492">
        <f>'4,7,8'!DM108</f>
        <v>0.4</v>
      </c>
      <c r="P159" s="492">
        <f>'4,7,8'!DN108</f>
        <v>0</v>
      </c>
      <c r="Q159" s="501"/>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2"/>
      <c r="AX159" s="482"/>
      <c r="AY159" s="482"/>
      <c r="AZ159" s="482"/>
      <c r="BA159" s="482"/>
      <c r="BB159" s="482"/>
      <c r="BC159" s="482"/>
      <c r="BD159" s="482"/>
      <c r="BE159" s="482"/>
      <c r="BF159" s="512" t="s">
        <v>11</v>
      </c>
      <c r="BG159" s="491">
        <f t="shared" si="22"/>
        <v>0.25</v>
      </c>
      <c r="BH159" s="513">
        <f t="shared" si="23"/>
        <v>0</v>
      </c>
      <c r="BI159" s="513">
        <f t="shared" si="24"/>
        <v>0.6</v>
      </c>
      <c r="BJ159" s="482"/>
      <c r="BK159" s="482"/>
      <c r="BL159" s="482"/>
      <c r="BM159" s="482"/>
      <c r="BN159" s="482"/>
      <c r="BO159" s="482"/>
      <c r="BP159" s="482"/>
      <c r="BQ159" s="482"/>
      <c r="BR159" s="482"/>
      <c r="BS159" s="482"/>
      <c r="BT159" s="482"/>
      <c r="BU159" s="482"/>
      <c r="BV159" s="482"/>
      <c r="BW159" s="482"/>
      <c r="BX159" s="482"/>
      <c r="BY159" s="482"/>
      <c r="BZ159" s="482"/>
      <c r="CA159" s="482"/>
      <c r="CB159" s="482"/>
      <c r="CC159" s="482"/>
      <c r="CD159" s="482"/>
      <c r="CE159" s="482"/>
      <c r="CF159" s="482"/>
      <c r="CG159" s="482"/>
      <c r="CH159" s="482"/>
      <c r="CI159" s="482"/>
      <c r="CJ159" s="482"/>
    </row>
    <row r="160" spans="1:88" ht="12.75" customHeight="1" x14ac:dyDescent="0.2">
      <c r="A160" s="531"/>
      <c r="B160" s="483" t="s">
        <v>8</v>
      </c>
      <c r="C160" s="492">
        <f>'4,7,8'!DU106</f>
        <v>0</v>
      </c>
      <c r="D160" s="491">
        <f>'4,7,8'!DV106</f>
        <v>0.375</v>
      </c>
      <c r="E160" s="491">
        <f>'4,7,8'!DW106</f>
        <v>0.625</v>
      </c>
      <c r="F160" s="492">
        <f>'4,7,8'!DX106</f>
        <v>0</v>
      </c>
      <c r="G160" s="483" t="s">
        <v>8</v>
      </c>
      <c r="H160" s="492">
        <f>'4,7,8'!DU107</f>
        <v>0</v>
      </c>
      <c r="I160" s="492">
        <f>'4,7,8'!DV107</f>
        <v>0.5</v>
      </c>
      <c r="J160" s="492">
        <f>'4,7,8'!DW107</f>
        <v>0.5</v>
      </c>
      <c r="K160" s="492">
        <f>'4,7,8'!DX107</f>
        <v>0</v>
      </c>
      <c r="L160" s="483" t="s">
        <v>8</v>
      </c>
      <c r="M160" s="492">
        <f>'4,7,8'!DU108</f>
        <v>0</v>
      </c>
      <c r="N160" s="492">
        <f>'4,7,8'!DV108</f>
        <v>1</v>
      </c>
      <c r="O160" s="492">
        <f>'4,7,8'!DW108</f>
        <v>0</v>
      </c>
      <c r="P160" s="492">
        <f>'4,7,8'!DX108</f>
        <v>0</v>
      </c>
      <c r="Q160" s="501"/>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c r="AO160" s="482"/>
      <c r="AP160" s="482"/>
      <c r="AQ160" s="482"/>
      <c r="AR160" s="482"/>
      <c r="AS160" s="482"/>
      <c r="AT160" s="482"/>
      <c r="AU160" s="482"/>
      <c r="AV160" s="482"/>
      <c r="AW160" s="482"/>
      <c r="AX160" s="482"/>
      <c r="AY160" s="482"/>
      <c r="AZ160" s="482"/>
      <c r="BA160" s="482"/>
      <c r="BB160" s="482"/>
      <c r="BC160" s="482"/>
      <c r="BD160" s="482"/>
      <c r="BE160" s="482"/>
      <c r="BF160" s="512" t="s">
        <v>8</v>
      </c>
      <c r="BG160" s="491">
        <f t="shared" si="22"/>
        <v>0.375</v>
      </c>
      <c r="BH160" s="513">
        <f t="shared" si="23"/>
        <v>0.5</v>
      </c>
      <c r="BI160" s="513">
        <f t="shared" si="24"/>
        <v>1</v>
      </c>
      <c r="BJ160" s="482"/>
      <c r="BK160" s="482"/>
      <c r="BL160" s="482"/>
      <c r="BM160" s="482"/>
      <c r="BN160" s="482"/>
      <c r="BO160" s="482"/>
      <c r="BP160" s="482"/>
      <c r="BQ160" s="482"/>
      <c r="BR160" s="482"/>
      <c r="BS160" s="482"/>
      <c r="BT160" s="482"/>
      <c r="BU160" s="482"/>
      <c r="BV160" s="482"/>
      <c r="BW160" s="482"/>
      <c r="BX160" s="482"/>
      <c r="BY160" s="482"/>
      <c r="BZ160" s="482"/>
      <c r="CA160" s="482"/>
      <c r="CB160" s="482"/>
      <c r="CC160" s="482"/>
      <c r="CD160" s="482"/>
      <c r="CE160" s="482"/>
      <c r="CF160" s="482"/>
      <c r="CG160" s="482"/>
      <c r="CH160" s="482"/>
      <c r="CI160" s="482"/>
      <c r="CJ160" s="482"/>
    </row>
    <row r="161" spans="1:88" ht="12.75" customHeight="1" x14ac:dyDescent="0.2">
      <c r="A161" s="531"/>
      <c r="B161" s="483" t="s">
        <v>10</v>
      </c>
      <c r="C161" s="492">
        <f>'4,7,8'!EE106</f>
        <v>0</v>
      </c>
      <c r="D161" s="491">
        <f>'4,7,8'!EF106</f>
        <v>0.375</v>
      </c>
      <c r="E161" s="491">
        <f>'4,7,8'!EG106</f>
        <v>0.625</v>
      </c>
      <c r="F161" s="492">
        <f>'4,7,8'!EH106</f>
        <v>0</v>
      </c>
      <c r="G161" s="483" t="s">
        <v>10</v>
      </c>
      <c r="H161" s="492">
        <f>'4,7,8'!EE107</f>
        <v>0</v>
      </c>
      <c r="I161" s="492">
        <f>'4,7,8'!EF107</f>
        <v>0.5</v>
      </c>
      <c r="J161" s="492">
        <f>'4,7,8'!EG107</f>
        <v>0.5</v>
      </c>
      <c r="K161" s="492">
        <f>'4,7,8'!EH107</f>
        <v>0</v>
      </c>
      <c r="L161" s="483" t="s">
        <v>10</v>
      </c>
      <c r="M161" s="492">
        <f>'4,7,8'!EE108</f>
        <v>0</v>
      </c>
      <c r="N161" s="492">
        <f>'4,7,8'!EF108</f>
        <v>0.8</v>
      </c>
      <c r="O161" s="492">
        <f>'4,7,8'!EG108</f>
        <v>0.2</v>
      </c>
      <c r="P161" s="492">
        <f>'4,7,8'!EH108</f>
        <v>0</v>
      </c>
      <c r="Q161" s="501"/>
      <c r="R161" s="482"/>
      <c r="S161" s="482"/>
      <c r="T161" s="482"/>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2"/>
      <c r="AX161" s="482"/>
      <c r="AY161" s="482"/>
      <c r="AZ161" s="482"/>
      <c r="BA161" s="482"/>
      <c r="BB161" s="482"/>
      <c r="BC161" s="482"/>
      <c r="BD161" s="482"/>
      <c r="BE161" s="482"/>
      <c r="BF161" s="512" t="s">
        <v>10</v>
      </c>
      <c r="BG161" s="491">
        <f t="shared" si="22"/>
        <v>0.375</v>
      </c>
      <c r="BH161" s="513">
        <f t="shared" si="23"/>
        <v>0.5</v>
      </c>
      <c r="BI161" s="513">
        <f t="shared" si="24"/>
        <v>0.8</v>
      </c>
      <c r="BJ161" s="482"/>
      <c r="BK161" s="482"/>
      <c r="BL161" s="482"/>
      <c r="BM161" s="482"/>
      <c r="BN161" s="482"/>
      <c r="BO161" s="482"/>
      <c r="BP161" s="482"/>
      <c r="BQ161" s="482"/>
      <c r="BR161" s="482"/>
      <c r="BS161" s="482"/>
      <c r="BT161" s="482"/>
      <c r="BU161" s="482"/>
      <c r="BV161" s="482"/>
      <c r="BW161" s="482"/>
      <c r="BX161" s="482"/>
      <c r="BY161" s="482"/>
      <c r="BZ161" s="482"/>
      <c r="CA161" s="482"/>
      <c r="CB161" s="482"/>
      <c r="CC161" s="482"/>
      <c r="CD161" s="482"/>
      <c r="CE161" s="482"/>
      <c r="CF161" s="482"/>
      <c r="CG161" s="482"/>
      <c r="CH161" s="482"/>
      <c r="CI161" s="482"/>
      <c r="CJ161" s="482"/>
    </row>
    <row r="162" spans="1:88" ht="12.75" customHeight="1" x14ac:dyDescent="0.2">
      <c r="A162" s="532"/>
      <c r="B162" s="483" t="s">
        <v>9</v>
      </c>
      <c r="C162" s="492">
        <f>'4,7,8'!EO106</f>
        <v>0</v>
      </c>
      <c r="D162" s="492">
        <f>'4,7,8'!EP106</f>
        <v>0.25</v>
      </c>
      <c r="E162" s="492">
        <f>'4,7,8'!EQ106</f>
        <v>0.75</v>
      </c>
      <c r="F162" s="492">
        <f>'4,7,8'!ER106</f>
        <v>0</v>
      </c>
      <c r="G162" s="483" t="s">
        <v>9</v>
      </c>
      <c r="H162" s="492">
        <f>'4,7,8'!EO107</f>
        <v>0</v>
      </c>
      <c r="I162" s="492">
        <f>'4,7,8'!EP107</f>
        <v>0</v>
      </c>
      <c r="J162" s="492">
        <f>'4,7,8'!EQ107</f>
        <v>1</v>
      </c>
      <c r="K162" s="492">
        <f>'4,7,8'!ER107</f>
        <v>0</v>
      </c>
      <c r="L162" s="483" t="s">
        <v>9</v>
      </c>
      <c r="M162" s="492">
        <f>'4,7,8'!EO108</f>
        <v>0</v>
      </c>
      <c r="N162" s="492">
        <f>'4,7,8'!EP108</f>
        <v>0.6</v>
      </c>
      <c r="O162" s="492">
        <f>'4,7,8'!EQ108</f>
        <v>0.4</v>
      </c>
      <c r="P162" s="492">
        <f>'4,7,8'!ER108</f>
        <v>0</v>
      </c>
      <c r="Q162" s="501"/>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2"/>
      <c r="AX162" s="482"/>
      <c r="AY162" s="482"/>
      <c r="AZ162" s="482"/>
      <c r="BA162" s="482"/>
      <c r="BB162" s="482"/>
      <c r="BC162" s="482"/>
      <c r="BD162" s="482"/>
      <c r="BE162" s="482"/>
      <c r="BF162" s="512" t="s">
        <v>9</v>
      </c>
      <c r="BG162" s="491">
        <f t="shared" si="22"/>
        <v>0.25</v>
      </c>
      <c r="BH162" s="513">
        <f t="shared" si="23"/>
        <v>0</v>
      </c>
      <c r="BI162" s="513">
        <f t="shared" si="24"/>
        <v>0.6</v>
      </c>
      <c r="BJ162" s="482"/>
      <c r="BK162" s="482"/>
      <c r="BL162" s="482"/>
      <c r="BM162" s="482"/>
      <c r="BN162" s="482"/>
      <c r="BO162" s="482"/>
      <c r="BP162" s="482"/>
      <c r="BQ162" s="482"/>
      <c r="BR162" s="482"/>
      <c r="BS162" s="482"/>
      <c r="BT162" s="482"/>
      <c r="BU162" s="482"/>
      <c r="BV162" s="482"/>
      <c r="BW162" s="482"/>
      <c r="BX162" s="482"/>
      <c r="BY162" s="482"/>
      <c r="BZ162" s="482"/>
      <c r="CA162" s="482"/>
      <c r="CB162" s="482"/>
      <c r="CC162" s="482"/>
      <c r="CD162" s="482"/>
      <c r="CE162" s="482"/>
      <c r="CF162" s="482"/>
      <c r="CG162" s="482"/>
      <c r="CH162" s="482"/>
      <c r="CI162" s="482"/>
      <c r="CJ162" s="482"/>
    </row>
    <row r="163" spans="1:88" ht="12.75" customHeight="1" x14ac:dyDescent="0.2">
      <c r="A163" s="482">
        <v>1</v>
      </c>
      <c r="B163" s="507" t="s">
        <v>2794</v>
      </c>
      <c r="C163" s="508">
        <f t="shared" ref="C163:F163" si="25">AVERAGE(C149:C162)</f>
        <v>0</v>
      </c>
      <c r="D163" s="508">
        <f t="shared" si="25"/>
        <v>0.4375</v>
      </c>
      <c r="E163" s="508">
        <f t="shared" si="25"/>
        <v>0.5625</v>
      </c>
      <c r="F163" s="508">
        <f t="shared" si="25"/>
        <v>0</v>
      </c>
      <c r="G163" s="482"/>
      <c r="H163" s="508">
        <f t="shared" ref="H163:K163" si="26">AVERAGE(H149:H162)</f>
        <v>0</v>
      </c>
      <c r="I163" s="508">
        <f t="shared" si="26"/>
        <v>0.39285714285714285</v>
      </c>
      <c r="J163" s="508">
        <f t="shared" si="26"/>
        <v>0.6071428571428571</v>
      </c>
      <c r="K163" s="508">
        <f t="shared" si="26"/>
        <v>0</v>
      </c>
      <c r="L163" s="482"/>
      <c r="M163" s="508">
        <f t="shared" ref="M163:P163" si="27">AVERAGE(M149:M162)</f>
        <v>0</v>
      </c>
      <c r="N163" s="508">
        <f t="shared" si="27"/>
        <v>0.79999999999999993</v>
      </c>
      <c r="O163" s="508">
        <f t="shared" si="27"/>
        <v>0.2</v>
      </c>
      <c r="P163" s="508">
        <f t="shared" si="27"/>
        <v>0</v>
      </c>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c r="AQ163" s="482"/>
      <c r="AR163" s="482"/>
      <c r="AS163" s="482"/>
      <c r="AT163" s="482"/>
      <c r="AU163" s="482"/>
      <c r="AV163" s="482"/>
      <c r="AW163" s="482"/>
      <c r="AX163" s="482"/>
      <c r="AY163" s="482"/>
      <c r="AZ163" s="482"/>
      <c r="BA163" s="482"/>
      <c r="BB163" s="482"/>
      <c r="BC163" s="482"/>
      <c r="BD163" s="482"/>
      <c r="BE163" s="482"/>
      <c r="BF163" s="482"/>
      <c r="BG163" s="482"/>
      <c r="BH163" s="482"/>
      <c r="BI163" s="482"/>
      <c r="BJ163" s="482"/>
      <c r="BK163" s="482"/>
      <c r="BL163" s="482"/>
      <c r="BM163" s="482"/>
      <c r="BN163" s="482"/>
      <c r="BO163" s="482"/>
      <c r="BP163" s="482"/>
      <c r="BQ163" s="482"/>
      <c r="BR163" s="482"/>
      <c r="BS163" s="482"/>
      <c r="BT163" s="482"/>
      <c r="BU163" s="482"/>
      <c r="BV163" s="482"/>
      <c r="BW163" s="482"/>
      <c r="BX163" s="482"/>
      <c r="BY163" s="482"/>
      <c r="BZ163" s="482"/>
      <c r="CA163" s="482"/>
      <c r="CB163" s="482"/>
      <c r="CC163" s="482"/>
      <c r="CD163" s="482"/>
      <c r="CE163" s="482"/>
      <c r="CF163" s="482"/>
      <c r="CG163" s="482"/>
      <c r="CH163" s="482"/>
      <c r="CI163" s="482"/>
      <c r="CJ163" s="482"/>
    </row>
    <row r="164" spans="1:88" ht="12.75" customHeight="1" x14ac:dyDescent="0.2">
      <c r="A164" s="482">
        <v>2</v>
      </c>
      <c r="B164" s="482"/>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2"/>
      <c r="AX164" s="482"/>
      <c r="AY164" s="482"/>
      <c r="AZ164" s="482"/>
      <c r="BA164" s="482"/>
      <c r="BB164" s="482"/>
      <c r="BC164" s="482"/>
      <c r="BD164" s="482"/>
      <c r="BE164" s="482"/>
      <c r="BF164" s="482"/>
      <c r="BG164" s="482"/>
      <c r="BH164" s="482"/>
      <c r="BI164" s="482"/>
      <c r="BJ164" s="482"/>
      <c r="BK164" s="482"/>
      <c r="BL164" s="482"/>
      <c r="BM164" s="482"/>
      <c r="BN164" s="482"/>
      <c r="BO164" s="482"/>
      <c r="BP164" s="482"/>
      <c r="BQ164" s="482"/>
      <c r="BR164" s="482"/>
      <c r="BS164" s="482"/>
      <c r="BT164" s="482"/>
      <c r="BU164" s="482"/>
      <c r="BV164" s="482"/>
      <c r="BW164" s="482"/>
      <c r="BX164" s="482"/>
      <c r="BY164" s="482"/>
      <c r="BZ164" s="482"/>
      <c r="CA164" s="482"/>
      <c r="CB164" s="482"/>
      <c r="CC164" s="482"/>
      <c r="CD164" s="482"/>
      <c r="CE164" s="482"/>
      <c r="CF164" s="482"/>
      <c r="CG164" s="482"/>
      <c r="CH164" s="482"/>
      <c r="CI164" s="482"/>
      <c r="CJ164" s="482"/>
    </row>
    <row r="165" spans="1:88" ht="12.75" customHeight="1" x14ac:dyDescent="0.2">
      <c r="A165" s="482">
        <v>3</v>
      </c>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2"/>
      <c r="AX165" s="482"/>
      <c r="AY165" s="482"/>
      <c r="AZ165" s="482"/>
      <c r="BA165" s="482"/>
      <c r="BB165" s="482"/>
      <c r="BC165" s="482"/>
      <c r="BD165" s="482"/>
      <c r="BE165" s="482"/>
      <c r="BF165" s="482"/>
      <c r="BG165" s="482"/>
      <c r="BH165" s="482"/>
      <c r="BI165" s="482"/>
      <c r="BJ165" s="482"/>
      <c r="BK165" s="482"/>
      <c r="BL165" s="482"/>
      <c r="BM165" s="482"/>
      <c r="BN165" s="482"/>
      <c r="BO165" s="482"/>
      <c r="BP165" s="482"/>
      <c r="BQ165" s="482"/>
      <c r="BR165" s="482"/>
      <c r="BS165" s="482"/>
      <c r="BT165" s="482"/>
      <c r="BU165" s="482"/>
      <c r="BV165" s="482"/>
      <c r="BW165" s="482"/>
      <c r="BX165" s="482"/>
      <c r="BY165" s="482"/>
      <c r="BZ165" s="482"/>
      <c r="CA165" s="482"/>
      <c r="CB165" s="482"/>
      <c r="CC165" s="482"/>
      <c r="CD165" s="482"/>
      <c r="CE165" s="482"/>
      <c r="CF165" s="482"/>
      <c r="CG165" s="482"/>
      <c r="CH165" s="482"/>
      <c r="CI165" s="482"/>
      <c r="CJ165" s="482"/>
    </row>
    <row r="166" spans="1:88" ht="12.75" customHeight="1" x14ac:dyDescent="0.2">
      <c r="A166" s="482">
        <v>4</v>
      </c>
      <c r="B166" s="13"/>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2"/>
      <c r="AX166" s="482"/>
      <c r="AY166" s="482"/>
      <c r="AZ166" s="482"/>
      <c r="BA166" s="482"/>
      <c r="BB166" s="482"/>
      <c r="BC166" s="482"/>
      <c r="BD166" s="482"/>
      <c r="BE166" s="482"/>
      <c r="BF166" s="482"/>
      <c r="BG166" s="482"/>
      <c r="BH166" s="482"/>
      <c r="BI166" s="482"/>
      <c r="BJ166" s="482"/>
      <c r="BK166" s="482"/>
      <c r="BL166" s="482"/>
      <c r="BM166" s="482"/>
      <c r="BN166" s="482"/>
      <c r="BO166" s="482"/>
      <c r="BP166" s="482"/>
      <c r="BQ166" s="482"/>
      <c r="BR166" s="482"/>
      <c r="BS166" s="482"/>
      <c r="BT166" s="482"/>
      <c r="BU166" s="482"/>
      <c r="BV166" s="482"/>
      <c r="BW166" s="482"/>
      <c r="BX166" s="482"/>
      <c r="BY166" s="482"/>
      <c r="BZ166" s="482"/>
      <c r="CA166" s="482"/>
      <c r="CB166" s="482"/>
      <c r="CC166" s="482"/>
      <c r="CD166" s="482"/>
      <c r="CE166" s="482"/>
      <c r="CF166" s="482"/>
      <c r="CG166" s="482"/>
      <c r="CH166" s="482"/>
      <c r="CI166" s="482"/>
      <c r="CJ166" s="482"/>
    </row>
    <row r="167" spans="1:88" ht="12.75" customHeight="1" x14ac:dyDescent="0.2">
      <c r="A167" s="482">
        <v>5</v>
      </c>
      <c r="B167" s="13"/>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c r="AB167" s="482"/>
      <c r="AC167" s="482"/>
      <c r="AD167" s="482"/>
      <c r="AE167" s="482"/>
      <c r="AF167" s="482"/>
      <c r="AG167" s="482"/>
      <c r="AH167" s="482"/>
      <c r="AI167" s="482"/>
      <c r="AJ167" s="482"/>
      <c r="AK167" s="482"/>
      <c r="AL167" s="482"/>
      <c r="AM167" s="482"/>
      <c r="AN167" s="482"/>
      <c r="AO167" s="482"/>
      <c r="AP167" s="482"/>
      <c r="AQ167" s="482"/>
      <c r="AR167" s="482"/>
      <c r="AS167" s="482"/>
      <c r="AT167" s="482"/>
      <c r="AU167" s="482"/>
      <c r="AV167" s="482"/>
      <c r="AW167" s="482"/>
      <c r="AX167" s="482"/>
      <c r="AY167" s="482"/>
      <c r="AZ167" s="482"/>
      <c r="BA167" s="482"/>
      <c r="BB167" s="482"/>
      <c r="BC167" s="482"/>
      <c r="BD167" s="482"/>
      <c r="BE167" s="482"/>
      <c r="BF167" s="482"/>
      <c r="BG167" s="482"/>
      <c r="BH167" s="482"/>
      <c r="BI167" s="482"/>
      <c r="BJ167" s="482"/>
      <c r="BK167" s="482"/>
      <c r="BL167" s="482"/>
      <c r="BM167" s="482"/>
      <c r="BN167" s="482"/>
      <c r="BO167" s="482"/>
      <c r="BP167" s="482"/>
      <c r="BQ167" s="482"/>
      <c r="BR167" s="482"/>
      <c r="BS167" s="482"/>
      <c r="BT167" s="482"/>
      <c r="BU167" s="482"/>
      <c r="BV167" s="482"/>
      <c r="BW167" s="482"/>
      <c r="BX167" s="482"/>
      <c r="BY167" s="482"/>
      <c r="BZ167" s="482"/>
      <c r="CA167" s="482"/>
      <c r="CB167" s="482"/>
      <c r="CC167" s="482"/>
      <c r="CD167" s="482"/>
      <c r="CE167" s="482"/>
      <c r="CF167" s="482"/>
      <c r="CG167" s="482"/>
      <c r="CH167" s="482"/>
      <c r="CI167" s="482"/>
      <c r="CJ167" s="482"/>
    </row>
    <row r="168" spans="1:88" ht="12.75" customHeight="1" x14ac:dyDescent="0.2">
      <c r="A168" s="482">
        <v>6</v>
      </c>
      <c r="B168" s="13"/>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c r="AB168" s="482"/>
      <c r="AC168" s="482"/>
      <c r="AD168" s="482"/>
      <c r="AE168" s="482"/>
      <c r="AF168" s="482"/>
      <c r="AG168" s="482"/>
      <c r="AH168" s="482"/>
      <c r="AI168" s="482"/>
      <c r="AJ168" s="482"/>
      <c r="AK168" s="482"/>
      <c r="AL168" s="482"/>
      <c r="AM168" s="482"/>
      <c r="AN168" s="482"/>
      <c r="AO168" s="482"/>
      <c r="AP168" s="482"/>
      <c r="AQ168" s="482"/>
      <c r="AR168" s="482"/>
      <c r="AS168" s="482"/>
      <c r="AT168" s="482"/>
      <c r="AU168" s="482"/>
      <c r="AV168" s="482"/>
      <c r="AW168" s="482"/>
      <c r="AX168" s="482"/>
      <c r="AY168" s="482"/>
      <c r="AZ168" s="482"/>
      <c r="BA168" s="482"/>
      <c r="BB168" s="482"/>
      <c r="BC168" s="482"/>
      <c r="BD168" s="482"/>
      <c r="BE168" s="482"/>
      <c r="BF168" s="482"/>
      <c r="BG168" s="482"/>
      <c r="BH168" s="482"/>
      <c r="BI168" s="482"/>
      <c r="BJ168" s="482"/>
      <c r="BK168" s="482"/>
      <c r="BL168" s="482"/>
      <c r="BM168" s="482"/>
      <c r="BN168" s="482"/>
      <c r="BO168" s="482"/>
      <c r="BP168" s="482"/>
      <c r="BQ168" s="482"/>
      <c r="BR168" s="482"/>
      <c r="BS168" s="482"/>
      <c r="BT168" s="482"/>
      <c r="BU168" s="482"/>
      <c r="BV168" s="482"/>
      <c r="BW168" s="482"/>
      <c r="BX168" s="482"/>
      <c r="BY168" s="482"/>
      <c r="BZ168" s="482"/>
      <c r="CA168" s="482"/>
      <c r="CB168" s="482"/>
      <c r="CC168" s="482"/>
      <c r="CD168" s="482"/>
      <c r="CE168" s="482"/>
      <c r="CF168" s="482"/>
      <c r="CG168" s="482"/>
      <c r="CH168" s="482"/>
      <c r="CI168" s="482"/>
      <c r="CJ168" s="482"/>
    </row>
    <row r="169" spans="1:88" ht="12.75" customHeight="1" x14ac:dyDescent="0.2">
      <c r="A169" s="482">
        <v>7</v>
      </c>
      <c r="B169" s="112"/>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482"/>
      <c r="AR169" s="482"/>
      <c r="AS169" s="482"/>
      <c r="AT169" s="482"/>
      <c r="AU169" s="482"/>
      <c r="AV169" s="482"/>
      <c r="AW169" s="482"/>
      <c r="AX169" s="482"/>
      <c r="AY169" s="482"/>
      <c r="AZ169" s="482"/>
      <c r="BA169" s="482"/>
      <c r="BB169" s="482"/>
      <c r="BC169" s="482"/>
      <c r="BD169" s="482"/>
      <c r="BE169" s="482"/>
      <c r="BF169" s="482"/>
      <c r="BG169" s="482"/>
      <c r="BH169" s="482"/>
      <c r="BI169" s="482"/>
      <c r="BJ169" s="482"/>
      <c r="BK169" s="482"/>
      <c r="BL169" s="482"/>
      <c r="BM169" s="482"/>
      <c r="BN169" s="482"/>
      <c r="BO169" s="482"/>
      <c r="BP169" s="482"/>
      <c r="BQ169" s="482"/>
      <c r="BR169" s="482"/>
      <c r="BS169" s="482"/>
      <c r="BT169" s="482"/>
      <c r="BU169" s="482"/>
      <c r="BV169" s="482"/>
      <c r="BW169" s="482"/>
      <c r="BX169" s="482"/>
      <c r="BY169" s="482"/>
      <c r="BZ169" s="482"/>
      <c r="CA169" s="482"/>
      <c r="CB169" s="482"/>
      <c r="CC169" s="482"/>
      <c r="CD169" s="482"/>
      <c r="CE169" s="482"/>
      <c r="CF169" s="482"/>
      <c r="CG169" s="482"/>
      <c r="CH169" s="482"/>
      <c r="CI169" s="482"/>
      <c r="CJ169" s="482"/>
    </row>
    <row r="170" spans="1:88" ht="12.75" customHeight="1" x14ac:dyDescent="0.2">
      <c r="A170" s="482">
        <v>8</v>
      </c>
      <c r="B170" s="11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482"/>
      <c r="AR170" s="482"/>
      <c r="AS170" s="482"/>
      <c r="AT170" s="482"/>
      <c r="AU170" s="482"/>
      <c r="AV170" s="482"/>
      <c r="AW170" s="482"/>
      <c r="AX170" s="482"/>
      <c r="AY170" s="482"/>
      <c r="AZ170" s="482"/>
      <c r="BA170" s="482"/>
      <c r="BB170" s="482"/>
      <c r="BC170" s="482"/>
      <c r="BD170" s="482"/>
      <c r="BE170" s="482"/>
      <c r="BF170" s="482"/>
      <c r="BG170" s="482"/>
      <c r="BH170" s="482"/>
      <c r="BI170" s="482"/>
      <c r="BJ170" s="482"/>
      <c r="BK170" s="482"/>
      <c r="BL170" s="482"/>
      <c r="BM170" s="482"/>
      <c r="BN170" s="482"/>
      <c r="BO170" s="482"/>
      <c r="BP170" s="482"/>
      <c r="BQ170" s="482"/>
      <c r="BR170" s="482"/>
      <c r="BS170" s="482"/>
      <c r="BT170" s="482"/>
      <c r="BU170" s="482"/>
      <c r="BV170" s="482"/>
      <c r="BW170" s="482"/>
      <c r="BX170" s="482"/>
      <c r="BY170" s="482"/>
      <c r="BZ170" s="482"/>
      <c r="CA170" s="482"/>
      <c r="CB170" s="482"/>
      <c r="CC170" s="482"/>
      <c r="CD170" s="482"/>
      <c r="CE170" s="482"/>
      <c r="CF170" s="482"/>
      <c r="CG170" s="482"/>
      <c r="CH170" s="482"/>
      <c r="CI170" s="482"/>
      <c r="CJ170" s="482"/>
    </row>
    <row r="171" spans="1:88" ht="12.75" customHeight="1" x14ac:dyDescent="0.2">
      <c r="A171" s="482">
        <v>9</v>
      </c>
      <c r="B171" s="112"/>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c r="AE171" s="482"/>
      <c r="AF171" s="482"/>
      <c r="AG171" s="482"/>
      <c r="AH171" s="482"/>
      <c r="AI171" s="482"/>
      <c r="AJ171" s="482"/>
      <c r="AK171" s="482"/>
      <c r="AL171" s="482"/>
      <c r="AM171" s="482"/>
      <c r="AN171" s="482"/>
      <c r="AO171" s="482"/>
      <c r="AP171" s="482"/>
      <c r="AQ171" s="482"/>
      <c r="AR171" s="482"/>
      <c r="AS171" s="482"/>
      <c r="AT171" s="482"/>
      <c r="AU171" s="482"/>
      <c r="AV171" s="482"/>
      <c r="AW171" s="482"/>
      <c r="AX171" s="482"/>
      <c r="AY171" s="482"/>
      <c r="AZ171" s="482"/>
      <c r="BA171" s="482"/>
      <c r="BB171" s="482"/>
      <c r="BC171" s="482"/>
      <c r="BD171" s="482"/>
      <c r="BE171" s="482"/>
      <c r="BF171" s="482"/>
      <c r="BG171" s="482"/>
      <c r="BH171" s="482"/>
      <c r="BI171" s="482"/>
      <c r="BJ171" s="482"/>
      <c r="BK171" s="482"/>
      <c r="BL171" s="482"/>
      <c r="BM171" s="482"/>
      <c r="BN171" s="482"/>
      <c r="BO171" s="482"/>
      <c r="BP171" s="482"/>
      <c r="BQ171" s="482"/>
      <c r="BR171" s="482"/>
      <c r="BS171" s="482"/>
      <c r="BT171" s="482"/>
      <c r="BU171" s="482"/>
      <c r="BV171" s="482"/>
      <c r="BW171" s="482"/>
      <c r="BX171" s="482"/>
      <c r="BY171" s="482"/>
      <c r="BZ171" s="482"/>
      <c r="CA171" s="482"/>
      <c r="CB171" s="482"/>
      <c r="CC171" s="482"/>
      <c r="CD171" s="482"/>
      <c r="CE171" s="482"/>
      <c r="CF171" s="482"/>
      <c r="CG171" s="482"/>
      <c r="CH171" s="482"/>
      <c r="CI171" s="482"/>
      <c r="CJ171" s="482"/>
    </row>
    <row r="172" spans="1:88" ht="12.75" customHeight="1" x14ac:dyDescent="0.2">
      <c r="A172" s="482">
        <v>10</v>
      </c>
      <c r="B172" s="482"/>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c r="AE172" s="482"/>
      <c r="AF172" s="482"/>
      <c r="AG172" s="482"/>
      <c r="AH172" s="482"/>
      <c r="AI172" s="482"/>
      <c r="AJ172" s="482"/>
      <c r="AK172" s="482"/>
      <c r="AL172" s="482"/>
      <c r="AM172" s="482"/>
      <c r="AN172" s="482"/>
      <c r="AO172" s="482"/>
      <c r="AP172" s="482"/>
      <c r="AQ172" s="482"/>
      <c r="AR172" s="482"/>
      <c r="AS172" s="482"/>
      <c r="AT172" s="482"/>
      <c r="AU172" s="482"/>
      <c r="AV172" s="482"/>
      <c r="AW172" s="482"/>
      <c r="AX172" s="482"/>
      <c r="AY172" s="482"/>
      <c r="AZ172" s="482"/>
      <c r="BA172" s="482"/>
      <c r="BB172" s="482"/>
      <c r="BC172" s="482"/>
      <c r="BD172" s="482"/>
      <c r="BE172" s="482"/>
      <c r="BF172" s="482"/>
      <c r="BG172" s="482"/>
      <c r="BH172" s="482"/>
      <c r="BI172" s="482"/>
      <c r="BJ172" s="482"/>
      <c r="BK172" s="482"/>
      <c r="BL172" s="482"/>
      <c r="BM172" s="482"/>
      <c r="BN172" s="482"/>
      <c r="BO172" s="482"/>
      <c r="BP172" s="482"/>
      <c r="BQ172" s="482"/>
      <c r="BR172" s="482"/>
      <c r="BS172" s="482"/>
      <c r="BT172" s="482"/>
      <c r="BU172" s="482"/>
      <c r="BV172" s="482"/>
      <c r="BW172" s="482"/>
      <c r="BX172" s="482"/>
      <c r="BY172" s="482"/>
      <c r="BZ172" s="482"/>
      <c r="CA172" s="482"/>
      <c r="CB172" s="482"/>
      <c r="CC172" s="482"/>
      <c r="CD172" s="482"/>
      <c r="CE172" s="482"/>
      <c r="CF172" s="482"/>
      <c r="CG172" s="482"/>
      <c r="CH172" s="482"/>
      <c r="CI172" s="482"/>
      <c r="CJ172" s="482"/>
    </row>
    <row r="173" spans="1:88" ht="12.75" customHeight="1" x14ac:dyDescent="0.2">
      <c r="A173" s="482">
        <v>11</v>
      </c>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482"/>
      <c r="AR173" s="482"/>
      <c r="AS173" s="482"/>
      <c r="AT173" s="482"/>
      <c r="AU173" s="482"/>
      <c r="AV173" s="482"/>
      <c r="AW173" s="482"/>
      <c r="AX173" s="482"/>
      <c r="AY173" s="482"/>
      <c r="AZ173" s="482"/>
      <c r="BA173" s="482"/>
      <c r="BB173" s="482"/>
      <c r="BC173" s="482"/>
      <c r="BD173" s="482"/>
      <c r="BE173" s="482"/>
      <c r="BF173" s="482"/>
      <c r="BG173" s="482"/>
      <c r="BH173" s="482"/>
      <c r="BI173" s="482"/>
      <c r="BJ173" s="482"/>
      <c r="BK173" s="482"/>
      <c r="BL173" s="482"/>
      <c r="BM173" s="482"/>
      <c r="BN173" s="482"/>
      <c r="BO173" s="482"/>
      <c r="BP173" s="482"/>
      <c r="BQ173" s="482"/>
      <c r="BR173" s="482"/>
      <c r="BS173" s="482"/>
      <c r="BT173" s="482"/>
      <c r="BU173" s="482"/>
      <c r="BV173" s="482"/>
      <c r="BW173" s="482"/>
      <c r="BX173" s="482"/>
      <c r="BY173" s="482"/>
      <c r="BZ173" s="482"/>
      <c r="CA173" s="482"/>
      <c r="CB173" s="482"/>
      <c r="CC173" s="482"/>
      <c r="CD173" s="482"/>
      <c r="CE173" s="482"/>
      <c r="CF173" s="482"/>
      <c r="CG173" s="482"/>
      <c r="CH173" s="482"/>
      <c r="CI173" s="482"/>
      <c r="CJ173" s="482"/>
    </row>
    <row r="174" spans="1:88" ht="12.75" customHeight="1" x14ac:dyDescent="0.2">
      <c r="A174" s="482">
        <v>12</v>
      </c>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482"/>
      <c r="AR174" s="482"/>
      <c r="AS174" s="482"/>
      <c r="AT174" s="482"/>
      <c r="AU174" s="482"/>
      <c r="AV174" s="482"/>
      <c r="AW174" s="482"/>
      <c r="AX174" s="482"/>
      <c r="AY174" s="482"/>
      <c r="AZ174" s="482"/>
      <c r="BA174" s="482"/>
      <c r="BB174" s="482"/>
      <c r="BC174" s="482"/>
      <c r="BD174" s="482"/>
      <c r="BE174" s="482"/>
      <c r="BF174" s="482"/>
      <c r="BG174" s="482"/>
      <c r="BH174" s="482"/>
      <c r="BI174" s="482"/>
      <c r="BJ174" s="482"/>
      <c r="BK174" s="482"/>
      <c r="BL174" s="482"/>
      <c r="BM174" s="482"/>
      <c r="BN174" s="482"/>
      <c r="BO174" s="482"/>
      <c r="BP174" s="482"/>
      <c r="BQ174" s="482"/>
      <c r="BR174" s="482"/>
      <c r="BS174" s="482"/>
      <c r="BT174" s="482"/>
      <c r="BU174" s="482"/>
      <c r="BV174" s="482"/>
      <c r="BW174" s="482"/>
      <c r="BX174" s="482"/>
      <c r="BY174" s="482"/>
      <c r="BZ174" s="482"/>
      <c r="CA174" s="482"/>
      <c r="CB174" s="482"/>
      <c r="CC174" s="482"/>
      <c r="CD174" s="482"/>
      <c r="CE174" s="482"/>
      <c r="CF174" s="482"/>
      <c r="CG174" s="482"/>
      <c r="CH174" s="482"/>
      <c r="CI174" s="482"/>
      <c r="CJ174" s="482"/>
    </row>
    <row r="175" spans="1:88" ht="12.75" customHeight="1" x14ac:dyDescent="0.2">
      <c r="A175" s="482">
        <v>13</v>
      </c>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c r="AO175" s="482"/>
      <c r="AP175" s="482"/>
      <c r="AQ175" s="482"/>
      <c r="AR175" s="482"/>
      <c r="AS175" s="482"/>
      <c r="AT175" s="482"/>
      <c r="AU175" s="482"/>
      <c r="AV175" s="482"/>
      <c r="AW175" s="482"/>
      <c r="AX175" s="482"/>
      <c r="AY175" s="482"/>
      <c r="AZ175" s="482"/>
      <c r="BA175" s="482"/>
      <c r="BB175" s="482"/>
      <c r="BC175" s="482"/>
      <c r="BD175" s="482"/>
      <c r="BE175" s="482"/>
      <c r="BF175" s="482"/>
      <c r="BG175" s="482"/>
      <c r="BH175" s="482"/>
      <c r="BI175" s="482"/>
      <c r="BJ175" s="482"/>
      <c r="BK175" s="482"/>
      <c r="BL175" s="482"/>
      <c r="BM175" s="482"/>
      <c r="BN175" s="482"/>
      <c r="BO175" s="482"/>
      <c r="BP175" s="482"/>
      <c r="BQ175" s="482"/>
      <c r="BR175" s="482"/>
      <c r="BS175" s="482"/>
      <c r="BT175" s="482"/>
      <c r="BU175" s="482"/>
      <c r="BV175" s="482"/>
      <c r="BW175" s="482"/>
      <c r="BX175" s="482"/>
      <c r="BY175" s="482"/>
      <c r="BZ175" s="482"/>
      <c r="CA175" s="482"/>
      <c r="CB175" s="482"/>
      <c r="CC175" s="482"/>
      <c r="CD175" s="482"/>
      <c r="CE175" s="482"/>
      <c r="CF175" s="482"/>
      <c r="CG175" s="482"/>
      <c r="CH175" s="482"/>
      <c r="CI175" s="482"/>
      <c r="CJ175" s="482"/>
    </row>
    <row r="176" spans="1:88" ht="12.75" customHeight="1" x14ac:dyDescent="0.2">
      <c r="A176" s="482">
        <v>14</v>
      </c>
      <c r="B176" s="48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c r="AO176" s="482"/>
      <c r="AP176" s="482"/>
      <c r="AQ176" s="482"/>
      <c r="AR176" s="482"/>
      <c r="AS176" s="482"/>
      <c r="AT176" s="482"/>
      <c r="AU176" s="482"/>
      <c r="AV176" s="482"/>
      <c r="AW176" s="482"/>
      <c r="AX176" s="482"/>
      <c r="AY176" s="482"/>
      <c r="AZ176" s="482"/>
      <c r="BA176" s="482"/>
      <c r="BB176" s="482"/>
      <c r="BC176" s="482"/>
      <c r="BD176" s="482"/>
      <c r="BE176" s="482"/>
      <c r="BF176" s="482"/>
      <c r="BG176" s="482"/>
      <c r="BH176" s="482"/>
      <c r="BI176" s="482"/>
      <c r="BJ176" s="482"/>
      <c r="BK176" s="482"/>
      <c r="BL176" s="482"/>
      <c r="BM176" s="482"/>
      <c r="BN176" s="482"/>
      <c r="BO176" s="482"/>
      <c r="BP176" s="482"/>
      <c r="BQ176" s="482"/>
      <c r="BR176" s="482"/>
      <c r="BS176" s="482"/>
      <c r="BT176" s="482"/>
      <c r="BU176" s="482"/>
      <c r="BV176" s="482"/>
      <c r="BW176" s="482"/>
      <c r="BX176" s="482"/>
      <c r="BY176" s="482"/>
      <c r="BZ176" s="482"/>
      <c r="CA176" s="482"/>
      <c r="CB176" s="482"/>
      <c r="CC176" s="482"/>
      <c r="CD176" s="482"/>
      <c r="CE176" s="482"/>
      <c r="CF176" s="482"/>
      <c r="CG176" s="482"/>
      <c r="CH176" s="482"/>
      <c r="CI176" s="482"/>
      <c r="CJ176" s="482"/>
    </row>
    <row r="177" spans="1:88" ht="12.75" customHeight="1" x14ac:dyDescent="0.2">
      <c r="A177" s="482">
        <v>15</v>
      </c>
      <c r="B177" s="482"/>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482"/>
      <c r="AR177" s="482"/>
      <c r="AS177" s="482"/>
      <c r="AT177" s="482"/>
      <c r="AU177" s="482"/>
      <c r="AV177" s="482"/>
      <c r="AW177" s="482"/>
      <c r="AX177" s="482"/>
      <c r="AY177" s="482"/>
      <c r="AZ177" s="482"/>
      <c r="BA177" s="482"/>
      <c r="BB177" s="482"/>
      <c r="BC177" s="482"/>
      <c r="BD177" s="482"/>
      <c r="BE177" s="482"/>
      <c r="BF177" s="482"/>
      <c r="BG177" s="482"/>
      <c r="BH177" s="482"/>
      <c r="BI177" s="482"/>
      <c r="BJ177" s="482"/>
      <c r="BK177" s="482"/>
      <c r="BL177" s="482"/>
      <c r="BM177" s="482"/>
      <c r="BN177" s="482"/>
      <c r="BO177" s="482"/>
      <c r="BP177" s="482"/>
      <c r="BQ177" s="482"/>
      <c r="BR177" s="482"/>
      <c r="BS177" s="482"/>
      <c r="BT177" s="482"/>
      <c r="BU177" s="482"/>
      <c r="BV177" s="482"/>
      <c r="BW177" s="482"/>
      <c r="BX177" s="482"/>
      <c r="BY177" s="482"/>
      <c r="BZ177" s="482"/>
      <c r="CA177" s="482"/>
      <c r="CB177" s="482"/>
      <c r="CC177" s="482"/>
      <c r="CD177" s="482"/>
      <c r="CE177" s="482"/>
      <c r="CF177" s="482"/>
      <c r="CG177" s="482"/>
      <c r="CH177" s="482"/>
      <c r="CI177" s="482"/>
      <c r="CJ177" s="482"/>
    </row>
    <row r="178" spans="1:88" ht="12.75" customHeight="1" x14ac:dyDescent="0.2">
      <c r="A178" s="482"/>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482"/>
      <c r="AR178" s="482"/>
      <c r="AS178" s="482"/>
      <c r="AT178" s="482"/>
      <c r="AU178" s="482"/>
      <c r="AV178" s="482"/>
      <c r="AW178" s="482"/>
      <c r="AX178" s="482"/>
      <c r="AY178" s="482"/>
      <c r="AZ178" s="482"/>
      <c r="BA178" s="482"/>
      <c r="BB178" s="482"/>
      <c r="BC178" s="482"/>
      <c r="BD178" s="482"/>
      <c r="BE178" s="482"/>
      <c r="BF178" s="482"/>
      <c r="BG178" s="482"/>
      <c r="BH178" s="482"/>
      <c r="BI178" s="482"/>
      <c r="BJ178" s="482"/>
      <c r="BK178" s="482"/>
      <c r="BL178" s="482"/>
      <c r="BM178" s="482"/>
      <c r="BN178" s="482"/>
      <c r="BO178" s="482"/>
      <c r="BP178" s="482"/>
      <c r="BQ178" s="482"/>
      <c r="BR178" s="482"/>
      <c r="BS178" s="482"/>
      <c r="BT178" s="482"/>
      <c r="BU178" s="482"/>
      <c r="BV178" s="482"/>
      <c r="BW178" s="482"/>
      <c r="BX178" s="482"/>
      <c r="BY178" s="482"/>
      <c r="BZ178" s="482"/>
      <c r="CA178" s="482"/>
      <c r="CB178" s="482"/>
      <c r="CC178" s="482"/>
      <c r="CD178" s="482"/>
      <c r="CE178" s="482"/>
      <c r="CF178" s="482"/>
      <c r="CG178" s="482"/>
      <c r="CH178" s="482"/>
      <c r="CI178" s="482"/>
      <c r="CJ178" s="482"/>
    </row>
    <row r="179" spans="1:88" ht="12.75" customHeight="1" x14ac:dyDescent="0.2">
      <c r="A179" s="482"/>
      <c r="B179" s="482"/>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c r="AO179" s="482"/>
      <c r="AP179" s="482"/>
      <c r="AQ179" s="482"/>
      <c r="AR179" s="482"/>
      <c r="AS179" s="482"/>
      <c r="AT179" s="482"/>
      <c r="AU179" s="482"/>
      <c r="AV179" s="482"/>
      <c r="AW179" s="482"/>
      <c r="AX179" s="482"/>
      <c r="AY179" s="482"/>
      <c r="AZ179" s="482"/>
      <c r="BA179" s="482"/>
      <c r="BB179" s="482"/>
      <c r="BC179" s="482"/>
      <c r="BD179" s="482"/>
      <c r="BE179" s="482"/>
      <c r="BF179" s="482"/>
      <c r="BG179" s="482"/>
      <c r="BH179" s="482"/>
      <c r="BI179" s="482"/>
      <c r="BJ179" s="482"/>
      <c r="BK179" s="482"/>
      <c r="BL179" s="482"/>
      <c r="BM179" s="482"/>
      <c r="BN179" s="482"/>
      <c r="BO179" s="482"/>
      <c r="BP179" s="482"/>
      <c r="BQ179" s="482"/>
      <c r="BR179" s="482"/>
      <c r="BS179" s="482"/>
      <c r="BT179" s="482"/>
      <c r="BU179" s="482"/>
      <c r="BV179" s="482"/>
      <c r="BW179" s="482"/>
      <c r="BX179" s="482"/>
      <c r="BY179" s="482"/>
      <c r="BZ179" s="482"/>
      <c r="CA179" s="482"/>
      <c r="CB179" s="482"/>
      <c r="CC179" s="482"/>
      <c r="CD179" s="482"/>
      <c r="CE179" s="482"/>
      <c r="CF179" s="482"/>
      <c r="CG179" s="482"/>
      <c r="CH179" s="482"/>
      <c r="CI179" s="482"/>
      <c r="CJ179" s="482"/>
    </row>
    <row r="180" spans="1:88" ht="12.75" customHeight="1" x14ac:dyDescent="0.2">
      <c r="A180" s="482"/>
      <c r="B180" s="482"/>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c r="AO180" s="482"/>
      <c r="AP180" s="482"/>
      <c r="AQ180" s="482"/>
      <c r="AR180" s="482"/>
      <c r="AS180" s="482"/>
      <c r="AT180" s="482"/>
      <c r="AU180" s="482"/>
      <c r="AV180" s="482"/>
      <c r="AW180" s="482"/>
      <c r="AX180" s="482"/>
      <c r="AY180" s="482"/>
      <c r="AZ180" s="482"/>
      <c r="BA180" s="482"/>
      <c r="BB180" s="482"/>
      <c r="BC180" s="482"/>
      <c r="BD180" s="482"/>
      <c r="BE180" s="482"/>
      <c r="BF180" s="482"/>
      <c r="BG180" s="482"/>
      <c r="BH180" s="482"/>
      <c r="BI180" s="482"/>
      <c r="BJ180" s="482"/>
      <c r="BK180" s="482"/>
      <c r="BL180" s="482"/>
      <c r="BM180" s="482"/>
      <c r="BN180" s="482"/>
      <c r="BO180" s="482"/>
      <c r="BP180" s="482"/>
      <c r="BQ180" s="482"/>
      <c r="BR180" s="482"/>
      <c r="BS180" s="482"/>
      <c r="BT180" s="482"/>
      <c r="BU180" s="482"/>
      <c r="BV180" s="482"/>
      <c r="BW180" s="482"/>
      <c r="BX180" s="482"/>
      <c r="BY180" s="482"/>
      <c r="BZ180" s="482"/>
      <c r="CA180" s="482"/>
      <c r="CB180" s="482"/>
      <c r="CC180" s="482"/>
      <c r="CD180" s="482"/>
      <c r="CE180" s="482"/>
      <c r="CF180" s="482"/>
      <c r="CG180" s="482"/>
      <c r="CH180" s="482"/>
      <c r="CI180" s="482"/>
      <c r="CJ180" s="482"/>
    </row>
    <row r="181" spans="1:88" ht="12.75" customHeight="1" x14ac:dyDescent="0.2">
      <c r="A181" s="482"/>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c r="AO181" s="482"/>
      <c r="AP181" s="482"/>
      <c r="AQ181" s="482"/>
      <c r="AR181" s="482"/>
      <c r="AS181" s="482"/>
      <c r="AT181" s="482"/>
      <c r="AU181" s="482"/>
      <c r="AV181" s="482"/>
      <c r="AW181" s="482"/>
      <c r="AX181" s="482"/>
      <c r="AY181" s="482"/>
      <c r="AZ181" s="482"/>
      <c r="BA181" s="482"/>
      <c r="BB181" s="482"/>
      <c r="BC181" s="482"/>
      <c r="BD181" s="482"/>
      <c r="BE181" s="482"/>
      <c r="BF181" s="482"/>
      <c r="BG181" s="482"/>
      <c r="BH181" s="482"/>
      <c r="BI181" s="482"/>
      <c r="BJ181" s="482"/>
      <c r="BK181" s="482"/>
      <c r="BL181" s="482"/>
      <c r="BM181" s="482"/>
      <c r="BN181" s="482"/>
      <c r="BO181" s="482"/>
      <c r="BP181" s="482"/>
      <c r="BQ181" s="482"/>
      <c r="BR181" s="482"/>
      <c r="BS181" s="482"/>
      <c r="BT181" s="482"/>
      <c r="BU181" s="482"/>
      <c r="BV181" s="482"/>
      <c r="BW181" s="482"/>
      <c r="BX181" s="482"/>
      <c r="BY181" s="482"/>
      <c r="BZ181" s="482"/>
      <c r="CA181" s="482"/>
      <c r="CB181" s="482"/>
      <c r="CC181" s="482"/>
      <c r="CD181" s="482"/>
      <c r="CE181" s="482"/>
      <c r="CF181" s="482"/>
      <c r="CG181" s="482"/>
      <c r="CH181" s="482"/>
      <c r="CI181" s="482"/>
      <c r="CJ181" s="482"/>
    </row>
    <row r="182" spans="1:88" ht="12.75" customHeight="1" x14ac:dyDescent="0.2">
      <c r="A182" s="482"/>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c r="AO182" s="482"/>
      <c r="AP182" s="482"/>
      <c r="AQ182" s="482"/>
      <c r="AR182" s="482"/>
      <c r="AS182" s="482"/>
      <c r="AT182" s="482"/>
      <c r="AU182" s="482"/>
      <c r="AV182" s="482"/>
      <c r="AW182" s="482"/>
      <c r="AX182" s="482"/>
      <c r="AY182" s="482"/>
      <c r="AZ182" s="482"/>
      <c r="BA182" s="482"/>
      <c r="BB182" s="482"/>
      <c r="BC182" s="482"/>
      <c r="BD182" s="482"/>
      <c r="BE182" s="482"/>
      <c r="BF182" s="482"/>
      <c r="BG182" s="482"/>
      <c r="BH182" s="482"/>
      <c r="BI182" s="482"/>
      <c r="BJ182" s="482"/>
      <c r="BK182" s="482"/>
      <c r="BL182" s="482"/>
      <c r="BM182" s="482"/>
      <c r="BN182" s="482"/>
      <c r="BO182" s="482"/>
      <c r="BP182" s="482"/>
      <c r="BQ182" s="482"/>
      <c r="BR182" s="482"/>
      <c r="BS182" s="482"/>
      <c r="BT182" s="482"/>
      <c r="BU182" s="482"/>
      <c r="BV182" s="482"/>
      <c r="BW182" s="482"/>
      <c r="BX182" s="482"/>
      <c r="BY182" s="482"/>
      <c r="BZ182" s="482"/>
      <c r="CA182" s="482"/>
      <c r="CB182" s="482"/>
      <c r="CC182" s="482"/>
      <c r="CD182" s="482"/>
      <c r="CE182" s="482"/>
      <c r="CF182" s="482"/>
      <c r="CG182" s="482"/>
      <c r="CH182" s="482"/>
      <c r="CI182" s="482"/>
      <c r="CJ182" s="482"/>
    </row>
    <row r="183" spans="1:88" ht="12.75" customHeight="1" x14ac:dyDescent="0.2">
      <c r="A183" s="482"/>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c r="AO183" s="482"/>
      <c r="AP183" s="482"/>
      <c r="AQ183" s="482"/>
      <c r="AR183" s="482"/>
      <c r="AS183" s="482"/>
      <c r="AT183" s="482"/>
      <c r="AU183" s="482"/>
      <c r="AV183" s="482"/>
      <c r="AW183" s="482"/>
      <c r="AX183" s="482"/>
      <c r="AY183" s="482"/>
      <c r="AZ183" s="482"/>
      <c r="BA183" s="482"/>
      <c r="BB183" s="482"/>
      <c r="BC183" s="482"/>
      <c r="BD183" s="482"/>
      <c r="BE183" s="482"/>
      <c r="BF183" s="482"/>
      <c r="BG183" s="482"/>
      <c r="BH183" s="482"/>
      <c r="BI183" s="482"/>
      <c r="BJ183" s="482"/>
      <c r="BK183" s="482"/>
      <c r="BL183" s="482"/>
      <c r="BM183" s="482"/>
      <c r="BN183" s="482"/>
      <c r="BO183" s="482"/>
      <c r="BP183" s="482"/>
      <c r="BQ183" s="482"/>
      <c r="BR183" s="482"/>
      <c r="BS183" s="482"/>
      <c r="BT183" s="482"/>
      <c r="BU183" s="482"/>
      <c r="BV183" s="482"/>
      <c r="BW183" s="482"/>
      <c r="BX183" s="482"/>
      <c r="BY183" s="482"/>
      <c r="BZ183" s="482"/>
      <c r="CA183" s="482"/>
      <c r="CB183" s="482"/>
      <c r="CC183" s="482"/>
      <c r="CD183" s="482"/>
      <c r="CE183" s="482"/>
      <c r="CF183" s="482"/>
      <c r="CG183" s="482"/>
      <c r="CH183" s="482"/>
      <c r="CI183" s="482"/>
      <c r="CJ183" s="482"/>
    </row>
    <row r="184" spans="1:88" ht="12.75" customHeight="1" x14ac:dyDescent="0.2">
      <c r="A184" s="707" t="s">
        <v>813</v>
      </c>
      <c r="B184" s="704" t="s">
        <v>317</v>
      </c>
      <c r="C184" s="573"/>
      <c r="D184" s="573"/>
      <c r="E184" s="573"/>
      <c r="F184" s="574"/>
      <c r="G184" s="704" t="s">
        <v>523</v>
      </c>
      <c r="H184" s="573"/>
      <c r="I184" s="573"/>
      <c r="J184" s="573"/>
      <c r="K184" s="574"/>
      <c r="L184" s="711" t="s">
        <v>685</v>
      </c>
      <c r="M184" s="573"/>
      <c r="N184" s="573"/>
      <c r="O184" s="573"/>
      <c r="P184" s="712"/>
      <c r="Q184" s="704" t="s">
        <v>816</v>
      </c>
      <c r="R184" s="573"/>
      <c r="S184" s="573"/>
      <c r="T184" s="573"/>
      <c r="U184" s="574"/>
      <c r="V184" s="704" t="s">
        <v>817</v>
      </c>
      <c r="W184" s="573"/>
      <c r="X184" s="573"/>
      <c r="Y184" s="573"/>
      <c r="Z184" s="574"/>
      <c r="AA184" s="704" t="s">
        <v>818</v>
      </c>
      <c r="AB184" s="573"/>
      <c r="AC184" s="573"/>
      <c r="AD184" s="573"/>
      <c r="AE184" s="574"/>
      <c r="AF184" s="482"/>
      <c r="AG184" s="482"/>
      <c r="AH184" s="482"/>
      <c r="AI184" s="482"/>
      <c r="AJ184" s="482"/>
      <c r="AK184" s="482"/>
      <c r="AL184" s="482"/>
      <c r="AM184" s="482"/>
      <c r="AN184" s="482"/>
      <c r="AO184" s="482"/>
      <c r="AP184" s="482"/>
      <c r="AQ184" s="482"/>
      <c r="AR184" s="482"/>
      <c r="AS184" s="482"/>
      <c r="AT184" s="482"/>
      <c r="AU184" s="482"/>
      <c r="AV184" s="482"/>
      <c r="AW184" s="482"/>
      <c r="AX184" s="482"/>
      <c r="AY184" s="482"/>
      <c r="AZ184" s="482"/>
      <c r="BA184" s="482"/>
      <c r="BB184" s="482"/>
      <c r="BC184" s="482"/>
      <c r="BD184" s="482"/>
      <c r="BE184" s="482"/>
      <c r="BF184" s="482"/>
      <c r="BG184" s="482"/>
      <c r="BH184" s="482"/>
      <c r="BI184" s="482"/>
      <c r="BJ184" s="482"/>
      <c r="BK184" s="482"/>
      <c r="BL184" s="482"/>
      <c r="BM184" s="482"/>
      <c r="BN184" s="482"/>
      <c r="BO184" s="482"/>
      <c r="BP184" s="482"/>
      <c r="BQ184" s="482"/>
      <c r="BR184" s="482"/>
      <c r="BS184" s="482"/>
      <c r="BT184" s="482"/>
      <c r="BU184" s="482"/>
      <c r="BV184" s="482"/>
      <c r="BW184" s="482"/>
      <c r="BX184" s="482"/>
      <c r="BY184" s="482"/>
      <c r="BZ184" s="482"/>
      <c r="CA184" s="482"/>
      <c r="CB184" s="482"/>
      <c r="CC184" s="482"/>
      <c r="CD184" s="482"/>
      <c r="CE184" s="482"/>
      <c r="CF184" s="482"/>
      <c r="CG184" s="482"/>
      <c r="CH184" s="482"/>
      <c r="CI184" s="482"/>
      <c r="CJ184" s="482"/>
    </row>
    <row r="185" spans="1:88" ht="12.75" customHeight="1" x14ac:dyDescent="0.2">
      <c r="A185" s="531"/>
      <c r="B185" s="487" t="s">
        <v>19</v>
      </c>
      <c r="C185" s="114" t="s">
        <v>52</v>
      </c>
      <c r="D185" s="114" t="s">
        <v>53</v>
      </c>
      <c r="E185" s="114" t="s">
        <v>54</v>
      </c>
      <c r="F185" s="114" t="s">
        <v>55</v>
      </c>
      <c r="G185" s="487" t="s">
        <v>19</v>
      </c>
      <c r="H185" s="114" t="s">
        <v>52</v>
      </c>
      <c r="I185" s="114" t="s">
        <v>53</v>
      </c>
      <c r="J185" s="114" t="s">
        <v>54</v>
      </c>
      <c r="K185" s="114" t="s">
        <v>55</v>
      </c>
      <c r="L185" s="511" t="s">
        <v>19</v>
      </c>
      <c r="M185" s="114" t="s">
        <v>52</v>
      </c>
      <c r="N185" s="114" t="s">
        <v>53</v>
      </c>
      <c r="O185" s="114" t="s">
        <v>54</v>
      </c>
      <c r="P185" s="114" t="s">
        <v>55</v>
      </c>
      <c r="Q185" s="487" t="s">
        <v>19</v>
      </c>
      <c r="R185" s="114" t="s">
        <v>52</v>
      </c>
      <c r="S185" s="114" t="s">
        <v>53</v>
      </c>
      <c r="T185" s="114" t="s">
        <v>54</v>
      </c>
      <c r="U185" s="114" t="s">
        <v>55</v>
      </c>
      <c r="V185" s="487" t="s">
        <v>19</v>
      </c>
      <c r="W185" s="114" t="s">
        <v>52</v>
      </c>
      <c r="X185" s="114" t="s">
        <v>53</v>
      </c>
      <c r="Y185" s="114" t="s">
        <v>54</v>
      </c>
      <c r="Z185" s="114" t="s">
        <v>55</v>
      </c>
      <c r="AA185" s="487" t="s">
        <v>19</v>
      </c>
      <c r="AB185" s="114" t="s">
        <v>52</v>
      </c>
      <c r="AC185" s="114" t="s">
        <v>53</v>
      </c>
      <c r="AD185" s="114" t="s">
        <v>54</v>
      </c>
      <c r="AE185" s="114" t="s">
        <v>55</v>
      </c>
      <c r="AF185" s="482"/>
      <c r="AG185" s="482"/>
      <c r="AH185" s="482"/>
      <c r="AI185" s="482"/>
      <c r="AJ185" s="482"/>
      <c r="AK185" s="482"/>
      <c r="AL185" s="482"/>
      <c r="AM185" s="482"/>
      <c r="AN185" s="482"/>
      <c r="AO185" s="482"/>
      <c r="AP185" s="482"/>
      <c r="AQ185" s="482"/>
      <c r="AR185" s="482"/>
      <c r="AS185" s="482"/>
      <c r="AT185" s="482"/>
      <c r="AU185" s="482"/>
      <c r="AV185" s="482"/>
      <c r="AW185" s="482"/>
      <c r="AX185" s="482"/>
      <c r="AY185" s="482"/>
      <c r="AZ185" s="482"/>
      <c r="BA185" s="482"/>
      <c r="BB185" s="482"/>
      <c r="BC185" s="482"/>
      <c r="BD185" s="482"/>
      <c r="BE185" s="482"/>
      <c r="BF185" s="487" t="s">
        <v>19</v>
      </c>
      <c r="BG185" s="510" t="s">
        <v>317</v>
      </c>
      <c r="BH185" s="510" t="s">
        <v>523</v>
      </c>
      <c r="BI185" s="514" t="s">
        <v>685</v>
      </c>
      <c r="BJ185" s="510" t="s">
        <v>816</v>
      </c>
      <c r="BK185" s="510" t="s">
        <v>817</v>
      </c>
      <c r="BL185" s="510" t="s">
        <v>818</v>
      </c>
      <c r="BM185" s="515"/>
      <c r="BN185" s="515"/>
      <c r="BO185" s="515"/>
      <c r="BP185" s="515"/>
      <c r="BQ185" s="482"/>
      <c r="BR185" s="516"/>
      <c r="BS185" s="516"/>
      <c r="BT185" s="516"/>
      <c r="BU185" s="516"/>
      <c r="BV185" s="482"/>
      <c r="BW185" s="515"/>
      <c r="BX185" s="515"/>
      <c r="BY185" s="515"/>
      <c r="BZ185" s="515"/>
      <c r="CA185" s="482"/>
      <c r="CB185" s="482"/>
      <c r="CC185" s="515"/>
      <c r="CD185" s="515"/>
      <c r="CE185" s="515"/>
      <c r="CF185" s="482"/>
      <c r="CG185" s="482"/>
      <c r="CH185" s="482"/>
      <c r="CI185" s="482"/>
      <c r="CJ185" s="482"/>
    </row>
    <row r="186" spans="1:88" ht="12.75" customHeight="1" x14ac:dyDescent="0.2">
      <c r="A186" s="531"/>
      <c r="B186" s="483" t="s">
        <v>1</v>
      </c>
      <c r="C186" s="492">
        <f>'1, 3, &amp; 5'!O108</f>
        <v>0</v>
      </c>
      <c r="D186" s="492">
        <f>'1, 3, &amp; 5'!P108</f>
        <v>0.5</v>
      </c>
      <c r="E186" s="492">
        <f>'1, 3, &amp; 5'!Q108</f>
        <v>0.5</v>
      </c>
      <c r="F186" s="492">
        <f>'1, 3, &amp; 5'!R108</f>
        <v>0</v>
      </c>
      <c r="G186" s="483" t="s">
        <v>1</v>
      </c>
      <c r="H186" s="492">
        <f>'1, 3, &amp; 5'!O109</f>
        <v>0</v>
      </c>
      <c r="I186" s="491">
        <f>'1, 3, &amp; 5'!P109</f>
        <v>0.33333333333333331</v>
      </c>
      <c r="J186" s="491">
        <f>'1, 3, &amp; 5'!Q109</f>
        <v>0.66666666666666663</v>
      </c>
      <c r="K186" s="492">
        <f>'1, 3, &amp; 5'!R109</f>
        <v>0</v>
      </c>
      <c r="L186" s="503" t="s">
        <v>1</v>
      </c>
      <c r="M186" s="504">
        <f>'1, 3, &amp; 5'!O110</f>
        <v>0</v>
      </c>
      <c r="N186" s="504">
        <f>'1, 3, &amp; 5'!P110</f>
        <v>1</v>
      </c>
      <c r="O186" s="504">
        <f>'1, 3, &amp; 5'!Q110</f>
        <v>0</v>
      </c>
      <c r="P186" s="504">
        <f>'1, 3, &amp; 5'!R110</f>
        <v>0</v>
      </c>
      <c r="Q186" s="483" t="s">
        <v>1</v>
      </c>
      <c r="R186" s="492">
        <f>'1, 3, &amp; 5'!O111</f>
        <v>0</v>
      </c>
      <c r="S186" s="492">
        <f>'1, 3, &amp; 5'!P111</f>
        <v>0.5</v>
      </c>
      <c r="T186" s="492">
        <f>'1, 3, &amp; 5'!Q111</f>
        <v>0.5</v>
      </c>
      <c r="U186" s="492">
        <f>'1, 3, &amp; 5'!R111</f>
        <v>0</v>
      </c>
      <c r="V186" s="483" t="s">
        <v>1</v>
      </c>
      <c r="W186" s="492">
        <f>'1, 3, &amp; 5'!O112</f>
        <v>0</v>
      </c>
      <c r="X186" s="491">
        <f>'1, 3, &amp; 5'!P112</f>
        <v>0.66666666666666663</v>
      </c>
      <c r="Y186" s="491">
        <f>'1, 3, &amp; 5'!Q112</f>
        <v>0.33333333333333331</v>
      </c>
      <c r="Z186" s="492">
        <f>'1, 3, &amp; 5'!R112</f>
        <v>0</v>
      </c>
      <c r="AA186" s="483" t="s">
        <v>1</v>
      </c>
      <c r="AB186" s="492">
        <f>'1, 3, &amp; 5'!O113</f>
        <v>0</v>
      </c>
      <c r="AC186" s="492">
        <f>'1, 3, &amp; 5'!P113</f>
        <v>0</v>
      </c>
      <c r="AD186" s="492">
        <f>'1, 3, &amp; 5'!Q113</f>
        <v>1</v>
      </c>
      <c r="AE186" s="492">
        <f>'1, 3, &amp; 5'!R113</f>
        <v>0</v>
      </c>
      <c r="AF186" s="482"/>
      <c r="AG186" s="482"/>
      <c r="AH186" s="482"/>
      <c r="AI186" s="482"/>
      <c r="AJ186" s="482"/>
      <c r="AK186" s="482"/>
      <c r="AL186" s="482"/>
      <c r="AM186" s="482"/>
      <c r="AN186" s="482"/>
      <c r="AO186" s="482"/>
      <c r="AP186" s="482"/>
      <c r="AQ186" s="482"/>
      <c r="AR186" s="482"/>
      <c r="AS186" s="482"/>
      <c r="AT186" s="482"/>
      <c r="AU186" s="482"/>
      <c r="AV186" s="482"/>
      <c r="AW186" s="482"/>
      <c r="AX186" s="482"/>
      <c r="AY186" s="482"/>
      <c r="AZ186" s="482"/>
      <c r="BA186" s="482"/>
      <c r="BB186" s="482"/>
      <c r="BC186" s="482"/>
      <c r="BD186" s="482"/>
      <c r="BE186" s="482"/>
      <c r="BF186" s="483" t="s">
        <v>1</v>
      </c>
      <c r="BG186" s="492">
        <f t="shared" ref="BG186:BG199" si="28">SUM(C186:D186)</f>
        <v>0.5</v>
      </c>
      <c r="BH186" s="491">
        <f t="shared" ref="BH186:BH199" si="29">SUM(H186:I186)</f>
        <v>0.33333333333333331</v>
      </c>
      <c r="BI186" s="492">
        <f t="shared" ref="BI186:BI199" si="30">SUM(M186:N186)</f>
        <v>1</v>
      </c>
      <c r="BJ186" s="492">
        <f t="shared" ref="BJ186:BJ199" si="31">SUM(R186:S186)</f>
        <v>0.5</v>
      </c>
      <c r="BK186" s="491">
        <f t="shared" ref="BK186:BK199" si="32">SUM(W186:X186)</f>
        <v>0.66666666666666663</v>
      </c>
      <c r="BL186" s="492">
        <f t="shared" ref="BL186:BL199" si="33">SUM(AB186:AC186)</f>
        <v>0</v>
      </c>
      <c r="BM186" s="482"/>
      <c r="BN186" s="482"/>
      <c r="BO186" s="482"/>
      <c r="BP186" s="482"/>
      <c r="BQ186" s="482"/>
      <c r="BR186" s="482"/>
      <c r="BS186" s="482"/>
      <c r="BT186" s="482"/>
      <c r="BU186" s="482"/>
      <c r="BV186" s="482"/>
      <c r="BW186" s="482"/>
      <c r="BX186" s="482"/>
      <c r="BY186" s="482"/>
      <c r="BZ186" s="482"/>
      <c r="CA186" s="482"/>
      <c r="CB186" s="482"/>
      <c r="CC186" s="482"/>
      <c r="CD186" s="482"/>
      <c r="CE186" s="482"/>
      <c r="CF186" s="482"/>
      <c r="CG186" s="482"/>
      <c r="CH186" s="482"/>
      <c r="CI186" s="482"/>
      <c r="CJ186" s="482"/>
    </row>
    <row r="187" spans="1:88" ht="12.75" customHeight="1" x14ac:dyDescent="0.2">
      <c r="A187" s="531"/>
      <c r="B187" s="483" t="s">
        <v>2</v>
      </c>
      <c r="C187" s="492">
        <f>'1, 3, &amp; 5'!Y108</f>
        <v>0</v>
      </c>
      <c r="D187" s="492">
        <f>'1, 3, &amp; 5'!Z108</f>
        <v>0.5</v>
      </c>
      <c r="E187" s="492">
        <f>'1, 3, &amp; 5'!AA108</f>
        <v>0.5</v>
      </c>
      <c r="F187" s="492">
        <f>'1, 3, &amp; 5'!AB108</f>
        <v>0</v>
      </c>
      <c r="G187" s="483" t="s">
        <v>2</v>
      </c>
      <c r="H187" s="492">
        <f>'1, 3, &amp; 5'!Y109</f>
        <v>0</v>
      </c>
      <c r="I187" s="491">
        <f>'1, 3, &amp; 5'!Z109</f>
        <v>0.33333333333333331</v>
      </c>
      <c r="J187" s="491">
        <f>'1, 3, &amp; 5'!AA109</f>
        <v>0.66666666666666663</v>
      </c>
      <c r="K187" s="492">
        <f>'1, 3, &amp; 5'!AB109</f>
        <v>0</v>
      </c>
      <c r="L187" s="503" t="s">
        <v>2</v>
      </c>
      <c r="M187" s="504">
        <f>'1, 3, &amp; 5'!Y110</f>
        <v>0</v>
      </c>
      <c r="N187" s="504">
        <f>'1, 3, &amp; 5'!Z110</f>
        <v>1</v>
      </c>
      <c r="O187" s="504">
        <f>'1, 3, &amp; 5'!AA110</f>
        <v>0</v>
      </c>
      <c r="P187" s="504">
        <f>'1, 3, &amp; 5'!AB110</f>
        <v>0</v>
      </c>
      <c r="Q187" s="483" t="s">
        <v>2</v>
      </c>
      <c r="R187" s="492">
        <f>'1, 3, &amp; 5'!Y111</f>
        <v>0</v>
      </c>
      <c r="S187" s="492">
        <f>'1, 3, &amp; 5'!Z111</f>
        <v>0.5</v>
      </c>
      <c r="T187" s="492">
        <f>'1, 3, &amp; 5'!AA111</f>
        <v>0.5</v>
      </c>
      <c r="U187" s="492">
        <f>'1, 3, &amp; 5'!AB111</f>
        <v>0</v>
      </c>
      <c r="V187" s="483" t="s">
        <v>2</v>
      </c>
      <c r="W187" s="492">
        <f>'1, 3, &amp; 5'!Y112</f>
        <v>0</v>
      </c>
      <c r="X187" s="491">
        <f>'1, 3, &amp; 5'!Z112</f>
        <v>0.66666666666666663</v>
      </c>
      <c r="Y187" s="491">
        <f>'1, 3, &amp; 5'!AA112</f>
        <v>0.33333333333333331</v>
      </c>
      <c r="Z187" s="492">
        <f>'1, 3, &amp; 5'!AB112</f>
        <v>0</v>
      </c>
      <c r="AA187" s="483" t="s">
        <v>2</v>
      </c>
      <c r="AB187" s="492">
        <f>'1, 3, &amp; 5'!Y113</f>
        <v>0</v>
      </c>
      <c r="AC187" s="492">
        <f>'1, 3, &amp; 5'!Z113</f>
        <v>0</v>
      </c>
      <c r="AD187" s="492">
        <f>'1, 3, &amp; 5'!AA113</f>
        <v>1</v>
      </c>
      <c r="AE187" s="492">
        <f>'1, 3, &amp; 5'!AB113</f>
        <v>0</v>
      </c>
      <c r="AF187" s="482"/>
      <c r="AG187" s="482"/>
      <c r="AH187" s="482"/>
      <c r="AI187" s="482"/>
      <c r="AJ187" s="482"/>
      <c r="AK187" s="482"/>
      <c r="AL187" s="482"/>
      <c r="AM187" s="482"/>
      <c r="AN187" s="482"/>
      <c r="AO187" s="482"/>
      <c r="AP187" s="482"/>
      <c r="AQ187" s="482"/>
      <c r="AR187" s="482"/>
      <c r="AS187" s="482"/>
      <c r="AT187" s="482"/>
      <c r="AU187" s="482"/>
      <c r="AV187" s="482"/>
      <c r="AW187" s="482"/>
      <c r="AX187" s="482"/>
      <c r="AY187" s="482"/>
      <c r="AZ187" s="482"/>
      <c r="BA187" s="482"/>
      <c r="BB187" s="482"/>
      <c r="BC187" s="482"/>
      <c r="BD187" s="482"/>
      <c r="BE187" s="482"/>
      <c r="BF187" s="483" t="s">
        <v>2</v>
      </c>
      <c r="BG187" s="492">
        <f t="shared" si="28"/>
        <v>0.5</v>
      </c>
      <c r="BH187" s="491">
        <f t="shared" si="29"/>
        <v>0.33333333333333331</v>
      </c>
      <c r="BI187" s="492">
        <f t="shared" si="30"/>
        <v>1</v>
      </c>
      <c r="BJ187" s="492">
        <f t="shared" si="31"/>
        <v>0.5</v>
      </c>
      <c r="BK187" s="491">
        <f t="shared" si="32"/>
        <v>0.66666666666666663</v>
      </c>
      <c r="BL187" s="492">
        <f t="shared" si="33"/>
        <v>0</v>
      </c>
      <c r="BM187" s="482"/>
      <c r="BN187" s="482"/>
      <c r="BO187" s="482"/>
      <c r="BP187" s="482"/>
      <c r="BQ187" s="482"/>
      <c r="BR187" s="482"/>
      <c r="BS187" s="482"/>
      <c r="BT187" s="482"/>
      <c r="BU187" s="482"/>
      <c r="BV187" s="482"/>
      <c r="BW187" s="482"/>
      <c r="BX187" s="482"/>
      <c r="BY187" s="482"/>
      <c r="BZ187" s="482"/>
      <c r="CA187" s="482"/>
      <c r="CB187" s="482"/>
      <c r="CC187" s="482"/>
      <c r="CD187" s="482"/>
      <c r="CE187" s="482"/>
      <c r="CF187" s="482"/>
      <c r="CG187" s="482"/>
      <c r="CH187" s="482"/>
      <c r="CI187" s="482"/>
      <c r="CJ187" s="482"/>
    </row>
    <row r="188" spans="1:88" ht="12.75" customHeight="1" x14ac:dyDescent="0.2">
      <c r="A188" s="531"/>
      <c r="B188" s="483" t="s">
        <v>2784</v>
      </c>
      <c r="C188" s="492">
        <f>'1, 3, &amp; 5'!AI108</f>
        <v>0.25</v>
      </c>
      <c r="D188" s="492">
        <f>'1, 3, &amp; 5'!AJ108</f>
        <v>0.25</v>
      </c>
      <c r="E188" s="492">
        <f>'1, 3, &amp; 5'!AK108</f>
        <v>0.5</v>
      </c>
      <c r="F188" s="492">
        <f>'1, 3, &amp; 5'!AL108</f>
        <v>0</v>
      </c>
      <c r="G188" s="483" t="s">
        <v>2784</v>
      </c>
      <c r="H188" s="492">
        <f>'1, 3, &amp; 5'!AI109</f>
        <v>0</v>
      </c>
      <c r="I188" s="491">
        <f>'1, 3, &amp; 5'!AJ109</f>
        <v>0.33333333333333331</v>
      </c>
      <c r="J188" s="491">
        <f>'1, 3, &amp; 5'!AK109</f>
        <v>0.66666666666666663</v>
      </c>
      <c r="K188" s="492">
        <f>'1, 3, &amp; 5'!AL109</f>
        <v>0</v>
      </c>
      <c r="L188" s="503" t="s">
        <v>2784</v>
      </c>
      <c r="M188" s="504">
        <f>'1, 3, &amp; 5'!AI110</f>
        <v>0</v>
      </c>
      <c r="N188" s="504">
        <f>'1, 3, &amp; 5'!AJ110</f>
        <v>1</v>
      </c>
      <c r="O188" s="504">
        <f>'1, 3, &amp; 5'!AK110</f>
        <v>0</v>
      </c>
      <c r="P188" s="504">
        <f>'1, 3, &amp; 5'!AL110</f>
        <v>0</v>
      </c>
      <c r="Q188" s="483" t="s">
        <v>2784</v>
      </c>
      <c r="R188" s="491">
        <f>'1, 3, &amp; 5'!AI111</f>
        <v>0.16666666666666666</v>
      </c>
      <c r="S188" s="491">
        <f>'1, 3, &amp; 5'!AJ111</f>
        <v>0.33333333333333331</v>
      </c>
      <c r="T188" s="491">
        <f>'1, 3, &amp; 5'!AK111</f>
        <v>0.5</v>
      </c>
      <c r="U188" s="492">
        <f>'1, 3, &amp; 5'!AL111</f>
        <v>0</v>
      </c>
      <c r="V188" s="483" t="s">
        <v>2784</v>
      </c>
      <c r="W188" s="492">
        <f>'1, 3, &amp; 5'!AI112</f>
        <v>0</v>
      </c>
      <c r="X188" s="491">
        <f>'1, 3, &amp; 5'!AJ112</f>
        <v>0.66666666666666663</v>
      </c>
      <c r="Y188" s="491">
        <f>'1, 3, &amp; 5'!AK112</f>
        <v>0.33333333333333331</v>
      </c>
      <c r="Z188" s="492">
        <f>'1, 3, &amp; 5'!AL112</f>
        <v>0</v>
      </c>
      <c r="AA188" s="483" t="s">
        <v>2784</v>
      </c>
      <c r="AB188" s="492">
        <f>'1, 3, &amp; 5'!AI113</f>
        <v>0</v>
      </c>
      <c r="AC188" s="492">
        <f>'1, 3, &amp; 5'!AJ113</f>
        <v>0</v>
      </c>
      <c r="AD188" s="492">
        <f>'1, 3, &amp; 5'!AK113</f>
        <v>1</v>
      </c>
      <c r="AE188" s="492">
        <f>'1, 3, &amp; 5'!AL113</f>
        <v>0</v>
      </c>
      <c r="AF188" s="482"/>
      <c r="AG188" s="482"/>
      <c r="AH188" s="482"/>
      <c r="AI188" s="482"/>
      <c r="AJ188" s="482"/>
      <c r="AK188" s="482"/>
      <c r="AL188" s="482"/>
      <c r="AM188" s="482"/>
      <c r="AN188" s="482"/>
      <c r="AO188" s="482"/>
      <c r="AP188" s="482"/>
      <c r="AQ188" s="482"/>
      <c r="AR188" s="482"/>
      <c r="AS188" s="482"/>
      <c r="AT188" s="482"/>
      <c r="AU188" s="482"/>
      <c r="AV188" s="482"/>
      <c r="AW188" s="482"/>
      <c r="AX188" s="482"/>
      <c r="AY188" s="482"/>
      <c r="AZ188" s="482"/>
      <c r="BA188" s="482"/>
      <c r="BB188" s="482"/>
      <c r="BC188" s="482"/>
      <c r="BD188" s="482"/>
      <c r="BE188" s="482"/>
      <c r="BF188" s="483" t="s">
        <v>2784</v>
      </c>
      <c r="BG188" s="492">
        <f t="shared" si="28"/>
        <v>0.5</v>
      </c>
      <c r="BH188" s="491">
        <f t="shared" si="29"/>
        <v>0.33333333333333331</v>
      </c>
      <c r="BI188" s="492">
        <f t="shared" si="30"/>
        <v>1</v>
      </c>
      <c r="BJ188" s="492">
        <f t="shared" si="31"/>
        <v>0.5</v>
      </c>
      <c r="BK188" s="491">
        <f t="shared" si="32"/>
        <v>0.66666666666666663</v>
      </c>
      <c r="BL188" s="492">
        <f t="shared" si="33"/>
        <v>0</v>
      </c>
      <c r="BM188" s="482"/>
      <c r="BN188" s="482"/>
      <c r="BO188" s="482"/>
      <c r="BP188" s="482"/>
      <c r="BQ188" s="482"/>
      <c r="BR188" s="482"/>
      <c r="BS188" s="482"/>
      <c r="BT188" s="482"/>
      <c r="BU188" s="482"/>
      <c r="BV188" s="482"/>
      <c r="BW188" s="482"/>
      <c r="BX188" s="482"/>
      <c r="BY188" s="482"/>
      <c r="BZ188" s="482"/>
      <c r="CA188" s="482"/>
      <c r="CB188" s="482"/>
      <c r="CC188" s="482"/>
      <c r="CD188" s="482"/>
      <c r="CE188" s="482"/>
      <c r="CF188" s="482"/>
      <c r="CG188" s="482"/>
      <c r="CH188" s="482"/>
      <c r="CI188" s="482"/>
      <c r="CJ188" s="482"/>
    </row>
    <row r="189" spans="1:88" ht="12.75" customHeight="1" x14ac:dyDescent="0.2">
      <c r="A189" s="531"/>
      <c r="B189" s="483" t="s">
        <v>4</v>
      </c>
      <c r="C189" s="492">
        <f>'1, 3, &amp; 5'!AS108</f>
        <v>0.25</v>
      </c>
      <c r="D189" s="492">
        <f>'1, 3, &amp; 5'!AT108</f>
        <v>0.25</v>
      </c>
      <c r="E189" s="492">
        <f>'1, 3, &amp; 5'!AU108</f>
        <v>0.5</v>
      </c>
      <c r="F189" s="492">
        <f>'1, 3, &amp; 5'!AV108</f>
        <v>0</v>
      </c>
      <c r="G189" s="483" t="s">
        <v>4</v>
      </c>
      <c r="H189" s="492">
        <f>'1, 3, &amp; 5'!AS109</f>
        <v>0</v>
      </c>
      <c r="I189" s="491">
        <f>'1, 3, &amp; 5'!AT109</f>
        <v>0.5714285714285714</v>
      </c>
      <c r="J189" s="491">
        <f>'1, 3, &amp; 5'!AU109</f>
        <v>0.42857142857142855</v>
      </c>
      <c r="K189" s="492">
        <f>'1, 3, &amp; 5'!AV109</f>
        <v>0</v>
      </c>
      <c r="L189" s="503" t="s">
        <v>4</v>
      </c>
      <c r="M189" s="504">
        <f>'1, 3, &amp; 5'!AS110</f>
        <v>0</v>
      </c>
      <c r="N189" s="504">
        <f>'1, 3, &amp; 5'!AT110</f>
        <v>1</v>
      </c>
      <c r="O189" s="504">
        <f>'1, 3, &amp; 5'!AU110</f>
        <v>0</v>
      </c>
      <c r="P189" s="504">
        <f>'1, 3, &amp; 5'!AV110</f>
        <v>0</v>
      </c>
      <c r="Q189" s="483" t="s">
        <v>4</v>
      </c>
      <c r="R189" s="491">
        <f>'1, 3, &amp; 5'!AS111</f>
        <v>0.16666666666666666</v>
      </c>
      <c r="S189" s="492">
        <f>'1, 3, &amp; 5'!AT111</f>
        <v>0.5</v>
      </c>
      <c r="T189" s="491">
        <f>'1, 3, &amp; 5'!AU111</f>
        <v>0.33333333333333331</v>
      </c>
      <c r="U189" s="492">
        <f>'1, 3, &amp; 5'!AV111</f>
        <v>0</v>
      </c>
      <c r="V189" s="483" t="s">
        <v>4</v>
      </c>
      <c r="W189" s="492">
        <f>'1, 3, &amp; 5'!AS112</f>
        <v>0</v>
      </c>
      <c r="X189" s="491">
        <f>'1, 3, &amp; 5'!AT112</f>
        <v>0.66666666666666663</v>
      </c>
      <c r="Y189" s="491">
        <f>'1, 3, &amp; 5'!AU112</f>
        <v>0.33333333333333331</v>
      </c>
      <c r="Z189" s="492">
        <f>'1, 3, &amp; 5'!AV112</f>
        <v>0</v>
      </c>
      <c r="AA189" s="483" t="s">
        <v>4</v>
      </c>
      <c r="AB189" s="492">
        <f>'1, 3, &amp; 5'!AS113</f>
        <v>0</v>
      </c>
      <c r="AC189" s="492">
        <f>'1, 3, &amp; 5'!AT113</f>
        <v>0</v>
      </c>
      <c r="AD189" s="492">
        <f>'1, 3, &amp; 5'!AU113</f>
        <v>1</v>
      </c>
      <c r="AE189" s="492">
        <f>'1, 3, &amp; 5'!AV113</f>
        <v>0</v>
      </c>
      <c r="AF189" s="482"/>
      <c r="AG189" s="482"/>
      <c r="AH189" s="482"/>
      <c r="AI189" s="482"/>
      <c r="AJ189" s="482"/>
      <c r="AK189" s="482"/>
      <c r="AL189" s="482"/>
      <c r="AM189" s="482"/>
      <c r="AN189" s="482"/>
      <c r="AO189" s="482"/>
      <c r="AP189" s="482"/>
      <c r="AQ189" s="482"/>
      <c r="AR189" s="482"/>
      <c r="AS189" s="482"/>
      <c r="AT189" s="482"/>
      <c r="AU189" s="482"/>
      <c r="AV189" s="482"/>
      <c r="AW189" s="482"/>
      <c r="AX189" s="482"/>
      <c r="AY189" s="482"/>
      <c r="AZ189" s="482"/>
      <c r="BA189" s="482"/>
      <c r="BB189" s="482"/>
      <c r="BC189" s="482"/>
      <c r="BD189" s="482"/>
      <c r="BE189" s="482"/>
      <c r="BF189" s="483" t="s">
        <v>4</v>
      </c>
      <c r="BG189" s="492">
        <f t="shared" si="28"/>
        <v>0.5</v>
      </c>
      <c r="BH189" s="491">
        <f t="shared" si="29"/>
        <v>0.5714285714285714</v>
      </c>
      <c r="BI189" s="492">
        <f t="shared" si="30"/>
        <v>1</v>
      </c>
      <c r="BJ189" s="491">
        <f t="shared" si="31"/>
        <v>0.66666666666666663</v>
      </c>
      <c r="BK189" s="491">
        <f t="shared" si="32"/>
        <v>0.66666666666666663</v>
      </c>
      <c r="BL189" s="492">
        <f t="shared" si="33"/>
        <v>0</v>
      </c>
      <c r="BM189" s="482"/>
      <c r="BN189" s="482"/>
      <c r="BO189" s="482"/>
      <c r="BP189" s="482"/>
      <c r="BQ189" s="482"/>
      <c r="BR189" s="482"/>
      <c r="BS189" s="482"/>
      <c r="BT189" s="482"/>
      <c r="BU189" s="482"/>
      <c r="BV189" s="482"/>
      <c r="BW189" s="482"/>
      <c r="BX189" s="482"/>
      <c r="BY189" s="482"/>
      <c r="BZ189" s="482"/>
      <c r="CA189" s="482"/>
      <c r="CB189" s="482"/>
      <c r="CC189" s="482"/>
      <c r="CD189" s="482"/>
      <c r="CE189" s="482"/>
      <c r="CF189" s="482"/>
      <c r="CG189" s="482"/>
      <c r="CH189" s="482"/>
      <c r="CI189" s="482"/>
      <c r="CJ189" s="482"/>
    </row>
    <row r="190" spans="1:88" ht="12.75" customHeight="1" x14ac:dyDescent="0.2">
      <c r="A190" s="531"/>
      <c r="B190" s="483" t="s">
        <v>2785</v>
      </c>
      <c r="C190" s="492">
        <f>'1, 3, &amp; 5'!BC108</f>
        <v>0</v>
      </c>
      <c r="D190" s="492">
        <f>'1, 3, &amp; 5'!BD108</f>
        <v>0.5</v>
      </c>
      <c r="E190" s="492">
        <f>'1, 3, &amp; 5'!BE108</f>
        <v>0.5</v>
      </c>
      <c r="F190" s="492">
        <f>'1, 3, &amp; 5'!BF108</f>
        <v>0</v>
      </c>
      <c r="G190" s="483" t="s">
        <v>2785</v>
      </c>
      <c r="H190" s="492">
        <f>'1, 3, &amp; 5'!BC109</f>
        <v>0</v>
      </c>
      <c r="I190" s="491">
        <f>'1, 3, &amp; 5'!BD109</f>
        <v>0.5714285714285714</v>
      </c>
      <c r="J190" s="491">
        <f>'1, 3, &amp; 5'!BE109</f>
        <v>0.42857142857142855</v>
      </c>
      <c r="K190" s="492">
        <f>'1, 3, &amp; 5'!BF109</f>
        <v>0</v>
      </c>
      <c r="L190" s="503" t="s">
        <v>2785</v>
      </c>
      <c r="M190" s="504">
        <f>'1, 3, &amp; 5'!BC110</f>
        <v>0</v>
      </c>
      <c r="N190" s="504">
        <f>'1, 3, &amp; 5'!BD110</f>
        <v>1</v>
      </c>
      <c r="O190" s="504">
        <f>'1, 3, &amp; 5'!BE110</f>
        <v>0</v>
      </c>
      <c r="P190" s="504">
        <f>'1, 3, &amp; 5'!BF110</f>
        <v>0</v>
      </c>
      <c r="Q190" s="483" t="s">
        <v>2785</v>
      </c>
      <c r="R190" s="492">
        <f>'1, 3, &amp; 5'!BC111</f>
        <v>0</v>
      </c>
      <c r="S190" s="491">
        <f>'1, 3, &amp; 5'!BD111</f>
        <v>0.66666666666666663</v>
      </c>
      <c r="T190" s="491">
        <f>'1, 3, &amp; 5'!BE111</f>
        <v>0.33333333333333331</v>
      </c>
      <c r="U190" s="492">
        <f>'1, 3, &amp; 5'!BF111</f>
        <v>0</v>
      </c>
      <c r="V190" s="483" t="s">
        <v>2785</v>
      </c>
      <c r="W190" s="492">
        <f>'1, 3, &amp; 5'!BC112</f>
        <v>0</v>
      </c>
      <c r="X190" s="491">
        <f>'1, 3, &amp; 5'!BD112</f>
        <v>0.66666666666666663</v>
      </c>
      <c r="Y190" s="491">
        <f>'1, 3, &amp; 5'!BE112</f>
        <v>0.33333333333333331</v>
      </c>
      <c r="Z190" s="492">
        <f>'1, 3, &amp; 5'!BF112</f>
        <v>0</v>
      </c>
      <c r="AA190" s="483" t="s">
        <v>2785</v>
      </c>
      <c r="AB190" s="492">
        <f>'1, 3, &amp; 5'!BC113</f>
        <v>0</v>
      </c>
      <c r="AC190" s="492">
        <f>'1, 3, &amp; 5'!BD113</f>
        <v>0</v>
      </c>
      <c r="AD190" s="492">
        <f>'1, 3, &amp; 5'!BE113</f>
        <v>1</v>
      </c>
      <c r="AE190" s="492">
        <f>'1, 3, &amp; 5'!BF113</f>
        <v>0</v>
      </c>
      <c r="AF190" s="482"/>
      <c r="AG190" s="482"/>
      <c r="AH190" s="482"/>
      <c r="AI190" s="482"/>
      <c r="AJ190" s="482"/>
      <c r="AK190" s="482"/>
      <c r="AL190" s="482"/>
      <c r="AM190" s="482"/>
      <c r="AN190" s="482"/>
      <c r="AO190" s="482"/>
      <c r="AP190" s="482"/>
      <c r="AQ190" s="482"/>
      <c r="AR190" s="482"/>
      <c r="AS190" s="482"/>
      <c r="AT190" s="482"/>
      <c r="AU190" s="482"/>
      <c r="AV190" s="482"/>
      <c r="AW190" s="482"/>
      <c r="AX190" s="482"/>
      <c r="AY190" s="482"/>
      <c r="AZ190" s="482"/>
      <c r="BA190" s="482"/>
      <c r="BB190" s="482"/>
      <c r="BC190" s="482"/>
      <c r="BD190" s="482"/>
      <c r="BE190" s="482"/>
      <c r="BF190" s="483" t="s">
        <v>2785</v>
      </c>
      <c r="BG190" s="492">
        <f t="shared" si="28"/>
        <v>0.5</v>
      </c>
      <c r="BH190" s="491">
        <f t="shared" si="29"/>
        <v>0.5714285714285714</v>
      </c>
      <c r="BI190" s="492">
        <f t="shared" si="30"/>
        <v>1</v>
      </c>
      <c r="BJ190" s="491">
        <f t="shared" si="31"/>
        <v>0.66666666666666663</v>
      </c>
      <c r="BK190" s="491">
        <f t="shared" si="32"/>
        <v>0.66666666666666663</v>
      </c>
      <c r="BL190" s="492">
        <f t="shared" si="33"/>
        <v>0</v>
      </c>
      <c r="BM190" s="482"/>
      <c r="BN190" s="482"/>
      <c r="BO190" s="482"/>
      <c r="BP190" s="482"/>
      <c r="BQ190" s="482"/>
      <c r="BR190" s="482"/>
      <c r="BS190" s="482"/>
      <c r="BT190" s="482"/>
      <c r="BU190" s="482"/>
      <c r="BV190" s="482"/>
      <c r="BW190" s="482"/>
      <c r="BX190" s="482"/>
      <c r="BY190" s="482"/>
      <c r="BZ190" s="482"/>
      <c r="CA190" s="482"/>
      <c r="CB190" s="482"/>
      <c r="CC190" s="482"/>
      <c r="CD190" s="482"/>
      <c r="CE190" s="482"/>
      <c r="CF190" s="482"/>
      <c r="CG190" s="482"/>
      <c r="CH190" s="482"/>
      <c r="CI190" s="482"/>
      <c r="CJ190" s="482"/>
    </row>
    <row r="191" spans="1:88" ht="12.75" customHeight="1" x14ac:dyDescent="0.2">
      <c r="A191" s="531"/>
      <c r="B191" s="483" t="s">
        <v>6</v>
      </c>
      <c r="C191" s="492">
        <f>'1, 3, &amp; 5'!BM108</f>
        <v>0</v>
      </c>
      <c r="D191" s="492">
        <f>'1, 3, &amp; 5'!BN108</f>
        <v>0.5</v>
      </c>
      <c r="E191" s="492">
        <f>'1, 3, &amp; 5'!BO108</f>
        <v>0.5</v>
      </c>
      <c r="F191" s="492">
        <f>'1, 3, &amp; 5'!BP108</f>
        <v>0</v>
      </c>
      <c r="G191" s="483" t="s">
        <v>6</v>
      </c>
      <c r="H191" s="492">
        <f>'1, 3, &amp; 5'!BM109</f>
        <v>0</v>
      </c>
      <c r="I191" s="491">
        <f>'1, 3, &amp; 5'!BN109</f>
        <v>0.66666666666666663</v>
      </c>
      <c r="J191" s="491">
        <f>'1, 3, &amp; 5'!BO109</f>
        <v>0.33333333333333331</v>
      </c>
      <c r="K191" s="492">
        <f>'1, 3, &amp; 5'!BP109</f>
        <v>0</v>
      </c>
      <c r="L191" s="503" t="s">
        <v>6</v>
      </c>
      <c r="M191" s="504">
        <f>'1, 3, &amp; 5'!BM110</f>
        <v>0</v>
      </c>
      <c r="N191" s="504">
        <f>'1, 3, &amp; 5'!BN110</f>
        <v>1</v>
      </c>
      <c r="O191" s="504">
        <f>'1, 3, &amp; 5'!BO110</f>
        <v>0</v>
      </c>
      <c r="P191" s="504">
        <f>'1, 3, &amp; 5'!BP110</f>
        <v>0</v>
      </c>
      <c r="Q191" s="483" t="s">
        <v>6</v>
      </c>
      <c r="R191" s="491">
        <f>'1, 3, &amp; 5'!BM111</f>
        <v>0.16666666666666666</v>
      </c>
      <c r="S191" s="492">
        <f>'1, 3, &amp; 5'!BN111</f>
        <v>0.5</v>
      </c>
      <c r="T191" s="491">
        <f>'1, 3, &amp; 5'!BO111</f>
        <v>0.33333333333333331</v>
      </c>
      <c r="U191" s="492">
        <f>'1, 3, &amp; 5'!BP111</f>
        <v>0</v>
      </c>
      <c r="V191" s="483" t="s">
        <v>6</v>
      </c>
      <c r="W191" s="492">
        <f>'1, 3, &amp; 5'!BM112</f>
        <v>0</v>
      </c>
      <c r="X191" s="491">
        <f>'1, 3, &amp; 5'!BN112</f>
        <v>0.66666666666666663</v>
      </c>
      <c r="Y191" s="491">
        <f>'1, 3, &amp; 5'!BO112</f>
        <v>0.33333333333333331</v>
      </c>
      <c r="Z191" s="492">
        <f>'1, 3, &amp; 5'!BP112</f>
        <v>0</v>
      </c>
      <c r="AA191" s="483" t="s">
        <v>6</v>
      </c>
      <c r="AB191" s="492">
        <f>'1, 3, &amp; 5'!BM113</f>
        <v>0</v>
      </c>
      <c r="AC191" s="492">
        <f>'1, 3, &amp; 5'!BN113</f>
        <v>0</v>
      </c>
      <c r="AD191" s="492">
        <f>'1, 3, &amp; 5'!BO113</f>
        <v>1</v>
      </c>
      <c r="AE191" s="492">
        <f>'1, 3, &amp; 5'!BP113</f>
        <v>0</v>
      </c>
      <c r="AF191" s="482"/>
      <c r="AG191" s="482"/>
      <c r="AH191" s="482"/>
      <c r="AI191" s="482"/>
      <c r="AJ191" s="482"/>
      <c r="AK191" s="482"/>
      <c r="AL191" s="482"/>
      <c r="AM191" s="482"/>
      <c r="AN191" s="482"/>
      <c r="AO191" s="482"/>
      <c r="AP191" s="482"/>
      <c r="AQ191" s="482"/>
      <c r="AR191" s="482"/>
      <c r="AS191" s="482"/>
      <c r="AT191" s="482"/>
      <c r="AU191" s="482"/>
      <c r="AV191" s="482"/>
      <c r="AW191" s="482"/>
      <c r="AX191" s="482"/>
      <c r="AY191" s="482"/>
      <c r="AZ191" s="482"/>
      <c r="BA191" s="482"/>
      <c r="BB191" s="482"/>
      <c r="BC191" s="482"/>
      <c r="BD191" s="482"/>
      <c r="BE191" s="482"/>
      <c r="BF191" s="483" t="s">
        <v>6</v>
      </c>
      <c r="BG191" s="492">
        <f t="shared" si="28"/>
        <v>0.5</v>
      </c>
      <c r="BH191" s="491">
        <f t="shared" si="29"/>
        <v>0.66666666666666663</v>
      </c>
      <c r="BI191" s="492">
        <f t="shared" si="30"/>
        <v>1</v>
      </c>
      <c r="BJ191" s="491">
        <f t="shared" si="31"/>
        <v>0.66666666666666663</v>
      </c>
      <c r="BK191" s="491">
        <f t="shared" si="32"/>
        <v>0.66666666666666663</v>
      </c>
      <c r="BL191" s="492">
        <f t="shared" si="33"/>
        <v>0</v>
      </c>
      <c r="BM191" s="482"/>
      <c r="BN191" s="482"/>
      <c r="BO191" s="482"/>
      <c r="BP191" s="482"/>
      <c r="BQ191" s="482"/>
      <c r="BR191" s="482"/>
      <c r="BS191" s="482"/>
      <c r="BT191" s="482"/>
      <c r="BU191" s="482"/>
      <c r="BV191" s="482"/>
      <c r="BW191" s="482"/>
      <c r="BX191" s="482"/>
      <c r="BY191" s="482"/>
      <c r="BZ191" s="482"/>
      <c r="CA191" s="482"/>
      <c r="CB191" s="482"/>
      <c r="CC191" s="482"/>
      <c r="CD191" s="482"/>
      <c r="CE191" s="482"/>
      <c r="CF191" s="482"/>
      <c r="CG191" s="482"/>
      <c r="CH191" s="482"/>
      <c r="CI191" s="482"/>
      <c r="CJ191" s="482"/>
    </row>
    <row r="192" spans="1:88" ht="12.75" customHeight="1" x14ac:dyDescent="0.2">
      <c r="A192" s="531"/>
      <c r="B192" s="483" t="s">
        <v>5</v>
      </c>
      <c r="C192" s="492">
        <f>'1, 3, &amp; 5'!BW108</f>
        <v>0</v>
      </c>
      <c r="D192" s="492">
        <f>'1, 3, &amp; 5'!BX108</f>
        <v>0.5</v>
      </c>
      <c r="E192" s="492">
        <f>'1, 3, &amp; 5'!BY108</f>
        <v>0.5</v>
      </c>
      <c r="F192" s="492">
        <f>'1, 3, &amp; 5'!BZ108</f>
        <v>0</v>
      </c>
      <c r="G192" s="483" t="s">
        <v>5</v>
      </c>
      <c r="H192" s="492">
        <f>'1, 3, &amp; 5'!BW109</f>
        <v>0</v>
      </c>
      <c r="I192" s="491">
        <f>'1, 3, &amp; 5'!BX109</f>
        <v>0.5714285714285714</v>
      </c>
      <c r="J192" s="491">
        <f>'1, 3, &amp; 5'!BY109</f>
        <v>0.42857142857142855</v>
      </c>
      <c r="K192" s="492">
        <f>'1, 3, &amp; 5'!BZ109</f>
        <v>0</v>
      </c>
      <c r="L192" s="503" t="s">
        <v>5</v>
      </c>
      <c r="M192" s="504">
        <f>'1, 3, &amp; 5'!BW110</f>
        <v>0</v>
      </c>
      <c r="N192" s="504">
        <f>'1, 3, &amp; 5'!BX110</f>
        <v>1</v>
      </c>
      <c r="O192" s="504">
        <f>'1, 3, &amp; 5'!BY110</f>
        <v>0</v>
      </c>
      <c r="P192" s="504">
        <f>'1, 3, &amp; 5'!BZ110</f>
        <v>0</v>
      </c>
      <c r="Q192" s="483" t="s">
        <v>5</v>
      </c>
      <c r="R192" s="491">
        <f>'1, 3, &amp; 5'!BW111</f>
        <v>0.16666666666666666</v>
      </c>
      <c r="S192" s="492">
        <f>'1, 3, &amp; 5'!BX111</f>
        <v>0.5</v>
      </c>
      <c r="T192" s="491">
        <f>'1, 3, &amp; 5'!BY111</f>
        <v>0.33333333333333331</v>
      </c>
      <c r="U192" s="492">
        <f>'1, 3, &amp; 5'!BZ111</f>
        <v>0</v>
      </c>
      <c r="V192" s="483" t="s">
        <v>5</v>
      </c>
      <c r="W192" s="492">
        <f>'1, 3, &amp; 5'!BW112</f>
        <v>0</v>
      </c>
      <c r="X192" s="491">
        <f>'1, 3, &amp; 5'!BX112</f>
        <v>0.66666666666666663</v>
      </c>
      <c r="Y192" s="491">
        <f>'1, 3, &amp; 5'!BY112</f>
        <v>0.33333333333333331</v>
      </c>
      <c r="Z192" s="492">
        <f>'1, 3, &amp; 5'!BZ112</f>
        <v>0</v>
      </c>
      <c r="AA192" s="483" t="s">
        <v>5</v>
      </c>
      <c r="AB192" s="492">
        <f>'1, 3, &amp; 5'!BW113</f>
        <v>0</v>
      </c>
      <c r="AC192" s="492">
        <f>'1, 3, &amp; 5'!BX113</f>
        <v>0</v>
      </c>
      <c r="AD192" s="492">
        <f>'1, 3, &amp; 5'!BY113</f>
        <v>1</v>
      </c>
      <c r="AE192" s="492">
        <f>'1, 3, &amp; 5'!BZ113</f>
        <v>0</v>
      </c>
      <c r="AF192" s="482"/>
      <c r="AG192" s="482"/>
      <c r="AH192" s="482"/>
      <c r="AI192" s="482"/>
      <c r="AJ192" s="482"/>
      <c r="AK192" s="482"/>
      <c r="AL192" s="482"/>
      <c r="AM192" s="482"/>
      <c r="AN192" s="482"/>
      <c r="AO192" s="482"/>
      <c r="AP192" s="482"/>
      <c r="AQ192" s="482"/>
      <c r="AR192" s="482"/>
      <c r="AS192" s="482"/>
      <c r="AT192" s="482"/>
      <c r="AU192" s="482"/>
      <c r="AV192" s="482"/>
      <c r="AW192" s="482"/>
      <c r="AX192" s="482"/>
      <c r="AY192" s="482"/>
      <c r="AZ192" s="482"/>
      <c r="BA192" s="482"/>
      <c r="BB192" s="482"/>
      <c r="BC192" s="482"/>
      <c r="BD192" s="482"/>
      <c r="BE192" s="482"/>
      <c r="BF192" s="483" t="s">
        <v>5</v>
      </c>
      <c r="BG192" s="492">
        <f t="shared" si="28"/>
        <v>0.5</v>
      </c>
      <c r="BH192" s="491">
        <f t="shared" si="29"/>
        <v>0.5714285714285714</v>
      </c>
      <c r="BI192" s="492">
        <f t="shared" si="30"/>
        <v>1</v>
      </c>
      <c r="BJ192" s="491">
        <f t="shared" si="31"/>
        <v>0.66666666666666663</v>
      </c>
      <c r="BK192" s="491">
        <f t="shared" si="32"/>
        <v>0.66666666666666663</v>
      </c>
      <c r="BL192" s="492">
        <f t="shared" si="33"/>
        <v>0</v>
      </c>
      <c r="BM192" s="482"/>
      <c r="BN192" s="482"/>
      <c r="BO192" s="482"/>
      <c r="BP192" s="482"/>
      <c r="BQ192" s="482"/>
      <c r="BR192" s="482"/>
      <c r="BS192" s="482"/>
      <c r="BT192" s="482"/>
      <c r="BU192" s="482"/>
      <c r="BV192" s="482"/>
      <c r="BW192" s="482"/>
      <c r="BX192" s="482"/>
      <c r="BY192" s="482"/>
      <c r="BZ192" s="482"/>
      <c r="CA192" s="482"/>
      <c r="CB192" s="482"/>
      <c r="CC192" s="482"/>
      <c r="CD192" s="482"/>
      <c r="CE192" s="482"/>
      <c r="CF192" s="482"/>
      <c r="CG192" s="482"/>
      <c r="CH192" s="482"/>
      <c r="CI192" s="482"/>
      <c r="CJ192" s="482"/>
    </row>
    <row r="193" spans="1:88" ht="12.75" customHeight="1" x14ac:dyDescent="0.2">
      <c r="A193" s="531"/>
      <c r="B193" s="483" t="s">
        <v>7</v>
      </c>
      <c r="C193" s="492">
        <f>'1, 3, &amp; 5'!CG108</f>
        <v>0</v>
      </c>
      <c r="D193" s="492">
        <f>'1, 3, &amp; 5'!CH108</f>
        <v>0.5</v>
      </c>
      <c r="E193" s="492">
        <f>'1, 3, &amp; 5'!CI108</f>
        <v>0.5</v>
      </c>
      <c r="F193" s="492">
        <f>'1, 3, &amp; 5'!CJ108</f>
        <v>0</v>
      </c>
      <c r="G193" s="483" t="s">
        <v>7</v>
      </c>
      <c r="H193" s="492">
        <f>'1, 3, &amp; 5'!CG109</f>
        <v>0</v>
      </c>
      <c r="I193" s="491">
        <f>'1, 3, &amp; 5'!CH109</f>
        <v>0.42857142857142855</v>
      </c>
      <c r="J193" s="491">
        <f>'1, 3, &amp; 5'!CI109</f>
        <v>0.5714285714285714</v>
      </c>
      <c r="K193" s="492">
        <f>'1, 3, &amp; 5'!CJ109</f>
        <v>0</v>
      </c>
      <c r="L193" s="503" t="s">
        <v>7</v>
      </c>
      <c r="M193" s="504">
        <f>'1, 3, &amp; 5'!CG110</f>
        <v>0</v>
      </c>
      <c r="N193" s="504">
        <f>'1, 3, &amp; 5'!CH110</f>
        <v>1</v>
      </c>
      <c r="O193" s="504">
        <f>'1, 3, &amp; 5'!CI110</f>
        <v>0</v>
      </c>
      <c r="P193" s="504">
        <f>'1, 3, &amp; 5'!CJ110</f>
        <v>0</v>
      </c>
      <c r="Q193" s="483" t="s">
        <v>7</v>
      </c>
      <c r="R193" s="492">
        <f>'1, 3, &amp; 5'!CG111</f>
        <v>0</v>
      </c>
      <c r="S193" s="492">
        <f>'1, 3, &amp; 5'!CH111</f>
        <v>0.5</v>
      </c>
      <c r="T193" s="492">
        <f>'1, 3, &amp; 5'!CI111</f>
        <v>0.5</v>
      </c>
      <c r="U193" s="492">
        <f>'1, 3, &amp; 5'!CJ111</f>
        <v>0</v>
      </c>
      <c r="V193" s="483" t="s">
        <v>7</v>
      </c>
      <c r="W193" s="492">
        <f>'1, 3, &amp; 5'!CG112</f>
        <v>0</v>
      </c>
      <c r="X193" s="491">
        <f>'1, 3, &amp; 5'!CH112</f>
        <v>0.66666666666666663</v>
      </c>
      <c r="Y193" s="491">
        <f>'1, 3, &amp; 5'!CI112</f>
        <v>0.33333333333333331</v>
      </c>
      <c r="Z193" s="492">
        <f>'1, 3, &amp; 5'!CJ112</f>
        <v>0</v>
      </c>
      <c r="AA193" s="483" t="s">
        <v>7</v>
      </c>
      <c r="AB193" s="492">
        <f>'1, 3, &amp; 5'!CG113</f>
        <v>0</v>
      </c>
      <c r="AC193" s="492">
        <f>'1, 3, &amp; 5'!CH113</f>
        <v>0</v>
      </c>
      <c r="AD193" s="492">
        <f>'1, 3, &amp; 5'!CI113</f>
        <v>1</v>
      </c>
      <c r="AE193" s="492">
        <f>'1, 3, &amp; 5'!CJ113</f>
        <v>0</v>
      </c>
      <c r="AF193" s="482"/>
      <c r="AG193" s="482"/>
      <c r="AH193" s="482"/>
      <c r="AI193" s="482"/>
      <c r="AJ193" s="482"/>
      <c r="AK193" s="482"/>
      <c r="AL193" s="482"/>
      <c r="AM193" s="482"/>
      <c r="AN193" s="482"/>
      <c r="AO193" s="482"/>
      <c r="AP193" s="482"/>
      <c r="AQ193" s="482"/>
      <c r="AR193" s="482"/>
      <c r="AS193" s="482"/>
      <c r="AT193" s="482"/>
      <c r="AU193" s="482"/>
      <c r="AV193" s="482"/>
      <c r="AW193" s="482"/>
      <c r="AX193" s="482"/>
      <c r="AY193" s="482"/>
      <c r="AZ193" s="482"/>
      <c r="BA193" s="482"/>
      <c r="BB193" s="482"/>
      <c r="BC193" s="482"/>
      <c r="BD193" s="482"/>
      <c r="BE193" s="482"/>
      <c r="BF193" s="483" t="s">
        <v>7</v>
      </c>
      <c r="BG193" s="492">
        <f t="shared" si="28"/>
        <v>0.5</v>
      </c>
      <c r="BH193" s="491">
        <f t="shared" si="29"/>
        <v>0.42857142857142855</v>
      </c>
      <c r="BI193" s="492">
        <f t="shared" si="30"/>
        <v>1</v>
      </c>
      <c r="BJ193" s="492">
        <f t="shared" si="31"/>
        <v>0.5</v>
      </c>
      <c r="BK193" s="491">
        <f t="shared" si="32"/>
        <v>0.66666666666666663</v>
      </c>
      <c r="BL193" s="492">
        <f t="shared" si="33"/>
        <v>0</v>
      </c>
      <c r="BM193" s="482"/>
      <c r="BN193" s="482"/>
      <c r="BO193" s="482"/>
      <c r="BP193" s="482"/>
      <c r="BQ193" s="482"/>
      <c r="BR193" s="482"/>
      <c r="BS193" s="482"/>
      <c r="BT193" s="482"/>
      <c r="BU193" s="482"/>
      <c r="BV193" s="482"/>
      <c r="BW193" s="482"/>
      <c r="BX193" s="482"/>
      <c r="BY193" s="482"/>
      <c r="BZ193" s="482"/>
      <c r="CA193" s="482"/>
      <c r="CB193" s="482"/>
      <c r="CC193" s="482"/>
      <c r="CD193" s="482"/>
      <c r="CE193" s="482"/>
      <c r="CF193" s="482"/>
      <c r="CG193" s="482"/>
      <c r="CH193" s="482"/>
      <c r="CI193" s="482"/>
      <c r="CJ193" s="482"/>
    </row>
    <row r="194" spans="1:88" ht="12.75" customHeight="1" x14ac:dyDescent="0.2">
      <c r="A194" s="531"/>
      <c r="B194" s="483" t="s">
        <v>3</v>
      </c>
      <c r="C194" s="492">
        <f>'1, 3, &amp; 5'!CQ108</f>
        <v>0</v>
      </c>
      <c r="D194" s="492">
        <f>'1, 3, &amp; 5'!CR108</f>
        <v>0.5</v>
      </c>
      <c r="E194" s="492">
        <f>'1, 3, &amp; 5'!CS108</f>
        <v>0.5</v>
      </c>
      <c r="F194" s="492">
        <f>'1, 3, &amp; 5'!CT108</f>
        <v>0</v>
      </c>
      <c r="G194" s="483" t="s">
        <v>3</v>
      </c>
      <c r="H194" s="492">
        <f>'1, 3, &amp; 5'!CQ109</f>
        <v>0</v>
      </c>
      <c r="I194" s="491">
        <f>'1, 3, &amp; 5'!CR109</f>
        <v>0.42857142857142855</v>
      </c>
      <c r="J194" s="491">
        <f>'1, 3, &amp; 5'!CS109</f>
        <v>0.5714285714285714</v>
      </c>
      <c r="K194" s="492">
        <f>'1, 3, &amp; 5'!CT109</f>
        <v>0</v>
      </c>
      <c r="L194" s="503" t="s">
        <v>3</v>
      </c>
      <c r="M194" s="504">
        <f>'1, 3, &amp; 5'!CQ110</f>
        <v>0</v>
      </c>
      <c r="N194" s="504">
        <f>'1, 3, &amp; 5'!CR110</f>
        <v>1</v>
      </c>
      <c r="O194" s="504">
        <f>'1, 3, &amp; 5'!CS110</f>
        <v>0</v>
      </c>
      <c r="P194" s="504">
        <f>'1, 3, &amp; 5'!CT110</f>
        <v>0</v>
      </c>
      <c r="Q194" s="483" t="s">
        <v>3</v>
      </c>
      <c r="R194" s="492">
        <f>'1, 3, &amp; 5'!CQ111</f>
        <v>0</v>
      </c>
      <c r="S194" s="491">
        <f>'1, 3, &amp; 5'!CR111</f>
        <v>0.66666666666666663</v>
      </c>
      <c r="T194" s="491">
        <f>'1, 3, &amp; 5'!CS111</f>
        <v>0.33333333333333331</v>
      </c>
      <c r="U194" s="492">
        <f>'1, 3, &amp; 5'!CT111</f>
        <v>0</v>
      </c>
      <c r="V194" s="483" t="s">
        <v>3</v>
      </c>
      <c r="W194" s="492">
        <f>'1, 3, &amp; 5'!CQ112</f>
        <v>0</v>
      </c>
      <c r="X194" s="491">
        <f>'1, 3, &amp; 5'!CR112</f>
        <v>0.66666666666666663</v>
      </c>
      <c r="Y194" s="491">
        <f>'1, 3, &amp; 5'!CS112</f>
        <v>0.33333333333333331</v>
      </c>
      <c r="Z194" s="492">
        <f>'1, 3, &amp; 5'!CT112</f>
        <v>0</v>
      </c>
      <c r="AA194" s="483" t="s">
        <v>3</v>
      </c>
      <c r="AB194" s="492">
        <f>'1, 3, &amp; 5'!CQ113</f>
        <v>0</v>
      </c>
      <c r="AC194" s="492">
        <f>'1, 3, &amp; 5'!CR113</f>
        <v>0</v>
      </c>
      <c r="AD194" s="492">
        <f>'1, 3, &amp; 5'!CS113</f>
        <v>1</v>
      </c>
      <c r="AE194" s="492">
        <f>'1, 3, &amp; 5'!CT113</f>
        <v>0</v>
      </c>
      <c r="AF194" s="482"/>
      <c r="AG194" s="482"/>
      <c r="AH194" s="482"/>
      <c r="AI194" s="482"/>
      <c r="AJ194" s="482"/>
      <c r="AK194" s="482"/>
      <c r="AL194" s="482"/>
      <c r="AM194" s="482"/>
      <c r="AN194" s="482"/>
      <c r="AO194" s="482"/>
      <c r="AP194" s="482"/>
      <c r="AQ194" s="482"/>
      <c r="AR194" s="482"/>
      <c r="AS194" s="482"/>
      <c r="AT194" s="482"/>
      <c r="AU194" s="482"/>
      <c r="AV194" s="482"/>
      <c r="AW194" s="482"/>
      <c r="AX194" s="482"/>
      <c r="AY194" s="482"/>
      <c r="AZ194" s="482"/>
      <c r="BA194" s="482"/>
      <c r="BB194" s="482"/>
      <c r="BC194" s="482"/>
      <c r="BD194" s="482"/>
      <c r="BE194" s="482"/>
      <c r="BF194" s="483" t="s">
        <v>3</v>
      </c>
      <c r="BG194" s="492">
        <f t="shared" si="28"/>
        <v>0.5</v>
      </c>
      <c r="BH194" s="491">
        <f t="shared" si="29"/>
        <v>0.42857142857142855</v>
      </c>
      <c r="BI194" s="492">
        <f t="shared" si="30"/>
        <v>1</v>
      </c>
      <c r="BJ194" s="491">
        <f t="shared" si="31"/>
        <v>0.66666666666666663</v>
      </c>
      <c r="BK194" s="491">
        <f t="shared" si="32"/>
        <v>0.66666666666666663</v>
      </c>
      <c r="BL194" s="492">
        <f t="shared" si="33"/>
        <v>0</v>
      </c>
      <c r="BM194" s="482"/>
      <c r="BN194" s="482"/>
      <c r="BO194" s="482"/>
      <c r="BP194" s="482"/>
      <c r="BQ194" s="482"/>
      <c r="BR194" s="482"/>
      <c r="BS194" s="482"/>
      <c r="BT194" s="482"/>
      <c r="BU194" s="482"/>
      <c r="BV194" s="482"/>
      <c r="BW194" s="482"/>
      <c r="BX194" s="482"/>
      <c r="BY194" s="482"/>
      <c r="BZ194" s="482"/>
      <c r="CA194" s="482"/>
      <c r="CB194" s="482"/>
      <c r="CC194" s="482"/>
      <c r="CD194" s="482"/>
      <c r="CE194" s="482"/>
      <c r="CF194" s="482"/>
      <c r="CG194" s="482"/>
      <c r="CH194" s="482"/>
      <c r="CI194" s="482"/>
      <c r="CJ194" s="482"/>
    </row>
    <row r="195" spans="1:88" ht="12.75" customHeight="1" x14ac:dyDescent="0.2">
      <c r="A195" s="531"/>
      <c r="B195" s="483" t="s">
        <v>12</v>
      </c>
      <c r="C195" s="492">
        <f>'1, 3, &amp; 5'!DA108</f>
        <v>0</v>
      </c>
      <c r="D195" s="492">
        <f>'1, 3, &amp; 5'!DB108</f>
        <v>0.5</v>
      </c>
      <c r="E195" s="492">
        <f>'1, 3, &amp; 5'!DC108</f>
        <v>0.5</v>
      </c>
      <c r="F195" s="492">
        <f>'1, 3, &amp; 5'!DD108</f>
        <v>0</v>
      </c>
      <c r="G195" s="483" t="s">
        <v>12</v>
      </c>
      <c r="H195" s="492">
        <f>'1, 3, &amp; 5'!DA109</f>
        <v>0</v>
      </c>
      <c r="I195" s="491">
        <f>'1, 3, &amp; 5'!DB109</f>
        <v>0.42857142857142855</v>
      </c>
      <c r="J195" s="491">
        <f>'1, 3, &amp; 5'!DC109</f>
        <v>0.5714285714285714</v>
      </c>
      <c r="K195" s="492">
        <f>'1, 3, &amp; 5'!DD109</f>
        <v>0</v>
      </c>
      <c r="L195" s="503" t="s">
        <v>12</v>
      </c>
      <c r="M195" s="504">
        <f>'1, 3, &amp; 5'!DA110</f>
        <v>0</v>
      </c>
      <c r="N195" s="504">
        <f>'1, 3, &amp; 5'!DB110</f>
        <v>1</v>
      </c>
      <c r="O195" s="504">
        <f>'1, 3, &amp; 5'!DC110</f>
        <v>0</v>
      </c>
      <c r="P195" s="504">
        <f>'1, 3, &amp; 5'!DD110</f>
        <v>0</v>
      </c>
      <c r="Q195" s="483" t="s">
        <v>12</v>
      </c>
      <c r="R195" s="492">
        <f>'1, 3, &amp; 5'!DA111</f>
        <v>0</v>
      </c>
      <c r="S195" s="492">
        <f>'1, 3, &amp; 5'!DB111</f>
        <v>0.5</v>
      </c>
      <c r="T195" s="492">
        <f>'1, 3, &amp; 5'!DC111</f>
        <v>0.5</v>
      </c>
      <c r="U195" s="492">
        <f>'1, 3, &amp; 5'!DD111</f>
        <v>0</v>
      </c>
      <c r="V195" s="483" t="s">
        <v>12</v>
      </c>
      <c r="W195" s="492">
        <f>'1, 3, &amp; 5'!DA112</f>
        <v>0</v>
      </c>
      <c r="X195" s="491">
        <f>'1, 3, &amp; 5'!DB112</f>
        <v>0.66666666666666663</v>
      </c>
      <c r="Y195" s="491">
        <f>'1, 3, &amp; 5'!DC112</f>
        <v>0.33333333333333331</v>
      </c>
      <c r="Z195" s="492">
        <f>'1, 3, &amp; 5'!DD112</f>
        <v>0</v>
      </c>
      <c r="AA195" s="483" t="s">
        <v>12</v>
      </c>
      <c r="AB195" s="492">
        <f>'1, 3, &amp; 5'!DA113</f>
        <v>0</v>
      </c>
      <c r="AC195" s="492">
        <f>'1, 3, &amp; 5'!DB113</f>
        <v>0</v>
      </c>
      <c r="AD195" s="492">
        <f>'1, 3, &amp; 5'!DC113</f>
        <v>1</v>
      </c>
      <c r="AE195" s="492">
        <f>'1, 3, &amp; 5'!DD113</f>
        <v>0</v>
      </c>
      <c r="AF195" s="482"/>
      <c r="AG195" s="482"/>
      <c r="AH195" s="482"/>
      <c r="AI195" s="482"/>
      <c r="AJ195" s="482"/>
      <c r="AK195" s="482"/>
      <c r="AL195" s="482"/>
      <c r="AM195" s="482"/>
      <c r="AN195" s="482"/>
      <c r="AO195" s="482"/>
      <c r="AP195" s="482"/>
      <c r="AQ195" s="482"/>
      <c r="AR195" s="482"/>
      <c r="AS195" s="482"/>
      <c r="AT195" s="482"/>
      <c r="AU195" s="482"/>
      <c r="AV195" s="482"/>
      <c r="AW195" s="482"/>
      <c r="AX195" s="482"/>
      <c r="AY195" s="482"/>
      <c r="AZ195" s="482"/>
      <c r="BA195" s="482"/>
      <c r="BB195" s="482"/>
      <c r="BC195" s="482"/>
      <c r="BD195" s="482"/>
      <c r="BE195" s="482"/>
      <c r="BF195" s="483" t="s">
        <v>12</v>
      </c>
      <c r="BG195" s="492">
        <f t="shared" si="28"/>
        <v>0.5</v>
      </c>
      <c r="BH195" s="491">
        <f t="shared" si="29"/>
        <v>0.42857142857142855</v>
      </c>
      <c r="BI195" s="492">
        <f t="shared" si="30"/>
        <v>1</v>
      </c>
      <c r="BJ195" s="492">
        <f t="shared" si="31"/>
        <v>0.5</v>
      </c>
      <c r="BK195" s="491">
        <f t="shared" si="32"/>
        <v>0.66666666666666663</v>
      </c>
      <c r="BL195" s="492">
        <f t="shared" si="33"/>
        <v>0</v>
      </c>
      <c r="BM195" s="482"/>
      <c r="BN195" s="482"/>
      <c r="BO195" s="482"/>
      <c r="BP195" s="482"/>
      <c r="BQ195" s="482"/>
      <c r="BR195" s="482"/>
      <c r="BS195" s="482"/>
      <c r="BT195" s="482"/>
      <c r="BU195" s="482"/>
      <c r="BV195" s="482"/>
      <c r="BW195" s="482"/>
      <c r="BX195" s="482"/>
      <c r="BY195" s="482"/>
      <c r="BZ195" s="482"/>
      <c r="CA195" s="482"/>
      <c r="CB195" s="482"/>
      <c r="CC195" s="482"/>
      <c r="CD195" s="482"/>
      <c r="CE195" s="482"/>
      <c r="CF195" s="482"/>
      <c r="CG195" s="482"/>
      <c r="CH195" s="482"/>
      <c r="CI195" s="482"/>
      <c r="CJ195" s="482"/>
    </row>
    <row r="196" spans="1:88" ht="12.75" customHeight="1" x14ac:dyDescent="0.2">
      <c r="A196" s="531"/>
      <c r="B196" s="483" t="s">
        <v>11</v>
      </c>
      <c r="C196" s="492">
        <f>'1, 3, &amp; 5'!DK108</f>
        <v>0</v>
      </c>
      <c r="D196" s="492">
        <f>'1, 3, &amp; 5'!DL108</f>
        <v>0.5</v>
      </c>
      <c r="E196" s="492">
        <f>'1, 3, &amp; 5'!DM108</f>
        <v>0.5</v>
      </c>
      <c r="F196" s="492">
        <f>'1, 3, &amp; 5'!DN108</f>
        <v>0</v>
      </c>
      <c r="G196" s="483" t="s">
        <v>11</v>
      </c>
      <c r="H196" s="492">
        <f>'1, 3, &amp; 5'!DK109</f>
        <v>0</v>
      </c>
      <c r="I196" s="491">
        <f>'1, 3, &amp; 5'!DL109</f>
        <v>0.42857142857142855</v>
      </c>
      <c r="J196" s="491">
        <f>'1, 3, &amp; 5'!DM109</f>
        <v>0.5714285714285714</v>
      </c>
      <c r="K196" s="492">
        <f>'1, 3, &amp; 5'!DN109</f>
        <v>0</v>
      </c>
      <c r="L196" s="503" t="s">
        <v>11</v>
      </c>
      <c r="M196" s="504">
        <f>'1, 3, &amp; 5'!DK110</f>
        <v>0</v>
      </c>
      <c r="N196" s="504">
        <f>'1, 3, &amp; 5'!DL110</f>
        <v>1</v>
      </c>
      <c r="O196" s="504">
        <f>'1, 3, &amp; 5'!DM110</f>
        <v>0</v>
      </c>
      <c r="P196" s="504">
        <f>'1, 3, &amp; 5'!DN110</f>
        <v>0</v>
      </c>
      <c r="Q196" s="483" t="s">
        <v>11</v>
      </c>
      <c r="R196" s="492">
        <f>'1, 3, &amp; 5'!DK111</f>
        <v>0</v>
      </c>
      <c r="S196" s="491">
        <f>'1, 3, &amp; 5'!DL111</f>
        <v>0.66666666666666663</v>
      </c>
      <c r="T196" s="491">
        <f>'1, 3, &amp; 5'!DM111</f>
        <v>0.33333333333333331</v>
      </c>
      <c r="U196" s="492">
        <f>'1, 3, &amp; 5'!DN111</f>
        <v>0</v>
      </c>
      <c r="V196" s="483" t="s">
        <v>11</v>
      </c>
      <c r="W196" s="492">
        <f>'1, 3, &amp; 5'!DK112</f>
        <v>0</v>
      </c>
      <c r="X196" s="491">
        <f>'1, 3, &amp; 5'!DL112</f>
        <v>0.66666666666666663</v>
      </c>
      <c r="Y196" s="491">
        <f>'1, 3, &amp; 5'!DM112</f>
        <v>0.33333333333333331</v>
      </c>
      <c r="Z196" s="492">
        <f>'1, 3, &amp; 5'!DN112</f>
        <v>0</v>
      </c>
      <c r="AA196" s="483" t="s">
        <v>11</v>
      </c>
      <c r="AB196" s="492">
        <f>'1, 3, &amp; 5'!DK113</f>
        <v>0</v>
      </c>
      <c r="AC196" s="492">
        <f>'1, 3, &amp; 5'!DL113</f>
        <v>0</v>
      </c>
      <c r="AD196" s="492">
        <f>'1, 3, &amp; 5'!DM113</f>
        <v>1</v>
      </c>
      <c r="AE196" s="492">
        <f>'1, 3, &amp; 5'!DN113</f>
        <v>0</v>
      </c>
      <c r="AF196" s="482"/>
      <c r="AG196" s="482"/>
      <c r="AH196" s="482"/>
      <c r="AI196" s="482"/>
      <c r="AJ196" s="482"/>
      <c r="AK196" s="482"/>
      <c r="AL196" s="482"/>
      <c r="AM196" s="482"/>
      <c r="AN196" s="482"/>
      <c r="AO196" s="482"/>
      <c r="AP196" s="482"/>
      <c r="AQ196" s="482"/>
      <c r="AR196" s="482"/>
      <c r="AS196" s="482"/>
      <c r="AT196" s="482"/>
      <c r="AU196" s="482"/>
      <c r="AV196" s="482"/>
      <c r="AW196" s="482"/>
      <c r="AX196" s="482"/>
      <c r="AY196" s="482"/>
      <c r="AZ196" s="482"/>
      <c r="BA196" s="482"/>
      <c r="BB196" s="482"/>
      <c r="BC196" s="482"/>
      <c r="BD196" s="482"/>
      <c r="BE196" s="482"/>
      <c r="BF196" s="483" t="s">
        <v>11</v>
      </c>
      <c r="BG196" s="492">
        <f t="shared" si="28"/>
        <v>0.5</v>
      </c>
      <c r="BH196" s="491">
        <f t="shared" si="29"/>
        <v>0.42857142857142855</v>
      </c>
      <c r="BI196" s="492">
        <f t="shared" si="30"/>
        <v>1</v>
      </c>
      <c r="BJ196" s="491">
        <f t="shared" si="31"/>
        <v>0.66666666666666663</v>
      </c>
      <c r="BK196" s="491">
        <f t="shared" si="32"/>
        <v>0.66666666666666663</v>
      </c>
      <c r="BL196" s="492">
        <f t="shared" si="33"/>
        <v>0</v>
      </c>
      <c r="BM196" s="482"/>
      <c r="BN196" s="482"/>
      <c r="BO196" s="482"/>
      <c r="BP196" s="482"/>
      <c r="BQ196" s="482"/>
      <c r="BR196" s="482"/>
      <c r="BS196" s="482"/>
      <c r="BT196" s="482"/>
      <c r="BU196" s="482"/>
      <c r="BV196" s="482"/>
      <c r="BW196" s="482"/>
      <c r="BX196" s="482"/>
      <c r="BY196" s="482"/>
      <c r="BZ196" s="482"/>
      <c r="CA196" s="482"/>
      <c r="CB196" s="482"/>
      <c r="CC196" s="482"/>
      <c r="CD196" s="482"/>
      <c r="CE196" s="482"/>
      <c r="CF196" s="482"/>
      <c r="CG196" s="482"/>
      <c r="CH196" s="482"/>
      <c r="CI196" s="482"/>
      <c r="CJ196" s="482"/>
    </row>
    <row r="197" spans="1:88" ht="12.75" customHeight="1" x14ac:dyDescent="0.2">
      <c r="A197" s="531"/>
      <c r="B197" s="483" t="s">
        <v>8</v>
      </c>
      <c r="C197" s="492">
        <f>'1, 3, &amp; 5'!DU108</f>
        <v>0.25</v>
      </c>
      <c r="D197" s="492">
        <f>'1, 3, &amp; 5'!DV108</f>
        <v>0.25</v>
      </c>
      <c r="E197" s="492">
        <f>'1, 3, &amp; 5'!DW108</f>
        <v>0.5</v>
      </c>
      <c r="F197" s="492">
        <f>'1, 3, &amp; 5'!DX108</f>
        <v>0</v>
      </c>
      <c r="G197" s="483" t="s">
        <v>8</v>
      </c>
      <c r="H197" s="492">
        <f>'1, 3, &amp; 5'!DU109</f>
        <v>0</v>
      </c>
      <c r="I197" s="491">
        <f>'1, 3, &amp; 5'!DV109</f>
        <v>0.42857142857142855</v>
      </c>
      <c r="J197" s="491">
        <f>'1, 3, &amp; 5'!DW109</f>
        <v>0.5714285714285714</v>
      </c>
      <c r="K197" s="492">
        <f>'1, 3, &amp; 5'!DX109</f>
        <v>0</v>
      </c>
      <c r="L197" s="503" t="s">
        <v>8</v>
      </c>
      <c r="M197" s="504">
        <f>'1, 3, &amp; 5'!DU110</f>
        <v>0</v>
      </c>
      <c r="N197" s="504">
        <f>'1, 3, &amp; 5'!DV110</f>
        <v>1</v>
      </c>
      <c r="O197" s="504">
        <f>'1, 3, &amp; 5'!DW110</f>
        <v>0</v>
      </c>
      <c r="P197" s="504">
        <f>'1, 3, &amp; 5'!DX110</f>
        <v>0</v>
      </c>
      <c r="Q197" s="483" t="s">
        <v>8</v>
      </c>
      <c r="R197" s="491">
        <f>'1, 3, &amp; 5'!DU111</f>
        <v>0.33333333333333331</v>
      </c>
      <c r="S197" s="491">
        <f>'1, 3, &amp; 5'!DV111</f>
        <v>0.33333333333333331</v>
      </c>
      <c r="T197" s="491">
        <f>'1, 3, &amp; 5'!DW111</f>
        <v>0.33333333333333331</v>
      </c>
      <c r="U197" s="492">
        <f>'1, 3, &amp; 5'!DX111</f>
        <v>0</v>
      </c>
      <c r="V197" s="483" t="s">
        <v>8</v>
      </c>
      <c r="W197" s="492">
        <f>'1, 3, &amp; 5'!DU112</f>
        <v>0</v>
      </c>
      <c r="X197" s="491">
        <f>'1, 3, &amp; 5'!DV112</f>
        <v>0.83333333333333337</v>
      </c>
      <c r="Y197" s="491">
        <f>'1, 3, &amp; 5'!DW112</f>
        <v>0.16666666666666666</v>
      </c>
      <c r="Z197" s="492">
        <f>'1, 3, &amp; 5'!DX112</f>
        <v>0</v>
      </c>
      <c r="AA197" s="483" t="s">
        <v>8</v>
      </c>
      <c r="AB197" s="492">
        <f>'1, 3, &amp; 5'!DU113</f>
        <v>0</v>
      </c>
      <c r="AC197" s="492">
        <f>'1, 3, &amp; 5'!DV113</f>
        <v>0</v>
      </c>
      <c r="AD197" s="492">
        <f>'1, 3, &amp; 5'!DW113</f>
        <v>1</v>
      </c>
      <c r="AE197" s="492">
        <f>'1, 3, &amp; 5'!DX113</f>
        <v>0</v>
      </c>
      <c r="AF197" s="482"/>
      <c r="AG197" s="482"/>
      <c r="AH197" s="482"/>
      <c r="AI197" s="482"/>
      <c r="AJ197" s="482"/>
      <c r="AK197" s="482"/>
      <c r="AL197" s="482"/>
      <c r="AM197" s="482"/>
      <c r="AN197" s="482"/>
      <c r="AO197" s="482"/>
      <c r="AP197" s="482"/>
      <c r="AQ197" s="482"/>
      <c r="AR197" s="482"/>
      <c r="AS197" s="482"/>
      <c r="AT197" s="482"/>
      <c r="AU197" s="482"/>
      <c r="AV197" s="482"/>
      <c r="AW197" s="482"/>
      <c r="AX197" s="482"/>
      <c r="AY197" s="482"/>
      <c r="AZ197" s="482"/>
      <c r="BA197" s="482"/>
      <c r="BB197" s="482"/>
      <c r="BC197" s="482"/>
      <c r="BD197" s="482"/>
      <c r="BE197" s="482"/>
      <c r="BF197" s="483" t="s">
        <v>8</v>
      </c>
      <c r="BG197" s="492">
        <f t="shared" si="28"/>
        <v>0.5</v>
      </c>
      <c r="BH197" s="491">
        <f t="shared" si="29"/>
        <v>0.42857142857142855</v>
      </c>
      <c r="BI197" s="492">
        <f t="shared" si="30"/>
        <v>1</v>
      </c>
      <c r="BJ197" s="491">
        <f t="shared" si="31"/>
        <v>0.66666666666666663</v>
      </c>
      <c r="BK197" s="491">
        <f t="shared" si="32"/>
        <v>0.83333333333333337</v>
      </c>
      <c r="BL197" s="492">
        <f t="shared" si="33"/>
        <v>0</v>
      </c>
      <c r="BM197" s="482"/>
      <c r="BN197" s="482"/>
      <c r="BO197" s="482"/>
      <c r="BP197" s="482"/>
      <c r="BQ197" s="482"/>
      <c r="BR197" s="482"/>
      <c r="BS197" s="482"/>
      <c r="BT197" s="482"/>
      <c r="BU197" s="482"/>
      <c r="BV197" s="482"/>
      <c r="BW197" s="482"/>
      <c r="BX197" s="482"/>
      <c r="BY197" s="482"/>
      <c r="BZ197" s="482"/>
      <c r="CA197" s="482"/>
      <c r="CB197" s="482"/>
      <c r="CC197" s="482"/>
      <c r="CD197" s="482"/>
      <c r="CE197" s="482"/>
      <c r="CF197" s="482"/>
      <c r="CG197" s="482"/>
      <c r="CH197" s="482"/>
      <c r="CI197" s="482"/>
      <c r="CJ197" s="482"/>
    </row>
    <row r="198" spans="1:88" ht="12.75" customHeight="1" x14ac:dyDescent="0.2">
      <c r="A198" s="531"/>
      <c r="B198" s="483" t="s">
        <v>10</v>
      </c>
      <c r="C198" s="492">
        <f>'1, 3, &amp; 5'!EE108</f>
        <v>0.25</v>
      </c>
      <c r="D198" s="492">
        <f>'1, 3, &amp; 5'!EF108</f>
        <v>0.25</v>
      </c>
      <c r="E198" s="492">
        <f>'1, 3, &amp; 5'!EG108</f>
        <v>0.5</v>
      </c>
      <c r="F198" s="492">
        <f>'1, 3, &amp; 5'!EH108</f>
        <v>0</v>
      </c>
      <c r="G198" s="483" t="s">
        <v>10</v>
      </c>
      <c r="H198" s="492">
        <f>'1, 3, &amp; 5'!EE109</f>
        <v>0</v>
      </c>
      <c r="I198" s="491">
        <f>'1, 3, &amp; 5'!EF109</f>
        <v>0.5714285714285714</v>
      </c>
      <c r="J198" s="491">
        <f>'1, 3, &amp; 5'!EG109</f>
        <v>0.42857142857142855</v>
      </c>
      <c r="K198" s="492">
        <f>'1, 3, &amp; 5'!EH109</f>
        <v>0</v>
      </c>
      <c r="L198" s="503" t="s">
        <v>10</v>
      </c>
      <c r="M198" s="504">
        <f>'1, 3, &amp; 5'!EE110</f>
        <v>0</v>
      </c>
      <c r="N198" s="504">
        <f>'1, 3, &amp; 5'!EF110</f>
        <v>1</v>
      </c>
      <c r="O198" s="504">
        <f>'1, 3, &amp; 5'!EG110</f>
        <v>0</v>
      </c>
      <c r="P198" s="504">
        <f>'1, 3, &amp; 5'!EH110</f>
        <v>0</v>
      </c>
      <c r="Q198" s="483" t="s">
        <v>10</v>
      </c>
      <c r="R198" s="491">
        <f>'1, 3, &amp; 5'!EE111</f>
        <v>0.33333333333333331</v>
      </c>
      <c r="S198" s="491">
        <f>'1, 3, &amp; 5'!EF111</f>
        <v>0.33333333333333331</v>
      </c>
      <c r="T198" s="491">
        <f>'1, 3, &amp; 5'!EG111</f>
        <v>0.33333333333333331</v>
      </c>
      <c r="U198" s="492">
        <f>'1, 3, &amp; 5'!EH111</f>
        <v>0</v>
      </c>
      <c r="V198" s="483" t="s">
        <v>10</v>
      </c>
      <c r="W198" s="492">
        <f>'1, 3, &amp; 5'!EE112</f>
        <v>0</v>
      </c>
      <c r="X198" s="491">
        <f>'1, 3, &amp; 5'!EF112</f>
        <v>0.66666666666666663</v>
      </c>
      <c r="Y198" s="491">
        <f>'1, 3, &amp; 5'!EG112</f>
        <v>0.33333333333333331</v>
      </c>
      <c r="Z198" s="492">
        <f>'1, 3, &amp; 5'!EH112</f>
        <v>0</v>
      </c>
      <c r="AA198" s="483" t="s">
        <v>10</v>
      </c>
      <c r="AB198" s="492">
        <f>'1, 3, &amp; 5'!EE113</f>
        <v>0</v>
      </c>
      <c r="AC198" s="492">
        <f>'1, 3, &amp; 5'!EF113</f>
        <v>0</v>
      </c>
      <c r="AD198" s="492">
        <f>'1, 3, &amp; 5'!EG113</f>
        <v>1</v>
      </c>
      <c r="AE198" s="492">
        <f>'1, 3, &amp; 5'!EH113</f>
        <v>0</v>
      </c>
      <c r="AF198" s="482"/>
      <c r="AG198" s="482"/>
      <c r="AH198" s="482"/>
      <c r="AI198" s="482"/>
      <c r="AJ198" s="482"/>
      <c r="AK198" s="482"/>
      <c r="AL198" s="482"/>
      <c r="AM198" s="482"/>
      <c r="AN198" s="482"/>
      <c r="AO198" s="482"/>
      <c r="AP198" s="482"/>
      <c r="AQ198" s="482"/>
      <c r="AR198" s="482"/>
      <c r="AS198" s="482"/>
      <c r="AT198" s="482"/>
      <c r="AU198" s="482"/>
      <c r="AV198" s="482"/>
      <c r="AW198" s="482"/>
      <c r="AX198" s="482"/>
      <c r="AY198" s="482"/>
      <c r="AZ198" s="482"/>
      <c r="BA198" s="482"/>
      <c r="BB198" s="482"/>
      <c r="BC198" s="482"/>
      <c r="BD198" s="482"/>
      <c r="BE198" s="482"/>
      <c r="BF198" s="483" t="s">
        <v>10</v>
      </c>
      <c r="BG198" s="492">
        <f t="shared" si="28"/>
        <v>0.5</v>
      </c>
      <c r="BH198" s="491">
        <f t="shared" si="29"/>
        <v>0.5714285714285714</v>
      </c>
      <c r="BI198" s="492">
        <f t="shared" si="30"/>
        <v>1</v>
      </c>
      <c r="BJ198" s="491">
        <f t="shared" si="31"/>
        <v>0.66666666666666663</v>
      </c>
      <c r="BK198" s="491">
        <f t="shared" si="32"/>
        <v>0.66666666666666663</v>
      </c>
      <c r="BL198" s="492">
        <f t="shared" si="33"/>
        <v>0</v>
      </c>
      <c r="BM198" s="482"/>
      <c r="BN198" s="482"/>
      <c r="BO198" s="482"/>
      <c r="BP198" s="482"/>
      <c r="BQ198" s="482"/>
      <c r="BR198" s="482"/>
      <c r="BS198" s="482"/>
      <c r="BT198" s="482"/>
      <c r="BU198" s="482"/>
      <c r="BV198" s="482"/>
      <c r="BW198" s="482"/>
      <c r="BX198" s="482"/>
      <c r="BY198" s="482"/>
      <c r="BZ198" s="482"/>
      <c r="CA198" s="482"/>
      <c r="CB198" s="482"/>
      <c r="CC198" s="482"/>
      <c r="CD198" s="482"/>
      <c r="CE198" s="482"/>
      <c r="CF198" s="482"/>
      <c r="CG198" s="482"/>
      <c r="CH198" s="482"/>
      <c r="CI198" s="482"/>
      <c r="CJ198" s="482"/>
    </row>
    <row r="199" spans="1:88" ht="12.75" customHeight="1" x14ac:dyDescent="0.2">
      <c r="A199" s="532"/>
      <c r="B199" s="483" t="s">
        <v>9</v>
      </c>
      <c r="C199" s="492">
        <f>'1, 3, &amp; 5'!EO108</f>
        <v>0</v>
      </c>
      <c r="D199" s="492">
        <f>'1, 3, &amp; 5'!EP108</f>
        <v>0.5</v>
      </c>
      <c r="E199" s="492">
        <f>'1, 3, &amp; 5'!EQ108</f>
        <v>0.5</v>
      </c>
      <c r="F199" s="492">
        <f>'1, 3, &amp; 5'!ER108</f>
        <v>0</v>
      </c>
      <c r="G199" s="483" t="s">
        <v>9</v>
      </c>
      <c r="H199" s="492">
        <f>'1, 3, &amp; 5'!EO109</f>
        <v>0</v>
      </c>
      <c r="I199" s="491">
        <f>'1, 3, &amp; 5'!EP109</f>
        <v>0.7142857142857143</v>
      </c>
      <c r="J199" s="491">
        <f>'1, 3, &amp; 5'!EQ109</f>
        <v>0.2857142857142857</v>
      </c>
      <c r="K199" s="492">
        <f>'1, 3, &amp; 5'!ER109</f>
        <v>0</v>
      </c>
      <c r="L199" s="503" t="s">
        <v>9</v>
      </c>
      <c r="M199" s="504">
        <f>'1, 3, &amp; 5'!EO110</f>
        <v>0</v>
      </c>
      <c r="N199" s="504">
        <f>'1, 3, &amp; 5'!EP110</f>
        <v>1</v>
      </c>
      <c r="O199" s="504">
        <f>'1, 3, &amp; 5'!EQ110</f>
        <v>0</v>
      </c>
      <c r="P199" s="504">
        <f>'1, 3, &amp; 5'!ER110</f>
        <v>0</v>
      </c>
      <c r="Q199" s="483" t="s">
        <v>9</v>
      </c>
      <c r="R199" s="491">
        <f>'1, 3, &amp; 5'!EO111</f>
        <v>0.16666666666666666</v>
      </c>
      <c r="S199" s="491">
        <f>'1, 3, &amp; 5'!EP111</f>
        <v>0.5</v>
      </c>
      <c r="T199" s="491">
        <f>'1, 3, &amp; 5'!EQ111</f>
        <v>0.33333333333333331</v>
      </c>
      <c r="U199" s="492">
        <f>'1, 3, &amp; 5'!ER111</f>
        <v>0</v>
      </c>
      <c r="V199" s="483" t="s">
        <v>9</v>
      </c>
      <c r="W199" s="492">
        <f>'1, 3, &amp; 5'!EO112</f>
        <v>0</v>
      </c>
      <c r="X199" s="491">
        <f>'1, 3, &amp; 5'!EP112</f>
        <v>0.66666666666666663</v>
      </c>
      <c r="Y199" s="491">
        <f>'1, 3, &amp; 5'!EQ112</f>
        <v>0.33333333333333331</v>
      </c>
      <c r="Z199" s="492">
        <f>'1, 3, &amp; 5'!ER112</f>
        <v>0</v>
      </c>
      <c r="AA199" s="483" t="s">
        <v>9</v>
      </c>
      <c r="AB199" s="492">
        <f>'1, 3, &amp; 5'!EO113</f>
        <v>0</v>
      </c>
      <c r="AC199" s="492">
        <f>'1, 3, &amp; 5'!EP113</f>
        <v>0.4</v>
      </c>
      <c r="AD199" s="492">
        <f>'1, 3, &amp; 5'!EQ113</f>
        <v>0.6</v>
      </c>
      <c r="AE199" s="492">
        <f>'1, 3, &amp; 5'!ER113</f>
        <v>0</v>
      </c>
      <c r="AF199" s="482"/>
      <c r="AG199" s="482"/>
      <c r="AH199" s="482"/>
      <c r="AI199" s="482"/>
      <c r="AJ199" s="482"/>
      <c r="AK199" s="482"/>
      <c r="AL199" s="482"/>
      <c r="AM199" s="482"/>
      <c r="AN199" s="482"/>
      <c r="AO199" s="482"/>
      <c r="AP199" s="482"/>
      <c r="AQ199" s="482"/>
      <c r="AR199" s="482"/>
      <c r="AS199" s="482"/>
      <c r="AT199" s="482"/>
      <c r="AU199" s="482"/>
      <c r="AV199" s="482"/>
      <c r="AW199" s="482"/>
      <c r="AX199" s="482"/>
      <c r="AY199" s="482"/>
      <c r="AZ199" s="482"/>
      <c r="BA199" s="482"/>
      <c r="BB199" s="482"/>
      <c r="BC199" s="482"/>
      <c r="BD199" s="482"/>
      <c r="BE199" s="482"/>
      <c r="BF199" s="483" t="s">
        <v>9</v>
      </c>
      <c r="BG199" s="492">
        <f t="shared" si="28"/>
        <v>0.5</v>
      </c>
      <c r="BH199" s="491">
        <f t="shared" si="29"/>
        <v>0.7142857142857143</v>
      </c>
      <c r="BI199" s="492">
        <f t="shared" si="30"/>
        <v>1</v>
      </c>
      <c r="BJ199" s="491">
        <f t="shared" si="31"/>
        <v>0.66666666666666663</v>
      </c>
      <c r="BK199" s="491">
        <f t="shared" si="32"/>
        <v>0.66666666666666663</v>
      </c>
      <c r="BL199" s="492">
        <f t="shared" si="33"/>
        <v>0.4</v>
      </c>
      <c r="BM199" s="482"/>
      <c r="BN199" s="482"/>
      <c r="BO199" s="482"/>
      <c r="BP199" s="482"/>
      <c r="BQ199" s="482"/>
      <c r="BR199" s="482"/>
      <c r="BS199" s="482"/>
      <c r="BT199" s="482"/>
      <c r="BU199" s="482"/>
      <c r="BV199" s="482"/>
      <c r="BW199" s="482"/>
      <c r="BX199" s="482"/>
      <c r="BY199" s="482"/>
      <c r="BZ199" s="482"/>
      <c r="CA199" s="482"/>
      <c r="CB199" s="482"/>
      <c r="CC199" s="482"/>
      <c r="CD199" s="482"/>
      <c r="CE199" s="482"/>
      <c r="CF199" s="482"/>
      <c r="CG199" s="482"/>
      <c r="CH199" s="482"/>
      <c r="CI199" s="482"/>
      <c r="CJ199" s="482"/>
    </row>
    <row r="200" spans="1:88" ht="12.75" customHeight="1" x14ac:dyDescent="0.2">
      <c r="A200" s="482">
        <v>1</v>
      </c>
      <c r="B200" s="507" t="s">
        <v>2794</v>
      </c>
      <c r="C200" s="508">
        <f t="shared" ref="C200:F200" si="34">AVERAGE(C186:C199)</f>
        <v>7.1428571428571425E-2</v>
      </c>
      <c r="D200" s="508">
        <f t="shared" si="34"/>
        <v>0.42857142857142855</v>
      </c>
      <c r="E200" s="508">
        <f t="shared" si="34"/>
        <v>0.5</v>
      </c>
      <c r="F200" s="508">
        <f t="shared" si="34"/>
        <v>0</v>
      </c>
      <c r="G200" s="482"/>
      <c r="H200" s="508">
        <f t="shared" ref="H200:K200" si="35">AVERAGE(H186:H199)</f>
        <v>0</v>
      </c>
      <c r="I200" s="508">
        <f t="shared" si="35"/>
        <v>0.48639455782312924</v>
      </c>
      <c r="J200" s="508">
        <f t="shared" si="35"/>
        <v>0.51360544217687065</v>
      </c>
      <c r="K200" s="508">
        <f t="shared" si="35"/>
        <v>0</v>
      </c>
      <c r="L200" s="482"/>
      <c r="M200" s="508">
        <f t="shared" ref="M200:P200" si="36">AVERAGE(M186:M199)</f>
        <v>0</v>
      </c>
      <c r="N200" s="508">
        <f t="shared" si="36"/>
        <v>1</v>
      </c>
      <c r="O200" s="508">
        <f t="shared" si="36"/>
        <v>0</v>
      </c>
      <c r="P200" s="508">
        <f t="shared" si="36"/>
        <v>0</v>
      </c>
      <c r="Q200" s="482"/>
      <c r="R200" s="508">
        <f t="shared" ref="R200:U200" si="37">AVERAGE(R186:R199)</f>
        <v>0.10714285714285714</v>
      </c>
      <c r="S200" s="508">
        <f t="shared" si="37"/>
        <v>0.5</v>
      </c>
      <c r="T200" s="508">
        <f t="shared" si="37"/>
        <v>0.39285714285714279</v>
      </c>
      <c r="U200" s="508">
        <f t="shared" si="37"/>
        <v>0</v>
      </c>
      <c r="V200" s="482"/>
      <c r="W200" s="508">
        <f t="shared" ref="W200:Z200" si="38">AVERAGE(W186:W199)</f>
        <v>0</v>
      </c>
      <c r="X200" s="508">
        <f t="shared" si="38"/>
        <v>0.6785714285714286</v>
      </c>
      <c r="Y200" s="508">
        <f t="shared" si="38"/>
        <v>0.32142857142857145</v>
      </c>
      <c r="Z200" s="508">
        <f t="shared" si="38"/>
        <v>0</v>
      </c>
      <c r="AA200" s="482"/>
      <c r="AB200" s="508">
        <f t="shared" ref="AB200:AE200" si="39">AVERAGE(AB186:AB199)</f>
        <v>0</v>
      </c>
      <c r="AC200" s="508">
        <f t="shared" si="39"/>
        <v>2.8571428571428574E-2</v>
      </c>
      <c r="AD200" s="508">
        <f t="shared" si="39"/>
        <v>0.97142857142857142</v>
      </c>
      <c r="AE200" s="508">
        <f t="shared" si="39"/>
        <v>0</v>
      </c>
      <c r="AF200" s="482"/>
      <c r="AG200" s="482"/>
      <c r="AH200" s="482"/>
      <c r="AI200" s="482"/>
      <c r="AJ200" s="482"/>
      <c r="AK200" s="482"/>
      <c r="AL200" s="482"/>
      <c r="AM200" s="482"/>
      <c r="AN200" s="482"/>
      <c r="AO200" s="482"/>
      <c r="AP200" s="482"/>
      <c r="AQ200" s="482"/>
      <c r="AR200" s="482"/>
      <c r="AS200" s="482"/>
      <c r="AT200" s="482"/>
      <c r="AU200" s="482"/>
      <c r="AV200" s="482"/>
      <c r="AW200" s="482"/>
      <c r="AX200" s="482"/>
      <c r="AY200" s="482"/>
      <c r="AZ200" s="482"/>
      <c r="BA200" s="482"/>
      <c r="BB200" s="482"/>
      <c r="BC200" s="482"/>
      <c r="BD200" s="482"/>
      <c r="BE200" s="482"/>
      <c r="BF200" s="482"/>
      <c r="BG200" s="482"/>
      <c r="BH200" s="482"/>
      <c r="BI200" s="482"/>
      <c r="BJ200" s="482"/>
      <c r="BK200" s="482"/>
      <c r="BL200" s="482"/>
      <c r="BM200" s="482"/>
      <c r="BN200" s="482"/>
      <c r="BO200" s="482"/>
      <c r="BP200" s="482"/>
      <c r="BQ200" s="482"/>
      <c r="BR200" s="482"/>
      <c r="BS200" s="482"/>
      <c r="BT200" s="482"/>
      <c r="BU200" s="482"/>
      <c r="BV200" s="482"/>
      <c r="BW200" s="482"/>
      <c r="BX200" s="482"/>
      <c r="BY200" s="482"/>
      <c r="BZ200" s="482"/>
      <c r="CA200" s="482"/>
      <c r="CB200" s="482"/>
      <c r="CC200" s="482"/>
      <c r="CD200" s="482"/>
      <c r="CE200" s="482"/>
      <c r="CF200" s="482"/>
      <c r="CG200" s="482"/>
      <c r="CH200" s="482"/>
      <c r="CI200" s="482"/>
      <c r="CJ200" s="482"/>
    </row>
    <row r="201" spans="1:88" ht="12.75" customHeight="1" x14ac:dyDescent="0.2">
      <c r="A201" s="482"/>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c r="AO201" s="482"/>
      <c r="AP201" s="482"/>
      <c r="AQ201" s="482"/>
      <c r="AR201" s="482"/>
      <c r="AS201" s="482"/>
      <c r="AT201" s="482"/>
      <c r="AU201" s="482"/>
      <c r="AV201" s="482"/>
      <c r="AW201" s="482"/>
      <c r="AX201" s="482"/>
      <c r="AY201" s="482"/>
      <c r="AZ201" s="482"/>
      <c r="BA201" s="482"/>
      <c r="BB201" s="482"/>
      <c r="BC201" s="482"/>
      <c r="BD201" s="482"/>
      <c r="BE201" s="482"/>
      <c r="BF201" s="482"/>
      <c r="BG201" s="482"/>
      <c r="BH201" s="482"/>
      <c r="BI201" s="482"/>
      <c r="BJ201" s="482"/>
      <c r="BK201" s="482"/>
      <c r="BL201" s="482"/>
      <c r="BM201" s="482"/>
      <c r="BN201" s="482"/>
      <c r="BO201" s="482"/>
      <c r="BP201" s="482"/>
      <c r="BQ201" s="482"/>
      <c r="BR201" s="482"/>
      <c r="BS201" s="482"/>
      <c r="BT201" s="482"/>
      <c r="BU201" s="482"/>
      <c r="BV201" s="482"/>
      <c r="BW201" s="482"/>
      <c r="BX201" s="482"/>
      <c r="BY201" s="482"/>
      <c r="BZ201" s="482"/>
      <c r="CA201" s="482"/>
      <c r="CB201" s="482"/>
      <c r="CC201" s="482"/>
      <c r="CD201" s="482"/>
      <c r="CE201" s="482"/>
      <c r="CF201" s="482"/>
      <c r="CG201" s="482"/>
      <c r="CH201" s="482"/>
      <c r="CI201" s="482"/>
      <c r="CJ201" s="482"/>
    </row>
    <row r="202" spans="1:88" ht="12.75" customHeight="1" x14ac:dyDescent="0.2">
      <c r="A202" s="482"/>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c r="AO202" s="482"/>
      <c r="AP202" s="482"/>
      <c r="AQ202" s="482"/>
      <c r="AR202" s="482"/>
      <c r="AS202" s="482"/>
      <c r="AT202" s="482"/>
      <c r="AU202" s="482"/>
      <c r="AV202" s="482"/>
      <c r="AW202" s="482"/>
      <c r="AX202" s="482"/>
      <c r="AY202" s="482"/>
      <c r="AZ202" s="482"/>
      <c r="BA202" s="482"/>
      <c r="BB202" s="482"/>
      <c r="BC202" s="482"/>
      <c r="BD202" s="482"/>
      <c r="BE202" s="482"/>
      <c r="BF202" s="482"/>
      <c r="BG202" s="482"/>
      <c r="BH202" s="482"/>
      <c r="BI202" s="482"/>
      <c r="BJ202" s="482"/>
      <c r="BK202" s="482"/>
      <c r="BL202" s="482"/>
      <c r="BM202" s="482"/>
      <c r="BN202" s="482"/>
      <c r="BO202" s="482"/>
      <c r="BP202" s="482"/>
      <c r="BQ202" s="482"/>
      <c r="BR202" s="482"/>
      <c r="BS202" s="482"/>
      <c r="BT202" s="482"/>
      <c r="BU202" s="482"/>
      <c r="BV202" s="482"/>
      <c r="BW202" s="482"/>
      <c r="BX202" s="482"/>
      <c r="BY202" s="482"/>
      <c r="BZ202" s="482"/>
      <c r="CA202" s="482"/>
      <c r="CB202" s="482"/>
      <c r="CC202" s="482"/>
      <c r="CD202" s="482"/>
      <c r="CE202" s="482"/>
      <c r="CF202" s="482"/>
      <c r="CG202" s="482"/>
      <c r="CH202" s="482"/>
      <c r="CI202" s="482"/>
      <c r="CJ202" s="482"/>
    </row>
    <row r="203" spans="1:88" ht="12.75" customHeight="1" x14ac:dyDescent="0.2">
      <c r="A203" s="482">
        <v>2</v>
      </c>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482"/>
      <c r="AR203" s="482"/>
      <c r="AS203" s="482"/>
      <c r="AT203" s="482"/>
      <c r="AU203" s="482"/>
      <c r="AV203" s="482"/>
      <c r="AW203" s="482"/>
      <c r="AX203" s="482"/>
      <c r="AY203" s="482"/>
      <c r="AZ203" s="482"/>
      <c r="BA203" s="482"/>
      <c r="BB203" s="482"/>
      <c r="BC203" s="482"/>
      <c r="BD203" s="482"/>
      <c r="BE203" s="482"/>
      <c r="BF203" s="482"/>
      <c r="BG203" s="482"/>
      <c r="BH203" s="482"/>
      <c r="BI203" s="482"/>
      <c r="BJ203" s="482"/>
      <c r="BK203" s="482"/>
      <c r="BL203" s="482"/>
      <c r="BM203" s="482"/>
      <c r="BN203" s="482"/>
      <c r="BO203" s="482"/>
      <c r="BP203" s="482"/>
      <c r="BQ203" s="482"/>
      <c r="BR203" s="482"/>
      <c r="BS203" s="482"/>
      <c r="BT203" s="482"/>
      <c r="BU203" s="482"/>
      <c r="BV203" s="482"/>
      <c r="BW203" s="482"/>
      <c r="BX203" s="482"/>
      <c r="BY203" s="482"/>
      <c r="BZ203" s="482"/>
      <c r="CA203" s="482"/>
      <c r="CB203" s="482"/>
      <c r="CC203" s="482"/>
      <c r="CD203" s="482"/>
      <c r="CE203" s="482"/>
      <c r="CF203" s="482"/>
      <c r="CG203" s="482"/>
      <c r="CH203" s="482"/>
      <c r="CI203" s="482"/>
      <c r="CJ203" s="482"/>
    </row>
    <row r="204" spans="1:88" ht="12.75" customHeight="1" x14ac:dyDescent="0.2">
      <c r="A204" s="482">
        <v>3</v>
      </c>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c r="AO204" s="482"/>
      <c r="AP204" s="482"/>
      <c r="AQ204" s="482"/>
      <c r="AR204" s="482"/>
      <c r="AS204" s="482"/>
      <c r="AT204" s="482"/>
      <c r="AU204" s="482"/>
      <c r="AV204" s="482"/>
      <c r="AW204" s="482"/>
      <c r="AX204" s="482"/>
      <c r="AY204" s="482"/>
      <c r="AZ204" s="482"/>
      <c r="BA204" s="482"/>
      <c r="BB204" s="482"/>
      <c r="BC204" s="482"/>
      <c r="BD204" s="482"/>
      <c r="BE204" s="482"/>
      <c r="BF204" s="482"/>
      <c r="BG204" s="482"/>
      <c r="BH204" s="482"/>
      <c r="BI204" s="482"/>
      <c r="BJ204" s="482"/>
      <c r="BK204" s="482"/>
      <c r="BL204" s="482"/>
      <c r="BM204" s="482"/>
      <c r="BN204" s="482"/>
      <c r="BO204" s="482"/>
      <c r="BP204" s="482"/>
      <c r="BQ204" s="482"/>
      <c r="BR204" s="482"/>
      <c r="BS204" s="482"/>
      <c r="BT204" s="482"/>
      <c r="BU204" s="482"/>
      <c r="BV204" s="482"/>
      <c r="BW204" s="482"/>
      <c r="BX204" s="482"/>
      <c r="BY204" s="482"/>
      <c r="BZ204" s="482"/>
      <c r="CA204" s="482"/>
      <c r="CB204" s="482"/>
      <c r="CC204" s="482"/>
      <c r="CD204" s="482"/>
      <c r="CE204" s="482"/>
      <c r="CF204" s="482"/>
      <c r="CG204" s="482"/>
      <c r="CH204" s="482"/>
      <c r="CI204" s="482"/>
      <c r="CJ204" s="482"/>
    </row>
    <row r="205" spans="1:88" ht="12.75" customHeight="1" x14ac:dyDescent="0.2">
      <c r="A205" s="482">
        <v>4</v>
      </c>
      <c r="B205" s="11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O205" s="482"/>
      <c r="AP205" s="482"/>
      <c r="AQ205" s="482"/>
      <c r="AR205" s="482"/>
      <c r="AS205" s="482"/>
      <c r="AT205" s="482"/>
      <c r="AU205" s="482"/>
      <c r="AV205" s="482"/>
      <c r="AW205" s="482"/>
      <c r="AX205" s="482"/>
      <c r="AY205" s="482"/>
      <c r="AZ205" s="482"/>
      <c r="BA205" s="482"/>
      <c r="BB205" s="482"/>
      <c r="BC205" s="482"/>
      <c r="BD205" s="482"/>
      <c r="BE205" s="482"/>
      <c r="BF205" s="482"/>
      <c r="BG205" s="482"/>
      <c r="BH205" s="482"/>
      <c r="BI205" s="482"/>
      <c r="BJ205" s="482"/>
      <c r="BK205" s="482"/>
      <c r="BL205" s="482"/>
      <c r="BM205" s="482"/>
      <c r="BN205" s="482"/>
      <c r="BO205" s="482"/>
      <c r="BP205" s="482"/>
      <c r="BQ205" s="482"/>
      <c r="BR205" s="482"/>
      <c r="BS205" s="482"/>
      <c r="BT205" s="482"/>
      <c r="BU205" s="482"/>
      <c r="BV205" s="482"/>
      <c r="BW205" s="482"/>
      <c r="BX205" s="482"/>
      <c r="BY205" s="482"/>
      <c r="BZ205" s="482"/>
      <c r="CA205" s="482"/>
      <c r="CB205" s="482"/>
      <c r="CC205" s="482"/>
      <c r="CD205" s="482"/>
      <c r="CE205" s="482"/>
      <c r="CF205" s="482"/>
      <c r="CG205" s="482"/>
      <c r="CH205" s="482"/>
      <c r="CI205" s="482"/>
      <c r="CJ205" s="482"/>
    </row>
    <row r="206" spans="1:88" ht="12.75" customHeight="1" x14ac:dyDescent="0.2">
      <c r="A206" s="482">
        <v>5</v>
      </c>
      <c r="B206" s="11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482"/>
      <c r="AR206" s="482"/>
      <c r="AS206" s="482"/>
      <c r="AT206" s="482"/>
      <c r="AU206" s="482"/>
      <c r="AV206" s="482"/>
      <c r="AW206" s="482"/>
      <c r="AX206" s="482"/>
      <c r="AY206" s="482"/>
      <c r="AZ206" s="482"/>
      <c r="BA206" s="482"/>
      <c r="BB206" s="482"/>
      <c r="BC206" s="482"/>
      <c r="BD206" s="482"/>
      <c r="BE206" s="482"/>
      <c r="BF206" s="482"/>
      <c r="BG206" s="482"/>
      <c r="BH206" s="482"/>
      <c r="BI206" s="482"/>
      <c r="BJ206" s="482"/>
      <c r="BK206" s="482"/>
      <c r="BL206" s="482"/>
      <c r="BM206" s="482"/>
      <c r="BN206" s="482"/>
      <c r="BO206" s="482"/>
      <c r="BP206" s="482"/>
      <c r="BQ206" s="482"/>
      <c r="BR206" s="482"/>
      <c r="BS206" s="482"/>
      <c r="BT206" s="482"/>
      <c r="BU206" s="482"/>
      <c r="BV206" s="482"/>
      <c r="BW206" s="482"/>
      <c r="BX206" s="482"/>
      <c r="BY206" s="482"/>
      <c r="BZ206" s="482"/>
      <c r="CA206" s="482"/>
      <c r="CB206" s="482"/>
      <c r="CC206" s="482"/>
      <c r="CD206" s="482"/>
      <c r="CE206" s="482"/>
      <c r="CF206" s="482"/>
      <c r="CG206" s="482"/>
      <c r="CH206" s="482"/>
      <c r="CI206" s="482"/>
      <c r="CJ206" s="482"/>
    </row>
    <row r="207" spans="1:88" ht="12.75" customHeight="1" x14ac:dyDescent="0.2">
      <c r="A207" s="482">
        <v>6</v>
      </c>
      <c r="B207" s="11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2"/>
      <c r="AQ207" s="482"/>
      <c r="AR207" s="482"/>
      <c r="AS207" s="482"/>
      <c r="AT207" s="482"/>
      <c r="AU207" s="482"/>
      <c r="AV207" s="482"/>
      <c r="AW207" s="482"/>
      <c r="AX207" s="482"/>
      <c r="AY207" s="482"/>
      <c r="AZ207" s="482"/>
      <c r="BA207" s="482"/>
      <c r="BB207" s="482"/>
      <c r="BC207" s="482"/>
      <c r="BD207" s="482"/>
      <c r="BE207" s="482"/>
      <c r="BF207" s="482"/>
      <c r="BG207" s="482"/>
      <c r="BH207" s="482"/>
      <c r="BI207" s="482"/>
      <c r="BJ207" s="482"/>
      <c r="BK207" s="482"/>
      <c r="BL207" s="482"/>
      <c r="BM207" s="482"/>
      <c r="BN207" s="482"/>
      <c r="BO207" s="482"/>
      <c r="BP207" s="482"/>
      <c r="BQ207" s="482"/>
      <c r="BR207" s="482"/>
      <c r="BS207" s="482"/>
      <c r="BT207" s="482"/>
      <c r="BU207" s="482"/>
      <c r="BV207" s="482"/>
      <c r="BW207" s="482"/>
      <c r="BX207" s="482"/>
      <c r="BY207" s="482"/>
      <c r="BZ207" s="482"/>
      <c r="CA207" s="482"/>
      <c r="CB207" s="482"/>
      <c r="CC207" s="482"/>
      <c r="CD207" s="482"/>
      <c r="CE207" s="482"/>
      <c r="CF207" s="482"/>
      <c r="CG207" s="482"/>
      <c r="CH207" s="482"/>
      <c r="CI207" s="482"/>
      <c r="CJ207" s="482"/>
    </row>
    <row r="208" spans="1:88" ht="12.75" customHeight="1" x14ac:dyDescent="0.2">
      <c r="A208" s="482">
        <v>7</v>
      </c>
      <c r="B208" s="11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482"/>
      <c r="AR208" s="482"/>
      <c r="AS208" s="482"/>
      <c r="AT208" s="482"/>
      <c r="AU208" s="482"/>
      <c r="AV208" s="482"/>
      <c r="AW208" s="482"/>
      <c r="AX208" s="482"/>
      <c r="AY208" s="482"/>
      <c r="AZ208" s="482"/>
      <c r="BA208" s="482"/>
      <c r="BB208" s="482"/>
      <c r="BC208" s="482"/>
      <c r="BD208" s="482"/>
      <c r="BE208" s="482"/>
      <c r="BF208" s="482"/>
      <c r="BG208" s="482"/>
      <c r="BH208" s="482"/>
      <c r="BI208" s="482"/>
      <c r="BJ208" s="482"/>
      <c r="BK208" s="482"/>
      <c r="BL208" s="482"/>
      <c r="BM208" s="482"/>
      <c r="BN208" s="482"/>
      <c r="BO208" s="482"/>
      <c r="BP208" s="482"/>
      <c r="BQ208" s="482"/>
      <c r="BR208" s="482"/>
      <c r="BS208" s="482"/>
      <c r="BT208" s="482"/>
      <c r="BU208" s="482"/>
      <c r="BV208" s="482"/>
      <c r="BW208" s="482"/>
      <c r="BX208" s="482"/>
      <c r="BY208" s="482"/>
      <c r="BZ208" s="482"/>
      <c r="CA208" s="482"/>
      <c r="CB208" s="482"/>
      <c r="CC208" s="482"/>
      <c r="CD208" s="482"/>
      <c r="CE208" s="482"/>
      <c r="CF208" s="482"/>
      <c r="CG208" s="482"/>
      <c r="CH208" s="482"/>
      <c r="CI208" s="482"/>
      <c r="CJ208" s="482"/>
    </row>
    <row r="209" spans="1:88" ht="12.75" customHeight="1" x14ac:dyDescent="0.2">
      <c r="A209" s="482">
        <v>8</v>
      </c>
      <c r="B209" s="11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c r="AO209" s="482"/>
      <c r="AP209" s="482"/>
      <c r="AQ209" s="482"/>
      <c r="AR209" s="482"/>
      <c r="AS209" s="482"/>
      <c r="AT209" s="482"/>
      <c r="AU209" s="482"/>
      <c r="AV209" s="482"/>
      <c r="AW209" s="482"/>
      <c r="AX209" s="482"/>
      <c r="AY209" s="482"/>
      <c r="AZ209" s="482"/>
      <c r="BA209" s="482"/>
      <c r="BB209" s="482"/>
      <c r="BC209" s="482"/>
      <c r="BD209" s="482"/>
      <c r="BE209" s="482"/>
      <c r="BF209" s="482"/>
      <c r="BG209" s="482"/>
      <c r="BH209" s="482"/>
      <c r="BI209" s="482"/>
      <c r="BJ209" s="482"/>
      <c r="BK209" s="482"/>
      <c r="BL209" s="482"/>
      <c r="BM209" s="482"/>
      <c r="BN209" s="482"/>
      <c r="BO209" s="482"/>
      <c r="BP209" s="482"/>
      <c r="BQ209" s="482"/>
      <c r="BR209" s="482"/>
      <c r="BS209" s="482"/>
      <c r="BT209" s="482"/>
      <c r="BU209" s="482"/>
      <c r="BV209" s="482"/>
      <c r="BW209" s="482"/>
      <c r="BX209" s="482"/>
      <c r="BY209" s="482"/>
      <c r="BZ209" s="482"/>
      <c r="CA209" s="482"/>
      <c r="CB209" s="482"/>
      <c r="CC209" s="482"/>
      <c r="CD209" s="482"/>
      <c r="CE209" s="482"/>
      <c r="CF209" s="482"/>
      <c r="CG209" s="482"/>
      <c r="CH209" s="482"/>
      <c r="CI209" s="482"/>
      <c r="CJ209" s="482"/>
    </row>
    <row r="210" spans="1:88" ht="12.75" customHeight="1" x14ac:dyDescent="0.2">
      <c r="A210" s="482">
        <v>9</v>
      </c>
      <c r="B210" s="7"/>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O210" s="482"/>
      <c r="AP210" s="482"/>
      <c r="AQ210" s="482"/>
      <c r="AR210" s="482"/>
      <c r="AS210" s="482"/>
      <c r="AT210" s="482"/>
      <c r="AU210" s="482"/>
      <c r="AV210" s="482"/>
      <c r="AW210" s="482"/>
      <c r="AX210" s="482"/>
      <c r="AY210" s="482"/>
      <c r="AZ210" s="482"/>
      <c r="BA210" s="482"/>
      <c r="BB210" s="482"/>
      <c r="BC210" s="482"/>
      <c r="BD210" s="482"/>
      <c r="BE210" s="482"/>
      <c r="BF210" s="482"/>
      <c r="BG210" s="482"/>
      <c r="BH210" s="482"/>
      <c r="BI210" s="482"/>
      <c r="BJ210" s="482"/>
      <c r="BK210" s="482"/>
      <c r="BL210" s="482"/>
      <c r="BM210" s="482"/>
      <c r="BN210" s="482"/>
      <c r="BO210" s="482"/>
      <c r="BP210" s="482"/>
      <c r="BQ210" s="482"/>
      <c r="BR210" s="482"/>
      <c r="BS210" s="482"/>
      <c r="BT210" s="482"/>
      <c r="BU210" s="482"/>
      <c r="BV210" s="482"/>
      <c r="BW210" s="482"/>
      <c r="BX210" s="482"/>
      <c r="BY210" s="482"/>
      <c r="BZ210" s="482"/>
      <c r="CA210" s="482"/>
      <c r="CB210" s="482"/>
      <c r="CC210" s="482"/>
      <c r="CD210" s="482"/>
      <c r="CE210" s="482"/>
      <c r="CF210" s="482"/>
      <c r="CG210" s="482"/>
      <c r="CH210" s="482"/>
      <c r="CI210" s="482"/>
      <c r="CJ210" s="482"/>
    </row>
    <row r="211" spans="1:88" ht="12.75" customHeight="1" x14ac:dyDescent="0.2">
      <c r="A211" s="482">
        <v>10</v>
      </c>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7"/>
      <c r="AG211" s="482"/>
      <c r="AH211" s="482"/>
      <c r="AI211" s="482"/>
      <c r="AJ211" s="482"/>
      <c r="AK211" s="482"/>
      <c r="AL211" s="482"/>
      <c r="AM211" s="482"/>
      <c r="AN211" s="482"/>
      <c r="AO211" s="482"/>
      <c r="AP211" s="482"/>
      <c r="AQ211" s="482"/>
      <c r="AR211" s="482"/>
      <c r="AS211" s="482"/>
      <c r="AT211" s="482"/>
      <c r="AU211" s="482"/>
      <c r="AV211" s="482"/>
      <c r="AW211" s="482"/>
      <c r="AX211" s="482"/>
      <c r="AY211" s="482"/>
      <c r="AZ211" s="482"/>
      <c r="BA211" s="482"/>
      <c r="BB211" s="482"/>
      <c r="BC211" s="482"/>
      <c r="BD211" s="482"/>
      <c r="BE211" s="482"/>
      <c r="BF211" s="482"/>
      <c r="BG211" s="482"/>
      <c r="BH211" s="482"/>
      <c r="BI211" s="482"/>
      <c r="BJ211" s="482"/>
      <c r="BK211" s="482"/>
      <c r="BL211" s="482"/>
      <c r="BM211" s="482"/>
      <c r="BN211" s="482"/>
      <c r="BO211" s="482"/>
      <c r="BP211" s="482"/>
      <c r="BQ211" s="482"/>
      <c r="BR211" s="482"/>
      <c r="BS211" s="482"/>
      <c r="BT211" s="482"/>
      <c r="BU211" s="482"/>
      <c r="BV211" s="482"/>
      <c r="BW211" s="482"/>
      <c r="BX211" s="482"/>
      <c r="BY211" s="482"/>
      <c r="BZ211" s="482"/>
      <c r="CA211" s="482"/>
      <c r="CB211" s="482"/>
      <c r="CC211" s="482"/>
      <c r="CD211" s="482"/>
      <c r="CE211" s="482"/>
      <c r="CF211" s="482"/>
      <c r="CG211" s="482"/>
      <c r="CH211" s="482"/>
      <c r="CI211" s="482"/>
      <c r="CJ211" s="482"/>
    </row>
    <row r="212" spans="1:88" ht="12.75" customHeight="1" x14ac:dyDescent="0.2">
      <c r="A212" s="482">
        <v>11</v>
      </c>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c r="AE212" s="482"/>
      <c r="AF212" s="7"/>
      <c r="AG212" s="482"/>
      <c r="AH212" s="482"/>
      <c r="AI212" s="482"/>
      <c r="AJ212" s="482"/>
      <c r="AK212" s="482"/>
      <c r="AL212" s="482"/>
      <c r="AM212" s="482"/>
      <c r="AN212" s="482"/>
      <c r="AO212" s="482"/>
      <c r="AP212" s="482"/>
      <c r="AQ212" s="482"/>
      <c r="AR212" s="482"/>
      <c r="AS212" s="482"/>
      <c r="AT212" s="482"/>
      <c r="AU212" s="482"/>
      <c r="AV212" s="482"/>
      <c r="AW212" s="482"/>
      <c r="AX212" s="482"/>
      <c r="AY212" s="482"/>
      <c r="AZ212" s="482"/>
      <c r="BA212" s="482"/>
      <c r="BB212" s="482"/>
      <c r="BC212" s="482"/>
      <c r="BD212" s="482"/>
      <c r="BE212" s="482"/>
      <c r="BF212" s="482"/>
      <c r="BG212" s="482"/>
      <c r="BH212" s="482"/>
      <c r="BI212" s="482"/>
      <c r="BJ212" s="482"/>
      <c r="BK212" s="482"/>
      <c r="BL212" s="482"/>
      <c r="BM212" s="482"/>
      <c r="BN212" s="482"/>
      <c r="BO212" s="482"/>
      <c r="BP212" s="482"/>
      <c r="BQ212" s="482"/>
      <c r="BR212" s="482"/>
      <c r="BS212" s="482"/>
      <c r="BT212" s="482"/>
      <c r="BU212" s="482"/>
      <c r="BV212" s="482"/>
      <c r="BW212" s="482"/>
      <c r="BX212" s="482"/>
      <c r="BY212" s="482"/>
      <c r="BZ212" s="482"/>
      <c r="CA212" s="482"/>
      <c r="CB212" s="482"/>
      <c r="CC212" s="482"/>
      <c r="CD212" s="482"/>
      <c r="CE212" s="482"/>
      <c r="CF212" s="482"/>
      <c r="CG212" s="482"/>
      <c r="CH212" s="482"/>
      <c r="CI212" s="482"/>
      <c r="CJ212" s="482"/>
    </row>
    <row r="213" spans="1:88" ht="12.75" customHeight="1" x14ac:dyDescent="0.2">
      <c r="A213" s="482">
        <v>12</v>
      </c>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7"/>
      <c r="AG213" s="482"/>
      <c r="AH213" s="482"/>
      <c r="AI213" s="482"/>
      <c r="AJ213" s="482"/>
      <c r="AK213" s="482"/>
      <c r="AL213" s="482"/>
      <c r="AM213" s="482"/>
      <c r="AN213" s="482"/>
      <c r="AO213" s="482"/>
      <c r="AP213" s="482"/>
      <c r="AQ213" s="482"/>
      <c r="AR213" s="482"/>
      <c r="AS213" s="482"/>
      <c r="AT213" s="482"/>
      <c r="AU213" s="482"/>
      <c r="AV213" s="482"/>
      <c r="AW213" s="482"/>
      <c r="AX213" s="482"/>
      <c r="AY213" s="482"/>
      <c r="AZ213" s="482"/>
      <c r="BA213" s="482"/>
      <c r="BB213" s="482"/>
      <c r="BC213" s="482"/>
      <c r="BD213" s="482"/>
      <c r="BE213" s="482"/>
      <c r="BF213" s="482"/>
      <c r="BG213" s="482"/>
      <c r="BH213" s="482"/>
      <c r="BI213" s="482"/>
      <c r="BJ213" s="482"/>
      <c r="BK213" s="482"/>
      <c r="BL213" s="482"/>
      <c r="BM213" s="482"/>
      <c r="BN213" s="482"/>
      <c r="BO213" s="482"/>
      <c r="BP213" s="482"/>
      <c r="BQ213" s="482"/>
      <c r="BR213" s="482"/>
      <c r="BS213" s="482"/>
      <c r="BT213" s="482"/>
      <c r="BU213" s="482"/>
      <c r="BV213" s="482"/>
      <c r="BW213" s="482"/>
      <c r="BX213" s="482"/>
      <c r="BY213" s="482"/>
      <c r="BZ213" s="482"/>
      <c r="CA213" s="482"/>
      <c r="CB213" s="482"/>
      <c r="CC213" s="482"/>
      <c r="CD213" s="482"/>
      <c r="CE213" s="482"/>
      <c r="CF213" s="482"/>
      <c r="CG213" s="482"/>
      <c r="CH213" s="482"/>
      <c r="CI213" s="482"/>
      <c r="CJ213" s="482"/>
    </row>
    <row r="214" spans="1:88" ht="12.75" customHeight="1" x14ac:dyDescent="0.2">
      <c r="A214" s="482">
        <v>13</v>
      </c>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69"/>
      <c r="AG214" s="482"/>
      <c r="AH214" s="482"/>
      <c r="AI214" s="482"/>
      <c r="AJ214" s="482"/>
      <c r="AK214" s="482"/>
      <c r="AL214" s="482"/>
      <c r="AM214" s="482"/>
      <c r="AN214" s="482"/>
      <c r="AO214" s="482"/>
      <c r="AP214" s="482"/>
      <c r="AQ214" s="482"/>
      <c r="AR214" s="482"/>
      <c r="AS214" s="482"/>
      <c r="AT214" s="482"/>
      <c r="AU214" s="482"/>
      <c r="AV214" s="482"/>
      <c r="AW214" s="482"/>
      <c r="AX214" s="482"/>
      <c r="AY214" s="482"/>
      <c r="AZ214" s="482"/>
      <c r="BA214" s="482"/>
      <c r="BB214" s="482"/>
      <c r="BC214" s="482"/>
      <c r="BD214" s="482"/>
      <c r="BE214" s="482"/>
      <c r="BF214" s="482"/>
      <c r="BG214" s="482"/>
      <c r="BH214" s="482"/>
      <c r="BI214" s="482"/>
      <c r="BJ214" s="482"/>
      <c r="BK214" s="482"/>
      <c r="BL214" s="482"/>
      <c r="BM214" s="482"/>
      <c r="BN214" s="482"/>
      <c r="BO214" s="482"/>
      <c r="BP214" s="482"/>
      <c r="BQ214" s="482"/>
      <c r="BR214" s="482"/>
      <c r="BS214" s="482"/>
      <c r="BT214" s="482"/>
      <c r="BU214" s="482"/>
      <c r="BV214" s="482"/>
      <c r="BW214" s="482"/>
      <c r="BX214" s="482"/>
      <c r="BY214" s="482"/>
      <c r="BZ214" s="482"/>
      <c r="CA214" s="482"/>
      <c r="CB214" s="482"/>
      <c r="CC214" s="482"/>
      <c r="CD214" s="482"/>
      <c r="CE214" s="482"/>
      <c r="CF214" s="482"/>
      <c r="CG214" s="482"/>
      <c r="CH214" s="482"/>
      <c r="CI214" s="482"/>
      <c r="CJ214" s="482"/>
    </row>
    <row r="215" spans="1:88" ht="12.75" customHeight="1" x14ac:dyDescent="0.2">
      <c r="A215" s="482">
        <v>14</v>
      </c>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c r="AE215" s="482"/>
      <c r="AF215" s="112"/>
      <c r="AG215" s="482"/>
      <c r="AH215" s="482"/>
      <c r="AI215" s="482"/>
      <c r="AJ215" s="482"/>
      <c r="AK215" s="482"/>
      <c r="AL215" s="482"/>
      <c r="AM215" s="482"/>
      <c r="AN215" s="482"/>
      <c r="AO215" s="482"/>
      <c r="AP215" s="482"/>
      <c r="AQ215" s="482"/>
      <c r="AR215" s="482"/>
      <c r="AS215" s="482"/>
      <c r="AT215" s="482"/>
      <c r="AU215" s="482"/>
      <c r="AV215" s="482"/>
      <c r="AW215" s="482"/>
      <c r="AX215" s="482"/>
      <c r="AY215" s="482"/>
      <c r="AZ215" s="482"/>
      <c r="BA215" s="482"/>
      <c r="BB215" s="482"/>
      <c r="BC215" s="482"/>
      <c r="BD215" s="482"/>
      <c r="BE215" s="482"/>
      <c r="BF215" s="482"/>
      <c r="BG215" s="482"/>
      <c r="BH215" s="482"/>
      <c r="BI215" s="482"/>
      <c r="BJ215" s="482"/>
      <c r="BK215" s="482"/>
      <c r="BL215" s="482"/>
      <c r="BM215" s="482"/>
      <c r="BN215" s="482"/>
      <c r="BO215" s="482"/>
      <c r="BP215" s="482"/>
      <c r="BQ215" s="482"/>
      <c r="BR215" s="482"/>
      <c r="BS215" s="482"/>
      <c r="BT215" s="482"/>
      <c r="BU215" s="482"/>
      <c r="BV215" s="482"/>
      <c r="BW215" s="482"/>
      <c r="BX215" s="482"/>
      <c r="BY215" s="482"/>
      <c r="BZ215" s="482"/>
      <c r="CA215" s="482"/>
      <c r="CB215" s="482"/>
      <c r="CC215" s="482"/>
      <c r="CD215" s="482"/>
      <c r="CE215" s="482"/>
      <c r="CF215" s="482"/>
      <c r="CG215" s="482"/>
      <c r="CH215" s="482"/>
      <c r="CI215" s="482"/>
      <c r="CJ215" s="482"/>
    </row>
    <row r="216" spans="1:88" ht="12.75" customHeight="1" x14ac:dyDescent="0.2">
      <c r="A216" s="482">
        <v>15</v>
      </c>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c r="AO216" s="482"/>
      <c r="AP216" s="482"/>
      <c r="AQ216" s="482"/>
      <c r="AR216" s="482"/>
      <c r="AS216" s="482"/>
      <c r="AT216" s="482"/>
      <c r="AU216" s="482"/>
      <c r="AV216" s="482"/>
      <c r="AW216" s="482"/>
      <c r="AX216" s="482"/>
      <c r="AY216" s="482"/>
      <c r="AZ216" s="482"/>
      <c r="BA216" s="482"/>
      <c r="BB216" s="482"/>
      <c r="BC216" s="482"/>
      <c r="BD216" s="482"/>
      <c r="BE216" s="482"/>
      <c r="BF216" s="482"/>
      <c r="BG216" s="482"/>
      <c r="BH216" s="482"/>
      <c r="BI216" s="482"/>
      <c r="BJ216" s="482"/>
      <c r="BK216" s="482"/>
      <c r="BL216" s="482"/>
      <c r="BM216" s="482"/>
      <c r="BN216" s="482"/>
      <c r="BO216" s="482"/>
      <c r="BP216" s="482"/>
      <c r="BQ216" s="482"/>
      <c r="BR216" s="482"/>
      <c r="BS216" s="482"/>
      <c r="BT216" s="482"/>
      <c r="BU216" s="482"/>
      <c r="BV216" s="482"/>
      <c r="BW216" s="482"/>
      <c r="BX216" s="482"/>
      <c r="BY216" s="482"/>
      <c r="BZ216" s="482"/>
      <c r="CA216" s="482"/>
      <c r="CB216" s="482"/>
      <c r="CC216" s="482"/>
      <c r="CD216" s="482"/>
      <c r="CE216" s="482"/>
      <c r="CF216" s="482"/>
      <c r="CG216" s="482"/>
      <c r="CH216" s="482"/>
      <c r="CI216" s="482"/>
      <c r="CJ216" s="482"/>
    </row>
    <row r="217" spans="1:88" ht="12.75" customHeight="1" x14ac:dyDescent="0.2">
      <c r="A217" s="482"/>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O217" s="482"/>
      <c r="AP217" s="482"/>
      <c r="AQ217" s="482"/>
      <c r="AR217" s="482"/>
      <c r="AS217" s="482"/>
      <c r="AT217" s="482"/>
      <c r="AU217" s="482"/>
      <c r="AV217" s="482"/>
      <c r="AW217" s="482"/>
      <c r="AX217" s="482"/>
      <c r="AY217" s="482"/>
      <c r="AZ217" s="482"/>
      <c r="BA217" s="482"/>
      <c r="BB217" s="482"/>
      <c r="BC217" s="482"/>
      <c r="BD217" s="482"/>
      <c r="BE217" s="482"/>
      <c r="BF217" s="482"/>
      <c r="BG217" s="482"/>
      <c r="BH217" s="482"/>
      <c r="BI217" s="482"/>
      <c r="BJ217" s="482"/>
      <c r="BK217" s="482"/>
      <c r="BL217" s="482"/>
      <c r="BM217" s="482"/>
      <c r="BN217" s="482"/>
      <c r="BO217" s="482"/>
      <c r="BP217" s="482"/>
      <c r="BQ217" s="482"/>
      <c r="BR217" s="482"/>
      <c r="BS217" s="482"/>
      <c r="BT217" s="482"/>
      <c r="BU217" s="482"/>
      <c r="BV217" s="482"/>
      <c r="BW217" s="482"/>
      <c r="BX217" s="482"/>
      <c r="BY217" s="482"/>
      <c r="BZ217" s="482"/>
      <c r="CA217" s="482"/>
      <c r="CB217" s="482"/>
      <c r="CC217" s="482"/>
      <c r="CD217" s="482"/>
      <c r="CE217" s="482"/>
      <c r="CF217" s="482"/>
      <c r="CG217" s="482"/>
      <c r="CH217" s="482"/>
      <c r="CI217" s="482"/>
      <c r="CJ217" s="482"/>
    </row>
    <row r="218" spans="1:88" ht="12.75" customHeight="1" x14ac:dyDescent="0.2">
      <c r="A218" s="482"/>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c r="AE218" s="482"/>
      <c r="AF218" s="482"/>
      <c r="AG218" s="482"/>
      <c r="AH218" s="482"/>
      <c r="AI218" s="482"/>
      <c r="AJ218" s="482"/>
      <c r="AK218" s="482"/>
      <c r="AL218" s="482"/>
      <c r="AM218" s="482"/>
      <c r="AN218" s="482"/>
      <c r="AO218" s="482"/>
      <c r="AP218" s="482"/>
      <c r="AQ218" s="482"/>
      <c r="AR218" s="482"/>
      <c r="AS218" s="482"/>
      <c r="AT218" s="482"/>
      <c r="AU218" s="482"/>
      <c r="AV218" s="482"/>
      <c r="AW218" s="482"/>
      <c r="AX218" s="482"/>
      <c r="AY218" s="482"/>
      <c r="AZ218" s="482"/>
      <c r="BA218" s="482"/>
      <c r="BB218" s="482"/>
      <c r="BC218" s="482"/>
      <c r="BD218" s="482"/>
      <c r="BE218" s="482"/>
      <c r="BF218" s="482"/>
      <c r="BG218" s="482"/>
      <c r="BH218" s="482"/>
      <c r="BI218" s="482"/>
      <c r="BJ218" s="482"/>
      <c r="BK218" s="482"/>
      <c r="BL218" s="482"/>
      <c r="BM218" s="482"/>
      <c r="BN218" s="482"/>
      <c r="BO218" s="482"/>
      <c r="BP218" s="482"/>
      <c r="BQ218" s="482"/>
      <c r="BR218" s="482"/>
      <c r="BS218" s="482"/>
      <c r="BT218" s="482"/>
      <c r="BU218" s="482"/>
      <c r="BV218" s="482"/>
      <c r="BW218" s="482"/>
      <c r="BX218" s="482"/>
      <c r="BY218" s="482"/>
      <c r="BZ218" s="482"/>
      <c r="CA218" s="482"/>
      <c r="CB218" s="482"/>
      <c r="CC218" s="482"/>
      <c r="CD218" s="482"/>
      <c r="CE218" s="482"/>
      <c r="CF218" s="482"/>
      <c r="CG218" s="482"/>
      <c r="CH218" s="482"/>
      <c r="CI218" s="482"/>
      <c r="CJ218" s="482"/>
    </row>
    <row r="219" spans="1:88" ht="12.75" customHeight="1" x14ac:dyDescent="0.2">
      <c r="A219" s="482"/>
      <c r="B219" s="482"/>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c r="AE219" s="482"/>
      <c r="AF219" s="482"/>
      <c r="AG219" s="482"/>
      <c r="AH219" s="482"/>
      <c r="AI219" s="482"/>
      <c r="AJ219" s="482"/>
      <c r="AK219" s="482"/>
      <c r="AL219" s="482"/>
      <c r="AM219" s="482"/>
      <c r="AN219" s="482"/>
      <c r="AO219" s="482"/>
      <c r="AP219" s="482"/>
      <c r="AQ219" s="482"/>
      <c r="AR219" s="482"/>
      <c r="AS219" s="482"/>
      <c r="AT219" s="482"/>
      <c r="AU219" s="482"/>
      <c r="AV219" s="482"/>
      <c r="AW219" s="482"/>
      <c r="AX219" s="482"/>
      <c r="AY219" s="482"/>
      <c r="AZ219" s="482"/>
      <c r="BA219" s="482"/>
      <c r="BB219" s="482"/>
      <c r="BC219" s="482"/>
      <c r="BD219" s="482"/>
      <c r="BE219" s="482"/>
      <c r="BF219" s="482"/>
      <c r="BG219" s="482"/>
      <c r="BH219" s="482"/>
      <c r="BI219" s="482"/>
      <c r="BJ219" s="482"/>
      <c r="BK219" s="482"/>
      <c r="BL219" s="482"/>
      <c r="BM219" s="482"/>
      <c r="BN219" s="482"/>
      <c r="BO219" s="482"/>
      <c r="BP219" s="482"/>
      <c r="BQ219" s="482"/>
      <c r="BR219" s="482"/>
      <c r="BS219" s="482"/>
      <c r="BT219" s="482"/>
      <c r="BU219" s="482"/>
      <c r="BV219" s="482"/>
      <c r="BW219" s="482"/>
      <c r="BX219" s="482"/>
      <c r="BY219" s="482"/>
      <c r="BZ219" s="482"/>
      <c r="CA219" s="482"/>
      <c r="CB219" s="482"/>
      <c r="CC219" s="482"/>
      <c r="CD219" s="482"/>
      <c r="CE219" s="482"/>
      <c r="CF219" s="482"/>
      <c r="CG219" s="482"/>
      <c r="CH219" s="482"/>
      <c r="CI219" s="482"/>
      <c r="CJ219" s="482"/>
    </row>
    <row r="220" spans="1:88" ht="12.75" customHeight="1" x14ac:dyDescent="0.2">
      <c r="A220" s="482"/>
      <c r="B220" s="482"/>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c r="AE220" s="482"/>
      <c r="AF220" s="482"/>
      <c r="AG220" s="482"/>
      <c r="AH220" s="482"/>
      <c r="AI220" s="482"/>
      <c r="AJ220" s="482"/>
      <c r="AK220" s="482"/>
      <c r="AL220" s="482"/>
      <c r="AM220" s="482"/>
      <c r="AN220" s="482"/>
      <c r="AO220" s="482"/>
      <c r="AP220" s="482"/>
      <c r="AQ220" s="482"/>
      <c r="AR220" s="482"/>
      <c r="AS220" s="482"/>
      <c r="AT220" s="482"/>
      <c r="AU220" s="482"/>
      <c r="AV220" s="482"/>
      <c r="AW220" s="482"/>
      <c r="AX220" s="482"/>
      <c r="AY220" s="482"/>
      <c r="AZ220" s="482"/>
      <c r="BA220" s="482"/>
      <c r="BB220" s="482"/>
      <c r="BC220" s="482"/>
      <c r="BD220" s="482"/>
      <c r="BE220" s="482"/>
      <c r="BF220" s="482"/>
      <c r="BG220" s="482"/>
      <c r="BH220" s="482"/>
      <c r="BI220" s="482"/>
      <c r="BJ220" s="482"/>
      <c r="BK220" s="482"/>
      <c r="BL220" s="482"/>
      <c r="BM220" s="482"/>
      <c r="BN220" s="482"/>
      <c r="BO220" s="482"/>
      <c r="BP220" s="482"/>
      <c r="BQ220" s="482"/>
      <c r="BR220" s="482"/>
      <c r="BS220" s="482"/>
      <c r="BT220" s="482"/>
      <c r="BU220" s="482"/>
      <c r="BV220" s="482"/>
      <c r="BW220" s="482"/>
      <c r="BX220" s="482"/>
      <c r="BY220" s="482"/>
      <c r="BZ220" s="482"/>
      <c r="CA220" s="482"/>
      <c r="CB220" s="482"/>
      <c r="CC220" s="482"/>
      <c r="CD220" s="482"/>
      <c r="CE220" s="482"/>
      <c r="CF220" s="482"/>
      <c r="CG220" s="482"/>
      <c r="CH220" s="482"/>
      <c r="CI220" s="482"/>
      <c r="CJ220" s="482"/>
    </row>
    <row r="221" spans="1:88" ht="12.75" customHeight="1" x14ac:dyDescent="0.2">
      <c r="A221" s="482"/>
      <c r="B221" s="482"/>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c r="AE221" s="482"/>
      <c r="AF221" s="482"/>
      <c r="AG221" s="482"/>
      <c r="AH221" s="482"/>
      <c r="AI221" s="482"/>
      <c r="AJ221" s="482"/>
      <c r="AK221" s="482"/>
      <c r="AL221" s="482"/>
      <c r="AM221" s="482"/>
      <c r="AN221" s="482"/>
      <c r="AO221" s="482"/>
      <c r="AP221" s="482"/>
      <c r="AQ221" s="482"/>
      <c r="AR221" s="482"/>
      <c r="AS221" s="482"/>
      <c r="AT221" s="482"/>
      <c r="AU221" s="482"/>
      <c r="AV221" s="482"/>
      <c r="AW221" s="482"/>
      <c r="AX221" s="482"/>
      <c r="AY221" s="482"/>
      <c r="AZ221" s="482"/>
      <c r="BA221" s="482"/>
      <c r="BB221" s="482"/>
      <c r="BC221" s="482"/>
      <c r="BD221" s="482"/>
      <c r="BE221" s="482"/>
      <c r="BF221" s="482"/>
      <c r="BG221" s="482"/>
      <c r="BH221" s="482"/>
      <c r="BI221" s="482"/>
      <c r="BJ221" s="482"/>
      <c r="BK221" s="482"/>
      <c r="BL221" s="482"/>
      <c r="BM221" s="482"/>
      <c r="BN221" s="482"/>
      <c r="BO221" s="482"/>
      <c r="BP221" s="482"/>
      <c r="BQ221" s="482"/>
      <c r="BR221" s="482"/>
      <c r="BS221" s="482"/>
      <c r="BT221" s="482"/>
      <c r="BU221" s="482"/>
      <c r="BV221" s="482"/>
      <c r="BW221" s="482"/>
      <c r="BX221" s="482"/>
      <c r="BY221" s="482"/>
      <c r="BZ221" s="482"/>
      <c r="CA221" s="482"/>
      <c r="CB221" s="482"/>
      <c r="CC221" s="482"/>
      <c r="CD221" s="482"/>
      <c r="CE221" s="482"/>
      <c r="CF221" s="482"/>
      <c r="CG221" s="482"/>
      <c r="CH221" s="482"/>
      <c r="CI221" s="482"/>
      <c r="CJ221" s="482"/>
    </row>
    <row r="222" spans="1:88" ht="12.75" customHeight="1" x14ac:dyDescent="0.2">
      <c r="A222" s="482"/>
      <c r="B222" s="482"/>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c r="AE222" s="482"/>
      <c r="AF222" s="482"/>
      <c r="AG222" s="482"/>
      <c r="AH222" s="482"/>
      <c r="AI222" s="482"/>
      <c r="AJ222" s="482"/>
      <c r="AK222" s="482"/>
      <c r="AL222" s="482"/>
      <c r="AM222" s="482"/>
      <c r="AN222" s="482"/>
      <c r="AO222" s="482"/>
      <c r="AP222" s="482"/>
      <c r="AQ222" s="482"/>
      <c r="AR222" s="482"/>
      <c r="AS222" s="482"/>
      <c r="AT222" s="482"/>
      <c r="AU222" s="482"/>
      <c r="AV222" s="482"/>
      <c r="AW222" s="482"/>
      <c r="AX222" s="482"/>
      <c r="AY222" s="482"/>
      <c r="AZ222" s="482"/>
      <c r="BA222" s="482"/>
      <c r="BB222" s="482"/>
      <c r="BC222" s="482"/>
      <c r="BD222" s="482"/>
      <c r="BE222" s="482"/>
      <c r="BF222" s="482"/>
      <c r="BG222" s="482"/>
      <c r="BH222" s="482"/>
      <c r="BI222" s="482"/>
      <c r="BJ222" s="482"/>
      <c r="BK222" s="482"/>
      <c r="BL222" s="482"/>
      <c r="BM222" s="482"/>
      <c r="BN222" s="482"/>
      <c r="BO222" s="482"/>
      <c r="BP222" s="482"/>
      <c r="BQ222" s="482"/>
      <c r="BR222" s="482"/>
      <c r="BS222" s="482"/>
      <c r="BT222" s="482"/>
      <c r="BU222" s="482"/>
      <c r="BV222" s="482"/>
      <c r="BW222" s="482"/>
      <c r="BX222" s="482"/>
      <c r="BY222" s="482"/>
      <c r="BZ222" s="482"/>
      <c r="CA222" s="482"/>
      <c r="CB222" s="482"/>
      <c r="CC222" s="482"/>
      <c r="CD222" s="482"/>
      <c r="CE222" s="482"/>
      <c r="CF222" s="482"/>
      <c r="CG222" s="482"/>
      <c r="CH222" s="482"/>
      <c r="CI222" s="482"/>
      <c r="CJ222" s="482"/>
    </row>
    <row r="223" spans="1:88" ht="30.75" customHeight="1" x14ac:dyDescent="0.2">
      <c r="A223" s="707" t="s">
        <v>2765</v>
      </c>
      <c r="B223" s="714" t="s">
        <v>1752</v>
      </c>
      <c r="C223" s="573"/>
      <c r="D223" s="573"/>
      <c r="E223" s="573"/>
      <c r="F223" s="574"/>
      <c r="G223" s="714" t="s">
        <v>1781</v>
      </c>
      <c r="H223" s="573"/>
      <c r="I223" s="573"/>
      <c r="J223" s="573"/>
      <c r="K223" s="574"/>
      <c r="L223" s="714" t="s">
        <v>2770</v>
      </c>
      <c r="M223" s="573"/>
      <c r="N223" s="573"/>
      <c r="O223" s="573"/>
      <c r="P223" s="574"/>
      <c r="Q223" s="714" t="s">
        <v>2496</v>
      </c>
      <c r="R223" s="573"/>
      <c r="S223" s="573"/>
      <c r="T223" s="573"/>
      <c r="U223" s="574"/>
      <c r="V223" s="714" t="s">
        <v>2465</v>
      </c>
      <c r="W223" s="573"/>
      <c r="X223" s="573"/>
      <c r="Y223" s="573"/>
      <c r="Z223" s="574"/>
      <c r="AA223" s="714" t="s">
        <v>2557</v>
      </c>
      <c r="AB223" s="573"/>
      <c r="AC223" s="573"/>
      <c r="AD223" s="573"/>
      <c r="AE223" s="574"/>
      <c r="AF223" s="714" t="s">
        <v>2576</v>
      </c>
      <c r="AG223" s="573"/>
      <c r="AH223" s="573"/>
      <c r="AI223" s="573"/>
      <c r="AJ223" s="574"/>
      <c r="AK223" s="714" t="s">
        <v>2616</v>
      </c>
      <c r="AL223" s="573"/>
      <c r="AM223" s="573"/>
      <c r="AN223" s="573"/>
      <c r="AO223" s="574"/>
      <c r="AP223" s="714" t="s">
        <v>2663</v>
      </c>
      <c r="AQ223" s="573"/>
      <c r="AR223" s="573"/>
      <c r="AS223" s="573"/>
      <c r="AT223" s="574"/>
      <c r="AU223" s="714" t="s">
        <v>2711</v>
      </c>
      <c r="AV223" s="573"/>
      <c r="AW223" s="573"/>
      <c r="AX223" s="573"/>
      <c r="AY223" s="574"/>
      <c r="AZ223" s="715" t="s">
        <v>2771</v>
      </c>
      <c r="BA223" s="573"/>
      <c r="BB223" s="573"/>
      <c r="BC223" s="573"/>
      <c r="BD223" s="574"/>
      <c r="BE223" s="517"/>
      <c r="BF223" s="518" t="s">
        <v>19</v>
      </c>
      <c r="BG223" s="487" t="s">
        <v>1752</v>
      </c>
      <c r="BH223" s="487" t="s">
        <v>1781</v>
      </c>
      <c r="BI223" s="487" t="s">
        <v>2770</v>
      </c>
      <c r="BJ223" s="487" t="s">
        <v>2496</v>
      </c>
      <c r="BK223" s="487" t="s">
        <v>2465</v>
      </c>
      <c r="BL223" s="487" t="s">
        <v>2557</v>
      </c>
      <c r="BM223" s="487" t="s">
        <v>2576</v>
      </c>
      <c r="BN223" s="487" t="s">
        <v>2616</v>
      </c>
      <c r="BO223" s="487" t="s">
        <v>2663</v>
      </c>
      <c r="BP223" s="487" t="s">
        <v>2711</v>
      </c>
      <c r="BQ223" s="517"/>
      <c r="BR223" s="490"/>
      <c r="BS223" s="490"/>
      <c r="BT223" s="490"/>
      <c r="BU223" s="490"/>
      <c r="BV223" s="517"/>
      <c r="BW223" s="517"/>
      <c r="BX223" s="517"/>
      <c r="BY223" s="517"/>
      <c r="BZ223" s="517"/>
      <c r="CA223" s="517"/>
      <c r="CB223" s="517"/>
      <c r="CC223" s="517"/>
      <c r="CD223" s="517"/>
      <c r="CE223" s="517"/>
      <c r="CF223" s="517"/>
      <c r="CG223" s="517"/>
      <c r="CH223" s="517"/>
      <c r="CI223" s="517"/>
      <c r="CJ223" s="517"/>
    </row>
    <row r="224" spans="1:88" ht="25.5" customHeight="1" x14ac:dyDescent="0.2">
      <c r="A224" s="531"/>
      <c r="B224" s="487" t="s">
        <v>19</v>
      </c>
      <c r="C224" s="114" t="s">
        <v>52</v>
      </c>
      <c r="D224" s="114" t="s">
        <v>53</v>
      </c>
      <c r="E224" s="114" t="s">
        <v>54</v>
      </c>
      <c r="F224" s="114" t="s">
        <v>55</v>
      </c>
      <c r="G224" s="487" t="s">
        <v>19</v>
      </c>
      <c r="H224" s="114" t="s">
        <v>52</v>
      </c>
      <c r="I224" s="114" t="s">
        <v>53</v>
      </c>
      <c r="J224" s="114" t="s">
        <v>54</v>
      </c>
      <c r="K224" s="114" t="s">
        <v>55</v>
      </c>
      <c r="L224" s="487" t="s">
        <v>19</v>
      </c>
      <c r="M224" s="114" t="s">
        <v>52</v>
      </c>
      <c r="N224" s="114" t="s">
        <v>53</v>
      </c>
      <c r="O224" s="114" t="s">
        <v>54</v>
      </c>
      <c r="P224" s="114" t="s">
        <v>55</v>
      </c>
      <c r="Q224" s="487" t="s">
        <v>19</v>
      </c>
      <c r="R224" s="114" t="s">
        <v>52</v>
      </c>
      <c r="S224" s="114" t="s">
        <v>53</v>
      </c>
      <c r="T224" s="114" t="s">
        <v>54</v>
      </c>
      <c r="U224" s="114" t="s">
        <v>55</v>
      </c>
      <c r="V224" s="487" t="s">
        <v>19</v>
      </c>
      <c r="W224" s="114" t="s">
        <v>52</v>
      </c>
      <c r="X224" s="114" t="s">
        <v>53</v>
      </c>
      <c r="Y224" s="114" t="s">
        <v>54</v>
      </c>
      <c r="Z224" s="114" t="s">
        <v>55</v>
      </c>
      <c r="AA224" s="487" t="s">
        <v>19</v>
      </c>
      <c r="AB224" s="114" t="s">
        <v>52</v>
      </c>
      <c r="AC224" s="114" t="s">
        <v>53</v>
      </c>
      <c r="AD224" s="114" t="s">
        <v>54</v>
      </c>
      <c r="AE224" s="114" t="s">
        <v>55</v>
      </c>
      <c r="AF224" s="487" t="s">
        <v>19</v>
      </c>
      <c r="AG224" s="114" t="s">
        <v>52</v>
      </c>
      <c r="AH224" s="114" t="s">
        <v>53</v>
      </c>
      <c r="AI224" s="114" t="s">
        <v>54</v>
      </c>
      <c r="AJ224" s="114" t="s">
        <v>55</v>
      </c>
      <c r="AK224" s="487" t="s">
        <v>19</v>
      </c>
      <c r="AL224" s="114" t="s">
        <v>52</v>
      </c>
      <c r="AM224" s="114" t="s">
        <v>53</v>
      </c>
      <c r="AN224" s="114" t="s">
        <v>54</v>
      </c>
      <c r="AO224" s="114" t="s">
        <v>55</v>
      </c>
      <c r="AP224" s="487" t="s">
        <v>19</v>
      </c>
      <c r="AQ224" s="114" t="s">
        <v>52</v>
      </c>
      <c r="AR224" s="114" t="s">
        <v>53</v>
      </c>
      <c r="AS224" s="114" t="s">
        <v>54</v>
      </c>
      <c r="AT224" s="114" t="s">
        <v>55</v>
      </c>
      <c r="AU224" s="487" t="s">
        <v>19</v>
      </c>
      <c r="AV224" s="114" t="s">
        <v>52</v>
      </c>
      <c r="AW224" s="114" t="s">
        <v>53</v>
      </c>
      <c r="AX224" s="114" t="s">
        <v>54</v>
      </c>
      <c r="AY224" s="114" t="s">
        <v>55</v>
      </c>
      <c r="AZ224" s="511" t="s">
        <v>19</v>
      </c>
      <c r="BA224" s="114" t="s">
        <v>52</v>
      </c>
      <c r="BB224" s="114" t="s">
        <v>53</v>
      </c>
      <c r="BC224" s="114" t="s">
        <v>54</v>
      </c>
      <c r="BD224" s="114" t="s">
        <v>55</v>
      </c>
      <c r="BE224" s="482"/>
      <c r="BF224" s="519" t="s">
        <v>1</v>
      </c>
      <c r="BG224" s="492">
        <f t="shared" ref="BG224:BG237" si="40">SUM(C225:D225)</f>
        <v>1</v>
      </c>
      <c r="BH224" s="492">
        <f t="shared" ref="BH224:BH237" si="41">SUM(H225:I225)</f>
        <v>0.5</v>
      </c>
      <c r="BI224" s="492">
        <f t="shared" ref="BI224:BI237" si="42">SUM(M225:N225)</f>
        <v>0.5</v>
      </c>
      <c r="BJ224" s="492">
        <f t="shared" ref="BJ224:BJ225" si="43">SUM(R225:S225)</f>
        <v>0.4</v>
      </c>
      <c r="BK224" s="492">
        <f t="shared" ref="BK224:BK225" si="44">SUM(W225:X225)</f>
        <v>0.33333333333333331</v>
      </c>
      <c r="BL224" s="492">
        <f t="shared" ref="BL224:BL225" si="45">SUM(AB225:AC225)</f>
        <v>0.33333333333333331</v>
      </c>
      <c r="BM224" s="492">
        <f t="shared" ref="BM224:BM225" si="46">SUM(AG225:AH225)</f>
        <v>0</v>
      </c>
      <c r="BN224" s="492">
        <f t="shared" ref="BN224:BN225" si="47">SUM(AL225:AM225)</f>
        <v>0.25</v>
      </c>
      <c r="BO224" s="492">
        <f t="shared" ref="BO224:BO225" si="48">SUM(AQ225:AR225)</f>
        <v>0.8</v>
      </c>
      <c r="BP224" s="492">
        <f t="shared" ref="BP224:BP225" si="49">SUM(AV225:AW225)</f>
        <v>0.25</v>
      </c>
      <c r="BQ224" s="482"/>
      <c r="BR224" s="482"/>
      <c r="BS224" s="482"/>
      <c r="BT224" s="482"/>
      <c r="BU224" s="482"/>
      <c r="BV224" s="482"/>
      <c r="BW224" s="482"/>
      <c r="BX224" s="482"/>
      <c r="BY224" s="482"/>
      <c r="BZ224" s="482"/>
      <c r="CA224" s="482"/>
      <c r="CB224" s="482"/>
      <c r="CC224" s="482"/>
      <c r="CD224" s="482"/>
      <c r="CE224" s="482"/>
      <c r="CF224" s="482"/>
      <c r="CG224" s="482"/>
      <c r="CH224" s="482"/>
      <c r="CI224" s="482"/>
      <c r="CJ224" s="482"/>
    </row>
    <row r="225" spans="1:88" ht="12.75" customHeight="1" x14ac:dyDescent="0.2">
      <c r="A225" s="531"/>
      <c r="B225" s="483" t="s">
        <v>1</v>
      </c>
      <c r="C225" s="492">
        <f>'9,6, &amp; 2'!P220</f>
        <v>0</v>
      </c>
      <c r="D225" s="492">
        <f>'9,6, &amp; 2'!Q220</f>
        <v>1</v>
      </c>
      <c r="E225" s="492">
        <f>'9,6, &amp; 2'!R220</f>
        <v>0</v>
      </c>
      <c r="F225" s="492">
        <f>'9,6, &amp; 2'!S220</f>
        <v>0</v>
      </c>
      <c r="G225" s="483" t="s">
        <v>1</v>
      </c>
      <c r="H225" s="492">
        <f>'9,6, &amp; 2'!P221</f>
        <v>0</v>
      </c>
      <c r="I225" s="492">
        <f>'9,6, &amp; 2'!Q221</f>
        <v>0.5</v>
      </c>
      <c r="J225" s="492">
        <f>'9,6, &amp; 2'!R221</f>
        <v>0.5</v>
      </c>
      <c r="K225" s="492">
        <f>'9,6, &amp; 2'!S221</f>
        <v>0</v>
      </c>
      <c r="L225" s="483" t="s">
        <v>1</v>
      </c>
      <c r="M225" s="492">
        <f>'9,6, &amp; 2'!P222</f>
        <v>0</v>
      </c>
      <c r="N225" s="492">
        <f>'9,6, &amp; 2'!Q222</f>
        <v>0.5</v>
      </c>
      <c r="O225" s="492">
        <f>'9,6, &amp; 2'!R222</f>
        <v>0.5</v>
      </c>
      <c r="P225" s="492">
        <f>'9,6, &amp; 2'!S222</f>
        <v>0</v>
      </c>
      <c r="Q225" s="483" t="s">
        <v>1</v>
      </c>
      <c r="R225" s="492">
        <f>'9,6, &amp; 2'!P223</f>
        <v>0</v>
      </c>
      <c r="S225" s="492">
        <f>'9,6, &amp; 2'!Q223</f>
        <v>0.4</v>
      </c>
      <c r="T225" s="492">
        <f>'9,6, &amp; 2'!R223</f>
        <v>0.6</v>
      </c>
      <c r="U225" s="492">
        <f>'9,6, &amp; 2'!S223</f>
        <v>0</v>
      </c>
      <c r="V225" s="483" t="s">
        <v>1</v>
      </c>
      <c r="W225" s="492">
        <f>'9,6, &amp; 2'!P224</f>
        <v>0</v>
      </c>
      <c r="X225" s="491">
        <f>'9,6, &amp; 2'!Q224</f>
        <v>0.33333333333333331</v>
      </c>
      <c r="Y225" s="491">
        <f>'9,6, &amp; 2'!R224</f>
        <v>0.66666666666666663</v>
      </c>
      <c r="Z225" s="492">
        <f>'9,6, &amp; 2'!S224</f>
        <v>0</v>
      </c>
      <c r="AA225" s="483" t="s">
        <v>1</v>
      </c>
      <c r="AB225" s="492">
        <f>'9,6, &amp; 2'!P225</f>
        <v>0</v>
      </c>
      <c r="AC225" s="491">
        <f>'9,6, &amp; 2'!Q225</f>
        <v>0.33333333333333331</v>
      </c>
      <c r="AD225" s="491">
        <f>'9,6, &amp; 2'!R225</f>
        <v>0.66666666666666663</v>
      </c>
      <c r="AE225" s="492">
        <f>'9,6, &amp; 2'!S225</f>
        <v>0</v>
      </c>
      <c r="AF225" s="483" t="s">
        <v>1</v>
      </c>
      <c r="AG225" s="492">
        <f>'9,6, &amp; 2'!P226</f>
        <v>0</v>
      </c>
      <c r="AH225" s="492">
        <f>'9,6, &amp; 2'!Q226</f>
        <v>0</v>
      </c>
      <c r="AI225" s="492">
        <f>'9,6, &amp; 2'!R226</f>
        <v>1</v>
      </c>
      <c r="AJ225" s="492">
        <f>'9,6, &amp; 2'!S226</f>
        <v>0</v>
      </c>
      <c r="AK225" s="483" t="s">
        <v>1</v>
      </c>
      <c r="AL225" s="492">
        <f>'9,6, &amp; 2'!P227</f>
        <v>0</v>
      </c>
      <c r="AM225" s="492">
        <f>'9,6, &amp; 2'!Q227</f>
        <v>0.25</v>
      </c>
      <c r="AN225" s="492">
        <f>'9,6, &amp; 2'!R227</f>
        <v>0.75</v>
      </c>
      <c r="AO225" s="492">
        <f>'9,6, &amp; 2'!S227</f>
        <v>0</v>
      </c>
      <c r="AP225" s="483" t="s">
        <v>1</v>
      </c>
      <c r="AQ225" s="492">
        <f>'9,6, &amp; 2'!P228</f>
        <v>0</v>
      </c>
      <c r="AR225" s="492">
        <f>'9,6, &amp; 2'!Q228</f>
        <v>0.8</v>
      </c>
      <c r="AS225" s="492">
        <f>'9,6, &amp; 2'!R228</f>
        <v>0.2</v>
      </c>
      <c r="AT225" s="492">
        <f>'9,6, &amp; 2'!S228</f>
        <v>0</v>
      </c>
      <c r="AU225" s="483" t="s">
        <v>1</v>
      </c>
      <c r="AV225" s="492">
        <f>'9,6, &amp; 2'!P229</f>
        <v>0</v>
      </c>
      <c r="AW225" s="492">
        <f>'9,6, &amp; 2'!Q229</f>
        <v>0.25</v>
      </c>
      <c r="AX225" s="492">
        <f>'9,6, &amp; 2'!R229</f>
        <v>0.75</v>
      </c>
      <c r="AY225" s="492">
        <f>'9,6, &amp; 2'!S229</f>
        <v>0</v>
      </c>
      <c r="AZ225" s="503" t="s">
        <v>1</v>
      </c>
      <c r="BA225" s="505"/>
      <c r="BB225" s="503"/>
      <c r="BC225" s="503"/>
      <c r="BD225" s="503"/>
      <c r="BE225" s="482"/>
      <c r="BF225" s="519" t="s">
        <v>2</v>
      </c>
      <c r="BG225" s="492">
        <f t="shared" si="40"/>
        <v>1</v>
      </c>
      <c r="BH225" s="492">
        <f t="shared" si="41"/>
        <v>1</v>
      </c>
      <c r="BI225" s="492">
        <f t="shared" si="42"/>
        <v>1</v>
      </c>
      <c r="BJ225" s="492">
        <f t="shared" si="43"/>
        <v>0.8</v>
      </c>
      <c r="BK225" s="492">
        <f t="shared" si="44"/>
        <v>1</v>
      </c>
      <c r="BL225" s="492">
        <f t="shared" si="45"/>
        <v>1</v>
      </c>
      <c r="BM225" s="492">
        <f t="shared" si="46"/>
        <v>1</v>
      </c>
      <c r="BN225" s="492">
        <f t="shared" si="47"/>
        <v>0.75</v>
      </c>
      <c r="BO225" s="492">
        <f t="shared" si="48"/>
        <v>1</v>
      </c>
      <c r="BP225" s="492">
        <f t="shared" si="49"/>
        <v>0.5</v>
      </c>
      <c r="BQ225" s="482"/>
      <c r="BR225" s="482"/>
      <c r="BS225" s="482"/>
      <c r="BT225" s="482"/>
      <c r="BU225" s="482"/>
      <c r="BV225" s="482"/>
      <c r="BW225" s="482"/>
      <c r="BX225" s="482"/>
      <c r="BY225" s="482"/>
      <c r="BZ225" s="482"/>
      <c r="CA225" s="482"/>
      <c r="CB225" s="482"/>
      <c r="CC225" s="482"/>
      <c r="CD225" s="482"/>
      <c r="CE225" s="482"/>
      <c r="CF225" s="482"/>
      <c r="CG225" s="482"/>
      <c r="CH225" s="482"/>
      <c r="CI225" s="482"/>
      <c r="CJ225" s="482"/>
    </row>
    <row r="226" spans="1:88" ht="12.75" customHeight="1" x14ac:dyDescent="0.2">
      <c r="A226" s="531"/>
      <c r="B226" s="483" t="s">
        <v>2</v>
      </c>
      <c r="C226" s="492">
        <f>'9,6, &amp; 2'!Z220</f>
        <v>0</v>
      </c>
      <c r="D226" s="492">
        <f>'9,6, &amp; 2'!AA220</f>
        <v>1</v>
      </c>
      <c r="E226" s="492">
        <f>'9,6, &amp; 2'!AB220</f>
        <v>0</v>
      </c>
      <c r="F226" s="492">
        <f>'9,6, &amp; 2'!AC220</f>
        <v>0</v>
      </c>
      <c r="G226" s="483" t="s">
        <v>2</v>
      </c>
      <c r="H226" s="492">
        <f>'9,6, &amp; 2'!Z221</f>
        <v>0</v>
      </c>
      <c r="I226" s="492">
        <f>'9,6, &amp; 2'!AA221</f>
        <v>1</v>
      </c>
      <c r="J226" s="492">
        <f>'9,6, &amp; 2'!AB221</f>
        <v>0</v>
      </c>
      <c r="K226" s="492">
        <f>'9,6, &amp; 2'!AC221</f>
        <v>0</v>
      </c>
      <c r="L226" s="483" t="s">
        <v>2</v>
      </c>
      <c r="M226" s="492">
        <f>'9,6, &amp; 2'!Z222</f>
        <v>0</v>
      </c>
      <c r="N226" s="492">
        <f>'9,6, &amp; 2'!AA222</f>
        <v>1</v>
      </c>
      <c r="O226" s="492">
        <f>'9,6, &amp; 2'!AB222</f>
        <v>0</v>
      </c>
      <c r="P226" s="492">
        <f>'9,6, &amp; 2'!AC222</f>
        <v>0</v>
      </c>
      <c r="Q226" s="483" t="s">
        <v>2</v>
      </c>
      <c r="R226" s="492">
        <f>'9,6, &amp; 2'!Z223</f>
        <v>0</v>
      </c>
      <c r="S226" s="492">
        <f>'9,6, &amp; 2'!AA223</f>
        <v>0.8</v>
      </c>
      <c r="T226" s="492">
        <f>'9,6, &amp; 2'!AB223</f>
        <v>0.2</v>
      </c>
      <c r="U226" s="492">
        <f>'9,6, &amp; 2'!AC223</f>
        <v>0</v>
      </c>
      <c r="V226" s="483" t="s">
        <v>2</v>
      </c>
      <c r="W226" s="492">
        <f>'9,6, &amp; 2'!Z224</f>
        <v>0</v>
      </c>
      <c r="X226" s="492">
        <f>'9,6, &amp; 2'!AA224</f>
        <v>1</v>
      </c>
      <c r="Y226" s="492">
        <f>'9,6, &amp; 2'!AB224</f>
        <v>0</v>
      </c>
      <c r="Z226" s="492">
        <f>'9,6, &amp; 2'!AC224</f>
        <v>0</v>
      </c>
      <c r="AA226" s="483" t="s">
        <v>2</v>
      </c>
      <c r="AB226" s="492">
        <f>'9,6, &amp; 2'!Z225</f>
        <v>0</v>
      </c>
      <c r="AC226" s="492">
        <f>'9,6, &amp; 2'!AA225</f>
        <v>1</v>
      </c>
      <c r="AD226" s="492">
        <f>'9,6, &amp; 2'!AB225</f>
        <v>0</v>
      </c>
      <c r="AE226" s="492">
        <f>'9,6, &amp; 2'!AC225</f>
        <v>0</v>
      </c>
      <c r="AF226" s="483" t="s">
        <v>2</v>
      </c>
      <c r="AG226" s="492">
        <f>'9,6, &amp; 2'!Z226</f>
        <v>0</v>
      </c>
      <c r="AH226" s="492">
        <f>'9,6, &amp; 2'!AA226</f>
        <v>1</v>
      </c>
      <c r="AI226" s="492">
        <f>'9,6, &amp; 2'!AB226</f>
        <v>0</v>
      </c>
      <c r="AJ226" s="492">
        <f>'9,6, &amp; 2'!AC226</f>
        <v>0</v>
      </c>
      <c r="AK226" s="483" t="s">
        <v>2</v>
      </c>
      <c r="AL226" s="492">
        <f>'9,6, &amp; 2'!Z227</f>
        <v>0</v>
      </c>
      <c r="AM226" s="492">
        <f>'9,6, &amp; 2'!AA227</f>
        <v>0.75</v>
      </c>
      <c r="AN226" s="492">
        <f>'9,6, &amp; 2'!AB227</f>
        <v>0.25</v>
      </c>
      <c r="AO226" s="492">
        <f>'9,6, &amp; 2'!AC227</f>
        <v>0</v>
      </c>
      <c r="AP226" s="483" t="s">
        <v>2</v>
      </c>
      <c r="AQ226" s="492">
        <f>'9,6, &amp; 2'!Z228</f>
        <v>0</v>
      </c>
      <c r="AR226" s="492">
        <f>'9,6, &amp; 2'!AA228</f>
        <v>1</v>
      </c>
      <c r="AS226" s="492">
        <f>'9,6, &amp; 2'!AB228</f>
        <v>0</v>
      </c>
      <c r="AT226" s="492">
        <f>'9,6, &amp; 2'!AC228</f>
        <v>0</v>
      </c>
      <c r="AU226" s="483" t="s">
        <v>2</v>
      </c>
      <c r="AV226" s="492">
        <f>'9,6, &amp; 2'!Z229</f>
        <v>0</v>
      </c>
      <c r="AW226" s="492">
        <f>'9,6, &amp; 2'!AA229</f>
        <v>0.5</v>
      </c>
      <c r="AX226" s="492">
        <f>'9,6, &amp; 2'!AB229</f>
        <v>0.5</v>
      </c>
      <c r="AY226" s="492">
        <f>'9,6, &amp; 2'!AC229</f>
        <v>0</v>
      </c>
      <c r="AZ226" s="503" t="s">
        <v>2</v>
      </c>
      <c r="BA226" s="505"/>
      <c r="BB226" s="503"/>
      <c r="BC226" s="503"/>
      <c r="BD226" s="503"/>
      <c r="BE226" s="482"/>
      <c r="BF226" s="519" t="s">
        <v>2784</v>
      </c>
      <c r="BG226" s="492">
        <f t="shared" si="40"/>
        <v>1</v>
      </c>
      <c r="BH226" s="492">
        <f t="shared" si="41"/>
        <v>1</v>
      </c>
      <c r="BI226" s="492">
        <f t="shared" si="42"/>
        <v>1</v>
      </c>
      <c r="BJ226" s="504"/>
      <c r="BK226" s="504"/>
      <c r="BL226" s="504"/>
      <c r="BM226" s="504"/>
      <c r="BN226" s="504"/>
      <c r="BO226" s="504"/>
      <c r="BP226" s="504"/>
      <c r="BQ226" s="482"/>
      <c r="BR226" s="482"/>
      <c r="BS226" s="482"/>
      <c r="BT226" s="482"/>
      <c r="BU226" s="482"/>
      <c r="BV226" s="482"/>
      <c r="BW226" s="482"/>
      <c r="BX226" s="482"/>
      <c r="BY226" s="482"/>
      <c r="BZ226" s="482"/>
      <c r="CA226" s="482"/>
      <c r="CB226" s="482"/>
      <c r="CC226" s="482"/>
      <c r="CD226" s="482"/>
      <c r="CE226" s="482"/>
      <c r="CF226" s="482"/>
      <c r="CG226" s="482"/>
      <c r="CH226" s="482"/>
      <c r="CI226" s="482"/>
      <c r="CJ226" s="482"/>
    </row>
    <row r="227" spans="1:88" ht="12.75" customHeight="1" x14ac:dyDescent="0.2">
      <c r="A227" s="531"/>
      <c r="B227" s="483" t="s">
        <v>2784</v>
      </c>
      <c r="C227" s="492">
        <f>'9,6, &amp; 2'!AJ220</f>
        <v>0</v>
      </c>
      <c r="D227" s="492">
        <f>'9,6, &amp; 2'!AK220</f>
        <v>1</v>
      </c>
      <c r="E227" s="492">
        <f>'9,6, &amp; 2'!AL220</f>
        <v>0</v>
      </c>
      <c r="F227" s="492">
        <f>'9,6, &amp; 2'!AM220</f>
        <v>0</v>
      </c>
      <c r="G227" s="483" t="s">
        <v>2784</v>
      </c>
      <c r="H227" s="492">
        <f>'9,6, &amp; 2'!AJ221</f>
        <v>0</v>
      </c>
      <c r="I227" s="492">
        <f>'9,6, &amp; 2'!AK221</f>
        <v>1</v>
      </c>
      <c r="J227" s="492">
        <f>'9,6, &amp; 2'!AL221</f>
        <v>0</v>
      </c>
      <c r="K227" s="492">
        <f>'9,6, &amp; 2'!AM221</f>
        <v>0</v>
      </c>
      <c r="L227" s="483" t="s">
        <v>2784</v>
      </c>
      <c r="M227" s="492">
        <f>'9,6, &amp; 2'!AJ222</f>
        <v>0</v>
      </c>
      <c r="N227" s="492">
        <f>'9,6, &amp; 2'!AK222</f>
        <v>1</v>
      </c>
      <c r="O227" s="492">
        <f>'9,6, &amp; 2'!AL222</f>
        <v>0</v>
      </c>
      <c r="P227" s="492">
        <f>'9,6, &amp; 2'!AM222</f>
        <v>0</v>
      </c>
      <c r="Q227" s="503" t="s">
        <v>2784</v>
      </c>
      <c r="R227" s="504"/>
      <c r="S227" s="504"/>
      <c r="T227" s="504"/>
      <c r="U227" s="504"/>
      <c r="V227" s="503" t="s">
        <v>2784</v>
      </c>
      <c r="W227" s="504"/>
      <c r="X227" s="505"/>
      <c r="Y227" s="505"/>
      <c r="Z227" s="504"/>
      <c r="AA227" s="503" t="s">
        <v>2784</v>
      </c>
      <c r="AB227" s="504"/>
      <c r="AC227" s="504"/>
      <c r="AD227" s="504"/>
      <c r="AE227" s="504"/>
      <c r="AF227" s="503" t="s">
        <v>2784</v>
      </c>
      <c r="AG227" s="504"/>
      <c r="AH227" s="505"/>
      <c r="AI227" s="505"/>
      <c r="AJ227" s="504"/>
      <c r="AK227" s="503" t="s">
        <v>2784</v>
      </c>
      <c r="AL227" s="504"/>
      <c r="AM227" s="504"/>
      <c r="AN227" s="504"/>
      <c r="AO227" s="504"/>
      <c r="AP227" s="503" t="s">
        <v>2784</v>
      </c>
      <c r="AQ227" s="504"/>
      <c r="AR227" s="504"/>
      <c r="AS227" s="504"/>
      <c r="AT227" s="504"/>
      <c r="AU227" s="503" t="s">
        <v>2784</v>
      </c>
      <c r="AV227" s="504"/>
      <c r="AW227" s="504"/>
      <c r="AX227" s="504"/>
      <c r="AY227" s="504"/>
      <c r="AZ227" s="503" t="s">
        <v>2784</v>
      </c>
      <c r="BA227" s="503"/>
      <c r="BB227" s="503"/>
      <c r="BC227" s="503"/>
      <c r="BD227" s="503"/>
      <c r="BE227" s="482"/>
      <c r="BF227" s="519" t="s">
        <v>4</v>
      </c>
      <c r="BG227" s="492">
        <f t="shared" si="40"/>
        <v>1</v>
      </c>
      <c r="BH227" s="492">
        <f t="shared" si="41"/>
        <v>1</v>
      </c>
      <c r="BI227" s="492">
        <f t="shared" si="42"/>
        <v>1</v>
      </c>
      <c r="BJ227" s="504"/>
      <c r="BK227" s="504"/>
      <c r="BL227" s="504"/>
      <c r="BM227" s="504"/>
      <c r="BN227" s="504"/>
      <c r="BO227" s="504"/>
      <c r="BP227" s="504"/>
      <c r="BQ227" s="482"/>
      <c r="BR227" s="482"/>
      <c r="BS227" s="482"/>
      <c r="BT227" s="482"/>
      <c r="BU227" s="482"/>
      <c r="BV227" s="482"/>
      <c r="BW227" s="482"/>
      <c r="BX227" s="482"/>
      <c r="BY227" s="482"/>
      <c r="BZ227" s="482"/>
      <c r="CA227" s="482"/>
      <c r="CB227" s="482"/>
      <c r="CC227" s="482"/>
      <c r="CD227" s="482"/>
      <c r="CE227" s="482"/>
      <c r="CF227" s="482"/>
      <c r="CG227" s="482"/>
      <c r="CH227" s="482"/>
      <c r="CI227" s="482"/>
      <c r="CJ227" s="482"/>
    </row>
    <row r="228" spans="1:88" ht="12.75" customHeight="1" x14ac:dyDescent="0.2">
      <c r="A228" s="531"/>
      <c r="B228" s="483" t="s">
        <v>4</v>
      </c>
      <c r="C228" s="492">
        <f>'9,6, &amp; 2'!AT220</f>
        <v>0</v>
      </c>
      <c r="D228" s="492">
        <f>'9,6, &amp; 2'!AU220</f>
        <v>1</v>
      </c>
      <c r="E228" s="492">
        <f>'9,6, &amp; 2'!AV220</f>
        <v>0</v>
      </c>
      <c r="F228" s="492">
        <f>'9,6, &amp; 2'!AW220</f>
        <v>0</v>
      </c>
      <c r="G228" s="483" t="s">
        <v>4</v>
      </c>
      <c r="H228" s="492">
        <f>'9,6, &amp; 2'!AT221</f>
        <v>0</v>
      </c>
      <c r="I228" s="492">
        <f>'9,6, &amp; 2'!AU221</f>
        <v>1</v>
      </c>
      <c r="J228" s="492">
        <f>'9,6, &amp; 2'!AV221</f>
        <v>0</v>
      </c>
      <c r="K228" s="492">
        <f>'9,6, &amp; 2'!AW221</f>
        <v>0</v>
      </c>
      <c r="L228" s="483" t="s">
        <v>4</v>
      </c>
      <c r="M228" s="492">
        <f>'9,6, &amp; 2'!AT222</f>
        <v>0</v>
      </c>
      <c r="N228" s="492">
        <f>'9,6, &amp; 2'!AU222</f>
        <v>1</v>
      </c>
      <c r="O228" s="492">
        <f>'9,6, &amp; 2'!AV222</f>
        <v>0</v>
      </c>
      <c r="P228" s="492">
        <f>'9,6, &amp; 2'!AW222</f>
        <v>0</v>
      </c>
      <c r="Q228" s="503" t="s">
        <v>4</v>
      </c>
      <c r="R228" s="504"/>
      <c r="S228" s="504"/>
      <c r="T228" s="504"/>
      <c r="U228" s="504"/>
      <c r="V228" s="503" t="s">
        <v>4</v>
      </c>
      <c r="W228" s="504"/>
      <c r="X228" s="505"/>
      <c r="Y228" s="505"/>
      <c r="Z228" s="504"/>
      <c r="AA228" s="503" t="s">
        <v>4</v>
      </c>
      <c r="AB228" s="504"/>
      <c r="AC228" s="504"/>
      <c r="AD228" s="504"/>
      <c r="AE228" s="504"/>
      <c r="AF228" s="503" t="s">
        <v>4</v>
      </c>
      <c r="AG228" s="504"/>
      <c r="AH228" s="505"/>
      <c r="AI228" s="505"/>
      <c r="AJ228" s="504"/>
      <c r="AK228" s="503" t="s">
        <v>4</v>
      </c>
      <c r="AL228" s="504"/>
      <c r="AM228" s="504"/>
      <c r="AN228" s="504"/>
      <c r="AO228" s="504"/>
      <c r="AP228" s="503" t="s">
        <v>4</v>
      </c>
      <c r="AQ228" s="504"/>
      <c r="AR228" s="504"/>
      <c r="AS228" s="504"/>
      <c r="AT228" s="504"/>
      <c r="AU228" s="503" t="s">
        <v>4</v>
      </c>
      <c r="AV228" s="504"/>
      <c r="AW228" s="504"/>
      <c r="AX228" s="504"/>
      <c r="AY228" s="504"/>
      <c r="AZ228" s="503" t="s">
        <v>4</v>
      </c>
      <c r="BA228" s="503"/>
      <c r="BB228" s="503"/>
      <c r="BC228" s="503"/>
      <c r="BD228" s="503"/>
      <c r="BE228" s="482"/>
      <c r="BF228" s="519" t="s">
        <v>2785</v>
      </c>
      <c r="BG228" s="492">
        <f t="shared" si="40"/>
        <v>1</v>
      </c>
      <c r="BH228" s="492">
        <f t="shared" si="41"/>
        <v>1</v>
      </c>
      <c r="BI228" s="492">
        <f t="shared" si="42"/>
        <v>0.5</v>
      </c>
      <c r="BJ228" s="504"/>
      <c r="BK228" s="504"/>
      <c r="BL228" s="504"/>
      <c r="BM228" s="504"/>
      <c r="BN228" s="504"/>
      <c r="BO228" s="504"/>
      <c r="BP228" s="504"/>
      <c r="BQ228" s="482"/>
      <c r="BR228" s="482"/>
      <c r="BS228" s="482"/>
      <c r="BT228" s="482"/>
      <c r="BU228" s="482"/>
      <c r="BV228" s="482"/>
      <c r="BW228" s="482"/>
      <c r="BX228" s="482"/>
      <c r="BY228" s="482"/>
      <c r="BZ228" s="482"/>
      <c r="CA228" s="482"/>
      <c r="CB228" s="482"/>
      <c r="CC228" s="482"/>
      <c r="CD228" s="482"/>
      <c r="CE228" s="482"/>
      <c r="CF228" s="482"/>
      <c r="CG228" s="482"/>
      <c r="CH228" s="482"/>
      <c r="CI228" s="482"/>
      <c r="CJ228" s="482"/>
    </row>
    <row r="229" spans="1:88" ht="12.75" customHeight="1" x14ac:dyDescent="0.2">
      <c r="A229" s="531"/>
      <c r="B229" s="483" t="s">
        <v>2785</v>
      </c>
      <c r="C229" s="492">
        <f>'9,6, &amp; 2'!BD220</f>
        <v>0</v>
      </c>
      <c r="D229" s="492">
        <f>'9,6, &amp; 2'!BE220</f>
        <v>1</v>
      </c>
      <c r="E229" s="492">
        <f>'9,6, &amp; 2'!BF220</f>
        <v>0</v>
      </c>
      <c r="F229" s="492">
        <f>'9,6, &amp; 2'!BG220</f>
        <v>0</v>
      </c>
      <c r="G229" s="483" t="s">
        <v>2785</v>
      </c>
      <c r="H229" s="492">
        <f>'9,6, &amp; 2'!BD221</f>
        <v>0</v>
      </c>
      <c r="I229" s="492">
        <f>'9,6, &amp; 2'!BE221</f>
        <v>1</v>
      </c>
      <c r="J229" s="492">
        <f>'9,6, &amp; 2'!BF221</f>
        <v>0</v>
      </c>
      <c r="K229" s="492">
        <f>'9,6, &amp; 2'!BG221</f>
        <v>0</v>
      </c>
      <c r="L229" s="483" t="s">
        <v>2785</v>
      </c>
      <c r="M229" s="492">
        <f>'9,6, &amp; 2'!BD222</f>
        <v>0</v>
      </c>
      <c r="N229" s="492">
        <f>'9,6, &amp; 2'!BE222</f>
        <v>0.5</v>
      </c>
      <c r="O229" s="492">
        <f>'9,6, &amp; 2'!BF222</f>
        <v>0.5</v>
      </c>
      <c r="P229" s="492">
        <f>'9,6, &amp; 2'!BG222</f>
        <v>0</v>
      </c>
      <c r="Q229" s="503" t="s">
        <v>2785</v>
      </c>
      <c r="R229" s="504"/>
      <c r="S229" s="504"/>
      <c r="T229" s="504"/>
      <c r="U229" s="504"/>
      <c r="V229" s="503" t="s">
        <v>2785</v>
      </c>
      <c r="W229" s="504"/>
      <c r="X229" s="505"/>
      <c r="Y229" s="505"/>
      <c r="Z229" s="504"/>
      <c r="AA229" s="503" t="s">
        <v>2785</v>
      </c>
      <c r="AB229" s="504"/>
      <c r="AC229" s="504"/>
      <c r="AD229" s="504"/>
      <c r="AE229" s="504"/>
      <c r="AF229" s="503" t="s">
        <v>2785</v>
      </c>
      <c r="AG229" s="504"/>
      <c r="AH229" s="505"/>
      <c r="AI229" s="505"/>
      <c r="AJ229" s="504"/>
      <c r="AK229" s="503" t="s">
        <v>2785</v>
      </c>
      <c r="AL229" s="504"/>
      <c r="AM229" s="504"/>
      <c r="AN229" s="504"/>
      <c r="AO229" s="504"/>
      <c r="AP229" s="503" t="s">
        <v>2785</v>
      </c>
      <c r="AQ229" s="504"/>
      <c r="AR229" s="504"/>
      <c r="AS229" s="504"/>
      <c r="AT229" s="504"/>
      <c r="AU229" s="503" t="s">
        <v>2785</v>
      </c>
      <c r="AV229" s="504"/>
      <c r="AW229" s="504"/>
      <c r="AX229" s="504"/>
      <c r="AY229" s="504"/>
      <c r="AZ229" s="503" t="s">
        <v>2785</v>
      </c>
      <c r="BA229" s="503"/>
      <c r="BB229" s="503"/>
      <c r="BC229" s="503"/>
      <c r="BD229" s="503"/>
      <c r="BE229" s="482"/>
      <c r="BF229" s="519" t="s">
        <v>6</v>
      </c>
      <c r="BG229" s="492">
        <f t="shared" si="40"/>
        <v>1</v>
      </c>
      <c r="BH229" s="492">
        <f t="shared" si="41"/>
        <v>1</v>
      </c>
      <c r="BI229" s="492">
        <f t="shared" si="42"/>
        <v>1</v>
      </c>
      <c r="BJ229" s="504"/>
      <c r="BK229" s="504"/>
      <c r="BL229" s="504"/>
      <c r="BM229" s="504"/>
      <c r="BN229" s="504"/>
      <c r="BO229" s="504"/>
      <c r="BP229" s="504"/>
      <c r="BQ229" s="482"/>
      <c r="BR229" s="482"/>
      <c r="BS229" s="482"/>
      <c r="BT229" s="482"/>
      <c r="BU229" s="482"/>
      <c r="BV229" s="482"/>
      <c r="BW229" s="482"/>
      <c r="BX229" s="482"/>
      <c r="BY229" s="482"/>
      <c r="BZ229" s="482"/>
      <c r="CA229" s="482"/>
      <c r="CB229" s="482"/>
      <c r="CC229" s="482"/>
      <c r="CD229" s="482"/>
      <c r="CE229" s="482"/>
      <c r="CF229" s="482"/>
      <c r="CG229" s="482"/>
      <c r="CH229" s="482"/>
      <c r="CI229" s="482"/>
      <c r="CJ229" s="482"/>
    </row>
    <row r="230" spans="1:88" ht="12.75" customHeight="1" x14ac:dyDescent="0.2">
      <c r="A230" s="531"/>
      <c r="B230" s="483" t="s">
        <v>6</v>
      </c>
      <c r="C230" s="492">
        <f>'9,6, &amp; 2'!BN220</f>
        <v>0</v>
      </c>
      <c r="D230" s="492">
        <f>'9,6, &amp; 2'!BO220</f>
        <v>1</v>
      </c>
      <c r="E230" s="492">
        <f>'9,6, &amp; 2'!BP220</f>
        <v>0</v>
      </c>
      <c r="F230" s="492">
        <f>'9,6, &amp; 2'!BQ220</f>
        <v>0</v>
      </c>
      <c r="G230" s="483" t="s">
        <v>6</v>
      </c>
      <c r="H230" s="492">
        <f>'9,6, &amp; 2'!BN221</f>
        <v>0</v>
      </c>
      <c r="I230" s="492">
        <f>'9,6, &amp; 2'!BO221</f>
        <v>1</v>
      </c>
      <c r="J230" s="492">
        <f>'9,6, &amp; 2'!BP221</f>
        <v>0</v>
      </c>
      <c r="K230" s="492">
        <f>'9,6, &amp; 2'!BQ221</f>
        <v>0</v>
      </c>
      <c r="L230" s="483" t="s">
        <v>6</v>
      </c>
      <c r="M230" s="492">
        <f>'9,6, &amp; 2'!BN222</f>
        <v>0</v>
      </c>
      <c r="N230" s="492">
        <f>'9,6, &amp; 2'!BO222</f>
        <v>1</v>
      </c>
      <c r="O230" s="492">
        <f>'9,6, &amp; 2'!BP222</f>
        <v>0</v>
      </c>
      <c r="P230" s="492">
        <f>'9,6, &amp; 2'!BQ222</f>
        <v>0</v>
      </c>
      <c r="Q230" s="503" t="s">
        <v>6</v>
      </c>
      <c r="R230" s="504"/>
      <c r="S230" s="504"/>
      <c r="T230" s="504"/>
      <c r="U230" s="504"/>
      <c r="V230" s="503" t="s">
        <v>6</v>
      </c>
      <c r="W230" s="504"/>
      <c r="X230" s="505"/>
      <c r="Y230" s="505"/>
      <c r="Z230" s="504"/>
      <c r="AA230" s="503" t="s">
        <v>6</v>
      </c>
      <c r="AB230" s="504"/>
      <c r="AC230" s="504"/>
      <c r="AD230" s="504"/>
      <c r="AE230" s="504"/>
      <c r="AF230" s="503" t="s">
        <v>6</v>
      </c>
      <c r="AG230" s="504"/>
      <c r="AH230" s="505"/>
      <c r="AI230" s="505"/>
      <c r="AJ230" s="504"/>
      <c r="AK230" s="503" t="s">
        <v>6</v>
      </c>
      <c r="AL230" s="504"/>
      <c r="AM230" s="504"/>
      <c r="AN230" s="504"/>
      <c r="AO230" s="504"/>
      <c r="AP230" s="503" t="s">
        <v>6</v>
      </c>
      <c r="AQ230" s="504"/>
      <c r="AR230" s="504"/>
      <c r="AS230" s="504"/>
      <c r="AT230" s="504"/>
      <c r="AU230" s="503" t="s">
        <v>6</v>
      </c>
      <c r="AV230" s="504"/>
      <c r="AW230" s="504"/>
      <c r="AX230" s="504"/>
      <c r="AY230" s="504"/>
      <c r="AZ230" s="503" t="s">
        <v>6</v>
      </c>
      <c r="BA230" s="503"/>
      <c r="BB230" s="503"/>
      <c r="BC230" s="503"/>
      <c r="BD230" s="503"/>
      <c r="BE230" s="482"/>
      <c r="BF230" s="519" t="s">
        <v>5</v>
      </c>
      <c r="BG230" s="492">
        <f t="shared" si="40"/>
        <v>1</v>
      </c>
      <c r="BH230" s="492">
        <f t="shared" si="41"/>
        <v>1</v>
      </c>
      <c r="BI230" s="492">
        <f t="shared" si="42"/>
        <v>1</v>
      </c>
      <c r="BJ230" s="504"/>
      <c r="BK230" s="504"/>
      <c r="BL230" s="504"/>
      <c r="BM230" s="504"/>
      <c r="BN230" s="504"/>
      <c r="BO230" s="504"/>
      <c r="BP230" s="504"/>
      <c r="BQ230" s="482"/>
      <c r="BR230" s="482"/>
      <c r="BS230" s="482"/>
      <c r="BT230" s="482"/>
      <c r="BU230" s="482"/>
      <c r="BV230" s="482"/>
      <c r="BW230" s="482"/>
      <c r="BX230" s="482"/>
      <c r="BY230" s="482"/>
      <c r="BZ230" s="482"/>
      <c r="CA230" s="482"/>
      <c r="CB230" s="482"/>
      <c r="CC230" s="482"/>
      <c r="CD230" s="482"/>
      <c r="CE230" s="482"/>
      <c r="CF230" s="482"/>
      <c r="CG230" s="482"/>
      <c r="CH230" s="482"/>
      <c r="CI230" s="482"/>
      <c r="CJ230" s="482"/>
    </row>
    <row r="231" spans="1:88" ht="12.75" customHeight="1" x14ac:dyDescent="0.2">
      <c r="A231" s="531"/>
      <c r="B231" s="483" t="s">
        <v>5</v>
      </c>
      <c r="C231" s="492">
        <f>'9,6, &amp; 2'!BX220</f>
        <v>0</v>
      </c>
      <c r="D231" s="492">
        <f>'9,6, &amp; 2'!BY220</f>
        <v>1</v>
      </c>
      <c r="E231" s="492">
        <f>'9,6, &amp; 2'!BZ220</f>
        <v>0</v>
      </c>
      <c r="F231" s="492">
        <f>'9,6, &amp; 2'!CA220</f>
        <v>0</v>
      </c>
      <c r="G231" s="483" t="s">
        <v>5</v>
      </c>
      <c r="H231" s="492">
        <f>'9,6, &amp; 2'!BX221</f>
        <v>0</v>
      </c>
      <c r="I231" s="492">
        <f>'9,6, &amp; 2'!BY221</f>
        <v>1</v>
      </c>
      <c r="J231" s="492">
        <f>'9,6, &amp; 2'!BZ221</f>
        <v>0</v>
      </c>
      <c r="K231" s="492">
        <f>'9,6, &amp; 2'!CA221</f>
        <v>0</v>
      </c>
      <c r="L231" s="483" t="s">
        <v>5</v>
      </c>
      <c r="M231" s="492">
        <f>'9,6, &amp; 2'!BX222</f>
        <v>0</v>
      </c>
      <c r="N231" s="492">
        <f>'9,6, &amp; 2'!BY222</f>
        <v>1</v>
      </c>
      <c r="O231" s="492">
        <f>'9,6, &amp; 2'!BZ222</f>
        <v>0</v>
      </c>
      <c r="P231" s="492">
        <f>'9,6, &amp; 2'!CA222</f>
        <v>0</v>
      </c>
      <c r="Q231" s="503" t="s">
        <v>5</v>
      </c>
      <c r="R231" s="504"/>
      <c r="S231" s="504"/>
      <c r="T231" s="504"/>
      <c r="U231" s="504"/>
      <c r="V231" s="503" t="s">
        <v>5</v>
      </c>
      <c r="W231" s="504"/>
      <c r="X231" s="505"/>
      <c r="Y231" s="505"/>
      <c r="Z231" s="504"/>
      <c r="AA231" s="503" t="s">
        <v>5</v>
      </c>
      <c r="AB231" s="504"/>
      <c r="AC231" s="504"/>
      <c r="AD231" s="504"/>
      <c r="AE231" s="504"/>
      <c r="AF231" s="503" t="s">
        <v>5</v>
      </c>
      <c r="AG231" s="504"/>
      <c r="AH231" s="505"/>
      <c r="AI231" s="505"/>
      <c r="AJ231" s="504"/>
      <c r="AK231" s="503" t="s">
        <v>5</v>
      </c>
      <c r="AL231" s="504"/>
      <c r="AM231" s="504"/>
      <c r="AN231" s="504"/>
      <c r="AO231" s="504"/>
      <c r="AP231" s="503" t="s">
        <v>5</v>
      </c>
      <c r="AQ231" s="504"/>
      <c r="AR231" s="504"/>
      <c r="AS231" s="504"/>
      <c r="AT231" s="504"/>
      <c r="AU231" s="503" t="s">
        <v>5</v>
      </c>
      <c r="AV231" s="504"/>
      <c r="AW231" s="504"/>
      <c r="AX231" s="504"/>
      <c r="AY231" s="504"/>
      <c r="AZ231" s="503" t="s">
        <v>5</v>
      </c>
      <c r="BA231" s="503"/>
      <c r="BB231" s="503"/>
      <c r="BC231" s="503"/>
      <c r="BD231" s="503"/>
      <c r="BE231" s="482"/>
      <c r="BF231" s="519" t="s">
        <v>7</v>
      </c>
      <c r="BG231" s="492">
        <f t="shared" si="40"/>
        <v>1</v>
      </c>
      <c r="BH231" s="492">
        <f t="shared" si="41"/>
        <v>0.5</v>
      </c>
      <c r="BI231" s="492">
        <f t="shared" si="42"/>
        <v>1</v>
      </c>
      <c r="BJ231" s="492">
        <f t="shared" ref="BJ231:BJ237" si="50">SUM(R232:S232)</f>
        <v>1</v>
      </c>
      <c r="BK231" s="492">
        <f t="shared" ref="BK231:BK237" si="51">SUM(W232:X232)</f>
        <v>1</v>
      </c>
      <c r="BL231" s="492">
        <f t="shared" ref="BL231:BL237" si="52">SUM(AB232:AC232)</f>
        <v>1</v>
      </c>
      <c r="BM231" s="492">
        <f t="shared" ref="BM231:BM237" si="53">SUM(AG232:AH232)</f>
        <v>1</v>
      </c>
      <c r="BN231" s="492">
        <f t="shared" ref="BN231:BN237" si="54">SUM(AL232:AM232)</f>
        <v>0.75</v>
      </c>
      <c r="BO231" s="492">
        <f t="shared" ref="BO231:BO237" si="55">SUM(AQ232:AR232)</f>
        <v>1</v>
      </c>
      <c r="BP231" s="492">
        <f t="shared" ref="BP231:BP237" si="56">SUM(AV232:AW232)</f>
        <v>1</v>
      </c>
      <c r="BQ231" s="482"/>
      <c r="BR231" s="482"/>
      <c r="BS231" s="482"/>
      <c r="BT231" s="482"/>
      <c r="BU231" s="482"/>
      <c r="BV231" s="482"/>
      <c r="BW231" s="482"/>
      <c r="BX231" s="482"/>
      <c r="BY231" s="482"/>
      <c r="BZ231" s="482"/>
      <c r="CA231" s="482"/>
      <c r="CB231" s="482"/>
      <c r="CC231" s="482"/>
      <c r="CD231" s="482"/>
      <c r="CE231" s="482"/>
      <c r="CF231" s="482"/>
      <c r="CG231" s="482"/>
      <c r="CH231" s="482"/>
      <c r="CI231" s="482"/>
      <c r="CJ231" s="482"/>
    </row>
    <row r="232" spans="1:88" ht="12.75" customHeight="1" x14ac:dyDescent="0.2">
      <c r="A232" s="531"/>
      <c r="B232" s="483" t="s">
        <v>7</v>
      </c>
      <c r="C232" s="492">
        <f>'9,6, &amp; 2'!CH220</f>
        <v>0</v>
      </c>
      <c r="D232" s="492">
        <f>'9,6, &amp; 2'!CI220</f>
        <v>1</v>
      </c>
      <c r="E232" s="492">
        <f>'9,6, &amp; 2'!CJ220</f>
        <v>0</v>
      </c>
      <c r="F232" s="492">
        <f>'9,6, &amp; 2'!CK220</f>
        <v>0</v>
      </c>
      <c r="G232" s="483" t="s">
        <v>7</v>
      </c>
      <c r="H232" s="492">
        <f>'9,6, &amp; 2'!CH221</f>
        <v>0</v>
      </c>
      <c r="I232" s="492">
        <f>'9,6, &amp; 2'!CI221</f>
        <v>0.5</v>
      </c>
      <c r="J232" s="492">
        <f>'9,6, &amp; 2'!CJ221</f>
        <v>0.5</v>
      </c>
      <c r="K232" s="492">
        <f>'9,6, &amp; 2'!CK221</f>
        <v>0</v>
      </c>
      <c r="L232" s="483" t="s">
        <v>7</v>
      </c>
      <c r="M232" s="492">
        <f>'9,6, &amp; 2'!CH222</f>
        <v>0</v>
      </c>
      <c r="N232" s="492">
        <f>'9,6, &amp; 2'!CI222</f>
        <v>1</v>
      </c>
      <c r="O232" s="492">
        <f>'9,6, &amp; 2'!CJ222</f>
        <v>0</v>
      </c>
      <c r="P232" s="492">
        <f>'9,6, &amp; 2'!CK222</f>
        <v>0</v>
      </c>
      <c r="Q232" s="483" t="s">
        <v>7</v>
      </c>
      <c r="R232" s="492">
        <f>'9,6, &amp; 2'!CH223</f>
        <v>0</v>
      </c>
      <c r="S232" s="492">
        <f>'9,6, &amp; 2'!CI223</f>
        <v>1</v>
      </c>
      <c r="T232" s="492">
        <f>'9,6, &amp; 2'!CJ223</f>
        <v>0</v>
      </c>
      <c r="U232" s="492">
        <f>'9,6, &amp; 2'!CK223</f>
        <v>0</v>
      </c>
      <c r="V232" s="483" t="s">
        <v>7</v>
      </c>
      <c r="W232" s="492">
        <f>'9,6, &amp; 2'!CH224</f>
        <v>0</v>
      </c>
      <c r="X232" s="492">
        <f>'9,6, &amp; 2'!CI224</f>
        <v>1</v>
      </c>
      <c r="Y232" s="492">
        <f>'9,6, &amp; 2'!CJ224</f>
        <v>0</v>
      </c>
      <c r="Z232" s="492">
        <f>'9,6, &amp; 2'!CK224</f>
        <v>0</v>
      </c>
      <c r="AA232" s="483" t="s">
        <v>7</v>
      </c>
      <c r="AB232" s="492">
        <f>'9,6, &amp; 2'!CH225</f>
        <v>0</v>
      </c>
      <c r="AC232" s="492">
        <f>'9,6, &amp; 2'!CI225</f>
        <v>1</v>
      </c>
      <c r="AD232" s="492">
        <f>'9,6, &amp; 2'!CJ225</f>
        <v>0</v>
      </c>
      <c r="AE232" s="492">
        <f>'9,6, &amp; 2'!CK225</f>
        <v>0</v>
      </c>
      <c r="AF232" s="483" t="s">
        <v>7</v>
      </c>
      <c r="AG232" s="492">
        <f>'9,6, &amp; 2'!CH226</f>
        <v>0</v>
      </c>
      <c r="AH232" s="492">
        <f>'9,6, &amp; 2'!CI226</f>
        <v>1</v>
      </c>
      <c r="AI232" s="492">
        <f>'9,6, &amp; 2'!CJ226</f>
        <v>0</v>
      </c>
      <c r="AJ232" s="492">
        <f>'9,6, &amp; 2'!CK226</f>
        <v>0</v>
      </c>
      <c r="AK232" s="483" t="s">
        <v>7</v>
      </c>
      <c r="AL232" s="492">
        <f>'9,6, &amp; 2'!CH227</f>
        <v>0</v>
      </c>
      <c r="AM232" s="492">
        <f>'9,6, &amp; 2'!CI227</f>
        <v>0.75</v>
      </c>
      <c r="AN232" s="492">
        <f>'9,6, &amp; 2'!CJ227</f>
        <v>0.25</v>
      </c>
      <c r="AO232" s="492">
        <f>'9,6, &amp; 2'!CK227</f>
        <v>0</v>
      </c>
      <c r="AP232" s="483" t="s">
        <v>7</v>
      </c>
      <c r="AQ232" s="492">
        <f>'9,6, &amp; 2'!CH228</f>
        <v>0</v>
      </c>
      <c r="AR232" s="492">
        <f>'9,6, &amp; 2'!CI228</f>
        <v>1</v>
      </c>
      <c r="AS232" s="492">
        <f>'9,6, &amp; 2'!CJ228</f>
        <v>0</v>
      </c>
      <c r="AT232" s="492">
        <f>'9,6, &amp; 2'!CK228</f>
        <v>0</v>
      </c>
      <c r="AU232" s="483" t="s">
        <v>7</v>
      </c>
      <c r="AV232" s="492">
        <f>'9,6, &amp; 2'!CH229</f>
        <v>0</v>
      </c>
      <c r="AW232" s="492">
        <f>'9,6, &amp; 2'!CI229</f>
        <v>1</v>
      </c>
      <c r="AX232" s="492">
        <f>'9,6, &amp; 2'!CJ229</f>
        <v>0</v>
      </c>
      <c r="AY232" s="492">
        <f>'9,6, &amp; 2'!CK229</f>
        <v>0</v>
      </c>
      <c r="AZ232" s="503" t="s">
        <v>7</v>
      </c>
      <c r="BA232" s="505"/>
      <c r="BB232" s="503"/>
      <c r="BC232" s="503"/>
      <c r="BD232" s="503"/>
      <c r="BE232" s="482"/>
      <c r="BF232" s="519" t="s">
        <v>3</v>
      </c>
      <c r="BG232" s="492">
        <f t="shared" si="40"/>
        <v>1</v>
      </c>
      <c r="BH232" s="492">
        <f t="shared" si="41"/>
        <v>0.5</v>
      </c>
      <c r="BI232" s="492">
        <f t="shared" si="42"/>
        <v>0</v>
      </c>
      <c r="BJ232" s="492">
        <f t="shared" si="50"/>
        <v>0.8</v>
      </c>
      <c r="BK232" s="492">
        <f t="shared" si="51"/>
        <v>1</v>
      </c>
      <c r="BL232" s="492">
        <f t="shared" si="52"/>
        <v>1</v>
      </c>
      <c r="BM232" s="492">
        <f t="shared" si="53"/>
        <v>0.66666666666666663</v>
      </c>
      <c r="BN232" s="492">
        <f t="shared" si="54"/>
        <v>0.25</v>
      </c>
      <c r="BO232" s="492">
        <f t="shared" si="55"/>
        <v>1</v>
      </c>
      <c r="BP232" s="492">
        <f t="shared" si="56"/>
        <v>0.25</v>
      </c>
      <c r="BQ232" s="482"/>
      <c r="BR232" s="482"/>
      <c r="BS232" s="482"/>
      <c r="BT232" s="482"/>
      <c r="BU232" s="482"/>
      <c r="BV232" s="482"/>
      <c r="BW232" s="482"/>
      <c r="BX232" s="482"/>
      <c r="BY232" s="482"/>
      <c r="BZ232" s="482"/>
      <c r="CA232" s="482"/>
      <c r="CB232" s="482"/>
      <c r="CC232" s="482"/>
      <c r="CD232" s="482"/>
      <c r="CE232" s="482"/>
      <c r="CF232" s="482"/>
      <c r="CG232" s="482"/>
      <c r="CH232" s="482"/>
      <c r="CI232" s="482"/>
      <c r="CJ232" s="482"/>
    </row>
    <row r="233" spans="1:88" ht="12.75" customHeight="1" x14ac:dyDescent="0.2">
      <c r="A233" s="531"/>
      <c r="B233" s="483" t="s">
        <v>3</v>
      </c>
      <c r="C233" s="492">
        <f>'9,6, &amp; 2'!CR220</f>
        <v>0</v>
      </c>
      <c r="D233" s="492">
        <f>'9,6, &amp; 2'!CS220</f>
        <v>1</v>
      </c>
      <c r="E233" s="492">
        <f>'9,6, &amp; 2'!CT220</f>
        <v>0</v>
      </c>
      <c r="F233" s="492">
        <f>'9,6, &amp; 2'!CU220</f>
        <v>0</v>
      </c>
      <c r="G233" s="483" t="s">
        <v>3</v>
      </c>
      <c r="H233" s="492">
        <f>'9,6, &amp; 2'!CR221</f>
        <v>0</v>
      </c>
      <c r="I233" s="492">
        <f>'9,6, &amp; 2'!CS221</f>
        <v>0.5</v>
      </c>
      <c r="J233" s="492">
        <f>'9,6, &amp; 2'!CT221</f>
        <v>0.5</v>
      </c>
      <c r="K233" s="492">
        <f>'9,6, &amp; 2'!CU221</f>
        <v>0</v>
      </c>
      <c r="L233" s="483" t="s">
        <v>3</v>
      </c>
      <c r="M233" s="492">
        <f>'9,6, &amp; 2'!CR222</f>
        <v>0</v>
      </c>
      <c r="N233" s="492">
        <f>'9,6, &amp; 2'!CS222</f>
        <v>0</v>
      </c>
      <c r="O233" s="492">
        <f>'9,6, &amp; 2'!CT222</f>
        <v>1</v>
      </c>
      <c r="P233" s="492">
        <f>'9,6, &amp; 2'!CU222</f>
        <v>0</v>
      </c>
      <c r="Q233" s="483" t="s">
        <v>3</v>
      </c>
      <c r="R233" s="492">
        <f>'9,6, &amp; 2'!CR223</f>
        <v>0</v>
      </c>
      <c r="S233" s="492">
        <f>'9,6, &amp; 2'!CS223</f>
        <v>0.8</v>
      </c>
      <c r="T233" s="492">
        <f>'9,6, &amp; 2'!CT223</f>
        <v>0.2</v>
      </c>
      <c r="U233" s="492">
        <f>'9,6, &amp; 2'!CU223</f>
        <v>0</v>
      </c>
      <c r="V233" s="483" t="s">
        <v>3</v>
      </c>
      <c r="W233" s="492">
        <f>'9,6, &amp; 2'!CR224</f>
        <v>0</v>
      </c>
      <c r="X233" s="492">
        <f>'9,6, &amp; 2'!CS224</f>
        <v>1</v>
      </c>
      <c r="Y233" s="492">
        <f>'9,6, &amp; 2'!CT224</f>
        <v>0</v>
      </c>
      <c r="Z233" s="492">
        <f>'9,6, &amp; 2'!CU224</f>
        <v>0</v>
      </c>
      <c r="AA233" s="483" t="s">
        <v>3</v>
      </c>
      <c r="AB233" s="492">
        <f>'9,6, &amp; 2'!CR225</f>
        <v>0</v>
      </c>
      <c r="AC233" s="492">
        <f>'9,6, &amp; 2'!CS225</f>
        <v>1</v>
      </c>
      <c r="AD233" s="492">
        <f>'9,6, &amp; 2'!CT225</f>
        <v>0</v>
      </c>
      <c r="AE233" s="492">
        <f>'9,6, &amp; 2'!CU225</f>
        <v>0</v>
      </c>
      <c r="AF233" s="483" t="s">
        <v>3</v>
      </c>
      <c r="AG233" s="492">
        <f>'9,6, &amp; 2'!CR226</f>
        <v>0</v>
      </c>
      <c r="AH233" s="491">
        <f>'9,6, &amp; 2'!CS226</f>
        <v>0.66666666666666663</v>
      </c>
      <c r="AI233" s="491">
        <f>'9,6, &amp; 2'!CT226</f>
        <v>0.33333333333333331</v>
      </c>
      <c r="AJ233" s="492">
        <f>'9,6, &amp; 2'!CU226</f>
        <v>0</v>
      </c>
      <c r="AK233" s="483" t="s">
        <v>3</v>
      </c>
      <c r="AL233" s="492">
        <f>'9,6, &amp; 2'!CR227</f>
        <v>0</v>
      </c>
      <c r="AM233" s="492">
        <f>'9,6, &amp; 2'!CS227</f>
        <v>0.25</v>
      </c>
      <c r="AN233" s="492">
        <f>'9,6, &amp; 2'!CT227</f>
        <v>0.75</v>
      </c>
      <c r="AO233" s="492">
        <f>'9,6, &amp; 2'!CU227</f>
        <v>0</v>
      </c>
      <c r="AP233" s="483" t="s">
        <v>3</v>
      </c>
      <c r="AQ233" s="492">
        <f>'9,6, &amp; 2'!CR228</f>
        <v>0</v>
      </c>
      <c r="AR233" s="492">
        <f>'9,6, &amp; 2'!CS228</f>
        <v>1</v>
      </c>
      <c r="AS233" s="492">
        <f>'9,6, &amp; 2'!CT228</f>
        <v>0</v>
      </c>
      <c r="AT233" s="492">
        <f>'9,6, &amp; 2'!CU228</f>
        <v>0</v>
      </c>
      <c r="AU233" s="483" t="s">
        <v>3</v>
      </c>
      <c r="AV233" s="492">
        <f>'9,6, &amp; 2'!CR229</f>
        <v>0</v>
      </c>
      <c r="AW233" s="492">
        <f>'9,6, &amp; 2'!CS229</f>
        <v>0.25</v>
      </c>
      <c r="AX233" s="492">
        <f>'9,6, &amp; 2'!CT229</f>
        <v>0.75</v>
      </c>
      <c r="AY233" s="492">
        <f>'9,6, &amp; 2'!CU229</f>
        <v>0</v>
      </c>
      <c r="AZ233" s="503" t="s">
        <v>3</v>
      </c>
      <c r="BA233" s="503"/>
      <c r="BB233" s="503"/>
      <c r="BC233" s="503"/>
      <c r="BD233" s="503"/>
      <c r="BE233" s="482"/>
      <c r="BF233" s="519" t="s">
        <v>12</v>
      </c>
      <c r="BG233" s="492">
        <f t="shared" si="40"/>
        <v>1</v>
      </c>
      <c r="BH233" s="492">
        <f t="shared" si="41"/>
        <v>0.5</v>
      </c>
      <c r="BI233" s="492">
        <f t="shared" si="42"/>
        <v>0</v>
      </c>
      <c r="BJ233" s="492">
        <f t="shared" si="50"/>
        <v>1</v>
      </c>
      <c r="BK233" s="492">
        <f t="shared" si="51"/>
        <v>1</v>
      </c>
      <c r="BL233" s="492">
        <f t="shared" si="52"/>
        <v>1</v>
      </c>
      <c r="BM233" s="492">
        <f t="shared" si="53"/>
        <v>1</v>
      </c>
      <c r="BN233" s="492">
        <f t="shared" si="54"/>
        <v>0.75</v>
      </c>
      <c r="BO233" s="492">
        <f t="shared" si="55"/>
        <v>1</v>
      </c>
      <c r="BP233" s="492">
        <f t="shared" si="56"/>
        <v>0.25</v>
      </c>
      <c r="BQ233" s="482"/>
      <c r="BR233" s="482"/>
      <c r="BS233" s="482"/>
      <c r="BT233" s="482"/>
      <c r="BU233" s="482"/>
      <c r="BV233" s="482"/>
      <c r="BW233" s="482"/>
      <c r="BX233" s="482"/>
      <c r="BY233" s="482"/>
      <c r="BZ233" s="482"/>
      <c r="CA233" s="482"/>
      <c r="CB233" s="482"/>
      <c r="CC233" s="482"/>
      <c r="CD233" s="482"/>
      <c r="CE233" s="482"/>
      <c r="CF233" s="482"/>
      <c r="CG233" s="482"/>
      <c r="CH233" s="482"/>
      <c r="CI233" s="482"/>
      <c r="CJ233" s="482"/>
    </row>
    <row r="234" spans="1:88" ht="12.75" customHeight="1" x14ac:dyDescent="0.2">
      <c r="A234" s="531"/>
      <c r="B234" s="483" t="s">
        <v>12</v>
      </c>
      <c r="C234" s="492">
        <f>'9,6, &amp; 2'!DB220</f>
        <v>0</v>
      </c>
      <c r="D234" s="492">
        <f>'9,6, &amp; 2'!DC220</f>
        <v>1</v>
      </c>
      <c r="E234" s="492">
        <f>'9,6, &amp; 2'!DD220</f>
        <v>0</v>
      </c>
      <c r="F234" s="492">
        <f>'9,6, &amp; 2'!DE220</f>
        <v>0</v>
      </c>
      <c r="G234" s="483" t="s">
        <v>12</v>
      </c>
      <c r="H234" s="492">
        <f>'9,6, &amp; 2'!DB221</f>
        <v>0</v>
      </c>
      <c r="I234" s="492">
        <f>'9,6, &amp; 2'!DC221</f>
        <v>0.5</v>
      </c>
      <c r="J234" s="492">
        <f>'9,6, &amp; 2'!DD221</f>
        <v>0.5</v>
      </c>
      <c r="K234" s="492">
        <f>'9,6, &amp; 2'!DE221</f>
        <v>0</v>
      </c>
      <c r="L234" s="483" t="s">
        <v>12</v>
      </c>
      <c r="M234" s="492">
        <f>'9,6, &amp; 2'!DB222</f>
        <v>0</v>
      </c>
      <c r="N234" s="492">
        <f>'9,6, &amp; 2'!DC222</f>
        <v>0</v>
      </c>
      <c r="O234" s="492">
        <f>'9,6, &amp; 2'!DD222</f>
        <v>1</v>
      </c>
      <c r="P234" s="492">
        <f>'9,6, &amp; 2'!DE222</f>
        <v>0</v>
      </c>
      <c r="Q234" s="483" t="s">
        <v>12</v>
      </c>
      <c r="R234" s="492">
        <f>'9,6, &amp; 2'!DB223</f>
        <v>0</v>
      </c>
      <c r="S234" s="492">
        <f>'9,6, &amp; 2'!DC223</f>
        <v>1</v>
      </c>
      <c r="T234" s="492">
        <f>'9,6, &amp; 2'!DD223</f>
        <v>0</v>
      </c>
      <c r="U234" s="492">
        <f>'9,6, &amp; 2'!DE223</f>
        <v>0</v>
      </c>
      <c r="V234" s="483" t="s">
        <v>12</v>
      </c>
      <c r="W234" s="492">
        <f>'9,6, &amp; 2'!DB224</f>
        <v>0</v>
      </c>
      <c r="X234" s="492">
        <f>'9,6, &amp; 2'!DC224</f>
        <v>1</v>
      </c>
      <c r="Y234" s="492">
        <f>'9,6, &amp; 2'!DD224</f>
        <v>0</v>
      </c>
      <c r="Z234" s="492">
        <f>'9,6, &amp; 2'!DE224</f>
        <v>0</v>
      </c>
      <c r="AA234" s="483" t="s">
        <v>12</v>
      </c>
      <c r="AB234" s="492">
        <f>'9,6, &amp; 2'!DB225</f>
        <v>0</v>
      </c>
      <c r="AC234" s="492">
        <f>'9,6, &amp; 2'!DC225</f>
        <v>1</v>
      </c>
      <c r="AD234" s="492">
        <f>'9,6, &amp; 2'!DD225</f>
        <v>0</v>
      </c>
      <c r="AE234" s="492">
        <f>'9,6, &amp; 2'!DE225</f>
        <v>0</v>
      </c>
      <c r="AF234" s="483" t="s">
        <v>12</v>
      </c>
      <c r="AG234" s="492">
        <f>'9,6, &amp; 2'!DB226</f>
        <v>0</v>
      </c>
      <c r="AH234" s="492">
        <f>'9,6, &amp; 2'!DC226</f>
        <v>1</v>
      </c>
      <c r="AI234" s="492">
        <f>'9,6, &amp; 2'!DD226</f>
        <v>0</v>
      </c>
      <c r="AJ234" s="492">
        <f>'9,6, &amp; 2'!DE226</f>
        <v>0</v>
      </c>
      <c r="AK234" s="483" t="s">
        <v>12</v>
      </c>
      <c r="AL234" s="492">
        <f>'9,6, &amp; 2'!DB227</f>
        <v>0</v>
      </c>
      <c r="AM234" s="492">
        <f>'9,6, &amp; 2'!DC227</f>
        <v>0.75</v>
      </c>
      <c r="AN234" s="492">
        <f>'9,6, &amp; 2'!DD227</f>
        <v>0.25</v>
      </c>
      <c r="AO234" s="492">
        <f>'9,6, &amp; 2'!DE227</f>
        <v>0</v>
      </c>
      <c r="AP234" s="483" t="s">
        <v>12</v>
      </c>
      <c r="AQ234" s="492">
        <f>'9,6, &amp; 2'!DB228</f>
        <v>0</v>
      </c>
      <c r="AR234" s="492">
        <f>'9,6, &amp; 2'!DC228</f>
        <v>1</v>
      </c>
      <c r="AS234" s="492">
        <f>'9,6, &amp; 2'!DD228</f>
        <v>0</v>
      </c>
      <c r="AT234" s="492">
        <f>'9,6, &amp; 2'!DE228</f>
        <v>0</v>
      </c>
      <c r="AU234" s="483" t="s">
        <v>12</v>
      </c>
      <c r="AV234" s="492">
        <f>'9,6, &amp; 2'!DB229</f>
        <v>0</v>
      </c>
      <c r="AW234" s="492">
        <f>'9,6, &amp; 2'!DC229</f>
        <v>0.25</v>
      </c>
      <c r="AX234" s="492">
        <f>'9,6, &amp; 2'!DD229</f>
        <v>0.75</v>
      </c>
      <c r="AY234" s="492">
        <f>'9,6, &amp; 2'!DE229</f>
        <v>0</v>
      </c>
      <c r="AZ234" s="503" t="s">
        <v>12</v>
      </c>
      <c r="BA234" s="503"/>
      <c r="BB234" s="503"/>
      <c r="BC234" s="503"/>
      <c r="BD234" s="503"/>
      <c r="BE234" s="482"/>
      <c r="BF234" s="519" t="s">
        <v>11</v>
      </c>
      <c r="BG234" s="492">
        <f t="shared" si="40"/>
        <v>1</v>
      </c>
      <c r="BH234" s="492">
        <f t="shared" si="41"/>
        <v>0.5</v>
      </c>
      <c r="BI234" s="492">
        <f t="shared" si="42"/>
        <v>0.5</v>
      </c>
      <c r="BJ234" s="492">
        <f t="shared" si="50"/>
        <v>1</v>
      </c>
      <c r="BK234" s="492">
        <f t="shared" si="51"/>
        <v>0.66666666666666663</v>
      </c>
      <c r="BL234" s="492">
        <f t="shared" si="52"/>
        <v>1</v>
      </c>
      <c r="BM234" s="492">
        <f t="shared" si="53"/>
        <v>0.33333333333333331</v>
      </c>
      <c r="BN234" s="492">
        <f t="shared" si="54"/>
        <v>0.5</v>
      </c>
      <c r="BO234" s="492">
        <f t="shared" si="55"/>
        <v>1</v>
      </c>
      <c r="BP234" s="492">
        <f t="shared" si="56"/>
        <v>0.25</v>
      </c>
      <c r="BQ234" s="482"/>
      <c r="BR234" s="482"/>
      <c r="BS234" s="482"/>
      <c r="BT234" s="482"/>
      <c r="BU234" s="482"/>
      <c r="BV234" s="482"/>
      <c r="BW234" s="482"/>
      <c r="BX234" s="482"/>
      <c r="BY234" s="482"/>
      <c r="BZ234" s="482"/>
      <c r="CA234" s="482"/>
      <c r="CB234" s="482"/>
      <c r="CC234" s="482"/>
      <c r="CD234" s="482"/>
      <c r="CE234" s="482"/>
      <c r="CF234" s="482"/>
      <c r="CG234" s="482"/>
      <c r="CH234" s="482"/>
      <c r="CI234" s="482"/>
      <c r="CJ234" s="482"/>
    </row>
    <row r="235" spans="1:88" ht="12.75" customHeight="1" x14ac:dyDescent="0.2">
      <c r="A235" s="531"/>
      <c r="B235" s="483" t="s">
        <v>11</v>
      </c>
      <c r="C235" s="492">
        <f>'9,6, &amp; 2'!DL220</f>
        <v>0</v>
      </c>
      <c r="D235" s="492">
        <f>'9,6, &amp; 2'!DM220</f>
        <v>1</v>
      </c>
      <c r="E235" s="492">
        <f>'9,6, &amp; 2'!DN220</f>
        <v>0</v>
      </c>
      <c r="F235" s="492">
        <f>'9,6, &amp; 2'!DO220</f>
        <v>0</v>
      </c>
      <c r="G235" s="483" t="s">
        <v>11</v>
      </c>
      <c r="H235" s="492">
        <f>'9,6, &amp; 2'!DL221</f>
        <v>0</v>
      </c>
      <c r="I235" s="492">
        <f>'9,6, &amp; 2'!DM221</f>
        <v>0.5</v>
      </c>
      <c r="J235" s="492">
        <f>'9,6, &amp; 2'!DN221</f>
        <v>0.5</v>
      </c>
      <c r="K235" s="492">
        <f>'9,6, &amp; 2'!DO221</f>
        <v>0</v>
      </c>
      <c r="L235" s="483" t="s">
        <v>11</v>
      </c>
      <c r="M235" s="492">
        <f>'9,6, &amp; 2'!DL222</f>
        <v>0</v>
      </c>
      <c r="N235" s="492">
        <f>'9,6, &amp; 2'!DM222</f>
        <v>0.5</v>
      </c>
      <c r="O235" s="492">
        <f>'9,6, &amp; 2'!DN222</f>
        <v>0.5</v>
      </c>
      <c r="P235" s="492">
        <f>'9,6, &amp; 2'!DO222</f>
        <v>0</v>
      </c>
      <c r="Q235" s="483" t="s">
        <v>11</v>
      </c>
      <c r="R235" s="492">
        <f>'9,6, &amp; 2'!DL223</f>
        <v>0</v>
      </c>
      <c r="S235" s="492">
        <f>'9,6, &amp; 2'!DM223</f>
        <v>1</v>
      </c>
      <c r="T235" s="492">
        <f>'9,6, &amp; 2'!DN223</f>
        <v>0</v>
      </c>
      <c r="U235" s="492">
        <f>'9,6, &amp; 2'!DO223</f>
        <v>0</v>
      </c>
      <c r="V235" s="483" t="s">
        <v>11</v>
      </c>
      <c r="W235" s="492">
        <f>'9,6, &amp; 2'!DL224</f>
        <v>0</v>
      </c>
      <c r="X235" s="491">
        <f>'9,6, &amp; 2'!DM224</f>
        <v>0.66666666666666663</v>
      </c>
      <c r="Y235" s="491">
        <f>'9,6, &amp; 2'!DN224</f>
        <v>0.33333333333333331</v>
      </c>
      <c r="Z235" s="492">
        <f>'9,6, &amp; 2'!DO224</f>
        <v>0</v>
      </c>
      <c r="AA235" s="483" t="s">
        <v>11</v>
      </c>
      <c r="AB235" s="492">
        <f>'9,6, &amp; 2'!DL225</f>
        <v>0</v>
      </c>
      <c r="AC235" s="492">
        <f>'9,6, &amp; 2'!DM225</f>
        <v>1</v>
      </c>
      <c r="AD235" s="492">
        <f>'9,6, &amp; 2'!DN225</f>
        <v>0</v>
      </c>
      <c r="AE235" s="492">
        <f>'9,6, &amp; 2'!DO225</f>
        <v>0</v>
      </c>
      <c r="AF235" s="483" t="s">
        <v>11</v>
      </c>
      <c r="AG235" s="492">
        <f>'9,6, &amp; 2'!DL226</f>
        <v>0</v>
      </c>
      <c r="AH235" s="491">
        <f>'9,6, &amp; 2'!DM226</f>
        <v>0.33333333333333331</v>
      </c>
      <c r="AI235" s="491">
        <f>'9,6, &amp; 2'!DN226</f>
        <v>0.66666666666666663</v>
      </c>
      <c r="AJ235" s="492">
        <f>'9,6, &amp; 2'!DO226</f>
        <v>0</v>
      </c>
      <c r="AK235" s="483" t="s">
        <v>11</v>
      </c>
      <c r="AL235" s="492">
        <f>'9,6, &amp; 2'!DL227</f>
        <v>0</v>
      </c>
      <c r="AM235" s="492">
        <f>'9,6, &amp; 2'!DM227</f>
        <v>0.5</v>
      </c>
      <c r="AN235" s="492">
        <f>'9,6, &amp; 2'!DN227</f>
        <v>0.5</v>
      </c>
      <c r="AO235" s="492">
        <f>'9,6, &amp; 2'!DO227</f>
        <v>0</v>
      </c>
      <c r="AP235" s="483" t="s">
        <v>11</v>
      </c>
      <c r="AQ235" s="492">
        <f>'9,6, &amp; 2'!DL228</f>
        <v>0</v>
      </c>
      <c r="AR235" s="492">
        <f>'9,6, &amp; 2'!DM228</f>
        <v>1</v>
      </c>
      <c r="AS235" s="492">
        <f>'9,6, &amp; 2'!DN228</f>
        <v>0</v>
      </c>
      <c r="AT235" s="492">
        <f>'9,6, &amp; 2'!DO228</f>
        <v>0</v>
      </c>
      <c r="AU235" s="483" t="s">
        <v>11</v>
      </c>
      <c r="AV235" s="492">
        <f>'9,6, &amp; 2'!DL229</f>
        <v>0</v>
      </c>
      <c r="AW235" s="492">
        <f>'9,6, &amp; 2'!DM229</f>
        <v>0.25</v>
      </c>
      <c r="AX235" s="492">
        <f>'9,6, &amp; 2'!DN229</f>
        <v>0.75</v>
      </c>
      <c r="AY235" s="492">
        <f>'9,6, &amp; 2'!DO229</f>
        <v>0</v>
      </c>
      <c r="AZ235" s="503" t="s">
        <v>11</v>
      </c>
      <c r="BA235" s="503"/>
      <c r="BB235" s="503"/>
      <c r="BC235" s="503"/>
      <c r="BD235" s="503"/>
      <c r="BE235" s="482"/>
      <c r="BF235" s="519" t="s">
        <v>8</v>
      </c>
      <c r="BG235" s="492">
        <f t="shared" si="40"/>
        <v>1</v>
      </c>
      <c r="BH235" s="492">
        <f t="shared" si="41"/>
        <v>0.5</v>
      </c>
      <c r="BI235" s="492">
        <f t="shared" si="42"/>
        <v>0.5</v>
      </c>
      <c r="BJ235" s="492">
        <f t="shared" si="50"/>
        <v>0.8</v>
      </c>
      <c r="BK235" s="492">
        <f t="shared" si="51"/>
        <v>1</v>
      </c>
      <c r="BL235" s="492">
        <f t="shared" si="52"/>
        <v>1</v>
      </c>
      <c r="BM235" s="492">
        <f t="shared" si="53"/>
        <v>1</v>
      </c>
      <c r="BN235" s="492">
        <f t="shared" si="54"/>
        <v>0.5</v>
      </c>
      <c r="BO235" s="492">
        <f t="shared" si="55"/>
        <v>1</v>
      </c>
      <c r="BP235" s="492">
        <f t="shared" si="56"/>
        <v>1</v>
      </c>
      <c r="BQ235" s="482"/>
      <c r="BR235" s="482"/>
      <c r="BS235" s="482"/>
      <c r="BT235" s="482"/>
      <c r="BU235" s="482"/>
      <c r="BV235" s="482"/>
      <c r="BW235" s="482"/>
      <c r="BX235" s="482"/>
      <c r="BY235" s="482"/>
      <c r="BZ235" s="482"/>
      <c r="CA235" s="482"/>
      <c r="CB235" s="482"/>
      <c r="CC235" s="482"/>
      <c r="CD235" s="482"/>
      <c r="CE235" s="482"/>
      <c r="CF235" s="482"/>
      <c r="CG235" s="482"/>
      <c r="CH235" s="482"/>
      <c r="CI235" s="482"/>
      <c r="CJ235" s="482"/>
    </row>
    <row r="236" spans="1:88" ht="12.75" customHeight="1" x14ac:dyDescent="0.2">
      <c r="A236" s="531"/>
      <c r="B236" s="483" t="s">
        <v>8</v>
      </c>
      <c r="C236" s="492">
        <f>'9,6, &amp; 2'!DV220</f>
        <v>0</v>
      </c>
      <c r="D236" s="492">
        <f>'9,6, &amp; 2'!DW220</f>
        <v>1</v>
      </c>
      <c r="E236" s="492">
        <f>'9,6, &amp; 2'!DX220</f>
        <v>0</v>
      </c>
      <c r="F236" s="492">
        <f>'9,6, &amp; 2'!DY220</f>
        <v>0</v>
      </c>
      <c r="G236" s="483" t="s">
        <v>8</v>
      </c>
      <c r="H236" s="492">
        <f>'9,6, &amp; 2'!DV221</f>
        <v>0</v>
      </c>
      <c r="I236" s="492">
        <f>'9,6, &amp; 2'!DW221</f>
        <v>0.5</v>
      </c>
      <c r="J236" s="492">
        <f>'9,6, &amp; 2'!DX221</f>
        <v>0.5</v>
      </c>
      <c r="K236" s="492">
        <f>'9,6, &amp; 2'!DY221</f>
        <v>0</v>
      </c>
      <c r="L236" s="483" t="s">
        <v>8</v>
      </c>
      <c r="M236" s="492">
        <f>'9,6, &amp; 2'!DV222</f>
        <v>0</v>
      </c>
      <c r="N236" s="492">
        <f>'9,6, &amp; 2'!DW222</f>
        <v>0.5</v>
      </c>
      <c r="O236" s="492">
        <f>'9,6, &amp; 2'!DX222</f>
        <v>0.5</v>
      </c>
      <c r="P236" s="492">
        <f>'9,6, &amp; 2'!DY222</f>
        <v>0</v>
      </c>
      <c r="Q236" s="483" t="s">
        <v>8</v>
      </c>
      <c r="R236" s="492">
        <f>'9,6, &amp; 2'!DV223</f>
        <v>0</v>
      </c>
      <c r="S236" s="492">
        <f>'9,6, &amp; 2'!DW223</f>
        <v>0.8</v>
      </c>
      <c r="T236" s="492">
        <f>'9,6, &amp; 2'!DX223</f>
        <v>0.2</v>
      </c>
      <c r="U236" s="492">
        <f>'9,6, &amp; 2'!DY223</f>
        <v>0</v>
      </c>
      <c r="V236" s="483" t="s">
        <v>8</v>
      </c>
      <c r="W236" s="492">
        <f>'9,6, &amp; 2'!DV224</f>
        <v>0</v>
      </c>
      <c r="X236" s="492">
        <f>'9,6, &amp; 2'!DW224</f>
        <v>1</v>
      </c>
      <c r="Y236" s="492">
        <f>'9,6, &amp; 2'!DX224</f>
        <v>0</v>
      </c>
      <c r="Z236" s="492">
        <f>'9,6, &amp; 2'!DY224</f>
        <v>0</v>
      </c>
      <c r="AA236" s="483" t="s">
        <v>8</v>
      </c>
      <c r="AB236" s="492">
        <f>'9,6, &amp; 2'!DV225</f>
        <v>0</v>
      </c>
      <c r="AC236" s="492">
        <f>'9,6, &amp; 2'!DW225</f>
        <v>1</v>
      </c>
      <c r="AD236" s="492">
        <f>'9,6, &amp; 2'!DX225</f>
        <v>0</v>
      </c>
      <c r="AE236" s="492">
        <f>'9,6, &amp; 2'!DY225</f>
        <v>0</v>
      </c>
      <c r="AF236" s="483" t="s">
        <v>8</v>
      </c>
      <c r="AG236" s="492">
        <f>'9,6, &amp; 2'!DV226</f>
        <v>0</v>
      </c>
      <c r="AH236" s="492">
        <f>'9,6, &amp; 2'!DW226</f>
        <v>1</v>
      </c>
      <c r="AI236" s="492">
        <f>'9,6, &amp; 2'!DX226</f>
        <v>0</v>
      </c>
      <c r="AJ236" s="492">
        <f>'9,6, &amp; 2'!DY226</f>
        <v>0</v>
      </c>
      <c r="AK236" s="483" t="s">
        <v>8</v>
      </c>
      <c r="AL236" s="492">
        <f>'9,6, &amp; 2'!DV227</f>
        <v>0</v>
      </c>
      <c r="AM236" s="492">
        <f>'9,6, &amp; 2'!DW227</f>
        <v>0.5</v>
      </c>
      <c r="AN236" s="492">
        <f>'9,6, &amp; 2'!DX227</f>
        <v>0.5</v>
      </c>
      <c r="AO236" s="492">
        <f>'9,6, &amp; 2'!DY227</f>
        <v>0</v>
      </c>
      <c r="AP236" s="483" t="s">
        <v>8</v>
      </c>
      <c r="AQ236" s="492">
        <f>'9,6, &amp; 2'!DV228</f>
        <v>0</v>
      </c>
      <c r="AR236" s="492">
        <f>'9,6, &amp; 2'!DW228</f>
        <v>1</v>
      </c>
      <c r="AS236" s="492">
        <f>'9,6, &amp; 2'!DX228</f>
        <v>0</v>
      </c>
      <c r="AT236" s="492">
        <f>'9,6, &amp; 2'!DY228</f>
        <v>0</v>
      </c>
      <c r="AU236" s="483" t="s">
        <v>8</v>
      </c>
      <c r="AV236" s="492">
        <f>'9,6, &amp; 2'!DV229</f>
        <v>0</v>
      </c>
      <c r="AW236" s="492">
        <f>'9,6, &amp; 2'!DW229</f>
        <v>1</v>
      </c>
      <c r="AX236" s="492">
        <f>'9,6, &amp; 2'!DX229</f>
        <v>0</v>
      </c>
      <c r="AY236" s="492">
        <f>'9,6, &amp; 2'!DY229</f>
        <v>0</v>
      </c>
      <c r="AZ236" s="503" t="s">
        <v>8</v>
      </c>
      <c r="BA236" s="503"/>
      <c r="BB236" s="503"/>
      <c r="BC236" s="503"/>
      <c r="BD236" s="503"/>
      <c r="BE236" s="482"/>
      <c r="BF236" s="519" t="s">
        <v>10</v>
      </c>
      <c r="BG236" s="492">
        <f t="shared" si="40"/>
        <v>1</v>
      </c>
      <c r="BH236" s="492">
        <f t="shared" si="41"/>
        <v>0.5</v>
      </c>
      <c r="BI236" s="492">
        <f t="shared" si="42"/>
        <v>0.5</v>
      </c>
      <c r="BJ236" s="492">
        <f t="shared" si="50"/>
        <v>0.6</v>
      </c>
      <c r="BK236" s="492">
        <f t="shared" si="51"/>
        <v>1</v>
      </c>
      <c r="BL236" s="492">
        <f t="shared" si="52"/>
        <v>1</v>
      </c>
      <c r="BM236" s="492">
        <f t="shared" si="53"/>
        <v>1</v>
      </c>
      <c r="BN236" s="492">
        <f t="shared" si="54"/>
        <v>0.75</v>
      </c>
      <c r="BO236" s="492">
        <f t="shared" si="55"/>
        <v>1</v>
      </c>
      <c r="BP236" s="492">
        <f t="shared" si="56"/>
        <v>0.25</v>
      </c>
      <c r="BQ236" s="482"/>
      <c r="BR236" s="482"/>
      <c r="BS236" s="482"/>
      <c r="BT236" s="482"/>
      <c r="BU236" s="482"/>
      <c r="BV236" s="482"/>
      <c r="BW236" s="482"/>
      <c r="BX236" s="482"/>
      <c r="BY236" s="482"/>
      <c r="BZ236" s="482"/>
      <c r="CA236" s="482"/>
      <c r="CB236" s="482"/>
      <c r="CC236" s="482"/>
      <c r="CD236" s="482"/>
      <c r="CE236" s="482"/>
      <c r="CF236" s="482"/>
      <c r="CG236" s="482"/>
      <c r="CH236" s="482"/>
      <c r="CI236" s="482"/>
      <c r="CJ236" s="482"/>
    </row>
    <row r="237" spans="1:88" ht="12.75" customHeight="1" x14ac:dyDescent="0.2">
      <c r="A237" s="531"/>
      <c r="B237" s="483" t="s">
        <v>10</v>
      </c>
      <c r="C237" s="492">
        <f>'9,6, &amp; 2'!EF220</f>
        <v>0</v>
      </c>
      <c r="D237" s="492">
        <f>'9,6, &amp; 2'!EG220</f>
        <v>1</v>
      </c>
      <c r="E237" s="492">
        <f>'9,6, &amp; 2'!EH220</f>
        <v>0</v>
      </c>
      <c r="F237" s="492">
        <f>'9,6, &amp; 2'!EI220</f>
        <v>0</v>
      </c>
      <c r="G237" s="483" t="s">
        <v>10</v>
      </c>
      <c r="H237" s="492">
        <f>'9,6, &amp; 2'!EF221</f>
        <v>0</v>
      </c>
      <c r="I237" s="492">
        <f>'9,6, &amp; 2'!EG221</f>
        <v>0.5</v>
      </c>
      <c r="J237" s="492">
        <f>'9,6, &amp; 2'!EH221</f>
        <v>0.5</v>
      </c>
      <c r="K237" s="492">
        <f>'9,6, &amp; 2'!EI221</f>
        <v>0</v>
      </c>
      <c r="L237" s="483" t="s">
        <v>10</v>
      </c>
      <c r="M237" s="492">
        <f>'9,6, &amp; 2'!EF222</f>
        <v>0</v>
      </c>
      <c r="N237" s="492">
        <f>'9,6, &amp; 2'!EG222</f>
        <v>0.5</v>
      </c>
      <c r="O237" s="492">
        <f>'9,6, &amp; 2'!EH222</f>
        <v>0.5</v>
      </c>
      <c r="P237" s="492">
        <f>'9,6, &amp; 2'!EI222</f>
        <v>0</v>
      </c>
      <c r="Q237" s="483" t="s">
        <v>10</v>
      </c>
      <c r="R237" s="492">
        <f>'9,6, &amp; 2'!EF223</f>
        <v>0</v>
      </c>
      <c r="S237" s="492">
        <f>'9,6, &amp; 2'!EG223</f>
        <v>0.6</v>
      </c>
      <c r="T237" s="492">
        <f>'9,6, &amp; 2'!EH223</f>
        <v>0.4</v>
      </c>
      <c r="U237" s="492">
        <f>'9,6, &amp; 2'!EI223</f>
        <v>0</v>
      </c>
      <c r="V237" s="483" t="s">
        <v>10</v>
      </c>
      <c r="W237" s="492">
        <f>'9,6, &amp; 2'!EF224</f>
        <v>0</v>
      </c>
      <c r="X237" s="492">
        <f>'9,6, &amp; 2'!EG224</f>
        <v>1</v>
      </c>
      <c r="Y237" s="492">
        <f>'9,6, &amp; 2'!EH224</f>
        <v>0</v>
      </c>
      <c r="Z237" s="492">
        <f>'9,6, &amp; 2'!EI224</f>
        <v>0</v>
      </c>
      <c r="AA237" s="483" t="s">
        <v>10</v>
      </c>
      <c r="AB237" s="492">
        <f>'9,6, &amp; 2'!EF225</f>
        <v>0</v>
      </c>
      <c r="AC237" s="492">
        <f>'9,6, &amp; 2'!EG225</f>
        <v>1</v>
      </c>
      <c r="AD237" s="492">
        <f>'9,6, &amp; 2'!EH225</f>
        <v>0</v>
      </c>
      <c r="AE237" s="492">
        <f>'9,6, &amp; 2'!EI225</f>
        <v>0</v>
      </c>
      <c r="AF237" s="483" t="s">
        <v>10</v>
      </c>
      <c r="AG237" s="492">
        <f>'9,6, &amp; 2'!EF226</f>
        <v>0</v>
      </c>
      <c r="AH237" s="492">
        <f>'9,6, &amp; 2'!EG226</f>
        <v>1</v>
      </c>
      <c r="AI237" s="492">
        <f>'9,6, &amp; 2'!EH226</f>
        <v>0</v>
      </c>
      <c r="AJ237" s="492">
        <f>'9,6, &amp; 2'!EI226</f>
        <v>0</v>
      </c>
      <c r="AK237" s="483" t="s">
        <v>10</v>
      </c>
      <c r="AL237" s="492">
        <f>'9,6, &amp; 2'!EF227</f>
        <v>0</v>
      </c>
      <c r="AM237" s="492">
        <f>'9,6, &amp; 2'!EG227</f>
        <v>0.75</v>
      </c>
      <c r="AN237" s="492">
        <f>'9,6, &amp; 2'!EH227</f>
        <v>0.25</v>
      </c>
      <c r="AO237" s="492">
        <f>'9,6, &amp; 2'!EI227</f>
        <v>0</v>
      </c>
      <c r="AP237" s="483" t="s">
        <v>10</v>
      </c>
      <c r="AQ237" s="492">
        <f>'9,6, &amp; 2'!EF228</f>
        <v>0</v>
      </c>
      <c r="AR237" s="492">
        <f>'9,6, &amp; 2'!EG228</f>
        <v>1</v>
      </c>
      <c r="AS237" s="492">
        <f>'9,6, &amp; 2'!EH228</f>
        <v>0</v>
      </c>
      <c r="AT237" s="492">
        <f>'9,6, &amp; 2'!EI228</f>
        <v>0</v>
      </c>
      <c r="AU237" s="483" t="s">
        <v>10</v>
      </c>
      <c r="AV237" s="492">
        <f>'9,6, &amp; 2'!EF229</f>
        <v>0</v>
      </c>
      <c r="AW237" s="492">
        <f>'9,6, &amp; 2'!EG229</f>
        <v>0.25</v>
      </c>
      <c r="AX237" s="492">
        <f>'9,6, &amp; 2'!EH229</f>
        <v>0.75</v>
      </c>
      <c r="AY237" s="492">
        <f>'9,6, &amp; 2'!EI229</f>
        <v>0</v>
      </c>
      <c r="AZ237" s="503" t="s">
        <v>10</v>
      </c>
      <c r="BA237" s="503"/>
      <c r="BB237" s="503"/>
      <c r="BC237" s="503"/>
      <c r="BD237" s="503"/>
      <c r="BE237" s="482"/>
      <c r="BF237" s="519" t="s">
        <v>9</v>
      </c>
      <c r="BG237" s="492">
        <f t="shared" si="40"/>
        <v>1</v>
      </c>
      <c r="BH237" s="492">
        <f t="shared" si="41"/>
        <v>0.5</v>
      </c>
      <c r="BI237" s="492">
        <f t="shared" si="42"/>
        <v>0</v>
      </c>
      <c r="BJ237" s="492">
        <f t="shared" si="50"/>
        <v>1</v>
      </c>
      <c r="BK237" s="492">
        <f t="shared" si="51"/>
        <v>1</v>
      </c>
      <c r="BL237" s="492">
        <f t="shared" si="52"/>
        <v>1</v>
      </c>
      <c r="BM237" s="492">
        <f t="shared" si="53"/>
        <v>1</v>
      </c>
      <c r="BN237" s="492">
        <f t="shared" si="54"/>
        <v>0.75</v>
      </c>
      <c r="BO237" s="492">
        <f t="shared" si="55"/>
        <v>1</v>
      </c>
      <c r="BP237" s="492">
        <f t="shared" si="56"/>
        <v>0.25</v>
      </c>
      <c r="BQ237" s="482"/>
      <c r="BR237" s="482"/>
      <c r="BS237" s="482"/>
      <c r="BT237" s="482"/>
      <c r="BU237" s="482"/>
      <c r="BV237" s="482"/>
      <c r="BW237" s="482"/>
      <c r="BX237" s="482"/>
      <c r="BY237" s="482"/>
      <c r="BZ237" s="482"/>
      <c r="CA237" s="482"/>
      <c r="CB237" s="482"/>
      <c r="CC237" s="482"/>
      <c r="CD237" s="482"/>
      <c r="CE237" s="482"/>
      <c r="CF237" s="482"/>
      <c r="CG237" s="482"/>
      <c r="CH237" s="482"/>
      <c r="CI237" s="482"/>
      <c r="CJ237" s="482"/>
    </row>
    <row r="238" spans="1:88" ht="12.75" customHeight="1" x14ac:dyDescent="0.2">
      <c r="A238" s="532"/>
      <c r="B238" s="483" t="s">
        <v>9</v>
      </c>
      <c r="C238" s="492">
        <f>'9,6, &amp; 2'!EP220</f>
        <v>0</v>
      </c>
      <c r="D238" s="492">
        <f>'9,6, &amp; 2'!EQ220</f>
        <v>1</v>
      </c>
      <c r="E238" s="492">
        <f>'9,6, &amp; 2'!ER220</f>
        <v>0</v>
      </c>
      <c r="F238" s="492">
        <f>'9,6, &amp; 2'!ES220</f>
        <v>0</v>
      </c>
      <c r="G238" s="483" t="s">
        <v>9</v>
      </c>
      <c r="H238" s="492">
        <f>'9,6, &amp; 2'!EP221</f>
        <v>0</v>
      </c>
      <c r="I238" s="492">
        <f>'9,6, &amp; 2'!EQ221</f>
        <v>0.5</v>
      </c>
      <c r="J238" s="492">
        <f>'9,6, &amp; 2'!ER221</f>
        <v>0.5</v>
      </c>
      <c r="K238" s="492">
        <f>'9,6, &amp; 2'!ES221</f>
        <v>0</v>
      </c>
      <c r="L238" s="483" t="s">
        <v>9</v>
      </c>
      <c r="M238" s="492">
        <f>'9,6, &amp; 2'!EP222</f>
        <v>0</v>
      </c>
      <c r="N238" s="492">
        <f>'9,6, &amp; 2'!EQ222</f>
        <v>0</v>
      </c>
      <c r="O238" s="492">
        <f>'9,6, &amp; 2'!ER222</f>
        <v>1</v>
      </c>
      <c r="P238" s="492">
        <f>'9,6, &amp; 2'!ES222</f>
        <v>0</v>
      </c>
      <c r="Q238" s="483" t="s">
        <v>9</v>
      </c>
      <c r="R238" s="492">
        <f>'9,6, &amp; 2'!EP223</f>
        <v>0</v>
      </c>
      <c r="S238" s="492">
        <f>'9,6, &amp; 2'!EQ223</f>
        <v>1</v>
      </c>
      <c r="T238" s="492">
        <f>'9,6, &amp; 2'!ER223</f>
        <v>0</v>
      </c>
      <c r="U238" s="492">
        <f>'9,6, &amp; 2'!ES223</f>
        <v>0</v>
      </c>
      <c r="V238" s="483" t="s">
        <v>9</v>
      </c>
      <c r="W238" s="492">
        <f>'9,6, &amp; 2'!EP224</f>
        <v>0</v>
      </c>
      <c r="X238" s="492">
        <f>'9,6, &amp; 2'!EQ224</f>
        <v>1</v>
      </c>
      <c r="Y238" s="492">
        <f>'9,6, &amp; 2'!ER224</f>
        <v>0</v>
      </c>
      <c r="Z238" s="492">
        <f>'9,6, &amp; 2'!ES224</f>
        <v>0</v>
      </c>
      <c r="AA238" s="483" t="s">
        <v>9</v>
      </c>
      <c r="AB238" s="492">
        <f>'9,6, &amp; 2'!EP225</f>
        <v>0</v>
      </c>
      <c r="AC238" s="492">
        <f>'9,6, &amp; 2'!EQ225</f>
        <v>1</v>
      </c>
      <c r="AD238" s="492">
        <f>'9,6, &amp; 2'!ER225</f>
        <v>0</v>
      </c>
      <c r="AE238" s="492">
        <f>'9,6, &amp; 2'!ES225</f>
        <v>0</v>
      </c>
      <c r="AF238" s="483" t="s">
        <v>9</v>
      </c>
      <c r="AG238" s="492">
        <f>'9,6, &amp; 2'!EP226</f>
        <v>0</v>
      </c>
      <c r="AH238" s="492">
        <f>'9,6, &amp; 2'!EQ226</f>
        <v>1</v>
      </c>
      <c r="AI238" s="492">
        <f>'9,6, &amp; 2'!ER226</f>
        <v>0</v>
      </c>
      <c r="AJ238" s="492">
        <f>'9,6, &amp; 2'!ES226</f>
        <v>0</v>
      </c>
      <c r="AK238" s="483" t="s">
        <v>9</v>
      </c>
      <c r="AL238" s="492">
        <f>'9,6, &amp; 2'!EP227</f>
        <v>0</v>
      </c>
      <c r="AM238" s="492">
        <f>'9,6, &amp; 2'!EQ227</f>
        <v>0.75</v>
      </c>
      <c r="AN238" s="492">
        <f>'9,6, &amp; 2'!ER227</f>
        <v>0.25</v>
      </c>
      <c r="AO238" s="492">
        <f>'9,6, &amp; 2'!ES227</f>
        <v>0</v>
      </c>
      <c r="AP238" s="483" t="s">
        <v>9</v>
      </c>
      <c r="AQ238" s="492">
        <f>'9,6, &amp; 2'!EP228</f>
        <v>0</v>
      </c>
      <c r="AR238" s="492">
        <f>'9,6, &amp; 2'!EQ228</f>
        <v>1</v>
      </c>
      <c r="AS238" s="492">
        <f>'9,6, &amp; 2'!ER228</f>
        <v>0</v>
      </c>
      <c r="AT238" s="492">
        <f>'9,6, &amp; 2'!ES228</f>
        <v>0</v>
      </c>
      <c r="AU238" s="483" t="s">
        <v>9</v>
      </c>
      <c r="AV238" s="492">
        <f>'9,6, &amp; 2'!EP229</f>
        <v>0</v>
      </c>
      <c r="AW238" s="492">
        <f>'9,6, &amp; 2'!EQ229</f>
        <v>0.25</v>
      </c>
      <c r="AX238" s="492">
        <f>'9,6, &amp; 2'!ER229</f>
        <v>0.75</v>
      </c>
      <c r="AY238" s="492">
        <f>'9,6, &amp; 2'!ES229</f>
        <v>0</v>
      </c>
      <c r="AZ238" s="503" t="s">
        <v>9</v>
      </c>
      <c r="BA238" s="503"/>
      <c r="BB238" s="503"/>
      <c r="BC238" s="503"/>
      <c r="BD238" s="503"/>
      <c r="BE238" s="482"/>
      <c r="BF238" s="482"/>
      <c r="BG238" s="482"/>
      <c r="BH238" s="482"/>
      <c r="BI238" s="482"/>
      <c r="BJ238" s="482"/>
      <c r="BK238" s="482"/>
      <c r="BL238" s="482"/>
      <c r="BM238" s="482"/>
      <c r="BN238" s="482"/>
      <c r="BO238" s="482"/>
      <c r="BP238" s="482"/>
      <c r="BQ238" s="482"/>
      <c r="BR238" s="482"/>
      <c r="BS238" s="482"/>
      <c r="BT238" s="482"/>
      <c r="BU238" s="482"/>
      <c r="BV238" s="482"/>
      <c r="BW238" s="482"/>
      <c r="BX238" s="482"/>
      <c r="BY238" s="482"/>
      <c r="BZ238" s="482"/>
      <c r="CA238" s="482"/>
      <c r="CB238" s="482"/>
      <c r="CC238" s="482"/>
      <c r="CD238" s="482"/>
      <c r="CE238" s="482"/>
      <c r="CF238" s="482"/>
      <c r="CG238" s="482"/>
      <c r="CH238" s="482"/>
      <c r="CI238" s="482"/>
      <c r="CJ238" s="482"/>
    </row>
    <row r="239" spans="1:88" ht="12.75" customHeight="1" x14ac:dyDescent="0.2">
      <c r="A239" s="482">
        <v>1</v>
      </c>
      <c r="B239" s="507" t="s">
        <v>2794</v>
      </c>
      <c r="C239" s="508">
        <f t="shared" ref="C239:F239" si="57">AVERAGE(C225:C238)</f>
        <v>0</v>
      </c>
      <c r="D239" s="508">
        <f t="shared" si="57"/>
        <v>1</v>
      </c>
      <c r="E239" s="508">
        <f t="shared" si="57"/>
        <v>0</v>
      </c>
      <c r="F239" s="508">
        <f t="shared" si="57"/>
        <v>0</v>
      </c>
      <c r="G239" s="482"/>
      <c r="H239" s="508">
        <f t="shared" ref="H239:K239" si="58">AVERAGE(H225:H238)</f>
        <v>0</v>
      </c>
      <c r="I239" s="508">
        <f t="shared" si="58"/>
        <v>0.7142857142857143</v>
      </c>
      <c r="J239" s="508">
        <f t="shared" si="58"/>
        <v>0.2857142857142857</v>
      </c>
      <c r="K239" s="508">
        <f t="shared" si="58"/>
        <v>0</v>
      </c>
      <c r="L239" s="482"/>
      <c r="M239" s="508">
        <f t="shared" ref="M239:P239" si="59">AVERAGE(M225:M238)</f>
        <v>0</v>
      </c>
      <c r="N239" s="508">
        <f t="shared" si="59"/>
        <v>0.6071428571428571</v>
      </c>
      <c r="O239" s="508">
        <f t="shared" si="59"/>
        <v>0.39285714285714285</v>
      </c>
      <c r="P239" s="508">
        <f t="shared" si="59"/>
        <v>0</v>
      </c>
      <c r="Q239" s="482"/>
      <c r="R239" s="508">
        <f t="shared" ref="R239:U239" si="60">AVERAGE(R225:R238)</f>
        <v>0</v>
      </c>
      <c r="S239" s="508">
        <f t="shared" si="60"/>
        <v>0.82222222222222219</v>
      </c>
      <c r="T239" s="508">
        <f t="shared" si="60"/>
        <v>0.17777777777777778</v>
      </c>
      <c r="U239" s="508">
        <f t="shared" si="60"/>
        <v>0</v>
      </c>
      <c r="V239" s="482"/>
      <c r="W239" s="508">
        <f t="shared" ref="W239:Z239" si="61">AVERAGE(W225:W238)</f>
        <v>0</v>
      </c>
      <c r="X239" s="508">
        <f t="shared" si="61"/>
        <v>0.88888888888888884</v>
      </c>
      <c r="Y239" s="508">
        <f t="shared" si="61"/>
        <v>0.1111111111111111</v>
      </c>
      <c r="Z239" s="508">
        <f t="shared" si="61"/>
        <v>0</v>
      </c>
      <c r="AA239" s="482"/>
      <c r="AB239" s="508">
        <f t="shared" ref="AB239:AE239" si="62">AVERAGE(AB225:AB238)</f>
        <v>0</v>
      </c>
      <c r="AC239" s="508">
        <f t="shared" si="62"/>
        <v>0.92592592592592582</v>
      </c>
      <c r="AD239" s="508">
        <f t="shared" si="62"/>
        <v>7.407407407407407E-2</v>
      </c>
      <c r="AE239" s="508">
        <f t="shared" si="62"/>
        <v>0</v>
      </c>
      <c r="AF239" s="482"/>
      <c r="AG239" s="508">
        <f t="shared" ref="AG239:AJ239" si="63">AVERAGE(AG225:AG238)</f>
        <v>0</v>
      </c>
      <c r="AH239" s="508">
        <f t="shared" si="63"/>
        <v>0.77777777777777779</v>
      </c>
      <c r="AI239" s="508">
        <f t="shared" si="63"/>
        <v>0.22222222222222221</v>
      </c>
      <c r="AJ239" s="508">
        <f t="shared" si="63"/>
        <v>0</v>
      </c>
      <c r="AK239" s="482"/>
      <c r="AL239" s="508">
        <f t="shared" ref="AL239:AO239" si="64">AVERAGE(AL225:AL238)</f>
        <v>0</v>
      </c>
      <c r="AM239" s="508">
        <f t="shared" si="64"/>
        <v>0.58333333333333337</v>
      </c>
      <c r="AN239" s="508">
        <f t="shared" si="64"/>
        <v>0.41666666666666669</v>
      </c>
      <c r="AO239" s="508">
        <f t="shared" si="64"/>
        <v>0</v>
      </c>
      <c r="AP239" s="482"/>
      <c r="AQ239" s="508">
        <f t="shared" ref="AQ239:AT239" si="65">AVERAGE(AQ225:AQ238)</f>
        <v>0</v>
      </c>
      <c r="AR239" s="508">
        <f t="shared" si="65"/>
        <v>0.97777777777777786</v>
      </c>
      <c r="AS239" s="508">
        <f t="shared" si="65"/>
        <v>2.2222222222222223E-2</v>
      </c>
      <c r="AT239" s="508">
        <f t="shared" si="65"/>
        <v>0</v>
      </c>
      <c r="AU239" s="482"/>
      <c r="AV239" s="508">
        <f t="shared" ref="AV239:AY239" si="66">AVERAGE(AV225:AV238)</f>
        <v>0</v>
      </c>
      <c r="AW239" s="508">
        <f t="shared" si="66"/>
        <v>0.44444444444444442</v>
      </c>
      <c r="AX239" s="508">
        <f t="shared" si="66"/>
        <v>0.55555555555555558</v>
      </c>
      <c r="AY239" s="508">
        <f t="shared" si="66"/>
        <v>0</v>
      </c>
      <c r="AZ239" s="482"/>
      <c r="BA239" s="482"/>
      <c r="BB239" s="482"/>
      <c r="BC239" s="482"/>
      <c r="BD239" s="482"/>
      <c r="BE239" s="482"/>
      <c r="BF239" s="482"/>
      <c r="BG239" s="482"/>
      <c r="BH239" s="482"/>
      <c r="BI239" s="482"/>
      <c r="BJ239" s="482"/>
      <c r="BK239" s="482"/>
      <c r="BL239" s="482"/>
      <c r="BM239" s="482"/>
      <c r="BN239" s="482"/>
      <c r="BO239" s="482"/>
      <c r="BP239" s="482"/>
      <c r="BQ239" s="482"/>
      <c r="BR239" s="482"/>
      <c r="BS239" s="482"/>
      <c r="BT239" s="482"/>
      <c r="BU239" s="482"/>
      <c r="BV239" s="482"/>
      <c r="BW239" s="482"/>
      <c r="BX239" s="482"/>
      <c r="BY239" s="482"/>
      <c r="BZ239" s="482"/>
      <c r="CA239" s="482"/>
      <c r="CB239" s="482"/>
      <c r="CC239" s="482"/>
      <c r="CD239" s="482"/>
      <c r="CE239" s="482"/>
      <c r="CF239" s="482"/>
      <c r="CG239" s="482"/>
      <c r="CH239" s="482"/>
      <c r="CI239" s="482"/>
      <c r="CJ239" s="482"/>
    </row>
    <row r="240" spans="1:88" ht="12.75" customHeight="1" x14ac:dyDescent="0.2">
      <c r="A240" s="482">
        <v>2</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c r="AO240" s="482"/>
      <c r="AP240" s="482"/>
      <c r="AQ240" s="482"/>
      <c r="AR240" s="482"/>
      <c r="AS240" s="482"/>
      <c r="AT240" s="482"/>
      <c r="AU240" s="482"/>
      <c r="AV240" s="482"/>
      <c r="AW240" s="482"/>
      <c r="AX240" s="482"/>
      <c r="AY240" s="482"/>
      <c r="AZ240" s="482"/>
      <c r="BA240" s="482"/>
      <c r="BB240" s="482"/>
      <c r="BC240" s="482"/>
      <c r="BD240" s="482"/>
      <c r="BE240" s="482"/>
      <c r="BF240" s="482"/>
      <c r="BG240" s="482"/>
      <c r="BH240" s="482"/>
      <c r="BI240" s="482"/>
      <c r="BJ240" s="482"/>
      <c r="BK240" s="482"/>
      <c r="BL240" s="482"/>
      <c r="BM240" s="482"/>
      <c r="BN240" s="482"/>
      <c r="BO240" s="482"/>
      <c r="BP240" s="482"/>
      <c r="BQ240" s="482"/>
      <c r="BR240" s="482"/>
      <c r="BS240" s="482"/>
      <c r="BT240" s="482"/>
      <c r="BU240" s="482"/>
      <c r="BV240" s="482"/>
      <c r="BW240" s="482"/>
      <c r="BX240" s="482"/>
      <c r="BY240" s="482"/>
      <c r="BZ240" s="482"/>
      <c r="CA240" s="482"/>
      <c r="CB240" s="482"/>
      <c r="CC240" s="482"/>
      <c r="CD240" s="482"/>
      <c r="CE240" s="482"/>
      <c r="CF240" s="482"/>
      <c r="CG240" s="482"/>
      <c r="CH240" s="482"/>
      <c r="CI240" s="482"/>
      <c r="CJ240" s="482"/>
    </row>
    <row r="241" spans="1:88" ht="12.75" customHeight="1" x14ac:dyDescent="0.2">
      <c r="A241" s="482">
        <v>3</v>
      </c>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O241" s="482"/>
      <c r="AP241" s="482"/>
      <c r="AQ241" s="482"/>
      <c r="AR241" s="482"/>
      <c r="AS241" s="482"/>
      <c r="AT241" s="482"/>
      <c r="AU241" s="482"/>
      <c r="AV241" s="482"/>
      <c r="AW241" s="482"/>
      <c r="AX241" s="482"/>
      <c r="AY241" s="482"/>
      <c r="AZ241" s="482"/>
      <c r="BA241" s="482"/>
      <c r="BB241" s="482"/>
      <c r="BC241" s="482"/>
      <c r="BD241" s="482"/>
      <c r="BE241" s="482"/>
      <c r="BF241" s="482"/>
      <c r="BG241" s="482"/>
      <c r="BH241" s="482"/>
      <c r="BI241" s="482"/>
      <c r="BJ241" s="482"/>
      <c r="BK241" s="482"/>
      <c r="BL241" s="482"/>
      <c r="BM241" s="482"/>
      <c r="BN241" s="482"/>
      <c r="BO241" s="482"/>
      <c r="BP241" s="482"/>
      <c r="BQ241" s="482"/>
      <c r="BR241" s="482"/>
      <c r="BS241" s="482"/>
      <c r="BT241" s="482"/>
      <c r="BU241" s="482"/>
      <c r="BV241" s="482"/>
      <c r="BW241" s="482"/>
      <c r="BX241" s="482"/>
      <c r="BY241" s="482"/>
      <c r="BZ241" s="482"/>
      <c r="CA241" s="482"/>
      <c r="CB241" s="482"/>
      <c r="CC241" s="482"/>
      <c r="CD241" s="482"/>
      <c r="CE241" s="482"/>
      <c r="CF241" s="482"/>
      <c r="CG241" s="482"/>
      <c r="CH241" s="482"/>
      <c r="CI241" s="482"/>
      <c r="CJ241" s="482"/>
    </row>
    <row r="242" spans="1:88" ht="12.75" customHeight="1" x14ac:dyDescent="0.2">
      <c r="A242" s="482">
        <v>4</v>
      </c>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482"/>
      <c r="AR242" s="482"/>
      <c r="AS242" s="482"/>
      <c r="AT242" s="482"/>
      <c r="AU242" s="482"/>
      <c r="AV242" s="482"/>
      <c r="AW242" s="482"/>
      <c r="AX242" s="482"/>
      <c r="AY242" s="482"/>
      <c r="AZ242" s="482"/>
      <c r="BA242" s="482"/>
      <c r="BB242" s="482"/>
      <c r="BC242" s="482"/>
      <c r="BD242" s="482"/>
      <c r="BE242" s="482"/>
      <c r="BF242" s="482"/>
      <c r="BG242" s="482"/>
      <c r="BH242" s="482"/>
      <c r="BI242" s="482"/>
      <c r="BJ242" s="482"/>
      <c r="BK242" s="482"/>
      <c r="BL242" s="482"/>
      <c r="BM242" s="482"/>
      <c r="BN242" s="482"/>
      <c r="BO242" s="482"/>
      <c r="BP242" s="482"/>
      <c r="BQ242" s="482"/>
      <c r="BR242" s="482"/>
      <c r="BS242" s="482"/>
      <c r="BT242" s="482"/>
      <c r="BU242" s="482"/>
      <c r="BV242" s="482"/>
      <c r="BW242" s="482"/>
      <c r="BX242" s="482"/>
      <c r="BY242" s="482"/>
      <c r="BZ242" s="482"/>
      <c r="CA242" s="482"/>
      <c r="CB242" s="482"/>
      <c r="CC242" s="482"/>
      <c r="CD242" s="482"/>
      <c r="CE242" s="482"/>
      <c r="CF242" s="482"/>
      <c r="CG242" s="482"/>
      <c r="CH242" s="482"/>
      <c r="CI242" s="482"/>
      <c r="CJ242" s="482"/>
    </row>
    <row r="243" spans="1:88" ht="12.75" customHeight="1" x14ac:dyDescent="0.2">
      <c r="A243" s="482">
        <v>5</v>
      </c>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O243" s="482"/>
      <c r="AP243" s="482"/>
      <c r="AQ243" s="482"/>
      <c r="AR243" s="482"/>
      <c r="AS243" s="482"/>
      <c r="AT243" s="482"/>
      <c r="AU243" s="482"/>
      <c r="AV243" s="482"/>
      <c r="AW243" s="482"/>
      <c r="AX243" s="482"/>
      <c r="AY243" s="482"/>
      <c r="AZ243" s="482"/>
      <c r="BA243" s="482"/>
      <c r="BB243" s="482"/>
      <c r="BC243" s="482"/>
      <c r="BD243" s="482"/>
      <c r="BE243" s="482"/>
      <c r="BF243" s="482"/>
      <c r="BG243" s="482"/>
      <c r="BH243" s="482"/>
      <c r="BI243" s="482"/>
      <c r="BJ243" s="482"/>
      <c r="BK243" s="482"/>
      <c r="BL243" s="482"/>
      <c r="BM243" s="482"/>
      <c r="BN243" s="482"/>
      <c r="BO243" s="482"/>
      <c r="BP243" s="482"/>
      <c r="BQ243" s="482"/>
      <c r="BR243" s="482"/>
      <c r="BS243" s="482"/>
      <c r="BT243" s="482"/>
      <c r="BU243" s="482"/>
      <c r="BV243" s="482"/>
      <c r="BW243" s="482"/>
      <c r="BX243" s="482"/>
      <c r="BY243" s="482"/>
      <c r="BZ243" s="482"/>
      <c r="CA243" s="482"/>
      <c r="CB243" s="482"/>
      <c r="CC243" s="482"/>
      <c r="CD243" s="482"/>
      <c r="CE243" s="482"/>
      <c r="CF243" s="482"/>
      <c r="CG243" s="482"/>
      <c r="CH243" s="482"/>
      <c r="CI243" s="482"/>
      <c r="CJ243" s="482"/>
    </row>
    <row r="244" spans="1:88" ht="12.75" customHeight="1" x14ac:dyDescent="0.2">
      <c r="A244" s="482">
        <v>6</v>
      </c>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482"/>
      <c r="AR244" s="482"/>
      <c r="AS244" s="482"/>
      <c r="AT244" s="482"/>
      <c r="AU244" s="482"/>
      <c r="AV244" s="482"/>
      <c r="AW244" s="482"/>
      <c r="AX244" s="482"/>
      <c r="AY244" s="482"/>
      <c r="AZ244" s="482"/>
      <c r="BA244" s="482"/>
      <c r="BB244" s="482"/>
      <c r="BC244" s="482"/>
      <c r="BD244" s="482"/>
      <c r="BE244" s="482"/>
      <c r="BF244" s="482"/>
      <c r="BG244" s="482"/>
      <c r="BH244" s="482"/>
      <c r="BI244" s="482"/>
      <c r="BJ244" s="482"/>
      <c r="BK244" s="482"/>
      <c r="BL244" s="482"/>
      <c r="BM244" s="482"/>
      <c r="BN244" s="482"/>
      <c r="BO244" s="482"/>
      <c r="BP244" s="482"/>
      <c r="BQ244" s="482"/>
      <c r="BR244" s="482"/>
      <c r="BS244" s="482"/>
      <c r="BT244" s="482"/>
      <c r="BU244" s="482"/>
      <c r="BV244" s="482"/>
      <c r="BW244" s="482"/>
      <c r="BX244" s="482"/>
      <c r="BY244" s="482"/>
      <c r="BZ244" s="482"/>
      <c r="CA244" s="482"/>
      <c r="CB244" s="482"/>
      <c r="CC244" s="482"/>
      <c r="CD244" s="482"/>
      <c r="CE244" s="482"/>
      <c r="CF244" s="482"/>
      <c r="CG244" s="482"/>
      <c r="CH244" s="482"/>
      <c r="CI244" s="482"/>
      <c r="CJ244" s="482"/>
    </row>
    <row r="245" spans="1:88" ht="12.75" customHeight="1" x14ac:dyDescent="0.2">
      <c r="A245" s="482">
        <v>7</v>
      </c>
      <c r="B245" s="7"/>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c r="AE245" s="482"/>
      <c r="AF245" s="482"/>
      <c r="AG245" s="482"/>
      <c r="AH245" s="482"/>
      <c r="AI245" s="482"/>
      <c r="AJ245" s="482"/>
      <c r="AK245" s="482"/>
      <c r="AL245" s="482"/>
      <c r="AM245" s="482"/>
      <c r="AN245" s="482"/>
      <c r="AO245" s="482"/>
      <c r="AP245" s="482"/>
      <c r="AQ245" s="482"/>
      <c r="AR245" s="482"/>
      <c r="AS245" s="482"/>
      <c r="AT245" s="482"/>
      <c r="AU245" s="482"/>
      <c r="AV245" s="482"/>
      <c r="AW245" s="482"/>
      <c r="AX245" s="482"/>
      <c r="AY245" s="482"/>
      <c r="AZ245" s="482"/>
      <c r="BA245" s="482"/>
      <c r="BB245" s="482"/>
      <c r="BC245" s="482"/>
      <c r="BD245" s="482"/>
      <c r="BE245" s="482"/>
      <c r="BF245" s="482"/>
      <c r="BG245" s="482"/>
      <c r="BH245" s="482"/>
      <c r="BI245" s="482"/>
      <c r="BJ245" s="482"/>
      <c r="BK245" s="482"/>
      <c r="BL245" s="482"/>
      <c r="BM245" s="482"/>
      <c r="BN245" s="482"/>
      <c r="BO245" s="482"/>
      <c r="BP245" s="482"/>
      <c r="BQ245" s="482"/>
      <c r="BR245" s="482"/>
      <c r="BS245" s="482"/>
      <c r="BT245" s="482"/>
      <c r="BU245" s="482"/>
      <c r="BV245" s="482"/>
      <c r="BW245" s="482"/>
      <c r="BX245" s="482"/>
      <c r="BY245" s="482"/>
      <c r="BZ245" s="482"/>
      <c r="CA245" s="482"/>
      <c r="CB245" s="482"/>
      <c r="CC245" s="482"/>
      <c r="CD245" s="482"/>
      <c r="CE245" s="482"/>
      <c r="CF245" s="482"/>
      <c r="CG245" s="482"/>
      <c r="CH245" s="482"/>
      <c r="CI245" s="482"/>
      <c r="CJ245" s="482"/>
    </row>
    <row r="246" spans="1:88" ht="12.75" customHeight="1" x14ac:dyDescent="0.2">
      <c r="A246" s="482">
        <v>8</v>
      </c>
      <c r="B246" s="7"/>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82"/>
      <c r="BB246" s="482"/>
      <c r="BC246" s="482"/>
      <c r="BD246" s="482"/>
      <c r="BE246" s="482"/>
      <c r="BF246" s="482"/>
      <c r="BG246" s="482"/>
      <c r="BH246" s="482"/>
      <c r="BI246" s="482"/>
      <c r="BJ246" s="482"/>
      <c r="BK246" s="482"/>
      <c r="BL246" s="482"/>
      <c r="BM246" s="482"/>
      <c r="BN246" s="482"/>
      <c r="BO246" s="482"/>
      <c r="BP246" s="482"/>
      <c r="BQ246" s="482"/>
      <c r="BR246" s="482"/>
      <c r="BS246" s="482"/>
      <c r="BT246" s="482"/>
      <c r="BU246" s="482"/>
      <c r="BV246" s="482"/>
      <c r="BW246" s="482"/>
      <c r="BX246" s="482"/>
      <c r="BY246" s="482"/>
      <c r="BZ246" s="482"/>
      <c r="CA246" s="482"/>
      <c r="CB246" s="482"/>
      <c r="CC246" s="482"/>
      <c r="CD246" s="482"/>
      <c r="CE246" s="482"/>
      <c r="CF246" s="482"/>
      <c r="CG246" s="482"/>
      <c r="CH246" s="482"/>
      <c r="CI246" s="482"/>
      <c r="CJ246" s="482"/>
    </row>
    <row r="247" spans="1:88" ht="12.75" customHeight="1" x14ac:dyDescent="0.2">
      <c r="A247" s="482">
        <v>9</v>
      </c>
      <c r="B247" s="7"/>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c r="AE247" s="482"/>
      <c r="AF247" s="482"/>
      <c r="AG247" s="482"/>
      <c r="AH247" s="482"/>
      <c r="AI247" s="482"/>
      <c r="AJ247" s="482"/>
      <c r="AK247" s="482"/>
      <c r="AL247" s="482"/>
      <c r="AM247" s="482"/>
      <c r="AN247" s="482"/>
      <c r="AO247" s="482"/>
      <c r="AP247" s="482"/>
      <c r="AQ247" s="482"/>
      <c r="AR247" s="482"/>
      <c r="AS247" s="482"/>
      <c r="AT247" s="482"/>
      <c r="AU247" s="482"/>
      <c r="AV247" s="482"/>
      <c r="AW247" s="482"/>
      <c r="AX247" s="482"/>
      <c r="AY247" s="482"/>
      <c r="AZ247" s="482"/>
      <c r="BA247" s="482"/>
      <c r="BB247" s="482"/>
      <c r="BC247" s="482"/>
      <c r="BD247" s="482"/>
      <c r="BE247" s="482"/>
      <c r="BF247" s="482"/>
      <c r="BG247" s="482"/>
      <c r="BH247" s="482"/>
      <c r="BI247" s="482"/>
      <c r="BJ247" s="482"/>
      <c r="BK247" s="482"/>
      <c r="BL247" s="482"/>
      <c r="BM247" s="482"/>
      <c r="BN247" s="482"/>
      <c r="BO247" s="482"/>
      <c r="BP247" s="482"/>
      <c r="BQ247" s="482"/>
      <c r="BR247" s="482"/>
      <c r="BS247" s="482"/>
      <c r="BT247" s="482"/>
      <c r="BU247" s="482"/>
      <c r="BV247" s="482"/>
      <c r="BW247" s="482"/>
      <c r="BX247" s="482"/>
      <c r="BY247" s="482"/>
      <c r="BZ247" s="482"/>
      <c r="CA247" s="482"/>
      <c r="CB247" s="482"/>
      <c r="CC247" s="482"/>
      <c r="CD247" s="482"/>
      <c r="CE247" s="482"/>
      <c r="CF247" s="482"/>
      <c r="CG247" s="482"/>
      <c r="CH247" s="482"/>
      <c r="CI247" s="482"/>
      <c r="CJ247" s="482"/>
    </row>
    <row r="248" spans="1:88" ht="12.75" customHeight="1" x14ac:dyDescent="0.2">
      <c r="A248" s="482">
        <v>10</v>
      </c>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c r="AS248" s="482"/>
      <c r="AT248" s="482"/>
      <c r="AU248" s="482"/>
      <c r="AV248" s="482"/>
      <c r="AW248" s="482"/>
      <c r="AX248" s="482"/>
      <c r="AY248" s="482"/>
      <c r="AZ248" s="482"/>
      <c r="BA248" s="482"/>
      <c r="BB248" s="482"/>
      <c r="BC248" s="482"/>
      <c r="BD248" s="482"/>
      <c r="BE248" s="482"/>
      <c r="BF248" s="482"/>
      <c r="BG248" s="482"/>
      <c r="BH248" s="482"/>
      <c r="BI248" s="482"/>
      <c r="BJ248" s="482"/>
      <c r="BK248" s="482"/>
      <c r="BL248" s="482"/>
      <c r="BM248" s="482"/>
      <c r="BN248" s="482"/>
      <c r="BO248" s="482"/>
      <c r="BP248" s="482"/>
      <c r="BQ248" s="482"/>
      <c r="BR248" s="482"/>
      <c r="BS248" s="482"/>
      <c r="BT248" s="482"/>
      <c r="BU248" s="482"/>
      <c r="BV248" s="482"/>
      <c r="BW248" s="482"/>
      <c r="BX248" s="482"/>
      <c r="BY248" s="482"/>
      <c r="BZ248" s="482"/>
      <c r="CA248" s="482"/>
      <c r="CB248" s="482"/>
      <c r="CC248" s="482"/>
      <c r="CD248" s="482"/>
      <c r="CE248" s="482"/>
      <c r="CF248" s="482"/>
      <c r="CG248" s="482"/>
      <c r="CH248" s="482"/>
      <c r="CI248" s="482"/>
      <c r="CJ248" s="482"/>
    </row>
    <row r="249" spans="1:88" ht="12.75" customHeight="1" x14ac:dyDescent="0.2">
      <c r="A249" s="482">
        <v>11</v>
      </c>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O249" s="482"/>
      <c r="AP249" s="482"/>
      <c r="AQ249" s="482"/>
      <c r="AR249" s="482"/>
      <c r="AS249" s="482"/>
      <c r="AT249" s="482"/>
      <c r="AU249" s="482"/>
      <c r="AV249" s="482"/>
      <c r="AW249" s="482"/>
      <c r="AX249" s="482"/>
      <c r="AY249" s="482"/>
      <c r="AZ249" s="482"/>
      <c r="BA249" s="482"/>
      <c r="BB249" s="482"/>
      <c r="BC249" s="482"/>
      <c r="BD249" s="482"/>
      <c r="BE249" s="482"/>
      <c r="BF249" s="482"/>
      <c r="BG249" s="482"/>
      <c r="BH249" s="482"/>
      <c r="BI249" s="482"/>
      <c r="BJ249" s="482"/>
      <c r="BK249" s="482"/>
      <c r="BL249" s="482"/>
      <c r="BM249" s="482"/>
      <c r="BN249" s="482"/>
      <c r="BO249" s="482"/>
      <c r="BP249" s="482"/>
      <c r="BQ249" s="482"/>
      <c r="BR249" s="482"/>
      <c r="BS249" s="482"/>
      <c r="BT249" s="482"/>
      <c r="BU249" s="482"/>
      <c r="BV249" s="482"/>
      <c r="BW249" s="482"/>
      <c r="BX249" s="482"/>
      <c r="BY249" s="482"/>
      <c r="BZ249" s="482"/>
      <c r="CA249" s="482"/>
      <c r="CB249" s="482"/>
      <c r="CC249" s="482"/>
      <c r="CD249" s="482"/>
      <c r="CE249" s="482"/>
      <c r="CF249" s="482"/>
      <c r="CG249" s="482"/>
      <c r="CH249" s="482"/>
      <c r="CI249" s="482"/>
      <c r="CJ249" s="482"/>
    </row>
    <row r="250" spans="1:88" ht="12.75" customHeight="1" x14ac:dyDescent="0.2">
      <c r="A250" s="482">
        <v>12</v>
      </c>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482"/>
      <c r="AR250" s="482"/>
      <c r="AS250" s="482"/>
      <c r="AT250" s="482"/>
      <c r="AU250" s="482"/>
      <c r="AV250" s="482"/>
      <c r="AW250" s="482"/>
      <c r="AX250" s="482"/>
      <c r="AY250" s="482"/>
      <c r="AZ250" s="482"/>
      <c r="BA250" s="482"/>
      <c r="BB250" s="482"/>
      <c r="BC250" s="482"/>
      <c r="BD250" s="482"/>
      <c r="BE250" s="482"/>
      <c r="BF250" s="482"/>
      <c r="BG250" s="482"/>
      <c r="BH250" s="482"/>
      <c r="BI250" s="482"/>
      <c r="BJ250" s="482"/>
      <c r="BK250" s="482"/>
      <c r="BL250" s="482"/>
      <c r="BM250" s="482"/>
      <c r="BN250" s="482"/>
      <c r="BO250" s="482"/>
      <c r="BP250" s="482"/>
      <c r="BQ250" s="482"/>
      <c r="BR250" s="482"/>
      <c r="BS250" s="482"/>
      <c r="BT250" s="482"/>
      <c r="BU250" s="482"/>
      <c r="BV250" s="482"/>
      <c r="BW250" s="482"/>
      <c r="BX250" s="482"/>
      <c r="BY250" s="482"/>
      <c r="BZ250" s="482"/>
      <c r="CA250" s="482"/>
      <c r="CB250" s="482"/>
      <c r="CC250" s="482"/>
      <c r="CD250" s="482"/>
      <c r="CE250" s="482"/>
      <c r="CF250" s="482"/>
      <c r="CG250" s="482"/>
      <c r="CH250" s="482"/>
      <c r="CI250" s="482"/>
      <c r="CJ250" s="482"/>
    </row>
    <row r="251" spans="1:88" ht="12.75" customHeight="1" x14ac:dyDescent="0.2">
      <c r="A251" s="482">
        <v>13</v>
      </c>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c r="AO251" s="482"/>
      <c r="AP251" s="482"/>
      <c r="AQ251" s="482"/>
      <c r="AR251" s="482"/>
      <c r="AS251" s="482"/>
      <c r="AT251" s="482"/>
      <c r="AU251" s="482"/>
      <c r="AV251" s="482"/>
      <c r="AW251" s="482"/>
      <c r="AX251" s="482"/>
      <c r="AY251" s="482"/>
      <c r="AZ251" s="482"/>
      <c r="BA251" s="482"/>
      <c r="BB251" s="482"/>
      <c r="BC251" s="482"/>
      <c r="BD251" s="482"/>
      <c r="BE251" s="482"/>
      <c r="BF251" s="482"/>
      <c r="BG251" s="482"/>
      <c r="BH251" s="482"/>
      <c r="BI251" s="482"/>
      <c r="BJ251" s="482"/>
      <c r="BK251" s="482"/>
      <c r="BL251" s="482"/>
      <c r="BM251" s="482"/>
      <c r="BN251" s="482"/>
      <c r="BO251" s="482"/>
      <c r="BP251" s="482"/>
      <c r="BQ251" s="482"/>
      <c r="BR251" s="482"/>
      <c r="BS251" s="482"/>
      <c r="BT251" s="482"/>
      <c r="BU251" s="482"/>
      <c r="BV251" s="482"/>
      <c r="BW251" s="482"/>
      <c r="BX251" s="482"/>
      <c r="BY251" s="482"/>
      <c r="BZ251" s="482"/>
      <c r="CA251" s="482"/>
      <c r="CB251" s="482"/>
      <c r="CC251" s="482"/>
      <c r="CD251" s="482"/>
      <c r="CE251" s="482"/>
      <c r="CF251" s="482"/>
      <c r="CG251" s="482"/>
      <c r="CH251" s="482"/>
      <c r="CI251" s="482"/>
      <c r="CJ251" s="482"/>
    </row>
    <row r="252" spans="1:88" ht="12.75" customHeight="1" x14ac:dyDescent="0.2">
      <c r="A252" s="482">
        <v>14</v>
      </c>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482"/>
      <c r="AR252" s="482"/>
      <c r="AS252" s="482"/>
      <c r="AT252" s="482"/>
      <c r="AU252" s="482"/>
      <c r="AV252" s="482"/>
      <c r="AW252" s="482"/>
      <c r="AX252" s="482"/>
      <c r="AY252" s="482"/>
      <c r="AZ252" s="482"/>
      <c r="BA252" s="482"/>
      <c r="BB252" s="482"/>
      <c r="BC252" s="482"/>
      <c r="BD252" s="482"/>
      <c r="BE252" s="482"/>
      <c r="BF252" s="482"/>
      <c r="BG252" s="482"/>
      <c r="BH252" s="482"/>
      <c r="BI252" s="482"/>
      <c r="BJ252" s="482"/>
      <c r="BK252" s="482"/>
      <c r="BL252" s="482"/>
      <c r="BM252" s="482"/>
      <c r="BN252" s="482"/>
      <c r="BO252" s="482"/>
      <c r="BP252" s="482"/>
      <c r="BQ252" s="482"/>
      <c r="BR252" s="482"/>
      <c r="BS252" s="482"/>
      <c r="BT252" s="482"/>
      <c r="BU252" s="482"/>
      <c r="BV252" s="482"/>
      <c r="BW252" s="482"/>
      <c r="BX252" s="482"/>
      <c r="BY252" s="482"/>
      <c r="BZ252" s="482"/>
      <c r="CA252" s="482"/>
      <c r="CB252" s="482"/>
      <c r="CC252" s="482"/>
      <c r="CD252" s="482"/>
      <c r="CE252" s="482"/>
      <c r="CF252" s="482"/>
      <c r="CG252" s="482"/>
      <c r="CH252" s="482"/>
      <c r="CI252" s="482"/>
      <c r="CJ252" s="482"/>
    </row>
    <row r="253" spans="1:88" ht="12.75" customHeight="1" x14ac:dyDescent="0.2">
      <c r="A253" s="482">
        <v>15</v>
      </c>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c r="AS253" s="482"/>
      <c r="AT253" s="482"/>
      <c r="AU253" s="482"/>
      <c r="AV253" s="482"/>
      <c r="AW253" s="482"/>
      <c r="AX253" s="482"/>
      <c r="AY253" s="482"/>
      <c r="AZ253" s="482"/>
      <c r="BA253" s="482"/>
      <c r="BB253" s="482"/>
      <c r="BC253" s="482"/>
      <c r="BD253" s="482"/>
      <c r="BE253" s="482"/>
      <c r="BF253" s="482"/>
      <c r="BG253" s="482"/>
      <c r="BH253" s="482"/>
      <c r="BI253" s="482"/>
      <c r="BJ253" s="482"/>
      <c r="BK253" s="482"/>
      <c r="BL253" s="482"/>
      <c r="BM253" s="482"/>
      <c r="BN253" s="482"/>
      <c r="BO253" s="482"/>
      <c r="BP253" s="482"/>
      <c r="BQ253" s="482"/>
      <c r="BR253" s="482"/>
      <c r="BS253" s="482"/>
      <c r="BT253" s="482"/>
      <c r="BU253" s="482"/>
      <c r="BV253" s="482"/>
      <c r="BW253" s="482"/>
      <c r="BX253" s="482"/>
      <c r="BY253" s="482"/>
      <c r="BZ253" s="482"/>
      <c r="CA253" s="482"/>
      <c r="CB253" s="482"/>
      <c r="CC253" s="482"/>
      <c r="CD253" s="482"/>
      <c r="CE253" s="482"/>
      <c r="CF253" s="482"/>
      <c r="CG253" s="482"/>
      <c r="CH253" s="482"/>
      <c r="CI253" s="482"/>
      <c r="CJ253" s="482"/>
    </row>
    <row r="254" spans="1:88" ht="12.75" customHeight="1" x14ac:dyDescent="0.2">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c r="AS254" s="482"/>
      <c r="AT254" s="482"/>
      <c r="AU254" s="482"/>
      <c r="AV254" s="482"/>
      <c r="AW254" s="482"/>
      <c r="AX254" s="482"/>
      <c r="AY254" s="482"/>
      <c r="AZ254" s="482"/>
      <c r="BA254" s="482"/>
      <c r="BB254" s="482"/>
      <c r="BC254" s="482"/>
      <c r="BD254" s="482"/>
      <c r="BE254" s="482"/>
      <c r="BF254" s="482"/>
      <c r="BG254" s="482"/>
      <c r="BH254" s="482"/>
      <c r="BI254" s="482"/>
      <c r="BJ254" s="482"/>
      <c r="BK254" s="482"/>
      <c r="BL254" s="482"/>
      <c r="BM254" s="482"/>
      <c r="BN254" s="482"/>
      <c r="BO254" s="482"/>
      <c r="BP254" s="482"/>
      <c r="BQ254" s="482"/>
      <c r="BR254" s="482"/>
      <c r="BS254" s="482"/>
      <c r="BT254" s="482"/>
      <c r="BU254" s="482"/>
      <c r="BV254" s="482"/>
      <c r="BW254" s="482"/>
      <c r="BX254" s="482"/>
      <c r="BY254" s="482"/>
      <c r="BZ254" s="482"/>
      <c r="CA254" s="482"/>
      <c r="CB254" s="482"/>
      <c r="CC254" s="482"/>
      <c r="CD254" s="482"/>
      <c r="CE254" s="482"/>
      <c r="CF254" s="482"/>
      <c r="CG254" s="482"/>
      <c r="CH254" s="482"/>
      <c r="CI254" s="482"/>
      <c r="CJ254" s="482"/>
    </row>
    <row r="255" spans="1:88" ht="12.75" customHeight="1" x14ac:dyDescent="0.2">
      <c r="A255" s="482"/>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O255" s="482"/>
      <c r="AP255" s="482"/>
      <c r="AQ255" s="482"/>
      <c r="AR255" s="482"/>
      <c r="AS255" s="482"/>
      <c r="AT255" s="482"/>
      <c r="AU255" s="482"/>
      <c r="AV255" s="482"/>
      <c r="AW255" s="482"/>
      <c r="AX255" s="482"/>
      <c r="AY255" s="482"/>
      <c r="AZ255" s="482"/>
      <c r="BA255" s="482"/>
      <c r="BB255" s="482"/>
      <c r="BC255" s="482"/>
      <c r="BD255" s="482"/>
      <c r="BE255" s="482"/>
      <c r="BF255" s="482"/>
      <c r="BG255" s="482"/>
      <c r="BH255" s="482"/>
      <c r="BI255" s="482"/>
      <c r="BJ255" s="482"/>
      <c r="BK255" s="482"/>
      <c r="BL255" s="482"/>
      <c r="BM255" s="482"/>
      <c r="BN255" s="482"/>
      <c r="BO255" s="482"/>
      <c r="BP255" s="482"/>
      <c r="BQ255" s="482"/>
      <c r="BR255" s="482"/>
      <c r="BS255" s="482"/>
      <c r="BT255" s="482"/>
      <c r="BU255" s="482"/>
      <c r="BV255" s="482"/>
      <c r="BW255" s="482"/>
      <c r="BX255" s="482"/>
      <c r="BY255" s="482"/>
      <c r="BZ255" s="482"/>
      <c r="CA255" s="482"/>
      <c r="CB255" s="482"/>
      <c r="CC255" s="482"/>
      <c r="CD255" s="482"/>
      <c r="CE255" s="482"/>
      <c r="CF255" s="482"/>
      <c r="CG255" s="482"/>
      <c r="CH255" s="482"/>
      <c r="CI255" s="482"/>
      <c r="CJ255" s="482"/>
    </row>
    <row r="256" spans="1:88" ht="12.75" customHeight="1" x14ac:dyDescent="0.2">
      <c r="A256" s="482"/>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O256" s="482"/>
      <c r="AP256" s="482"/>
      <c r="AQ256" s="482"/>
      <c r="AR256" s="482"/>
      <c r="AS256" s="482"/>
      <c r="AT256" s="482"/>
      <c r="AU256" s="482"/>
      <c r="AV256" s="482"/>
      <c r="AW256" s="482"/>
      <c r="AX256" s="482"/>
      <c r="AY256" s="482"/>
      <c r="AZ256" s="482"/>
      <c r="BA256" s="482"/>
      <c r="BB256" s="482"/>
      <c r="BC256" s="482"/>
      <c r="BD256" s="482"/>
      <c r="BE256" s="482"/>
      <c r="BF256" s="482"/>
      <c r="BG256" s="482"/>
      <c r="BH256" s="482"/>
      <c r="BI256" s="482"/>
      <c r="BJ256" s="482"/>
      <c r="BK256" s="482"/>
      <c r="BL256" s="482"/>
      <c r="BM256" s="482"/>
      <c r="BN256" s="482"/>
      <c r="BO256" s="482"/>
      <c r="BP256" s="482"/>
      <c r="BQ256" s="482"/>
      <c r="BR256" s="482"/>
      <c r="BS256" s="482"/>
      <c r="BT256" s="482"/>
      <c r="BU256" s="482"/>
      <c r="BV256" s="482"/>
      <c r="BW256" s="482"/>
      <c r="BX256" s="482"/>
      <c r="BY256" s="482"/>
      <c r="BZ256" s="482"/>
      <c r="CA256" s="482"/>
      <c r="CB256" s="482"/>
      <c r="CC256" s="482"/>
      <c r="CD256" s="482"/>
      <c r="CE256" s="482"/>
      <c r="CF256" s="482"/>
      <c r="CG256" s="482"/>
      <c r="CH256" s="482"/>
      <c r="CI256" s="482"/>
      <c r="CJ256" s="482"/>
    </row>
    <row r="257" spans="1:88" ht="12.75" customHeight="1" x14ac:dyDescent="0.2">
      <c r="A257" s="482"/>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482"/>
      <c r="AR257" s="482"/>
      <c r="AS257" s="482"/>
      <c r="AT257" s="482"/>
      <c r="AU257" s="482"/>
      <c r="AV257" s="482"/>
      <c r="AW257" s="482"/>
      <c r="AX257" s="482"/>
      <c r="AY257" s="482"/>
      <c r="AZ257" s="482"/>
      <c r="BA257" s="482"/>
      <c r="BB257" s="482"/>
      <c r="BC257" s="482"/>
      <c r="BD257" s="482"/>
      <c r="BE257" s="482"/>
      <c r="BF257" s="482"/>
      <c r="BG257" s="482"/>
      <c r="BH257" s="482"/>
      <c r="BI257" s="482"/>
      <c r="BJ257" s="482"/>
      <c r="BK257" s="482"/>
      <c r="BL257" s="482"/>
      <c r="BM257" s="482"/>
      <c r="BN257" s="482"/>
      <c r="BO257" s="482"/>
      <c r="BP257" s="482"/>
      <c r="BQ257" s="482"/>
      <c r="BR257" s="482"/>
      <c r="BS257" s="482"/>
      <c r="BT257" s="482"/>
      <c r="BU257" s="482"/>
      <c r="BV257" s="482"/>
      <c r="BW257" s="482"/>
      <c r="BX257" s="482"/>
      <c r="BY257" s="482"/>
      <c r="BZ257" s="482"/>
      <c r="CA257" s="482"/>
      <c r="CB257" s="482"/>
      <c r="CC257" s="482"/>
      <c r="CD257" s="482"/>
      <c r="CE257" s="482"/>
      <c r="CF257" s="482"/>
      <c r="CG257" s="482"/>
      <c r="CH257" s="482"/>
      <c r="CI257" s="482"/>
      <c r="CJ257" s="482"/>
    </row>
    <row r="258" spans="1:88" ht="12.75" customHeight="1" x14ac:dyDescent="0.2">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row>
    <row r="259" spans="1:88" ht="12.75" customHeight="1" x14ac:dyDescent="0.2">
      <c r="A259" s="482"/>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row>
    <row r="260" spans="1:88" ht="12.75" customHeight="1" x14ac:dyDescent="0.2">
      <c r="A260" s="707" t="s">
        <v>1458</v>
      </c>
      <c r="B260" s="704" t="s">
        <v>1150</v>
      </c>
      <c r="C260" s="573"/>
      <c r="D260" s="573"/>
      <c r="E260" s="573"/>
      <c r="F260" s="574"/>
      <c r="G260" s="704" t="s">
        <v>1235</v>
      </c>
      <c r="H260" s="573"/>
      <c r="I260" s="573"/>
      <c r="J260" s="573"/>
      <c r="K260" s="574"/>
      <c r="L260" s="704" t="s">
        <v>1299</v>
      </c>
      <c r="M260" s="573"/>
      <c r="N260" s="573"/>
      <c r="O260" s="573"/>
      <c r="P260" s="574"/>
      <c r="Q260" s="713"/>
      <c r="R260" s="710"/>
      <c r="S260" s="710"/>
      <c r="T260" s="710"/>
      <c r="U260" s="710"/>
      <c r="V260" s="709"/>
      <c r="W260" s="710"/>
      <c r="X260" s="710"/>
      <c r="Y260" s="710"/>
      <c r="Z260" s="710"/>
      <c r="AA260" s="482"/>
      <c r="AB260" s="482"/>
      <c r="AC260" s="482"/>
      <c r="AD260" s="482"/>
      <c r="AE260" s="482"/>
      <c r="AF260" s="482"/>
      <c r="AG260" s="482"/>
      <c r="AH260" s="482"/>
      <c r="AI260" s="482"/>
      <c r="AJ260" s="482"/>
      <c r="AK260" s="482"/>
      <c r="AL260" s="482"/>
      <c r="AM260" s="482"/>
      <c r="AN260" s="482"/>
      <c r="AO260" s="482"/>
      <c r="AP260" s="482"/>
      <c r="AQ260" s="482"/>
      <c r="AR260" s="482"/>
      <c r="AS260" s="482"/>
      <c r="AT260" s="482"/>
      <c r="AU260" s="482"/>
      <c r="AV260" s="482"/>
      <c r="AW260" s="482"/>
      <c r="AX260" s="482"/>
      <c r="AY260" s="482"/>
      <c r="AZ260" s="482"/>
      <c r="BA260" s="482"/>
      <c r="BB260" s="482"/>
      <c r="BC260" s="482"/>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c r="CA260" s="482"/>
      <c r="CB260" s="482"/>
      <c r="CC260" s="482"/>
      <c r="CD260" s="482"/>
      <c r="CE260" s="482"/>
      <c r="CF260" s="482"/>
      <c r="CG260" s="482"/>
      <c r="CH260" s="482"/>
      <c r="CI260" s="482"/>
      <c r="CJ260" s="482"/>
    </row>
    <row r="261" spans="1:88" ht="12.75" customHeight="1" x14ac:dyDescent="0.2">
      <c r="A261" s="531"/>
      <c r="B261" s="487" t="s">
        <v>19</v>
      </c>
      <c r="C261" s="114" t="s">
        <v>52</v>
      </c>
      <c r="D261" s="114" t="s">
        <v>53</v>
      </c>
      <c r="E261" s="114" t="s">
        <v>54</v>
      </c>
      <c r="F261" s="114" t="s">
        <v>55</v>
      </c>
      <c r="G261" s="487" t="s">
        <v>19</v>
      </c>
      <c r="H261" s="114" t="s">
        <v>52</v>
      </c>
      <c r="I261" s="114" t="s">
        <v>53</v>
      </c>
      <c r="J261" s="114" t="s">
        <v>54</v>
      </c>
      <c r="K261" s="114" t="s">
        <v>55</v>
      </c>
      <c r="L261" s="487" t="s">
        <v>19</v>
      </c>
      <c r="M261" s="114" t="s">
        <v>52</v>
      </c>
      <c r="N261" s="114" t="s">
        <v>53</v>
      </c>
      <c r="O261" s="114" t="s">
        <v>54</v>
      </c>
      <c r="P261" s="114" t="s">
        <v>55</v>
      </c>
      <c r="Q261" s="500"/>
      <c r="R261" s="489"/>
      <c r="S261" s="489"/>
      <c r="T261" s="489"/>
      <c r="U261" s="489"/>
      <c r="V261" s="490"/>
      <c r="W261" s="489"/>
      <c r="X261" s="489"/>
      <c r="Y261" s="489"/>
      <c r="Z261" s="489"/>
      <c r="AA261" s="709"/>
      <c r="AB261" s="710"/>
      <c r="AC261" s="710"/>
      <c r="AD261" s="710"/>
      <c r="AE261" s="710"/>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E261" s="482"/>
      <c r="BF261" s="487" t="s">
        <v>19</v>
      </c>
      <c r="BG261" s="510" t="s">
        <v>1150</v>
      </c>
      <c r="BH261" s="510" t="s">
        <v>1235</v>
      </c>
      <c r="BI261" s="510" t="s">
        <v>1299</v>
      </c>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row>
    <row r="262" spans="1:88" ht="12.75" customHeight="1" x14ac:dyDescent="0.2">
      <c r="A262" s="531"/>
      <c r="B262" s="483" t="s">
        <v>1</v>
      </c>
      <c r="C262" s="492">
        <f>'4,7,8'!O113</f>
        <v>0</v>
      </c>
      <c r="D262" s="492">
        <f>'4,7,8'!P113</f>
        <v>0.25</v>
      </c>
      <c r="E262" s="492">
        <f>'4,7,8'!Q113</f>
        <v>0.75</v>
      </c>
      <c r="F262" s="492">
        <f>'4,7,8'!R113</f>
        <v>0</v>
      </c>
      <c r="G262" s="483" t="s">
        <v>1</v>
      </c>
      <c r="H262" s="492">
        <f>'4,7,8'!O114</f>
        <v>0</v>
      </c>
      <c r="I262" s="492">
        <f>'4,7,8'!P114</f>
        <v>0.5</v>
      </c>
      <c r="J262" s="492">
        <f>'4,7,8'!Q114</f>
        <v>0.5</v>
      </c>
      <c r="K262" s="492">
        <f>'4,7,8'!R114</f>
        <v>0</v>
      </c>
      <c r="L262" s="483" t="s">
        <v>1</v>
      </c>
      <c r="M262" s="492">
        <f>'4,7,8'!O115</f>
        <v>0</v>
      </c>
      <c r="N262" s="492">
        <f>'4,7,8'!P115</f>
        <v>1</v>
      </c>
      <c r="O262" s="492">
        <f>'4,7,8'!Q115</f>
        <v>0</v>
      </c>
      <c r="P262" s="492">
        <f>'4,7,8'!R115</f>
        <v>0</v>
      </c>
      <c r="Q262" s="501"/>
      <c r="R262" s="482"/>
      <c r="S262" s="482"/>
      <c r="T262" s="482"/>
      <c r="U262" s="482"/>
      <c r="V262" s="482"/>
      <c r="W262" s="482"/>
      <c r="X262" s="482"/>
      <c r="Y262" s="482"/>
      <c r="Z262" s="482"/>
      <c r="AA262" s="490"/>
      <c r="AB262" s="489"/>
      <c r="AC262" s="489"/>
      <c r="AD262" s="489"/>
      <c r="AE262" s="489"/>
      <c r="AF262" s="482"/>
      <c r="AG262" s="482"/>
      <c r="AH262" s="482"/>
      <c r="AI262" s="482"/>
      <c r="AJ262" s="482"/>
      <c r="AK262" s="482"/>
      <c r="AL262" s="482"/>
      <c r="AM262" s="482"/>
      <c r="AN262" s="482"/>
      <c r="AO262" s="482"/>
      <c r="AP262" s="482"/>
      <c r="AQ262" s="482"/>
      <c r="AR262" s="482"/>
      <c r="AS262" s="482"/>
      <c r="AT262" s="482"/>
      <c r="AU262" s="482"/>
      <c r="AV262" s="482"/>
      <c r="AW262" s="482"/>
      <c r="AX262" s="482"/>
      <c r="AY262" s="482"/>
      <c r="AZ262" s="482"/>
      <c r="BA262" s="482"/>
      <c r="BB262" s="482"/>
      <c r="BC262" s="482"/>
      <c r="BD262" s="482"/>
      <c r="BE262" s="482"/>
      <c r="BF262" s="483" t="s">
        <v>1</v>
      </c>
      <c r="BG262" s="513">
        <f t="shared" ref="BG262:BG275" si="67">SUM(C262:D262)</f>
        <v>0.25</v>
      </c>
      <c r="BH262" s="513">
        <f t="shared" ref="BH262:BH275" si="68">SUM(H262:I262)</f>
        <v>0.5</v>
      </c>
      <c r="BI262" s="513">
        <f t="shared" ref="BI262:BI275" si="69">SUM(M262:N262)</f>
        <v>1</v>
      </c>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row>
    <row r="263" spans="1:88" ht="12.75" customHeight="1" x14ac:dyDescent="0.2">
      <c r="A263" s="531"/>
      <c r="B263" s="483" t="s">
        <v>2</v>
      </c>
      <c r="C263" s="492">
        <f>'4,7,8'!Y113</f>
        <v>0</v>
      </c>
      <c r="D263" s="492">
        <f>'4,7,8'!Z113</f>
        <v>0.5</v>
      </c>
      <c r="E263" s="492">
        <f>'4,7,8'!AA113</f>
        <v>0.5</v>
      </c>
      <c r="F263" s="492">
        <f>'4,7,8'!AB113</f>
        <v>0</v>
      </c>
      <c r="G263" s="483" t="s">
        <v>2</v>
      </c>
      <c r="H263" s="492">
        <f>'4,7,8'!Y114</f>
        <v>0</v>
      </c>
      <c r="I263" s="492">
        <f>'4,7,8'!Z114</f>
        <v>0.5</v>
      </c>
      <c r="J263" s="492">
        <f>'4,7,8'!AA114</f>
        <v>0.5</v>
      </c>
      <c r="K263" s="492">
        <f>'4,7,8'!AB114</f>
        <v>0</v>
      </c>
      <c r="L263" s="483" t="s">
        <v>2</v>
      </c>
      <c r="M263" s="492">
        <f>'4,7,8'!Y115</f>
        <v>0</v>
      </c>
      <c r="N263" s="492">
        <f>'4,7,8'!Z115</f>
        <v>1</v>
      </c>
      <c r="O263" s="492">
        <f>'4,7,8'!AA115</f>
        <v>0</v>
      </c>
      <c r="P263" s="492">
        <f>'4,7,8'!AB115</f>
        <v>0</v>
      </c>
      <c r="Q263" s="501"/>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3" t="s">
        <v>2</v>
      </c>
      <c r="BG263" s="513">
        <f t="shared" si="67"/>
        <v>0.5</v>
      </c>
      <c r="BH263" s="513">
        <f t="shared" si="68"/>
        <v>0.5</v>
      </c>
      <c r="BI263" s="513">
        <f t="shared" si="69"/>
        <v>1</v>
      </c>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row>
    <row r="264" spans="1:88" ht="12.75" customHeight="1" x14ac:dyDescent="0.2">
      <c r="A264" s="531"/>
      <c r="B264" s="483" t="s">
        <v>2784</v>
      </c>
      <c r="C264" s="492">
        <f>'4,7,8'!AI113</f>
        <v>0</v>
      </c>
      <c r="D264" s="492">
        <f>'4,7,8'!AJ113</f>
        <v>0.5</v>
      </c>
      <c r="E264" s="492">
        <f>'4,7,8'!AK113</f>
        <v>0.5</v>
      </c>
      <c r="F264" s="492">
        <f>'4,7,8'!AL113</f>
        <v>0</v>
      </c>
      <c r="G264" s="483" t="s">
        <v>2784</v>
      </c>
      <c r="H264" s="492">
        <f>'4,7,8'!AI114</f>
        <v>0</v>
      </c>
      <c r="I264" s="492">
        <f>'4,7,8'!AJ114</f>
        <v>0.5</v>
      </c>
      <c r="J264" s="492">
        <f>'4,7,8'!AK114</f>
        <v>0.5</v>
      </c>
      <c r="K264" s="492">
        <f>'4,7,8'!AL114</f>
        <v>0</v>
      </c>
      <c r="L264" s="483" t="s">
        <v>2784</v>
      </c>
      <c r="M264" s="492">
        <f>'4,7,8'!AI115</f>
        <v>0</v>
      </c>
      <c r="N264" s="492">
        <f>'4,7,8'!AJ115</f>
        <v>1</v>
      </c>
      <c r="O264" s="492">
        <f>'4,7,8'!AK115</f>
        <v>0</v>
      </c>
      <c r="P264" s="492">
        <f>'4,7,8'!AL115</f>
        <v>0</v>
      </c>
      <c r="Q264" s="501"/>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3" t="s">
        <v>2784</v>
      </c>
      <c r="BG264" s="513">
        <f t="shared" si="67"/>
        <v>0.5</v>
      </c>
      <c r="BH264" s="513">
        <f t="shared" si="68"/>
        <v>0.5</v>
      </c>
      <c r="BI264" s="513">
        <f t="shared" si="69"/>
        <v>1</v>
      </c>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row>
    <row r="265" spans="1:88" ht="12.75" customHeight="1" x14ac:dyDescent="0.2">
      <c r="A265" s="531"/>
      <c r="B265" s="483" t="s">
        <v>4</v>
      </c>
      <c r="C265" s="492">
        <f>'4,7,8'!AS113</f>
        <v>0</v>
      </c>
      <c r="D265" s="492">
        <f>'4,7,8'!AT113</f>
        <v>0.5</v>
      </c>
      <c r="E265" s="492">
        <f>'4,7,8'!AU113</f>
        <v>0.5</v>
      </c>
      <c r="F265" s="492">
        <f>'4,7,8'!AV113</f>
        <v>0</v>
      </c>
      <c r="G265" s="483" t="s">
        <v>4</v>
      </c>
      <c r="H265" s="492">
        <f>'4,7,8'!AS114</f>
        <v>0</v>
      </c>
      <c r="I265" s="492">
        <f>'4,7,8'!AT114</f>
        <v>0.5</v>
      </c>
      <c r="J265" s="492">
        <f>'4,7,8'!AU114</f>
        <v>0.5</v>
      </c>
      <c r="K265" s="492">
        <f>'4,7,8'!AV114</f>
        <v>0</v>
      </c>
      <c r="L265" s="483" t="s">
        <v>4</v>
      </c>
      <c r="M265" s="492">
        <f>'4,7,8'!AS115</f>
        <v>0</v>
      </c>
      <c r="N265" s="492">
        <f>'4,7,8'!AT115</f>
        <v>1</v>
      </c>
      <c r="O265" s="492">
        <f>'4,7,8'!AU115</f>
        <v>0</v>
      </c>
      <c r="P265" s="492">
        <f>'4,7,8'!AV115</f>
        <v>0</v>
      </c>
      <c r="Q265" s="501"/>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c r="AS265" s="482"/>
      <c r="AT265" s="482"/>
      <c r="AU265" s="482"/>
      <c r="AV265" s="482"/>
      <c r="AW265" s="482"/>
      <c r="AX265" s="482"/>
      <c r="AY265" s="482"/>
      <c r="AZ265" s="482"/>
      <c r="BA265" s="482"/>
      <c r="BB265" s="482"/>
      <c r="BC265" s="482"/>
      <c r="BD265" s="482"/>
      <c r="BE265" s="482"/>
      <c r="BF265" s="483" t="s">
        <v>4</v>
      </c>
      <c r="BG265" s="513">
        <f t="shared" si="67"/>
        <v>0.5</v>
      </c>
      <c r="BH265" s="513">
        <f t="shared" si="68"/>
        <v>0.5</v>
      </c>
      <c r="BI265" s="513">
        <f t="shared" si="69"/>
        <v>1</v>
      </c>
      <c r="BJ265" s="482"/>
      <c r="BK265" s="482"/>
      <c r="BL265" s="482"/>
      <c r="BM265" s="482"/>
      <c r="BN265" s="482"/>
      <c r="BO265" s="482"/>
      <c r="BP265" s="482"/>
      <c r="BQ265" s="482"/>
      <c r="BR265" s="482"/>
      <c r="BS265" s="482"/>
      <c r="BT265" s="482"/>
      <c r="BU265" s="482"/>
      <c r="BV265" s="482"/>
      <c r="BW265" s="482"/>
      <c r="BX265" s="482"/>
      <c r="BY265" s="482"/>
      <c r="BZ265" s="482"/>
      <c r="CA265" s="482"/>
      <c r="CB265" s="482"/>
      <c r="CC265" s="482"/>
      <c r="CD265" s="482"/>
      <c r="CE265" s="482"/>
      <c r="CF265" s="482"/>
      <c r="CG265" s="482"/>
      <c r="CH265" s="482"/>
      <c r="CI265" s="482"/>
      <c r="CJ265" s="482"/>
    </row>
    <row r="266" spans="1:88" ht="12.75" customHeight="1" x14ac:dyDescent="0.2">
      <c r="A266" s="531"/>
      <c r="B266" s="483" t="s">
        <v>2785</v>
      </c>
      <c r="C266" s="492">
        <f>'4,7,8'!BC113</f>
        <v>0</v>
      </c>
      <c r="D266" s="492">
        <f>'4,7,8'!BD113</f>
        <v>0.75</v>
      </c>
      <c r="E266" s="492">
        <f>'4,7,8'!BE113</f>
        <v>0.25</v>
      </c>
      <c r="F266" s="492">
        <f>'4,7,8'!BF113</f>
        <v>0</v>
      </c>
      <c r="G266" s="483" t="s">
        <v>2785</v>
      </c>
      <c r="H266" s="492">
        <f>'4,7,8'!BC114</f>
        <v>0</v>
      </c>
      <c r="I266" s="492">
        <f>'4,7,8'!BD114</f>
        <v>0.75</v>
      </c>
      <c r="J266" s="492">
        <f>'4,7,8'!BE114</f>
        <v>0.25</v>
      </c>
      <c r="K266" s="492">
        <f>'4,7,8'!BF114</f>
        <v>0</v>
      </c>
      <c r="L266" s="483" t="s">
        <v>2785</v>
      </c>
      <c r="M266" s="492">
        <f>'4,7,8'!BC115</f>
        <v>0</v>
      </c>
      <c r="N266" s="492">
        <f>'4,7,8'!BD115</f>
        <v>1</v>
      </c>
      <c r="O266" s="492">
        <f>'4,7,8'!BE115</f>
        <v>0</v>
      </c>
      <c r="P266" s="492">
        <f>'4,7,8'!BF115</f>
        <v>0</v>
      </c>
      <c r="Q266" s="501"/>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482"/>
      <c r="AR266" s="482"/>
      <c r="AS266" s="482"/>
      <c r="AT266" s="482"/>
      <c r="AU266" s="482"/>
      <c r="AV266" s="482"/>
      <c r="AW266" s="482"/>
      <c r="AX266" s="482"/>
      <c r="AY266" s="482"/>
      <c r="AZ266" s="482"/>
      <c r="BA266" s="482"/>
      <c r="BB266" s="482"/>
      <c r="BC266" s="482"/>
      <c r="BD266" s="482"/>
      <c r="BE266" s="482"/>
      <c r="BF266" s="483" t="s">
        <v>2785</v>
      </c>
      <c r="BG266" s="513">
        <f t="shared" si="67"/>
        <v>0.75</v>
      </c>
      <c r="BH266" s="513">
        <f t="shared" si="68"/>
        <v>0.75</v>
      </c>
      <c r="BI266" s="513">
        <f t="shared" si="69"/>
        <v>1</v>
      </c>
      <c r="BJ266" s="482"/>
      <c r="BK266" s="482"/>
      <c r="BL266" s="482"/>
      <c r="BM266" s="482"/>
      <c r="BN266" s="482"/>
      <c r="BO266" s="482"/>
      <c r="BP266" s="482"/>
      <c r="BQ266" s="482"/>
      <c r="BR266" s="482"/>
      <c r="BS266" s="482"/>
      <c r="BT266" s="482"/>
      <c r="BU266" s="482"/>
      <c r="BV266" s="482"/>
      <c r="BW266" s="482"/>
      <c r="BX266" s="482"/>
      <c r="BY266" s="482"/>
      <c r="BZ266" s="482"/>
      <c r="CA266" s="482"/>
      <c r="CB266" s="482"/>
      <c r="CC266" s="482"/>
      <c r="CD266" s="482"/>
      <c r="CE266" s="482"/>
      <c r="CF266" s="482"/>
      <c r="CG266" s="482"/>
      <c r="CH266" s="482"/>
      <c r="CI266" s="482"/>
      <c r="CJ266" s="482"/>
    </row>
    <row r="267" spans="1:88" ht="12.75" customHeight="1" x14ac:dyDescent="0.2">
      <c r="A267" s="531"/>
      <c r="B267" s="483" t="s">
        <v>6</v>
      </c>
      <c r="C267" s="492">
        <f>'4,7,8'!BM113</f>
        <v>0</v>
      </c>
      <c r="D267" s="492">
        <f>'4,7,8'!BN113</f>
        <v>0.25</v>
      </c>
      <c r="E267" s="492">
        <f>'4,7,8'!BO113</f>
        <v>0.75</v>
      </c>
      <c r="F267" s="492">
        <f>'4,7,8'!BP113</f>
        <v>0</v>
      </c>
      <c r="G267" s="483" t="s">
        <v>6</v>
      </c>
      <c r="H267" s="492">
        <f>'4,7,8'!BM114</f>
        <v>0</v>
      </c>
      <c r="I267" s="492">
        <f>'4,7,8'!BN114</f>
        <v>0.5</v>
      </c>
      <c r="J267" s="492">
        <f>'4,7,8'!BO114</f>
        <v>0.5</v>
      </c>
      <c r="K267" s="492">
        <f>'4,7,8'!BP114</f>
        <v>0</v>
      </c>
      <c r="L267" s="503" t="s">
        <v>6</v>
      </c>
      <c r="M267" s="492">
        <f>'4,7,8'!BM115</f>
        <v>0</v>
      </c>
      <c r="N267" s="492">
        <f>'4,7,8'!BN115</f>
        <v>1</v>
      </c>
      <c r="O267" s="492">
        <f>'4,7,8'!BO115</f>
        <v>0</v>
      </c>
      <c r="P267" s="492">
        <f>'4,7,8'!BP115</f>
        <v>0</v>
      </c>
      <c r="Q267" s="501"/>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O267" s="482"/>
      <c r="AP267" s="482"/>
      <c r="AQ267" s="482"/>
      <c r="AR267" s="482"/>
      <c r="AS267" s="482"/>
      <c r="AT267" s="482"/>
      <c r="AU267" s="482"/>
      <c r="AV267" s="482"/>
      <c r="AW267" s="482"/>
      <c r="AX267" s="482"/>
      <c r="AY267" s="482"/>
      <c r="AZ267" s="482"/>
      <c r="BA267" s="482"/>
      <c r="BB267" s="482"/>
      <c r="BC267" s="482"/>
      <c r="BD267" s="482"/>
      <c r="BE267" s="482"/>
      <c r="BF267" s="483" t="s">
        <v>6</v>
      </c>
      <c r="BG267" s="513">
        <f t="shared" si="67"/>
        <v>0.25</v>
      </c>
      <c r="BH267" s="513">
        <f t="shared" si="68"/>
        <v>0.5</v>
      </c>
      <c r="BI267" s="513">
        <f t="shared" si="69"/>
        <v>1</v>
      </c>
      <c r="BJ267" s="482"/>
      <c r="BK267" s="482"/>
      <c r="BL267" s="482"/>
      <c r="BM267" s="482"/>
      <c r="BN267" s="482"/>
      <c r="BO267" s="482"/>
      <c r="BP267" s="482"/>
      <c r="BQ267" s="482"/>
      <c r="BR267" s="482"/>
      <c r="BS267" s="482"/>
      <c r="BT267" s="482"/>
      <c r="BU267" s="482"/>
      <c r="BV267" s="482"/>
      <c r="BW267" s="482"/>
      <c r="BX267" s="482"/>
      <c r="BY267" s="482"/>
      <c r="BZ267" s="482"/>
      <c r="CA267" s="482"/>
      <c r="CB267" s="482"/>
      <c r="CC267" s="482"/>
      <c r="CD267" s="482"/>
      <c r="CE267" s="482"/>
      <c r="CF267" s="482"/>
      <c r="CG267" s="482"/>
      <c r="CH267" s="482"/>
      <c r="CI267" s="482"/>
      <c r="CJ267" s="482"/>
    </row>
    <row r="268" spans="1:88" ht="12.75" customHeight="1" x14ac:dyDescent="0.2">
      <c r="A268" s="531"/>
      <c r="B268" s="483" t="s">
        <v>5</v>
      </c>
      <c r="C268" s="492">
        <f>'4,7,8'!BW113</f>
        <v>0</v>
      </c>
      <c r="D268" s="492">
        <f>'4,7,8'!BX113</f>
        <v>0.75</v>
      </c>
      <c r="E268" s="492">
        <f>'4,7,8'!BY113</f>
        <v>0.25</v>
      </c>
      <c r="F268" s="492">
        <f>'4,7,8'!BZ113</f>
        <v>0</v>
      </c>
      <c r="G268" s="483" t="s">
        <v>5</v>
      </c>
      <c r="H268" s="492">
        <f>'4,7,8'!BW114</f>
        <v>0</v>
      </c>
      <c r="I268" s="492">
        <f>'4,7,8'!BX114</f>
        <v>0.75</v>
      </c>
      <c r="J268" s="492">
        <f>'4,7,8'!BY114</f>
        <v>0.25</v>
      </c>
      <c r="K268" s="492">
        <f>'4,7,8'!BZ114</f>
        <v>0</v>
      </c>
      <c r="L268" s="483" t="s">
        <v>5</v>
      </c>
      <c r="M268" s="492">
        <f>'4,7,8'!BW115</f>
        <v>0</v>
      </c>
      <c r="N268" s="492">
        <f>'4,7,8'!BX115</f>
        <v>1</v>
      </c>
      <c r="O268" s="492">
        <f>'4,7,8'!BY115</f>
        <v>0</v>
      </c>
      <c r="P268" s="492">
        <f>'4,7,8'!BZ115</f>
        <v>0</v>
      </c>
      <c r="Q268" s="501"/>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O268" s="482"/>
      <c r="AP268" s="482"/>
      <c r="AQ268" s="482"/>
      <c r="AR268" s="482"/>
      <c r="AS268" s="482"/>
      <c r="AT268" s="482"/>
      <c r="AU268" s="482"/>
      <c r="AV268" s="482"/>
      <c r="AW268" s="482"/>
      <c r="AX268" s="482"/>
      <c r="AY268" s="482"/>
      <c r="AZ268" s="482"/>
      <c r="BA268" s="482"/>
      <c r="BB268" s="482"/>
      <c r="BC268" s="482"/>
      <c r="BD268" s="482"/>
      <c r="BE268" s="482"/>
      <c r="BF268" s="483" t="s">
        <v>5</v>
      </c>
      <c r="BG268" s="513">
        <f t="shared" si="67"/>
        <v>0.75</v>
      </c>
      <c r="BH268" s="513">
        <f t="shared" si="68"/>
        <v>0.75</v>
      </c>
      <c r="BI268" s="513">
        <f t="shared" si="69"/>
        <v>1</v>
      </c>
      <c r="BJ268" s="482"/>
      <c r="BK268" s="482"/>
      <c r="BL268" s="482"/>
      <c r="BM268" s="482"/>
      <c r="BN268" s="482"/>
      <c r="BO268" s="482"/>
      <c r="BP268" s="482"/>
      <c r="BQ268" s="482"/>
      <c r="BR268" s="482"/>
      <c r="BS268" s="482"/>
      <c r="BT268" s="482"/>
      <c r="BU268" s="482"/>
      <c r="BV268" s="482"/>
      <c r="BW268" s="482"/>
      <c r="BX268" s="482"/>
      <c r="BY268" s="482"/>
      <c r="BZ268" s="482"/>
      <c r="CA268" s="482"/>
      <c r="CB268" s="482"/>
      <c r="CC268" s="482"/>
      <c r="CD268" s="482"/>
      <c r="CE268" s="482"/>
      <c r="CF268" s="482"/>
      <c r="CG268" s="482"/>
      <c r="CH268" s="482"/>
      <c r="CI268" s="482"/>
      <c r="CJ268" s="482"/>
    </row>
    <row r="269" spans="1:88" ht="12.75" customHeight="1" x14ac:dyDescent="0.2">
      <c r="A269" s="531"/>
      <c r="B269" s="483" t="s">
        <v>7</v>
      </c>
      <c r="C269" s="492">
        <f>'4,7,8'!CG113</f>
        <v>0</v>
      </c>
      <c r="D269" s="492">
        <f>'4,7,8'!CH113</f>
        <v>0.75</v>
      </c>
      <c r="E269" s="492">
        <f>'4,7,8'!CI113</f>
        <v>0.25</v>
      </c>
      <c r="F269" s="492">
        <f>'4,7,8'!CJ113</f>
        <v>0</v>
      </c>
      <c r="G269" s="483" t="s">
        <v>7</v>
      </c>
      <c r="H269" s="492">
        <f>'4,7,8'!CG114</f>
        <v>0</v>
      </c>
      <c r="I269" s="492">
        <f>'4,7,8'!CH114</f>
        <v>0.5</v>
      </c>
      <c r="J269" s="492">
        <f>'4,7,8'!CI114</f>
        <v>0.5</v>
      </c>
      <c r="K269" s="492">
        <f>'4,7,8'!CJ114</f>
        <v>0</v>
      </c>
      <c r="L269" s="483" t="s">
        <v>7</v>
      </c>
      <c r="M269" s="492">
        <f>'4,7,8'!CG115</f>
        <v>0</v>
      </c>
      <c r="N269" s="492">
        <f>'4,7,8'!CH115</f>
        <v>1</v>
      </c>
      <c r="O269" s="492">
        <f>'4,7,8'!CI115</f>
        <v>0</v>
      </c>
      <c r="P269" s="492">
        <f>'4,7,8'!CJ115</f>
        <v>0</v>
      </c>
      <c r="Q269" s="501"/>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c r="AO269" s="482"/>
      <c r="AP269" s="482"/>
      <c r="AQ269" s="482"/>
      <c r="AR269" s="482"/>
      <c r="AS269" s="482"/>
      <c r="AT269" s="482"/>
      <c r="AU269" s="482"/>
      <c r="AV269" s="482"/>
      <c r="AW269" s="482"/>
      <c r="AX269" s="482"/>
      <c r="AY269" s="482"/>
      <c r="AZ269" s="482"/>
      <c r="BA269" s="482"/>
      <c r="BB269" s="482"/>
      <c r="BC269" s="482"/>
      <c r="BD269" s="482"/>
      <c r="BE269" s="482"/>
      <c r="BF269" s="483" t="s">
        <v>7</v>
      </c>
      <c r="BG269" s="513">
        <f t="shared" si="67"/>
        <v>0.75</v>
      </c>
      <c r="BH269" s="513">
        <f t="shared" si="68"/>
        <v>0.5</v>
      </c>
      <c r="BI269" s="513">
        <f t="shared" si="69"/>
        <v>1</v>
      </c>
      <c r="BJ269" s="482"/>
      <c r="BK269" s="482"/>
      <c r="BL269" s="482"/>
      <c r="BM269" s="482"/>
      <c r="BN269" s="482"/>
      <c r="BO269" s="482"/>
      <c r="BP269" s="482"/>
      <c r="BQ269" s="482"/>
      <c r="BR269" s="482"/>
      <c r="BS269" s="482"/>
      <c r="BT269" s="482"/>
      <c r="BU269" s="482"/>
      <c r="BV269" s="482"/>
      <c r="BW269" s="482"/>
      <c r="BX269" s="482"/>
      <c r="BY269" s="482"/>
      <c r="BZ269" s="482"/>
      <c r="CA269" s="482"/>
      <c r="CB269" s="482"/>
      <c r="CC269" s="482"/>
      <c r="CD269" s="482"/>
      <c r="CE269" s="482"/>
      <c r="CF269" s="482"/>
      <c r="CG269" s="482"/>
      <c r="CH269" s="482"/>
      <c r="CI269" s="482"/>
      <c r="CJ269" s="482"/>
    </row>
    <row r="270" spans="1:88" ht="12.75" customHeight="1" x14ac:dyDescent="0.2">
      <c r="A270" s="531"/>
      <c r="B270" s="483" t="s">
        <v>3</v>
      </c>
      <c r="C270" s="492">
        <f>'4,7,8'!CQ113</f>
        <v>0</v>
      </c>
      <c r="D270" s="492">
        <f>'4,7,8'!CR113</f>
        <v>0.5</v>
      </c>
      <c r="E270" s="492">
        <f>'4,7,8'!CS113</f>
        <v>0.5</v>
      </c>
      <c r="F270" s="492">
        <f>'4,7,8'!CT113</f>
        <v>0</v>
      </c>
      <c r="G270" s="483" t="s">
        <v>3</v>
      </c>
      <c r="H270" s="492">
        <f>'4,7,8'!CQ114</f>
        <v>0</v>
      </c>
      <c r="I270" s="492">
        <f>'4,7,8'!CR114</f>
        <v>0.5</v>
      </c>
      <c r="J270" s="492">
        <f>'4,7,8'!CS114</f>
        <v>0.5</v>
      </c>
      <c r="K270" s="492">
        <f>'4,7,8'!CT114</f>
        <v>0</v>
      </c>
      <c r="L270" s="483" t="s">
        <v>3</v>
      </c>
      <c r="M270" s="492">
        <f>'4,7,8'!CQ115</f>
        <v>0</v>
      </c>
      <c r="N270" s="492">
        <f>'4,7,8'!CR115</f>
        <v>1</v>
      </c>
      <c r="O270" s="492">
        <f>'4,7,8'!CS115</f>
        <v>0</v>
      </c>
      <c r="P270" s="492">
        <f>'4,7,8'!CT115</f>
        <v>0</v>
      </c>
      <c r="Q270" s="501"/>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O270" s="482"/>
      <c r="AP270" s="482"/>
      <c r="AQ270" s="482"/>
      <c r="AR270" s="482"/>
      <c r="AS270" s="482"/>
      <c r="AT270" s="482"/>
      <c r="AU270" s="482"/>
      <c r="AV270" s="482"/>
      <c r="AW270" s="482"/>
      <c r="AX270" s="482"/>
      <c r="AY270" s="482"/>
      <c r="AZ270" s="482"/>
      <c r="BA270" s="482"/>
      <c r="BB270" s="482"/>
      <c r="BC270" s="482"/>
      <c r="BD270" s="482"/>
      <c r="BE270" s="482"/>
      <c r="BF270" s="483" t="s">
        <v>3</v>
      </c>
      <c r="BG270" s="513">
        <f t="shared" si="67"/>
        <v>0.5</v>
      </c>
      <c r="BH270" s="513">
        <f t="shared" si="68"/>
        <v>0.5</v>
      </c>
      <c r="BI270" s="513">
        <f t="shared" si="69"/>
        <v>1</v>
      </c>
      <c r="BJ270" s="482"/>
      <c r="BK270" s="482"/>
      <c r="BL270" s="482"/>
      <c r="BM270" s="482"/>
      <c r="BN270" s="482"/>
      <c r="BO270" s="482"/>
      <c r="BP270" s="482"/>
      <c r="BQ270" s="482"/>
      <c r="BR270" s="482"/>
      <c r="BS270" s="482"/>
      <c r="BT270" s="482"/>
      <c r="BU270" s="482"/>
      <c r="BV270" s="482"/>
      <c r="BW270" s="482"/>
      <c r="BX270" s="482"/>
      <c r="BY270" s="482"/>
      <c r="BZ270" s="482"/>
      <c r="CA270" s="482"/>
      <c r="CB270" s="482"/>
      <c r="CC270" s="482"/>
      <c r="CD270" s="482"/>
      <c r="CE270" s="482"/>
      <c r="CF270" s="482"/>
      <c r="CG270" s="482"/>
      <c r="CH270" s="482"/>
      <c r="CI270" s="482"/>
      <c r="CJ270" s="482"/>
    </row>
    <row r="271" spans="1:88" ht="12.75" customHeight="1" x14ac:dyDescent="0.2">
      <c r="A271" s="531"/>
      <c r="B271" s="483" t="s">
        <v>12</v>
      </c>
      <c r="C271" s="492">
        <f>'4,7,8'!DA113</f>
        <v>0</v>
      </c>
      <c r="D271" s="492">
        <f>'4,7,8'!DB113</f>
        <v>0.25</v>
      </c>
      <c r="E271" s="492">
        <f>'4,7,8'!DC113</f>
        <v>0.75</v>
      </c>
      <c r="F271" s="492">
        <f>'4,7,8'!DD113</f>
        <v>0</v>
      </c>
      <c r="G271" s="483" t="s">
        <v>12</v>
      </c>
      <c r="H271" s="492">
        <f>'4,7,8'!DA114</f>
        <v>0</v>
      </c>
      <c r="I271" s="492">
        <f>'4,7,8'!DB114</f>
        <v>0.5</v>
      </c>
      <c r="J271" s="492">
        <f>'4,7,8'!DC114</f>
        <v>0.5</v>
      </c>
      <c r="K271" s="492">
        <f>'4,7,8'!DD114</f>
        <v>0</v>
      </c>
      <c r="L271" s="483" t="s">
        <v>12</v>
      </c>
      <c r="M271" s="492">
        <f>'4,7,8'!DA115</f>
        <v>0</v>
      </c>
      <c r="N271" s="492">
        <f>'4,7,8'!DB115</f>
        <v>1</v>
      </c>
      <c r="O271" s="492">
        <f>'4,7,8'!DC115</f>
        <v>0</v>
      </c>
      <c r="P271" s="492">
        <f>'4,7,8'!DD115</f>
        <v>0</v>
      </c>
      <c r="Q271" s="501"/>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O271" s="482"/>
      <c r="AP271" s="482"/>
      <c r="AQ271" s="482"/>
      <c r="AR271" s="482"/>
      <c r="AS271" s="482"/>
      <c r="AT271" s="482"/>
      <c r="AU271" s="482"/>
      <c r="AV271" s="482"/>
      <c r="AW271" s="482"/>
      <c r="AX271" s="482"/>
      <c r="AY271" s="482"/>
      <c r="AZ271" s="482"/>
      <c r="BA271" s="482"/>
      <c r="BB271" s="482"/>
      <c r="BC271" s="482"/>
      <c r="BD271" s="482"/>
      <c r="BE271" s="482"/>
      <c r="BF271" s="483" t="s">
        <v>12</v>
      </c>
      <c r="BG271" s="513">
        <f t="shared" si="67"/>
        <v>0.25</v>
      </c>
      <c r="BH271" s="513">
        <f t="shared" si="68"/>
        <v>0.5</v>
      </c>
      <c r="BI271" s="513">
        <f t="shared" si="69"/>
        <v>1</v>
      </c>
      <c r="BJ271" s="482"/>
      <c r="BK271" s="482"/>
      <c r="BL271" s="482"/>
      <c r="BM271" s="482"/>
      <c r="BN271" s="482"/>
      <c r="BO271" s="482"/>
      <c r="BP271" s="482"/>
      <c r="BQ271" s="482"/>
      <c r="BR271" s="482"/>
      <c r="BS271" s="482"/>
      <c r="BT271" s="482"/>
      <c r="BU271" s="482"/>
      <c r="BV271" s="482"/>
      <c r="BW271" s="482"/>
      <c r="BX271" s="482"/>
      <c r="BY271" s="482"/>
      <c r="BZ271" s="482"/>
      <c r="CA271" s="482"/>
      <c r="CB271" s="482"/>
      <c r="CC271" s="482"/>
      <c r="CD271" s="482"/>
      <c r="CE271" s="482"/>
      <c r="CF271" s="482"/>
      <c r="CG271" s="482"/>
      <c r="CH271" s="482"/>
      <c r="CI271" s="482"/>
      <c r="CJ271" s="482"/>
    </row>
    <row r="272" spans="1:88" ht="12.75" customHeight="1" x14ac:dyDescent="0.2">
      <c r="A272" s="531"/>
      <c r="B272" s="483" t="s">
        <v>11</v>
      </c>
      <c r="C272" s="492">
        <f>'4,7,8'!DK113</f>
        <v>0</v>
      </c>
      <c r="D272" s="492">
        <f>'4,7,8'!DL113</f>
        <v>0.25</v>
      </c>
      <c r="E272" s="492">
        <f>'4,7,8'!DM113</f>
        <v>0.75</v>
      </c>
      <c r="F272" s="492">
        <f>'4,7,8'!DN113</f>
        <v>0</v>
      </c>
      <c r="G272" s="483" t="s">
        <v>11</v>
      </c>
      <c r="H272" s="492">
        <f>'4,7,8'!DK114</f>
        <v>0</v>
      </c>
      <c r="I272" s="492">
        <f>'4,7,8'!DL114</f>
        <v>0.5</v>
      </c>
      <c r="J272" s="492">
        <f>'4,7,8'!DM114</f>
        <v>0.5</v>
      </c>
      <c r="K272" s="492">
        <f>'4,7,8'!DN114</f>
        <v>0</v>
      </c>
      <c r="L272" s="483" t="s">
        <v>11</v>
      </c>
      <c r="M272" s="492">
        <f>'4,7,8'!DK115</f>
        <v>0</v>
      </c>
      <c r="N272" s="492">
        <f>'4,7,8'!DL115</f>
        <v>1</v>
      </c>
      <c r="O272" s="492">
        <f>'4,7,8'!DM115</f>
        <v>0</v>
      </c>
      <c r="P272" s="492">
        <f>'4,7,8'!DN115</f>
        <v>0</v>
      </c>
      <c r="Q272" s="501"/>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482"/>
      <c r="AR272" s="482"/>
      <c r="AS272" s="482"/>
      <c r="AT272" s="482"/>
      <c r="AU272" s="482"/>
      <c r="AV272" s="482"/>
      <c r="AW272" s="482"/>
      <c r="AX272" s="482"/>
      <c r="AY272" s="482"/>
      <c r="AZ272" s="482"/>
      <c r="BA272" s="482"/>
      <c r="BB272" s="482"/>
      <c r="BC272" s="482"/>
      <c r="BD272" s="482"/>
      <c r="BE272" s="482"/>
      <c r="BF272" s="483" t="s">
        <v>11</v>
      </c>
      <c r="BG272" s="513">
        <f t="shared" si="67"/>
        <v>0.25</v>
      </c>
      <c r="BH272" s="513">
        <f t="shared" si="68"/>
        <v>0.5</v>
      </c>
      <c r="BI272" s="513">
        <f t="shared" si="69"/>
        <v>1</v>
      </c>
      <c r="BJ272" s="482"/>
      <c r="BK272" s="482"/>
      <c r="BL272" s="482"/>
      <c r="BM272" s="482"/>
      <c r="BN272" s="482"/>
      <c r="BO272" s="482"/>
      <c r="BP272" s="482"/>
      <c r="BQ272" s="482"/>
      <c r="BR272" s="482"/>
      <c r="BS272" s="482"/>
      <c r="BT272" s="482"/>
      <c r="BU272" s="482"/>
      <c r="BV272" s="482"/>
      <c r="BW272" s="482"/>
      <c r="BX272" s="482"/>
      <c r="BY272" s="482"/>
      <c r="BZ272" s="482"/>
      <c r="CA272" s="482"/>
      <c r="CB272" s="482"/>
      <c r="CC272" s="482"/>
      <c r="CD272" s="482"/>
      <c r="CE272" s="482"/>
      <c r="CF272" s="482"/>
      <c r="CG272" s="482"/>
      <c r="CH272" s="482"/>
      <c r="CI272" s="482"/>
      <c r="CJ272" s="482"/>
    </row>
    <row r="273" spans="1:88" ht="12.75" customHeight="1" x14ac:dyDescent="0.2">
      <c r="A273" s="531"/>
      <c r="B273" s="483" t="s">
        <v>8</v>
      </c>
      <c r="C273" s="492">
        <f>'4,7,8'!DU113</f>
        <v>0</v>
      </c>
      <c r="D273" s="492">
        <f>'4,7,8'!DV113</f>
        <v>0.5</v>
      </c>
      <c r="E273" s="492">
        <f>'4,7,8'!DW113</f>
        <v>0.5</v>
      </c>
      <c r="F273" s="492">
        <f>'4,7,8'!DX113</f>
        <v>0</v>
      </c>
      <c r="G273" s="483" t="s">
        <v>8</v>
      </c>
      <c r="H273" s="492">
        <f>'4,7,8'!DU114</f>
        <v>0</v>
      </c>
      <c r="I273" s="492">
        <f>'4,7,8'!DV114</f>
        <v>0.75</v>
      </c>
      <c r="J273" s="492">
        <f>'4,7,8'!DW114</f>
        <v>0.25</v>
      </c>
      <c r="K273" s="492">
        <f>'4,7,8'!DX114</f>
        <v>0</v>
      </c>
      <c r="L273" s="483" t="s">
        <v>8</v>
      </c>
      <c r="M273" s="492">
        <f>'4,7,8'!DU115</f>
        <v>0</v>
      </c>
      <c r="N273" s="492">
        <f>'4,7,8'!DV115</f>
        <v>1</v>
      </c>
      <c r="O273" s="492">
        <f>'4,7,8'!DW115</f>
        <v>0</v>
      </c>
      <c r="P273" s="492">
        <f>'4,7,8'!DX115</f>
        <v>0</v>
      </c>
      <c r="Q273" s="501"/>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482"/>
      <c r="AR273" s="482"/>
      <c r="AS273" s="482"/>
      <c r="AT273" s="482"/>
      <c r="AU273" s="482"/>
      <c r="AV273" s="482"/>
      <c r="AW273" s="482"/>
      <c r="AX273" s="482"/>
      <c r="AY273" s="482"/>
      <c r="AZ273" s="482"/>
      <c r="BA273" s="482"/>
      <c r="BB273" s="482"/>
      <c r="BC273" s="482"/>
      <c r="BD273" s="482"/>
      <c r="BE273" s="482"/>
      <c r="BF273" s="483" t="s">
        <v>8</v>
      </c>
      <c r="BG273" s="513">
        <f t="shared" si="67"/>
        <v>0.5</v>
      </c>
      <c r="BH273" s="513">
        <f t="shared" si="68"/>
        <v>0.75</v>
      </c>
      <c r="BI273" s="513">
        <f t="shared" si="69"/>
        <v>1</v>
      </c>
      <c r="BJ273" s="482"/>
      <c r="BK273" s="482"/>
      <c r="BL273" s="482"/>
      <c r="BM273" s="482"/>
      <c r="BN273" s="482"/>
      <c r="BO273" s="482"/>
      <c r="BP273" s="482"/>
      <c r="BQ273" s="482"/>
      <c r="BR273" s="482"/>
      <c r="BS273" s="482"/>
      <c r="BT273" s="482"/>
      <c r="BU273" s="482"/>
      <c r="BV273" s="482"/>
      <c r="BW273" s="482"/>
      <c r="BX273" s="482"/>
      <c r="BY273" s="482"/>
      <c r="BZ273" s="482"/>
      <c r="CA273" s="482"/>
      <c r="CB273" s="482"/>
      <c r="CC273" s="482"/>
      <c r="CD273" s="482"/>
      <c r="CE273" s="482"/>
      <c r="CF273" s="482"/>
      <c r="CG273" s="482"/>
      <c r="CH273" s="482"/>
      <c r="CI273" s="482"/>
      <c r="CJ273" s="482"/>
    </row>
    <row r="274" spans="1:88" ht="12.75" customHeight="1" x14ac:dyDescent="0.2">
      <c r="A274" s="531"/>
      <c r="B274" s="483" t="s">
        <v>10</v>
      </c>
      <c r="C274" s="492">
        <f>'4,7,8'!EE113</f>
        <v>0</v>
      </c>
      <c r="D274" s="492">
        <f>'4,7,8'!EF113</f>
        <v>0.5</v>
      </c>
      <c r="E274" s="492">
        <f>'4,7,8'!EG113</f>
        <v>0.5</v>
      </c>
      <c r="F274" s="492">
        <f>'4,7,8'!EH113</f>
        <v>0</v>
      </c>
      <c r="G274" s="483" t="s">
        <v>10</v>
      </c>
      <c r="H274" s="492">
        <f>'4,7,8'!EE114</f>
        <v>0</v>
      </c>
      <c r="I274" s="492">
        <f>'4,7,8'!EF114</f>
        <v>0.5</v>
      </c>
      <c r="J274" s="492">
        <f>'4,7,8'!EG114</f>
        <v>0.5</v>
      </c>
      <c r="K274" s="492">
        <f>'4,7,8'!EH114</f>
        <v>0</v>
      </c>
      <c r="L274" s="483" t="s">
        <v>10</v>
      </c>
      <c r="M274" s="492">
        <f>'4,7,8'!EE115</f>
        <v>0</v>
      </c>
      <c r="N274" s="492">
        <f>'4,7,8'!EF115</f>
        <v>1</v>
      </c>
      <c r="O274" s="492">
        <f>'4,7,8'!EG115</f>
        <v>0</v>
      </c>
      <c r="P274" s="492">
        <f>'4,7,8'!EH115</f>
        <v>0</v>
      </c>
      <c r="Q274" s="501"/>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O274" s="482"/>
      <c r="AP274" s="482"/>
      <c r="AQ274" s="482"/>
      <c r="AR274" s="482"/>
      <c r="AS274" s="482"/>
      <c r="AT274" s="482"/>
      <c r="AU274" s="482"/>
      <c r="AV274" s="482"/>
      <c r="AW274" s="482"/>
      <c r="AX274" s="482"/>
      <c r="AY274" s="482"/>
      <c r="AZ274" s="482"/>
      <c r="BA274" s="482"/>
      <c r="BB274" s="482"/>
      <c r="BC274" s="482"/>
      <c r="BD274" s="482"/>
      <c r="BE274" s="482"/>
      <c r="BF274" s="483" t="s">
        <v>10</v>
      </c>
      <c r="BG274" s="513">
        <f t="shared" si="67"/>
        <v>0.5</v>
      </c>
      <c r="BH274" s="513">
        <f t="shared" si="68"/>
        <v>0.5</v>
      </c>
      <c r="BI274" s="513">
        <f t="shared" si="69"/>
        <v>1</v>
      </c>
      <c r="BJ274" s="482"/>
      <c r="BK274" s="482"/>
      <c r="BL274" s="482"/>
      <c r="BM274" s="482"/>
      <c r="BN274" s="482"/>
      <c r="BO274" s="482"/>
      <c r="BP274" s="482"/>
      <c r="BQ274" s="482"/>
      <c r="BR274" s="482"/>
      <c r="BS274" s="482"/>
      <c r="BT274" s="482"/>
      <c r="BU274" s="482"/>
      <c r="BV274" s="482"/>
      <c r="BW274" s="482"/>
      <c r="BX274" s="482"/>
      <c r="BY274" s="482"/>
      <c r="BZ274" s="482"/>
      <c r="CA274" s="482"/>
      <c r="CB274" s="482"/>
      <c r="CC274" s="482"/>
      <c r="CD274" s="482"/>
      <c r="CE274" s="482"/>
      <c r="CF274" s="482"/>
      <c r="CG274" s="482"/>
      <c r="CH274" s="482"/>
      <c r="CI274" s="482"/>
      <c r="CJ274" s="482"/>
    </row>
    <row r="275" spans="1:88" ht="12.75" customHeight="1" x14ac:dyDescent="0.2">
      <c r="A275" s="532"/>
      <c r="B275" s="483" t="s">
        <v>9</v>
      </c>
      <c r="C275" s="492">
        <f>'4,7,8'!EO113</f>
        <v>0</v>
      </c>
      <c r="D275" s="492">
        <f>'4,7,8'!EP113</f>
        <v>0.5</v>
      </c>
      <c r="E275" s="492">
        <f>'4,7,8'!EQ113</f>
        <v>0.5</v>
      </c>
      <c r="F275" s="492">
        <f>'4,7,8'!ER113</f>
        <v>0</v>
      </c>
      <c r="G275" s="483" t="s">
        <v>9</v>
      </c>
      <c r="H275" s="492">
        <f>'4,7,8'!EO114</f>
        <v>0</v>
      </c>
      <c r="I275" s="492">
        <f>'4,7,8'!EP114</f>
        <v>0.5</v>
      </c>
      <c r="J275" s="492">
        <f>'4,7,8'!EQ114</f>
        <v>0.5</v>
      </c>
      <c r="K275" s="492">
        <f>'4,7,8'!ER114</f>
        <v>0</v>
      </c>
      <c r="L275" s="483" t="s">
        <v>9</v>
      </c>
      <c r="M275" s="492">
        <f>'4,7,8'!EO115</f>
        <v>0</v>
      </c>
      <c r="N275" s="492">
        <f>'4,7,8'!EP115</f>
        <v>1</v>
      </c>
      <c r="O275" s="492">
        <f>'4,7,8'!EQ115</f>
        <v>0</v>
      </c>
      <c r="P275" s="492">
        <f>'4,7,8'!ER115</f>
        <v>0</v>
      </c>
      <c r="Q275" s="501"/>
      <c r="R275" s="482"/>
      <c r="S275" s="482"/>
      <c r="T275" s="482"/>
      <c r="U275" s="482"/>
      <c r="V275" s="482"/>
      <c r="W275" s="482"/>
      <c r="X275" s="482"/>
      <c r="Y275" s="482"/>
      <c r="Z275" s="482"/>
      <c r="AA275" s="482"/>
      <c r="AB275" s="482"/>
      <c r="AC275" s="482"/>
      <c r="AD275" s="482"/>
      <c r="AE275" s="482"/>
      <c r="AF275" s="482"/>
      <c r="AG275" s="482"/>
      <c r="AH275" s="482"/>
      <c r="AI275" s="482"/>
      <c r="AJ275" s="482"/>
      <c r="AK275" s="482"/>
      <c r="AL275" s="482"/>
      <c r="AM275" s="482"/>
      <c r="AN275" s="482"/>
      <c r="AO275" s="482"/>
      <c r="AP275" s="482"/>
      <c r="AQ275" s="482"/>
      <c r="AR275" s="482"/>
      <c r="AS275" s="482"/>
      <c r="AT275" s="482"/>
      <c r="AU275" s="482"/>
      <c r="AV275" s="482"/>
      <c r="AW275" s="482"/>
      <c r="AX275" s="482"/>
      <c r="AY275" s="482"/>
      <c r="AZ275" s="482"/>
      <c r="BA275" s="482"/>
      <c r="BB275" s="482"/>
      <c r="BC275" s="482"/>
      <c r="BD275" s="482"/>
      <c r="BE275" s="482"/>
      <c r="BF275" s="483" t="s">
        <v>9</v>
      </c>
      <c r="BG275" s="513">
        <f t="shared" si="67"/>
        <v>0.5</v>
      </c>
      <c r="BH275" s="513">
        <f t="shared" si="68"/>
        <v>0.5</v>
      </c>
      <c r="BI275" s="513">
        <f t="shared" si="69"/>
        <v>1</v>
      </c>
      <c r="BJ275" s="482"/>
      <c r="BK275" s="482"/>
      <c r="BL275" s="482"/>
      <c r="BM275" s="482"/>
      <c r="BN275" s="482"/>
      <c r="BO275" s="482"/>
      <c r="BP275" s="482"/>
      <c r="BQ275" s="482"/>
      <c r="BR275" s="482"/>
      <c r="BS275" s="482"/>
      <c r="BT275" s="482"/>
      <c r="BU275" s="482"/>
      <c r="BV275" s="482"/>
      <c r="BW275" s="482"/>
      <c r="BX275" s="482"/>
      <c r="BY275" s="482"/>
      <c r="BZ275" s="482"/>
      <c r="CA275" s="482"/>
      <c r="CB275" s="482"/>
      <c r="CC275" s="482"/>
      <c r="CD275" s="482"/>
      <c r="CE275" s="482"/>
      <c r="CF275" s="482"/>
      <c r="CG275" s="482"/>
      <c r="CH275" s="482"/>
      <c r="CI275" s="482"/>
      <c r="CJ275" s="482"/>
    </row>
    <row r="276" spans="1:88" ht="12.75" customHeight="1" x14ac:dyDescent="0.2">
      <c r="A276" s="482">
        <v>1</v>
      </c>
      <c r="B276" s="482"/>
      <c r="C276" s="508">
        <f t="shared" ref="C276:F276" si="70">AVERAGE(C262:C275)</f>
        <v>0</v>
      </c>
      <c r="D276" s="508">
        <f t="shared" si="70"/>
        <v>0.48214285714285715</v>
      </c>
      <c r="E276" s="508">
        <f t="shared" si="70"/>
        <v>0.5178571428571429</v>
      </c>
      <c r="F276" s="508">
        <f t="shared" si="70"/>
        <v>0</v>
      </c>
      <c r="G276" s="482"/>
      <c r="H276" s="508">
        <f t="shared" ref="H276:K276" si="71">AVERAGE(H262:H275)</f>
        <v>0</v>
      </c>
      <c r="I276" s="508">
        <f t="shared" si="71"/>
        <v>0.5535714285714286</v>
      </c>
      <c r="J276" s="508">
        <f t="shared" si="71"/>
        <v>0.44642857142857145</v>
      </c>
      <c r="K276" s="508">
        <f t="shared" si="71"/>
        <v>0</v>
      </c>
      <c r="L276" s="482"/>
      <c r="M276" s="508">
        <f t="shared" ref="M276:P276" si="72">AVERAGE(M262:M275)</f>
        <v>0</v>
      </c>
      <c r="N276" s="508">
        <f t="shared" si="72"/>
        <v>1</v>
      </c>
      <c r="O276" s="508">
        <f t="shared" si="72"/>
        <v>0</v>
      </c>
      <c r="P276" s="508">
        <f t="shared" si="72"/>
        <v>0</v>
      </c>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c r="AO276" s="482"/>
      <c r="AP276" s="482"/>
      <c r="AQ276" s="482"/>
      <c r="AR276" s="482"/>
      <c r="AS276" s="482"/>
      <c r="AT276" s="482"/>
      <c r="AU276" s="482"/>
      <c r="AV276" s="482"/>
      <c r="AW276" s="482"/>
      <c r="AX276" s="482"/>
      <c r="AY276" s="482"/>
      <c r="AZ276" s="482"/>
      <c r="BA276" s="482"/>
      <c r="BB276" s="482"/>
      <c r="BC276" s="482"/>
      <c r="BD276" s="482"/>
      <c r="BE276" s="482"/>
      <c r="BF276" s="482"/>
      <c r="BG276" s="482"/>
      <c r="BH276" s="482"/>
      <c r="BI276" s="482"/>
      <c r="BJ276" s="482"/>
      <c r="BK276" s="482"/>
      <c r="BL276" s="482"/>
      <c r="BM276" s="482"/>
      <c r="BN276" s="482"/>
      <c r="BO276" s="482"/>
      <c r="BP276" s="482"/>
      <c r="BQ276" s="482"/>
      <c r="BR276" s="482"/>
      <c r="BS276" s="482"/>
      <c r="BT276" s="482"/>
      <c r="BU276" s="482"/>
      <c r="BV276" s="482"/>
      <c r="BW276" s="482"/>
      <c r="BX276" s="482"/>
      <c r="BY276" s="482"/>
      <c r="BZ276" s="482"/>
      <c r="CA276" s="482"/>
      <c r="CB276" s="482"/>
      <c r="CC276" s="482"/>
      <c r="CD276" s="482"/>
      <c r="CE276" s="482"/>
      <c r="CF276" s="482"/>
      <c r="CG276" s="482"/>
      <c r="CH276" s="482"/>
      <c r="CI276" s="482"/>
      <c r="CJ276" s="482"/>
    </row>
    <row r="277" spans="1:88" ht="12.75" customHeight="1" x14ac:dyDescent="0.2">
      <c r="A277" s="482">
        <v>2</v>
      </c>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c r="AO277" s="482"/>
      <c r="AP277" s="482"/>
      <c r="AQ277" s="482"/>
      <c r="AR277" s="482"/>
      <c r="AS277" s="482"/>
      <c r="AT277" s="482"/>
      <c r="AU277" s="482"/>
      <c r="AV277" s="482"/>
      <c r="AW277" s="482"/>
      <c r="AX277" s="482"/>
      <c r="AY277" s="482"/>
      <c r="AZ277" s="482"/>
      <c r="BA277" s="482"/>
      <c r="BB277" s="482"/>
      <c r="BC277" s="482"/>
      <c r="BD277" s="482"/>
      <c r="BE277" s="482"/>
      <c r="BF277" s="482"/>
      <c r="BG277" s="482"/>
      <c r="BH277" s="482"/>
      <c r="BI277" s="482"/>
      <c r="BJ277" s="482"/>
      <c r="BK277" s="482"/>
      <c r="BL277" s="482"/>
      <c r="BM277" s="482"/>
      <c r="BN277" s="482"/>
      <c r="BO277" s="482"/>
      <c r="BP277" s="482"/>
      <c r="BQ277" s="482"/>
      <c r="BR277" s="482"/>
      <c r="BS277" s="482"/>
      <c r="BT277" s="482"/>
      <c r="BU277" s="482"/>
      <c r="BV277" s="482"/>
      <c r="BW277" s="482"/>
      <c r="BX277" s="482"/>
      <c r="BY277" s="482"/>
      <c r="BZ277" s="482"/>
      <c r="CA277" s="482"/>
      <c r="CB277" s="482"/>
      <c r="CC277" s="482"/>
      <c r="CD277" s="482"/>
      <c r="CE277" s="482"/>
      <c r="CF277" s="482"/>
      <c r="CG277" s="482"/>
      <c r="CH277" s="482"/>
      <c r="CI277" s="482"/>
      <c r="CJ277" s="482"/>
    </row>
    <row r="278" spans="1:88" ht="12.75" customHeight="1" x14ac:dyDescent="0.2">
      <c r="A278" s="482">
        <v>3</v>
      </c>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482"/>
      <c r="AR278" s="482"/>
      <c r="AS278" s="482"/>
      <c r="AT278" s="482"/>
      <c r="AU278" s="482"/>
      <c r="AV278" s="482"/>
      <c r="AW278" s="482"/>
      <c r="AX278" s="482"/>
      <c r="AY278" s="482"/>
      <c r="AZ278" s="482"/>
      <c r="BA278" s="482"/>
      <c r="BB278" s="482"/>
      <c r="BC278" s="482"/>
      <c r="BD278" s="482"/>
      <c r="BE278" s="482"/>
      <c r="BF278" s="482"/>
      <c r="BG278" s="482"/>
      <c r="BH278" s="482"/>
      <c r="BI278" s="482"/>
      <c r="BJ278" s="482"/>
      <c r="BK278" s="482"/>
      <c r="BL278" s="482"/>
      <c r="BM278" s="482"/>
      <c r="BN278" s="482"/>
      <c r="BO278" s="482"/>
      <c r="BP278" s="482"/>
      <c r="BQ278" s="482"/>
      <c r="BR278" s="482"/>
      <c r="BS278" s="482"/>
      <c r="BT278" s="482"/>
      <c r="BU278" s="482"/>
      <c r="BV278" s="482"/>
      <c r="BW278" s="482"/>
      <c r="BX278" s="482"/>
      <c r="BY278" s="482"/>
      <c r="BZ278" s="482"/>
      <c r="CA278" s="482"/>
      <c r="CB278" s="482"/>
      <c r="CC278" s="482"/>
      <c r="CD278" s="482"/>
      <c r="CE278" s="482"/>
      <c r="CF278" s="482"/>
      <c r="CG278" s="482"/>
      <c r="CH278" s="482"/>
      <c r="CI278" s="482"/>
      <c r="CJ278" s="482"/>
    </row>
    <row r="279" spans="1:88" ht="12.75" customHeight="1" x14ac:dyDescent="0.2">
      <c r="A279" s="482">
        <v>4</v>
      </c>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O279" s="482"/>
      <c r="AP279" s="482"/>
      <c r="AQ279" s="482"/>
      <c r="AR279" s="482"/>
      <c r="AS279" s="482"/>
      <c r="AT279" s="482"/>
      <c r="AU279" s="482"/>
      <c r="AV279" s="482"/>
      <c r="AW279" s="482"/>
      <c r="AX279" s="482"/>
      <c r="AY279" s="482"/>
      <c r="AZ279" s="482"/>
      <c r="BA279" s="482"/>
      <c r="BB279" s="482"/>
      <c r="BC279" s="482"/>
      <c r="BD279" s="482"/>
      <c r="BE279" s="482"/>
      <c r="BF279" s="482"/>
      <c r="BG279" s="482"/>
      <c r="BH279" s="482"/>
      <c r="BI279" s="482"/>
      <c r="BJ279" s="482"/>
      <c r="BK279" s="482"/>
      <c r="BL279" s="482"/>
      <c r="BM279" s="482"/>
      <c r="BN279" s="482"/>
      <c r="BO279" s="482"/>
      <c r="BP279" s="482"/>
      <c r="BQ279" s="482"/>
      <c r="BR279" s="482"/>
      <c r="BS279" s="482"/>
      <c r="BT279" s="482"/>
      <c r="BU279" s="482"/>
      <c r="BV279" s="482"/>
      <c r="BW279" s="482"/>
      <c r="BX279" s="482"/>
      <c r="BY279" s="482"/>
      <c r="BZ279" s="482"/>
      <c r="CA279" s="482"/>
      <c r="CB279" s="482"/>
      <c r="CC279" s="482"/>
      <c r="CD279" s="482"/>
      <c r="CE279" s="482"/>
      <c r="CF279" s="482"/>
      <c r="CG279" s="482"/>
      <c r="CH279" s="482"/>
      <c r="CI279" s="482"/>
      <c r="CJ279" s="482"/>
    </row>
    <row r="280" spans="1:88" ht="12.75" customHeight="1" x14ac:dyDescent="0.2">
      <c r="A280" s="482">
        <v>5</v>
      </c>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O280" s="482"/>
      <c r="AP280" s="482"/>
      <c r="AQ280" s="482"/>
      <c r="AR280" s="482"/>
      <c r="AS280" s="482"/>
      <c r="AT280" s="482"/>
      <c r="AU280" s="482"/>
      <c r="AV280" s="482"/>
      <c r="AW280" s="482"/>
      <c r="AX280" s="482"/>
      <c r="AY280" s="482"/>
      <c r="AZ280" s="482"/>
      <c r="BA280" s="482"/>
      <c r="BB280" s="482"/>
      <c r="BC280" s="482"/>
      <c r="BD280" s="482"/>
      <c r="BE280" s="482"/>
      <c r="BF280" s="482"/>
      <c r="BG280" s="482"/>
      <c r="BH280" s="482"/>
      <c r="BI280" s="482"/>
      <c r="BJ280" s="482"/>
      <c r="BK280" s="482"/>
      <c r="BL280" s="482"/>
      <c r="BM280" s="482"/>
      <c r="BN280" s="482"/>
      <c r="BO280" s="482"/>
      <c r="BP280" s="482"/>
      <c r="BQ280" s="482"/>
      <c r="BR280" s="482"/>
      <c r="BS280" s="482"/>
      <c r="BT280" s="482"/>
      <c r="BU280" s="482"/>
      <c r="BV280" s="482"/>
      <c r="BW280" s="482"/>
      <c r="BX280" s="482"/>
      <c r="BY280" s="482"/>
      <c r="BZ280" s="482"/>
      <c r="CA280" s="482"/>
      <c r="CB280" s="482"/>
      <c r="CC280" s="482"/>
      <c r="CD280" s="482"/>
      <c r="CE280" s="482"/>
      <c r="CF280" s="482"/>
      <c r="CG280" s="482"/>
      <c r="CH280" s="482"/>
      <c r="CI280" s="482"/>
      <c r="CJ280" s="482"/>
    </row>
    <row r="281" spans="1:88" ht="12.75" customHeight="1" x14ac:dyDescent="0.2">
      <c r="A281" s="482">
        <v>6</v>
      </c>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c r="AO281" s="482"/>
      <c r="AP281" s="482"/>
      <c r="AQ281" s="482"/>
      <c r="AR281" s="482"/>
      <c r="AS281" s="482"/>
      <c r="AT281" s="482"/>
      <c r="AU281" s="482"/>
      <c r="AV281" s="482"/>
      <c r="AW281" s="482"/>
      <c r="AX281" s="482"/>
      <c r="AY281" s="482"/>
      <c r="AZ281" s="482"/>
      <c r="BA281" s="482"/>
      <c r="BB281" s="482"/>
      <c r="BC281" s="482"/>
      <c r="BD281" s="482"/>
      <c r="BE281" s="482"/>
      <c r="BF281" s="482"/>
      <c r="BG281" s="482"/>
      <c r="BH281" s="482"/>
      <c r="BI281" s="482"/>
      <c r="BJ281" s="482"/>
      <c r="BK281" s="482"/>
      <c r="BL281" s="482"/>
      <c r="BM281" s="482"/>
      <c r="BN281" s="482"/>
      <c r="BO281" s="482"/>
      <c r="BP281" s="482"/>
      <c r="BQ281" s="482"/>
      <c r="BR281" s="482"/>
      <c r="BS281" s="482"/>
      <c r="BT281" s="482"/>
      <c r="BU281" s="482"/>
      <c r="BV281" s="482"/>
      <c r="BW281" s="482"/>
      <c r="BX281" s="482"/>
      <c r="BY281" s="482"/>
      <c r="BZ281" s="482"/>
      <c r="CA281" s="482"/>
      <c r="CB281" s="482"/>
      <c r="CC281" s="482"/>
      <c r="CD281" s="482"/>
      <c r="CE281" s="482"/>
      <c r="CF281" s="482"/>
      <c r="CG281" s="482"/>
      <c r="CH281" s="482"/>
      <c r="CI281" s="482"/>
      <c r="CJ281" s="482"/>
    </row>
    <row r="282" spans="1:88" ht="12.75" customHeight="1" x14ac:dyDescent="0.2">
      <c r="A282" s="482">
        <v>7</v>
      </c>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O282" s="482"/>
      <c r="AP282" s="482"/>
      <c r="AQ282" s="482"/>
      <c r="AR282" s="482"/>
      <c r="AS282" s="482"/>
      <c r="AT282" s="482"/>
      <c r="AU282" s="482"/>
      <c r="AV282" s="482"/>
      <c r="AW282" s="482"/>
      <c r="AX282" s="482"/>
      <c r="AY282" s="482"/>
      <c r="AZ282" s="482"/>
      <c r="BA282" s="482"/>
      <c r="BB282" s="482"/>
      <c r="BC282" s="482"/>
      <c r="BD282" s="482"/>
      <c r="BE282" s="482"/>
      <c r="BF282" s="482"/>
      <c r="BG282" s="482"/>
      <c r="BH282" s="482"/>
      <c r="BI282" s="482"/>
      <c r="BJ282" s="482"/>
      <c r="BK282" s="482"/>
      <c r="BL282" s="482"/>
      <c r="BM282" s="482"/>
      <c r="BN282" s="482"/>
      <c r="BO282" s="482"/>
      <c r="BP282" s="482"/>
      <c r="BQ282" s="482"/>
      <c r="BR282" s="482"/>
      <c r="BS282" s="482"/>
      <c r="BT282" s="482"/>
      <c r="BU282" s="482"/>
      <c r="BV282" s="482"/>
      <c r="BW282" s="482"/>
      <c r="BX282" s="482"/>
      <c r="BY282" s="482"/>
      <c r="BZ282" s="482"/>
      <c r="CA282" s="482"/>
      <c r="CB282" s="482"/>
      <c r="CC282" s="482"/>
      <c r="CD282" s="482"/>
      <c r="CE282" s="482"/>
      <c r="CF282" s="482"/>
      <c r="CG282" s="482"/>
      <c r="CH282" s="482"/>
      <c r="CI282" s="482"/>
      <c r="CJ282" s="482"/>
    </row>
    <row r="283" spans="1:88" ht="12.75" customHeight="1" x14ac:dyDescent="0.2">
      <c r="A283" s="482">
        <v>8</v>
      </c>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482"/>
      <c r="AR283" s="482"/>
      <c r="AS283" s="482"/>
      <c r="AT283" s="482"/>
      <c r="AU283" s="482"/>
      <c r="AV283" s="482"/>
      <c r="AW283" s="482"/>
      <c r="AX283" s="482"/>
      <c r="AY283" s="482"/>
      <c r="AZ283" s="482"/>
      <c r="BA283" s="482"/>
      <c r="BB283" s="482"/>
      <c r="BC283" s="482"/>
      <c r="BD283" s="482"/>
      <c r="BE283" s="482"/>
      <c r="BF283" s="482"/>
      <c r="BG283" s="482"/>
      <c r="BH283" s="482"/>
      <c r="BI283" s="482"/>
      <c r="BJ283" s="482"/>
      <c r="BK283" s="482"/>
      <c r="BL283" s="482"/>
      <c r="BM283" s="482"/>
      <c r="BN283" s="482"/>
      <c r="BO283" s="482"/>
      <c r="BP283" s="482"/>
      <c r="BQ283" s="482"/>
      <c r="BR283" s="482"/>
      <c r="BS283" s="482"/>
      <c r="BT283" s="482"/>
      <c r="BU283" s="482"/>
      <c r="BV283" s="482"/>
      <c r="BW283" s="482"/>
      <c r="BX283" s="482"/>
      <c r="BY283" s="482"/>
      <c r="BZ283" s="482"/>
      <c r="CA283" s="482"/>
      <c r="CB283" s="482"/>
      <c r="CC283" s="482"/>
      <c r="CD283" s="482"/>
      <c r="CE283" s="482"/>
      <c r="CF283" s="482"/>
      <c r="CG283" s="482"/>
      <c r="CH283" s="482"/>
      <c r="CI283" s="482"/>
      <c r="CJ283" s="482"/>
    </row>
    <row r="284" spans="1:88" ht="12.75" customHeight="1" x14ac:dyDescent="0.2">
      <c r="A284" s="482">
        <v>9</v>
      </c>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c r="AE284" s="482"/>
      <c r="AF284" s="482"/>
      <c r="AG284" s="482"/>
      <c r="AH284" s="482"/>
      <c r="AI284" s="482"/>
      <c r="AJ284" s="482"/>
      <c r="AK284" s="482"/>
      <c r="AL284" s="482"/>
      <c r="AM284" s="482"/>
      <c r="AN284" s="482"/>
      <c r="AO284" s="482"/>
      <c r="AP284" s="482"/>
      <c r="AQ284" s="482"/>
      <c r="AR284" s="482"/>
      <c r="AS284" s="482"/>
      <c r="AT284" s="482"/>
      <c r="AU284" s="482"/>
      <c r="AV284" s="482"/>
      <c r="AW284" s="482"/>
      <c r="AX284" s="482"/>
      <c r="AY284" s="482"/>
      <c r="AZ284" s="482"/>
      <c r="BA284" s="482"/>
      <c r="BB284" s="482"/>
      <c r="BC284" s="482"/>
      <c r="BD284" s="482"/>
      <c r="BE284" s="482"/>
      <c r="BF284" s="482"/>
      <c r="BG284" s="482"/>
      <c r="BH284" s="482"/>
      <c r="BI284" s="482"/>
      <c r="BJ284" s="482"/>
      <c r="BK284" s="482"/>
      <c r="BL284" s="482"/>
      <c r="BM284" s="482"/>
      <c r="BN284" s="482"/>
      <c r="BO284" s="482"/>
      <c r="BP284" s="482"/>
      <c r="BQ284" s="482"/>
      <c r="BR284" s="482"/>
      <c r="BS284" s="482"/>
      <c r="BT284" s="482"/>
      <c r="BU284" s="482"/>
      <c r="BV284" s="482"/>
      <c r="BW284" s="482"/>
      <c r="BX284" s="482"/>
      <c r="BY284" s="482"/>
      <c r="BZ284" s="482"/>
      <c r="CA284" s="482"/>
      <c r="CB284" s="482"/>
      <c r="CC284" s="482"/>
      <c r="CD284" s="482"/>
      <c r="CE284" s="482"/>
      <c r="CF284" s="482"/>
      <c r="CG284" s="482"/>
      <c r="CH284" s="482"/>
      <c r="CI284" s="482"/>
      <c r="CJ284" s="482"/>
    </row>
    <row r="285" spans="1:88" ht="12.75" customHeight="1" x14ac:dyDescent="0.2">
      <c r="A285" s="482">
        <v>10</v>
      </c>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c r="AO285" s="482"/>
      <c r="AP285" s="482"/>
      <c r="AQ285" s="482"/>
      <c r="AR285" s="482"/>
      <c r="AS285" s="482"/>
      <c r="AT285" s="482"/>
      <c r="AU285" s="482"/>
      <c r="AV285" s="482"/>
      <c r="AW285" s="482"/>
      <c r="AX285" s="482"/>
      <c r="AY285" s="482"/>
      <c r="AZ285" s="482"/>
      <c r="BA285" s="482"/>
      <c r="BB285" s="482"/>
      <c r="BC285" s="482"/>
      <c r="BD285" s="482"/>
      <c r="BE285" s="482"/>
      <c r="BF285" s="482"/>
      <c r="BG285" s="482"/>
      <c r="BH285" s="482"/>
      <c r="BI285" s="482"/>
      <c r="BJ285" s="482"/>
      <c r="BK285" s="482"/>
      <c r="BL285" s="482"/>
      <c r="BM285" s="482"/>
      <c r="BN285" s="482"/>
      <c r="BO285" s="482"/>
      <c r="BP285" s="482"/>
      <c r="BQ285" s="482"/>
      <c r="BR285" s="482"/>
      <c r="BS285" s="482"/>
      <c r="BT285" s="482"/>
      <c r="BU285" s="482"/>
      <c r="BV285" s="482"/>
      <c r="BW285" s="482"/>
      <c r="BX285" s="482"/>
      <c r="BY285" s="482"/>
      <c r="BZ285" s="482"/>
      <c r="CA285" s="482"/>
      <c r="CB285" s="482"/>
      <c r="CC285" s="482"/>
      <c r="CD285" s="482"/>
      <c r="CE285" s="482"/>
      <c r="CF285" s="482"/>
      <c r="CG285" s="482"/>
      <c r="CH285" s="482"/>
      <c r="CI285" s="482"/>
      <c r="CJ285" s="482"/>
    </row>
    <row r="286" spans="1:88" ht="12.75" customHeight="1" x14ac:dyDescent="0.2">
      <c r="A286" s="482">
        <v>11</v>
      </c>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O286" s="482"/>
      <c r="AP286" s="482"/>
      <c r="AQ286" s="482"/>
      <c r="AR286" s="482"/>
      <c r="AS286" s="482"/>
      <c r="AT286" s="482"/>
      <c r="AU286" s="482"/>
      <c r="AV286" s="482"/>
      <c r="AW286" s="482"/>
      <c r="AX286" s="482"/>
      <c r="AY286" s="482"/>
      <c r="AZ286" s="482"/>
      <c r="BA286" s="482"/>
      <c r="BB286" s="482"/>
      <c r="BC286" s="482"/>
      <c r="BD286" s="482"/>
      <c r="BE286" s="482"/>
      <c r="BF286" s="482"/>
      <c r="BG286" s="482"/>
      <c r="BH286" s="482"/>
      <c r="BI286" s="482"/>
      <c r="BJ286" s="482"/>
      <c r="BK286" s="482"/>
      <c r="BL286" s="482"/>
      <c r="BM286" s="482"/>
      <c r="BN286" s="482"/>
      <c r="BO286" s="482"/>
      <c r="BP286" s="482"/>
      <c r="BQ286" s="482"/>
      <c r="BR286" s="482"/>
      <c r="BS286" s="482"/>
      <c r="BT286" s="482"/>
      <c r="BU286" s="482"/>
      <c r="BV286" s="482"/>
      <c r="BW286" s="482"/>
      <c r="BX286" s="482"/>
      <c r="BY286" s="482"/>
      <c r="BZ286" s="482"/>
      <c r="CA286" s="482"/>
      <c r="CB286" s="482"/>
      <c r="CC286" s="482"/>
      <c r="CD286" s="482"/>
      <c r="CE286" s="482"/>
      <c r="CF286" s="482"/>
      <c r="CG286" s="482"/>
      <c r="CH286" s="482"/>
      <c r="CI286" s="482"/>
      <c r="CJ286" s="482"/>
    </row>
    <row r="287" spans="1:88" ht="12.75" customHeight="1" x14ac:dyDescent="0.2">
      <c r="A287" s="482">
        <v>12</v>
      </c>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c r="AE287" s="482"/>
      <c r="AF287" s="482"/>
      <c r="AG287" s="482"/>
      <c r="AH287" s="482"/>
      <c r="AI287" s="482"/>
      <c r="AJ287" s="482"/>
      <c r="AK287" s="482"/>
      <c r="AL287" s="482"/>
      <c r="AM287" s="482"/>
      <c r="AN287" s="482"/>
      <c r="AO287" s="482"/>
      <c r="AP287" s="482"/>
      <c r="AQ287" s="482"/>
      <c r="AR287" s="482"/>
      <c r="AS287" s="482"/>
      <c r="AT287" s="482"/>
      <c r="AU287" s="482"/>
      <c r="AV287" s="482"/>
      <c r="AW287" s="482"/>
      <c r="AX287" s="482"/>
      <c r="AY287" s="482"/>
      <c r="AZ287" s="482"/>
      <c r="BA287" s="482"/>
      <c r="BB287" s="482"/>
      <c r="BC287" s="482"/>
      <c r="BD287" s="482"/>
      <c r="BE287" s="482"/>
      <c r="BF287" s="482"/>
      <c r="BG287" s="482"/>
      <c r="BH287" s="482"/>
      <c r="BI287" s="482"/>
      <c r="BJ287" s="482"/>
      <c r="BK287" s="482"/>
      <c r="BL287" s="482"/>
      <c r="BM287" s="482"/>
      <c r="BN287" s="482"/>
      <c r="BO287" s="482"/>
      <c r="BP287" s="482"/>
      <c r="BQ287" s="482"/>
      <c r="BR287" s="482"/>
      <c r="BS287" s="482"/>
      <c r="BT287" s="482"/>
      <c r="BU287" s="482"/>
      <c r="BV287" s="482"/>
      <c r="BW287" s="482"/>
      <c r="BX287" s="482"/>
      <c r="BY287" s="482"/>
      <c r="BZ287" s="482"/>
      <c r="CA287" s="482"/>
      <c r="CB287" s="482"/>
      <c r="CC287" s="482"/>
      <c r="CD287" s="482"/>
      <c r="CE287" s="482"/>
      <c r="CF287" s="482"/>
      <c r="CG287" s="482"/>
      <c r="CH287" s="482"/>
      <c r="CI287" s="482"/>
      <c r="CJ287" s="482"/>
    </row>
    <row r="288" spans="1:88" ht="12.75" customHeight="1" x14ac:dyDescent="0.2">
      <c r="A288" s="482">
        <v>13</v>
      </c>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O288" s="482"/>
      <c r="AP288" s="482"/>
      <c r="AQ288" s="482"/>
      <c r="AR288" s="482"/>
      <c r="AS288" s="482"/>
      <c r="AT288" s="482"/>
      <c r="AU288" s="482"/>
      <c r="AV288" s="482"/>
      <c r="AW288" s="482"/>
      <c r="AX288" s="482"/>
      <c r="AY288" s="482"/>
      <c r="AZ288" s="482"/>
      <c r="BA288" s="482"/>
      <c r="BB288" s="482"/>
      <c r="BC288" s="482"/>
      <c r="BD288" s="482"/>
      <c r="BE288" s="482"/>
      <c r="BF288" s="482"/>
      <c r="BG288" s="482"/>
      <c r="BH288" s="482"/>
      <c r="BI288" s="482"/>
      <c r="BJ288" s="482"/>
      <c r="BK288" s="482"/>
      <c r="BL288" s="482"/>
      <c r="BM288" s="482"/>
      <c r="BN288" s="482"/>
      <c r="BO288" s="482"/>
      <c r="BP288" s="482"/>
      <c r="BQ288" s="482"/>
      <c r="BR288" s="482"/>
      <c r="BS288" s="482"/>
      <c r="BT288" s="482"/>
      <c r="BU288" s="482"/>
      <c r="BV288" s="482"/>
      <c r="BW288" s="482"/>
      <c r="BX288" s="482"/>
      <c r="BY288" s="482"/>
      <c r="BZ288" s="482"/>
      <c r="CA288" s="482"/>
      <c r="CB288" s="482"/>
      <c r="CC288" s="482"/>
      <c r="CD288" s="482"/>
      <c r="CE288" s="482"/>
      <c r="CF288" s="482"/>
      <c r="CG288" s="482"/>
      <c r="CH288" s="482"/>
      <c r="CI288" s="482"/>
      <c r="CJ288" s="482"/>
    </row>
    <row r="289" spans="1:88" ht="12.75" customHeight="1" x14ac:dyDescent="0.2">
      <c r="A289" s="482">
        <v>14</v>
      </c>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c r="AO289" s="482"/>
      <c r="AP289" s="482"/>
      <c r="AQ289" s="482"/>
      <c r="AR289" s="482"/>
      <c r="AS289" s="482"/>
      <c r="AT289" s="482"/>
      <c r="AU289" s="482"/>
      <c r="AV289" s="482"/>
      <c r="AW289" s="482"/>
      <c r="AX289" s="482"/>
      <c r="AY289" s="482"/>
      <c r="AZ289" s="482"/>
      <c r="BA289" s="482"/>
      <c r="BB289" s="482"/>
      <c r="BC289" s="482"/>
      <c r="BD289" s="482"/>
      <c r="BE289" s="482"/>
      <c r="BF289" s="482"/>
      <c r="BG289" s="482"/>
      <c r="BH289" s="482"/>
      <c r="BI289" s="482"/>
      <c r="BJ289" s="482"/>
      <c r="BK289" s="482"/>
      <c r="BL289" s="482"/>
      <c r="BM289" s="482"/>
      <c r="BN289" s="482"/>
      <c r="BO289" s="482"/>
      <c r="BP289" s="482"/>
      <c r="BQ289" s="482"/>
      <c r="BR289" s="482"/>
      <c r="BS289" s="482"/>
      <c r="BT289" s="482"/>
      <c r="BU289" s="482"/>
      <c r="BV289" s="482"/>
      <c r="BW289" s="482"/>
      <c r="BX289" s="482"/>
      <c r="BY289" s="482"/>
      <c r="BZ289" s="482"/>
      <c r="CA289" s="482"/>
      <c r="CB289" s="482"/>
      <c r="CC289" s="482"/>
      <c r="CD289" s="482"/>
      <c r="CE289" s="482"/>
      <c r="CF289" s="482"/>
      <c r="CG289" s="482"/>
      <c r="CH289" s="482"/>
      <c r="CI289" s="482"/>
      <c r="CJ289" s="482"/>
    </row>
    <row r="290" spans="1:88" ht="12.75" customHeight="1" x14ac:dyDescent="0.2">
      <c r="A290" s="482">
        <v>15</v>
      </c>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c r="AO290" s="482"/>
      <c r="AP290" s="482"/>
      <c r="AQ290" s="482"/>
      <c r="AR290" s="482"/>
      <c r="AS290" s="482"/>
      <c r="AT290" s="482"/>
      <c r="AU290" s="482"/>
      <c r="AV290" s="482"/>
      <c r="AW290" s="482"/>
      <c r="AX290" s="482"/>
      <c r="AY290" s="482"/>
      <c r="AZ290" s="482"/>
      <c r="BA290" s="482"/>
      <c r="BB290" s="482"/>
      <c r="BC290" s="482"/>
      <c r="BD290" s="482"/>
      <c r="BE290" s="482"/>
      <c r="BF290" s="482"/>
      <c r="BG290" s="482"/>
      <c r="BH290" s="482"/>
      <c r="BI290" s="482"/>
      <c r="BJ290" s="482"/>
      <c r="BK290" s="482"/>
      <c r="BL290" s="482"/>
      <c r="BM290" s="482"/>
      <c r="BN290" s="482"/>
      <c r="BO290" s="482"/>
      <c r="BP290" s="482"/>
      <c r="BQ290" s="482"/>
      <c r="BR290" s="482"/>
      <c r="BS290" s="482"/>
      <c r="BT290" s="482"/>
      <c r="BU290" s="482"/>
      <c r="BV290" s="482"/>
      <c r="BW290" s="482"/>
      <c r="BX290" s="482"/>
      <c r="BY290" s="482"/>
      <c r="BZ290" s="482"/>
      <c r="CA290" s="482"/>
      <c r="CB290" s="482"/>
      <c r="CC290" s="482"/>
      <c r="CD290" s="482"/>
      <c r="CE290" s="482"/>
      <c r="CF290" s="482"/>
      <c r="CG290" s="482"/>
      <c r="CH290" s="482"/>
      <c r="CI290" s="482"/>
      <c r="CJ290" s="482"/>
    </row>
    <row r="291" spans="1:88" ht="12.75" customHeight="1" x14ac:dyDescent="0.2">
      <c r="A291" s="482"/>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c r="AO291" s="482"/>
      <c r="AP291" s="482"/>
      <c r="AQ291" s="482"/>
      <c r="AR291" s="482"/>
      <c r="AS291" s="482"/>
      <c r="AT291" s="482"/>
      <c r="AU291" s="482"/>
      <c r="AV291" s="482"/>
      <c r="AW291" s="482"/>
      <c r="AX291" s="482"/>
      <c r="AY291" s="482"/>
      <c r="AZ291" s="482"/>
      <c r="BA291" s="482"/>
      <c r="BB291" s="482"/>
      <c r="BC291" s="482"/>
      <c r="BD291" s="482"/>
      <c r="BE291" s="482"/>
      <c r="BF291" s="482"/>
      <c r="BG291" s="482"/>
      <c r="BH291" s="482"/>
      <c r="BI291" s="482"/>
      <c r="BJ291" s="482"/>
      <c r="BK291" s="482"/>
      <c r="BL291" s="482"/>
      <c r="BM291" s="482"/>
      <c r="BN291" s="482"/>
      <c r="BO291" s="482"/>
      <c r="BP291" s="482"/>
      <c r="BQ291" s="482"/>
      <c r="BR291" s="482"/>
      <c r="BS291" s="482"/>
      <c r="BT291" s="482"/>
      <c r="BU291" s="482"/>
      <c r="BV291" s="482"/>
      <c r="BW291" s="482"/>
      <c r="BX291" s="482"/>
      <c r="BY291" s="482"/>
      <c r="BZ291" s="482"/>
      <c r="CA291" s="482"/>
      <c r="CB291" s="482"/>
      <c r="CC291" s="482"/>
      <c r="CD291" s="482"/>
      <c r="CE291" s="482"/>
      <c r="CF291" s="482"/>
      <c r="CG291" s="482"/>
      <c r="CH291" s="482"/>
      <c r="CI291" s="482"/>
      <c r="CJ291" s="482"/>
    </row>
    <row r="292" spans="1:88" ht="12.75" customHeight="1" x14ac:dyDescent="0.2">
      <c r="A292" s="482"/>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O292" s="482"/>
      <c r="AP292" s="482"/>
      <c r="AQ292" s="482"/>
      <c r="AR292" s="482"/>
      <c r="AS292" s="482"/>
      <c r="AT292" s="482"/>
      <c r="AU292" s="482"/>
      <c r="AV292" s="482"/>
      <c r="AW292" s="482"/>
      <c r="AX292" s="482"/>
      <c r="AY292" s="482"/>
      <c r="AZ292" s="482"/>
      <c r="BA292" s="482"/>
      <c r="BB292" s="482"/>
      <c r="BC292" s="482"/>
      <c r="BD292" s="482"/>
      <c r="BE292" s="482"/>
      <c r="BF292" s="482"/>
      <c r="BG292" s="482"/>
      <c r="BH292" s="482"/>
      <c r="BI292" s="482"/>
      <c r="BJ292" s="482"/>
      <c r="BK292" s="482"/>
      <c r="BL292" s="482"/>
      <c r="BM292" s="482"/>
      <c r="BN292" s="482"/>
      <c r="BO292" s="482"/>
      <c r="BP292" s="482"/>
      <c r="BQ292" s="482"/>
      <c r="BR292" s="482"/>
      <c r="BS292" s="482"/>
      <c r="BT292" s="482"/>
      <c r="BU292" s="482"/>
      <c r="BV292" s="482"/>
      <c r="BW292" s="482"/>
      <c r="BX292" s="482"/>
      <c r="BY292" s="482"/>
      <c r="BZ292" s="482"/>
      <c r="CA292" s="482"/>
      <c r="CB292" s="482"/>
      <c r="CC292" s="482"/>
      <c r="CD292" s="482"/>
      <c r="CE292" s="482"/>
      <c r="CF292" s="482"/>
      <c r="CG292" s="482"/>
      <c r="CH292" s="482"/>
      <c r="CI292" s="482"/>
      <c r="CJ292" s="482"/>
    </row>
    <row r="293" spans="1:88" ht="12.75" customHeight="1" x14ac:dyDescent="0.2">
      <c r="A293" s="482"/>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c r="AE293" s="482"/>
      <c r="AF293" s="482"/>
      <c r="AG293" s="482"/>
      <c r="AH293" s="482"/>
      <c r="AI293" s="482"/>
      <c r="AJ293" s="482"/>
      <c r="AK293" s="482"/>
      <c r="AL293" s="482"/>
      <c r="AM293" s="482"/>
      <c r="AN293" s="482"/>
      <c r="AO293" s="482"/>
      <c r="AP293" s="482"/>
      <c r="AQ293" s="482"/>
      <c r="AR293" s="482"/>
      <c r="AS293" s="482"/>
      <c r="AT293" s="482"/>
      <c r="AU293" s="482"/>
      <c r="AV293" s="482"/>
      <c r="AW293" s="482"/>
      <c r="AX293" s="482"/>
      <c r="AY293" s="482"/>
      <c r="AZ293" s="482"/>
      <c r="BA293" s="482"/>
      <c r="BB293" s="482"/>
      <c r="BC293" s="482"/>
      <c r="BD293" s="482"/>
      <c r="BE293" s="482"/>
      <c r="BF293" s="482"/>
      <c r="BG293" s="482"/>
      <c r="BH293" s="482"/>
      <c r="BI293" s="482"/>
      <c r="BJ293" s="482"/>
      <c r="BK293" s="482"/>
      <c r="BL293" s="482"/>
      <c r="BM293" s="482"/>
      <c r="BN293" s="482"/>
      <c r="BO293" s="482"/>
      <c r="BP293" s="482"/>
      <c r="BQ293" s="482"/>
      <c r="BR293" s="482"/>
      <c r="BS293" s="482"/>
      <c r="BT293" s="482"/>
      <c r="BU293" s="482"/>
      <c r="BV293" s="482"/>
      <c r="BW293" s="482"/>
      <c r="BX293" s="482"/>
      <c r="BY293" s="482"/>
      <c r="BZ293" s="482"/>
      <c r="CA293" s="482"/>
      <c r="CB293" s="482"/>
      <c r="CC293" s="482"/>
      <c r="CD293" s="482"/>
      <c r="CE293" s="482"/>
      <c r="CF293" s="482"/>
      <c r="CG293" s="482"/>
      <c r="CH293" s="482"/>
      <c r="CI293" s="482"/>
      <c r="CJ293" s="482"/>
    </row>
    <row r="294" spans="1:88" ht="12.75" customHeight="1" x14ac:dyDescent="0.2">
      <c r="A294" s="482"/>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O294" s="482"/>
      <c r="AP294" s="482"/>
      <c r="AQ294" s="482"/>
      <c r="AR294" s="482"/>
      <c r="AS294" s="482"/>
      <c r="AT294" s="482"/>
      <c r="AU294" s="482"/>
      <c r="AV294" s="482"/>
      <c r="AW294" s="482"/>
      <c r="AX294" s="482"/>
      <c r="AY294" s="482"/>
      <c r="AZ294" s="482"/>
      <c r="BA294" s="482"/>
      <c r="BB294" s="482"/>
      <c r="BC294" s="482"/>
      <c r="BD294" s="482"/>
      <c r="BE294" s="482"/>
      <c r="BF294" s="482"/>
      <c r="BG294" s="482"/>
      <c r="BH294" s="482"/>
      <c r="BI294" s="482"/>
      <c r="BJ294" s="482"/>
      <c r="BK294" s="482"/>
      <c r="BL294" s="482"/>
      <c r="BM294" s="482"/>
      <c r="BN294" s="482"/>
      <c r="BO294" s="482"/>
      <c r="BP294" s="482"/>
      <c r="BQ294" s="482"/>
      <c r="BR294" s="482"/>
      <c r="BS294" s="482"/>
      <c r="BT294" s="482"/>
      <c r="BU294" s="482"/>
      <c r="BV294" s="482"/>
      <c r="BW294" s="482"/>
      <c r="BX294" s="482"/>
      <c r="BY294" s="482"/>
      <c r="BZ294" s="482"/>
      <c r="CA294" s="482"/>
      <c r="CB294" s="482"/>
      <c r="CC294" s="482"/>
      <c r="CD294" s="482"/>
      <c r="CE294" s="482"/>
      <c r="CF294" s="482"/>
      <c r="CG294" s="482"/>
      <c r="CH294" s="482"/>
      <c r="CI294" s="482"/>
      <c r="CJ294" s="482"/>
    </row>
    <row r="295" spans="1:88" ht="12.75" customHeight="1" x14ac:dyDescent="0.2">
      <c r="A295" s="482"/>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O295" s="482"/>
      <c r="AP295" s="482"/>
      <c r="AQ295" s="482"/>
      <c r="AR295" s="482"/>
      <c r="AS295" s="482"/>
      <c r="AT295" s="482"/>
      <c r="AU295" s="482"/>
      <c r="AV295" s="482"/>
      <c r="AW295" s="482"/>
      <c r="AX295" s="482"/>
      <c r="AY295" s="482"/>
      <c r="AZ295" s="482"/>
      <c r="BA295" s="482"/>
      <c r="BB295" s="482"/>
      <c r="BC295" s="482"/>
      <c r="BD295" s="482"/>
      <c r="BE295" s="482"/>
      <c r="BF295" s="482"/>
      <c r="BG295" s="482"/>
      <c r="BH295" s="482"/>
      <c r="BI295" s="482"/>
      <c r="BJ295" s="482"/>
      <c r="BK295" s="482"/>
      <c r="BL295" s="482"/>
      <c r="BM295" s="482"/>
      <c r="BN295" s="482"/>
      <c r="BO295" s="482"/>
      <c r="BP295" s="482"/>
      <c r="BQ295" s="482"/>
      <c r="BR295" s="482"/>
      <c r="BS295" s="482"/>
      <c r="BT295" s="482"/>
      <c r="BU295" s="482"/>
      <c r="BV295" s="482"/>
      <c r="BW295" s="482"/>
      <c r="BX295" s="482"/>
      <c r="BY295" s="482"/>
      <c r="BZ295" s="482"/>
      <c r="CA295" s="482"/>
      <c r="CB295" s="482"/>
      <c r="CC295" s="482"/>
      <c r="CD295" s="482"/>
      <c r="CE295" s="482"/>
      <c r="CF295" s="482"/>
      <c r="CG295" s="482"/>
      <c r="CH295" s="482"/>
      <c r="CI295" s="482"/>
      <c r="CJ295" s="482"/>
    </row>
    <row r="296" spans="1:88" ht="12.75" customHeight="1" x14ac:dyDescent="0.2">
      <c r="A296" s="482"/>
      <c r="B296" s="482"/>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c r="AE296" s="482"/>
      <c r="AF296" s="482"/>
      <c r="AG296" s="482"/>
      <c r="AH296" s="482"/>
      <c r="AI296" s="482"/>
      <c r="AJ296" s="482"/>
      <c r="AK296" s="482"/>
      <c r="AL296" s="482"/>
      <c r="AM296" s="482"/>
      <c r="AN296" s="482"/>
      <c r="AO296" s="482"/>
      <c r="AP296" s="482"/>
      <c r="AQ296" s="482"/>
      <c r="AR296" s="482"/>
      <c r="AS296" s="482"/>
      <c r="AT296" s="482"/>
      <c r="AU296" s="482"/>
      <c r="AV296" s="482"/>
      <c r="AW296" s="482"/>
      <c r="AX296" s="482"/>
      <c r="AY296" s="482"/>
      <c r="AZ296" s="482"/>
      <c r="BA296" s="482"/>
      <c r="BB296" s="482"/>
      <c r="BC296" s="482"/>
      <c r="BD296" s="482"/>
      <c r="BE296" s="482"/>
      <c r="BF296" s="482"/>
      <c r="BG296" s="482"/>
      <c r="BH296" s="482"/>
      <c r="BI296" s="482"/>
      <c r="BJ296" s="482"/>
      <c r="BK296" s="482"/>
      <c r="BL296" s="482"/>
      <c r="BM296" s="482"/>
      <c r="BN296" s="482"/>
      <c r="BO296" s="482"/>
      <c r="BP296" s="482"/>
      <c r="BQ296" s="482"/>
      <c r="BR296" s="482"/>
      <c r="BS296" s="482"/>
      <c r="BT296" s="482"/>
      <c r="BU296" s="482"/>
      <c r="BV296" s="482"/>
      <c r="BW296" s="482"/>
      <c r="BX296" s="482"/>
      <c r="BY296" s="482"/>
      <c r="BZ296" s="482"/>
      <c r="CA296" s="482"/>
      <c r="CB296" s="482"/>
      <c r="CC296" s="482"/>
      <c r="CD296" s="482"/>
      <c r="CE296" s="482"/>
      <c r="CF296" s="482"/>
      <c r="CG296" s="482"/>
      <c r="CH296" s="482"/>
      <c r="CI296" s="482"/>
      <c r="CJ296" s="482"/>
    </row>
    <row r="297" spans="1:88" ht="12.75" customHeight="1" x14ac:dyDescent="0.2">
      <c r="A297" s="707" t="s">
        <v>1459</v>
      </c>
      <c r="B297" s="704" t="s">
        <v>1338</v>
      </c>
      <c r="C297" s="573"/>
      <c r="D297" s="573"/>
      <c r="E297" s="573"/>
      <c r="F297" s="574"/>
      <c r="G297" s="704" t="s">
        <v>1361</v>
      </c>
      <c r="H297" s="573"/>
      <c r="I297" s="573"/>
      <c r="J297" s="573"/>
      <c r="K297" s="574"/>
      <c r="L297" s="704" t="s">
        <v>1428</v>
      </c>
      <c r="M297" s="573"/>
      <c r="N297" s="573"/>
      <c r="O297" s="573"/>
      <c r="P297" s="574"/>
      <c r="Q297" s="713"/>
      <c r="R297" s="710"/>
      <c r="S297" s="710"/>
      <c r="T297" s="710"/>
      <c r="U297" s="710"/>
      <c r="V297" s="709"/>
      <c r="W297" s="710"/>
      <c r="X297" s="710"/>
      <c r="Y297" s="710"/>
      <c r="Z297" s="710"/>
      <c r="AA297" s="482"/>
      <c r="AB297" s="482"/>
      <c r="AC297" s="482"/>
      <c r="AD297" s="482"/>
      <c r="AE297" s="482"/>
      <c r="AF297" s="482"/>
      <c r="AG297" s="482"/>
      <c r="AH297" s="482"/>
      <c r="AI297" s="482"/>
      <c r="AJ297" s="482"/>
      <c r="AK297" s="482"/>
      <c r="AL297" s="482"/>
      <c r="AM297" s="482"/>
      <c r="AN297" s="482"/>
      <c r="AO297" s="482"/>
      <c r="AP297" s="482"/>
      <c r="AQ297" s="482"/>
      <c r="AR297" s="482"/>
      <c r="AS297" s="482"/>
      <c r="AT297" s="482"/>
      <c r="AU297" s="482"/>
      <c r="AV297" s="482"/>
      <c r="AW297" s="482"/>
      <c r="AX297" s="482"/>
      <c r="AY297" s="482"/>
      <c r="AZ297" s="482"/>
      <c r="BA297" s="482"/>
      <c r="BB297" s="482"/>
      <c r="BC297" s="482"/>
      <c r="BD297" s="482"/>
      <c r="BE297" s="482"/>
      <c r="BF297" s="482"/>
      <c r="BG297" s="482"/>
      <c r="BH297" s="482"/>
      <c r="BI297" s="482"/>
      <c r="BJ297" s="482"/>
      <c r="BK297" s="482"/>
      <c r="BL297" s="482"/>
      <c r="BM297" s="482"/>
      <c r="BN297" s="482"/>
      <c r="BO297" s="482"/>
      <c r="BP297" s="482"/>
      <c r="BQ297" s="482"/>
      <c r="BR297" s="482"/>
      <c r="BS297" s="482"/>
      <c r="BT297" s="482"/>
      <c r="BU297" s="482"/>
      <c r="BV297" s="482"/>
      <c r="BW297" s="482"/>
      <c r="BX297" s="482"/>
      <c r="BY297" s="482"/>
      <c r="BZ297" s="482"/>
      <c r="CA297" s="482"/>
      <c r="CB297" s="482"/>
      <c r="CC297" s="482"/>
      <c r="CD297" s="482"/>
      <c r="CE297" s="482"/>
      <c r="CF297" s="482"/>
      <c r="CG297" s="482"/>
      <c r="CH297" s="482"/>
      <c r="CI297" s="482"/>
      <c r="CJ297" s="482"/>
    </row>
    <row r="298" spans="1:88" ht="12.75" customHeight="1" x14ac:dyDescent="0.2">
      <c r="A298" s="531"/>
      <c r="B298" s="487" t="s">
        <v>19</v>
      </c>
      <c r="C298" s="114" t="s">
        <v>52</v>
      </c>
      <c r="D298" s="114" t="s">
        <v>53</v>
      </c>
      <c r="E298" s="114" t="s">
        <v>54</v>
      </c>
      <c r="F298" s="114" t="s">
        <v>55</v>
      </c>
      <c r="G298" s="487" t="s">
        <v>19</v>
      </c>
      <c r="H298" s="114" t="s">
        <v>52</v>
      </c>
      <c r="I298" s="114" t="s">
        <v>53</v>
      </c>
      <c r="J298" s="114" t="s">
        <v>54</v>
      </c>
      <c r="K298" s="114" t="s">
        <v>55</v>
      </c>
      <c r="L298" s="487" t="s">
        <v>19</v>
      </c>
      <c r="M298" s="114" t="s">
        <v>52</v>
      </c>
      <c r="N298" s="114" t="s">
        <v>53</v>
      </c>
      <c r="O298" s="114" t="s">
        <v>54</v>
      </c>
      <c r="P298" s="114" t="s">
        <v>55</v>
      </c>
      <c r="Q298" s="500"/>
      <c r="R298" s="489"/>
      <c r="S298" s="489"/>
      <c r="T298" s="489"/>
      <c r="U298" s="489"/>
      <c r="V298" s="490"/>
      <c r="W298" s="489"/>
      <c r="X298" s="489"/>
      <c r="Y298" s="489"/>
      <c r="Z298" s="489"/>
      <c r="AA298" s="709"/>
      <c r="AB298" s="710"/>
      <c r="AC298" s="710"/>
      <c r="AD298" s="710"/>
      <c r="AE298" s="710"/>
      <c r="AF298" s="482"/>
      <c r="AG298" s="482"/>
      <c r="AH298" s="482"/>
      <c r="AI298" s="482"/>
      <c r="AJ298" s="482"/>
      <c r="AK298" s="482"/>
      <c r="AL298" s="482"/>
      <c r="AM298" s="482"/>
      <c r="AN298" s="482"/>
      <c r="AO298" s="482"/>
      <c r="AP298" s="482"/>
      <c r="AQ298" s="482"/>
      <c r="AR298" s="482"/>
      <c r="AS298" s="482"/>
      <c r="AT298" s="482"/>
      <c r="AU298" s="482"/>
      <c r="AV298" s="482"/>
      <c r="AW298" s="482"/>
      <c r="AX298" s="482"/>
      <c r="AY298" s="482"/>
      <c r="AZ298" s="482"/>
      <c r="BA298" s="482"/>
      <c r="BB298" s="482"/>
      <c r="BC298" s="482"/>
      <c r="BD298" s="482"/>
      <c r="BE298" s="482"/>
      <c r="BF298" s="487" t="s">
        <v>19</v>
      </c>
      <c r="BG298" s="510" t="s">
        <v>1338</v>
      </c>
      <c r="BH298" s="510" t="s">
        <v>1361</v>
      </c>
      <c r="BI298" s="510" t="s">
        <v>1428</v>
      </c>
      <c r="BJ298" s="485"/>
      <c r="BK298" s="485"/>
      <c r="BL298" s="482"/>
      <c r="BM298" s="485"/>
      <c r="BN298" s="485"/>
      <c r="BO298" s="485"/>
      <c r="BP298" s="485"/>
      <c r="BQ298" s="482"/>
      <c r="BR298" s="485"/>
      <c r="BS298" s="485"/>
      <c r="BT298" s="485"/>
      <c r="BU298" s="485"/>
      <c r="BV298" s="482"/>
      <c r="BW298" s="482"/>
      <c r="BX298" s="482"/>
      <c r="BY298" s="482"/>
      <c r="BZ298" s="482"/>
      <c r="CA298" s="482"/>
      <c r="CB298" s="482"/>
      <c r="CC298" s="482"/>
      <c r="CD298" s="482"/>
      <c r="CE298" s="482"/>
      <c r="CF298" s="482"/>
      <c r="CG298" s="482"/>
      <c r="CH298" s="482"/>
      <c r="CI298" s="482"/>
      <c r="CJ298" s="482"/>
    </row>
    <row r="299" spans="1:88" ht="12.75" customHeight="1" x14ac:dyDescent="0.2">
      <c r="A299" s="531"/>
      <c r="B299" s="483" t="s">
        <v>1</v>
      </c>
      <c r="C299" s="492">
        <f>'4,7,8'!O120</f>
        <v>0</v>
      </c>
      <c r="D299" s="492">
        <f>'4,7,8'!P120</f>
        <v>0.5</v>
      </c>
      <c r="E299" s="492">
        <f>'4,7,8'!Q120</f>
        <v>0.5</v>
      </c>
      <c r="F299" s="492">
        <f>'4,7,8'!R120</f>
        <v>0</v>
      </c>
      <c r="G299" s="483" t="s">
        <v>1</v>
      </c>
      <c r="H299" s="492">
        <f>'4,7,8'!O121</f>
        <v>0</v>
      </c>
      <c r="I299" s="491">
        <f>'4,7,8'!P121</f>
        <v>0.33333333333333331</v>
      </c>
      <c r="J299" s="491">
        <f>'4,7,8'!Q121</f>
        <v>0.66666666666666663</v>
      </c>
      <c r="K299" s="492">
        <f>'4,7,8'!R121</f>
        <v>0</v>
      </c>
      <c r="L299" s="483" t="s">
        <v>1</v>
      </c>
      <c r="M299" s="492">
        <f>'4,7,8'!O122</f>
        <v>0</v>
      </c>
      <c r="N299" s="492">
        <f>'4,7,8'!P122</f>
        <v>0</v>
      </c>
      <c r="O299" s="492">
        <f>'4,7,8'!Q122</f>
        <v>1</v>
      </c>
      <c r="P299" s="492">
        <f>'4,7,8'!R122</f>
        <v>0</v>
      </c>
      <c r="Q299" s="501"/>
      <c r="R299" s="482"/>
      <c r="S299" s="482"/>
      <c r="T299" s="482"/>
      <c r="U299" s="482"/>
      <c r="V299" s="482"/>
      <c r="W299" s="482"/>
      <c r="X299" s="482"/>
      <c r="Y299" s="482"/>
      <c r="Z299" s="482"/>
      <c r="AA299" s="490"/>
      <c r="AB299" s="489"/>
      <c r="AC299" s="489"/>
      <c r="AD299" s="489"/>
      <c r="AE299" s="489"/>
      <c r="AF299" s="482"/>
      <c r="AG299" s="482"/>
      <c r="AH299" s="482"/>
      <c r="AI299" s="482"/>
      <c r="AJ299" s="482"/>
      <c r="AK299" s="482"/>
      <c r="AL299" s="482"/>
      <c r="AM299" s="482"/>
      <c r="AN299" s="482"/>
      <c r="AO299" s="482"/>
      <c r="AP299" s="482"/>
      <c r="AQ299" s="482"/>
      <c r="AR299" s="482"/>
      <c r="AS299" s="482"/>
      <c r="AT299" s="482"/>
      <c r="AU299" s="482"/>
      <c r="AV299" s="482"/>
      <c r="AW299" s="482"/>
      <c r="AX299" s="482"/>
      <c r="AY299" s="482"/>
      <c r="AZ299" s="482"/>
      <c r="BA299" s="482"/>
      <c r="BB299" s="482"/>
      <c r="BC299" s="482"/>
      <c r="BD299" s="482"/>
      <c r="BE299" s="482"/>
      <c r="BF299" s="512" t="s">
        <v>1</v>
      </c>
      <c r="BG299" s="513">
        <f t="shared" ref="BG299:BG312" si="73">SUM(C299:D299)</f>
        <v>0.5</v>
      </c>
      <c r="BH299" s="520">
        <f t="shared" ref="BH299:BH312" si="74">SUM(H299:I299)</f>
        <v>0.33333333333333331</v>
      </c>
      <c r="BI299" s="513">
        <f t="shared" ref="BI299:BI312" si="75">SUM(M299:N299)</f>
        <v>0</v>
      </c>
      <c r="BJ299" s="482"/>
      <c r="BK299" s="482"/>
      <c r="BL299" s="482"/>
      <c r="BM299" s="482"/>
      <c r="BN299" s="482"/>
      <c r="BO299" s="482"/>
      <c r="BP299" s="482"/>
      <c r="BQ299" s="482"/>
      <c r="BR299" s="482"/>
      <c r="BS299" s="482"/>
      <c r="BT299" s="482"/>
      <c r="BU299" s="482"/>
      <c r="BV299" s="482"/>
      <c r="BW299" s="482"/>
      <c r="BX299" s="482"/>
      <c r="BY299" s="482"/>
      <c r="BZ299" s="482"/>
      <c r="CA299" s="482"/>
      <c r="CB299" s="482"/>
      <c r="CC299" s="482"/>
      <c r="CD299" s="482"/>
      <c r="CE299" s="482"/>
      <c r="CF299" s="482"/>
      <c r="CG299" s="482"/>
      <c r="CH299" s="482"/>
      <c r="CI299" s="482"/>
      <c r="CJ299" s="482"/>
    </row>
    <row r="300" spans="1:88" ht="12.75" customHeight="1" x14ac:dyDescent="0.2">
      <c r="A300" s="531"/>
      <c r="B300" s="483" t="s">
        <v>2</v>
      </c>
      <c r="C300" s="492">
        <f>'4,7,8'!Y120</f>
        <v>0</v>
      </c>
      <c r="D300" s="492">
        <f>'4,7,8'!Z120</f>
        <v>1</v>
      </c>
      <c r="E300" s="492">
        <f>'4,7,8'!AA120</f>
        <v>0</v>
      </c>
      <c r="F300" s="492">
        <f>'4,7,8'!AB120</f>
        <v>0</v>
      </c>
      <c r="G300" s="483" t="s">
        <v>2</v>
      </c>
      <c r="H300" s="492">
        <f>'4,7,8'!Y121</f>
        <v>0</v>
      </c>
      <c r="I300" s="491">
        <f>'4,7,8'!Z121</f>
        <v>0.66666666666666663</v>
      </c>
      <c r="J300" s="491">
        <f>'4,7,8'!AA121</f>
        <v>0.33333333333333331</v>
      </c>
      <c r="K300" s="492">
        <f>'4,7,8'!AB121</f>
        <v>0</v>
      </c>
      <c r="L300" s="483" t="s">
        <v>2</v>
      </c>
      <c r="M300" s="492">
        <f>'4,7,8'!Y122</f>
        <v>0</v>
      </c>
      <c r="N300" s="492">
        <f>'4,7,8'!Z122</f>
        <v>0</v>
      </c>
      <c r="O300" s="492">
        <f>'4,7,8'!AA122</f>
        <v>1</v>
      </c>
      <c r="P300" s="492">
        <f>'4,7,8'!AB122</f>
        <v>0</v>
      </c>
      <c r="Q300" s="501"/>
      <c r="R300" s="482"/>
      <c r="S300" s="482"/>
      <c r="T300" s="482"/>
      <c r="U300" s="482"/>
      <c r="V300" s="482"/>
      <c r="W300" s="482"/>
      <c r="X300" s="482"/>
      <c r="Y300" s="482"/>
      <c r="Z300" s="482"/>
      <c r="AA300" s="482"/>
      <c r="AB300" s="482"/>
      <c r="AC300" s="482"/>
      <c r="AD300" s="482"/>
      <c r="AE300" s="482"/>
      <c r="AF300" s="482"/>
      <c r="AG300" s="482"/>
      <c r="AH300" s="482"/>
      <c r="AI300" s="482"/>
      <c r="AJ300" s="482"/>
      <c r="AK300" s="482"/>
      <c r="AL300" s="482"/>
      <c r="AM300" s="482"/>
      <c r="AN300" s="482"/>
      <c r="AO300" s="482"/>
      <c r="AP300" s="482"/>
      <c r="AQ300" s="482"/>
      <c r="AR300" s="482"/>
      <c r="AS300" s="482"/>
      <c r="AT300" s="482"/>
      <c r="AU300" s="482"/>
      <c r="AV300" s="482"/>
      <c r="AW300" s="482"/>
      <c r="AX300" s="482"/>
      <c r="AY300" s="482"/>
      <c r="AZ300" s="482"/>
      <c r="BA300" s="482"/>
      <c r="BB300" s="482"/>
      <c r="BC300" s="482"/>
      <c r="BD300" s="482"/>
      <c r="BE300" s="482"/>
      <c r="BF300" s="512" t="s">
        <v>2</v>
      </c>
      <c r="BG300" s="513">
        <f t="shared" si="73"/>
        <v>1</v>
      </c>
      <c r="BH300" s="520">
        <f t="shared" si="74"/>
        <v>0.66666666666666663</v>
      </c>
      <c r="BI300" s="513">
        <f t="shared" si="75"/>
        <v>0</v>
      </c>
      <c r="BJ300" s="482"/>
      <c r="BK300" s="482"/>
      <c r="BL300" s="482"/>
      <c r="BM300" s="482"/>
      <c r="BN300" s="482"/>
      <c r="BO300" s="482"/>
      <c r="BP300" s="482"/>
      <c r="BQ300" s="482"/>
      <c r="BR300" s="482"/>
      <c r="BS300" s="482"/>
      <c r="BT300" s="482"/>
      <c r="BU300" s="482"/>
      <c r="BV300" s="482"/>
      <c r="BW300" s="482"/>
      <c r="BX300" s="482"/>
      <c r="BY300" s="482"/>
      <c r="BZ300" s="482"/>
      <c r="CA300" s="482"/>
      <c r="CB300" s="482"/>
      <c r="CC300" s="482"/>
      <c r="CD300" s="482"/>
      <c r="CE300" s="482"/>
      <c r="CF300" s="482"/>
      <c r="CG300" s="482"/>
      <c r="CH300" s="482"/>
      <c r="CI300" s="482"/>
      <c r="CJ300" s="482"/>
    </row>
    <row r="301" spans="1:88" ht="12.75" customHeight="1" x14ac:dyDescent="0.2">
      <c r="A301" s="531"/>
      <c r="B301" s="483" t="s">
        <v>2784</v>
      </c>
      <c r="C301" s="492">
        <f>'4,7,8'!AI120</f>
        <v>0</v>
      </c>
      <c r="D301" s="492">
        <f>'4,7,8'!AJ120</f>
        <v>0.5</v>
      </c>
      <c r="E301" s="492">
        <f>'4,7,8'!AK120</f>
        <v>0.5</v>
      </c>
      <c r="F301" s="492">
        <f>'4,7,8'!AL120</f>
        <v>0</v>
      </c>
      <c r="G301" s="483" t="s">
        <v>2784</v>
      </c>
      <c r="H301" s="492">
        <f>'4,7,8'!AI121</f>
        <v>0</v>
      </c>
      <c r="I301" s="491">
        <f>'4,7,8'!AJ121</f>
        <v>0.66666666666666663</v>
      </c>
      <c r="J301" s="491">
        <f>'4,7,8'!AK121</f>
        <v>0.33333333333333331</v>
      </c>
      <c r="K301" s="492">
        <f>'4,7,8'!AL121</f>
        <v>0</v>
      </c>
      <c r="L301" s="483" t="s">
        <v>2784</v>
      </c>
      <c r="M301" s="492">
        <f>'4,7,8'!AI122</f>
        <v>0</v>
      </c>
      <c r="N301" s="492">
        <f>'4,7,8'!AJ122</f>
        <v>0</v>
      </c>
      <c r="O301" s="492">
        <f>'4,7,8'!AK122</f>
        <v>1</v>
      </c>
      <c r="P301" s="492">
        <f>'4,7,8'!AL122</f>
        <v>0</v>
      </c>
      <c r="Q301" s="501"/>
      <c r="R301" s="482"/>
      <c r="S301" s="482"/>
      <c r="T301" s="482"/>
      <c r="U301" s="482"/>
      <c r="V301" s="482"/>
      <c r="W301" s="482"/>
      <c r="X301" s="482"/>
      <c r="Y301" s="482"/>
      <c r="Z301" s="482"/>
      <c r="AA301" s="482"/>
      <c r="AB301" s="482"/>
      <c r="AC301" s="482"/>
      <c r="AD301" s="482"/>
      <c r="AE301" s="482"/>
      <c r="AF301" s="482"/>
      <c r="AG301" s="482"/>
      <c r="AH301" s="482"/>
      <c r="AI301" s="482"/>
      <c r="AJ301" s="482"/>
      <c r="AK301" s="482"/>
      <c r="AL301" s="482"/>
      <c r="AM301" s="482"/>
      <c r="AN301" s="482"/>
      <c r="AO301" s="482"/>
      <c r="AP301" s="482"/>
      <c r="AQ301" s="482"/>
      <c r="AR301" s="482"/>
      <c r="AS301" s="482"/>
      <c r="AT301" s="482"/>
      <c r="AU301" s="482"/>
      <c r="AV301" s="482"/>
      <c r="AW301" s="482"/>
      <c r="AX301" s="482"/>
      <c r="AY301" s="482"/>
      <c r="AZ301" s="482"/>
      <c r="BA301" s="482"/>
      <c r="BB301" s="482"/>
      <c r="BC301" s="482"/>
      <c r="BD301" s="482"/>
      <c r="BE301" s="482"/>
      <c r="BF301" s="512" t="s">
        <v>2784</v>
      </c>
      <c r="BG301" s="513">
        <f t="shared" si="73"/>
        <v>0.5</v>
      </c>
      <c r="BH301" s="520">
        <f t="shared" si="74"/>
        <v>0.66666666666666663</v>
      </c>
      <c r="BI301" s="513">
        <f t="shared" si="75"/>
        <v>0</v>
      </c>
      <c r="BJ301" s="482"/>
      <c r="BK301" s="482"/>
      <c r="BL301" s="482"/>
      <c r="BM301" s="482"/>
      <c r="BN301" s="482"/>
      <c r="BO301" s="482"/>
      <c r="BP301" s="482"/>
      <c r="BQ301" s="482"/>
      <c r="BR301" s="482"/>
      <c r="BS301" s="482"/>
      <c r="BT301" s="482"/>
      <c r="BU301" s="482"/>
      <c r="BV301" s="482"/>
      <c r="BW301" s="482"/>
      <c r="BX301" s="482"/>
      <c r="BY301" s="482"/>
      <c r="BZ301" s="482"/>
      <c r="CA301" s="482"/>
      <c r="CB301" s="482"/>
      <c r="CC301" s="482"/>
      <c r="CD301" s="482"/>
      <c r="CE301" s="482"/>
      <c r="CF301" s="482"/>
      <c r="CG301" s="482"/>
      <c r="CH301" s="482"/>
      <c r="CI301" s="482"/>
      <c r="CJ301" s="482"/>
    </row>
    <row r="302" spans="1:88" ht="12.75" customHeight="1" x14ac:dyDescent="0.2">
      <c r="A302" s="531"/>
      <c r="B302" s="483" t="s">
        <v>4</v>
      </c>
      <c r="C302" s="492">
        <f>'4,7,8'!AS120</f>
        <v>0</v>
      </c>
      <c r="D302" s="492">
        <f>'4,7,8'!AT120</f>
        <v>1</v>
      </c>
      <c r="E302" s="492">
        <f>'4,7,8'!AU120</f>
        <v>0</v>
      </c>
      <c r="F302" s="492">
        <f>'4,7,8'!AV120</f>
        <v>0</v>
      </c>
      <c r="G302" s="483" t="s">
        <v>4</v>
      </c>
      <c r="H302" s="492">
        <f>'4,7,8'!AS121</f>
        <v>0</v>
      </c>
      <c r="I302" s="491">
        <f>'4,7,8'!AT121</f>
        <v>1</v>
      </c>
      <c r="J302" s="491">
        <f>'4,7,8'!AU121</f>
        <v>0</v>
      </c>
      <c r="K302" s="492">
        <f>'4,7,8'!AV121</f>
        <v>0</v>
      </c>
      <c r="L302" s="483" t="s">
        <v>4</v>
      </c>
      <c r="M302" s="492">
        <f>'4,7,8'!AS122</f>
        <v>0</v>
      </c>
      <c r="N302" s="492">
        <f>'4,7,8'!AT122</f>
        <v>1</v>
      </c>
      <c r="O302" s="492">
        <f>'4,7,8'!AU122</f>
        <v>0</v>
      </c>
      <c r="P302" s="492">
        <f>'4,7,8'!AV122</f>
        <v>0</v>
      </c>
      <c r="Q302" s="501"/>
      <c r="R302" s="482"/>
      <c r="S302" s="482"/>
      <c r="T302" s="482"/>
      <c r="U302" s="482"/>
      <c r="V302" s="482"/>
      <c r="W302" s="482"/>
      <c r="X302" s="482"/>
      <c r="Y302" s="482"/>
      <c r="Z302" s="482"/>
      <c r="AA302" s="482"/>
      <c r="AB302" s="482"/>
      <c r="AC302" s="482"/>
      <c r="AD302" s="482"/>
      <c r="AE302" s="482"/>
      <c r="AF302" s="482"/>
      <c r="AG302" s="482"/>
      <c r="AH302" s="482"/>
      <c r="AI302" s="482"/>
      <c r="AJ302" s="482"/>
      <c r="AK302" s="482"/>
      <c r="AL302" s="482"/>
      <c r="AM302" s="482"/>
      <c r="AN302" s="482"/>
      <c r="AO302" s="482"/>
      <c r="AP302" s="482"/>
      <c r="AQ302" s="482"/>
      <c r="AR302" s="482"/>
      <c r="AS302" s="482"/>
      <c r="AT302" s="482"/>
      <c r="AU302" s="482"/>
      <c r="AV302" s="482"/>
      <c r="AW302" s="482"/>
      <c r="AX302" s="482"/>
      <c r="AY302" s="482"/>
      <c r="AZ302" s="482"/>
      <c r="BA302" s="482"/>
      <c r="BB302" s="482"/>
      <c r="BC302" s="482"/>
      <c r="BD302" s="482"/>
      <c r="BE302" s="482"/>
      <c r="BF302" s="512" t="s">
        <v>4</v>
      </c>
      <c r="BG302" s="513">
        <f t="shared" si="73"/>
        <v>1</v>
      </c>
      <c r="BH302" s="513">
        <f t="shared" si="74"/>
        <v>1</v>
      </c>
      <c r="BI302" s="513">
        <f t="shared" si="75"/>
        <v>1</v>
      </c>
      <c r="BJ302" s="482"/>
      <c r="BK302" s="482"/>
      <c r="BL302" s="482"/>
      <c r="BM302" s="482"/>
      <c r="BN302" s="482"/>
      <c r="BO302" s="482"/>
      <c r="BP302" s="482"/>
      <c r="BQ302" s="482"/>
      <c r="BR302" s="482"/>
      <c r="BS302" s="482"/>
      <c r="BT302" s="482"/>
      <c r="BU302" s="482"/>
      <c r="BV302" s="482"/>
      <c r="BW302" s="482"/>
      <c r="BX302" s="482"/>
      <c r="BY302" s="482"/>
      <c r="BZ302" s="482"/>
      <c r="CA302" s="482"/>
      <c r="CB302" s="482"/>
      <c r="CC302" s="482"/>
      <c r="CD302" s="482"/>
      <c r="CE302" s="482"/>
      <c r="CF302" s="482"/>
      <c r="CG302" s="482"/>
      <c r="CH302" s="482"/>
      <c r="CI302" s="482"/>
      <c r="CJ302" s="482"/>
    </row>
    <row r="303" spans="1:88" ht="12.75" customHeight="1" x14ac:dyDescent="0.2">
      <c r="A303" s="531"/>
      <c r="B303" s="483" t="s">
        <v>2785</v>
      </c>
      <c r="C303" s="492">
        <f>'4,7,8'!BC120</f>
        <v>0</v>
      </c>
      <c r="D303" s="492">
        <f>'4,7,8'!BD120</f>
        <v>1</v>
      </c>
      <c r="E303" s="492">
        <f>'4,7,8'!BE120</f>
        <v>0</v>
      </c>
      <c r="F303" s="492">
        <f>'4,7,8'!BF120</f>
        <v>0</v>
      </c>
      <c r="G303" s="483" t="s">
        <v>2785</v>
      </c>
      <c r="H303" s="492">
        <f>'4,7,8'!BC121</f>
        <v>0</v>
      </c>
      <c r="I303" s="491">
        <f>'4,7,8'!BD121</f>
        <v>0</v>
      </c>
      <c r="J303" s="491">
        <f>'4,7,8'!BE121</f>
        <v>1</v>
      </c>
      <c r="K303" s="492">
        <f>'4,7,8'!BF121</f>
        <v>0</v>
      </c>
      <c r="L303" s="483" t="s">
        <v>2785</v>
      </c>
      <c r="M303" s="492">
        <f>'4,7,8'!BC122</f>
        <v>0</v>
      </c>
      <c r="N303" s="492">
        <f>'4,7,8'!BD122</f>
        <v>1</v>
      </c>
      <c r="O303" s="492">
        <f>'4,7,8'!BE122</f>
        <v>0</v>
      </c>
      <c r="P303" s="492">
        <f>'4,7,8'!BF122</f>
        <v>0</v>
      </c>
      <c r="Q303" s="501"/>
      <c r="R303" s="482"/>
      <c r="S303" s="482"/>
      <c r="T303" s="482"/>
      <c r="U303" s="482"/>
      <c r="V303" s="482"/>
      <c r="W303" s="482"/>
      <c r="X303" s="482"/>
      <c r="Y303" s="482"/>
      <c r="Z303" s="482"/>
      <c r="AA303" s="482"/>
      <c r="AB303" s="482"/>
      <c r="AC303" s="482"/>
      <c r="AD303" s="482"/>
      <c r="AE303" s="482"/>
      <c r="AF303" s="482"/>
      <c r="AG303" s="482"/>
      <c r="AH303" s="482"/>
      <c r="AI303" s="482"/>
      <c r="AJ303" s="482"/>
      <c r="AK303" s="482"/>
      <c r="AL303" s="482"/>
      <c r="AM303" s="482"/>
      <c r="AN303" s="482"/>
      <c r="AO303" s="482"/>
      <c r="AP303" s="482"/>
      <c r="AQ303" s="482"/>
      <c r="AR303" s="482"/>
      <c r="AS303" s="482"/>
      <c r="AT303" s="482"/>
      <c r="AU303" s="482"/>
      <c r="AV303" s="482"/>
      <c r="AW303" s="482"/>
      <c r="AX303" s="482"/>
      <c r="AY303" s="482"/>
      <c r="AZ303" s="482"/>
      <c r="BA303" s="482"/>
      <c r="BB303" s="482"/>
      <c r="BC303" s="482"/>
      <c r="BD303" s="482"/>
      <c r="BE303" s="482"/>
      <c r="BF303" s="512" t="s">
        <v>2785</v>
      </c>
      <c r="BG303" s="513">
        <f t="shared" si="73"/>
        <v>1</v>
      </c>
      <c r="BH303" s="513">
        <f t="shared" si="74"/>
        <v>0</v>
      </c>
      <c r="BI303" s="513">
        <f t="shared" si="75"/>
        <v>1</v>
      </c>
      <c r="BJ303" s="482"/>
      <c r="BK303" s="482"/>
      <c r="BL303" s="482"/>
      <c r="BM303" s="482"/>
      <c r="BN303" s="482"/>
      <c r="BO303" s="482"/>
      <c r="BP303" s="482"/>
      <c r="BQ303" s="482"/>
      <c r="BR303" s="482"/>
      <c r="BS303" s="482"/>
      <c r="BT303" s="482"/>
      <c r="BU303" s="482"/>
      <c r="BV303" s="482"/>
      <c r="BW303" s="482"/>
      <c r="BX303" s="482"/>
      <c r="BY303" s="482"/>
      <c r="BZ303" s="482"/>
      <c r="CA303" s="482"/>
      <c r="CB303" s="482"/>
      <c r="CC303" s="482"/>
      <c r="CD303" s="482"/>
      <c r="CE303" s="482"/>
      <c r="CF303" s="482"/>
      <c r="CG303" s="482"/>
      <c r="CH303" s="482"/>
      <c r="CI303" s="482"/>
      <c r="CJ303" s="482"/>
    </row>
    <row r="304" spans="1:88" ht="12.75" customHeight="1" x14ac:dyDescent="0.2">
      <c r="A304" s="531"/>
      <c r="B304" s="483" t="s">
        <v>6</v>
      </c>
      <c r="C304" s="492">
        <f>'4,7,8'!BM120</f>
        <v>0</v>
      </c>
      <c r="D304" s="492">
        <f>'4,7,8'!BN120</f>
        <v>1</v>
      </c>
      <c r="E304" s="492">
        <f>'4,7,8'!BO120</f>
        <v>0</v>
      </c>
      <c r="F304" s="492">
        <f>'4,7,8'!BP120</f>
        <v>0</v>
      </c>
      <c r="G304" s="483" t="s">
        <v>6</v>
      </c>
      <c r="H304" s="492">
        <f>'4,7,8'!BM121</f>
        <v>0</v>
      </c>
      <c r="I304" s="491">
        <f>'4,7,8'!BN121</f>
        <v>0.66666666666666663</v>
      </c>
      <c r="J304" s="491">
        <f>'4,7,8'!BO121</f>
        <v>0.33333333333333331</v>
      </c>
      <c r="K304" s="492">
        <f>'4,7,8'!BP121</f>
        <v>0</v>
      </c>
      <c r="L304" s="483" t="s">
        <v>6</v>
      </c>
      <c r="M304" s="492">
        <f>'4,7,8'!BM122</f>
        <v>0</v>
      </c>
      <c r="N304" s="492">
        <f>'4,7,8'!BN122</f>
        <v>1</v>
      </c>
      <c r="O304" s="492">
        <f>'4,7,8'!BO122</f>
        <v>0</v>
      </c>
      <c r="P304" s="492">
        <f>'4,7,8'!BP122</f>
        <v>0</v>
      </c>
      <c r="Q304" s="501"/>
      <c r="R304" s="482"/>
      <c r="S304" s="482"/>
      <c r="T304" s="482"/>
      <c r="U304" s="482"/>
      <c r="V304" s="482"/>
      <c r="W304" s="482"/>
      <c r="X304" s="482"/>
      <c r="Y304" s="482"/>
      <c r="Z304" s="482"/>
      <c r="AA304" s="482"/>
      <c r="AB304" s="482"/>
      <c r="AC304" s="482"/>
      <c r="AD304" s="482"/>
      <c r="AE304" s="482"/>
      <c r="AF304" s="482"/>
      <c r="AG304" s="482"/>
      <c r="AH304" s="482"/>
      <c r="AI304" s="482"/>
      <c r="AJ304" s="482"/>
      <c r="AK304" s="482"/>
      <c r="AL304" s="482"/>
      <c r="AM304" s="482"/>
      <c r="AN304" s="482"/>
      <c r="AO304" s="482"/>
      <c r="AP304" s="482"/>
      <c r="AQ304" s="482"/>
      <c r="AR304" s="482"/>
      <c r="AS304" s="482"/>
      <c r="AT304" s="482"/>
      <c r="AU304" s="482"/>
      <c r="AV304" s="482"/>
      <c r="AW304" s="482"/>
      <c r="AX304" s="482"/>
      <c r="AY304" s="482"/>
      <c r="AZ304" s="482"/>
      <c r="BA304" s="482"/>
      <c r="BB304" s="482"/>
      <c r="BC304" s="482"/>
      <c r="BD304" s="482"/>
      <c r="BE304" s="482"/>
      <c r="BF304" s="512" t="s">
        <v>6</v>
      </c>
      <c r="BG304" s="513">
        <f t="shared" si="73"/>
        <v>1</v>
      </c>
      <c r="BH304" s="520">
        <f t="shared" si="74"/>
        <v>0.66666666666666663</v>
      </c>
      <c r="BI304" s="513">
        <f t="shared" si="75"/>
        <v>1</v>
      </c>
      <c r="BJ304" s="482"/>
      <c r="BK304" s="482"/>
      <c r="BL304" s="482"/>
      <c r="BM304" s="482"/>
      <c r="BN304" s="482"/>
      <c r="BO304" s="482"/>
      <c r="BP304" s="482"/>
      <c r="BQ304" s="482"/>
      <c r="BR304" s="482"/>
      <c r="BS304" s="482"/>
      <c r="BT304" s="482"/>
      <c r="BU304" s="482"/>
      <c r="BV304" s="482"/>
      <c r="BW304" s="482"/>
      <c r="BX304" s="482"/>
      <c r="BY304" s="482"/>
      <c r="BZ304" s="482"/>
      <c r="CA304" s="482"/>
      <c r="CB304" s="482"/>
      <c r="CC304" s="482"/>
      <c r="CD304" s="482"/>
      <c r="CE304" s="482"/>
      <c r="CF304" s="482"/>
      <c r="CG304" s="482"/>
      <c r="CH304" s="482"/>
      <c r="CI304" s="482"/>
      <c r="CJ304" s="482"/>
    </row>
    <row r="305" spans="1:88" ht="12.75" customHeight="1" x14ac:dyDescent="0.2">
      <c r="A305" s="531"/>
      <c r="B305" s="483" t="s">
        <v>5</v>
      </c>
      <c r="C305" s="492">
        <f>'4,7,8'!BW120</f>
        <v>0</v>
      </c>
      <c r="D305" s="492">
        <f>'4,7,8'!BX120</f>
        <v>1</v>
      </c>
      <c r="E305" s="492">
        <f>'4,7,8'!BY120</f>
        <v>0</v>
      </c>
      <c r="F305" s="492">
        <f>'4,7,8'!BZ120</f>
        <v>0</v>
      </c>
      <c r="G305" s="483" t="s">
        <v>5</v>
      </c>
      <c r="H305" s="492">
        <f>'4,7,8'!BW121</f>
        <v>0</v>
      </c>
      <c r="I305" s="491">
        <f>'4,7,8'!BX121</f>
        <v>0.66666666666666663</v>
      </c>
      <c r="J305" s="491">
        <f>'4,7,8'!BY121</f>
        <v>0.33333333333333331</v>
      </c>
      <c r="K305" s="492">
        <f>'4,7,8'!BZ121</f>
        <v>0</v>
      </c>
      <c r="L305" s="483" t="s">
        <v>5</v>
      </c>
      <c r="M305" s="492">
        <f>'4,7,8'!BW122</f>
        <v>0</v>
      </c>
      <c r="N305" s="492">
        <f>'4,7,8'!BX122</f>
        <v>1</v>
      </c>
      <c r="O305" s="492">
        <f>'4,7,8'!BY122</f>
        <v>0</v>
      </c>
      <c r="P305" s="492">
        <f>'4,7,8'!BZ122</f>
        <v>0</v>
      </c>
      <c r="Q305" s="501"/>
      <c r="R305" s="482"/>
      <c r="S305" s="482"/>
      <c r="T305" s="482"/>
      <c r="U305" s="482"/>
      <c r="V305" s="482"/>
      <c r="W305" s="482"/>
      <c r="X305" s="482"/>
      <c r="Y305" s="482"/>
      <c r="Z305" s="482"/>
      <c r="AA305" s="482"/>
      <c r="AB305" s="482"/>
      <c r="AC305" s="482"/>
      <c r="AD305" s="482"/>
      <c r="AE305" s="482"/>
      <c r="AF305" s="482"/>
      <c r="AG305" s="482"/>
      <c r="AH305" s="482"/>
      <c r="AI305" s="482"/>
      <c r="AJ305" s="482"/>
      <c r="AK305" s="482"/>
      <c r="AL305" s="482"/>
      <c r="AM305" s="482"/>
      <c r="AN305" s="482"/>
      <c r="AO305" s="482"/>
      <c r="AP305" s="482"/>
      <c r="AQ305" s="482"/>
      <c r="AR305" s="482"/>
      <c r="AS305" s="482"/>
      <c r="AT305" s="482"/>
      <c r="AU305" s="482"/>
      <c r="AV305" s="482"/>
      <c r="AW305" s="482"/>
      <c r="AX305" s="482"/>
      <c r="AY305" s="482"/>
      <c r="AZ305" s="482"/>
      <c r="BA305" s="482"/>
      <c r="BB305" s="482"/>
      <c r="BC305" s="482"/>
      <c r="BD305" s="482"/>
      <c r="BE305" s="482"/>
      <c r="BF305" s="512" t="s">
        <v>5</v>
      </c>
      <c r="BG305" s="513">
        <f t="shared" si="73"/>
        <v>1</v>
      </c>
      <c r="BH305" s="520">
        <f t="shared" si="74"/>
        <v>0.66666666666666663</v>
      </c>
      <c r="BI305" s="513">
        <f t="shared" si="75"/>
        <v>1</v>
      </c>
      <c r="BJ305" s="482"/>
      <c r="BK305" s="482"/>
      <c r="BL305" s="482"/>
      <c r="BM305" s="482"/>
      <c r="BN305" s="482"/>
      <c r="BO305" s="482"/>
      <c r="BP305" s="482"/>
      <c r="BQ305" s="482"/>
      <c r="BR305" s="482"/>
      <c r="BS305" s="482"/>
      <c r="BT305" s="482"/>
      <c r="BU305" s="482"/>
      <c r="BV305" s="482"/>
      <c r="BW305" s="482"/>
      <c r="BX305" s="482"/>
      <c r="BY305" s="482"/>
      <c r="BZ305" s="482"/>
      <c r="CA305" s="482"/>
      <c r="CB305" s="482"/>
      <c r="CC305" s="482"/>
      <c r="CD305" s="482"/>
      <c r="CE305" s="482"/>
      <c r="CF305" s="482"/>
      <c r="CG305" s="482"/>
      <c r="CH305" s="482"/>
      <c r="CI305" s="482"/>
      <c r="CJ305" s="482"/>
    </row>
    <row r="306" spans="1:88" ht="12.75" customHeight="1" x14ac:dyDescent="0.2">
      <c r="A306" s="531"/>
      <c r="B306" s="483" t="s">
        <v>7</v>
      </c>
      <c r="C306" s="492">
        <f>'4,7,8'!CG120</f>
        <v>0</v>
      </c>
      <c r="D306" s="492">
        <f>'4,7,8'!CH120</f>
        <v>1</v>
      </c>
      <c r="E306" s="492">
        <f>'4,7,8'!CI120</f>
        <v>0</v>
      </c>
      <c r="F306" s="492">
        <f>'4,7,8'!CJ120</f>
        <v>0</v>
      </c>
      <c r="G306" s="483" t="s">
        <v>7</v>
      </c>
      <c r="H306" s="492">
        <f>'4,7,8'!CG121</f>
        <v>0</v>
      </c>
      <c r="I306" s="491">
        <f>'4,7,8'!CH121</f>
        <v>0.33333333333333331</v>
      </c>
      <c r="J306" s="491">
        <f>'4,7,8'!CI121</f>
        <v>0.66666666666666663</v>
      </c>
      <c r="K306" s="492">
        <f>'4,7,8'!CJ121</f>
        <v>0</v>
      </c>
      <c r="L306" s="483" t="s">
        <v>7</v>
      </c>
      <c r="M306" s="492">
        <f>'4,7,8'!CG122</f>
        <v>0</v>
      </c>
      <c r="N306" s="492">
        <f>'4,7,8'!CH122</f>
        <v>0</v>
      </c>
      <c r="O306" s="492">
        <f>'4,7,8'!CI122</f>
        <v>1</v>
      </c>
      <c r="P306" s="492">
        <f>'4,7,8'!CJ122</f>
        <v>0</v>
      </c>
      <c r="Q306" s="501"/>
      <c r="R306" s="482"/>
      <c r="S306" s="482"/>
      <c r="T306" s="482"/>
      <c r="U306" s="482"/>
      <c r="V306" s="482"/>
      <c r="W306" s="482"/>
      <c r="X306" s="482"/>
      <c r="Y306" s="482"/>
      <c r="Z306" s="482"/>
      <c r="AA306" s="482"/>
      <c r="AB306" s="482"/>
      <c r="AC306" s="482"/>
      <c r="AD306" s="482"/>
      <c r="AE306" s="482"/>
      <c r="AF306" s="482"/>
      <c r="AG306" s="482"/>
      <c r="AH306" s="482"/>
      <c r="AI306" s="482"/>
      <c r="AJ306" s="482"/>
      <c r="AK306" s="482"/>
      <c r="AL306" s="482"/>
      <c r="AM306" s="482"/>
      <c r="AN306" s="482"/>
      <c r="AO306" s="482"/>
      <c r="AP306" s="482"/>
      <c r="AQ306" s="482"/>
      <c r="AR306" s="482"/>
      <c r="AS306" s="482"/>
      <c r="AT306" s="482"/>
      <c r="AU306" s="482"/>
      <c r="AV306" s="482"/>
      <c r="AW306" s="482"/>
      <c r="AX306" s="482"/>
      <c r="AY306" s="482"/>
      <c r="AZ306" s="482"/>
      <c r="BA306" s="482"/>
      <c r="BB306" s="482"/>
      <c r="BC306" s="482"/>
      <c r="BD306" s="482"/>
      <c r="BE306" s="482"/>
      <c r="BF306" s="512" t="s">
        <v>7</v>
      </c>
      <c r="BG306" s="513">
        <f t="shared" si="73"/>
        <v>1</v>
      </c>
      <c r="BH306" s="520">
        <f t="shared" si="74"/>
        <v>0.33333333333333331</v>
      </c>
      <c r="BI306" s="513">
        <f t="shared" si="75"/>
        <v>0</v>
      </c>
      <c r="BJ306" s="482"/>
      <c r="BK306" s="482"/>
      <c r="BL306" s="482"/>
      <c r="BM306" s="482"/>
      <c r="BN306" s="482"/>
      <c r="BO306" s="482"/>
      <c r="BP306" s="482"/>
      <c r="BQ306" s="482"/>
      <c r="BR306" s="482"/>
      <c r="BS306" s="482"/>
      <c r="BT306" s="482"/>
      <c r="BU306" s="482"/>
      <c r="BV306" s="482"/>
      <c r="BW306" s="482"/>
      <c r="BX306" s="482"/>
      <c r="BY306" s="482"/>
      <c r="BZ306" s="482"/>
      <c r="CA306" s="482"/>
      <c r="CB306" s="482"/>
      <c r="CC306" s="482"/>
      <c r="CD306" s="482"/>
      <c r="CE306" s="482"/>
      <c r="CF306" s="482"/>
      <c r="CG306" s="482"/>
      <c r="CH306" s="482"/>
      <c r="CI306" s="482"/>
      <c r="CJ306" s="482"/>
    </row>
    <row r="307" spans="1:88" ht="12.75" customHeight="1" x14ac:dyDescent="0.2">
      <c r="A307" s="531"/>
      <c r="B307" s="483" t="s">
        <v>3</v>
      </c>
      <c r="C307" s="492">
        <f>'4,7,8'!CQ120</f>
        <v>0</v>
      </c>
      <c r="D307" s="492">
        <f>'4,7,8'!CR120</f>
        <v>1</v>
      </c>
      <c r="E307" s="492">
        <f>'4,7,8'!CS120</f>
        <v>0</v>
      </c>
      <c r="F307" s="492">
        <f>'4,7,8'!CT120</f>
        <v>0</v>
      </c>
      <c r="G307" s="483" t="s">
        <v>3</v>
      </c>
      <c r="H307" s="492">
        <f>'4,7,8'!CQ121</f>
        <v>0</v>
      </c>
      <c r="I307" s="491">
        <f>'4,7,8'!CR121</f>
        <v>0.33333333333333331</v>
      </c>
      <c r="J307" s="491">
        <f>'4,7,8'!CS121</f>
        <v>0.66666666666666663</v>
      </c>
      <c r="K307" s="492">
        <f>'4,7,8'!CT121</f>
        <v>0</v>
      </c>
      <c r="L307" s="483" t="s">
        <v>3</v>
      </c>
      <c r="M307" s="492">
        <f>'4,7,8'!CQ122</f>
        <v>0</v>
      </c>
      <c r="N307" s="492">
        <f>'4,7,8'!CR122</f>
        <v>1</v>
      </c>
      <c r="O307" s="492">
        <f>'4,7,8'!CS122</f>
        <v>0</v>
      </c>
      <c r="P307" s="492">
        <f>'4,7,8'!CT122</f>
        <v>0</v>
      </c>
      <c r="Q307" s="501"/>
      <c r="R307" s="482"/>
      <c r="S307" s="482"/>
      <c r="T307" s="482"/>
      <c r="U307" s="482"/>
      <c r="V307" s="482"/>
      <c r="W307" s="482"/>
      <c r="X307" s="482"/>
      <c r="Y307" s="482"/>
      <c r="Z307" s="482"/>
      <c r="AA307" s="482"/>
      <c r="AB307" s="482"/>
      <c r="AC307" s="482"/>
      <c r="AD307" s="482"/>
      <c r="AE307" s="482"/>
      <c r="AF307" s="482"/>
      <c r="AG307" s="482"/>
      <c r="AH307" s="482"/>
      <c r="AI307" s="482"/>
      <c r="AJ307" s="482"/>
      <c r="AK307" s="482"/>
      <c r="AL307" s="482"/>
      <c r="AM307" s="482"/>
      <c r="AN307" s="482"/>
      <c r="AO307" s="482"/>
      <c r="AP307" s="482"/>
      <c r="AQ307" s="482"/>
      <c r="AR307" s="482"/>
      <c r="AS307" s="482"/>
      <c r="AT307" s="482"/>
      <c r="AU307" s="482"/>
      <c r="AV307" s="482"/>
      <c r="AW307" s="482"/>
      <c r="AX307" s="482"/>
      <c r="AY307" s="482"/>
      <c r="AZ307" s="482"/>
      <c r="BA307" s="482"/>
      <c r="BB307" s="482"/>
      <c r="BC307" s="482"/>
      <c r="BD307" s="482"/>
      <c r="BE307" s="482"/>
      <c r="BF307" s="512" t="s">
        <v>3</v>
      </c>
      <c r="BG307" s="513">
        <f t="shared" si="73"/>
        <v>1</v>
      </c>
      <c r="BH307" s="520">
        <f t="shared" si="74"/>
        <v>0.33333333333333331</v>
      </c>
      <c r="BI307" s="513">
        <f t="shared" si="75"/>
        <v>1</v>
      </c>
      <c r="BJ307" s="482"/>
      <c r="BK307" s="482"/>
      <c r="BL307" s="482"/>
      <c r="BM307" s="482"/>
      <c r="BN307" s="482"/>
      <c r="BO307" s="482"/>
      <c r="BP307" s="482"/>
      <c r="BQ307" s="482"/>
      <c r="BR307" s="482"/>
      <c r="BS307" s="482"/>
      <c r="BT307" s="482"/>
      <c r="BU307" s="482"/>
      <c r="BV307" s="482"/>
      <c r="BW307" s="482"/>
      <c r="BX307" s="482"/>
      <c r="BY307" s="482"/>
      <c r="BZ307" s="482"/>
      <c r="CA307" s="482"/>
      <c r="CB307" s="482"/>
      <c r="CC307" s="482"/>
      <c r="CD307" s="482"/>
      <c r="CE307" s="482"/>
      <c r="CF307" s="482"/>
      <c r="CG307" s="482"/>
      <c r="CH307" s="482"/>
      <c r="CI307" s="482"/>
      <c r="CJ307" s="482"/>
    </row>
    <row r="308" spans="1:88" ht="12.75" customHeight="1" x14ac:dyDescent="0.2">
      <c r="A308" s="531"/>
      <c r="B308" s="483" t="s">
        <v>12</v>
      </c>
      <c r="C308" s="492">
        <f>'4,7,8'!DA120</f>
        <v>0</v>
      </c>
      <c r="D308" s="492">
        <f>'4,7,8'!DB120</f>
        <v>0.5</v>
      </c>
      <c r="E308" s="492">
        <f>'4,7,8'!DC120</f>
        <v>0.5</v>
      </c>
      <c r="F308" s="492">
        <f>'4,7,8'!DD120</f>
        <v>0</v>
      </c>
      <c r="G308" s="483" t="s">
        <v>12</v>
      </c>
      <c r="H308" s="492">
        <f>'4,7,8'!DA121</f>
        <v>0</v>
      </c>
      <c r="I308" s="491">
        <f>'4,7,8'!DB121</f>
        <v>0.66666666666666663</v>
      </c>
      <c r="J308" s="491">
        <f>'4,7,8'!DC121</f>
        <v>0.33333333333333331</v>
      </c>
      <c r="K308" s="492">
        <f>'4,7,8'!DD121</f>
        <v>0</v>
      </c>
      <c r="L308" s="483" t="s">
        <v>12</v>
      </c>
      <c r="M308" s="492">
        <f>'4,7,8'!DA122</f>
        <v>0</v>
      </c>
      <c r="N308" s="492">
        <f>'4,7,8'!DB122</f>
        <v>1</v>
      </c>
      <c r="O308" s="492">
        <f>'4,7,8'!DC122</f>
        <v>0</v>
      </c>
      <c r="P308" s="492">
        <f>'4,7,8'!DD122</f>
        <v>0</v>
      </c>
      <c r="Q308" s="501"/>
      <c r="R308" s="482"/>
      <c r="S308" s="482"/>
      <c r="T308" s="482"/>
      <c r="U308" s="482"/>
      <c r="V308" s="482"/>
      <c r="W308" s="482"/>
      <c r="X308" s="482"/>
      <c r="Y308" s="482"/>
      <c r="Z308" s="482"/>
      <c r="AA308" s="482"/>
      <c r="AB308" s="482"/>
      <c r="AC308" s="482"/>
      <c r="AD308" s="482"/>
      <c r="AE308" s="482"/>
      <c r="AF308" s="482"/>
      <c r="AG308" s="482"/>
      <c r="AH308" s="482"/>
      <c r="AI308" s="482"/>
      <c r="AJ308" s="482"/>
      <c r="AK308" s="482"/>
      <c r="AL308" s="482"/>
      <c r="AM308" s="482"/>
      <c r="AN308" s="482"/>
      <c r="AO308" s="482"/>
      <c r="AP308" s="482"/>
      <c r="AQ308" s="482"/>
      <c r="AR308" s="482"/>
      <c r="AS308" s="482"/>
      <c r="AT308" s="482"/>
      <c r="AU308" s="482"/>
      <c r="AV308" s="482"/>
      <c r="AW308" s="482"/>
      <c r="AX308" s="482"/>
      <c r="AY308" s="482"/>
      <c r="AZ308" s="482"/>
      <c r="BA308" s="482"/>
      <c r="BB308" s="482"/>
      <c r="BC308" s="482"/>
      <c r="BD308" s="482"/>
      <c r="BE308" s="482"/>
      <c r="BF308" s="512" t="s">
        <v>12</v>
      </c>
      <c r="BG308" s="513">
        <f t="shared" si="73"/>
        <v>0.5</v>
      </c>
      <c r="BH308" s="520">
        <f t="shared" si="74"/>
        <v>0.66666666666666663</v>
      </c>
      <c r="BI308" s="513">
        <f t="shared" si="75"/>
        <v>1</v>
      </c>
      <c r="BJ308" s="482"/>
      <c r="BK308" s="482"/>
      <c r="BL308" s="482"/>
      <c r="BM308" s="482"/>
      <c r="BN308" s="482"/>
      <c r="BO308" s="482"/>
      <c r="BP308" s="482"/>
      <c r="BQ308" s="482"/>
      <c r="BR308" s="482"/>
      <c r="BS308" s="482"/>
      <c r="BT308" s="482"/>
      <c r="BU308" s="482"/>
      <c r="BV308" s="482"/>
      <c r="BW308" s="482"/>
      <c r="BX308" s="482"/>
      <c r="BY308" s="482"/>
      <c r="BZ308" s="482"/>
      <c r="CA308" s="482"/>
      <c r="CB308" s="482"/>
      <c r="CC308" s="482"/>
      <c r="CD308" s="482"/>
      <c r="CE308" s="482"/>
      <c r="CF308" s="482"/>
      <c r="CG308" s="482"/>
      <c r="CH308" s="482"/>
      <c r="CI308" s="482"/>
      <c r="CJ308" s="482"/>
    </row>
    <row r="309" spans="1:88" ht="12.75" customHeight="1" x14ac:dyDescent="0.2">
      <c r="A309" s="531"/>
      <c r="B309" s="483" t="s">
        <v>11</v>
      </c>
      <c r="C309" s="492">
        <f>'4,7,8'!DK120</f>
        <v>0</v>
      </c>
      <c r="D309" s="492">
        <f>'4,7,8'!DL120</f>
        <v>0.5</v>
      </c>
      <c r="E309" s="492">
        <f>'4,7,8'!DM120</f>
        <v>0.5</v>
      </c>
      <c r="F309" s="492">
        <f>'4,7,8'!DN120</f>
        <v>0</v>
      </c>
      <c r="G309" s="483" t="s">
        <v>11</v>
      </c>
      <c r="H309" s="492">
        <f>'4,7,8'!DK121</f>
        <v>0</v>
      </c>
      <c r="I309" s="491">
        <f>'4,7,8'!DL121</f>
        <v>0</v>
      </c>
      <c r="J309" s="491">
        <f>'4,7,8'!DM121</f>
        <v>1</v>
      </c>
      <c r="K309" s="492">
        <f>'4,7,8'!DN121</f>
        <v>0</v>
      </c>
      <c r="L309" s="483" t="s">
        <v>11</v>
      </c>
      <c r="M309" s="492">
        <f>'4,7,8'!DK122</f>
        <v>0</v>
      </c>
      <c r="N309" s="492">
        <f>'4,7,8'!DL122</f>
        <v>0</v>
      </c>
      <c r="O309" s="492">
        <f>'4,7,8'!DM122</f>
        <v>1</v>
      </c>
      <c r="P309" s="492">
        <f>'4,7,8'!DN122</f>
        <v>0</v>
      </c>
      <c r="Q309" s="501"/>
      <c r="R309" s="482"/>
      <c r="S309" s="482"/>
      <c r="T309" s="482"/>
      <c r="U309" s="482"/>
      <c r="V309" s="482"/>
      <c r="W309" s="482"/>
      <c r="X309" s="482"/>
      <c r="Y309" s="482"/>
      <c r="Z309" s="482"/>
      <c r="AA309" s="482"/>
      <c r="AB309" s="482"/>
      <c r="AC309" s="482"/>
      <c r="AD309" s="482"/>
      <c r="AE309" s="482"/>
      <c r="AF309" s="482"/>
      <c r="AG309" s="482"/>
      <c r="AH309" s="482"/>
      <c r="AI309" s="482"/>
      <c r="AJ309" s="482"/>
      <c r="AK309" s="482"/>
      <c r="AL309" s="482"/>
      <c r="AM309" s="482"/>
      <c r="AN309" s="482"/>
      <c r="AO309" s="482"/>
      <c r="AP309" s="482"/>
      <c r="AQ309" s="482"/>
      <c r="AR309" s="482"/>
      <c r="AS309" s="482"/>
      <c r="AT309" s="482"/>
      <c r="AU309" s="482"/>
      <c r="AV309" s="482"/>
      <c r="AW309" s="482"/>
      <c r="AX309" s="482"/>
      <c r="AY309" s="482"/>
      <c r="AZ309" s="482"/>
      <c r="BA309" s="482"/>
      <c r="BB309" s="482"/>
      <c r="BC309" s="482"/>
      <c r="BD309" s="482"/>
      <c r="BE309" s="482"/>
      <c r="BF309" s="512" t="s">
        <v>11</v>
      </c>
      <c r="BG309" s="513">
        <f t="shared" si="73"/>
        <v>0.5</v>
      </c>
      <c r="BH309" s="513">
        <f t="shared" si="74"/>
        <v>0</v>
      </c>
      <c r="BI309" s="513">
        <f t="shared" si="75"/>
        <v>0</v>
      </c>
      <c r="BJ309" s="482"/>
      <c r="BK309" s="482"/>
      <c r="BL309" s="482"/>
      <c r="BM309" s="482"/>
      <c r="BN309" s="482"/>
      <c r="BO309" s="482"/>
      <c r="BP309" s="482"/>
      <c r="BQ309" s="482"/>
      <c r="BR309" s="482"/>
      <c r="BS309" s="482"/>
      <c r="BT309" s="482"/>
      <c r="BU309" s="482"/>
      <c r="BV309" s="482"/>
      <c r="BW309" s="482"/>
      <c r="BX309" s="482"/>
      <c r="BY309" s="482"/>
      <c r="BZ309" s="482"/>
      <c r="CA309" s="482"/>
      <c r="CB309" s="482"/>
      <c r="CC309" s="482"/>
      <c r="CD309" s="482"/>
      <c r="CE309" s="482"/>
      <c r="CF309" s="482"/>
      <c r="CG309" s="482"/>
      <c r="CH309" s="482"/>
      <c r="CI309" s="482"/>
      <c r="CJ309" s="482"/>
    </row>
    <row r="310" spans="1:88" ht="12.75" customHeight="1" x14ac:dyDescent="0.2">
      <c r="A310" s="531"/>
      <c r="B310" s="483" t="s">
        <v>8</v>
      </c>
      <c r="C310" s="492">
        <f>'4,7,8'!DU120</f>
        <v>0</v>
      </c>
      <c r="D310" s="492">
        <f>'4,7,8'!DV120</f>
        <v>1</v>
      </c>
      <c r="E310" s="492">
        <f>'4,7,8'!DW120</f>
        <v>0</v>
      </c>
      <c r="F310" s="492">
        <f>'4,7,8'!DX120</f>
        <v>0</v>
      </c>
      <c r="G310" s="483" t="s">
        <v>8</v>
      </c>
      <c r="H310" s="492">
        <f>'4,7,8'!DU121</f>
        <v>0</v>
      </c>
      <c r="I310" s="491">
        <f>'4,7,8'!DV121</f>
        <v>0.66666666666666663</v>
      </c>
      <c r="J310" s="491">
        <f>'4,7,8'!DW121</f>
        <v>0.33333333333333331</v>
      </c>
      <c r="K310" s="492">
        <f>'4,7,8'!DX121</f>
        <v>0</v>
      </c>
      <c r="L310" s="483" t="s">
        <v>8</v>
      </c>
      <c r="M310" s="492">
        <f>'4,7,8'!DU122</f>
        <v>0</v>
      </c>
      <c r="N310" s="492">
        <f>'4,7,8'!DV122</f>
        <v>1</v>
      </c>
      <c r="O310" s="492">
        <f>'4,7,8'!DW122</f>
        <v>0</v>
      </c>
      <c r="P310" s="492">
        <f>'4,7,8'!DX122</f>
        <v>0</v>
      </c>
      <c r="Q310" s="501"/>
      <c r="R310" s="482"/>
      <c r="S310" s="482"/>
      <c r="T310" s="482"/>
      <c r="U310" s="482"/>
      <c r="V310" s="482"/>
      <c r="W310" s="482"/>
      <c r="X310" s="482"/>
      <c r="Y310" s="482"/>
      <c r="Z310" s="482"/>
      <c r="AA310" s="482"/>
      <c r="AB310" s="482"/>
      <c r="AC310" s="482"/>
      <c r="AD310" s="482"/>
      <c r="AE310" s="482"/>
      <c r="AF310" s="482"/>
      <c r="AG310" s="482"/>
      <c r="AH310" s="482"/>
      <c r="AI310" s="482"/>
      <c r="AJ310" s="482"/>
      <c r="AK310" s="482"/>
      <c r="AL310" s="482"/>
      <c r="AM310" s="482"/>
      <c r="AN310" s="482"/>
      <c r="AO310" s="482"/>
      <c r="AP310" s="482"/>
      <c r="AQ310" s="482"/>
      <c r="AR310" s="482"/>
      <c r="AS310" s="482"/>
      <c r="AT310" s="482"/>
      <c r="AU310" s="482"/>
      <c r="AV310" s="482"/>
      <c r="AW310" s="482"/>
      <c r="AX310" s="482"/>
      <c r="AY310" s="482"/>
      <c r="AZ310" s="482"/>
      <c r="BA310" s="482"/>
      <c r="BB310" s="482"/>
      <c r="BC310" s="482"/>
      <c r="BD310" s="482"/>
      <c r="BE310" s="482"/>
      <c r="BF310" s="512" t="s">
        <v>8</v>
      </c>
      <c r="BG310" s="513">
        <f t="shared" si="73"/>
        <v>1</v>
      </c>
      <c r="BH310" s="520">
        <f t="shared" si="74"/>
        <v>0.66666666666666663</v>
      </c>
      <c r="BI310" s="513">
        <f t="shared" si="75"/>
        <v>1</v>
      </c>
      <c r="BJ310" s="482"/>
      <c r="BK310" s="482"/>
      <c r="BL310" s="482"/>
      <c r="BM310" s="482"/>
      <c r="BN310" s="482"/>
      <c r="BO310" s="482"/>
      <c r="BP310" s="482"/>
      <c r="BQ310" s="482"/>
      <c r="BR310" s="482"/>
      <c r="BS310" s="482"/>
      <c r="BT310" s="482"/>
      <c r="BU310" s="482"/>
      <c r="BV310" s="482"/>
      <c r="BW310" s="482"/>
      <c r="BX310" s="482"/>
      <c r="BY310" s="482"/>
      <c r="BZ310" s="482"/>
      <c r="CA310" s="482"/>
      <c r="CB310" s="482"/>
      <c r="CC310" s="482"/>
      <c r="CD310" s="482"/>
      <c r="CE310" s="482"/>
      <c r="CF310" s="482"/>
      <c r="CG310" s="482"/>
      <c r="CH310" s="482"/>
      <c r="CI310" s="482"/>
      <c r="CJ310" s="482"/>
    </row>
    <row r="311" spans="1:88" ht="12.75" customHeight="1" x14ac:dyDescent="0.2">
      <c r="A311" s="531"/>
      <c r="B311" s="483" t="s">
        <v>10</v>
      </c>
      <c r="C311" s="492">
        <f>'4,7,8'!EE120</f>
        <v>0</v>
      </c>
      <c r="D311" s="492">
        <f>'4,7,8'!EF120</f>
        <v>1</v>
      </c>
      <c r="E311" s="492">
        <f>'4,7,8'!EG120</f>
        <v>0</v>
      </c>
      <c r="F311" s="492">
        <f>'4,7,8'!EH120</f>
        <v>0</v>
      </c>
      <c r="G311" s="483" t="s">
        <v>10</v>
      </c>
      <c r="H311" s="492">
        <f>'4,7,8'!EE121</f>
        <v>0</v>
      </c>
      <c r="I311" s="491">
        <f>'4,7,8'!EF121</f>
        <v>0.66666666666666663</v>
      </c>
      <c r="J311" s="491">
        <f>'4,7,8'!EG121</f>
        <v>0.33333333333333331</v>
      </c>
      <c r="K311" s="492">
        <f>'4,7,8'!EH121</f>
        <v>0</v>
      </c>
      <c r="L311" s="483" t="s">
        <v>10</v>
      </c>
      <c r="M311" s="492">
        <f>'4,7,8'!EE122</f>
        <v>0</v>
      </c>
      <c r="N311" s="492">
        <f>'4,7,8'!EF122</f>
        <v>1</v>
      </c>
      <c r="O311" s="492">
        <f>'4,7,8'!EG122</f>
        <v>0</v>
      </c>
      <c r="P311" s="492">
        <f>'4,7,8'!EH122</f>
        <v>0</v>
      </c>
      <c r="Q311" s="501"/>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c r="AO311" s="482"/>
      <c r="AP311" s="482"/>
      <c r="AQ311" s="482"/>
      <c r="AR311" s="482"/>
      <c r="AS311" s="482"/>
      <c r="AT311" s="482"/>
      <c r="AU311" s="482"/>
      <c r="AV311" s="482"/>
      <c r="AW311" s="482"/>
      <c r="AX311" s="482"/>
      <c r="AY311" s="482"/>
      <c r="AZ311" s="482"/>
      <c r="BA311" s="482"/>
      <c r="BB311" s="482"/>
      <c r="BC311" s="482"/>
      <c r="BD311" s="482"/>
      <c r="BE311" s="482"/>
      <c r="BF311" s="512" t="s">
        <v>10</v>
      </c>
      <c r="BG311" s="513">
        <f t="shared" si="73"/>
        <v>1</v>
      </c>
      <c r="BH311" s="520">
        <f t="shared" si="74"/>
        <v>0.66666666666666663</v>
      </c>
      <c r="BI311" s="513">
        <f t="shared" si="75"/>
        <v>1</v>
      </c>
      <c r="BJ311" s="482"/>
      <c r="BK311" s="482"/>
      <c r="BL311" s="482"/>
      <c r="BM311" s="482"/>
      <c r="BN311" s="482"/>
      <c r="BO311" s="482"/>
      <c r="BP311" s="482"/>
      <c r="BQ311" s="482"/>
      <c r="BR311" s="482"/>
      <c r="BS311" s="482"/>
      <c r="BT311" s="482"/>
      <c r="BU311" s="482"/>
      <c r="BV311" s="482"/>
      <c r="BW311" s="482"/>
      <c r="BX311" s="482"/>
      <c r="BY311" s="482"/>
      <c r="BZ311" s="482"/>
      <c r="CA311" s="482"/>
      <c r="CB311" s="482"/>
      <c r="CC311" s="482"/>
      <c r="CD311" s="482"/>
      <c r="CE311" s="482"/>
      <c r="CF311" s="482"/>
      <c r="CG311" s="482"/>
      <c r="CH311" s="482"/>
      <c r="CI311" s="482"/>
      <c r="CJ311" s="482"/>
    </row>
    <row r="312" spans="1:88" ht="12.75" customHeight="1" x14ac:dyDescent="0.2">
      <c r="A312" s="532"/>
      <c r="B312" s="483" t="s">
        <v>9</v>
      </c>
      <c r="C312" s="492">
        <f>'4,7,8'!EO120</f>
        <v>0</v>
      </c>
      <c r="D312" s="492">
        <f>'4,7,8'!EP120</f>
        <v>0.5</v>
      </c>
      <c r="E312" s="492">
        <f>'4,7,8'!EQ120</f>
        <v>0.5</v>
      </c>
      <c r="F312" s="492">
        <f>'4,7,8'!ER120</f>
        <v>0</v>
      </c>
      <c r="G312" s="483" t="s">
        <v>9</v>
      </c>
      <c r="H312" s="492">
        <f>'4,7,8'!EO121</f>
        <v>0</v>
      </c>
      <c r="I312" s="491">
        <f>'4,7,8'!EP121</f>
        <v>0</v>
      </c>
      <c r="J312" s="491">
        <f>'4,7,8'!EQ121</f>
        <v>1</v>
      </c>
      <c r="K312" s="492">
        <f>'4,7,8'!ER121</f>
        <v>0</v>
      </c>
      <c r="L312" s="483" t="s">
        <v>9</v>
      </c>
      <c r="M312" s="492">
        <f>'4,7,8'!EO122</f>
        <v>0</v>
      </c>
      <c r="N312" s="492">
        <f>'4,7,8'!EP122</f>
        <v>0</v>
      </c>
      <c r="O312" s="492">
        <f>'4,7,8'!EQ122</f>
        <v>1</v>
      </c>
      <c r="P312" s="492">
        <f>'4,7,8'!ER122</f>
        <v>0</v>
      </c>
      <c r="Q312" s="501"/>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482"/>
      <c r="AR312" s="482"/>
      <c r="AS312" s="482"/>
      <c r="AT312" s="482"/>
      <c r="AU312" s="482"/>
      <c r="AV312" s="482"/>
      <c r="AW312" s="482"/>
      <c r="AX312" s="482"/>
      <c r="AY312" s="482"/>
      <c r="AZ312" s="482"/>
      <c r="BA312" s="482"/>
      <c r="BB312" s="482"/>
      <c r="BC312" s="482"/>
      <c r="BD312" s="482"/>
      <c r="BE312" s="482"/>
      <c r="BF312" s="512" t="s">
        <v>9</v>
      </c>
      <c r="BG312" s="513">
        <f t="shared" si="73"/>
        <v>0.5</v>
      </c>
      <c r="BH312" s="513">
        <f t="shared" si="74"/>
        <v>0</v>
      </c>
      <c r="BI312" s="513">
        <f t="shared" si="75"/>
        <v>0</v>
      </c>
      <c r="BJ312" s="482"/>
      <c r="BK312" s="482"/>
      <c r="BL312" s="482"/>
      <c r="BM312" s="482"/>
      <c r="BN312" s="482"/>
      <c r="BO312" s="482"/>
      <c r="BP312" s="482"/>
      <c r="BQ312" s="482"/>
      <c r="BR312" s="482"/>
      <c r="BS312" s="482"/>
      <c r="BT312" s="482"/>
      <c r="BU312" s="482"/>
      <c r="BV312" s="482"/>
      <c r="BW312" s="482"/>
      <c r="BX312" s="482"/>
      <c r="BY312" s="482"/>
      <c r="BZ312" s="482"/>
      <c r="CA312" s="482"/>
      <c r="CB312" s="482"/>
      <c r="CC312" s="482"/>
      <c r="CD312" s="482"/>
      <c r="CE312" s="482"/>
      <c r="CF312" s="482"/>
      <c r="CG312" s="482"/>
      <c r="CH312" s="482"/>
      <c r="CI312" s="482"/>
      <c r="CJ312" s="482"/>
    </row>
    <row r="313" spans="1:88" ht="12.75" customHeight="1" x14ac:dyDescent="0.2">
      <c r="A313" s="482">
        <v>1</v>
      </c>
      <c r="B313" s="482"/>
      <c r="C313" s="508">
        <f t="shared" ref="C313:F313" si="76">AVERAGE(C299:C312)</f>
        <v>0</v>
      </c>
      <c r="D313" s="508">
        <f t="shared" si="76"/>
        <v>0.8214285714285714</v>
      </c>
      <c r="E313" s="508">
        <f t="shared" si="76"/>
        <v>0.17857142857142858</v>
      </c>
      <c r="F313" s="508">
        <f t="shared" si="76"/>
        <v>0</v>
      </c>
      <c r="G313" s="482"/>
      <c r="H313" s="508">
        <f t="shared" ref="H313:K313" si="77">AVERAGE(H299:H312)</f>
        <v>0</v>
      </c>
      <c r="I313" s="508">
        <f t="shared" si="77"/>
        <v>0.47619047619047622</v>
      </c>
      <c r="J313" s="508">
        <f t="shared" si="77"/>
        <v>0.52380952380952372</v>
      </c>
      <c r="K313" s="508">
        <f t="shared" si="77"/>
        <v>0</v>
      </c>
      <c r="L313" s="482"/>
      <c r="M313" s="508">
        <f t="shared" ref="M313:P313" si="78">AVERAGE(M299:M312)</f>
        <v>0</v>
      </c>
      <c r="N313" s="508">
        <f t="shared" si="78"/>
        <v>0.5714285714285714</v>
      </c>
      <c r="O313" s="508">
        <f t="shared" si="78"/>
        <v>0.42857142857142855</v>
      </c>
      <c r="P313" s="508">
        <f t="shared" si="78"/>
        <v>0</v>
      </c>
      <c r="Q313" s="482"/>
      <c r="R313" s="482"/>
      <c r="S313" s="482"/>
      <c r="T313" s="482"/>
      <c r="U313" s="482"/>
      <c r="V313" s="482"/>
      <c r="W313" s="482"/>
      <c r="X313" s="482"/>
      <c r="Y313" s="482"/>
      <c r="Z313" s="482"/>
      <c r="AA313" s="482"/>
      <c r="AB313" s="482"/>
      <c r="AC313" s="482"/>
      <c r="AD313" s="482"/>
      <c r="AE313" s="482"/>
      <c r="AF313" s="482"/>
      <c r="AG313" s="482"/>
      <c r="AH313" s="482"/>
      <c r="AI313" s="482"/>
      <c r="AJ313" s="482"/>
      <c r="AK313" s="482"/>
      <c r="AL313" s="482"/>
      <c r="AM313" s="482"/>
      <c r="AN313" s="482"/>
      <c r="AO313" s="482"/>
      <c r="AP313" s="482"/>
      <c r="AQ313" s="482"/>
      <c r="AR313" s="482"/>
      <c r="AS313" s="482"/>
      <c r="AT313" s="482"/>
      <c r="AU313" s="482"/>
      <c r="AV313" s="482"/>
      <c r="AW313" s="482"/>
      <c r="AX313" s="482"/>
      <c r="AY313" s="482"/>
      <c r="AZ313" s="482"/>
      <c r="BA313" s="482"/>
      <c r="BB313" s="482"/>
      <c r="BC313" s="482"/>
      <c r="BD313" s="482"/>
      <c r="BE313" s="482"/>
      <c r="BF313" s="482"/>
      <c r="BG313" s="482"/>
      <c r="BH313" s="482"/>
      <c r="BI313" s="482"/>
      <c r="BJ313" s="482"/>
      <c r="BK313" s="482"/>
      <c r="BL313" s="482"/>
      <c r="BM313" s="482"/>
      <c r="BN313" s="482"/>
      <c r="BO313" s="482"/>
      <c r="BP313" s="482"/>
      <c r="BQ313" s="482"/>
      <c r="BR313" s="482"/>
      <c r="BS313" s="482"/>
      <c r="BT313" s="482"/>
      <c r="BU313" s="482"/>
      <c r="BV313" s="482"/>
      <c r="BW313" s="482"/>
      <c r="BX313" s="482"/>
      <c r="BY313" s="482"/>
      <c r="BZ313" s="482"/>
      <c r="CA313" s="482"/>
      <c r="CB313" s="482"/>
      <c r="CC313" s="482"/>
      <c r="CD313" s="482"/>
      <c r="CE313" s="482"/>
      <c r="CF313" s="482"/>
      <c r="CG313" s="482"/>
      <c r="CH313" s="482"/>
      <c r="CI313" s="482"/>
      <c r="CJ313" s="482"/>
    </row>
    <row r="314" spans="1:88" ht="12.75" customHeight="1" x14ac:dyDescent="0.2">
      <c r="A314" s="482">
        <v>2</v>
      </c>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c r="AE314" s="482"/>
      <c r="AF314" s="482"/>
      <c r="AG314" s="482"/>
      <c r="AH314" s="482"/>
      <c r="AI314" s="482"/>
      <c r="AJ314" s="482"/>
      <c r="AK314" s="482"/>
      <c r="AL314" s="482"/>
      <c r="AM314" s="482"/>
      <c r="AN314" s="482"/>
      <c r="AO314" s="482"/>
      <c r="AP314" s="482"/>
      <c r="AQ314" s="482"/>
      <c r="AR314" s="482"/>
      <c r="AS314" s="482"/>
      <c r="AT314" s="482"/>
      <c r="AU314" s="482"/>
      <c r="AV314" s="482"/>
      <c r="AW314" s="482"/>
      <c r="AX314" s="482"/>
      <c r="AY314" s="482"/>
      <c r="AZ314" s="482"/>
      <c r="BA314" s="482"/>
      <c r="BB314" s="482"/>
      <c r="BC314" s="482"/>
      <c r="BD314" s="482"/>
      <c r="BE314" s="482"/>
      <c r="BF314" s="482"/>
      <c r="BG314" s="482"/>
      <c r="BH314" s="482"/>
      <c r="BI314" s="482"/>
      <c r="BJ314" s="482"/>
      <c r="BK314" s="482"/>
      <c r="BL314" s="482"/>
      <c r="BM314" s="482"/>
      <c r="BN314" s="482"/>
      <c r="BO314" s="482"/>
      <c r="BP314" s="482"/>
      <c r="BQ314" s="482"/>
      <c r="BR314" s="482"/>
      <c r="BS314" s="482"/>
      <c r="BT314" s="482"/>
      <c r="BU314" s="482"/>
      <c r="BV314" s="482"/>
      <c r="BW314" s="482"/>
      <c r="BX314" s="482"/>
      <c r="BY314" s="482"/>
      <c r="BZ314" s="482"/>
      <c r="CA314" s="482"/>
      <c r="CB314" s="482"/>
      <c r="CC314" s="482"/>
      <c r="CD314" s="482"/>
      <c r="CE314" s="482"/>
      <c r="CF314" s="482"/>
      <c r="CG314" s="482"/>
      <c r="CH314" s="482"/>
      <c r="CI314" s="482"/>
      <c r="CJ314" s="482"/>
    </row>
    <row r="315" spans="1:88" ht="12.75" customHeight="1" x14ac:dyDescent="0.2">
      <c r="A315" s="482">
        <v>3</v>
      </c>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c r="AE315" s="482"/>
      <c r="AF315" s="482"/>
      <c r="AG315" s="482"/>
      <c r="AH315" s="482"/>
      <c r="AI315" s="482"/>
      <c r="AJ315" s="482"/>
      <c r="AK315" s="482"/>
      <c r="AL315" s="482"/>
      <c r="AM315" s="482"/>
      <c r="AN315" s="482"/>
      <c r="AO315" s="482"/>
      <c r="AP315" s="482"/>
      <c r="AQ315" s="482"/>
      <c r="AR315" s="482"/>
      <c r="AS315" s="482"/>
      <c r="AT315" s="482"/>
      <c r="AU315" s="482"/>
      <c r="AV315" s="482"/>
      <c r="AW315" s="482"/>
      <c r="AX315" s="482"/>
      <c r="AY315" s="482"/>
      <c r="AZ315" s="482"/>
      <c r="BA315" s="482"/>
      <c r="BB315" s="482"/>
      <c r="BC315" s="482"/>
      <c r="BD315" s="482"/>
      <c r="BE315" s="482"/>
      <c r="BF315" s="482"/>
      <c r="BG315" s="482"/>
      <c r="BH315" s="482"/>
      <c r="BI315" s="482"/>
      <c r="BJ315" s="482"/>
      <c r="BK315" s="482"/>
      <c r="BL315" s="482"/>
      <c r="BM315" s="482"/>
      <c r="BN315" s="482"/>
      <c r="BO315" s="482"/>
      <c r="BP315" s="482"/>
      <c r="BQ315" s="482"/>
      <c r="BR315" s="482"/>
      <c r="BS315" s="482"/>
      <c r="BT315" s="482"/>
      <c r="BU315" s="482"/>
      <c r="BV315" s="482"/>
      <c r="BW315" s="482"/>
      <c r="BX315" s="482"/>
      <c r="BY315" s="482"/>
      <c r="BZ315" s="482"/>
      <c r="CA315" s="482"/>
      <c r="CB315" s="482"/>
      <c r="CC315" s="482"/>
      <c r="CD315" s="482"/>
      <c r="CE315" s="482"/>
      <c r="CF315" s="482"/>
      <c r="CG315" s="482"/>
      <c r="CH315" s="482"/>
      <c r="CI315" s="482"/>
      <c r="CJ315" s="482"/>
    </row>
    <row r="316" spans="1:88" ht="12.75" customHeight="1" x14ac:dyDescent="0.2">
      <c r="A316" s="482">
        <v>4</v>
      </c>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c r="AE316" s="482"/>
      <c r="AF316" s="482"/>
      <c r="AG316" s="482"/>
      <c r="AH316" s="482"/>
      <c r="AI316" s="482"/>
      <c r="AJ316" s="482"/>
      <c r="AK316" s="482"/>
      <c r="AL316" s="482"/>
      <c r="AM316" s="482"/>
      <c r="AN316" s="482"/>
      <c r="AO316" s="482"/>
      <c r="AP316" s="482"/>
      <c r="AQ316" s="482"/>
      <c r="AR316" s="482"/>
      <c r="AS316" s="482"/>
      <c r="AT316" s="482"/>
      <c r="AU316" s="482"/>
      <c r="AV316" s="482"/>
      <c r="AW316" s="482"/>
      <c r="AX316" s="482"/>
      <c r="AY316" s="482"/>
      <c r="AZ316" s="482"/>
      <c r="BA316" s="482"/>
      <c r="BB316" s="482"/>
      <c r="BC316" s="482"/>
      <c r="BD316" s="482"/>
      <c r="BE316" s="482"/>
      <c r="BF316" s="482"/>
      <c r="BG316" s="482"/>
      <c r="BH316" s="482"/>
      <c r="BI316" s="482"/>
      <c r="BJ316" s="482"/>
      <c r="BK316" s="482"/>
      <c r="BL316" s="482"/>
      <c r="BM316" s="482"/>
      <c r="BN316" s="482"/>
      <c r="BO316" s="482"/>
      <c r="BP316" s="482"/>
      <c r="BQ316" s="482"/>
      <c r="BR316" s="482"/>
      <c r="BS316" s="482"/>
      <c r="BT316" s="482"/>
      <c r="BU316" s="482"/>
      <c r="BV316" s="482"/>
      <c r="BW316" s="482"/>
      <c r="BX316" s="482"/>
      <c r="BY316" s="482"/>
      <c r="BZ316" s="482"/>
      <c r="CA316" s="482"/>
      <c r="CB316" s="482"/>
      <c r="CC316" s="482"/>
      <c r="CD316" s="482"/>
      <c r="CE316" s="482"/>
      <c r="CF316" s="482"/>
      <c r="CG316" s="482"/>
      <c r="CH316" s="482"/>
      <c r="CI316" s="482"/>
      <c r="CJ316" s="482"/>
    </row>
    <row r="317" spans="1:88" ht="12.75" customHeight="1" x14ac:dyDescent="0.2">
      <c r="A317" s="482">
        <v>5</v>
      </c>
      <c r="B317" s="11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482"/>
      <c r="AR317" s="482"/>
      <c r="AS317" s="482"/>
      <c r="AT317" s="482"/>
      <c r="AU317" s="482"/>
      <c r="AV317" s="482"/>
      <c r="AW317" s="482"/>
      <c r="AX317" s="482"/>
      <c r="AY317" s="482"/>
      <c r="AZ317" s="482"/>
      <c r="BA317" s="482"/>
      <c r="BB317" s="482"/>
      <c r="BC317" s="482"/>
      <c r="BD317" s="482"/>
      <c r="BE317" s="482"/>
      <c r="BF317" s="482"/>
      <c r="BG317" s="482"/>
      <c r="BH317" s="482"/>
      <c r="BI317" s="482"/>
      <c r="BJ317" s="482"/>
      <c r="BK317" s="482"/>
      <c r="BL317" s="482"/>
      <c r="BM317" s="482"/>
      <c r="BN317" s="482"/>
      <c r="BO317" s="482"/>
      <c r="BP317" s="482"/>
      <c r="BQ317" s="482"/>
      <c r="BR317" s="482"/>
      <c r="BS317" s="482"/>
      <c r="BT317" s="482"/>
      <c r="BU317" s="482"/>
      <c r="BV317" s="482"/>
      <c r="BW317" s="482"/>
      <c r="BX317" s="482"/>
      <c r="BY317" s="482"/>
      <c r="BZ317" s="482"/>
      <c r="CA317" s="482"/>
      <c r="CB317" s="482"/>
      <c r="CC317" s="482"/>
      <c r="CD317" s="482"/>
      <c r="CE317" s="482"/>
      <c r="CF317" s="482"/>
      <c r="CG317" s="482"/>
      <c r="CH317" s="482"/>
      <c r="CI317" s="482"/>
      <c r="CJ317" s="482"/>
    </row>
    <row r="318" spans="1:88" ht="12.75" customHeight="1" x14ac:dyDescent="0.2">
      <c r="A318" s="482">
        <v>6</v>
      </c>
      <c r="B318" s="11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c r="AE318" s="482"/>
      <c r="AF318" s="482"/>
      <c r="AG318" s="482"/>
      <c r="AH318" s="482"/>
      <c r="AI318" s="482"/>
      <c r="AJ318" s="482"/>
      <c r="AK318" s="482"/>
      <c r="AL318" s="482"/>
      <c r="AM318" s="482"/>
      <c r="AN318" s="482"/>
      <c r="AO318" s="482"/>
      <c r="AP318" s="482"/>
      <c r="AQ318" s="482"/>
      <c r="AR318" s="482"/>
      <c r="AS318" s="482"/>
      <c r="AT318" s="482"/>
      <c r="AU318" s="482"/>
      <c r="AV318" s="482"/>
      <c r="AW318" s="482"/>
      <c r="AX318" s="482"/>
      <c r="AY318" s="482"/>
      <c r="AZ318" s="482"/>
      <c r="BA318" s="482"/>
      <c r="BB318" s="482"/>
      <c r="BC318" s="482"/>
      <c r="BD318" s="482"/>
      <c r="BE318" s="482"/>
      <c r="BF318" s="482"/>
      <c r="BG318" s="482"/>
      <c r="BH318" s="482"/>
      <c r="BI318" s="482"/>
      <c r="BJ318" s="482"/>
      <c r="BK318" s="482"/>
      <c r="BL318" s="482"/>
      <c r="BM318" s="482"/>
      <c r="BN318" s="482"/>
      <c r="BO318" s="482"/>
      <c r="BP318" s="482"/>
      <c r="BQ318" s="482"/>
      <c r="BR318" s="482"/>
      <c r="BS318" s="482"/>
      <c r="BT318" s="482"/>
      <c r="BU318" s="482"/>
      <c r="BV318" s="482"/>
      <c r="BW318" s="482"/>
      <c r="BX318" s="482"/>
      <c r="BY318" s="482"/>
      <c r="BZ318" s="482"/>
      <c r="CA318" s="482"/>
      <c r="CB318" s="482"/>
      <c r="CC318" s="482"/>
      <c r="CD318" s="482"/>
      <c r="CE318" s="482"/>
      <c r="CF318" s="482"/>
      <c r="CG318" s="482"/>
      <c r="CH318" s="482"/>
      <c r="CI318" s="482"/>
      <c r="CJ318" s="482"/>
    </row>
    <row r="319" spans="1:88" ht="12.75" customHeight="1" x14ac:dyDescent="0.2">
      <c r="A319" s="482">
        <v>7</v>
      </c>
      <c r="B319" s="112"/>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c r="AE319" s="482"/>
      <c r="AF319" s="482"/>
      <c r="AG319" s="482"/>
      <c r="AH319" s="482"/>
      <c r="AI319" s="482"/>
      <c r="AJ319" s="482"/>
      <c r="AK319" s="482"/>
      <c r="AL319" s="482"/>
      <c r="AM319" s="482"/>
      <c r="AN319" s="482"/>
      <c r="AO319" s="482"/>
      <c r="AP319" s="482"/>
      <c r="AQ319" s="482"/>
      <c r="AR319" s="482"/>
      <c r="AS319" s="482"/>
      <c r="AT319" s="482"/>
      <c r="AU319" s="482"/>
      <c r="AV319" s="482"/>
      <c r="AW319" s="482"/>
      <c r="AX319" s="482"/>
      <c r="AY319" s="482"/>
      <c r="AZ319" s="482"/>
      <c r="BA319" s="482"/>
      <c r="BB319" s="482"/>
      <c r="BC319" s="482"/>
      <c r="BD319" s="482"/>
      <c r="BE319" s="482"/>
      <c r="BF319" s="482"/>
      <c r="BG319" s="482"/>
      <c r="BH319" s="482"/>
      <c r="BI319" s="482"/>
      <c r="BJ319" s="482"/>
      <c r="BK319" s="482"/>
      <c r="BL319" s="482"/>
      <c r="BM319" s="482"/>
      <c r="BN319" s="482"/>
      <c r="BO319" s="482"/>
      <c r="BP319" s="482"/>
      <c r="BQ319" s="482"/>
      <c r="BR319" s="482"/>
      <c r="BS319" s="482"/>
      <c r="BT319" s="482"/>
      <c r="BU319" s="482"/>
      <c r="BV319" s="482"/>
      <c r="BW319" s="482"/>
      <c r="BX319" s="482"/>
      <c r="BY319" s="482"/>
      <c r="BZ319" s="482"/>
      <c r="CA319" s="482"/>
      <c r="CB319" s="482"/>
      <c r="CC319" s="482"/>
      <c r="CD319" s="482"/>
      <c r="CE319" s="482"/>
      <c r="CF319" s="482"/>
      <c r="CG319" s="482"/>
      <c r="CH319" s="482"/>
      <c r="CI319" s="482"/>
      <c r="CJ319" s="482"/>
    </row>
    <row r="320" spans="1:88" ht="12.75" customHeight="1" x14ac:dyDescent="0.2">
      <c r="A320" s="482">
        <v>8</v>
      </c>
      <c r="B320" s="11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c r="AE320" s="482"/>
      <c r="AF320" s="482"/>
      <c r="AG320" s="482"/>
      <c r="AH320" s="482"/>
      <c r="AI320" s="482"/>
      <c r="AJ320" s="482"/>
      <c r="AK320" s="482"/>
      <c r="AL320" s="482"/>
      <c r="AM320" s="482"/>
      <c r="AN320" s="482"/>
      <c r="AO320" s="482"/>
      <c r="AP320" s="482"/>
      <c r="AQ320" s="482"/>
      <c r="AR320" s="482"/>
      <c r="AS320" s="482"/>
      <c r="AT320" s="482"/>
      <c r="AU320" s="482"/>
      <c r="AV320" s="482"/>
      <c r="AW320" s="482"/>
      <c r="AX320" s="482"/>
      <c r="AY320" s="482"/>
      <c r="AZ320" s="482"/>
      <c r="BA320" s="482"/>
      <c r="BB320" s="482"/>
      <c r="BC320" s="482"/>
      <c r="BD320" s="482"/>
      <c r="BE320" s="482"/>
      <c r="BF320" s="482"/>
      <c r="BG320" s="482"/>
      <c r="BH320" s="482"/>
      <c r="BI320" s="482"/>
      <c r="BJ320" s="482"/>
      <c r="BK320" s="482"/>
      <c r="BL320" s="482"/>
      <c r="BM320" s="482"/>
      <c r="BN320" s="482"/>
      <c r="BO320" s="482"/>
      <c r="BP320" s="482"/>
      <c r="BQ320" s="482"/>
      <c r="BR320" s="482"/>
      <c r="BS320" s="482"/>
      <c r="BT320" s="482"/>
      <c r="BU320" s="482"/>
      <c r="BV320" s="482"/>
      <c r="BW320" s="482"/>
      <c r="BX320" s="482"/>
      <c r="BY320" s="482"/>
      <c r="BZ320" s="482"/>
      <c r="CA320" s="482"/>
      <c r="CB320" s="482"/>
      <c r="CC320" s="482"/>
      <c r="CD320" s="482"/>
      <c r="CE320" s="482"/>
      <c r="CF320" s="482"/>
      <c r="CG320" s="482"/>
      <c r="CH320" s="482"/>
      <c r="CI320" s="482"/>
      <c r="CJ320" s="482"/>
    </row>
    <row r="321" spans="1:88" ht="12.75" customHeight="1" x14ac:dyDescent="0.2">
      <c r="A321" s="482">
        <v>9</v>
      </c>
      <c r="B321" s="112"/>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c r="AE321" s="482"/>
      <c r="AF321" s="482"/>
      <c r="AG321" s="482"/>
      <c r="AH321" s="482"/>
      <c r="AI321" s="482"/>
      <c r="AJ321" s="482"/>
      <c r="AK321" s="482"/>
      <c r="AL321" s="482"/>
      <c r="AM321" s="482"/>
      <c r="AN321" s="482"/>
      <c r="AO321" s="482"/>
      <c r="AP321" s="482"/>
      <c r="AQ321" s="482"/>
      <c r="AR321" s="482"/>
      <c r="AS321" s="482"/>
      <c r="AT321" s="482"/>
      <c r="AU321" s="482"/>
      <c r="AV321" s="482"/>
      <c r="AW321" s="482"/>
      <c r="AX321" s="482"/>
      <c r="AY321" s="482"/>
      <c r="AZ321" s="482"/>
      <c r="BA321" s="482"/>
      <c r="BB321" s="482"/>
      <c r="BC321" s="482"/>
      <c r="BD321" s="482"/>
      <c r="BE321" s="482"/>
      <c r="BF321" s="482"/>
      <c r="BG321" s="482"/>
      <c r="BH321" s="482"/>
      <c r="BI321" s="482"/>
      <c r="BJ321" s="482"/>
      <c r="BK321" s="482"/>
      <c r="BL321" s="482"/>
      <c r="BM321" s="482"/>
      <c r="BN321" s="482"/>
      <c r="BO321" s="482"/>
      <c r="BP321" s="482"/>
      <c r="BQ321" s="482"/>
      <c r="BR321" s="482"/>
      <c r="BS321" s="482"/>
      <c r="BT321" s="482"/>
      <c r="BU321" s="482"/>
      <c r="BV321" s="482"/>
      <c r="BW321" s="482"/>
      <c r="BX321" s="482"/>
      <c r="BY321" s="482"/>
      <c r="BZ321" s="482"/>
      <c r="CA321" s="482"/>
      <c r="CB321" s="482"/>
      <c r="CC321" s="482"/>
      <c r="CD321" s="482"/>
      <c r="CE321" s="482"/>
      <c r="CF321" s="482"/>
      <c r="CG321" s="482"/>
      <c r="CH321" s="482"/>
      <c r="CI321" s="482"/>
      <c r="CJ321" s="482"/>
    </row>
    <row r="322" spans="1:88" ht="12.75" customHeight="1" x14ac:dyDescent="0.2">
      <c r="A322" s="482">
        <v>10</v>
      </c>
      <c r="B322" s="13"/>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c r="AE322" s="482"/>
      <c r="AF322" s="482"/>
      <c r="AG322" s="482"/>
      <c r="AH322" s="482"/>
      <c r="AI322" s="482"/>
      <c r="AJ322" s="482"/>
      <c r="AK322" s="482"/>
      <c r="AL322" s="482"/>
      <c r="AM322" s="482"/>
      <c r="AN322" s="482"/>
      <c r="AO322" s="482"/>
      <c r="AP322" s="482"/>
      <c r="AQ322" s="482"/>
      <c r="AR322" s="482"/>
      <c r="AS322" s="482"/>
      <c r="AT322" s="482"/>
      <c r="AU322" s="482"/>
      <c r="AV322" s="482"/>
      <c r="AW322" s="482"/>
      <c r="AX322" s="482"/>
      <c r="AY322" s="482"/>
      <c r="AZ322" s="482"/>
      <c r="BA322" s="482"/>
      <c r="BB322" s="482"/>
      <c r="BC322" s="482"/>
      <c r="BD322" s="482"/>
      <c r="BE322" s="482"/>
      <c r="BF322" s="482"/>
      <c r="BG322" s="482"/>
      <c r="BH322" s="482"/>
      <c r="BI322" s="482"/>
      <c r="BJ322" s="482"/>
      <c r="BK322" s="482"/>
      <c r="BL322" s="482"/>
      <c r="BM322" s="482"/>
      <c r="BN322" s="482"/>
      <c r="BO322" s="482"/>
      <c r="BP322" s="482"/>
      <c r="BQ322" s="482"/>
      <c r="BR322" s="482"/>
      <c r="BS322" s="482"/>
      <c r="BT322" s="482"/>
      <c r="BU322" s="482"/>
      <c r="BV322" s="482"/>
      <c r="BW322" s="482"/>
      <c r="BX322" s="482"/>
      <c r="BY322" s="482"/>
      <c r="BZ322" s="482"/>
      <c r="CA322" s="482"/>
      <c r="CB322" s="482"/>
      <c r="CC322" s="482"/>
      <c r="CD322" s="482"/>
      <c r="CE322" s="482"/>
      <c r="CF322" s="482"/>
      <c r="CG322" s="482"/>
      <c r="CH322" s="482"/>
      <c r="CI322" s="482"/>
      <c r="CJ322" s="482"/>
    </row>
    <row r="323" spans="1:88" ht="12.75" customHeight="1" x14ac:dyDescent="0.2">
      <c r="A323" s="482">
        <v>11</v>
      </c>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c r="AE323" s="482"/>
      <c r="AF323" s="482"/>
      <c r="AG323" s="482"/>
      <c r="AH323" s="482"/>
      <c r="AI323" s="482"/>
      <c r="AJ323" s="482"/>
      <c r="AK323" s="482"/>
      <c r="AL323" s="482"/>
      <c r="AM323" s="482"/>
      <c r="AN323" s="482"/>
      <c r="AO323" s="482"/>
      <c r="AP323" s="482"/>
      <c r="AQ323" s="482"/>
      <c r="AR323" s="482"/>
      <c r="AS323" s="482"/>
      <c r="AT323" s="482"/>
      <c r="AU323" s="482"/>
      <c r="AV323" s="482"/>
      <c r="AW323" s="482"/>
      <c r="AX323" s="482"/>
      <c r="AY323" s="482"/>
      <c r="AZ323" s="482"/>
      <c r="BA323" s="482"/>
      <c r="BB323" s="482"/>
      <c r="BC323" s="482"/>
      <c r="BD323" s="482"/>
      <c r="BE323" s="482"/>
      <c r="BF323" s="482"/>
      <c r="BG323" s="482"/>
      <c r="BH323" s="482"/>
      <c r="BI323" s="482"/>
      <c r="BJ323" s="482"/>
      <c r="BK323" s="482"/>
      <c r="BL323" s="482"/>
      <c r="BM323" s="482"/>
      <c r="BN323" s="482"/>
      <c r="BO323" s="482"/>
      <c r="BP323" s="482"/>
      <c r="BQ323" s="482"/>
      <c r="BR323" s="482"/>
      <c r="BS323" s="482"/>
      <c r="BT323" s="482"/>
      <c r="BU323" s="482"/>
      <c r="BV323" s="482"/>
      <c r="BW323" s="482"/>
      <c r="BX323" s="482"/>
      <c r="BY323" s="482"/>
      <c r="BZ323" s="482"/>
      <c r="CA323" s="482"/>
      <c r="CB323" s="482"/>
      <c r="CC323" s="482"/>
      <c r="CD323" s="482"/>
      <c r="CE323" s="482"/>
      <c r="CF323" s="482"/>
      <c r="CG323" s="482"/>
      <c r="CH323" s="482"/>
      <c r="CI323" s="482"/>
      <c r="CJ323" s="482"/>
    </row>
    <row r="324" spans="1:88" ht="12.75" customHeight="1" x14ac:dyDescent="0.2">
      <c r="A324" s="482">
        <v>12</v>
      </c>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c r="AE324" s="482"/>
      <c r="AF324" s="482"/>
      <c r="AG324" s="482"/>
      <c r="AH324" s="482"/>
      <c r="AI324" s="482"/>
      <c r="AJ324" s="482"/>
      <c r="AK324" s="482"/>
      <c r="AL324" s="482"/>
      <c r="AM324" s="482"/>
      <c r="AN324" s="482"/>
      <c r="AO324" s="482"/>
      <c r="AP324" s="482"/>
      <c r="AQ324" s="482"/>
      <c r="AR324" s="482"/>
      <c r="AS324" s="482"/>
      <c r="AT324" s="482"/>
      <c r="AU324" s="482"/>
      <c r="AV324" s="482"/>
      <c r="AW324" s="482"/>
      <c r="AX324" s="482"/>
      <c r="AY324" s="482"/>
      <c r="AZ324" s="482"/>
      <c r="BA324" s="482"/>
      <c r="BB324" s="482"/>
      <c r="BC324" s="482"/>
      <c r="BD324" s="482"/>
      <c r="BE324" s="482"/>
      <c r="BF324" s="482"/>
      <c r="BG324" s="482"/>
      <c r="BH324" s="482"/>
      <c r="BI324" s="482"/>
      <c r="BJ324" s="482"/>
      <c r="BK324" s="482"/>
      <c r="BL324" s="482"/>
      <c r="BM324" s="482"/>
      <c r="BN324" s="482"/>
      <c r="BO324" s="482"/>
      <c r="BP324" s="482"/>
      <c r="BQ324" s="482"/>
      <c r="BR324" s="482"/>
      <c r="BS324" s="482"/>
      <c r="BT324" s="482"/>
      <c r="BU324" s="482"/>
      <c r="BV324" s="482"/>
      <c r="BW324" s="482"/>
      <c r="BX324" s="482"/>
      <c r="BY324" s="482"/>
      <c r="BZ324" s="482"/>
      <c r="CA324" s="482"/>
      <c r="CB324" s="482"/>
      <c r="CC324" s="482"/>
      <c r="CD324" s="482"/>
      <c r="CE324" s="482"/>
      <c r="CF324" s="482"/>
      <c r="CG324" s="482"/>
      <c r="CH324" s="482"/>
      <c r="CI324" s="482"/>
      <c r="CJ324" s="482"/>
    </row>
    <row r="325" spans="1:88" ht="12.75" customHeight="1" x14ac:dyDescent="0.2">
      <c r="A325" s="482">
        <v>13</v>
      </c>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c r="AE325" s="482"/>
      <c r="AF325" s="482"/>
      <c r="AG325" s="482"/>
      <c r="AH325" s="482"/>
      <c r="AI325" s="482"/>
      <c r="AJ325" s="482"/>
      <c r="AK325" s="482"/>
      <c r="AL325" s="482"/>
      <c r="AM325" s="482"/>
      <c r="AN325" s="482"/>
      <c r="AO325" s="482"/>
      <c r="AP325" s="482"/>
      <c r="AQ325" s="482"/>
      <c r="AR325" s="482"/>
      <c r="AS325" s="482"/>
      <c r="AT325" s="482"/>
      <c r="AU325" s="482"/>
      <c r="AV325" s="482"/>
      <c r="AW325" s="482"/>
      <c r="AX325" s="482"/>
      <c r="AY325" s="482"/>
      <c r="AZ325" s="482"/>
      <c r="BA325" s="482"/>
      <c r="BB325" s="482"/>
      <c r="BC325" s="482"/>
      <c r="BD325" s="482"/>
      <c r="BE325" s="482"/>
      <c r="BF325" s="482"/>
      <c r="BG325" s="482"/>
      <c r="BH325" s="482"/>
      <c r="BI325" s="482"/>
      <c r="BJ325" s="482"/>
      <c r="BK325" s="482"/>
      <c r="BL325" s="482"/>
      <c r="BM325" s="482"/>
      <c r="BN325" s="482"/>
      <c r="BO325" s="482"/>
      <c r="BP325" s="482"/>
      <c r="BQ325" s="482"/>
      <c r="BR325" s="482"/>
      <c r="BS325" s="482"/>
      <c r="BT325" s="482"/>
      <c r="BU325" s="482"/>
      <c r="BV325" s="482"/>
      <c r="BW325" s="482"/>
      <c r="BX325" s="482"/>
      <c r="BY325" s="482"/>
      <c r="BZ325" s="482"/>
      <c r="CA325" s="482"/>
      <c r="CB325" s="482"/>
      <c r="CC325" s="482"/>
      <c r="CD325" s="482"/>
      <c r="CE325" s="482"/>
      <c r="CF325" s="482"/>
      <c r="CG325" s="482"/>
      <c r="CH325" s="482"/>
      <c r="CI325" s="482"/>
      <c r="CJ325" s="482"/>
    </row>
    <row r="326" spans="1:88" ht="12.75" customHeight="1" x14ac:dyDescent="0.2">
      <c r="A326" s="482">
        <v>14</v>
      </c>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c r="AE326" s="482"/>
      <c r="AF326" s="482"/>
      <c r="AG326" s="482"/>
      <c r="AH326" s="482"/>
      <c r="AI326" s="482"/>
      <c r="AJ326" s="482"/>
      <c r="AK326" s="482"/>
      <c r="AL326" s="482"/>
      <c r="AM326" s="482"/>
      <c r="AN326" s="482"/>
      <c r="AO326" s="482"/>
      <c r="AP326" s="482"/>
      <c r="AQ326" s="482"/>
      <c r="AR326" s="482"/>
      <c r="AS326" s="482"/>
      <c r="AT326" s="482"/>
      <c r="AU326" s="482"/>
      <c r="AV326" s="482"/>
      <c r="AW326" s="482"/>
      <c r="AX326" s="482"/>
      <c r="AY326" s="482"/>
      <c r="AZ326" s="482"/>
      <c r="BA326" s="482"/>
      <c r="BB326" s="482"/>
      <c r="BC326" s="482"/>
      <c r="BD326" s="482"/>
      <c r="BE326" s="482"/>
      <c r="BF326" s="482"/>
      <c r="BG326" s="482"/>
      <c r="BH326" s="482"/>
      <c r="BI326" s="482"/>
      <c r="BJ326" s="482"/>
      <c r="BK326" s="482"/>
      <c r="BL326" s="482"/>
      <c r="BM326" s="482"/>
      <c r="BN326" s="482"/>
      <c r="BO326" s="482"/>
      <c r="BP326" s="482"/>
      <c r="BQ326" s="482"/>
      <c r="BR326" s="482"/>
      <c r="BS326" s="482"/>
      <c r="BT326" s="482"/>
      <c r="BU326" s="482"/>
      <c r="BV326" s="482"/>
      <c r="BW326" s="482"/>
      <c r="BX326" s="482"/>
      <c r="BY326" s="482"/>
      <c r="BZ326" s="482"/>
      <c r="CA326" s="482"/>
      <c r="CB326" s="482"/>
      <c r="CC326" s="482"/>
      <c r="CD326" s="482"/>
      <c r="CE326" s="482"/>
      <c r="CF326" s="482"/>
      <c r="CG326" s="482"/>
      <c r="CH326" s="482"/>
      <c r="CI326" s="482"/>
      <c r="CJ326" s="482"/>
    </row>
    <row r="327" spans="1:88" ht="12.75" customHeight="1" x14ac:dyDescent="0.2">
      <c r="A327" s="482">
        <v>15</v>
      </c>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c r="AE327" s="482"/>
      <c r="AF327" s="482"/>
      <c r="AG327" s="482"/>
      <c r="AH327" s="482"/>
      <c r="AI327" s="482"/>
      <c r="AJ327" s="482"/>
      <c r="AK327" s="482"/>
      <c r="AL327" s="482"/>
      <c r="AM327" s="482"/>
      <c r="AN327" s="482"/>
      <c r="AO327" s="482"/>
      <c r="AP327" s="482"/>
      <c r="AQ327" s="482"/>
      <c r="AR327" s="482"/>
      <c r="AS327" s="482"/>
      <c r="AT327" s="482"/>
      <c r="AU327" s="482"/>
      <c r="AV327" s="482"/>
      <c r="AW327" s="482"/>
      <c r="AX327" s="482"/>
      <c r="AY327" s="482"/>
      <c r="AZ327" s="482"/>
      <c r="BA327" s="482"/>
      <c r="BB327" s="482"/>
      <c r="BC327" s="482"/>
      <c r="BD327" s="482"/>
      <c r="BE327" s="482"/>
      <c r="BF327" s="482"/>
      <c r="BG327" s="482"/>
      <c r="BH327" s="482"/>
      <c r="BI327" s="482"/>
      <c r="BJ327" s="482"/>
      <c r="BK327" s="482"/>
      <c r="BL327" s="482"/>
      <c r="BM327" s="482"/>
      <c r="BN327" s="482"/>
      <c r="BO327" s="482"/>
      <c r="BP327" s="482"/>
      <c r="BQ327" s="482"/>
      <c r="BR327" s="482"/>
      <c r="BS327" s="482"/>
      <c r="BT327" s="482"/>
      <c r="BU327" s="482"/>
      <c r="BV327" s="482"/>
      <c r="BW327" s="482"/>
      <c r="BX327" s="482"/>
      <c r="BY327" s="482"/>
      <c r="BZ327" s="482"/>
      <c r="CA327" s="482"/>
      <c r="CB327" s="482"/>
      <c r="CC327" s="482"/>
      <c r="CD327" s="482"/>
      <c r="CE327" s="482"/>
      <c r="CF327" s="482"/>
      <c r="CG327" s="482"/>
      <c r="CH327" s="482"/>
      <c r="CI327" s="482"/>
      <c r="CJ327" s="482"/>
    </row>
    <row r="328" spans="1:88" ht="12.75" customHeight="1" x14ac:dyDescent="0.2">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82"/>
      <c r="AO328" s="482"/>
      <c r="AP328" s="482"/>
      <c r="AQ328" s="482"/>
      <c r="AR328" s="482"/>
      <c r="AS328" s="482"/>
      <c r="AT328" s="482"/>
      <c r="AU328" s="482"/>
      <c r="AV328" s="482"/>
      <c r="AW328" s="482"/>
      <c r="AX328" s="482"/>
      <c r="AY328" s="482"/>
      <c r="AZ328" s="482"/>
      <c r="BA328" s="482"/>
      <c r="BB328" s="482"/>
      <c r="BC328" s="482"/>
      <c r="BD328" s="482"/>
      <c r="BE328" s="482"/>
      <c r="BF328" s="482"/>
      <c r="BG328" s="482"/>
      <c r="BH328" s="482"/>
      <c r="BI328" s="482"/>
      <c r="BJ328" s="482"/>
      <c r="BK328" s="482"/>
      <c r="BL328" s="482"/>
      <c r="BM328" s="482"/>
      <c r="BN328" s="482"/>
      <c r="BO328" s="482"/>
      <c r="BP328" s="482"/>
      <c r="BQ328" s="482"/>
      <c r="BR328" s="482"/>
      <c r="BS328" s="482"/>
      <c r="BT328" s="482"/>
      <c r="BU328" s="482"/>
      <c r="BV328" s="482"/>
      <c r="BW328" s="482"/>
      <c r="BX328" s="482"/>
      <c r="BY328" s="482"/>
      <c r="BZ328" s="482"/>
      <c r="CA328" s="482"/>
      <c r="CB328" s="482"/>
      <c r="CC328" s="482"/>
      <c r="CD328" s="482"/>
      <c r="CE328" s="482"/>
      <c r="CF328" s="482"/>
      <c r="CG328" s="482"/>
      <c r="CH328" s="482"/>
      <c r="CI328" s="482"/>
      <c r="CJ328" s="482"/>
    </row>
    <row r="329" spans="1:88" ht="12.75" customHeight="1" x14ac:dyDescent="0.2">
      <c r="A329" s="482"/>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c r="AE329" s="482"/>
      <c r="AF329" s="482"/>
      <c r="AG329" s="482"/>
      <c r="AH329" s="482"/>
      <c r="AI329" s="482"/>
      <c r="AJ329" s="482"/>
      <c r="AK329" s="482"/>
      <c r="AL329" s="482"/>
      <c r="AM329" s="482"/>
      <c r="AN329" s="482"/>
      <c r="AO329" s="482"/>
      <c r="AP329" s="482"/>
      <c r="AQ329" s="482"/>
      <c r="AR329" s="482"/>
      <c r="AS329" s="482"/>
      <c r="AT329" s="482"/>
      <c r="AU329" s="482"/>
      <c r="AV329" s="482"/>
      <c r="AW329" s="482"/>
      <c r="AX329" s="482"/>
      <c r="AY329" s="482"/>
      <c r="AZ329" s="482"/>
      <c r="BA329" s="482"/>
      <c r="BB329" s="482"/>
      <c r="BC329" s="482"/>
      <c r="BD329" s="482"/>
      <c r="BE329" s="482"/>
      <c r="BF329" s="482"/>
      <c r="BG329" s="482"/>
      <c r="BH329" s="482"/>
      <c r="BI329" s="482"/>
      <c r="BJ329" s="482"/>
      <c r="BK329" s="482"/>
      <c r="BL329" s="482"/>
      <c r="BM329" s="482"/>
      <c r="BN329" s="482"/>
      <c r="BO329" s="482"/>
      <c r="BP329" s="482"/>
      <c r="BQ329" s="482"/>
      <c r="BR329" s="482"/>
      <c r="BS329" s="482"/>
      <c r="BT329" s="482"/>
      <c r="BU329" s="482"/>
      <c r="BV329" s="482"/>
      <c r="BW329" s="482"/>
      <c r="BX329" s="482"/>
      <c r="BY329" s="482"/>
      <c r="BZ329" s="482"/>
      <c r="CA329" s="482"/>
      <c r="CB329" s="482"/>
      <c r="CC329" s="482"/>
      <c r="CD329" s="482"/>
      <c r="CE329" s="482"/>
      <c r="CF329" s="482"/>
      <c r="CG329" s="482"/>
      <c r="CH329" s="482"/>
      <c r="CI329" s="482"/>
      <c r="CJ329" s="482"/>
    </row>
    <row r="330" spans="1:88" ht="12.75" customHeight="1" x14ac:dyDescent="0.2">
      <c r="A330" s="482"/>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c r="AE330" s="482"/>
      <c r="AF330" s="482"/>
      <c r="AG330" s="482"/>
      <c r="AH330" s="482"/>
      <c r="AI330" s="482"/>
      <c r="AJ330" s="482"/>
      <c r="AK330" s="482"/>
      <c r="AL330" s="482"/>
      <c r="AM330" s="482"/>
      <c r="AN330" s="482"/>
      <c r="AO330" s="482"/>
      <c r="AP330" s="482"/>
      <c r="AQ330" s="482"/>
      <c r="AR330" s="482"/>
      <c r="AS330" s="482"/>
      <c r="AT330" s="482"/>
      <c r="AU330" s="482"/>
      <c r="AV330" s="482"/>
      <c r="AW330" s="482"/>
      <c r="AX330" s="482"/>
      <c r="AY330" s="482"/>
      <c r="AZ330" s="482"/>
      <c r="BA330" s="482"/>
      <c r="BB330" s="482"/>
      <c r="BC330" s="482"/>
      <c r="BD330" s="482"/>
      <c r="BE330" s="482"/>
      <c r="BF330" s="482"/>
      <c r="BG330" s="482"/>
      <c r="BH330" s="482"/>
      <c r="BI330" s="482"/>
      <c r="BJ330" s="482"/>
      <c r="BK330" s="482"/>
      <c r="BL330" s="482"/>
      <c r="BM330" s="482"/>
      <c r="BN330" s="482"/>
      <c r="BO330" s="482"/>
      <c r="BP330" s="482"/>
      <c r="BQ330" s="482"/>
      <c r="BR330" s="482"/>
      <c r="BS330" s="482"/>
      <c r="BT330" s="482"/>
      <c r="BU330" s="482"/>
      <c r="BV330" s="482"/>
      <c r="BW330" s="482"/>
      <c r="BX330" s="482"/>
      <c r="BY330" s="482"/>
      <c r="BZ330" s="482"/>
      <c r="CA330" s="482"/>
      <c r="CB330" s="482"/>
      <c r="CC330" s="482"/>
      <c r="CD330" s="482"/>
      <c r="CE330" s="482"/>
      <c r="CF330" s="482"/>
      <c r="CG330" s="482"/>
      <c r="CH330" s="482"/>
      <c r="CI330" s="482"/>
      <c r="CJ330" s="482"/>
    </row>
    <row r="331" spans="1:88" ht="12.75" customHeight="1" x14ac:dyDescent="0.2">
      <c r="A331" s="482"/>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c r="AE331" s="482"/>
      <c r="AF331" s="482"/>
      <c r="AG331" s="482"/>
      <c r="AH331" s="482"/>
      <c r="AI331" s="482"/>
      <c r="AJ331" s="482"/>
      <c r="AK331" s="482"/>
      <c r="AL331" s="482"/>
      <c r="AM331" s="482"/>
      <c r="AN331" s="482"/>
      <c r="AO331" s="482"/>
      <c r="AP331" s="482"/>
      <c r="AQ331" s="482"/>
      <c r="AR331" s="482"/>
      <c r="AS331" s="482"/>
      <c r="AT331" s="482"/>
      <c r="AU331" s="482"/>
      <c r="AV331" s="482"/>
      <c r="AW331" s="482"/>
      <c r="AX331" s="482"/>
      <c r="AY331" s="482"/>
      <c r="AZ331" s="482"/>
      <c r="BA331" s="482"/>
      <c r="BB331" s="482"/>
      <c r="BC331" s="482"/>
      <c r="BD331" s="482"/>
      <c r="BE331" s="482"/>
      <c r="BF331" s="482"/>
      <c r="BG331" s="482"/>
      <c r="BH331" s="482"/>
      <c r="BI331" s="482"/>
      <c r="BJ331" s="482"/>
      <c r="BK331" s="482"/>
      <c r="BL331" s="482"/>
      <c r="BM331" s="482"/>
      <c r="BN331" s="482"/>
      <c r="BO331" s="482"/>
      <c r="BP331" s="482"/>
      <c r="BQ331" s="482"/>
      <c r="BR331" s="482"/>
      <c r="BS331" s="482"/>
      <c r="BT331" s="482"/>
      <c r="BU331" s="482"/>
      <c r="BV331" s="482"/>
      <c r="BW331" s="482"/>
      <c r="BX331" s="482"/>
      <c r="BY331" s="482"/>
      <c r="BZ331" s="482"/>
      <c r="CA331" s="482"/>
      <c r="CB331" s="482"/>
      <c r="CC331" s="482"/>
      <c r="CD331" s="482"/>
      <c r="CE331" s="482"/>
      <c r="CF331" s="482"/>
      <c r="CG331" s="482"/>
      <c r="CH331" s="482"/>
      <c r="CI331" s="482"/>
      <c r="CJ331" s="482"/>
    </row>
    <row r="332" spans="1:88" ht="12.75" customHeight="1" x14ac:dyDescent="0.2">
      <c r="A332" s="482"/>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c r="AE332" s="482"/>
      <c r="AF332" s="482"/>
      <c r="AG332" s="482"/>
      <c r="AH332" s="482"/>
      <c r="AI332" s="482"/>
      <c r="AJ332" s="482"/>
      <c r="AK332" s="482"/>
      <c r="AL332" s="482"/>
      <c r="AM332" s="482"/>
      <c r="AN332" s="482"/>
      <c r="AO332" s="482"/>
      <c r="AP332" s="482"/>
      <c r="AQ332" s="482"/>
      <c r="AR332" s="482"/>
      <c r="AS332" s="482"/>
      <c r="AT332" s="482"/>
      <c r="AU332" s="482"/>
      <c r="AV332" s="482"/>
      <c r="AW332" s="482"/>
      <c r="AX332" s="482"/>
      <c r="AY332" s="482"/>
      <c r="AZ332" s="482"/>
      <c r="BA332" s="482"/>
      <c r="BB332" s="482"/>
      <c r="BC332" s="482"/>
      <c r="BD332" s="482"/>
      <c r="BE332" s="482"/>
      <c r="BF332" s="482"/>
      <c r="BG332" s="482"/>
      <c r="BH332" s="482"/>
      <c r="BI332" s="482"/>
      <c r="BJ332" s="482"/>
      <c r="BK332" s="482"/>
      <c r="BL332" s="482"/>
      <c r="BM332" s="482"/>
      <c r="BN332" s="482"/>
      <c r="BO332" s="482"/>
      <c r="BP332" s="482"/>
      <c r="BQ332" s="482"/>
      <c r="BR332" s="482"/>
      <c r="BS332" s="482"/>
      <c r="BT332" s="482"/>
      <c r="BU332" s="482"/>
      <c r="BV332" s="482"/>
      <c r="BW332" s="482"/>
      <c r="BX332" s="482"/>
      <c r="BY332" s="482"/>
      <c r="BZ332" s="482"/>
      <c r="CA332" s="482"/>
      <c r="CB332" s="482"/>
      <c r="CC332" s="482"/>
      <c r="CD332" s="482"/>
      <c r="CE332" s="482"/>
      <c r="CF332" s="482"/>
      <c r="CG332" s="482"/>
      <c r="CH332" s="482"/>
      <c r="CI332" s="482"/>
      <c r="CJ332" s="482"/>
    </row>
    <row r="333" spans="1:88" ht="12.75" customHeight="1" x14ac:dyDescent="0.2">
      <c r="A333" s="482"/>
      <c r="B333" s="48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c r="AE333" s="482"/>
      <c r="AF333" s="482"/>
      <c r="AG333" s="482"/>
      <c r="AH333" s="482"/>
      <c r="AI333" s="482"/>
      <c r="AJ333" s="482"/>
      <c r="AK333" s="482"/>
      <c r="AL333" s="482"/>
      <c r="AM333" s="482"/>
      <c r="AN333" s="482"/>
      <c r="AO333" s="482"/>
      <c r="AP333" s="482"/>
      <c r="AQ333" s="482"/>
      <c r="AR333" s="482"/>
      <c r="AS333" s="482"/>
      <c r="AT333" s="482"/>
      <c r="AU333" s="482"/>
      <c r="AV333" s="482"/>
      <c r="AW333" s="482"/>
      <c r="AX333" s="482"/>
      <c r="AY333" s="482"/>
      <c r="AZ333" s="482"/>
      <c r="BA333" s="482"/>
      <c r="BB333" s="482"/>
      <c r="BC333" s="482"/>
      <c r="BD333" s="482"/>
      <c r="BE333" s="482"/>
      <c r="BF333" s="482"/>
      <c r="BG333" s="482"/>
      <c r="BH333" s="482"/>
      <c r="BI333" s="482"/>
      <c r="BJ333" s="482"/>
      <c r="BK333" s="482"/>
      <c r="BL333" s="482"/>
      <c r="BM333" s="482"/>
      <c r="BN333" s="482"/>
      <c r="BO333" s="482"/>
      <c r="BP333" s="482"/>
      <c r="BQ333" s="482"/>
      <c r="BR333" s="482"/>
      <c r="BS333" s="482"/>
      <c r="BT333" s="482"/>
      <c r="BU333" s="482"/>
      <c r="BV333" s="482"/>
      <c r="BW333" s="482"/>
      <c r="BX333" s="482"/>
      <c r="BY333" s="482"/>
      <c r="BZ333" s="482"/>
      <c r="CA333" s="482"/>
      <c r="CB333" s="482"/>
      <c r="CC333" s="482"/>
      <c r="CD333" s="482"/>
      <c r="CE333" s="482"/>
      <c r="CF333" s="482"/>
      <c r="CG333" s="482"/>
      <c r="CH333" s="482"/>
      <c r="CI333" s="482"/>
      <c r="CJ333" s="482"/>
    </row>
    <row r="334" spans="1:88" ht="12.75" customHeight="1" x14ac:dyDescent="0.2">
      <c r="A334" s="707" t="s">
        <v>2762</v>
      </c>
      <c r="B334" s="704" t="s">
        <v>2768</v>
      </c>
      <c r="C334" s="573"/>
      <c r="D334" s="573"/>
      <c r="E334" s="573"/>
      <c r="F334" s="574"/>
      <c r="G334" s="704" t="s">
        <v>1555</v>
      </c>
      <c r="H334" s="573"/>
      <c r="I334" s="573"/>
      <c r="J334" s="573"/>
      <c r="K334" s="574"/>
      <c r="L334" s="704" t="s">
        <v>1931</v>
      </c>
      <c r="M334" s="573"/>
      <c r="N334" s="573"/>
      <c r="O334" s="573"/>
      <c r="P334" s="574"/>
      <c r="Q334" s="704" t="s">
        <v>2213</v>
      </c>
      <c r="R334" s="573"/>
      <c r="S334" s="573"/>
      <c r="T334" s="573"/>
      <c r="U334" s="574"/>
      <c r="V334" s="704" t="s">
        <v>2769</v>
      </c>
      <c r="W334" s="573"/>
      <c r="X334" s="573"/>
      <c r="Y334" s="573"/>
      <c r="Z334" s="574"/>
      <c r="AA334" s="704" t="s">
        <v>2370</v>
      </c>
      <c r="AB334" s="573"/>
      <c r="AC334" s="573"/>
      <c r="AD334" s="573"/>
      <c r="AE334" s="574"/>
      <c r="AF334" s="482"/>
      <c r="AG334" s="482"/>
      <c r="AH334" s="482"/>
      <c r="AI334" s="482"/>
      <c r="AJ334" s="482"/>
      <c r="AK334" s="482"/>
      <c r="AL334" s="482"/>
      <c r="AM334" s="482"/>
      <c r="AN334" s="482"/>
      <c r="AO334" s="482"/>
      <c r="AP334" s="482"/>
      <c r="AQ334" s="482"/>
      <c r="AR334" s="482"/>
      <c r="AS334" s="482"/>
      <c r="AT334" s="482"/>
      <c r="AU334" s="482"/>
      <c r="AV334" s="482"/>
      <c r="AW334" s="482"/>
      <c r="AX334" s="482"/>
      <c r="AY334" s="482"/>
      <c r="AZ334" s="482"/>
      <c r="BA334" s="482"/>
      <c r="BB334" s="482"/>
      <c r="BC334" s="482"/>
      <c r="BD334" s="482"/>
      <c r="BE334" s="482"/>
      <c r="BF334" s="482"/>
      <c r="BG334" s="482"/>
      <c r="BH334" s="482"/>
      <c r="BI334" s="482"/>
      <c r="BJ334" s="482"/>
      <c r="BK334" s="482"/>
      <c r="BL334" s="482"/>
      <c r="BM334" s="482"/>
      <c r="BN334" s="482"/>
      <c r="BO334" s="482"/>
      <c r="BP334" s="482"/>
      <c r="BQ334" s="482"/>
      <c r="BR334" s="482"/>
      <c r="BS334" s="482"/>
      <c r="BT334" s="482"/>
      <c r="BU334" s="482"/>
      <c r="BV334" s="482"/>
      <c r="BW334" s="482"/>
      <c r="BX334" s="482"/>
      <c r="BY334" s="482"/>
      <c r="BZ334" s="482"/>
      <c r="CA334" s="482"/>
      <c r="CB334" s="482"/>
      <c r="CC334" s="482"/>
      <c r="CD334" s="482"/>
      <c r="CE334" s="482"/>
      <c r="CF334" s="482"/>
      <c r="CG334" s="482"/>
      <c r="CH334" s="482"/>
      <c r="CI334" s="482"/>
      <c r="CJ334" s="482"/>
    </row>
    <row r="335" spans="1:88" ht="12.75" customHeight="1" x14ac:dyDescent="0.2">
      <c r="A335" s="531"/>
      <c r="B335" s="487" t="s">
        <v>19</v>
      </c>
      <c r="C335" s="114" t="s">
        <v>52</v>
      </c>
      <c r="D335" s="114" t="s">
        <v>53</v>
      </c>
      <c r="E335" s="114" t="s">
        <v>54</v>
      </c>
      <c r="F335" s="114" t="s">
        <v>55</v>
      </c>
      <c r="G335" s="487" t="s">
        <v>19</v>
      </c>
      <c r="H335" s="114" t="s">
        <v>52</v>
      </c>
      <c r="I335" s="114" t="s">
        <v>53</v>
      </c>
      <c r="J335" s="114" t="s">
        <v>54</v>
      </c>
      <c r="K335" s="114" t="s">
        <v>55</v>
      </c>
      <c r="L335" s="487" t="s">
        <v>19</v>
      </c>
      <c r="M335" s="114" t="s">
        <v>52</v>
      </c>
      <c r="N335" s="114" t="s">
        <v>53</v>
      </c>
      <c r="O335" s="114" t="s">
        <v>54</v>
      </c>
      <c r="P335" s="114" t="s">
        <v>55</v>
      </c>
      <c r="Q335" s="487" t="s">
        <v>19</v>
      </c>
      <c r="R335" s="114" t="s">
        <v>52</v>
      </c>
      <c r="S335" s="114" t="s">
        <v>53</v>
      </c>
      <c r="T335" s="114" t="s">
        <v>54</v>
      </c>
      <c r="U335" s="114" t="s">
        <v>55</v>
      </c>
      <c r="V335" s="487" t="s">
        <v>19</v>
      </c>
      <c r="W335" s="114" t="s">
        <v>52</v>
      </c>
      <c r="X335" s="114" t="s">
        <v>53</v>
      </c>
      <c r="Y335" s="114" t="s">
        <v>54</v>
      </c>
      <c r="Z335" s="114" t="s">
        <v>55</v>
      </c>
      <c r="AA335" s="487" t="s">
        <v>19</v>
      </c>
      <c r="AB335" s="114" t="s">
        <v>52</v>
      </c>
      <c r="AC335" s="114" t="s">
        <v>53</v>
      </c>
      <c r="AD335" s="114" t="s">
        <v>54</v>
      </c>
      <c r="AE335" s="114" t="s">
        <v>55</v>
      </c>
      <c r="AF335" s="482"/>
      <c r="AG335" s="482"/>
      <c r="AH335" s="482"/>
      <c r="AI335" s="482"/>
      <c r="AJ335" s="482"/>
      <c r="AK335" s="482"/>
      <c r="AL335" s="482"/>
      <c r="AM335" s="482"/>
      <c r="AN335" s="482"/>
      <c r="AO335" s="482"/>
      <c r="AP335" s="482"/>
      <c r="AQ335" s="482"/>
      <c r="AR335" s="482"/>
      <c r="AS335" s="482"/>
      <c r="AT335" s="482"/>
      <c r="AU335" s="482"/>
      <c r="AV335" s="482"/>
      <c r="AW335" s="482"/>
      <c r="AX335" s="482"/>
      <c r="AY335" s="482"/>
      <c r="AZ335" s="482"/>
      <c r="BA335" s="482"/>
      <c r="BB335" s="482"/>
      <c r="BC335" s="482"/>
      <c r="BD335" s="482"/>
      <c r="BE335" s="482"/>
      <c r="BF335" s="518" t="s">
        <v>19</v>
      </c>
      <c r="BG335" s="510" t="s">
        <v>2768</v>
      </c>
      <c r="BH335" s="510" t="s">
        <v>1555</v>
      </c>
      <c r="BI335" s="510" t="s">
        <v>1931</v>
      </c>
      <c r="BJ335" s="510" t="s">
        <v>2213</v>
      </c>
      <c r="BK335" s="510" t="s">
        <v>2769</v>
      </c>
      <c r="BL335" s="510" t="s">
        <v>2370</v>
      </c>
      <c r="BM335" s="485"/>
      <c r="BN335" s="485"/>
      <c r="BO335" s="485"/>
      <c r="BP335" s="485"/>
      <c r="BQ335" s="482"/>
      <c r="BR335" s="482"/>
      <c r="BS335" s="482"/>
      <c r="BT335" s="485"/>
      <c r="BU335" s="485"/>
      <c r="BV335" s="482"/>
      <c r="BW335" s="482"/>
      <c r="BX335" s="485"/>
      <c r="BY335" s="485"/>
      <c r="BZ335" s="485"/>
      <c r="CA335" s="482"/>
      <c r="CB335" s="485"/>
      <c r="CC335" s="485"/>
      <c r="CD335" s="485"/>
      <c r="CE335" s="485"/>
      <c r="CF335" s="482"/>
      <c r="CG335" s="485"/>
      <c r="CH335" s="485"/>
      <c r="CI335" s="485"/>
      <c r="CJ335" s="485"/>
    </row>
    <row r="336" spans="1:88" ht="12.75" customHeight="1" x14ac:dyDescent="0.2">
      <c r="A336" s="531"/>
      <c r="B336" s="483" t="s">
        <v>1</v>
      </c>
      <c r="C336" s="492">
        <f>'9,6, &amp; 2'!P210</f>
        <v>0.25</v>
      </c>
      <c r="D336" s="492">
        <f>'9,6, &amp; 2'!Q210</f>
        <v>0.25</v>
      </c>
      <c r="E336" s="492">
        <f>'9,6, &amp; 2'!R210</f>
        <v>0.5</v>
      </c>
      <c r="F336" s="492">
        <f>'9,6, &amp; 2'!S210</f>
        <v>0</v>
      </c>
      <c r="G336" s="483" t="s">
        <v>1</v>
      </c>
      <c r="H336" s="492">
        <f>'9,6, &amp; 2'!P211</f>
        <v>0</v>
      </c>
      <c r="I336" s="492">
        <f>'9,6, &amp; 2'!Q211</f>
        <v>1</v>
      </c>
      <c r="J336" s="492">
        <f>'9,6, &amp; 2'!R211</f>
        <v>0</v>
      </c>
      <c r="K336" s="492">
        <f>'9,6, &amp; 2'!S211</f>
        <v>0</v>
      </c>
      <c r="L336" s="483" t="s">
        <v>1</v>
      </c>
      <c r="M336" s="491">
        <f>'9,6, &amp; 2'!P212</f>
        <v>0.14285714285714285</v>
      </c>
      <c r="N336" s="491">
        <f>'9,6, &amp; 2'!Q212</f>
        <v>0.2857142857142857</v>
      </c>
      <c r="O336" s="491">
        <f>'9,6, &amp; 2'!R212</f>
        <v>0.5714285714285714</v>
      </c>
      <c r="P336" s="492">
        <f>'9,6, &amp; 2'!S212</f>
        <v>0</v>
      </c>
      <c r="Q336" s="483" t="s">
        <v>1</v>
      </c>
      <c r="R336" s="492">
        <f>'9,6, &amp; 2'!P213</f>
        <v>0</v>
      </c>
      <c r="S336" s="491">
        <f>'9,6, &amp; 2'!Q213</f>
        <v>0.625</v>
      </c>
      <c r="T336" s="491">
        <f>'9,6, &amp; 2'!R213</f>
        <v>0.375</v>
      </c>
      <c r="U336" s="492">
        <f>'9,6, &amp; 2'!S213</f>
        <v>0</v>
      </c>
      <c r="V336" s="483" t="s">
        <v>1</v>
      </c>
      <c r="W336" s="492">
        <f>'9,6, &amp; 2'!P214</f>
        <v>0</v>
      </c>
      <c r="X336" s="492">
        <f>'9,6, &amp; 2'!Q214</f>
        <v>0.5</v>
      </c>
      <c r="Y336" s="492">
        <f>'9,6, &amp; 2'!R214</f>
        <v>0.5</v>
      </c>
      <c r="Z336" s="492">
        <f>'9,6, &amp; 2'!S214</f>
        <v>0</v>
      </c>
      <c r="AA336" s="483" t="s">
        <v>1</v>
      </c>
      <c r="AB336" s="491">
        <f>'9,6, &amp; 2'!P215</f>
        <v>0.14285714285714285</v>
      </c>
      <c r="AC336" s="491">
        <f>'9,6, &amp; 2'!Q215</f>
        <v>0.8571428571428571</v>
      </c>
      <c r="AD336" s="492">
        <f>'9,6, &amp; 2'!R215</f>
        <v>0</v>
      </c>
      <c r="AE336" s="492">
        <f>'9,6, &amp; 2'!S215</f>
        <v>0</v>
      </c>
      <c r="AF336" s="482"/>
      <c r="AG336" s="482"/>
      <c r="AH336" s="482"/>
      <c r="AI336" s="482"/>
      <c r="AJ336" s="482"/>
      <c r="AK336" s="482"/>
      <c r="AL336" s="482"/>
      <c r="AM336" s="482"/>
      <c r="AN336" s="482"/>
      <c r="AO336" s="482"/>
      <c r="AP336" s="482"/>
      <c r="AQ336" s="482"/>
      <c r="AR336" s="482"/>
      <c r="AS336" s="482"/>
      <c r="AT336" s="482"/>
      <c r="AU336" s="482"/>
      <c r="AV336" s="482"/>
      <c r="AW336" s="482"/>
      <c r="AX336" s="482"/>
      <c r="AY336" s="482"/>
      <c r="AZ336" s="482"/>
      <c r="BA336" s="482"/>
      <c r="BB336" s="482"/>
      <c r="BC336" s="482"/>
      <c r="BD336" s="482"/>
      <c r="BE336" s="482"/>
      <c r="BF336" s="519" t="s">
        <v>1</v>
      </c>
      <c r="BG336" s="513">
        <f t="shared" ref="BG336:BG349" si="79">SUM(C336:D336)</f>
        <v>0.5</v>
      </c>
      <c r="BH336" s="513">
        <f t="shared" ref="BH336:BH349" si="80">SUM(H336:I336)</f>
        <v>1</v>
      </c>
      <c r="BI336" s="520">
        <f t="shared" ref="BI336:BI349" si="81">SUM(M336:N336)</f>
        <v>0.42857142857142855</v>
      </c>
      <c r="BJ336" s="520">
        <f t="shared" ref="BJ336:BJ349" si="82">SUM(R336:S336)</f>
        <v>0.625</v>
      </c>
      <c r="BK336" s="513">
        <f t="shared" ref="BK336:BK349" si="83">SUM(W336:X336)</f>
        <v>0.5</v>
      </c>
      <c r="BL336" s="492">
        <f t="shared" ref="BL336:BL349" si="84">SUM(AB336:AC336)</f>
        <v>1</v>
      </c>
      <c r="BM336" s="482"/>
      <c r="BN336" s="482"/>
      <c r="BO336" s="482"/>
      <c r="BP336" s="482"/>
      <c r="BQ336" s="482"/>
      <c r="BR336" s="482"/>
      <c r="BS336" s="482"/>
      <c r="BT336" s="482"/>
      <c r="BU336" s="482"/>
      <c r="BV336" s="482"/>
      <c r="BW336" s="482"/>
      <c r="BX336" s="482"/>
      <c r="BY336" s="482"/>
      <c r="BZ336" s="482"/>
      <c r="CA336" s="482"/>
      <c r="CB336" s="482"/>
      <c r="CC336" s="482"/>
      <c r="CD336" s="482"/>
      <c r="CE336" s="482"/>
      <c r="CF336" s="482"/>
      <c r="CG336" s="482"/>
      <c r="CH336" s="482"/>
      <c r="CI336" s="482"/>
      <c r="CJ336" s="482"/>
    </row>
    <row r="337" spans="1:88" ht="12.75" customHeight="1" x14ac:dyDescent="0.2">
      <c r="A337" s="531"/>
      <c r="B337" s="483" t="s">
        <v>2</v>
      </c>
      <c r="C337" s="492">
        <f>'9,6, &amp; 2'!Z210</f>
        <v>0.25</v>
      </c>
      <c r="D337" s="492">
        <f>'9,6, &amp; 2'!AA210</f>
        <v>0.5</v>
      </c>
      <c r="E337" s="492">
        <f>'9,6, &amp; 2'!AB210</f>
        <v>0.25</v>
      </c>
      <c r="F337" s="492">
        <f>'9,6, &amp; 2'!AC210</f>
        <v>0</v>
      </c>
      <c r="G337" s="483" t="s">
        <v>2</v>
      </c>
      <c r="H337" s="492">
        <f>'9,6, &amp; 2'!Z211</f>
        <v>0</v>
      </c>
      <c r="I337" s="492">
        <f>'9,6, &amp; 2'!AA211</f>
        <v>1</v>
      </c>
      <c r="J337" s="492">
        <f>'9,6, &amp; 2'!AB211</f>
        <v>0</v>
      </c>
      <c r="K337" s="492">
        <f>'9,6, &amp; 2'!AC211</f>
        <v>0</v>
      </c>
      <c r="L337" s="483" t="s">
        <v>2</v>
      </c>
      <c r="M337" s="492">
        <f>'9,6, &amp; 2'!Z212</f>
        <v>0</v>
      </c>
      <c r="N337" s="491">
        <f>'9,6, &amp; 2'!AA212</f>
        <v>0.42857142857142855</v>
      </c>
      <c r="O337" s="491">
        <f>'9,6, &amp; 2'!AB212</f>
        <v>0.5714285714285714</v>
      </c>
      <c r="P337" s="492">
        <f>'9,6, &amp; 2'!AC212</f>
        <v>0</v>
      </c>
      <c r="Q337" s="483" t="s">
        <v>2</v>
      </c>
      <c r="R337" s="492">
        <f>'9,6, &amp; 2'!Z213</f>
        <v>0</v>
      </c>
      <c r="S337" s="492">
        <f>'9,6, &amp; 2'!AA213</f>
        <v>1</v>
      </c>
      <c r="T337" s="492">
        <f>'9,6, &amp; 2'!AB213</f>
        <v>0</v>
      </c>
      <c r="U337" s="492">
        <f>'9,6, &amp; 2'!AC213</f>
        <v>0</v>
      </c>
      <c r="V337" s="483" t="s">
        <v>2</v>
      </c>
      <c r="W337" s="492">
        <f>'9,6, &amp; 2'!Z214</f>
        <v>0</v>
      </c>
      <c r="X337" s="492">
        <f>'9,6, &amp; 2'!AA214</f>
        <v>0.5</v>
      </c>
      <c r="Y337" s="492">
        <f>'9,6, &amp; 2'!AB214</f>
        <v>0.5</v>
      </c>
      <c r="Z337" s="492">
        <f>'9,6, &amp; 2'!AC214</f>
        <v>0</v>
      </c>
      <c r="AA337" s="483" t="s">
        <v>2</v>
      </c>
      <c r="AB337" s="491">
        <f>'9,6, &amp; 2'!Z215</f>
        <v>0.14285714285714285</v>
      </c>
      <c r="AC337" s="491">
        <f>'9,6, &amp; 2'!AA215</f>
        <v>0.8571428571428571</v>
      </c>
      <c r="AD337" s="492">
        <f>'9,6, &amp; 2'!AB215</f>
        <v>0</v>
      </c>
      <c r="AE337" s="492">
        <f>'9,6, &amp; 2'!AC215</f>
        <v>0</v>
      </c>
      <c r="AF337" s="482"/>
      <c r="AG337" s="482"/>
      <c r="AH337" s="482"/>
      <c r="AI337" s="482"/>
      <c r="AJ337" s="482"/>
      <c r="AK337" s="482"/>
      <c r="AL337" s="482"/>
      <c r="AM337" s="482"/>
      <c r="AN337" s="482"/>
      <c r="AO337" s="482"/>
      <c r="AP337" s="482"/>
      <c r="AQ337" s="482"/>
      <c r="AR337" s="482"/>
      <c r="AS337" s="482"/>
      <c r="AT337" s="482"/>
      <c r="AU337" s="482"/>
      <c r="AV337" s="482"/>
      <c r="AW337" s="482"/>
      <c r="AX337" s="482"/>
      <c r="AY337" s="482"/>
      <c r="AZ337" s="482"/>
      <c r="BA337" s="482"/>
      <c r="BB337" s="482"/>
      <c r="BC337" s="482"/>
      <c r="BD337" s="482"/>
      <c r="BE337" s="482"/>
      <c r="BF337" s="519" t="s">
        <v>2</v>
      </c>
      <c r="BG337" s="513">
        <f t="shared" si="79"/>
        <v>0.75</v>
      </c>
      <c r="BH337" s="513">
        <f t="shared" si="80"/>
        <v>1</v>
      </c>
      <c r="BI337" s="520">
        <f t="shared" si="81"/>
        <v>0.42857142857142855</v>
      </c>
      <c r="BJ337" s="513">
        <f t="shared" si="82"/>
        <v>1</v>
      </c>
      <c r="BK337" s="513">
        <f t="shared" si="83"/>
        <v>0.5</v>
      </c>
      <c r="BL337" s="492">
        <f t="shared" si="84"/>
        <v>1</v>
      </c>
      <c r="BM337" s="482"/>
      <c r="BN337" s="482"/>
      <c r="BO337" s="482"/>
      <c r="BP337" s="482"/>
      <c r="BQ337" s="482"/>
      <c r="BR337" s="482"/>
      <c r="BS337" s="482"/>
      <c r="BT337" s="482"/>
      <c r="BU337" s="482"/>
      <c r="BV337" s="482"/>
      <c r="BW337" s="482"/>
      <c r="BX337" s="482"/>
      <c r="BY337" s="482"/>
      <c r="BZ337" s="482"/>
      <c r="CA337" s="482"/>
      <c r="CB337" s="482"/>
      <c r="CC337" s="482"/>
      <c r="CD337" s="482"/>
      <c r="CE337" s="482"/>
      <c r="CF337" s="482"/>
      <c r="CG337" s="482"/>
      <c r="CH337" s="482"/>
      <c r="CI337" s="482"/>
      <c r="CJ337" s="482"/>
    </row>
    <row r="338" spans="1:88" ht="12.75" customHeight="1" x14ac:dyDescent="0.2">
      <c r="A338" s="531"/>
      <c r="B338" s="483" t="s">
        <v>2784</v>
      </c>
      <c r="C338" s="492">
        <f>'9,6, &amp; 2'!AJ210</f>
        <v>0.25</v>
      </c>
      <c r="D338" s="492">
        <f>'9,6, &amp; 2'!AK210</f>
        <v>0</v>
      </c>
      <c r="E338" s="492">
        <f>'9,6, &amp; 2'!AL210</f>
        <v>0.75</v>
      </c>
      <c r="F338" s="492">
        <f>'9,6, &amp; 2'!AM210</f>
        <v>0</v>
      </c>
      <c r="G338" s="483" t="s">
        <v>2784</v>
      </c>
      <c r="H338" s="492">
        <f>'9,6, &amp; 2'!AJ211</f>
        <v>0</v>
      </c>
      <c r="I338" s="492">
        <f>'9,6, &amp; 2'!AK211</f>
        <v>1</v>
      </c>
      <c r="J338" s="492">
        <f>'9,6, &amp; 2'!AL211</f>
        <v>0</v>
      </c>
      <c r="K338" s="492">
        <f>'9,6, &amp; 2'!AM211</f>
        <v>0</v>
      </c>
      <c r="L338" s="483" t="s">
        <v>2784</v>
      </c>
      <c r="M338" s="492">
        <f>'9,6, &amp; 2'!AJ212</f>
        <v>0</v>
      </c>
      <c r="N338" s="491">
        <f>'9,6, &amp; 2'!AK212</f>
        <v>0.7142857142857143</v>
      </c>
      <c r="O338" s="491">
        <f>'9,6, &amp; 2'!AL212</f>
        <v>0.2857142857142857</v>
      </c>
      <c r="P338" s="492">
        <f>'9,6, &amp; 2'!AM212</f>
        <v>0</v>
      </c>
      <c r="Q338" s="483" t="s">
        <v>2784</v>
      </c>
      <c r="R338" s="492">
        <f>'9,6, &amp; 2'!AJ213</f>
        <v>0</v>
      </c>
      <c r="S338" s="492">
        <f>'9,6, &amp; 2'!AK213</f>
        <v>1</v>
      </c>
      <c r="T338" s="492">
        <f>'9,6, &amp; 2'!AL213</f>
        <v>0</v>
      </c>
      <c r="U338" s="492">
        <f>'9,6, &amp; 2'!AM213</f>
        <v>0</v>
      </c>
      <c r="V338" s="483" t="s">
        <v>2784</v>
      </c>
      <c r="W338" s="492">
        <f>'9,6, &amp; 2'!AJ214</f>
        <v>0</v>
      </c>
      <c r="X338" s="492">
        <f>'9,6, &amp; 2'!AK214</f>
        <v>0.5</v>
      </c>
      <c r="Y338" s="492">
        <f>'9,6, &amp; 2'!AL214</f>
        <v>0.5</v>
      </c>
      <c r="Z338" s="492">
        <f>'9,6, &amp; 2'!AM214</f>
        <v>0</v>
      </c>
      <c r="AA338" s="483" t="s">
        <v>2784</v>
      </c>
      <c r="AB338" s="491">
        <f>'9,6, &amp; 2'!AJ215</f>
        <v>0.14285714285714285</v>
      </c>
      <c r="AC338" s="491">
        <f>'9,6, &amp; 2'!AK215</f>
        <v>0.8571428571428571</v>
      </c>
      <c r="AD338" s="492">
        <f>'9,6, &amp; 2'!AL215</f>
        <v>0</v>
      </c>
      <c r="AE338" s="492">
        <f>'9,6, &amp; 2'!AM215</f>
        <v>0</v>
      </c>
      <c r="AF338" s="482"/>
      <c r="AG338" s="482"/>
      <c r="AH338" s="482"/>
      <c r="AI338" s="482"/>
      <c r="AJ338" s="482"/>
      <c r="AK338" s="482"/>
      <c r="AL338" s="482"/>
      <c r="AM338" s="482"/>
      <c r="AN338" s="482"/>
      <c r="AO338" s="482"/>
      <c r="AP338" s="482"/>
      <c r="AQ338" s="482"/>
      <c r="AR338" s="482"/>
      <c r="AS338" s="482"/>
      <c r="AT338" s="482"/>
      <c r="AU338" s="482"/>
      <c r="AV338" s="482"/>
      <c r="AW338" s="482"/>
      <c r="AX338" s="482"/>
      <c r="AY338" s="482"/>
      <c r="AZ338" s="482"/>
      <c r="BA338" s="482"/>
      <c r="BB338" s="482"/>
      <c r="BC338" s="482"/>
      <c r="BD338" s="482"/>
      <c r="BE338" s="482"/>
      <c r="BF338" s="519" t="s">
        <v>2784</v>
      </c>
      <c r="BG338" s="513">
        <f t="shared" si="79"/>
        <v>0.25</v>
      </c>
      <c r="BH338" s="513">
        <f t="shared" si="80"/>
        <v>1</v>
      </c>
      <c r="BI338" s="520">
        <f t="shared" si="81"/>
        <v>0.7142857142857143</v>
      </c>
      <c r="BJ338" s="513">
        <f t="shared" si="82"/>
        <v>1</v>
      </c>
      <c r="BK338" s="513">
        <f t="shared" si="83"/>
        <v>0.5</v>
      </c>
      <c r="BL338" s="492">
        <f t="shared" si="84"/>
        <v>1</v>
      </c>
      <c r="BM338" s="482"/>
      <c r="BN338" s="482"/>
      <c r="BO338" s="482"/>
      <c r="BP338" s="482"/>
      <c r="BQ338" s="482"/>
      <c r="BR338" s="482"/>
      <c r="BS338" s="482"/>
      <c r="BT338" s="482"/>
      <c r="BU338" s="482"/>
      <c r="BV338" s="482"/>
      <c r="BW338" s="482"/>
      <c r="BX338" s="482"/>
      <c r="BY338" s="482"/>
      <c r="BZ338" s="482"/>
      <c r="CA338" s="482"/>
      <c r="CB338" s="482"/>
      <c r="CC338" s="482"/>
      <c r="CD338" s="482"/>
      <c r="CE338" s="482"/>
      <c r="CF338" s="482"/>
      <c r="CG338" s="482"/>
      <c r="CH338" s="482"/>
      <c r="CI338" s="482"/>
      <c r="CJ338" s="482"/>
    </row>
    <row r="339" spans="1:88" ht="12.75" customHeight="1" x14ac:dyDescent="0.2">
      <c r="A339" s="531"/>
      <c r="B339" s="483" t="s">
        <v>4</v>
      </c>
      <c r="C339" s="492">
        <f>'9,6, &amp; 2'!AT210</f>
        <v>0</v>
      </c>
      <c r="D339" s="492">
        <f>'9,6, &amp; 2'!AU210</f>
        <v>0.75</v>
      </c>
      <c r="E339" s="492">
        <f>'9,6, &amp; 2'!AV210</f>
        <v>0.25</v>
      </c>
      <c r="F339" s="492">
        <f>'9,6, &amp; 2'!AW210</f>
        <v>0</v>
      </c>
      <c r="G339" s="483" t="s">
        <v>4</v>
      </c>
      <c r="H339" s="492">
        <f>'9,6, &amp; 2'!AT211</f>
        <v>0</v>
      </c>
      <c r="I339" s="492">
        <f>'9,6, &amp; 2'!AU211</f>
        <v>1</v>
      </c>
      <c r="J339" s="492">
        <f>'9,6, &amp; 2'!AV211</f>
        <v>0</v>
      </c>
      <c r="K339" s="492">
        <f>'9,6, &amp; 2'!AW211</f>
        <v>0</v>
      </c>
      <c r="L339" s="483" t="s">
        <v>4</v>
      </c>
      <c r="M339" s="492">
        <f>'9,6, &amp; 2'!AT212</f>
        <v>0</v>
      </c>
      <c r="N339" s="491">
        <f>'9,6, &amp; 2'!AU212</f>
        <v>0.5714285714285714</v>
      </c>
      <c r="O339" s="491">
        <f>'9,6, &amp; 2'!AV212</f>
        <v>0.42857142857142855</v>
      </c>
      <c r="P339" s="492">
        <f>'9,6, &amp; 2'!AW212</f>
        <v>0</v>
      </c>
      <c r="Q339" s="483" t="s">
        <v>4</v>
      </c>
      <c r="R339" s="492">
        <f>'9,6, &amp; 2'!AT213</f>
        <v>0</v>
      </c>
      <c r="S339" s="491">
        <f>'9,6, &amp; 2'!AU213</f>
        <v>0.88888888888888884</v>
      </c>
      <c r="T339" s="491">
        <f>'9,6, &amp; 2'!AV213</f>
        <v>0.1111111111111111</v>
      </c>
      <c r="U339" s="492">
        <f>'9,6, &amp; 2'!AW213</f>
        <v>0</v>
      </c>
      <c r="V339" s="483" t="s">
        <v>4</v>
      </c>
      <c r="W339" s="492">
        <f>'9,6, &amp; 2'!AT214</f>
        <v>0</v>
      </c>
      <c r="X339" s="492">
        <f>'9,6, &amp; 2'!AU214</f>
        <v>1</v>
      </c>
      <c r="Y339" s="492">
        <f>'9,6, &amp; 2'!AV214</f>
        <v>0</v>
      </c>
      <c r="Z339" s="492">
        <f>'9,6, &amp; 2'!AW214</f>
        <v>0</v>
      </c>
      <c r="AA339" s="483" t="s">
        <v>4</v>
      </c>
      <c r="AB339" s="492">
        <f>'9,6, &amp; 2'!AT215</f>
        <v>0</v>
      </c>
      <c r="AC339" s="491">
        <f>'9,6, &amp; 2'!AU215</f>
        <v>0.7142857142857143</v>
      </c>
      <c r="AD339" s="491">
        <f>'9,6, &amp; 2'!AV215</f>
        <v>0.2857142857142857</v>
      </c>
      <c r="AE339" s="492">
        <f>'9,6, &amp; 2'!AW215</f>
        <v>0</v>
      </c>
      <c r="AF339" s="482"/>
      <c r="AG339" s="482"/>
      <c r="AH339" s="482"/>
      <c r="AI339" s="482"/>
      <c r="AJ339" s="482"/>
      <c r="AK339" s="482"/>
      <c r="AL339" s="482"/>
      <c r="AM339" s="482"/>
      <c r="AN339" s="482"/>
      <c r="AO339" s="482"/>
      <c r="AP339" s="482"/>
      <c r="AQ339" s="482"/>
      <c r="AR339" s="482"/>
      <c r="AS339" s="482"/>
      <c r="AT339" s="482"/>
      <c r="AU339" s="482"/>
      <c r="AV339" s="482"/>
      <c r="AW339" s="482"/>
      <c r="AX339" s="482"/>
      <c r="AY339" s="482"/>
      <c r="AZ339" s="482"/>
      <c r="BA339" s="482"/>
      <c r="BB339" s="482"/>
      <c r="BC339" s="482"/>
      <c r="BD339" s="482"/>
      <c r="BE339" s="482"/>
      <c r="BF339" s="519" t="s">
        <v>4</v>
      </c>
      <c r="BG339" s="513">
        <f t="shared" si="79"/>
        <v>0.75</v>
      </c>
      <c r="BH339" s="513">
        <f t="shared" si="80"/>
        <v>1</v>
      </c>
      <c r="BI339" s="520">
        <f t="shared" si="81"/>
        <v>0.5714285714285714</v>
      </c>
      <c r="BJ339" s="520">
        <f t="shared" si="82"/>
        <v>0.88888888888888884</v>
      </c>
      <c r="BK339" s="513">
        <f t="shared" si="83"/>
        <v>1</v>
      </c>
      <c r="BL339" s="491">
        <f t="shared" si="84"/>
        <v>0.7142857142857143</v>
      </c>
      <c r="BM339" s="482"/>
      <c r="BN339" s="482"/>
      <c r="BO339" s="482"/>
      <c r="BP339" s="482"/>
      <c r="BQ339" s="482"/>
      <c r="BR339" s="482"/>
      <c r="BS339" s="482"/>
      <c r="BT339" s="482"/>
      <c r="BU339" s="482"/>
      <c r="BV339" s="482"/>
      <c r="BW339" s="482"/>
      <c r="BX339" s="482"/>
      <c r="BY339" s="482"/>
      <c r="BZ339" s="482"/>
      <c r="CA339" s="482"/>
      <c r="CB339" s="482"/>
      <c r="CC339" s="482"/>
      <c r="CD339" s="482"/>
      <c r="CE339" s="482"/>
      <c r="CF339" s="482"/>
      <c r="CG339" s="482"/>
      <c r="CH339" s="482"/>
      <c r="CI339" s="482"/>
      <c r="CJ339" s="482"/>
    </row>
    <row r="340" spans="1:88" ht="12.75" customHeight="1" x14ac:dyDescent="0.2">
      <c r="A340" s="531"/>
      <c r="B340" s="503" t="s">
        <v>2785</v>
      </c>
      <c r="C340" s="504"/>
      <c r="D340" s="504"/>
      <c r="E340" s="504"/>
      <c r="F340" s="504"/>
      <c r="G340" s="483" t="s">
        <v>2785</v>
      </c>
      <c r="H340" s="492">
        <f>'9,6, &amp; 2'!BD211</f>
        <v>0</v>
      </c>
      <c r="I340" s="492">
        <f>'9,6, &amp; 2'!BE211</f>
        <v>1</v>
      </c>
      <c r="J340" s="492">
        <f>'9,6, &amp; 2'!BF211</f>
        <v>0</v>
      </c>
      <c r="K340" s="492">
        <f>'9,6, &amp; 2'!BG211</f>
        <v>0</v>
      </c>
      <c r="L340" s="483" t="s">
        <v>2785</v>
      </c>
      <c r="M340" s="492">
        <f>'9,6, &amp; 2'!BD212</f>
        <v>0</v>
      </c>
      <c r="N340" s="492">
        <f>'9,6, &amp; 2'!BE212</f>
        <v>0</v>
      </c>
      <c r="O340" s="492">
        <f>'9,6, &amp; 2'!BF212</f>
        <v>1</v>
      </c>
      <c r="P340" s="492">
        <f>'9,6, &amp; 2'!BG212</f>
        <v>0.14285714285714285</v>
      </c>
      <c r="Q340" s="483" t="s">
        <v>2785</v>
      </c>
      <c r="R340" s="492">
        <f>'9,6, &amp; 2'!BD213</f>
        <v>0</v>
      </c>
      <c r="S340" s="491">
        <f>'9,6, &amp; 2'!BE213</f>
        <v>0.77777777777777779</v>
      </c>
      <c r="T340" s="491">
        <f>'9,6, &amp; 2'!BF213</f>
        <v>0.22222222222222221</v>
      </c>
      <c r="U340" s="492">
        <f>'9,6, &amp; 2'!BG213</f>
        <v>0</v>
      </c>
      <c r="V340" s="483" t="s">
        <v>2785</v>
      </c>
      <c r="W340" s="492">
        <f>'9,6, &amp; 2'!BD214</f>
        <v>0</v>
      </c>
      <c r="X340" s="492">
        <f>'9,6, &amp; 2'!BE214</f>
        <v>1</v>
      </c>
      <c r="Y340" s="492">
        <f>'9,6, &amp; 2'!BF214</f>
        <v>0</v>
      </c>
      <c r="Z340" s="492">
        <f>'9,6, &amp; 2'!BG214</f>
        <v>0</v>
      </c>
      <c r="AA340" s="503" t="s">
        <v>2785</v>
      </c>
      <c r="AB340" s="505"/>
      <c r="AC340" s="505"/>
      <c r="AD340" s="505"/>
      <c r="AE340" s="504"/>
      <c r="AF340" s="482"/>
      <c r="AG340" s="482"/>
      <c r="AH340" s="482"/>
      <c r="AI340" s="482"/>
      <c r="AJ340" s="482"/>
      <c r="AK340" s="482"/>
      <c r="AL340" s="482"/>
      <c r="AM340" s="482"/>
      <c r="AN340" s="482"/>
      <c r="AO340" s="482"/>
      <c r="AP340" s="482"/>
      <c r="AQ340" s="482"/>
      <c r="AR340" s="482"/>
      <c r="AS340" s="482"/>
      <c r="AT340" s="482"/>
      <c r="AU340" s="482"/>
      <c r="AV340" s="482"/>
      <c r="AW340" s="482"/>
      <c r="AX340" s="482"/>
      <c r="AY340" s="482"/>
      <c r="AZ340" s="482"/>
      <c r="BA340" s="482"/>
      <c r="BB340" s="482"/>
      <c r="BC340" s="482"/>
      <c r="BD340" s="482"/>
      <c r="BE340" s="482"/>
      <c r="BF340" s="519" t="s">
        <v>2785</v>
      </c>
      <c r="BG340" s="513">
        <f t="shared" si="79"/>
        <v>0</v>
      </c>
      <c r="BH340" s="513">
        <f t="shared" si="80"/>
        <v>1</v>
      </c>
      <c r="BI340" s="513">
        <f t="shared" si="81"/>
        <v>0</v>
      </c>
      <c r="BJ340" s="520">
        <f t="shared" si="82"/>
        <v>0.77777777777777779</v>
      </c>
      <c r="BK340" s="513">
        <f t="shared" si="83"/>
        <v>1</v>
      </c>
      <c r="BL340" s="492">
        <f t="shared" si="84"/>
        <v>0</v>
      </c>
      <c r="BM340" s="482"/>
      <c r="BN340" s="482"/>
      <c r="BO340" s="482"/>
      <c r="BP340" s="482"/>
      <c r="BQ340" s="482"/>
      <c r="BR340" s="482"/>
      <c r="BS340" s="482"/>
      <c r="BT340" s="482"/>
      <c r="BU340" s="482"/>
      <c r="BV340" s="482"/>
      <c r="BW340" s="482"/>
      <c r="BX340" s="482"/>
      <c r="BY340" s="482"/>
      <c r="BZ340" s="482"/>
      <c r="CA340" s="482"/>
      <c r="CB340" s="482"/>
      <c r="CC340" s="482"/>
      <c r="CD340" s="482"/>
      <c r="CE340" s="482"/>
      <c r="CF340" s="482"/>
      <c r="CG340" s="482"/>
      <c r="CH340" s="482"/>
      <c r="CI340" s="482"/>
      <c r="CJ340" s="482"/>
    </row>
    <row r="341" spans="1:88" ht="12.75" customHeight="1" x14ac:dyDescent="0.2">
      <c r="A341" s="531"/>
      <c r="B341" s="483" t="s">
        <v>6</v>
      </c>
      <c r="C341" s="492">
        <f>'9,6, &amp; 2'!BN210</f>
        <v>0</v>
      </c>
      <c r="D341" s="492">
        <f>'9,6, &amp; 2'!BO210</f>
        <v>0.25</v>
      </c>
      <c r="E341" s="492">
        <f>'9,6, &amp; 2'!BP210</f>
        <v>0.75</v>
      </c>
      <c r="F341" s="492">
        <f>'9,6, &amp; 2'!BQ210</f>
        <v>0</v>
      </c>
      <c r="G341" s="483" t="s">
        <v>6</v>
      </c>
      <c r="H341" s="492">
        <f>'9,6, &amp; 2'!BN211</f>
        <v>0</v>
      </c>
      <c r="I341" s="492">
        <f>'9,6, &amp; 2'!BO211</f>
        <v>1</v>
      </c>
      <c r="J341" s="492">
        <f>'9,6, &amp; 2'!BP211</f>
        <v>0</v>
      </c>
      <c r="K341" s="492">
        <f>'9,6, &amp; 2'!BQ211</f>
        <v>0</v>
      </c>
      <c r="L341" s="483" t="s">
        <v>6</v>
      </c>
      <c r="M341" s="492">
        <f>'9,6, &amp; 2'!BN212</f>
        <v>0</v>
      </c>
      <c r="N341" s="491">
        <f>'9,6, &amp; 2'!BO212</f>
        <v>0.33333333333333331</v>
      </c>
      <c r="O341" s="491">
        <f>'9,6, &amp; 2'!BP212</f>
        <v>0.66666666666666663</v>
      </c>
      <c r="P341" s="492">
        <f>'9,6, &amp; 2'!BQ212</f>
        <v>0</v>
      </c>
      <c r="Q341" s="503" t="s">
        <v>6</v>
      </c>
      <c r="R341" s="504"/>
      <c r="S341" s="505"/>
      <c r="T341" s="505"/>
      <c r="U341" s="504"/>
      <c r="V341" s="483" t="s">
        <v>6</v>
      </c>
      <c r="W341" s="492">
        <f>'9,6, &amp; 2'!BN214</f>
        <v>0</v>
      </c>
      <c r="X341" s="492">
        <f>'9,6, &amp; 2'!BO214</f>
        <v>0.5</v>
      </c>
      <c r="Y341" s="492">
        <f>'9,6, &amp; 2'!BP214</f>
        <v>0.5</v>
      </c>
      <c r="Z341" s="492">
        <f>'9,6, &amp; 2'!BQ214</f>
        <v>0</v>
      </c>
      <c r="AA341" s="483" t="s">
        <v>6</v>
      </c>
      <c r="AB341" s="491">
        <f>'9,6, &amp; 2'!BN215</f>
        <v>0.14285714285714285</v>
      </c>
      <c r="AC341" s="491">
        <f>'9,6, &amp; 2'!BO215</f>
        <v>0.8571428571428571</v>
      </c>
      <c r="AD341" s="492">
        <f>'9,6, &amp; 2'!BP215</f>
        <v>0</v>
      </c>
      <c r="AE341" s="492">
        <f>'9,6, &amp; 2'!BQ215</f>
        <v>0</v>
      </c>
      <c r="AF341" s="482"/>
      <c r="AG341" s="482"/>
      <c r="AH341" s="482"/>
      <c r="AI341" s="482"/>
      <c r="AJ341" s="482"/>
      <c r="AK341" s="482"/>
      <c r="AL341" s="482"/>
      <c r="AM341" s="482"/>
      <c r="AN341" s="482"/>
      <c r="AO341" s="482"/>
      <c r="AP341" s="482"/>
      <c r="AQ341" s="482"/>
      <c r="AR341" s="482"/>
      <c r="AS341" s="482"/>
      <c r="AT341" s="482"/>
      <c r="AU341" s="482"/>
      <c r="AV341" s="482"/>
      <c r="AW341" s="482"/>
      <c r="AX341" s="482"/>
      <c r="AY341" s="482"/>
      <c r="AZ341" s="482"/>
      <c r="BA341" s="482"/>
      <c r="BB341" s="482"/>
      <c r="BC341" s="482"/>
      <c r="BD341" s="482"/>
      <c r="BE341" s="482"/>
      <c r="BF341" s="519" t="s">
        <v>6</v>
      </c>
      <c r="BG341" s="513">
        <f t="shared" si="79"/>
        <v>0.25</v>
      </c>
      <c r="BH341" s="513">
        <f t="shared" si="80"/>
        <v>1</v>
      </c>
      <c r="BI341" s="520">
        <f t="shared" si="81"/>
        <v>0.33333333333333331</v>
      </c>
      <c r="BJ341" s="513">
        <f t="shared" si="82"/>
        <v>0</v>
      </c>
      <c r="BK341" s="513">
        <f t="shared" si="83"/>
        <v>0.5</v>
      </c>
      <c r="BL341" s="492">
        <f t="shared" si="84"/>
        <v>1</v>
      </c>
      <c r="BM341" s="482"/>
      <c r="BN341" s="482"/>
      <c r="BO341" s="482"/>
      <c r="BP341" s="482"/>
      <c r="BQ341" s="482"/>
      <c r="BR341" s="482"/>
      <c r="BS341" s="482"/>
      <c r="BT341" s="482"/>
      <c r="BU341" s="482"/>
      <c r="BV341" s="482"/>
      <c r="BW341" s="482"/>
      <c r="BX341" s="482"/>
      <c r="BY341" s="482"/>
      <c r="BZ341" s="482"/>
      <c r="CA341" s="482"/>
      <c r="CB341" s="482"/>
      <c r="CC341" s="482"/>
      <c r="CD341" s="482"/>
      <c r="CE341" s="482"/>
      <c r="CF341" s="482"/>
      <c r="CG341" s="482"/>
      <c r="CH341" s="482"/>
      <c r="CI341" s="482"/>
      <c r="CJ341" s="482"/>
    </row>
    <row r="342" spans="1:88" ht="12.75" customHeight="1" x14ac:dyDescent="0.2">
      <c r="A342" s="531"/>
      <c r="B342" s="483" t="s">
        <v>5</v>
      </c>
      <c r="C342" s="492">
        <f>'9,6, &amp; 2'!BX210</f>
        <v>0</v>
      </c>
      <c r="D342" s="492">
        <f>'9,6, &amp; 2'!BY210</f>
        <v>0.5</v>
      </c>
      <c r="E342" s="492">
        <f>'9,6, &amp; 2'!BZ210</f>
        <v>0.5</v>
      </c>
      <c r="F342" s="492">
        <f>'9,6, &amp; 2'!CA210</f>
        <v>0</v>
      </c>
      <c r="G342" s="483" t="s">
        <v>5</v>
      </c>
      <c r="H342" s="492">
        <f>'9,6, &amp; 2'!BX211</f>
        <v>0</v>
      </c>
      <c r="I342" s="492">
        <f>'9,6, &amp; 2'!BY211</f>
        <v>1</v>
      </c>
      <c r="J342" s="492">
        <f>'9,6, &amp; 2'!BZ211</f>
        <v>0</v>
      </c>
      <c r="K342" s="492">
        <f>'9,6, &amp; 2'!CA211</f>
        <v>0</v>
      </c>
      <c r="L342" s="483" t="s">
        <v>5</v>
      </c>
      <c r="M342" s="492">
        <f>'9,6, &amp; 2'!BX212</f>
        <v>0</v>
      </c>
      <c r="N342" s="491">
        <f>'9,6, &amp; 2'!BY212</f>
        <v>0.2857142857142857</v>
      </c>
      <c r="O342" s="491">
        <f>'9,6, &amp; 2'!BZ212</f>
        <v>0.7142857142857143</v>
      </c>
      <c r="P342" s="492">
        <f>'9,6, &amp; 2'!CA212</f>
        <v>0</v>
      </c>
      <c r="Q342" s="483" t="s">
        <v>5</v>
      </c>
      <c r="R342" s="492">
        <f>'9,6, &amp; 2'!BX213</f>
        <v>0</v>
      </c>
      <c r="S342" s="491">
        <f>'9,6, &amp; 2'!BY213</f>
        <v>0.88888888888888884</v>
      </c>
      <c r="T342" s="491">
        <f>'9,6, &amp; 2'!BZ213</f>
        <v>0.1111111111111111</v>
      </c>
      <c r="U342" s="492">
        <f>'9,6, &amp; 2'!CA213</f>
        <v>0</v>
      </c>
      <c r="V342" s="483" t="s">
        <v>5</v>
      </c>
      <c r="W342" s="492">
        <f>'9,6, &amp; 2'!BX214</f>
        <v>0</v>
      </c>
      <c r="X342" s="492">
        <f>'9,6, &amp; 2'!BY214</f>
        <v>1</v>
      </c>
      <c r="Y342" s="492">
        <f>'9,6, &amp; 2'!BZ214</f>
        <v>0</v>
      </c>
      <c r="Z342" s="492">
        <f>'9,6, &amp; 2'!CA214</f>
        <v>0</v>
      </c>
      <c r="AA342" s="483" t="s">
        <v>5</v>
      </c>
      <c r="AB342" s="492">
        <f>'9,6, &amp; 2'!BX215</f>
        <v>0</v>
      </c>
      <c r="AC342" s="492">
        <f>'9,6, &amp; 2'!BY215</f>
        <v>1</v>
      </c>
      <c r="AD342" s="492">
        <f>'9,6, &amp; 2'!BZ215</f>
        <v>0</v>
      </c>
      <c r="AE342" s="492">
        <f>'9,6, &amp; 2'!CA215</f>
        <v>0</v>
      </c>
      <c r="AF342" s="482"/>
      <c r="AG342" s="482"/>
      <c r="AH342" s="482"/>
      <c r="AI342" s="482"/>
      <c r="AJ342" s="482"/>
      <c r="AK342" s="482"/>
      <c r="AL342" s="482"/>
      <c r="AM342" s="482"/>
      <c r="AN342" s="482"/>
      <c r="AO342" s="482"/>
      <c r="AP342" s="482"/>
      <c r="AQ342" s="482"/>
      <c r="AR342" s="482"/>
      <c r="AS342" s="482"/>
      <c r="AT342" s="482"/>
      <c r="AU342" s="482"/>
      <c r="AV342" s="482"/>
      <c r="AW342" s="482"/>
      <c r="AX342" s="482"/>
      <c r="AY342" s="482"/>
      <c r="AZ342" s="482"/>
      <c r="BA342" s="482"/>
      <c r="BB342" s="482"/>
      <c r="BC342" s="482"/>
      <c r="BD342" s="482"/>
      <c r="BE342" s="482"/>
      <c r="BF342" s="519" t="s">
        <v>5</v>
      </c>
      <c r="BG342" s="513">
        <f t="shared" si="79"/>
        <v>0.5</v>
      </c>
      <c r="BH342" s="513">
        <f t="shared" si="80"/>
        <v>1</v>
      </c>
      <c r="BI342" s="520">
        <f t="shared" si="81"/>
        <v>0.2857142857142857</v>
      </c>
      <c r="BJ342" s="520">
        <f t="shared" si="82"/>
        <v>0.88888888888888884</v>
      </c>
      <c r="BK342" s="513">
        <f t="shared" si="83"/>
        <v>1</v>
      </c>
      <c r="BL342" s="492">
        <f t="shared" si="84"/>
        <v>1</v>
      </c>
      <c r="BM342" s="482"/>
      <c r="BN342" s="482"/>
      <c r="BO342" s="482"/>
      <c r="BP342" s="482"/>
      <c r="BQ342" s="482"/>
      <c r="BR342" s="482"/>
      <c r="BS342" s="482"/>
      <c r="BT342" s="482"/>
      <c r="BU342" s="482"/>
      <c r="BV342" s="482"/>
      <c r="BW342" s="482"/>
      <c r="BX342" s="482"/>
      <c r="BY342" s="482"/>
      <c r="BZ342" s="482"/>
      <c r="CA342" s="482"/>
      <c r="CB342" s="482"/>
      <c r="CC342" s="482"/>
      <c r="CD342" s="482"/>
      <c r="CE342" s="482"/>
      <c r="CF342" s="482"/>
      <c r="CG342" s="482"/>
      <c r="CH342" s="482"/>
      <c r="CI342" s="482"/>
      <c r="CJ342" s="482"/>
    </row>
    <row r="343" spans="1:88" ht="12.75" customHeight="1" x14ac:dyDescent="0.2">
      <c r="A343" s="531"/>
      <c r="B343" s="483" t="s">
        <v>7</v>
      </c>
      <c r="C343" s="492">
        <f>'9,6, &amp; 2'!CH210</f>
        <v>0</v>
      </c>
      <c r="D343" s="492">
        <f>'9,6, &amp; 2'!CI210</f>
        <v>0.5</v>
      </c>
      <c r="E343" s="492">
        <f>'9,6, &amp; 2'!CJ210</f>
        <v>0.5</v>
      </c>
      <c r="F343" s="492">
        <f>'9,6, &amp; 2'!CK210</f>
        <v>0</v>
      </c>
      <c r="G343" s="483" t="s">
        <v>7</v>
      </c>
      <c r="H343" s="492">
        <f>'9,6, &amp; 2'!CH211</f>
        <v>0</v>
      </c>
      <c r="I343" s="492">
        <f>'9,6, &amp; 2'!CI211</f>
        <v>1</v>
      </c>
      <c r="J343" s="492">
        <f>'9,6, &amp; 2'!CJ211</f>
        <v>0</v>
      </c>
      <c r="K343" s="492">
        <f>'9,6, &amp; 2'!CK211</f>
        <v>0</v>
      </c>
      <c r="L343" s="483" t="s">
        <v>7</v>
      </c>
      <c r="M343" s="492">
        <f>'9,6, &amp; 2'!CH212</f>
        <v>0</v>
      </c>
      <c r="N343" s="491">
        <f>'9,6, &amp; 2'!CI212</f>
        <v>0.5714285714285714</v>
      </c>
      <c r="O343" s="491">
        <f>'9,6, &amp; 2'!CJ212</f>
        <v>0.42857142857142855</v>
      </c>
      <c r="P343" s="492">
        <f>'9,6, &amp; 2'!CK212</f>
        <v>0</v>
      </c>
      <c r="Q343" s="483" t="s">
        <v>7</v>
      </c>
      <c r="R343" s="492">
        <f>'9,6, &amp; 2'!CH213</f>
        <v>0</v>
      </c>
      <c r="S343" s="491">
        <f>'9,6, &amp; 2'!CI213</f>
        <v>0.77777777777777779</v>
      </c>
      <c r="T343" s="491">
        <f>'9,6, &amp; 2'!CJ213</f>
        <v>0.22222222222222221</v>
      </c>
      <c r="U343" s="492">
        <f>'9,6, &amp; 2'!CK213</f>
        <v>0</v>
      </c>
      <c r="V343" s="483" t="s">
        <v>7</v>
      </c>
      <c r="W343" s="492">
        <f>'9,6, &amp; 2'!CH214</f>
        <v>0</v>
      </c>
      <c r="X343" s="492">
        <f>'9,6, &amp; 2'!CI214</f>
        <v>0.5</v>
      </c>
      <c r="Y343" s="492">
        <f>'9,6, &amp; 2'!CJ214</f>
        <v>0.5</v>
      </c>
      <c r="Z343" s="492">
        <f>'9,6, &amp; 2'!CK214</f>
        <v>0</v>
      </c>
      <c r="AA343" s="483" t="s">
        <v>7</v>
      </c>
      <c r="AB343" s="491">
        <f>'9,6, &amp; 2'!CH215</f>
        <v>0.14285714285714285</v>
      </c>
      <c r="AC343" s="491">
        <f>'9,6, &amp; 2'!CI215</f>
        <v>0.8571428571428571</v>
      </c>
      <c r="AD343" s="492">
        <f>'9,6, &amp; 2'!CJ215</f>
        <v>0</v>
      </c>
      <c r="AE343" s="492">
        <f>'9,6, &amp; 2'!CK215</f>
        <v>0</v>
      </c>
      <c r="AF343" s="482"/>
      <c r="AG343" s="482"/>
      <c r="AH343" s="482"/>
      <c r="AI343" s="482"/>
      <c r="AJ343" s="482"/>
      <c r="AK343" s="482"/>
      <c r="AL343" s="482"/>
      <c r="AM343" s="482"/>
      <c r="AN343" s="482"/>
      <c r="AO343" s="482"/>
      <c r="AP343" s="482"/>
      <c r="AQ343" s="482"/>
      <c r="AR343" s="482"/>
      <c r="AS343" s="482"/>
      <c r="AT343" s="482"/>
      <c r="AU343" s="482"/>
      <c r="AV343" s="482"/>
      <c r="AW343" s="482"/>
      <c r="AX343" s="482"/>
      <c r="AY343" s="482"/>
      <c r="AZ343" s="482"/>
      <c r="BA343" s="482"/>
      <c r="BB343" s="482"/>
      <c r="BC343" s="482"/>
      <c r="BD343" s="482"/>
      <c r="BE343" s="482"/>
      <c r="BF343" s="519" t="s">
        <v>7</v>
      </c>
      <c r="BG343" s="513">
        <f t="shared" si="79"/>
        <v>0.5</v>
      </c>
      <c r="BH343" s="513">
        <f t="shared" si="80"/>
        <v>1</v>
      </c>
      <c r="BI343" s="520">
        <f t="shared" si="81"/>
        <v>0.5714285714285714</v>
      </c>
      <c r="BJ343" s="520">
        <f t="shared" si="82"/>
        <v>0.77777777777777779</v>
      </c>
      <c r="BK343" s="513">
        <f t="shared" si="83"/>
        <v>0.5</v>
      </c>
      <c r="BL343" s="492">
        <f t="shared" si="84"/>
        <v>1</v>
      </c>
      <c r="BM343" s="482"/>
      <c r="BN343" s="482"/>
      <c r="BO343" s="482"/>
      <c r="BP343" s="482"/>
      <c r="BQ343" s="482"/>
      <c r="BR343" s="482"/>
      <c r="BS343" s="482"/>
      <c r="BT343" s="482"/>
      <c r="BU343" s="482"/>
      <c r="BV343" s="482"/>
      <c r="BW343" s="482"/>
      <c r="BX343" s="482"/>
      <c r="BY343" s="482"/>
      <c r="BZ343" s="482"/>
      <c r="CA343" s="482"/>
      <c r="CB343" s="482"/>
      <c r="CC343" s="482"/>
      <c r="CD343" s="482"/>
      <c r="CE343" s="482"/>
      <c r="CF343" s="482"/>
      <c r="CG343" s="482"/>
      <c r="CH343" s="482"/>
      <c r="CI343" s="482"/>
      <c r="CJ343" s="482"/>
    </row>
    <row r="344" spans="1:88" ht="12.75" customHeight="1" x14ac:dyDescent="0.2">
      <c r="A344" s="531"/>
      <c r="B344" s="483" t="s">
        <v>3</v>
      </c>
      <c r="C344" s="492">
        <f>'9,6, &amp; 2'!CR210</f>
        <v>0.25</v>
      </c>
      <c r="D344" s="492">
        <f>'9,6, &amp; 2'!CS210</f>
        <v>0.25</v>
      </c>
      <c r="E344" s="492">
        <f>'9,6, &amp; 2'!CT210</f>
        <v>0.5</v>
      </c>
      <c r="F344" s="492">
        <f>'9,6, &amp; 2'!CU210</f>
        <v>0</v>
      </c>
      <c r="G344" s="483" t="s">
        <v>3</v>
      </c>
      <c r="H344" s="492">
        <f>'9,6, &amp; 2'!CR211</f>
        <v>0</v>
      </c>
      <c r="I344" s="492">
        <f>'9,6, &amp; 2'!CS211</f>
        <v>1</v>
      </c>
      <c r="J344" s="492">
        <f>'9,6, &amp; 2'!CT211</f>
        <v>0</v>
      </c>
      <c r="K344" s="492">
        <f>'9,6, &amp; 2'!CU211</f>
        <v>0</v>
      </c>
      <c r="L344" s="483" t="s">
        <v>3</v>
      </c>
      <c r="M344" s="492">
        <f>'9,6, &amp; 2'!CR212</f>
        <v>0</v>
      </c>
      <c r="N344" s="491">
        <f>'9,6, &amp; 2'!CS212</f>
        <v>0.2857142857142857</v>
      </c>
      <c r="O344" s="491">
        <f>'9,6, &amp; 2'!CT212</f>
        <v>0.7142857142857143</v>
      </c>
      <c r="P344" s="492">
        <f>'9,6, &amp; 2'!CU212</f>
        <v>0</v>
      </c>
      <c r="Q344" s="483" t="s">
        <v>3</v>
      </c>
      <c r="R344" s="492">
        <f>'9,6, &amp; 2'!CR213</f>
        <v>0</v>
      </c>
      <c r="S344" s="491">
        <f>'9,6, &amp; 2'!CS213</f>
        <v>0.88888888888888884</v>
      </c>
      <c r="T344" s="491">
        <f>'9,6, &amp; 2'!CT213</f>
        <v>0.1111111111111111</v>
      </c>
      <c r="U344" s="492">
        <f>'9,6, &amp; 2'!CU213</f>
        <v>0</v>
      </c>
      <c r="V344" s="483" t="s">
        <v>3</v>
      </c>
      <c r="W344" s="492">
        <f>'9,6, &amp; 2'!CR214</f>
        <v>0</v>
      </c>
      <c r="X344" s="492">
        <f>'9,6, &amp; 2'!CS214</f>
        <v>0.5</v>
      </c>
      <c r="Y344" s="492">
        <f>'9,6, &amp; 2'!CT214</f>
        <v>0.5</v>
      </c>
      <c r="Z344" s="492">
        <f>'9,6, &amp; 2'!CU214</f>
        <v>0</v>
      </c>
      <c r="AA344" s="483" t="s">
        <v>3</v>
      </c>
      <c r="AB344" s="491">
        <f>'9,6, &amp; 2'!CR215</f>
        <v>0.14285714285714285</v>
      </c>
      <c r="AC344" s="491">
        <f>'9,6, &amp; 2'!CS215</f>
        <v>0.8571428571428571</v>
      </c>
      <c r="AD344" s="492">
        <f>'9,6, &amp; 2'!CT215</f>
        <v>0</v>
      </c>
      <c r="AE344" s="492">
        <f>'9,6, &amp; 2'!CU215</f>
        <v>0</v>
      </c>
      <c r="AF344" s="482"/>
      <c r="AG344" s="482"/>
      <c r="AH344" s="482"/>
      <c r="AI344" s="482"/>
      <c r="AJ344" s="482"/>
      <c r="AK344" s="482"/>
      <c r="AL344" s="482"/>
      <c r="AM344" s="482"/>
      <c r="AN344" s="482"/>
      <c r="AO344" s="482"/>
      <c r="AP344" s="482"/>
      <c r="AQ344" s="482"/>
      <c r="AR344" s="482"/>
      <c r="AS344" s="482"/>
      <c r="AT344" s="482"/>
      <c r="AU344" s="482"/>
      <c r="AV344" s="482"/>
      <c r="AW344" s="482"/>
      <c r="AX344" s="482"/>
      <c r="AY344" s="482"/>
      <c r="AZ344" s="482"/>
      <c r="BA344" s="482"/>
      <c r="BB344" s="482"/>
      <c r="BC344" s="482"/>
      <c r="BD344" s="482"/>
      <c r="BE344" s="482"/>
      <c r="BF344" s="519" t="s">
        <v>3</v>
      </c>
      <c r="BG344" s="513">
        <f t="shared" si="79"/>
        <v>0.5</v>
      </c>
      <c r="BH344" s="513">
        <f t="shared" si="80"/>
        <v>1</v>
      </c>
      <c r="BI344" s="520">
        <f t="shared" si="81"/>
        <v>0.2857142857142857</v>
      </c>
      <c r="BJ344" s="520">
        <f t="shared" si="82"/>
        <v>0.88888888888888884</v>
      </c>
      <c r="BK344" s="513">
        <f t="shared" si="83"/>
        <v>0.5</v>
      </c>
      <c r="BL344" s="492">
        <f t="shared" si="84"/>
        <v>1</v>
      </c>
      <c r="BM344" s="482"/>
      <c r="BN344" s="482"/>
      <c r="BO344" s="482"/>
      <c r="BP344" s="482"/>
      <c r="BQ344" s="482"/>
      <c r="BR344" s="482"/>
      <c r="BS344" s="482"/>
      <c r="BT344" s="482"/>
      <c r="BU344" s="482"/>
      <c r="BV344" s="482"/>
      <c r="BW344" s="482"/>
      <c r="BX344" s="482"/>
      <c r="BY344" s="482"/>
      <c r="BZ344" s="482"/>
      <c r="CA344" s="482"/>
      <c r="CB344" s="482"/>
      <c r="CC344" s="482"/>
      <c r="CD344" s="482"/>
      <c r="CE344" s="482"/>
      <c r="CF344" s="482"/>
      <c r="CG344" s="482"/>
      <c r="CH344" s="482"/>
      <c r="CI344" s="482"/>
      <c r="CJ344" s="482"/>
    </row>
    <row r="345" spans="1:88" ht="12.75" customHeight="1" x14ac:dyDescent="0.2">
      <c r="A345" s="531"/>
      <c r="B345" s="483" t="s">
        <v>12</v>
      </c>
      <c r="C345" s="492">
        <f>'9,6, &amp; 2'!DB210</f>
        <v>0</v>
      </c>
      <c r="D345" s="492">
        <f>'9,6, &amp; 2'!DC210</f>
        <v>0.25</v>
      </c>
      <c r="E345" s="492">
        <f>'9,6, &amp; 2'!DD210</f>
        <v>0.75</v>
      </c>
      <c r="F345" s="492">
        <f>'9,6, &amp; 2'!DE210</f>
        <v>0</v>
      </c>
      <c r="G345" s="483" t="s">
        <v>12</v>
      </c>
      <c r="H345" s="492">
        <f>'9,6, &amp; 2'!DB211</f>
        <v>0</v>
      </c>
      <c r="I345" s="492">
        <f>'9,6, &amp; 2'!DC211</f>
        <v>0.5</v>
      </c>
      <c r="J345" s="492">
        <f>'9,6, &amp; 2'!DD211</f>
        <v>0.5</v>
      </c>
      <c r="K345" s="492">
        <f>'9,6, &amp; 2'!DE211</f>
        <v>0</v>
      </c>
      <c r="L345" s="483" t="s">
        <v>12</v>
      </c>
      <c r="M345" s="492">
        <f>'9,6, &amp; 2'!DB212</f>
        <v>0</v>
      </c>
      <c r="N345" s="491">
        <f>'9,6, &amp; 2'!DC212</f>
        <v>0.14285714285714285</v>
      </c>
      <c r="O345" s="491">
        <f>'9,6, &amp; 2'!DD212</f>
        <v>0.7142857142857143</v>
      </c>
      <c r="P345" s="492">
        <f>'9,6, &amp; 2'!DE212</f>
        <v>0</v>
      </c>
      <c r="Q345" s="483" t="s">
        <v>12</v>
      </c>
      <c r="R345" s="492">
        <f>'9,6, &amp; 2'!DB213</f>
        <v>0</v>
      </c>
      <c r="S345" s="492">
        <f>'9,6, &amp; 2'!DC213</f>
        <v>1</v>
      </c>
      <c r="T345" s="492">
        <f>'9,6, &amp; 2'!DD213</f>
        <v>0</v>
      </c>
      <c r="U345" s="492">
        <f>'9,6, &amp; 2'!DE213</f>
        <v>0</v>
      </c>
      <c r="V345" s="483" t="s">
        <v>12</v>
      </c>
      <c r="W345" s="492">
        <f>'9,6, &amp; 2'!DB214</f>
        <v>0</v>
      </c>
      <c r="X345" s="492">
        <f>'9,6, &amp; 2'!DC214</f>
        <v>1</v>
      </c>
      <c r="Y345" s="492">
        <f>'9,6, &amp; 2'!DD214</f>
        <v>0</v>
      </c>
      <c r="Z345" s="492">
        <f>'9,6, &amp; 2'!DE214</f>
        <v>0</v>
      </c>
      <c r="AA345" s="483" t="s">
        <v>12</v>
      </c>
      <c r="AB345" s="491">
        <f>'9,6, &amp; 2'!DB215</f>
        <v>0.14285714285714285</v>
      </c>
      <c r="AC345" s="491">
        <f>'9,6, &amp; 2'!DC215</f>
        <v>0.5714285714285714</v>
      </c>
      <c r="AD345" s="491">
        <f>'9,6, &amp; 2'!DD215</f>
        <v>0.2857142857142857</v>
      </c>
      <c r="AE345" s="492">
        <f>'9,6, &amp; 2'!DE215</f>
        <v>0</v>
      </c>
      <c r="AF345" s="482"/>
      <c r="AG345" s="482"/>
      <c r="AH345" s="482"/>
      <c r="AI345" s="482"/>
      <c r="AJ345" s="482"/>
      <c r="AK345" s="482"/>
      <c r="AL345" s="482"/>
      <c r="AM345" s="482"/>
      <c r="AN345" s="482"/>
      <c r="AO345" s="482"/>
      <c r="AP345" s="482"/>
      <c r="AQ345" s="482"/>
      <c r="AR345" s="482"/>
      <c r="AS345" s="482"/>
      <c r="AT345" s="482"/>
      <c r="AU345" s="482"/>
      <c r="AV345" s="482"/>
      <c r="AW345" s="482"/>
      <c r="AX345" s="482"/>
      <c r="AY345" s="482"/>
      <c r="AZ345" s="482"/>
      <c r="BA345" s="482"/>
      <c r="BB345" s="482"/>
      <c r="BC345" s="482"/>
      <c r="BD345" s="482"/>
      <c r="BE345" s="482"/>
      <c r="BF345" s="519" t="s">
        <v>12</v>
      </c>
      <c r="BG345" s="513">
        <f t="shared" si="79"/>
        <v>0.25</v>
      </c>
      <c r="BH345" s="513">
        <f t="shared" si="80"/>
        <v>0.5</v>
      </c>
      <c r="BI345" s="520">
        <f t="shared" si="81"/>
        <v>0.14285714285714285</v>
      </c>
      <c r="BJ345" s="513">
        <f t="shared" si="82"/>
        <v>1</v>
      </c>
      <c r="BK345" s="513">
        <f t="shared" si="83"/>
        <v>1</v>
      </c>
      <c r="BL345" s="491">
        <f t="shared" si="84"/>
        <v>0.71428571428571419</v>
      </c>
      <c r="BM345" s="482"/>
      <c r="BN345" s="482"/>
      <c r="BO345" s="482"/>
      <c r="BP345" s="482"/>
      <c r="BQ345" s="482"/>
      <c r="BR345" s="482"/>
      <c r="BS345" s="482"/>
      <c r="BT345" s="482"/>
      <c r="BU345" s="482"/>
      <c r="BV345" s="482"/>
      <c r="BW345" s="482"/>
      <c r="BX345" s="482"/>
      <c r="BY345" s="482"/>
      <c r="BZ345" s="482"/>
      <c r="CA345" s="482"/>
      <c r="CB345" s="482"/>
      <c r="CC345" s="482"/>
      <c r="CD345" s="482"/>
      <c r="CE345" s="482"/>
      <c r="CF345" s="482"/>
      <c r="CG345" s="482"/>
      <c r="CH345" s="482"/>
      <c r="CI345" s="482"/>
      <c r="CJ345" s="482"/>
    </row>
    <row r="346" spans="1:88" ht="12.75" customHeight="1" x14ac:dyDescent="0.2">
      <c r="A346" s="531"/>
      <c r="B346" s="483" t="s">
        <v>11</v>
      </c>
      <c r="C346" s="492">
        <f>'9,6, &amp; 2'!DL210</f>
        <v>0</v>
      </c>
      <c r="D346" s="492">
        <f>'9,6, &amp; 2'!DM210</f>
        <v>0.25</v>
      </c>
      <c r="E346" s="492">
        <f>'9,6, &amp; 2'!DN210</f>
        <v>0.75</v>
      </c>
      <c r="F346" s="492">
        <f>'9,6, &amp; 2'!DO210</f>
        <v>0</v>
      </c>
      <c r="G346" s="483" t="s">
        <v>11</v>
      </c>
      <c r="H346" s="492">
        <f>'9,6, &amp; 2'!DL211</f>
        <v>0</v>
      </c>
      <c r="I346" s="492">
        <f>'9,6, &amp; 2'!DM211</f>
        <v>1</v>
      </c>
      <c r="J346" s="492">
        <f>'9,6, &amp; 2'!DN211</f>
        <v>0</v>
      </c>
      <c r="K346" s="492">
        <f>'9,6, &amp; 2'!DO211</f>
        <v>0</v>
      </c>
      <c r="L346" s="483" t="s">
        <v>11</v>
      </c>
      <c r="M346" s="492">
        <f>'9,6, &amp; 2'!DL212</f>
        <v>0</v>
      </c>
      <c r="N346" s="491">
        <f>'9,6, &amp; 2'!DM212</f>
        <v>0.2857142857142857</v>
      </c>
      <c r="O346" s="491">
        <f>'9,6, &amp; 2'!DN212</f>
        <v>0.7142857142857143</v>
      </c>
      <c r="P346" s="492">
        <f>'9,6, &amp; 2'!DO212</f>
        <v>0</v>
      </c>
      <c r="Q346" s="483" t="s">
        <v>11</v>
      </c>
      <c r="R346" s="492">
        <f>'9,6, &amp; 2'!DL213</f>
        <v>0</v>
      </c>
      <c r="S346" s="491">
        <f>'9,6, &amp; 2'!DM213</f>
        <v>0.77777777777777779</v>
      </c>
      <c r="T346" s="491">
        <f>'9,6, &amp; 2'!DN213</f>
        <v>0.22222222222222221</v>
      </c>
      <c r="U346" s="492">
        <f>'9,6, &amp; 2'!DO213</f>
        <v>0</v>
      </c>
      <c r="V346" s="483" t="s">
        <v>11</v>
      </c>
      <c r="W346" s="492">
        <f>'9,6, &amp; 2'!DL214</f>
        <v>0</v>
      </c>
      <c r="X346" s="492">
        <f>'9,6, &amp; 2'!DM214</f>
        <v>1</v>
      </c>
      <c r="Y346" s="492">
        <f>'9,6, &amp; 2'!DN214</f>
        <v>0</v>
      </c>
      <c r="Z346" s="492">
        <f>'9,6, &amp; 2'!DO214</f>
        <v>0</v>
      </c>
      <c r="AA346" s="483" t="s">
        <v>11</v>
      </c>
      <c r="AB346" s="491">
        <f>'9,6, &amp; 2'!DL215</f>
        <v>0.14285714285714285</v>
      </c>
      <c r="AC346" s="491">
        <f>'9,6, &amp; 2'!DM215</f>
        <v>0.8571428571428571</v>
      </c>
      <c r="AD346" s="492">
        <f>'9,6, &amp; 2'!DN215</f>
        <v>0</v>
      </c>
      <c r="AE346" s="492">
        <f>'9,6, &amp; 2'!DO215</f>
        <v>0</v>
      </c>
      <c r="AF346" s="482"/>
      <c r="AG346" s="482"/>
      <c r="AH346" s="482"/>
      <c r="AI346" s="482"/>
      <c r="AJ346" s="482"/>
      <c r="AK346" s="482"/>
      <c r="AL346" s="482"/>
      <c r="AM346" s="482"/>
      <c r="AN346" s="482"/>
      <c r="AO346" s="482"/>
      <c r="AP346" s="482"/>
      <c r="AQ346" s="482"/>
      <c r="AR346" s="482"/>
      <c r="AS346" s="482"/>
      <c r="AT346" s="482"/>
      <c r="AU346" s="482"/>
      <c r="AV346" s="482"/>
      <c r="AW346" s="482"/>
      <c r="AX346" s="482"/>
      <c r="AY346" s="482"/>
      <c r="AZ346" s="482"/>
      <c r="BA346" s="482"/>
      <c r="BB346" s="482"/>
      <c r="BC346" s="482"/>
      <c r="BD346" s="482"/>
      <c r="BE346" s="482"/>
      <c r="BF346" s="519" t="s">
        <v>11</v>
      </c>
      <c r="BG346" s="513">
        <f t="shared" si="79"/>
        <v>0.25</v>
      </c>
      <c r="BH346" s="513">
        <f t="shared" si="80"/>
        <v>1</v>
      </c>
      <c r="BI346" s="520">
        <f t="shared" si="81"/>
        <v>0.2857142857142857</v>
      </c>
      <c r="BJ346" s="520">
        <f t="shared" si="82"/>
        <v>0.77777777777777779</v>
      </c>
      <c r="BK346" s="513">
        <f t="shared" si="83"/>
        <v>1</v>
      </c>
      <c r="BL346" s="492">
        <f t="shared" si="84"/>
        <v>1</v>
      </c>
      <c r="BM346" s="482"/>
      <c r="BN346" s="482"/>
      <c r="BO346" s="482"/>
      <c r="BP346" s="482"/>
      <c r="BQ346" s="482"/>
      <c r="BR346" s="482"/>
      <c r="BS346" s="482"/>
      <c r="BT346" s="482"/>
      <c r="BU346" s="482"/>
      <c r="BV346" s="482"/>
      <c r="BW346" s="482"/>
      <c r="BX346" s="482"/>
      <c r="BY346" s="482"/>
      <c r="BZ346" s="482"/>
      <c r="CA346" s="482"/>
      <c r="CB346" s="482"/>
      <c r="CC346" s="482"/>
      <c r="CD346" s="482"/>
      <c r="CE346" s="482"/>
      <c r="CF346" s="482"/>
      <c r="CG346" s="482"/>
      <c r="CH346" s="482"/>
      <c r="CI346" s="482"/>
      <c r="CJ346" s="482"/>
    </row>
    <row r="347" spans="1:88" ht="12.75" customHeight="1" x14ac:dyDescent="0.2">
      <c r="A347" s="531"/>
      <c r="B347" s="483" t="s">
        <v>8</v>
      </c>
      <c r="C347" s="492">
        <f>'9,6, &amp; 2'!DV210</f>
        <v>0.25</v>
      </c>
      <c r="D347" s="492">
        <f>'9,6, &amp; 2'!DW210</f>
        <v>0.25</v>
      </c>
      <c r="E347" s="492">
        <f>'9,6, &amp; 2'!DX210</f>
        <v>0.5</v>
      </c>
      <c r="F347" s="492">
        <f>'9,6, &amp; 2'!DY210</f>
        <v>0</v>
      </c>
      <c r="G347" s="483" t="s">
        <v>8</v>
      </c>
      <c r="H347" s="492">
        <f>'9,6, &amp; 2'!DV211</f>
        <v>0</v>
      </c>
      <c r="I347" s="492">
        <f>'9,6, &amp; 2'!DW211</f>
        <v>1</v>
      </c>
      <c r="J347" s="492">
        <f>'9,6, &amp; 2'!DX211</f>
        <v>0</v>
      </c>
      <c r="K347" s="492">
        <f>'9,6, &amp; 2'!DY211</f>
        <v>0</v>
      </c>
      <c r="L347" s="483" t="s">
        <v>8</v>
      </c>
      <c r="M347" s="491">
        <f>'9,6, &amp; 2'!DV212</f>
        <v>0.14285714285714285</v>
      </c>
      <c r="N347" s="491">
        <f>'9,6, &amp; 2'!DW212</f>
        <v>0.42857142857142855</v>
      </c>
      <c r="O347" s="491">
        <f>'9,6, &amp; 2'!DX212</f>
        <v>0.42857142857142855</v>
      </c>
      <c r="P347" s="492">
        <f>'9,6, &amp; 2'!DY212</f>
        <v>0</v>
      </c>
      <c r="Q347" s="483" t="s">
        <v>8</v>
      </c>
      <c r="R347" s="492">
        <f>'9,6, &amp; 2'!DV213</f>
        <v>0</v>
      </c>
      <c r="S347" s="491">
        <f>'9,6, &amp; 2'!DW213</f>
        <v>0.88888888888888884</v>
      </c>
      <c r="T347" s="491">
        <f>'9,6, &amp; 2'!DX213</f>
        <v>0.1111111111111111</v>
      </c>
      <c r="U347" s="492">
        <f>'9,6, &amp; 2'!DY213</f>
        <v>0</v>
      </c>
      <c r="V347" s="483" t="s">
        <v>8</v>
      </c>
      <c r="W347" s="492">
        <f>'9,6, &amp; 2'!DV214</f>
        <v>0</v>
      </c>
      <c r="X347" s="492">
        <f>'9,6, &amp; 2'!DW214</f>
        <v>1</v>
      </c>
      <c r="Y347" s="492">
        <f>'9,6, &amp; 2'!DX214</f>
        <v>0</v>
      </c>
      <c r="Z347" s="492">
        <f>'9,6, &amp; 2'!DY214</f>
        <v>0</v>
      </c>
      <c r="AA347" s="483" t="s">
        <v>8</v>
      </c>
      <c r="AB347" s="491">
        <f>'9,6, &amp; 2'!DV215</f>
        <v>0.14285714285714285</v>
      </c>
      <c r="AC347" s="491">
        <f>'9,6, &amp; 2'!DW215</f>
        <v>0.8571428571428571</v>
      </c>
      <c r="AD347" s="492">
        <f>'9,6, &amp; 2'!DX215</f>
        <v>0</v>
      </c>
      <c r="AE347" s="492">
        <f>'9,6, &amp; 2'!DY215</f>
        <v>0</v>
      </c>
      <c r="AF347" s="482"/>
      <c r="AG347" s="482"/>
      <c r="AH347" s="482"/>
      <c r="AI347" s="482"/>
      <c r="AJ347" s="482"/>
      <c r="AK347" s="482"/>
      <c r="AL347" s="482"/>
      <c r="AM347" s="482"/>
      <c r="AN347" s="482"/>
      <c r="AO347" s="482"/>
      <c r="AP347" s="482"/>
      <c r="AQ347" s="482"/>
      <c r="AR347" s="482"/>
      <c r="AS347" s="482"/>
      <c r="AT347" s="482"/>
      <c r="AU347" s="482"/>
      <c r="AV347" s="482"/>
      <c r="AW347" s="482"/>
      <c r="AX347" s="482"/>
      <c r="AY347" s="482"/>
      <c r="AZ347" s="482"/>
      <c r="BA347" s="482"/>
      <c r="BB347" s="482"/>
      <c r="BC347" s="482"/>
      <c r="BD347" s="482"/>
      <c r="BE347" s="482"/>
      <c r="BF347" s="519" t="s">
        <v>8</v>
      </c>
      <c r="BG347" s="513">
        <f t="shared" si="79"/>
        <v>0.5</v>
      </c>
      <c r="BH347" s="513">
        <f t="shared" si="80"/>
        <v>1</v>
      </c>
      <c r="BI347" s="520">
        <f t="shared" si="81"/>
        <v>0.5714285714285714</v>
      </c>
      <c r="BJ347" s="520">
        <f t="shared" si="82"/>
        <v>0.88888888888888884</v>
      </c>
      <c r="BK347" s="513">
        <f t="shared" si="83"/>
        <v>1</v>
      </c>
      <c r="BL347" s="492">
        <f t="shared" si="84"/>
        <v>1</v>
      </c>
      <c r="BM347" s="482"/>
      <c r="BN347" s="482"/>
      <c r="BO347" s="482"/>
      <c r="BP347" s="482"/>
      <c r="BQ347" s="482"/>
      <c r="BR347" s="482"/>
      <c r="BS347" s="482"/>
      <c r="BT347" s="482"/>
      <c r="BU347" s="482"/>
      <c r="BV347" s="482"/>
      <c r="BW347" s="482"/>
      <c r="BX347" s="482"/>
      <c r="BY347" s="482"/>
      <c r="BZ347" s="482"/>
      <c r="CA347" s="482"/>
      <c r="CB347" s="482"/>
      <c r="CC347" s="482"/>
      <c r="CD347" s="482"/>
      <c r="CE347" s="482"/>
      <c r="CF347" s="482"/>
      <c r="CG347" s="482"/>
      <c r="CH347" s="482"/>
      <c r="CI347" s="482"/>
      <c r="CJ347" s="482"/>
    </row>
    <row r="348" spans="1:88" ht="12.75" customHeight="1" x14ac:dyDescent="0.2">
      <c r="A348" s="531"/>
      <c r="B348" s="483" t="s">
        <v>10</v>
      </c>
      <c r="C348" s="492">
        <f>'9,6, &amp; 2'!EF210</f>
        <v>0.25</v>
      </c>
      <c r="D348" s="492">
        <f>'9,6, &amp; 2'!EG210</f>
        <v>0.25</v>
      </c>
      <c r="E348" s="492">
        <f>'9,6, &amp; 2'!EH210</f>
        <v>0.5</v>
      </c>
      <c r="F348" s="492">
        <f>'9,6, &amp; 2'!EI210</f>
        <v>0</v>
      </c>
      <c r="G348" s="483" t="s">
        <v>10</v>
      </c>
      <c r="H348" s="492">
        <f>'9,6, &amp; 2'!EF211</f>
        <v>0</v>
      </c>
      <c r="I348" s="492">
        <f>'9,6, &amp; 2'!EG211</f>
        <v>1</v>
      </c>
      <c r="J348" s="492">
        <f>'9,6, &amp; 2'!EH211</f>
        <v>0</v>
      </c>
      <c r="K348" s="492">
        <f>'9,6, &amp; 2'!EI211</f>
        <v>0</v>
      </c>
      <c r="L348" s="483" t="s">
        <v>10</v>
      </c>
      <c r="M348" s="492">
        <f>'9,6, &amp; 2'!EF212</f>
        <v>0</v>
      </c>
      <c r="N348" s="491">
        <f>'9,6, &amp; 2'!EG212</f>
        <v>0.7142857142857143</v>
      </c>
      <c r="O348" s="491">
        <f>'9,6, &amp; 2'!EH212</f>
        <v>0.2857142857142857</v>
      </c>
      <c r="P348" s="492">
        <f>'9,6, &amp; 2'!EI212</f>
        <v>0</v>
      </c>
      <c r="Q348" s="483" t="s">
        <v>10</v>
      </c>
      <c r="R348" s="491">
        <f>'9,6, &amp; 2'!EF213</f>
        <v>0.1111111111111111</v>
      </c>
      <c r="S348" s="491">
        <f>'9,6, &amp; 2'!EG213</f>
        <v>0.88888888888888884</v>
      </c>
      <c r="T348" s="492">
        <f>'9,6, &amp; 2'!EH213</f>
        <v>0</v>
      </c>
      <c r="U348" s="492">
        <f>'9,6, &amp; 2'!EI213</f>
        <v>0</v>
      </c>
      <c r="V348" s="483" t="s">
        <v>10</v>
      </c>
      <c r="W348" s="492">
        <f>'9,6, &amp; 2'!EF214</f>
        <v>0</v>
      </c>
      <c r="X348" s="492">
        <f>'9,6, &amp; 2'!EG214</f>
        <v>1</v>
      </c>
      <c r="Y348" s="492">
        <f>'9,6, &amp; 2'!EH214</f>
        <v>0</v>
      </c>
      <c r="Z348" s="492">
        <f>'9,6, &amp; 2'!EI214</f>
        <v>0</v>
      </c>
      <c r="AA348" s="483" t="s">
        <v>10</v>
      </c>
      <c r="AB348" s="491">
        <f>'9,6, &amp; 2'!EF215</f>
        <v>0.14285714285714285</v>
      </c>
      <c r="AC348" s="491">
        <f>'9,6, &amp; 2'!EG215</f>
        <v>0.8571428571428571</v>
      </c>
      <c r="AD348" s="492">
        <f>'9,6, &amp; 2'!EH215</f>
        <v>0</v>
      </c>
      <c r="AE348" s="492">
        <f>'9,6, &amp; 2'!EI215</f>
        <v>0</v>
      </c>
      <c r="AF348" s="482"/>
      <c r="AG348" s="482"/>
      <c r="AH348" s="482"/>
      <c r="AI348" s="482"/>
      <c r="AJ348" s="482"/>
      <c r="AK348" s="482"/>
      <c r="AL348" s="482"/>
      <c r="AM348" s="482"/>
      <c r="AN348" s="482"/>
      <c r="AO348" s="482"/>
      <c r="AP348" s="482"/>
      <c r="AQ348" s="482"/>
      <c r="AR348" s="482"/>
      <c r="AS348" s="482"/>
      <c r="AT348" s="482"/>
      <c r="AU348" s="482"/>
      <c r="AV348" s="482"/>
      <c r="AW348" s="482"/>
      <c r="AX348" s="482"/>
      <c r="AY348" s="482"/>
      <c r="AZ348" s="482"/>
      <c r="BA348" s="482"/>
      <c r="BB348" s="482"/>
      <c r="BC348" s="482"/>
      <c r="BD348" s="482"/>
      <c r="BE348" s="482"/>
      <c r="BF348" s="519" t="s">
        <v>10</v>
      </c>
      <c r="BG348" s="513">
        <f t="shared" si="79"/>
        <v>0.5</v>
      </c>
      <c r="BH348" s="513">
        <f t="shared" si="80"/>
        <v>1</v>
      </c>
      <c r="BI348" s="520">
        <f t="shared" si="81"/>
        <v>0.7142857142857143</v>
      </c>
      <c r="BJ348" s="513">
        <f t="shared" si="82"/>
        <v>1</v>
      </c>
      <c r="BK348" s="513">
        <f t="shared" si="83"/>
        <v>1</v>
      </c>
      <c r="BL348" s="492">
        <f t="shared" si="84"/>
        <v>1</v>
      </c>
      <c r="BM348" s="482"/>
      <c r="BN348" s="482"/>
      <c r="BO348" s="482"/>
      <c r="BP348" s="482"/>
      <c r="BQ348" s="482"/>
      <c r="BR348" s="482"/>
      <c r="BS348" s="482"/>
      <c r="BT348" s="482"/>
      <c r="BU348" s="482"/>
      <c r="BV348" s="482"/>
      <c r="BW348" s="482"/>
      <c r="BX348" s="482"/>
      <c r="BY348" s="482"/>
      <c r="BZ348" s="482"/>
      <c r="CA348" s="482"/>
      <c r="CB348" s="482"/>
      <c r="CC348" s="482"/>
      <c r="CD348" s="482"/>
      <c r="CE348" s="482"/>
      <c r="CF348" s="482"/>
      <c r="CG348" s="482"/>
      <c r="CH348" s="482"/>
      <c r="CI348" s="482"/>
      <c r="CJ348" s="482"/>
    </row>
    <row r="349" spans="1:88" ht="12.75" customHeight="1" x14ac:dyDescent="0.2">
      <c r="A349" s="532"/>
      <c r="B349" s="483" t="s">
        <v>9</v>
      </c>
      <c r="C349" s="492">
        <f>'9,6, &amp; 2'!EP210</f>
        <v>0</v>
      </c>
      <c r="D349" s="492">
        <f>'9,6, &amp; 2'!EQ210</f>
        <v>0.25</v>
      </c>
      <c r="E349" s="492">
        <f>'9,6, &amp; 2'!ER210</f>
        <v>0.75</v>
      </c>
      <c r="F349" s="492">
        <f>'9,6, &amp; 2'!ES210</f>
        <v>0</v>
      </c>
      <c r="G349" s="483" t="s">
        <v>9</v>
      </c>
      <c r="H349" s="492">
        <f>'9,6, &amp; 2'!EP211</f>
        <v>0</v>
      </c>
      <c r="I349" s="492">
        <f>'9,6, &amp; 2'!EQ211</f>
        <v>1</v>
      </c>
      <c r="J349" s="492">
        <f>'9,6, &amp; 2'!ER211</f>
        <v>0</v>
      </c>
      <c r="K349" s="492">
        <f>'9,6, &amp; 2'!ES211</f>
        <v>0</v>
      </c>
      <c r="L349" s="483" t="s">
        <v>9</v>
      </c>
      <c r="M349" s="491">
        <f>'9,6, &amp; 2'!EP212</f>
        <v>0.14285714285714285</v>
      </c>
      <c r="N349" s="491">
        <f>'9,6, &amp; 2'!EQ212</f>
        <v>0.42857142857142855</v>
      </c>
      <c r="O349" s="491">
        <f>'9,6, &amp; 2'!ER212</f>
        <v>0.42857142857142855</v>
      </c>
      <c r="P349" s="492">
        <f>'9,6, &amp; 2'!ES212</f>
        <v>0</v>
      </c>
      <c r="Q349" s="483" t="s">
        <v>9</v>
      </c>
      <c r="R349" s="492">
        <f>'9,6, &amp; 2'!EP213</f>
        <v>0</v>
      </c>
      <c r="S349" s="492">
        <f>'9,6, &amp; 2'!EQ213</f>
        <v>1</v>
      </c>
      <c r="T349" s="492">
        <f>'9,6, &amp; 2'!ER213</f>
        <v>0</v>
      </c>
      <c r="U349" s="492">
        <f>'9,6, &amp; 2'!ES213</f>
        <v>0</v>
      </c>
      <c r="V349" s="483" t="s">
        <v>9</v>
      </c>
      <c r="W349" s="492">
        <f>'9,6, &amp; 2'!EP214</f>
        <v>0</v>
      </c>
      <c r="X349" s="492">
        <f>'9,6, &amp; 2'!EQ214</f>
        <v>0.5</v>
      </c>
      <c r="Y349" s="492">
        <f>'9,6, &amp; 2'!ER214</f>
        <v>0.5</v>
      </c>
      <c r="Z349" s="492">
        <f>'9,6, &amp; 2'!ES214</f>
        <v>0</v>
      </c>
      <c r="AA349" s="483" t="s">
        <v>9</v>
      </c>
      <c r="AB349" s="491">
        <f>'9,6, &amp; 2'!EP215</f>
        <v>0.14285714285714285</v>
      </c>
      <c r="AC349" s="491">
        <f>'9,6, &amp; 2'!EQ215</f>
        <v>0.8571428571428571</v>
      </c>
      <c r="AD349" s="492">
        <f>'9,6, &amp; 2'!ER215</f>
        <v>0</v>
      </c>
      <c r="AE349" s="492">
        <f>'9,6, &amp; 2'!ES215</f>
        <v>0</v>
      </c>
      <c r="AF349" s="482"/>
      <c r="AG349" s="482"/>
      <c r="AH349" s="482"/>
      <c r="AI349" s="482"/>
      <c r="AJ349" s="482"/>
      <c r="AK349" s="482"/>
      <c r="AL349" s="482"/>
      <c r="AM349" s="482"/>
      <c r="AN349" s="482"/>
      <c r="AO349" s="482"/>
      <c r="AP349" s="482"/>
      <c r="AQ349" s="482"/>
      <c r="AR349" s="482"/>
      <c r="AS349" s="482"/>
      <c r="AT349" s="482"/>
      <c r="AU349" s="482"/>
      <c r="AV349" s="482"/>
      <c r="AW349" s="482"/>
      <c r="AX349" s="482"/>
      <c r="AY349" s="482"/>
      <c r="AZ349" s="482"/>
      <c r="BA349" s="482"/>
      <c r="BB349" s="482"/>
      <c r="BC349" s="482"/>
      <c r="BD349" s="482"/>
      <c r="BE349" s="482"/>
      <c r="BF349" s="519" t="s">
        <v>9</v>
      </c>
      <c r="BG349" s="513">
        <f t="shared" si="79"/>
        <v>0.25</v>
      </c>
      <c r="BH349" s="513">
        <f t="shared" si="80"/>
        <v>1</v>
      </c>
      <c r="BI349" s="520">
        <f t="shared" si="81"/>
        <v>0.5714285714285714</v>
      </c>
      <c r="BJ349" s="513">
        <f t="shared" si="82"/>
        <v>1</v>
      </c>
      <c r="BK349" s="513">
        <f t="shared" si="83"/>
        <v>0.5</v>
      </c>
      <c r="BL349" s="492">
        <f t="shared" si="84"/>
        <v>1</v>
      </c>
      <c r="BM349" s="482"/>
      <c r="BN349" s="482"/>
      <c r="BO349" s="482"/>
      <c r="BP349" s="482"/>
      <c r="BQ349" s="482"/>
      <c r="BR349" s="482"/>
      <c r="BS349" s="482"/>
      <c r="BT349" s="482"/>
      <c r="BU349" s="482"/>
      <c r="BV349" s="482"/>
      <c r="BW349" s="482"/>
      <c r="BX349" s="482"/>
      <c r="BY349" s="482"/>
      <c r="BZ349" s="482"/>
      <c r="CA349" s="482"/>
      <c r="CB349" s="482"/>
      <c r="CC349" s="482"/>
      <c r="CD349" s="482"/>
      <c r="CE349" s="482"/>
      <c r="CF349" s="482"/>
      <c r="CG349" s="482"/>
      <c r="CH349" s="482"/>
      <c r="CI349" s="482"/>
      <c r="CJ349" s="482"/>
    </row>
    <row r="350" spans="1:88" ht="12.75" customHeight="1" x14ac:dyDescent="0.2">
      <c r="A350" s="482"/>
      <c r="B350" s="482"/>
      <c r="C350" s="508">
        <f t="shared" ref="C350:F350" si="85">AVERAGE(C336:C349)</f>
        <v>0.11538461538461539</v>
      </c>
      <c r="D350" s="508">
        <f t="shared" si="85"/>
        <v>0.32692307692307693</v>
      </c>
      <c r="E350" s="508">
        <f t="shared" si="85"/>
        <v>0.55769230769230771</v>
      </c>
      <c r="F350" s="508">
        <f t="shared" si="85"/>
        <v>0</v>
      </c>
      <c r="G350" s="482"/>
      <c r="H350" s="508">
        <f t="shared" ref="H350:K350" si="86">AVERAGE(H336:H349)</f>
        <v>0</v>
      </c>
      <c r="I350" s="508">
        <f t="shared" si="86"/>
        <v>0.9642857142857143</v>
      </c>
      <c r="J350" s="508">
        <f t="shared" si="86"/>
        <v>3.5714285714285712E-2</v>
      </c>
      <c r="K350" s="508">
        <f t="shared" si="86"/>
        <v>0</v>
      </c>
      <c r="L350" s="482"/>
      <c r="M350" s="508">
        <f t="shared" ref="M350:P350" si="87">AVERAGE(M336:M349)</f>
        <v>3.0612244897959183E-2</v>
      </c>
      <c r="N350" s="508">
        <f t="shared" si="87"/>
        <v>0.39115646258503395</v>
      </c>
      <c r="O350" s="508">
        <f t="shared" si="87"/>
        <v>0.56802721088435371</v>
      </c>
      <c r="P350" s="508">
        <f t="shared" si="87"/>
        <v>1.020408163265306E-2</v>
      </c>
      <c r="Q350" s="482"/>
      <c r="R350" s="508">
        <f t="shared" ref="R350:U350" si="88">AVERAGE(R336:R349)</f>
        <v>8.5470085470085461E-3</v>
      </c>
      <c r="S350" s="508">
        <f t="shared" si="88"/>
        <v>0.87713675213675224</v>
      </c>
      <c r="T350" s="508">
        <f t="shared" si="88"/>
        <v>0.11431623931623933</v>
      </c>
      <c r="U350" s="508">
        <f t="shared" si="88"/>
        <v>0</v>
      </c>
      <c r="V350" s="482"/>
      <c r="W350" s="508">
        <f t="shared" ref="W350:Z350" si="89">AVERAGE(W336:W349)</f>
        <v>0</v>
      </c>
      <c r="X350" s="508">
        <f t="shared" si="89"/>
        <v>0.75</v>
      </c>
      <c r="Y350" s="508">
        <f t="shared" si="89"/>
        <v>0.25</v>
      </c>
      <c r="Z350" s="508">
        <f t="shared" si="89"/>
        <v>0</v>
      </c>
      <c r="AA350" s="482"/>
      <c r="AB350" s="508">
        <f t="shared" ref="AB350:AE350" si="90">AVERAGE(AB336:AB349)</f>
        <v>0.12087912087912084</v>
      </c>
      <c r="AC350" s="508">
        <f t="shared" si="90"/>
        <v>0.8351648351648352</v>
      </c>
      <c r="AD350" s="508">
        <f t="shared" si="90"/>
        <v>4.3956043956043953E-2</v>
      </c>
      <c r="AE350" s="508">
        <f t="shared" si="90"/>
        <v>0</v>
      </c>
      <c r="AF350" s="482"/>
      <c r="AG350" s="482"/>
      <c r="AH350" s="482"/>
      <c r="AI350" s="482"/>
      <c r="AJ350" s="482"/>
      <c r="AK350" s="482"/>
      <c r="AL350" s="482"/>
      <c r="AM350" s="482"/>
      <c r="AN350" s="482"/>
      <c r="AO350" s="482"/>
      <c r="AP350" s="482"/>
      <c r="AQ350" s="482"/>
      <c r="AR350" s="482"/>
      <c r="AS350" s="482"/>
      <c r="AT350" s="482"/>
      <c r="AU350" s="482"/>
      <c r="AV350" s="482"/>
      <c r="AW350" s="482"/>
      <c r="AX350" s="482"/>
      <c r="AY350" s="482"/>
      <c r="AZ350" s="482"/>
      <c r="BA350" s="482"/>
      <c r="BB350" s="482"/>
      <c r="BC350" s="482"/>
      <c r="BD350" s="482"/>
      <c r="BE350" s="482"/>
      <c r="BF350" s="482"/>
      <c r="BG350" s="482"/>
      <c r="BH350" s="482"/>
      <c r="BI350" s="482"/>
      <c r="BJ350" s="482"/>
      <c r="BK350" s="482"/>
      <c r="BL350" s="482"/>
      <c r="BM350" s="482"/>
      <c r="BN350" s="482"/>
      <c r="BO350" s="482"/>
      <c r="BP350" s="482"/>
      <c r="BQ350" s="482"/>
      <c r="BR350" s="482"/>
      <c r="BS350" s="482"/>
      <c r="BT350" s="482"/>
      <c r="BU350" s="482"/>
      <c r="BV350" s="482"/>
      <c r="BW350" s="482"/>
      <c r="BX350" s="482"/>
      <c r="BY350" s="482"/>
      <c r="BZ350" s="482"/>
      <c r="CA350" s="482"/>
      <c r="CB350" s="482"/>
      <c r="CC350" s="482"/>
      <c r="CD350" s="482"/>
      <c r="CE350" s="482"/>
      <c r="CF350" s="482"/>
      <c r="CG350" s="482"/>
      <c r="CH350" s="482"/>
      <c r="CI350" s="482"/>
      <c r="CJ350" s="482"/>
    </row>
    <row r="351" spans="1:88" ht="12.75" customHeight="1" x14ac:dyDescent="0.2">
      <c r="A351" s="482"/>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c r="AE351" s="482"/>
      <c r="AF351" s="482"/>
      <c r="AG351" s="482"/>
      <c r="AH351" s="482"/>
      <c r="AI351" s="482"/>
      <c r="AJ351" s="482"/>
      <c r="AK351" s="482"/>
      <c r="AL351" s="482"/>
      <c r="AM351" s="482"/>
      <c r="AN351" s="482"/>
      <c r="AO351" s="482"/>
      <c r="AP351" s="482"/>
      <c r="AQ351" s="482"/>
      <c r="AR351" s="482"/>
      <c r="AS351" s="482"/>
      <c r="AT351" s="482"/>
      <c r="AU351" s="482"/>
      <c r="AV351" s="482"/>
      <c r="AW351" s="482"/>
      <c r="AX351" s="482"/>
      <c r="AY351" s="482"/>
      <c r="AZ351" s="482"/>
      <c r="BA351" s="482"/>
      <c r="BB351" s="482"/>
      <c r="BC351" s="482"/>
      <c r="BD351" s="482"/>
      <c r="BE351" s="482"/>
      <c r="BF351" s="482"/>
      <c r="BG351" s="482"/>
      <c r="BH351" s="482"/>
      <c r="BI351" s="482"/>
      <c r="BJ351" s="482"/>
      <c r="BK351" s="482"/>
      <c r="BL351" s="482"/>
      <c r="BM351" s="482"/>
      <c r="BN351" s="482"/>
      <c r="BO351" s="482"/>
      <c r="BP351" s="482"/>
      <c r="BQ351" s="482"/>
      <c r="BR351" s="482"/>
      <c r="BS351" s="482"/>
      <c r="BT351" s="482"/>
      <c r="BU351" s="482"/>
      <c r="BV351" s="482"/>
      <c r="BW351" s="482"/>
      <c r="BX351" s="482"/>
      <c r="BY351" s="482"/>
      <c r="BZ351" s="482"/>
      <c r="CA351" s="482"/>
      <c r="CB351" s="482"/>
      <c r="CC351" s="482"/>
      <c r="CD351" s="482"/>
      <c r="CE351" s="482"/>
      <c r="CF351" s="482"/>
      <c r="CG351" s="482"/>
      <c r="CH351" s="482"/>
      <c r="CI351" s="482"/>
      <c r="CJ351" s="482"/>
    </row>
    <row r="352" spans="1:88" ht="12.75" customHeight="1" x14ac:dyDescent="0.2">
      <c r="A352" s="482"/>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c r="AE352" s="482"/>
      <c r="AF352" s="482"/>
      <c r="AG352" s="482"/>
      <c r="AH352" s="482"/>
      <c r="AI352" s="482"/>
      <c r="AJ352" s="482"/>
      <c r="AK352" s="482"/>
      <c r="AL352" s="482"/>
      <c r="AM352" s="482"/>
      <c r="AN352" s="482"/>
      <c r="AO352" s="482"/>
      <c r="AP352" s="482"/>
      <c r="AQ352" s="482"/>
      <c r="AR352" s="482"/>
      <c r="AS352" s="482"/>
      <c r="AT352" s="482"/>
      <c r="AU352" s="482"/>
      <c r="AV352" s="482"/>
      <c r="AW352" s="482"/>
      <c r="AX352" s="482"/>
      <c r="AY352" s="482"/>
      <c r="AZ352" s="482"/>
      <c r="BA352" s="482"/>
      <c r="BB352" s="482"/>
      <c r="BC352" s="482"/>
      <c r="BD352" s="482"/>
      <c r="BE352" s="482"/>
      <c r="BF352" s="482"/>
      <c r="BG352" s="482"/>
      <c r="BH352" s="482"/>
      <c r="BI352" s="482"/>
      <c r="BJ352" s="482"/>
      <c r="BK352" s="482"/>
      <c r="BL352" s="482"/>
      <c r="BM352" s="482"/>
      <c r="BN352" s="482"/>
      <c r="BO352" s="482"/>
      <c r="BP352" s="482"/>
      <c r="BQ352" s="482"/>
      <c r="BR352" s="482"/>
      <c r="BS352" s="482"/>
      <c r="BT352" s="482"/>
      <c r="BU352" s="482"/>
      <c r="BV352" s="482"/>
      <c r="BW352" s="482"/>
      <c r="BX352" s="482"/>
      <c r="BY352" s="482"/>
      <c r="BZ352" s="482"/>
      <c r="CA352" s="482"/>
      <c r="CB352" s="482"/>
      <c r="CC352" s="482"/>
      <c r="CD352" s="482"/>
      <c r="CE352" s="482"/>
      <c r="CF352" s="482"/>
      <c r="CG352" s="482"/>
      <c r="CH352" s="482"/>
      <c r="CI352" s="482"/>
      <c r="CJ352" s="482"/>
    </row>
    <row r="353" spans="1:88" ht="12.75" customHeight="1" x14ac:dyDescent="0.2">
      <c r="A353" s="482"/>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c r="AE353" s="482"/>
      <c r="AF353" s="482"/>
      <c r="AG353" s="482"/>
      <c r="AH353" s="482"/>
      <c r="AI353" s="482"/>
      <c r="AJ353" s="482"/>
      <c r="AK353" s="482"/>
      <c r="AL353" s="482"/>
      <c r="AM353" s="482"/>
      <c r="AN353" s="482"/>
      <c r="AO353" s="482"/>
      <c r="AP353" s="482"/>
      <c r="AQ353" s="482"/>
      <c r="AR353" s="482"/>
      <c r="AS353" s="482"/>
      <c r="AT353" s="482"/>
      <c r="AU353" s="482"/>
      <c r="AV353" s="482"/>
      <c r="AW353" s="482"/>
      <c r="AX353" s="482"/>
      <c r="AY353" s="482"/>
      <c r="AZ353" s="482"/>
      <c r="BA353" s="482"/>
      <c r="BB353" s="482"/>
      <c r="BC353" s="482"/>
      <c r="BD353" s="482"/>
      <c r="BE353" s="482"/>
      <c r="BF353" s="482"/>
      <c r="BG353" s="482"/>
      <c r="BH353" s="482"/>
      <c r="BI353" s="482"/>
      <c r="BJ353" s="482"/>
      <c r="BK353" s="482"/>
      <c r="BL353" s="482"/>
      <c r="BM353" s="482"/>
      <c r="BN353" s="482"/>
      <c r="BO353" s="482"/>
      <c r="BP353" s="482"/>
      <c r="BQ353" s="482"/>
      <c r="BR353" s="482"/>
      <c r="BS353" s="482"/>
      <c r="BT353" s="482"/>
      <c r="BU353" s="482"/>
      <c r="BV353" s="482"/>
      <c r="BW353" s="482"/>
      <c r="BX353" s="482"/>
      <c r="BY353" s="482"/>
      <c r="BZ353" s="482"/>
      <c r="CA353" s="482"/>
      <c r="CB353" s="482"/>
      <c r="CC353" s="482"/>
      <c r="CD353" s="482"/>
      <c r="CE353" s="482"/>
      <c r="CF353" s="482"/>
      <c r="CG353" s="482"/>
      <c r="CH353" s="482"/>
      <c r="CI353" s="482"/>
      <c r="CJ353" s="482"/>
    </row>
    <row r="354" spans="1:88" ht="12.75" customHeight="1" x14ac:dyDescent="0.2">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c r="AE354" s="482"/>
      <c r="AF354" s="482"/>
      <c r="AG354" s="482"/>
      <c r="AH354" s="482"/>
      <c r="AI354" s="482"/>
      <c r="AJ354" s="482"/>
      <c r="AK354" s="482"/>
      <c r="AL354" s="482"/>
      <c r="AM354" s="482"/>
      <c r="AN354" s="482"/>
      <c r="AO354" s="482"/>
      <c r="AP354" s="482"/>
      <c r="AQ354" s="482"/>
      <c r="AR354" s="482"/>
      <c r="AS354" s="482"/>
      <c r="AT354" s="482"/>
      <c r="AU354" s="482"/>
      <c r="AV354" s="482"/>
      <c r="AW354" s="482"/>
      <c r="AX354" s="482"/>
      <c r="AY354" s="482"/>
      <c r="AZ354" s="482"/>
      <c r="BA354" s="482"/>
      <c r="BB354" s="482"/>
      <c r="BC354" s="482"/>
      <c r="BD354" s="482"/>
      <c r="BE354" s="482"/>
      <c r="BF354" s="482"/>
      <c r="BG354" s="482"/>
      <c r="BH354" s="482"/>
      <c r="BI354" s="482"/>
      <c r="BJ354" s="482"/>
      <c r="BK354" s="482"/>
      <c r="BL354" s="482"/>
      <c r="BM354" s="482"/>
      <c r="BN354" s="482"/>
      <c r="BO354" s="482"/>
      <c r="BP354" s="482"/>
      <c r="BQ354" s="482"/>
      <c r="BR354" s="482"/>
      <c r="BS354" s="482"/>
      <c r="BT354" s="482"/>
      <c r="BU354" s="482"/>
      <c r="BV354" s="482"/>
      <c r="BW354" s="482"/>
      <c r="BX354" s="482"/>
      <c r="BY354" s="482"/>
      <c r="BZ354" s="482"/>
      <c r="CA354" s="482"/>
      <c r="CB354" s="482"/>
      <c r="CC354" s="482"/>
      <c r="CD354" s="482"/>
      <c r="CE354" s="482"/>
      <c r="CF354" s="482"/>
      <c r="CG354" s="482"/>
      <c r="CH354" s="482"/>
      <c r="CI354" s="482"/>
      <c r="CJ354" s="482"/>
    </row>
    <row r="355" spans="1:88" ht="12.75" customHeight="1" x14ac:dyDescent="0.2">
      <c r="A355" s="482"/>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c r="AE355" s="482"/>
      <c r="AF355" s="482"/>
      <c r="AG355" s="482"/>
      <c r="AH355" s="482"/>
      <c r="AI355" s="482"/>
      <c r="AJ355" s="482"/>
      <c r="AK355" s="482"/>
      <c r="AL355" s="482"/>
      <c r="AM355" s="482"/>
      <c r="AN355" s="482"/>
      <c r="AO355" s="482"/>
      <c r="AP355" s="482"/>
      <c r="AQ355" s="482"/>
      <c r="AR355" s="482"/>
      <c r="AS355" s="482"/>
      <c r="AT355" s="482"/>
      <c r="AU355" s="482"/>
      <c r="AV355" s="482"/>
      <c r="AW355" s="482"/>
      <c r="AX355" s="482"/>
      <c r="AY355" s="482"/>
      <c r="AZ355" s="482"/>
      <c r="BA355" s="482"/>
      <c r="BB355" s="482"/>
      <c r="BC355" s="482"/>
      <c r="BD355" s="482"/>
      <c r="BE355" s="482"/>
      <c r="BF355" s="482"/>
      <c r="BG355" s="482"/>
      <c r="BH355" s="482"/>
      <c r="BI355" s="482"/>
      <c r="BJ355" s="482"/>
      <c r="BK355" s="482"/>
      <c r="BL355" s="482"/>
      <c r="BM355" s="482"/>
      <c r="BN355" s="482"/>
      <c r="BO355" s="482"/>
      <c r="BP355" s="482"/>
      <c r="BQ355" s="482"/>
      <c r="BR355" s="482"/>
      <c r="BS355" s="482"/>
      <c r="BT355" s="482"/>
      <c r="BU355" s="482"/>
      <c r="BV355" s="482"/>
      <c r="BW355" s="482"/>
      <c r="BX355" s="482"/>
      <c r="BY355" s="482"/>
      <c r="BZ355" s="482"/>
      <c r="CA355" s="482"/>
      <c r="CB355" s="482"/>
      <c r="CC355" s="482"/>
      <c r="CD355" s="482"/>
      <c r="CE355" s="482"/>
      <c r="CF355" s="482"/>
      <c r="CG355" s="482"/>
      <c r="CH355" s="482"/>
      <c r="CI355" s="482"/>
      <c r="CJ355" s="482"/>
    </row>
    <row r="356" spans="1:88" ht="12.75" customHeight="1" x14ac:dyDescent="0.2">
      <c r="A356" s="482"/>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c r="AE356" s="482"/>
      <c r="AF356" s="482"/>
      <c r="AG356" s="482"/>
      <c r="AH356" s="482"/>
      <c r="AI356" s="482"/>
      <c r="AJ356" s="482"/>
      <c r="AK356" s="482"/>
      <c r="AL356" s="482"/>
      <c r="AM356" s="482"/>
      <c r="AN356" s="482"/>
      <c r="AO356" s="482"/>
      <c r="AP356" s="482"/>
      <c r="AQ356" s="482"/>
      <c r="AR356" s="482"/>
      <c r="AS356" s="482"/>
      <c r="AT356" s="482"/>
      <c r="AU356" s="482"/>
      <c r="AV356" s="482"/>
      <c r="AW356" s="482"/>
      <c r="AX356" s="482"/>
      <c r="AY356" s="482"/>
      <c r="AZ356" s="482"/>
      <c r="BA356" s="482"/>
      <c r="BB356" s="482"/>
      <c r="BC356" s="482"/>
      <c r="BD356" s="482"/>
      <c r="BE356" s="482"/>
      <c r="BF356" s="482"/>
      <c r="BG356" s="482"/>
      <c r="BH356" s="482"/>
      <c r="BI356" s="482"/>
      <c r="BJ356" s="482"/>
      <c r="BK356" s="482"/>
      <c r="BL356" s="482"/>
      <c r="BM356" s="482"/>
      <c r="BN356" s="482"/>
      <c r="BO356" s="482"/>
      <c r="BP356" s="482"/>
      <c r="BQ356" s="482"/>
      <c r="BR356" s="482"/>
      <c r="BS356" s="482"/>
      <c r="BT356" s="482"/>
      <c r="BU356" s="482"/>
      <c r="BV356" s="482"/>
      <c r="BW356" s="482"/>
      <c r="BX356" s="482"/>
      <c r="BY356" s="482"/>
      <c r="BZ356" s="482"/>
      <c r="CA356" s="482"/>
      <c r="CB356" s="482"/>
      <c r="CC356" s="482"/>
      <c r="CD356" s="482"/>
      <c r="CE356" s="482"/>
      <c r="CF356" s="482"/>
      <c r="CG356" s="482"/>
      <c r="CH356" s="482"/>
      <c r="CI356" s="482"/>
      <c r="CJ356" s="482"/>
    </row>
    <row r="357" spans="1:88" ht="12.75" customHeight="1" x14ac:dyDescent="0.2">
      <c r="A357" s="482"/>
      <c r="B357" s="482"/>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c r="AE357" s="482"/>
      <c r="AF357" s="482"/>
      <c r="AG357" s="482"/>
      <c r="AH357" s="482"/>
      <c r="AI357" s="482"/>
      <c r="AJ357" s="482"/>
      <c r="AK357" s="482"/>
      <c r="AL357" s="482"/>
      <c r="AM357" s="482"/>
      <c r="AN357" s="482"/>
      <c r="AO357" s="482"/>
      <c r="AP357" s="482"/>
      <c r="AQ357" s="482"/>
      <c r="AR357" s="482"/>
      <c r="AS357" s="482"/>
      <c r="AT357" s="482"/>
      <c r="AU357" s="482"/>
      <c r="AV357" s="482"/>
      <c r="AW357" s="482"/>
      <c r="AX357" s="482"/>
      <c r="AY357" s="482"/>
      <c r="AZ357" s="482"/>
      <c r="BA357" s="482"/>
      <c r="BB357" s="482"/>
      <c r="BC357" s="482"/>
      <c r="BD357" s="482"/>
      <c r="BE357" s="482"/>
      <c r="BF357" s="482"/>
      <c r="BG357" s="482"/>
      <c r="BH357" s="482"/>
      <c r="BI357" s="482"/>
      <c r="BJ357" s="482"/>
      <c r="BK357" s="482"/>
      <c r="BL357" s="482"/>
      <c r="BM357" s="482"/>
      <c r="BN357" s="482"/>
      <c r="BO357" s="482"/>
      <c r="BP357" s="482"/>
      <c r="BQ357" s="482"/>
      <c r="BR357" s="482"/>
      <c r="BS357" s="482"/>
      <c r="BT357" s="482"/>
      <c r="BU357" s="482"/>
      <c r="BV357" s="482"/>
      <c r="BW357" s="482"/>
      <c r="BX357" s="482"/>
      <c r="BY357" s="482"/>
      <c r="BZ357" s="482"/>
      <c r="CA357" s="482"/>
      <c r="CB357" s="482"/>
      <c r="CC357" s="482"/>
      <c r="CD357" s="482"/>
      <c r="CE357" s="482"/>
      <c r="CF357" s="482"/>
      <c r="CG357" s="482"/>
      <c r="CH357" s="482"/>
      <c r="CI357" s="482"/>
      <c r="CJ357" s="482"/>
    </row>
    <row r="358" spans="1:88" ht="12.75" customHeight="1" x14ac:dyDescent="0.2">
      <c r="A358" s="482"/>
      <c r="B358" s="482"/>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c r="AL358" s="482"/>
      <c r="AM358" s="482"/>
      <c r="AN358" s="482"/>
      <c r="AO358" s="482"/>
      <c r="AP358" s="482"/>
      <c r="AQ358" s="482"/>
      <c r="AR358" s="482"/>
      <c r="AS358" s="482"/>
      <c r="AT358" s="482"/>
      <c r="AU358" s="482"/>
      <c r="AV358" s="482"/>
      <c r="AW358" s="482"/>
      <c r="AX358" s="482"/>
      <c r="AY358" s="482"/>
      <c r="AZ358" s="482"/>
      <c r="BA358" s="482"/>
      <c r="BB358" s="482"/>
      <c r="BC358" s="482"/>
      <c r="BD358" s="482"/>
      <c r="BE358" s="482"/>
      <c r="BF358" s="482"/>
      <c r="BG358" s="482"/>
      <c r="BH358" s="482"/>
      <c r="BI358" s="482"/>
      <c r="BJ358" s="482"/>
      <c r="BK358" s="482"/>
      <c r="BL358" s="482"/>
      <c r="BM358" s="482"/>
      <c r="BN358" s="482"/>
      <c r="BO358" s="482"/>
      <c r="BP358" s="482"/>
      <c r="BQ358" s="482"/>
      <c r="BR358" s="482"/>
      <c r="BS358" s="482"/>
      <c r="BT358" s="482"/>
      <c r="BU358" s="482"/>
      <c r="BV358" s="482"/>
      <c r="BW358" s="482"/>
      <c r="BX358" s="482"/>
      <c r="BY358" s="482"/>
      <c r="BZ358" s="482"/>
      <c r="CA358" s="482"/>
      <c r="CB358" s="482"/>
      <c r="CC358" s="482"/>
      <c r="CD358" s="482"/>
      <c r="CE358" s="482"/>
      <c r="CF358" s="482"/>
      <c r="CG358" s="482"/>
      <c r="CH358" s="482"/>
      <c r="CI358" s="482"/>
      <c r="CJ358" s="482"/>
    </row>
    <row r="359" spans="1:88" ht="12.75" customHeight="1" x14ac:dyDescent="0.2">
      <c r="A359" s="482"/>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c r="AE359" s="482"/>
      <c r="AF359" s="482"/>
      <c r="AG359" s="482"/>
      <c r="AH359" s="482"/>
      <c r="AI359" s="482"/>
      <c r="AJ359" s="482"/>
      <c r="AK359" s="482"/>
      <c r="AL359" s="482"/>
      <c r="AM359" s="482"/>
      <c r="AN359" s="482"/>
      <c r="AO359" s="482"/>
      <c r="AP359" s="482"/>
      <c r="AQ359" s="482"/>
      <c r="AR359" s="482"/>
      <c r="AS359" s="482"/>
      <c r="AT359" s="482"/>
      <c r="AU359" s="482"/>
      <c r="AV359" s="482"/>
      <c r="AW359" s="482"/>
      <c r="AX359" s="482"/>
      <c r="AY359" s="482"/>
      <c r="AZ359" s="482"/>
      <c r="BA359" s="482"/>
      <c r="BB359" s="482"/>
      <c r="BC359" s="482"/>
      <c r="BD359" s="482"/>
      <c r="BE359" s="482"/>
      <c r="BF359" s="482"/>
      <c r="BG359" s="482"/>
      <c r="BH359" s="482"/>
      <c r="BI359" s="482"/>
      <c r="BJ359" s="482"/>
      <c r="BK359" s="482"/>
      <c r="BL359" s="482"/>
      <c r="BM359" s="482"/>
      <c r="BN359" s="482"/>
      <c r="BO359" s="482"/>
      <c r="BP359" s="482"/>
      <c r="BQ359" s="482"/>
      <c r="BR359" s="482"/>
      <c r="BS359" s="482"/>
      <c r="BT359" s="482"/>
      <c r="BU359" s="482"/>
      <c r="BV359" s="482"/>
      <c r="BW359" s="482"/>
      <c r="BX359" s="482"/>
      <c r="BY359" s="482"/>
      <c r="BZ359" s="482"/>
      <c r="CA359" s="482"/>
      <c r="CB359" s="482"/>
      <c r="CC359" s="482"/>
      <c r="CD359" s="482"/>
      <c r="CE359" s="482"/>
      <c r="CF359" s="482"/>
      <c r="CG359" s="482"/>
      <c r="CH359" s="482"/>
      <c r="CI359" s="482"/>
      <c r="CJ359" s="482"/>
    </row>
    <row r="360" spans="1:88" ht="12.75" customHeight="1" x14ac:dyDescent="0.2">
      <c r="A360" s="482"/>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c r="AE360" s="482"/>
      <c r="AF360" s="482"/>
      <c r="AG360" s="482"/>
      <c r="AH360" s="482"/>
      <c r="AI360" s="482"/>
      <c r="AJ360" s="482"/>
      <c r="AK360" s="482"/>
      <c r="AL360" s="482"/>
      <c r="AM360" s="482"/>
      <c r="AN360" s="482"/>
      <c r="AO360" s="482"/>
      <c r="AP360" s="482"/>
      <c r="AQ360" s="482"/>
      <c r="AR360" s="482"/>
      <c r="AS360" s="482"/>
      <c r="AT360" s="482"/>
      <c r="AU360" s="482"/>
      <c r="AV360" s="482"/>
      <c r="AW360" s="482"/>
      <c r="AX360" s="482"/>
      <c r="AY360" s="482"/>
      <c r="AZ360" s="482"/>
      <c r="BA360" s="482"/>
      <c r="BB360" s="482"/>
      <c r="BC360" s="482"/>
      <c r="BD360" s="482"/>
      <c r="BE360" s="482"/>
      <c r="BF360" s="482"/>
      <c r="BG360" s="482"/>
      <c r="BH360" s="482"/>
      <c r="BI360" s="482"/>
      <c r="BJ360" s="482"/>
      <c r="BK360" s="482"/>
      <c r="BL360" s="482"/>
      <c r="BM360" s="482"/>
      <c r="BN360" s="482"/>
      <c r="BO360" s="482"/>
      <c r="BP360" s="482"/>
      <c r="BQ360" s="482"/>
      <c r="BR360" s="482"/>
      <c r="BS360" s="482"/>
      <c r="BT360" s="482"/>
      <c r="BU360" s="482"/>
      <c r="BV360" s="482"/>
      <c r="BW360" s="482"/>
      <c r="BX360" s="482"/>
      <c r="BY360" s="482"/>
      <c r="BZ360" s="482"/>
      <c r="CA360" s="482"/>
      <c r="CB360" s="482"/>
      <c r="CC360" s="482"/>
      <c r="CD360" s="482"/>
      <c r="CE360" s="482"/>
      <c r="CF360" s="482"/>
      <c r="CG360" s="482"/>
      <c r="CH360" s="482"/>
      <c r="CI360" s="482"/>
      <c r="CJ360" s="482"/>
    </row>
    <row r="361" spans="1:88" ht="12.75" customHeight="1" x14ac:dyDescent="0.2">
      <c r="A361" s="482"/>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c r="AE361" s="482"/>
      <c r="AF361" s="482"/>
      <c r="AG361" s="482"/>
      <c r="AH361" s="482"/>
      <c r="AI361" s="482"/>
      <c r="AJ361" s="482"/>
      <c r="AK361" s="482"/>
      <c r="AL361" s="482"/>
      <c r="AM361" s="482"/>
      <c r="AN361" s="482"/>
      <c r="AO361" s="482"/>
      <c r="AP361" s="482"/>
      <c r="AQ361" s="482"/>
      <c r="AR361" s="482"/>
      <c r="AS361" s="482"/>
      <c r="AT361" s="482"/>
      <c r="AU361" s="482"/>
      <c r="AV361" s="482"/>
      <c r="AW361" s="482"/>
      <c r="AX361" s="482"/>
      <c r="AY361" s="482"/>
      <c r="AZ361" s="482"/>
      <c r="BA361" s="482"/>
      <c r="BB361" s="482"/>
      <c r="BC361" s="482"/>
      <c r="BD361" s="482"/>
      <c r="BE361" s="482"/>
      <c r="BF361" s="482"/>
      <c r="BG361" s="482"/>
      <c r="BH361" s="482"/>
      <c r="BI361" s="482"/>
      <c r="BJ361" s="482"/>
      <c r="BK361" s="482"/>
      <c r="BL361" s="482"/>
      <c r="BM361" s="482"/>
      <c r="BN361" s="482"/>
      <c r="BO361" s="482"/>
      <c r="BP361" s="482"/>
      <c r="BQ361" s="482"/>
      <c r="BR361" s="482"/>
      <c r="BS361" s="482"/>
      <c r="BT361" s="482"/>
      <c r="BU361" s="482"/>
      <c r="BV361" s="482"/>
      <c r="BW361" s="482"/>
      <c r="BX361" s="482"/>
      <c r="BY361" s="482"/>
      <c r="BZ361" s="482"/>
      <c r="CA361" s="482"/>
      <c r="CB361" s="482"/>
      <c r="CC361" s="482"/>
      <c r="CD361" s="482"/>
      <c r="CE361" s="482"/>
      <c r="CF361" s="482"/>
      <c r="CG361" s="482"/>
      <c r="CH361" s="482"/>
      <c r="CI361" s="482"/>
      <c r="CJ361" s="482"/>
    </row>
    <row r="362" spans="1:88" ht="12.75" customHeight="1" x14ac:dyDescent="0.2">
      <c r="A362" s="482"/>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c r="AE362" s="482"/>
      <c r="AF362" s="482"/>
      <c r="AG362" s="482"/>
      <c r="AH362" s="482"/>
      <c r="AI362" s="482"/>
      <c r="AJ362" s="482"/>
      <c r="AK362" s="482"/>
      <c r="AL362" s="482"/>
      <c r="AM362" s="482"/>
      <c r="AN362" s="482"/>
      <c r="AO362" s="482"/>
      <c r="AP362" s="482"/>
      <c r="AQ362" s="482"/>
      <c r="AR362" s="482"/>
      <c r="AS362" s="482"/>
      <c r="AT362" s="482"/>
      <c r="AU362" s="482"/>
      <c r="AV362" s="482"/>
      <c r="AW362" s="482"/>
      <c r="AX362" s="482"/>
      <c r="AY362" s="482"/>
      <c r="AZ362" s="482"/>
      <c r="BA362" s="482"/>
      <c r="BB362" s="482"/>
      <c r="BC362" s="482"/>
      <c r="BD362" s="482"/>
      <c r="BE362" s="482"/>
      <c r="BF362" s="482"/>
      <c r="BG362" s="482"/>
      <c r="BH362" s="482"/>
      <c r="BI362" s="482"/>
      <c r="BJ362" s="482"/>
      <c r="BK362" s="482"/>
      <c r="BL362" s="482"/>
      <c r="BM362" s="482"/>
      <c r="BN362" s="482"/>
      <c r="BO362" s="482"/>
      <c r="BP362" s="482"/>
      <c r="BQ362" s="482"/>
      <c r="BR362" s="482"/>
      <c r="BS362" s="482"/>
      <c r="BT362" s="482"/>
      <c r="BU362" s="482"/>
      <c r="BV362" s="482"/>
      <c r="BW362" s="482"/>
      <c r="BX362" s="482"/>
      <c r="BY362" s="482"/>
      <c r="BZ362" s="482"/>
      <c r="CA362" s="482"/>
      <c r="CB362" s="482"/>
      <c r="CC362" s="482"/>
      <c r="CD362" s="482"/>
      <c r="CE362" s="482"/>
      <c r="CF362" s="482"/>
      <c r="CG362" s="482"/>
      <c r="CH362" s="482"/>
      <c r="CI362" s="482"/>
      <c r="CJ362" s="482"/>
    </row>
    <row r="363" spans="1:88" ht="12.75" customHeight="1" x14ac:dyDescent="0.2">
      <c r="A363" s="482"/>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c r="AE363" s="482"/>
      <c r="AF363" s="482"/>
      <c r="AG363" s="482"/>
      <c r="AH363" s="482"/>
      <c r="AI363" s="482"/>
      <c r="AJ363" s="482"/>
      <c r="AK363" s="482"/>
      <c r="AL363" s="482"/>
      <c r="AM363" s="482"/>
      <c r="AN363" s="482"/>
      <c r="AO363" s="482"/>
      <c r="AP363" s="482"/>
      <c r="AQ363" s="482"/>
      <c r="AR363" s="482"/>
      <c r="AS363" s="482"/>
      <c r="AT363" s="482"/>
      <c r="AU363" s="482"/>
      <c r="AV363" s="482"/>
      <c r="AW363" s="482"/>
      <c r="AX363" s="482"/>
      <c r="AY363" s="482"/>
      <c r="AZ363" s="482"/>
      <c r="BA363" s="482"/>
      <c r="BB363" s="482"/>
      <c r="BC363" s="482"/>
      <c r="BD363" s="482"/>
      <c r="BE363" s="482"/>
      <c r="BF363" s="482"/>
      <c r="BG363" s="482"/>
      <c r="BH363" s="482"/>
      <c r="BI363" s="482"/>
      <c r="BJ363" s="482"/>
      <c r="BK363" s="482"/>
      <c r="BL363" s="482"/>
      <c r="BM363" s="482"/>
      <c r="BN363" s="482"/>
      <c r="BO363" s="482"/>
      <c r="BP363" s="482"/>
      <c r="BQ363" s="482"/>
      <c r="BR363" s="482"/>
      <c r="BS363" s="482"/>
      <c r="BT363" s="482"/>
      <c r="BU363" s="482"/>
      <c r="BV363" s="482"/>
      <c r="BW363" s="482"/>
      <c r="BX363" s="482"/>
      <c r="BY363" s="482"/>
      <c r="BZ363" s="482"/>
      <c r="CA363" s="482"/>
      <c r="CB363" s="482"/>
      <c r="CC363" s="482"/>
      <c r="CD363" s="482"/>
      <c r="CE363" s="482"/>
      <c r="CF363" s="482"/>
      <c r="CG363" s="482"/>
      <c r="CH363" s="482"/>
      <c r="CI363" s="482"/>
      <c r="CJ363" s="482"/>
    </row>
    <row r="364" spans="1:88" ht="12.75" customHeight="1" x14ac:dyDescent="0.2">
      <c r="A364" s="482"/>
      <c r="B364" s="482"/>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c r="AE364" s="482"/>
      <c r="AF364" s="482"/>
      <c r="AG364" s="482"/>
      <c r="AH364" s="482"/>
      <c r="AI364" s="482"/>
      <c r="AJ364" s="482"/>
      <c r="AK364" s="482"/>
      <c r="AL364" s="482"/>
      <c r="AM364" s="482"/>
      <c r="AN364" s="482"/>
      <c r="AO364" s="482"/>
      <c r="AP364" s="482"/>
      <c r="AQ364" s="482"/>
      <c r="AR364" s="482"/>
      <c r="AS364" s="482"/>
      <c r="AT364" s="482"/>
      <c r="AU364" s="482"/>
      <c r="AV364" s="482"/>
      <c r="AW364" s="482"/>
      <c r="AX364" s="482"/>
      <c r="AY364" s="482"/>
      <c r="AZ364" s="482"/>
      <c r="BA364" s="482"/>
      <c r="BB364" s="482"/>
      <c r="BC364" s="482"/>
      <c r="BD364" s="482"/>
      <c r="BE364" s="482"/>
      <c r="BF364" s="482"/>
      <c r="BG364" s="482"/>
      <c r="BH364" s="482"/>
      <c r="BI364" s="482"/>
      <c r="BJ364" s="482"/>
      <c r="BK364" s="482"/>
      <c r="BL364" s="482"/>
      <c r="BM364" s="482"/>
      <c r="BN364" s="482"/>
      <c r="BO364" s="482"/>
      <c r="BP364" s="482"/>
      <c r="BQ364" s="482"/>
      <c r="BR364" s="482"/>
      <c r="BS364" s="482"/>
      <c r="BT364" s="482"/>
      <c r="BU364" s="482"/>
      <c r="BV364" s="482"/>
      <c r="BW364" s="482"/>
      <c r="BX364" s="482"/>
      <c r="BY364" s="482"/>
      <c r="BZ364" s="482"/>
      <c r="CA364" s="482"/>
      <c r="CB364" s="482"/>
      <c r="CC364" s="482"/>
      <c r="CD364" s="482"/>
      <c r="CE364" s="482"/>
      <c r="CF364" s="482"/>
      <c r="CG364" s="482"/>
      <c r="CH364" s="482"/>
      <c r="CI364" s="482"/>
      <c r="CJ364" s="482"/>
    </row>
    <row r="365" spans="1:88" ht="12.75" customHeight="1" x14ac:dyDescent="0.2">
      <c r="A365" s="482"/>
      <c r="B365" s="482"/>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c r="AE365" s="482"/>
      <c r="AF365" s="482"/>
      <c r="AG365" s="482"/>
      <c r="AH365" s="482"/>
      <c r="AI365" s="482"/>
      <c r="AJ365" s="482"/>
      <c r="AK365" s="482"/>
      <c r="AL365" s="482"/>
      <c r="AM365" s="482"/>
      <c r="AN365" s="482"/>
      <c r="AO365" s="482"/>
      <c r="AP365" s="482"/>
      <c r="AQ365" s="482"/>
      <c r="AR365" s="482"/>
      <c r="AS365" s="482"/>
      <c r="AT365" s="482"/>
      <c r="AU365" s="482"/>
      <c r="AV365" s="482"/>
      <c r="AW365" s="482"/>
      <c r="AX365" s="482"/>
      <c r="AY365" s="482"/>
      <c r="AZ365" s="482"/>
      <c r="BA365" s="482"/>
      <c r="BB365" s="482"/>
      <c r="BC365" s="482"/>
      <c r="BD365" s="482"/>
      <c r="BE365" s="482"/>
      <c r="BF365" s="482"/>
      <c r="BG365" s="482"/>
      <c r="BH365" s="482"/>
      <c r="BI365" s="482"/>
      <c r="BJ365" s="482"/>
      <c r="BK365" s="482"/>
      <c r="BL365" s="482"/>
      <c r="BM365" s="482"/>
      <c r="BN365" s="482"/>
      <c r="BO365" s="482"/>
      <c r="BP365" s="482"/>
      <c r="BQ365" s="482"/>
      <c r="BR365" s="482"/>
      <c r="BS365" s="482"/>
      <c r="BT365" s="482"/>
      <c r="BU365" s="482"/>
      <c r="BV365" s="482"/>
      <c r="BW365" s="482"/>
      <c r="BX365" s="482"/>
      <c r="BY365" s="482"/>
      <c r="BZ365" s="482"/>
      <c r="CA365" s="482"/>
      <c r="CB365" s="482"/>
      <c r="CC365" s="482"/>
      <c r="CD365" s="482"/>
      <c r="CE365" s="482"/>
      <c r="CF365" s="482"/>
      <c r="CG365" s="482"/>
      <c r="CH365" s="482"/>
      <c r="CI365" s="482"/>
      <c r="CJ365" s="482"/>
    </row>
    <row r="366" spans="1:88" ht="12.75" customHeight="1" x14ac:dyDescent="0.2">
      <c r="A366" s="482"/>
      <c r="B366" s="482"/>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c r="AE366" s="482"/>
      <c r="AF366" s="482"/>
      <c r="AG366" s="482"/>
      <c r="AH366" s="482"/>
      <c r="AI366" s="482"/>
      <c r="AJ366" s="482"/>
      <c r="AK366" s="482"/>
      <c r="AL366" s="482"/>
      <c r="AM366" s="482"/>
      <c r="AN366" s="482"/>
      <c r="AO366" s="482"/>
      <c r="AP366" s="482"/>
      <c r="AQ366" s="482"/>
      <c r="AR366" s="482"/>
      <c r="AS366" s="482"/>
      <c r="AT366" s="482"/>
      <c r="AU366" s="482"/>
      <c r="AV366" s="482"/>
      <c r="AW366" s="482"/>
      <c r="AX366" s="482"/>
      <c r="AY366" s="482"/>
      <c r="AZ366" s="482"/>
      <c r="BA366" s="482"/>
      <c r="BB366" s="482"/>
      <c r="BC366" s="482"/>
      <c r="BD366" s="482"/>
      <c r="BE366" s="482"/>
      <c r="BF366" s="482"/>
      <c r="BG366" s="482"/>
      <c r="BH366" s="482"/>
      <c r="BI366" s="482"/>
      <c r="BJ366" s="482"/>
      <c r="BK366" s="482"/>
      <c r="BL366" s="482"/>
      <c r="BM366" s="482"/>
      <c r="BN366" s="482"/>
      <c r="BO366" s="482"/>
      <c r="BP366" s="482"/>
      <c r="BQ366" s="482"/>
      <c r="BR366" s="482"/>
      <c r="BS366" s="482"/>
      <c r="BT366" s="482"/>
      <c r="BU366" s="482"/>
      <c r="BV366" s="482"/>
      <c r="BW366" s="482"/>
      <c r="BX366" s="482"/>
      <c r="BY366" s="482"/>
      <c r="BZ366" s="482"/>
      <c r="CA366" s="482"/>
      <c r="CB366" s="482"/>
      <c r="CC366" s="482"/>
      <c r="CD366" s="482"/>
      <c r="CE366" s="482"/>
      <c r="CF366" s="482"/>
      <c r="CG366" s="482"/>
      <c r="CH366" s="482"/>
      <c r="CI366" s="482"/>
      <c r="CJ366" s="482"/>
    </row>
    <row r="367" spans="1:88" ht="12.75" customHeight="1" x14ac:dyDescent="0.2">
      <c r="A367" s="482"/>
      <c r="B367" s="482"/>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c r="AE367" s="482"/>
      <c r="AF367" s="482"/>
      <c r="AG367" s="482"/>
      <c r="AH367" s="482"/>
      <c r="AI367" s="482"/>
      <c r="AJ367" s="482"/>
      <c r="AK367" s="482"/>
      <c r="AL367" s="482"/>
      <c r="AM367" s="482"/>
      <c r="AN367" s="482"/>
      <c r="AO367" s="482"/>
      <c r="AP367" s="482"/>
      <c r="AQ367" s="482"/>
      <c r="AR367" s="482"/>
      <c r="AS367" s="482"/>
      <c r="AT367" s="482"/>
      <c r="AU367" s="482"/>
      <c r="AV367" s="482"/>
      <c r="AW367" s="482"/>
      <c r="AX367" s="482"/>
      <c r="AY367" s="482"/>
      <c r="AZ367" s="482"/>
      <c r="BA367" s="482"/>
      <c r="BB367" s="482"/>
      <c r="BC367" s="482"/>
      <c r="BD367" s="482"/>
      <c r="BE367" s="482"/>
      <c r="BF367" s="482"/>
      <c r="BG367" s="482"/>
      <c r="BH367" s="482"/>
      <c r="BI367" s="482"/>
      <c r="BJ367" s="482"/>
      <c r="BK367" s="482"/>
      <c r="BL367" s="482"/>
      <c r="BM367" s="482"/>
      <c r="BN367" s="482"/>
      <c r="BO367" s="482"/>
      <c r="BP367" s="482"/>
      <c r="BQ367" s="482"/>
      <c r="BR367" s="482"/>
      <c r="BS367" s="482"/>
      <c r="BT367" s="482"/>
      <c r="BU367" s="482"/>
      <c r="BV367" s="482"/>
      <c r="BW367" s="482"/>
      <c r="BX367" s="482"/>
      <c r="BY367" s="482"/>
      <c r="BZ367" s="482"/>
      <c r="CA367" s="482"/>
      <c r="CB367" s="482"/>
      <c r="CC367" s="482"/>
      <c r="CD367" s="482"/>
      <c r="CE367" s="482"/>
      <c r="CF367" s="482"/>
      <c r="CG367" s="482"/>
      <c r="CH367" s="482"/>
      <c r="CI367" s="482"/>
      <c r="CJ367" s="482"/>
    </row>
    <row r="368" spans="1:88" ht="12.75" customHeight="1" x14ac:dyDescent="0.2">
      <c r="A368" s="482"/>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c r="AE368" s="482"/>
      <c r="AF368" s="482"/>
      <c r="AG368" s="482"/>
      <c r="AH368" s="482"/>
      <c r="AI368" s="482"/>
      <c r="AJ368" s="482"/>
      <c r="AK368" s="482"/>
      <c r="AL368" s="482"/>
      <c r="AM368" s="482"/>
      <c r="AN368" s="482"/>
      <c r="AO368" s="482"/>
      <c r="AP368" s="482"/>
      <c r="AQ368" s="482"/>
      <c r="AR368" s="482"/>
      <c r="AS368" s="482"/>
      <c r="AT368" s="482"/>
      <c r="AU368" s="482"/>
      <c r="AV368" s="482"/>
      <c r="AW368" s="482"/>
      <c r="AX368" s="482"/>
      <c r="AY368" s="482"/>
      <c r="AZ368" s="482"/>
      <c r="BA368" s="482"/>
      <c r="BB368" s="482"/>
      <c r="BC368" s="482"/>
      <c r="BD368" s="482"/>
      <c r="BE368" s="482"/>
      <c r="BF368" s="482"/>
      <c r="BG368" s="482"/>
      <c r="BH368" s="482"/>
      <c r="BI368" s="482"/>
      <c r="BJ368" s="482"/>
      <c r="BK368" s="482"/>
      <c r="BL368" s="482"/>
      <c r="BM368" s="482"/>
      <c r="BN368" s="482"/>
      <c r="BO368" s="482"/>
      <c r="BP368" s="482"/>
      <c r="BQ368" s="482"/>
      <c r="BR368" s="482"/>
      <c r="BS368" s="482"/>
      <c r="BT368" s="482"/>
      <c r="BU368" s="482"/>
      <c r="BV368" s="482"/>
      <c r="BW368" s="482"/>
      <c r="BX368" s="482"/>
      <c r="BY368" s="482"/>
      <c r="BZ368" s="482"/>
      <c r="CA368" s="482"/>
      <c r="CB368" s="482"/>
      <c r="CC368" s="482"/>
      <c r="CD368" s="482"/>
      <c r="CE368" s="482"/>
      <c r="CF368" s="482"/>
      <c r="CG368" s="482"/>
      <c r="CH368" s="482"/>
      <c r="CI368" s="482"/>
      <c r="CJ368" s="482"/>
    </row>
    <row r="369" spans="1:88" ht="12.75" customHeight="1" x14ac:dyDescent="0.2">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c r="AE369" s="482"/>
      <c r="AF369" s="482"/>
      <c r="AG369" s="482"/>
      <c r="AH369" s="482"/>
      <c r="AI369" s="482"/>
      <c r="AJ369" s="482"/>
      <c r="AK369" s="482"/>
      <c r="AL369" s="482"/>
      <c r="AM369" s="482"/>
      <c r="AN369" s="482"/>
      <c r="AO369" s="482"/>
      <c r="AP369" s="482"/>
      <c r="AQ369" s="482"/>
      <c r="AR369" s="482"/>
      <c r="AS369" s="482"/>
      <c r="AT369" s="482"/>
      <c r="AU369" s="482"/>
      <c r="AV369" s="482"/>
      <c r="AW369" s="482"/>
      <c r="AX369" s="482"/>
      <c r="AY369" s="482"/>
      <c r="AZ369" s="482"/>
      <c r="BA369" s="482"/>
      <c r="BB369" s="482"/>
      <c r="BC369" s="482"/>
      <c r="BD369" s="482"/>
      <c r="BE369" s="482"/>
      <c r="BF369" s="482"/>
      <c r="BG369" s="482"/>
      <c r="BH369" s="482"/>
      <c r="BI369" s="482"/>
      <c r="BJ369" s="482"/>
      <c r="BK369" s="482"/>
      <c r="BL369" s="482"/>
      <c r="BM369" s="482"/>
      <c r="BN369" s="482"/>
      <c r="BO369" s="482"/>
      <c r="BP369" s="482"/>
      <c r="BQ369" s="482"/>
      <c r="BR369" s="482"/>
      <c r="BS369" s="482"/>
      <c r="BT369" s="482"/>
      <c r="BU369" s="482"/>
      <c r="BV369" s="482"/>
      <c r="BW369" s="482"/>
      <c r="BX369" s="482"/>
      <c r="BY369" s="482"/>
      <c r="BZ369" s="482"/>
      <c r="CA369" s="482"/>
      <c r="CB369" s="482"/>
      <c r="CC369" s="482"/>
      <c r="CD369" s="482"/>
      <c r="CE369" s="482"/>
      <c r="CF369" s="482"/>
      <c r="CG369" s="482"/>
      <c r="CH369" s="482"/>
      <c r="CI369" s="482"/>
      <c r="CJ369" s="482"/>
    </row>
    <row r="370" spans="1:88" ht="12.75" customHeight="1" x14ac:dyDescent="0.2">
      <c r="A370" s="482"/>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c r="AE370" s="482"/>
      <c r="AF370" s="482"/>
      <c r="AG370" s="482"/>
      <c r="AH370" s="482"/>
      <c r="AI370" s="482"/>
      <c r="AJ370" s="482"/>
      <c r="AK370" s="482"/>
      <c r="AL370" s="482"/>
      <c r="AM370" s="482"/>
      <c r="AN370" s="482"/>
      <c r="AO370" s="482"/>
      <c r="AP370" s="482"/>
      <c r="AQ370" s="482"/>
      <c r="AR370" s="482"/>
      <c r="AS370" s="482"/>
      <c r="AT370" s="482"/>
      <c r="AU370" s="482"/>
      <c r="AV370" s="482"/>
      <c r="AW370" s="482"/>
      <c r="AX370" s="482"/>
      <c r="AY370" s="482"/>
      <c r="AZ370" s="482"/>
      <c r="BA370" s="482"/>
      <c r="BB370" s="482"/>
      <c r="BC370" s="482"/>
      <c r="BD370" s="482"/>
      <c r="BE370" s="482"/>
      <c r="BF370" s="482"/>
      <c r="BG370" s="482"/>
      <c r="BH370" s="482"/>
      <c r="BI370" s="482"/>
      <c r="BJ370" s="482"/>
      <c r="BK370" s="482"/>
      <c r="BL370" s="482"/>
      <c r="BM370" s="482"/>
      <c r="BN370" s="482"/>
      <c r="BO370" s="482"/>
      <c r="BP370" s="482"/>
      <c r="BQ370" s="482"/>
      <c r="BR370" s="482"/>
      <c r="BS370" s="482"/>
      <c r="BT370" s="482"/>
      <c r="BU370" s="482"/>
      <c r="BV370" s="482"/>
      <c r="BW370" s="482"/>
      <c r="BX370" s="482"/>
      <c r="BY370" s="482"/>
      <c r="BZ370" s="482"/>
      <c r="CA370" s="482"/>
      <c r="CB370" s="482"/>
      <c r="CC370" s="482"/>
      <c r="CD370" s="482"/>
      <c r="CE370" s="482"/>
      <c r="CF370" s="482"/>
      <c r="CG370" s="482"/>
      <c r="CH370" s="482"/>
      <c r="CI370" s="482"/>
      <c r="CJ370" s="482"/>
    </row>
  </sheetData>
  <mergeCells count="74">
    <mergeCell ref="AF223:AJ223"/>
    <mergeCell ref="AK223:AO223"/>
    <mergeCell ref="AP223:AT223"/>
    <mergeCell ref="AU223:AY223"/>
    <mergeCell ref="AZ223:BD223"/>
    <mergeCell ref="V223:Z223"/>
    <mergeCell ref="AA223:AE223"/>
    <mergeCell ref="A260:A275"/>
    <mergeCell ref="B260:F260"/>
    <mergeCell ref="G260:K260"/>
    <mergeCell ref="L260:P260"/>
    <mergeCell ref="Q260:U260"/>
    <mergeCell ref="V260:Z260"/>
    <mergeCell ref="AA261:AE261"/>
    <mergeCell ref="A223:A238"/>
    <mergeCell ref="B223:F223"/>
    <mergeCell ref="G223:K223"/>
    <mergeCell ref="L223:P223"/>
    <mergeCell ref="Q223:U223"/>
    <mergeCell ref="V334:Z334"/>
    <mergeCell ref="AA334:AE334"/>
    <mergeCell ref="A297:A312"/>
    <mergeCell ref="B297:F297"/>
    <mergeCell ref="G297:K297"/>
    <mergeCell ref="L297:P297"/>
    <mergeCell ref="Q297:U297"/>
    <mergeCell ref="V297:Z297"/>
    <mergeCell ref="AA298:AE298"/>
    <mergeCell ref="A334:A349"/>
    <mergeCell ref="B334:F334"/>
    <mergeCell ref="G334:K334"/>
    <mergeCell ref="L334:P334"/>
    <mergeCell ref="Q334:U334"/>
    <mergeCell ref="AF3:AJ3"/>
    <mergeCell ref="AK3:AO3"/>
    <mergeCell ref="AP3:AT3"/>
    <mergeCell ref="AU3:AX3"/>
    <mergeCell ref="A3:A4"/>
    <mergeCell ref="B3:F3"/>
    <mergeCell ref="G3:K3"/>
    <mergeCell ref="L3:P3"/>
    <mergeCell ref="Q3:U3"/>
    <mergeCell ref="V3:Z3"/>
    <mergeCell ref="AA3:AE3"/>
    <mergeCell ref="V73:Z73"/>
    <mergeCell ref="AA74:AE74"/>
    <mergeCell ref="A36:A51"/>
    <mergeCell ref="B36:F36"/>
    <mergeCell ref="A73:A88"/>
    <mergeCell ref="B73:F73"/>
    <mergeCell ref="G73:K73"/>
    <mergeCell ref="L73:P73"/>
    <mergeCell ref="Q73:U73"/>
    <mergeCell ref="V110:Z110"/>
    <mergeCell ref="AA111:AE111"/>
    <mergeCell ref="A147:A162"/>
    <mergeCell ref="B147:F147"/>
    <mergeCell ref="G147:K147"/>
    <mergeCell ref="L147:P147"/>
    <mergeCell ref="Q147:U147"/>
    <mergeCell ref="V147:Z147"/>
    <mergeCell ref="AA148:AE148"/>
    <mergeCell ref="A110:A125"/>
    <mergeCell ref="B110:F110"/>
    <mergeCell ref="G110:K110"/>
    <mergeCell ref="L110:P110"/>
    <mergeCell ref="Q110:U110"/>
    <mergeCell ref="V184:Z184"/>
    <mergeCell ref="AA184:AE184"/>
    <mergeCell ref="A184:A199"/>
    <mergeCell ref="B184:F184"/>
    <mergeCell ref="G184:K184"/>
    <mergeCell ref="L184:P184"/>
    <mergeCell ref="Q184:U184"/>
  </mergeCells>
  <pageMargins left="0.7" right="0.7" top="0.75" bottom="0.75" header="0" footer="0"/>
  <pageSetup paperSize="9"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1000"/>
  <sheetViews>
    <sheetView workbookViewId="0"/>
  </sheetViews>
  <sheetFormatPr baseColWidth="10" defaultColWidth="14.5" defaultRowHeight="15" customHeight="1" x14ac:dyDescent="0.2"/>
  <cols>
    <col min="1" max="1" width="4.6640625" customWidth="1"/>
    <col min="2" max="2" width="36.6640625" customWidth="1"/>
    <col min="3" max="3" width="13.5" customWidth="1"/>
    <col min="4" max="8" width="9.1640625" customWidth="1"/>
    <col min="9" max="9" width="36.6640625" customWidth="1"/>
    <col min="10" max="12" width="9.1640625" customWidth="1"/>
    <col min="13" max="13" width="36.6640625" customWidth="1"/>
    <col min="14" max="14" width="9.1640625" customWidth="1"/>
    <col min="15" max="15" width="15" customWidth="1"/>
    <col min="16" max="16" width="14" customWidth="1"/>
    <col min="17" max="19" width="9.1640625" customWidth="1"/>
    <col min="20" max="20" width="15" customWidth="1"/>
    <col min="21" max="21" width="13.5" customWidth="1"/>
    <col min="22" max="24" width="9.1640625" customWidth="1"/>
    <col min="25" max="25" width="15" customWidth="1"/>
    <col min="26" max="26" width="13.5" customWidth="1"/>
    <col min="27" max="29" width="9.1640625" customWidth="1"/>
    <col min="30" max="30" width="15" customWidth="1"/>
    <col min="31" max="31" width="13.5" customWidth="1"/>
    <col min="32" max="34" width="9.1640625" customWidth="1"/>
    <col min="35" max="35" width="15" customWidth="1"/>
    <col min="36" max="36" width="13.5" customWidth="1"/>
    <col min="37" max="39" width="9.1640625" customWidth="1"/>
    <col min="40" max="40" width="15" customWidth="1"/>
  </cols>
  <sheetData>
    <row r="1" spans="1:40" ht="12.75" customHeight="1" x14ac:dyDescent="0.2">
      <c r="A1" s="485" t="s">
        <v>2787</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row>
    <row r="2" spans="1:40" ht="12.75" customHeight="1" x14ac:dyDescent="0.2">
      <c r="A2" s="482"/>
      <c r="B2" s="482"/>
      <c r="C2" s="482"/>
      <c r="D2" s="482"/>
      <c r="E2" s="482"/>
      <c r="F2" s="482"/>
      <c r="G2" s="482"/>
      <c r="H2" s="485" t="s">
        <v>2795</v>
      </c>
      <c r="I2" s="482"/>
      <c r="J2" s="482"/>
      <c r="K2" s="482"/>
      <c r="L2" s="485" t="s">
        <v>2796</v>
      </c>
      <c r="M2" s="482"/>
      <c r="N2" s="482"/>
      <c r="O2" s="482"/>
      <c r="P2" s="482"/>
      <c r="Q2" s="521" t="s">
        <v>2788</v>
      </c>
      <c r="R2" s="521"/>
      <c r="S2" s="521"/>
      <c r="T2" s="521"/>
      <c r="U2" s="482"/>
      <c r="V2" s="482"/>
      <c r="W2" s="482"/>
      <c r="X2" s="482"/>
      <c r="Y2" s="482"/>
      <c r="Z2" s="482"/>
      <c r="AA2" s="482"/>
      <c r="AB2" s="482"/>
      <c r="AC2" s="482"/>
      <c r="AD2" s="482"/>
      <c r="AE2" s="482"/>
      <c r="AF2" s="482"/>
      <c r="AG2" s="482"/>
      <c r="AH2" s="482"/>
      <c r="AI2" s="482"/>
      <c r="AJ2" s="482"/>
      <c r="AK2" s="482"/>
      <c r="AL2" s="482"/>
      <c r="AM2" s="482"/>
      <c r="AN2" s="482"/>
    </row>
    <row r="3" spans="1:40" ht="12.75" customHeight="1" x14ac:dyDescent="0.2">
      <c r="A3" s="486" t="s">
        <v>0</v>
      </c>
      <c r="B3" s="487" t="s">
        <v>808</v>
      </c>
      <c r="C3" s="114" t="s">
        <v>52</v>
      </c>
      <c r="D3" s="114" t="s">
        <v>53</v>
      </c>
      <c r="E3" s="114" t="s">
        <v>54</v>
      </c>
      <c r="F3" s="114" t="s">
        <v>55</v>
      </c>
      <c r="G3" s="479"/>
      <c r="H3" s="486" t="s">
        <v>0</v>
      </c>
      <c r="I3" s="487" t="s">
        <v>808</v>
      </c>
      <c r="J3" s="488" t="s">
        <v>1452</v>
      </c>
      <c r="K3" s="214"/>
      <c r="L3" s="486" t="s">
        <v>0</v>
      </c>
      <c r="M3" s="487" t="s">
        <v>808</v>
      </c>
      <c r="N3" s="488" t="s">
        <v>2797</v>
      </c>
      <c r="O3" s="488" t="s">
        <v>2798</v>
      </c>
      <c r="P3" s="502"/>
      <c r="Q3" s="487" t="s">
        <v>808</v>
      </c>
      <c r="R3" s="488" t="s">
        <v>1452</v>
      </c>
      <c r="S3" s="488" t="s">
        <v>2789</v>
      </c>
      <c r="T3" s="488" t="s">
        <v>2790</v>
      </c>
      <c r="U3" s="502"/>
      <c r="V3" s="489"/>
      <c r="W3" s="489"/>
      <c r="X3" s="489"/>
      <c r="Y3" s="490"/>
      <c r="Z3" s="490"/>
      <c r="AA3" s="522"/>
      <c r="AB3" s="489"/>
      <c r="AC3" s="502"/>
      <c r="AD3" s="490"/>
      <c r="AE3" s="489"/>
      <c r="AF3" s="489"/>
      <c r="AG3" s="489"/>
      <c r="AH3" s="489"/>
      <c r="AI3" s="490"/>
      <c r="AJ3" s="489"/>
      <c r="AK3" s="489"/>
      <c r="AL3" s="489"/>
      <c r="AM3" s="489"/>
      <c r="AN3" s="490"/>
    </row>
    <row r="4" spans="1:40" ht="12.75" customHeight="1" x14ac:dyDescent="0.2">
      <c r="A4" s="483">
        <v>1</v>
      </c>
      <c r="B4" s="483" t="s">
        <v>810</v>
      </c>
      <c r="C4" s="491">
        <f>'Raw Tabel Perhitungan'!C19</f>
        <v>0</v>
      </c>
      <c r="D4" s="491">
        <f>'Raw Tabel Perhitungan'!D19</f>
        <v>0.8571428571428571</v>
      </c>
      <c r="E4" s="491">
        <f>'Raw Tabel Perhitungan'!E19</f>
        <v>0.14285714285714285</v>
      </c>
      <c r="F4" s="491">
        <f>'Raw Tabel Perhitungan'!F19</f>
        <v>0</v>
      </c>
      <c r="G4" s="523"/>
      <c r="H4" s="483">
        <v>1</v>
      </c>
      <c r="I4" s="483" t="s">
        <v>810</v>
      </c>
      <c r="J4" s="491">
        <f t="shared" ref="J4:J12" si="0">SUM(C4:D4)</f>
        <v>0.8571428571428571</v>
      </c>
      <c r="K4" s="493"/>
      <c r="L4" s="483">
        <v>1</v>
      </c>
      <c r="M4" s="483" t="s">
        <v>810</v>
      </c>
      <c r="N4" s="491">
        <f>[2]Universitas!C4</f>
        <v>0</v>
      </c>
      <c r="O4" s="491">
        <f t="shared" ref="O4:O12" si="1">SUM(C4:D4)</f>
        <v>0.8571428571428571</v>
      </c>
      <c r="P4" s="482"/>
      <c r="Q4" s="483" t="s">
        <v>810</v>
      </c>
      <c r="R4" s="491">
        <f t="shared" ref="R4:R12" si="2">C4+D4</f>
        <v>0.8571428571428571</v>
      </c>
      <c r="S4" s="492">
        <v>0.8</v>
      </c>
      <c r="T4" s="492">
        <v>1</v>
      </c>
      <c r="U4" s="482"/>
      <c r="V4" s="493"/>
      <c r="W4" s="493"/>
      <c r="X4" s="493"/>
      <c r="Y4" s="482"/>
      <c r="Z4" s="482"/>
      <c r="AA4" s="493"/>
      <c r="AB4" s="493"/>
      <c r="AC4" s="482"/>
      <c r="AD4" s="482"/>
      <c r="AE4" s="493"/>
      <c r="AF4" s="493"/>
      <c r="AG4" s="493"/>
      <c r="AH4" s="493"/>
      <c r="AI4" s="482"/>
      <c r="AJ4" s="493"/>
      <c r="AK4" s="493"/>
      <c r="AL4" s="493"/>
      <c r="AM4" s="493"/>
      <c r="AN4" s="482"/>
    </row>
    <row r="5" spans="1:40" ht="12.75" customHeight="1" x14ac:dyDescent="0.2">
      <c r="A5" s="483">
        <v>2</v>
      </c>
      <c r="B5" s="483" t="s">
        <v>2766</v>
      </c>
      <c r="C5" s="491">
        <f>'Raw Tabel Perhitungan'!H19</f>
        <v>3.3333333333333333E-2</v>
      </c>
      <c r="D5" s="491">
        <f>'Raw Tabel Perhitungan'!I19</f>
        <v>0.58660714285714288</v>
      </c>
      <c r="E5" s="491">
        <f>'Raw Tabel Perhitungan'!J19</f>
        <v>0.38005952380952379</v>
      </c>
      <c r="F5" s="491">
        <f>'Raw Tabel Perhitungan'!K19</f>
        <v>5.9523809523809521E-3</v>
      </c>
      <c r="G5" s="523"/>
      <c r="H5" s="483">
        <v>2</v>
      </c>
      <c r="I5" s="483" t="s">
        <v>2766</v>
      </c>
      <c r="J5" s="491">
        <f t="shared" si="0"/>
        <v>0.61994047619047621</v>
      </c>
      <c r="K5" s="493"/>
      <c r="L5" s="483">
        <v>2</v>
      </c>
      <c r="M5" s="483" t="s">
        <v>2766</v>
      </c>
      <c r="N5" s="491">
        <f>[2]Universitas!C5</f>
        <v>0</v>
      </c>
      <c r="O5" s="491">
        <f t="shared" si="1"/>
        <v>0.61994047619047621</v>
      </c>
      <c r="P5" s="482"/>
      <c r="Q5" s="483" t="s">
        <v>2766</v>
      </c>
      <c r="R5" s="491">
        <f t="shared" si="2"/>
        <v>0.61994047619047621</v>
      </c>
      <c r="S5" s="492">
        <v>0.8</v>
      </c>
      <c r="T5" s="492">
        <v>1</v>
      </c>
      <c r="U5" s="482"/>
      <c r="V5" s="493"/>
      <c r="W5" s="493"/>
      <c r="X5" s="493"/>
      <c r="Y5" s="482"/>
      <c r="Z5" s="482"/>
      <c r="AA5" s="493"/>
      <c r="AB5" s="493"/>
      <c r="AC5" s="482"/>
      <c r="AD5" s="482"/>
      <c r="AE5" s="493"/>
      <c r="AF5" s="493"/>
      <c r="AG5" s="493"/>
      <c r="AH5" s="493"/>
      <c r="AI5" s="482"/>
      <c r="AJ5" s="493"/>
      <c r="AK5" s="493"/>
      <c r="AL5" s="493"/>
      <c r="AM5" s="493"/>
      <c r="AN5" s="482"/>
    </row>
    <row r="6" spans="1:40" ht="12.75" customHeight="1" x14ac:dyDescent="0.2">
      <c r="A6" s="483">
        <v>3</v>
      </c>
      <c r="B6" s="483" t="s">
        <v>811</v>
      </c>
      <c r="C6" s="491">
        <f>'Raw Tabel Perhitungan'!M19</f>
        <v>0</v>
      </c>
      <c r="D6" s="491">
        <f>'Raw Tabel Perhitungan'!N19</f>
        <v>0.44047619047619041</v>
      </c>
      <c r="E6" s="491">
        <f>'Raw Tabel Perhitungan'!O19</f>
        <v>0.55952380952380965</v>
      </c>
      <c r="F6" s="491">
        <f>'Raw Tabel Perhitungan'!P19</f>
        <v>0</v>
      </c>
      <c r="G6" s="523"/>
      <c r="H6" s="483">
        <v>3</v>
      </c>
      <c r="I6" s="483" t="s">
        <v>811</v>
      </c>
      <c r="J6" s="491">
        <f t="shared" si="0"/>
        <v>0.44047619047619041</v>
      </c>
      <c r="K6" s="493"/>
      <c r="L6" s="483">
        <v>3</v>
      </c>
      <c r="M6" s="483" t="s">
        <v>811</v>
      </c>
      <c r="N6" s="491">
        <f>[2]Universitas!C6</f>
        <v>0</v>
      </c>
      <c r="O6" s="491">
        <f t="shared" si="1"/>
        <v>0.44047619047619041</v>
      </c>
      <c r="P6" s="482"/>
      <c r="Q6" s="483" t="s">
        <v>811</v>
      </c>
      <c r="R6" s="491">
        <f t="shared" si="2"/>
        <v>0.44047619047619041</v>
      </c>
      <c r="S6" s="492">
        <v>0.8</v>
      </c>
      <c r="T6" s="492">
        <v>1</v>
      </c>
      <c r="U6" s="482"/>
      <c r="V6" s="493"/>
      <c r="W6" s="493"/>
      <c r="X6" s="493"/>
      <c r="Y6" s="482"/>
      <c r="Z6" s="482"/>
      <c r="AA6" s="493"/>
      <c r="AB6" s="493"/>
      <c r="AC6" s="482"/>
      <c r="AD6" s="482"/>
      <c r="AE6" s="493"/>
      <c r="AF6" s="493"/>
      <c r="AG6" s="493"/>
      <c r="AH6" s="493"/>
      <c r="AI6" s="482"/>
      <c r="AJ6" s="493"/>
      <c r="AK6" s="493"/>
      <c r="AL6" s="493"/>
      <c r="AM6" s="493"/>
      <c r="AN6" s="482"/>
    </row>
    <row r="7" spans="1:40" ht="12.75" customHeight="1" x14ac:dyDescent="0.2">
      <c r="A7" s="483">
        <v>4</v>
      </c>
      <c r="B7" s="483" t="s">
        <v>1456</v>
      </c>
      <c r="C7" s="491">
        <f>'Raw Tabel Perhitungan'!R19</f>
        <v>0</v>
      </c>
      <c r="D7" s="491">
        <f>'Raw Tabel Perhitungan'!S19</f>
        <v>0.54642857142857137</v>
      </c>
      <c r="E7" s="491">
        <f>'Raw Tabel Perhitungan'!T19</f>
        <v>0.45357142857142857</v>
      </c>
      <c r="F7" s="491">
        <f>'Raw Tabel Perhitungan'!U19</f>
        <v>0</v>
      </c>
      <c r="G7" s="523"/>
      <c r="H7" s="483">
        <v>4</v>
      </c>
      <c r="I7" s="483" t="s">
        <v>1456</v>
      </c>
      <c r="J7" s="491">
        <f t="shared" si="0"/>
        <v>0.54642857142857137</v>
      </c>
      <c r="K7" s="493"/>
      <c r="L7" s="483">
        <v>4</v>
      </c>
      <c r="M7" s="483" t="s">
        <v>1456</v>
      </c>
      <c r="N7" s="491">
        <f>[2]Universitas!C7</f>
        <v>0</v>
      </c>
      <c r="O7" s="491">
        <f t="shared" si="1"/>
        <v>0.54642857142857137</v>
      </c>
      <c r="P7" s="482"/>
      <c r="Q7" s="483" t="s">
        <v>1456</v>
      </c>
      <c r="R7" s="491">
        <f t="shared" si="2"/>
        <v>0.54642857142857137</v>
      </c>
      <c r="S7" s="492">
        <v>0.8</v>
      </c>
      <c r="T7" s="492">
        <v>1</v>
      </c>
      <c r="U7" s="482"/>
      <c r="V7" s="493"/>
      <c r="W7" s="493"/>
      <c r="X7" s="493"/>
      <c r="Y7" s="482"/>
      <c r="Z7" s="482"/>
      <c r="AA7" s="493"/>
      <c r="AB7" s="493"/>
      <c r="AC7" s="482"/>
      <c r="AD7" s="482"/>
      <c r="AE7" s="493"/>
      <c r="AF7" s="493"/>
      <c r="AG7" s="493"/>
      <c r="AH7" s="493"/>
      <c r="AI7" s="482"/>
      <c r="AJ7" s="493"/>
      <c r="AK7" s="493"/>
      <c r="AL7" s="493"/>
      <c r="AM7" s="493"/>
      <c r="AN7" s="482"/>
    </row>
    <row r="8" spans="1:40" ht="12.75" customHeight="1" x14ac:dyDescent="0.2">
      <c r="A8" s="483">
        <v>5</v>
      </c>
      <c r="B8" s="483" t="s">
        <v>813</v>
      </c>
      <c r="C8" s="491">
        <f>'Raw Tabel Perhitungan'!W19</f>
        <v>2.976190476190476E-2</v>
      </c>
      <c r="D8" s="491">
        <f>'Raw Tabel Perhitungan'!X19</f>
        <v>0.52035147392290237</v>
      </c>
      <c r="E8" s="491">
        <f>'Raw Tabel Perhitungan'!Y19</f>
        <v>0.44988662131519275</v>
      </c>
      <c r="F8" s="491">
        <f>'Raw Tabel Perhitungan'!Z19</f>
        <v>0</v>
      </c>
      <c r="G8" s="523"/>
      <c r="H8" s="483">
        <v>5</v>
      </c>
      <c r="I8" s="483" t="s">
        <v>813</v>
      </c>
      <c r="J8" s="491">
        <f t="shared" si="0"/>
        <v>0.55011337868480714</v>
      </c>
      <c r="K8" s="493"/>
      <c r="L8" s="483">
        <v>5</v>
      </c>
      <c r="M8" s="483" t="s">
        <v>813</v>
      </c>
      <c r="N8" s="491">
        <f>[2]Universitas!C8</f>
        <v>0</v>
      </c>
      <c r="O8" s="491">
        <f t="shared" si="1"/>
        <v>0.55011337868480714</v>
      </c>
      <c r="P8" s="482"/>
      <c r="Q8" s="483" t="s">
        <v>813</v>
      </c>
      <c r="R8" s="491">
        <f t="shared" si="2"/>
        <v>0.55011337868480714</v>
      </c>
      <c r="S8" s="492">
        <v>0.8</v>
      </c>
      <c r="T8" s="492">
        <v>1</v>
      </c>
      <c r="U8" s="482"/>
      <c r="V8" s="493"/>
      <c r="W8" s="493"/>
      <c r="X8" s="493"/>
      <c r="Y8" s="482"/>
      <c r="Z8" s="482"/>
      <c r="AA8" s="493"/>
      <c r="AB8" s="493"/>
      <c r="AC8" s="482"/>
      <c r="AD8" s="482"/>
      <c r="AE8" s="493"/>
      <c r="AF8" s="493"/>
      <c r="AG8" s="493"/>
      <c r="AH8" s="493"/>
      <c r="AI8" s="482"/>
      <c r="AJ8" s="493"/>
      <c r="AK8" s="493"/>
      <c r="AL8" s="493"/>
      <c r="AM8" s="493"/>
      <c r="AN8" s="482"/>
    </row>
    <row r="9" spans="1:40" ht="12.75" customHeight="1" x14ac:dyDescent="0.2">
      <c r="A9" s="483">
        <v>6</v>
      </c>
      <c r="B9" s="483" t="s">
        <v>2765</v>
      </c>
      <c r="C9" s="491">
        <f>'Raw Tabel Perhitungan'!AB19</f>
        <v>0</v>
      </c>
      <c r="D9" s="491">
        <f>'Raw Tabel Perhitungan'!AC19</f>
        <v>0.82226190476190475</v>
      </c>
      <c r="E9" s="491">
        <f>'Raw Tabel Perhitungan'!AD19</f>
        <v>0.17773809523809522</v>
      </c>
      <c r="F9" s="491">
        <f>'Raw Tabel Perhitungan'!AE19</f>
        <v>0</v>
      </c>
      <c r="G9" s="523"/>
      <c r="H9" s="483">
        <v>6</v>
      </c>
      <c r="I9" s="483" t="s">
        <v>2765</v>
      </c>
      <c r="J9" s="491">
        <f t="shared" si="0"/>
        <v>0.82226190476190475</v>
      </c>
      <c r="K9" s="493"/>
      <c r="L9" s="483">
        <v>6</v>
      </c>
      <c r="M9" s="483" t="s">
        <v>2765</v>
      </c>
      <c r="N9" s="491">
        <f>[2]Universitas!C9</f>
        <v>0</v>
      </c>
      <c r="O9" s="491">
        <f t="shared" si="1"/>
        <v>0.82226190476190475</v>
      </c>
      <c r="P9" s="482"/>
      <c r="Q9" s="483" t="s">
        <v>2765</v>
      </c>
      <c r="R9" s="491">
        <f t="shared" si="2"/>
        <v>0.82226190476190475</v>
      </c>
      <c r="S9" s="492">
        <v>0.8</v>
      </c>
      <c r="T9" s="492">
        <v>1</v>
      </c>
      <c r="U9" s="482"/>
      <c r="V9" s="493"/>
      <c r="W9" s="493"/>
      <c r="X9" s="493"/>
      <c r="Y9" s="482"/>
      <c r="Z9" s="482"/>
      <c r="AA9" s="493"/>
      <c r="AB9" s="493"/>
      <c r="AC9" s="482"/>
      <c r="AD9" s="482"/>
      <c r="AE9" s="493"/>
      <c r="AF9" s="493"/>
      <c r="AG9" s="493"/>
      <c r="AH9" s="493"/>
      <c r="AI9" s="482"/>
      <c r="AJ9" s="493"/>
      <c r="AK9" s="493"/>
      <c r="AL9" s="493"/>
      <c r="AM9" s="493"/>
      <c r="AN9" s="482"/>
    </row>
    <row r="10" spans="1:40" ht="12.75" customHeight="1" x14ac:dyDescent="0.2">
      <c r="A10" s="483">
        <v>7</v>
      </c>
      <c r="B10" s="483" t="s">
        <v>1458</v>
      </c>
      <c r="C10" s="491">
        <f>'Raw Tabel Perhitungan'!AG19</f>
        <v>0</v>
      </c>
      <c r="D10" s="491">
        <f>'Raw Tabel Perhitungan'!AH19</f>
        <v>0.67857142857142849</v>
      </c>
      <c r="E10" s="491">
        <f>'Raw Tabel Perhitungan'!AI19</f>
        <v>0.32142857142857134</v>
      </c>
      <c r="F10" s="491">
        <f>'Raw Tabel Perhitungan'!AJ19</f>
        <v>0</v>
      </c>
      <c r="G10" s="523"/>
      <c r="H10" s="483">
        <v>7</v>
      </c>
      <c r="I10" s="483" t="s">
        <v>1458</v>
      </c>
      <c r="J10" s="491">
        <f t="shared" si="0"/>
        <v>0.67857142857142849</v>
      </c>
      <c r="K10" s="493"/>
      <c r="L10" s="483">
        <v>7</v>
      </c>
      <c r="M10" s="483" t="s">
        <v>1458</v>
      </c>
      <c r="N10" s="491">
        <f>[2]Universitas!C10</f>
        <v>0</v>
      </c>
      <c r="O10" s="491">
        <f t="shared" si="1"/>
        <v>0.67857142857142849</v>
      </c>
      <c r="P10" s="482"/>
      <c r="Q10" s="483" t="s">
        <v>1458</v>
      </c>
      <c r="R10" s="491">
        <f t="shared" si="2"/>
        <v>0.67857142857142849</v>
      </c>
      <c r="S10" s="492">
        <v>0.8</v>
      </c>
      <c r="T10" s="492">
        <v>1</v>
      </c>
      <c r="U10" s="482"/>
      <c r="V10" s="493"/>
      <c r="W10" s="493"/>
      <c r="X10" s="493"/>
      <c r="Y10" s="482"/>
      <c r="Z10" s="482"/>
      <c r="AA10" s="493"/>
      <c r="AB10" s="493"/>
      <c r="AC10" s="482"/>
      <c r="AD10" s="482"/>
      <c r="AE10" s="493"/>
      <c r="AF10" s="493"/>
      <c r="AG10" s="493"/>
      <c r="AH10" s="493"/>
      <c r="AI10" s="482"/>
      <c r="AJ10" s="493"/>
      <c r="AK10" s="493"/>
      <c r="AL10" s="493"/>
      <c r="AM10" s="493"/>
      <c r="AN10" s="482"/>
    </row>
    <row r="11" spans="1:40" ht="12.75" customHeight="1" x14ac:dyDescent="0.2">
      <c r="A11" s="483">
        <v>8</v>
      </c>
      <c r="B11" s="483" t="s">
        <v>1459</v>
      </c>
      <c r="C11" s="491">
        <f>'Raw Tabel Perhitungan'!AL19</f>
        <v>0</v>
      </c>
      <c r="D11" s="491">
        <f>'Raw Tabel Perhitungan'!AM19</f>
        <v>0.62301587301587291</v>
      </c>
      <c r="E11" s="491">
        <f>'Raw Tabel Perhitungan'!AN19</f>
        <v>0.37698412698412692</v>
      </c>
      <c r="F11" s="491">
        <f>'Raw Tabel Perhitungan'!AO19</f>
        <v>0</v>
      </c>
      <c r="G11" s="523"/>
      <c r="H11" s="483">
        <v>8</v>
      </c>
      <c r="I11" s="483" t="s">
        <v>1459</v>
      </c>
      <c r="J11" s="491">
        <f t="shared" si="0"/>
        <v>0.62301587301587291</v>
      </c>
      <c r="K11" s="493"/>
      <c r="L11" s="483">
        <v>8</v>
      </c>
      <c r="M11" s="483" t="s">
        <v>1459</v>
      </c>
      <c r="N11" s="491">
        <f>[2]Universitas!C11</f>
        <v>0</v>
      </c>
      <c r="O11" s="491">
        <f t="shared" si="1"/>
        <v>0.62301587301587291</v>
      </c>
      <c r="P11" s="482"/>
      <c r="Q11" s="483" t="s">
        <v>1459</v>
      </c>
      <c r="R11" s="491">
        <f t="shared" si="2"/>
        <v>0.62301587301587291</v>
      </c>
      <c r="S11" s="492">
        <v>0.8</v>
      </c>
      <c r="T11" s="492">
        <v>1</v>
      </c>
      <c r="U11" s="482"/>
      <c r="V11" s="493"/>
      <c r="W11" s="493"/>
      <c r="X11" s="493"/>
      <c r="Y11" s="482"/>
      <c r="Z11" s="482"/>
      <c r="AA11" s="493"/>
      <c r="AB11" s="493"/>
      <c r="AC11" s="482"/>
      <c r="AD11" s="482"/>
      <c r="AE11" s="493"/>
      <c r="AF11" s="493"/>
      <c r="AG11" s="493"/>
      <c r="AH11" s="493"/>
      <c r="AI11" s="482"/>
      <c r="AJ11" s="493"/>
      <c r="AK11" s="493"/>
      <c r="AL11" s="493"/>
      <c r="AM11" s="493"/>
      <c r="AN11" s="482"/>
    </row>
    <row r="12" spans="1:40" ht="12.75" customHeight="1" x14ac:dyDescent="0.2">
      <c r="A12" s="483">
        <v>9</v>
      </c>
      <c r="B12" s="483" t="s">
        <v>2762</v>
      </c>
      <c r="C12" s="491">
        <f>'Raw Tabel Perhitungan'!AQ19</f>
        <v>4.3329554043839758E-2</v>
      </c>
      <c r="D12" s="491">
        <f>'Raw Tabel Perhitungan'!AR19</f>
        <v>0.69003684807256238</v>
      </c>
      <c r="E12" s="491">
        <f>'Raw Tabel Perhitungan'!AS19</f>
        <v>0.26493291761148907</v>
      </c>
      <c r="F12" s="491">
        <f>'Raw Tabel Perhitungan'!AT19</f>
        <v>2.5510204081632651E-3</v>
      </c>
      <c r="G12" s="523"/>
      <c r="H12" s="483">
        <v>9</v>
      </c>
      <c r="I12" s="483" t="s">
        <v>2762</v>
      </c>
      <c r="J12" s="491">
        <f t="shared" si="0"/>
        <v>0.73336640211640214</v>
      </c>
      <c r="K12" s="493"/>
      <c r="L12" s="483">
        <v>9</v>
      </c>
      <c r="M12" s="483" t="s">
        <v>2762</v>
      </c>
      <c r="N12" s="491">
        <f>[2]Universitas!C12</f>
        <v>0</v>
      </c>
      <c r="O12" s="491">
        <f t="shared" si="1"/>
        <v>0.73336640211640214</v>
      </c>
      <c r="P12" s="482"/>
      <c r="Q12" s="483" t="s">
        <v>2762</v>
      </c>
      <c r="R12" s="491">
        <f t="shared" si="2"/>
        <v>0.73336640211640214</v>
      </c>
      <c r="S12" s="492">
        <v>0.8</v>
      </c>
      <c r="T12" s="492">
        <v>1</v>
      </c>
      <c r="U12" s="482"/>
      <c r="V12" s="493"/>
      <c r="W12" s="493"/>
      <c r="X12" s="493"/>
      <c r="Y12" s="482"/>
      <c r="Z12" s="482"/>
      <c r="AA12" s="493"/>
      <c r="AB12" s="493"/>
      <c r="AC12" s="482"/>
      <c r="AD12" s="482"/>
      <c r="AE12" s="493"/>
      <c r="AF12" s="493"/>
      <c r="AG12" s="493"/>
      <c r="AH12" s="493"/>
      <c r="AI12" s="482"/>
      <c r="AJ12" s="493"/>
      <c r="AK12" s="493"/>
      <c r="AL12" s="493"/>
      <c r="AM12" s="493"/>
      <c r="AN12" s="482"/>
    </row>
    <row r="13" spans="1:40" ht="12.75" customHeight="1" x14ac:dyDescent="0.2">
      <c r="A13" s="482"/>
      <c r="B13" s="482"/>
      <c r="C13" s="493"/>
      <c r="D13" s="493"/>
      <c r="E13" s="493"/>
      <c r="F13" s="493"/>
      <c r="G13" s="493"/>
      <c r="H13" s="493"/>
      <c r="I13" s="493"/>
      <c r="J13" s="493"/>
      <c r="K13" s="493"/>
      <c r="L13" s="493"/>
      <c r="M13" s="493"/>
      <c r="N13" s="493"/>
      <c r="O13" s="482"/>
      <c r="P13" s="493"/>
      <c r="Q13" s="493"/>
      <c r="R13" s="493"/>
      <c r="S13" s="493"/>
      <c r="T13" s="482"/>
      <c r="U13" s="493"/>
      <c r="V13" s="493"/>
      <c r="W13" s="493"/>
      <c r="X13" s="493"/>
      <c r="Y13" s="482"/>
      <c r="Z13" s="494"/>
      <c r="AA13" s="494"/>
      <c r="AB13" s="494"/>
      <c r="AC13" s="494"/>
      <c r="AD13" s="482"/>
      <c r="AE13" s="493"/>
      <c r="AF13" s="493"/>
      <c r="AG13" s="493"/>
      <c r="AH13" s="493"/>
      <c r="AI13" s="482"/>
      <c r="AJ13" s="493"/>
      <c r="AK13" s="493"/>
      <c r="AL13" s="493"/>
      <c r="AM13" s="493"/>
      <c r="AN13" s="482"/>
    </row>
    <row r="14" spans="1:40" ht="12.75" customHeight="1" x14ac:dyDescent="0.2">
      <c r="A14" s="482"/>
      <c r="B14" s="482"/>
      <c r="C14" s="493"/>
      <c r="D14" s="493"/>
      <c r="E14" s="493"/>
      <c r="F14" s="493"/>
      <c r="G14" s="493"/>
      <c r="H14" s="493"/>
      <c r="I14" s="493"/>
      <c r="J14" s="493"/>
      <c r="K14" s="493"/>
      <c r="L14" s="493"/>
      <c r="M14" s="493"/>
      <c r="N14" s="493"/>
      <c r="O14" s="482"/>
      <c r="P14" s="493"/>
      <c r="Q14" s="493"/>
      <c r="R14" s="493"/>
      <c r="S14" s="493"/>
      <c r="T14" s="482"/>
      <c r="U14" s="493"/>
      <c r="V14" s="493"/>
      <c r="W14" s="493"/>
      <c r="X14" s="493"/>
      <c r="Y14" s="482"/>
      <c r="Z14" s="494"/>
      <c r="AA14" s="494"/>
      <c r="AB14" s="494"/>
      <c r="AC14" s="494"/>
      <c r="AD14" s="482"/>
      <c r="AE14" s="493"/>
      <c r="AF14" s="493"/>
      <c r="AG14" s="493"/>
      <c r="AH14" s="493"/>
      <c r="AI14" s="482"/>
      <c r="AJ14" s="493"/>
      <c r="AK14" s="493"/>
      <c r="AL14" s="493"/>
      <c r="AM14" s="493"/>
      <c r="AN14" s="482"/>
    </row>
    <row r="15" spans="1:40" ht="12.75" customHeight="1" x14ac:dyDescent="0.2">
      <c r="A15" s="482"/>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row>
    <row r="16" spans="1:40" ht="12.75" customHeight="1" x14ac:dyDescent="0.2">
      <c r="A16" s="482"/>
      <c r="B16" s="482"/>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row>
    <row r="17" spans="1:40" ht="12.75" customHeight="1" x14ac:dyDescent="0.2">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row>
    <row r="18" spans="1:40" ht="12.75" customHeight="1" x14ac:dyDescent="0.2">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row>
    <row r="19" spans="1:40" ht="12.75" customHeight="1" x14ac:dyDescent="0.2">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row>
    <row r="20" spans="1:40" ht="12.75" customHeight="1" x14ac:dyDescent="0.2">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row>
    <row r="21" spans="1:40" ht="12.75" customHeight="1" x14ac:dyDescent="0.2">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row>
    <row r="22" spans="1:40" ht="12.75" customHeight="1" x14ac:dyDescent="0.2">
      <c r="A22" s="48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row>
    <row r="23" spans="1:40" ht="12.75" customHeight="1" x14ac:dyDescent="0.2">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row>
    <row r="24" spans="1:40" ht="12.75" customHeight="1" x14ac:dyDescent="0.2">
      <c r="A24" s="48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row>
    <row r="25" spans="1:40" ht="12.75" customHeight="1" x14ac:dyDescent="0.2">
      <c r="A25" s="48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row>
    <row r="26" spans="1:40" ht="12.75" customHeight="1" x14ac:dyDescent="0.2">
      <c r="A26" s="48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row>
    <row r="27" spans="1:40" ht="12.75" customHeight="1" x14ac:dyDescent="0.2">
      <c r="A27" s="482"/>
      <c r="B27" s="48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row>
    <row r="28" spans="1:40" ht="12.75" customHeight="1" x14ac:dyDescent="0.2">
      <c r="A28" s="482"/>
      <c r="B28" s="482"/>
      <c r="C28" s="482"/>
      <c r="D28" s="482"/>
      <c r="E28" s="482"/>
      <c r="F28" s="482"/>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row>
    <row r="29" spans="1:40" ht="12.75" customHeight="1" x14ac:dyDescent="0.2">
      <c r="A29" s="482"/>
      <c r="B29" s="482"/>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row>
    <row r="30" spans="1:40" ht="12.75" customHeight="1" x14ac:dyDescent="0.2">
      <c r="A30" s="482"/>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row>
    <row r="31" spans="1:40" ht="12.75" customHeight="1" x14ac:dyDescent="0.2">
      <c r="A31" s="482"/>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row>
    <row r="32" spans="1:40" ht="12.75" customHeight="1" x14ac:dyDescent="0.2">
      <c r="A32" s="482"/>
      <c r="B32" s="482"/>
      <c r="C32" s="493"/>
      <c r="D32" s="493"/>
      <c r="E32" s="493"/>
      <c r="F32" s="493"/>
      <c r="G32" s="493"/>
      <c r="H32" s="493"/>
      <c r="I32" s="493"/>
      <c r="J32" s="493"/>
      <c r="K32" s="493"/>
      <c r="L32" s="493"/>
      <c r="M32" s="493"/>
      <c r="N32" s="493"/>
      <c r="O32" s="482"/>
      <c r="P32" s="493"/>
      <c r="Q32" s="493"/>
      <c r="R32" s="493"/>
      <c r="S32" s="493"/>
      <c r="T32" s="482"/>
      <c r="U32" s="493"/>
      <c r="V32" s="493"/>
      <c r="W32" s="493"/>
      <c r="X32" s="493"/>
      <c r="Y32" s="482"/>
      <c r="Z32" s="494"/>
      <c r="AA32" s="494"/>
      <c r="AB32" s="494"/>
      <c r="AC32" s="494"/>
      <c r="AD32" s="482"/>
      <c r="AE32" s="493"/>
      <c r="AF32" s="493"/>
      <c r="AG32" s="493"/>
      <c r="AH32" s="493"/>
      <c r="AI32" s="482"/>
      <c r="AJ32" s="493"/>
      <c r="AK32" s="493"/>
      <c r="AL32" s="493"/>
      <c r="AM32" s="493"/>
      <c r="AN32" s="482"/>
    </row>
    <row r="33" spans="1:40" ht="12.75" customHeight="1" x14ac:dyDescent="0.2">
      <c r="A33" s="482"/>
      <c r="B33" s="482"/>
      <c r="C33" s="493"/>
      <c r="D33" s="493"/>
      <c r="E33" s="493"/>
      <c r="F33" s="493"/>
      <c r="G33" s="493"/>
      <c r="H33" s="493"/>
      <c r="I33" s="493"/>
      <c r="J33" s="493"/>
      <c r="K33" s="493"/>
      <c r="L33" s="493"/>
      <c r="M33" s="493"/>
      <c r="N33" s="493"/>
      <c r="O33" s="482"/>
      <c r="P33" s="493"/>
      <c r="Q33" s="493"/>
      <c r="R33" s="493"/>
      <c r="S33" s="493"/>
      <c r="T33" s="482"/>
      <c r="U33" s="493"/>
      <c r="V33" s="493"/>
      <c r="W33" s="493"/>
      <c r="X33" s="493"/>
      <c r="Y33" s="482"/>
      <c r="Z33" s="494"/>
      <c r="AA33" s="494"/>
      <c r="AB33" s="494"/>
      <c r="AC33" s="494"/>
      <c r="AD33" s="482"/>
      <c r="AE33" s="493"/>
      <c r="AF33" s="493"/>
      <c r="AG33" s="493"/>
      <c r="AH33" s="493"/>
      <c r="AI33" s="482"/>
      <c r="AJ33" s="493"/>
      <c r="AK33" s="493"/>
      <c r="AL33" s="493"/>
      <c r="AM33" s="493"/>
      <c r="AN33" s="482"/>
    </row>
    <row r="34" spans="1:40" ht="12.75" customHeight="1" x14ac:dyDescent="0.2">
      <c r="A34" s="482"/>
      <c r="B34" s="482"/>
      <c r="C34" s="493"/>
      <c r="D34" s="493"/>
      <c r="E34" s="493"/>
      <c r="F34" s="493"/>
      <c r="G34" s="493"/>
      <c r="H34" s="493"/>
      <c r="I34" s="493"/>
      <c r="J34" s="493"/>
      <c r="K34" s="493"/>
      <c r="L34" s="493"/>
      <c r="M34" s="493"/>
      <c r="N34" s="493"/>
      <c r="O34" s="482"/>
      <c r="P34" s="493"/>
      <c r="Q34" s="493"/>
      <c r="R34" s="493"/>
      <c r="S34" s="493"/>
      <c r="T34" s="482"/>
      <c r="U34" s="493"/>
      <c r="V34" s="493"/>
      <c r="W34" s="493"/>
      <c r="X34" s="493"/>
      <c r="Y34" s="482"/>
      <c r="Z34" s="494"/>
      <c r="AA34" s="494"/>
      <c r="AB34" s="494"/>
      <c r="AC34" s="494"/>
      <c r="AD34" s="482"/>
      <c r="AE34" s="493"/>
      <c r="AF34" s="493"/>
      <c r="AG34" s="493"/>
      <c r="AH34" s="493"/>
      <c r="AI34" s="482"/>
      <c r="AJ34" s="493"/>
      <c r="AK34" s="493"/>
      <c r="AL34" s="493"/>
      <c r="AM34" s="493"/>
      <c r="AN34" s="482"/>
    </row>
    <row r="35" spans="1:40" ht="12.75" customHeight="1" x14ac:dyDescent="0.2">
      <c r="A35" s="48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row>
    <row r="36" spans="1:40" ht="12.75" customHeight="1" x14ac:dyDescent="0.2">
      <c r="A36" s="482"/>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row>
    <row r="37" spans="1:40" ht="12.75" customHeight="1" x14ac:dyDescent="0.2">
      <c r="A37" s="482"/>
      <c r="B37" s="482"/>
      <c r="C37" s="482"/>
      <c r="D37" s="482"/>
      <c r="E37" s="482"/>
      <c r="F37" s="482"/>
      <c r="G37" s="482"/>
      <c r="H37" s="485" t="s">
        <v>2795</v>
      </c>
      <c r="I37" s="482"/>
      <c r="J37" s="482"/>
      <c r="K37" s="482"/>
      <c r="L37" s="485" t="s">
        <v>2796</v>
      </c>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row>
    <row r="38" spans="1:40" ht="29.25" customHeight="1" x14ac:dyDescent="0.2">
      <c r="A38" s="707" t="s">
        <v>810</v>
      </c>
      <c r="B38" s="487" t="s">
        <v>2791</v>
      </c>
      <c r="C38" s="114" t="s">
        <v>52</v>
      </c>
      <c r="D38" s="114" t="s">
        <v>53</v>
      </c>
      <c r="E38" s="114" t="s">
        <v>54</v>
      </c>
      <c r="F38" s="114" t="s">
        <v>55</v>
      </c>
      <c r="G38" s="214"/>
      <c r="H38" s="707" t="s">
        <v>810</v>
      </c>
      <c r="I38" s="487" t="s">
        <v>16</v>
      </c>
      <c r="J38" s="488" t="s">
        <v>1452</v>
      </c>
      <c r="K38" s="214"/>
      <c r="L38" s="707" t="s">
        <v>810</v>
      </c>
      <c r="M38" s="487" t="s">
        <v>2791</v>
      </c>
      <c r="N38" s="488" t="s">
        <v>2797</v>
      </c>
      <c r="O38" s="488" t="s">
        <v>2798</v>
      </c>
      <c r="P38" s="482"/>
      <c r="Q38" s="482"/>
      <c r="R38" s="487"/>
      <c r="S38" s="488"/>
      <c r="T38" s="482"/>
      <c r="U38" s="482"/>
      <c r="V38" s="482"/>
      <c r="W38" s="482"/>
      <c r="X38" s="482"/>
      <c r="Y38" s="482"/>
      <c r="Z38" s="482"/>
      <c r="AA38" s="482"/>
      <c r="AB38" s="482"/>
      <c r="AC38" s="482"/>
      <c r="AD38" s="482"/>
      <c r="AE38" s="482"/>
      <c r="AF38" s="482"/>
      <c r="AG38" s="482"/>
      <c r="AH38" s="482"/>
      <c r="AI38" s="482"/>
      <c r="AJ38" s="482"/>
      <c r="AK38" s="482"/>
      <c r="AL38" s="482"/>
      <c r="AM38" s="482"/>
      <c r="AN38" s="482"/>
    </row>
    <row r="39" spans="1:40" ht="29.25" customHeight="1" x14ac:dyDescent="0.2">
      <c r="A39" s="532"/>
      <c r="B39" s="483" t="s">
        <v>815</v>
      </c>
      <c r="C39" s="491">
        <f>'Raw Tabel Perhitungan'!C52</f>
        <v>0</v>
      </c>
      <c r="D39" s="491">
        <f>'Raw Tabel Perhitungan'!D52</f>
        <v>0.8571428571428571</v>
      </c>
      <c r="E39" s="491">
        <f>'Raw Tabel Perhitungan'!E52</f>
        <v>0.14285714285714285</v>
      </c>
      <c r="F39" s="491">
        <f>'Raw Tabel Perhitungan'!F52</f>
        <v>0</v>
      </c>
      <c r="G39" s="493"/>
      <c r="H39" s="532"/>
      <c r="I39" s="483" t="s">
        <v>815</v>
      </c>
      <c r="J39" s="491">
        <f>SUM(C39:D39)</f>
        <v>0.8571428571428571</v>
      </c>
      <c r="K39" s="493"/>
      <c r="L39" s="532"/>
      <c r="M39" s="507" t="s">
        <v>815</v>
      </c>
      <c r="N39" s="491">
        <f>[2]Universitas!$C$58</f>
        <v>0</v>
      </c>
      <c r="O39" s="491">
        <f>SUM(C39:D39)</f>
        <v>0.8571428571428571</v>
      </c>
      <c r="P39" s="482"/>
      <c r="Q39" s="482"/>
      <c r="R39" s="483"/>
      <c r="S39" s="491"/>
      <c r="T39" s="482"/>
      <c r="U39" s="482"/>
      <c r="V39" s="482"/>
      <c r="W39" s="482"/>
      <c r="X39" s="482"/>
      <c r="Y39" s="482"/>
      <c r="Z39" s="482"/>
      <c r="AA39" s="482"/>
      <c r="AB39" s="482"/>
      <c r="AC39" s="482"/>
      <c r="AD39" s="482"/>
      <c r="AE39" s="482"/>
      <c r="AF39" s="482"/>
      <c r="AG39" s="482"/>
      <c r="AH39" s="482"/>
      <c r="AI39" s="482"/>
      <c r="AJ39" s="482"/>
      <c r="AK39" s="482"/>
      <c r="AL39" s="482"/>
      <c r="AM39" s="482"/>
      <c r="AN39" s="482"/>
    </row>
    <row r="40" spans="1:40" ht="12.75" customHeight="1" x14ac:dyDescent="0.2">
      <c r="A40" s="482"/>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row>
    <row r="41" spans="1:40" ht="12.75" customHeight="1" x14ac:dyDescent="0.2">
      <c r="A41" s="482"/>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row>
    <row r="42" spans="1:40" ht="12.75" customHeight="1" x14ac:dyDescent="0.2">
      <c r="A42" s="482"/>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row>
    <row r="43" spans="1:40" ht="12.75" customHeight="1" x14ac:dyDescent="0.2">
      <c r="A43" s="482"/>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row>
    <row r="44" spans="1:40" ht="12.75" customHeight="1" x14ac:dyDescent="0.2">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row>
    <row r="45" spans="1:40" ht="12.75" customHeight="1" x14ac:dyDescent="0.2">
      <c r="A45" s="482"/>
      <c r="B45" s="482"/>
      <c r="C45" s="482"/>
      <c r="D45" s="482"/>
      <c r="E45" s="482"/>
      <c r="F45" s="482"/>
      <c r="G45" s="482"/>
      <c r="H45" s="482"/>
      <c r="I45" s="482"/>
      <c r="J45" s="482"/>
      <c r="K45" s="482"/>
      <c r="L45" s="482"/>
      <c r="M45" s="482"/>
      <c r="N45" s="482"/>
      <c r="O45" s="11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row>
    <row r="46" spans="1:40" ht="12.75" customHeight="1" x14ac:dyDescent="0.2">
      <c r="A46" s="482"/>
      <c r="B46" s="482"/>
      <c r="C46" s="482"/>
      <c r="D46" s="482"/>
      <c r="E46" s="482"/>
      <c r="F46" s="482"/>
      <c r="G46" s="482"/>
      <c r="H46" s="482"/>
      <c r="I46" s="482"/>
      <c r="J46" s="482"/>
      <c r="K46" s="482"/>
      <c r="L46" s="482"/>
      <c r="M46" s="482"/>
      <c r="N46" s="482"/>
      <c r="O46" s="11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row>
    <row r="47" spans="1:40" ht="12.75" customHeight="1" x14ac:dyDescent="0.2">
      <c r="A47" s="482"/>
      <c r="B47" s="482"/>
      <c r="C47" s="482"/>
      <c r="D47" s="482"/>
      <c r="E47" s="482"/>
      <c r="F47" s="482"/>
      <c r="G47" s="482"/>
      <c r="H47" s="482"/>
      <c r="I47" s="482"/>
      <c r="J47" s="482"/>
      <c r="K47" s="482"/>
      <c r="L47" s="482"/>
      <c r="M47" s="482"/>
      <c r="N47" s="482"/>
      <c r="O47" s="11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row>
    <row r="48" spans="1:40" ht="12.75" customHeight="1" x14ac:dyDescent="0.2">
      <c r="A48" s="482"/>
      <c r="B48" s="482"/>
      <c r="C48" s="482"/>
      <c r="D48" s="482"/>
      <c r="E48" s="482"/>
      <c r="F48" s="482"/>
      <c r="G48" s="482"/>
      <c r="H48" s="482"/>
      <c r="I48" s="482"/>
      <c r="J48" s="482"/>
      <c r="K48" s="482"/>
      <c r="L48" s="482"/>
      <c r="M48" s="482"/>
      <c r="N48" s="482"/>
      <c r="O48" s="11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row>
    <row r="49" spans="1:40" ht="12.75" customHeight="1" x14ac:dyDescent="0.2">
      <c r="A49" s="482"/>
      <c r="B49" s="482"/>
      <c r="C49" s="482"/>
      <c r="D49" s="482"/>
      <c r="E49" s="482"/>
      <c r="F49" s="482"/>
      <c r="G49" s="482"/>
      <c r="H49" s="482"/>
      <c r="I49" s="482"/>
      <c r="J49" s="482"/>
      <c r="K49" s="482"/>
      <c r="L49" s="482"/>
      <c r="M49" s="482"/>
      <c r="N49" s="482"/>
      <c r="O49" s="11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row>
    <row r="50" spans="1:40" ht="12.75" customHeight="1" x14ac:dyDescent="0.2">
      <c r="A50" s="482"/>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row>
    <row r="51" spans="1:40" ht="12.75" customHeight="1" x14ac:dyDescent="0.2">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row>
    <row r="52" spans="1:40" ht="12.75" customHeight="1" x14ac:dyDescent="0.2">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row>
    <row r="53" spans="1:40" ht="12.75" customHeight="1" x14ac:dyDescent="0.2">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row>
    <row r="54" spans="1:40" ht="12.75" customHeight="1" x14ac:dyDescent="0.2">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row>
    <row r="55" spans="1:40" ht="12.75" customHeight="1" x14ac:dyDescent="0.2">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row>
    <row r="56" spans="1:40" ht="12.75" customHeight="1" x14ac:dyDescent="0.2">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row>
    <row r="57" spans="1:40" ht="12.75" customHeight="1" x14ac:dyDescent="0.2">
      <c r="A57" s="482"/>
      <c r="B57" s="482"/>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row>
    <row r="58" spans="1:40" ht="12.75" customHeight="1" x14ac:dyDescent="0.2">
      <c r="A58" s="482"/>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row>
    <row r="59" spans="1:40" ht="12.75" customHeight="1" x14ac:dyDescent="0.2">
      <c r="A59" s="48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row>
    <row r="60" spans="1:40" ht="12.75" customHeight="1" x14ac:dyDescent="0.2">
      <c r="A60" s="482"/>
      <c r="B60" s="482"/>
      <c r="C60" s="482"/>
      <c r="D60" s="482"/>
      <c r="E60" s="482"/>
      <c r="F60" s="482"/>
      <c r="G60" s="482"/>
      <c r="H60" s="485" t="s">
        <v>2795</v>
      </c>
      <c r="I60" s="482"/>
      <c r="J60" s="482"/>
      <c r="K60" s="482"/>
      <c r="L60" s="485" t="s">
        <v>2796</v>
      </c>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row>
    <row r="61" spans="1:40" ht="25.5" customHeight="1" x14ac:dyDescent="0.2">
      <c r="A61" s="707" t="s">
        <v>2766</v>
      </c>
      <c r="B61" s="487" t="s">
        <v>2791</v>
      </c>
      <c r="C61" s="114" t="s">
        <v>52</v>
      </c>
      <c r="D61" s="114" t="s">
        <v>53</v>
      </c>
      <c r="E61" s="114" t="s">
        <v>54</v>
      </c>
      <c r="F61" s="114" t="s">
        <v>55</v>
      </c>
      <c r="G61" s="214"/>
      <c r="H61" s="707" t="s">
        <v>2766</v>
      </c>
      <c r="I61" s="487" t="s">
        <v>2791</v>
      </c>
      <c r="J61" s="488" t="s">
        <v>1452</v>
      </c>
      <c r="K61" s="214"/>
      <c r="L61" s="707" t="s">
        <v>2766</v>
      </c>
      <c r="M61" s="487" t="s">
        <v>2791</v>
      </c>
      <c r="N61" s="488" t="s">
        <v>2797</v>
      </c>
      <c r="O61" s="488" t="s">
        <v>2798</v>
      </c>
      <c r="P61" s="496"/>
      <c r="Q61" s="496"/>
      <c r="R61" s="496"/>
      <c r="S61" s="496"/>
      <c r="T61" s="495"/>
      <c r="U61" s="496"/>
      <c r="V61" s="496"/>
      <c r="W61" s="496"/>
      <c r="X61" s="496"/>
      <c r="Y61" s="495"/>
      <c r="Z61" s="496"/>
      <c r="AA61" s="496"/>
      <c r="AB61" s="496"/>
      <c r="AC61" s="496"/>
      <c r="AD61" s="495"/>
      <c r="AE61" s="496"/>
      <c r="AF61" s="496"/>
      <c r="AG61" s="496"/>
      <c r="AH61" s="496"/>
      <c r="AI61" s="497"/>
      <c r="AJ61" s="497"/>
      <c r="AK61" s="497"/>
      <c r="AL61" s="497"/>
      <c r="AM61" s="497"/>
      <c r="AN61" s="482"/>
    </row>
    <row r="62" spans="1:40" ht="12.75" customHeight="1" x14ac:dyDescent="0.2">
      <c r="A62" s="531"/>
      <c r="B62" s="116" t="s">
        <v>1669</v>
      </c>
      <c r="C62" s="491">
        <f>'Raw Tabel Perhitungan'!C89</f>
        <v>1.1904761904761904E-2</v>
      </c>
      <c r="D62" s="491">
        <f>'Raw Tabel Perhitungan'!D89</f>
        <v>0.75</v>
      </c>
      <c r="E62" s="491">
        <f>'Raw Tabel Perhitungan'!E89</f>
        <v>0.23809523809523811</v>
      </c>
      <c r="F62" s="491">
        <f>'Raw Tabel Perhitungan'!F89</f>
        <v>0</v>
      </c>
      <c r="G62" s="493"/>
      <c r="H62" s="531"/>
      <c r="I62" s="116" t="s">
        <v>1669</v>
      </c>
      <c r="J62" s="491">
        <f t="shared" ref="J62:J65" si="3">SUM(C62:D62)</f>
        <v>0.76190476190476186</v>
      </c>
      <c r="K62" s="493"/>
      <c r="L62" s="531"/>
      <c r="M62" s="116" t="s">
        <v>1669</v>
      </c>
      <c r="N62" s="491">
        <f>[2]Universitas!C81</f>
        <v>0</v>
      </c>
      <c r="O62" s="491">
        <f t="shared" ref="O62:O65" si="4">SUM(C62:D62)</f>
        <v>0.76190476190476186</v>
      </c>
      <c r="P62" s="499"/>
      <c r="Q62" s="499"/>
      <c r="R62" s="499"/>
      <c r="S62" s="499"/>
      <c r="T62" s="498"/>
      <c r="U62" s="499"/>
      <c r="V62" s="499"/>
      <c r="W62" s="499"/>
      <c r="X62" s="499"/>
      <c r="Y62" s="498"/>
      <c r="Z62" s="498"/>
      <c r="AA62" s="498"/>
      <c r="AB62" s="498"/>
      <c r="AC62" s="498"/>
      <c r="AD62" s="498"/>
      <c r="AE62" s="498"/>
      <c r="AF62" s="498"/>
      <c r="AG62" s="498"/>
      <c r="AH62" s="498"/>
      <c r="AI62" s="490"/>
      <c r="AJ62" s="489"/>
      <c r="AK62" s="489"/>
      <c r="AL62" s="489"/>
      <c r="AM62" s="489"/>
      <c r="AN62" s="482"/>
    </row>
    <row r="63" spans="1:40" ht="12.75" customHeight="1" x14ac:dyDescent="0.2">
      <c r="A63" s="531"/>
      <c r="B63" s="116" t="s">
        <v>1861</v>
      </c>
      <c r="C63" s="491">
        <f>'Raw Tabel Perhitungan'!H89</f>
        <v>0.10714285714285714</v>
      </c>
      <c r="D63" s="491">
        <f>'Raw Tabel Perhitungan'!I89</f>
        <v>0.6071428571428571</v>
      </c>
      <c r="E63" s="491">
        <f>'Raw Tabel Perhitungan'!J89</f>
        <v>0.2857142857142857</v>
      </c>
      <c r="F63" s="491">
        <f>'Raw Tabel Perhitungan'!K89</f>
        <v>0</v>
      </c>
      <c r="G63" s="493"/>
      <c r="H63" s="531"/>
      <c r="I63" s="116" t="s">
        <v>1861</v>
      </c>
      <c r="J63" s="491">
        <f t="shared" si="3"/>
        <v>0.71428571428571419</v>
      </c>
      <c r="K63" s="493"/>
      <c r="L63" s="531"/>
      <c r="M63" s="116" t="s">
        <v>1861</v>
      </c>
      <c r="N63" s="491">
        <f>[2]Universitas!C82</f>
        <v>0</v>
      </c>
      <c r="O63" s="491">
        <f t="shared" si="4"/>
        <v>0.71428571428571419</v>
      </c>
      <c r="P63" s="499"/>
      <c r="Q63" s="499"/>
      <c r="R63" s="499"/>
      <c r="S63" s="499"/>
      <c r="T63" s="498"/>
      <c r="U63" s="499"/>
      <c r="V63" s="499"/>
      <c r="W63" s="499"/>
      <c r="X63" s="499"/>
      <c r="Y63" s="498"/>
      <c r="Z63" s="498"/>
      <c r="AA63" s="498"/>
      <c r="AB63" s="498"/>
      <c r="AC63" s="498"/>
      <c r="AD63" s="498"/>
      <c r="AE63" s="498"/>
      <c r="AF63" s="498"/>
      <c r="AG63" s="498"/>
      <c r="AH63" s="498"/>
      <c r="AI63" s="490"/>
      <c r="AJ63" s="489"/>
      <c r="AK63" s="489"/>
      <c r="AL63" s="489"/>
      <c r="AM63" s="489"/>
      <c r="AN63" s="482"/>
    </row>
    <row r="64" spans="1:40" ht="12.75" customHeight="1" x14ac:dyDescent="0.2">
      <c r="A64" s="531"/>
      <c r="B64" s="116" t="s">
        <v>2125</v>
      </c>
      <c r="C64" s="491">
        <f>'Raw Tabel Perhitungan'!M89</f>
        <v>1.4285714285714287E-2</v>
      </c>
      <c r="D64" s="491">
        <f>'Raw Tabel Perhitungan'!N89</f>
        <v>0.42857142857142871</v>
      </c>
      <c r="E64" s="491">
        <f>'Raw Tabel Perhitungan'!O89</f>
        <v>0.55714285714285705</v>
      </c>
      <c r="F64" s="491">
        <f>'Raw Tabel Perhitungan'!P89</f>
        <v>0</v>
      </c>
      <c r="G64" s="493"/>
      <c r="H64" s="531"/>
      <c r="I64" s="116" t="s">
        <v>2125</v>
      </c>
      <c r="J64" s="491">
        <f t="shared" si="3"/>
        <v>0.442857142857143</v>
      </c>
      <c r="K64" s="493"/>
      <c r="L64" s="531"/>
      <c r="M64" s="116" t="s">
        <v>2125</v>
      </c>
      <c r="N64" s="491">
        <f>[2]Universitas!C83</f>
        <v>0</v>
      </c>
      <c r="O64" s="491">
        <f t="shared" si="4"/>
        <v>0.442857142857143</v>
      </c>
      <c r="P64" s="499"/>
      <c r="Q64" s="499"/>
      <c r="R64" s="499"/>
      <c r="S64" s="499"/>
      <c r="T64" s="498"/>
      <c r="U64" s="499"/>
      <c r="V64" s="499"/>
      <c r="W64" s="499"/>
      <c r="X64" s="499"/>
      <c r="Y64" s="498"/>
      <c r="Z64" s="498"/>
      <c r="AA64" s="498"/>
      <c r="AB64" s="498"/>
      <c r="AC64" s="498"/>
      <c r="AD64" s="498"/>
      <c r="AE64" s="498"/>
      <c r="AF64" s="498"/>
      <c r="AG64" s="498"/>
      <c r="AH64" s="498"/>
      <c r="AI64" s="490"/>
      <c r="AJ64" s="489"/>
      <c r="AK64" s="489"/>
      <c r="AL64" s="489"/>
      <c r="AM64" s="489"/>
      <c r="AN64" s="482"/>
    </row>
    <row r="65" spans="1:40" ht="12.75" customHeight="1" x14ac:dyDescent="0.2">
      <c r="A65" s="532"/>
      <c r="B65" s="483" t="s">
        <v>2772</v>
      </c>
      <c r="C65" s="491">
        <f>'Raw Tabel Perhitungan'!R89</f>
        <v>0</v>
      </c>
      <c r="D65" s="491">
        <f>'Raw Tabel Perhitungan'!S89</f>
        <v>0.52380952380952384</v>
      </c>
      <c r="E65" s="491">
        <f>'Raw Tabel Perhitungan'!T89</f>
        <v>0.47619047619047616</v>
      </c>
      <c r="F65" s="491">
        <f>'Raw Tabel Perhitungan'!U89</f>
        <v>2.3809523809523808E-2</v>
      </c>
      <c r="G65" s="493"/>
      <c r="H65" s="532"/>
      <c r="I65" s="483" t="s">
        <v>2772</v>
      </c>
      <c r="J65" s="491">
        <f t="shared" si="3"/>
        <v>0.52380952380952384</v>
      </c>
      <c r="K65" s="493"/>
      <c r="L65" s="532"/>
      <c r="M65" s="483" t="s">
        <v>2772</v>
      </c>
      <c r="N65" s="491"/>
      <c r="O65" s="491">
        <f t="shared" si="4"/>
        <v>0.52380952380952384</v>
      </c>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row>
    <row r="66" spans="1:40" ht="12.75" customHeight="1" x14ac:dyDescent="0.2">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row>
    <row r="67" spans="1:40" ht="12.75" customHeight="1" x14ac:dyDescent="0.2">
      <c r="A67" s="482"/>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row>
    <row r="68" spans="1:40" ht="12.75" customHeight="1" x14ac:dyDescent="0.2">
      <c r="A68" s="482"/>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row>
    <row r="69" spans="1:40" ht="12.75" customHeight="1" x14ac:dyDescent="0.2">
      <c r="A69" s="482"/>
      <c r="B69" s="482"/>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row>
    <row r="70" spans="1:40" ht="12.75" customHeight="1" x14ac:dyDescent="0.2">
      <c r="A70" s="482"/>
      <c r="B70" s="482"/>
      <c r="C70" s="482"/>
      <c r="D70" s="482"/>
      <c r="E70" s="482"/>
      <c r="F70" s="482"/>
      <c r="G70" s="482"/>
      <c r="H70" s="482"/>
      <c r="I70" s="482"/>
      <c r="J70" s="482"/>
      <c r="K70" s="482"/>
      <c r="L70" s="482"/>
      <c r="M70" s="482"/>
      <c r="N70" s="482"/>
      <c r="O70" s="11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row>
    <row r="71" spans="1:40" ht="12.75" customHeight="1" x14ac:dyDescent="0.2">
      <c r="A71" s="482"/>
      <c r="B71" s="482"/>
      <c r="C71" s="482"/>
      <c r="D71" s="482"/>
      <c r="E71" s="482"/>
      <c r="F71" s="482"/>
      <c r="G71" s="482"/>
      <c r="H71" s="482"/>
      <c r="I71" s="482"/>
      <c r="J71" s="482"/>
      <c r="K71" s="482"/>
      <c r="L71" s="482"/>
      <c r="M71" s="482"/>
      <c r="N71" s="482"/>
      <c r="O71" s="11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row>
    <row r="72" spans="1:40" ht="12.75" customHeight="1" x14ac:dyDescent="0.2">
      <c r="A72" s="482"/>
      <c r="B72" s="482"/>
      <c r="C72" s="482"/>
      <c r="D72" s="482"/>
      <c r="E72" s="482"/>
      <c r="F72" s="482"/>
      <c r="G72" s="482"/>
      <c r="H72" s="482"/>
      <c r="I72" s="482"/>
      <c r="J72" s="482"/>
      <c r="K72" s="482"/>
      <c r="L72" s="482"/>
      <c r="M72" s="482"/>
      <c r="N72" s="482"/>
      <c r="O72" s="11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row>
    <row r="73" spans="1:40" ht="12.75" customHeight="1" x14ac:dyDescent="0.2">
      <c r="A73" s="482"/>
      <c r="B73" s="482"/>
      <c r="C73" s="482"/>
      <c r="D73" s="482"/>
      <c r="E73" s="482"/>
      <c r="F73" s="482"/>
      <c r="G73" s="482"/>
      <c r="H73" s="482"/>
      <c r="I73" s="482"/>
      <c r="J73" s="482"/>
      <c r="K73" s="482"/>
      <c r="L73" s="482"/>
      <c r="M73" s="482"/>
      <c r="N73" s="482"/>
      <c r="O73" s="11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row>
    <row r="74" spans="1:40" ht="12.75" customHeight="1" x14ac:dyDescent="0.2">
      <c r="A74" s="482"/>
      <c r="B74" s="482"/>
      <c r="C74" s="482"/>
      <c r="D74" s="482"/>
      <c r="E74" s="482"/>
      <c r="F74" s="482"/>
      <c r="G74" s="482"/>
      <c r="H74" s="482"/>
      <c r="I74" s="482"/>
      <c r="J74" s="482"/>
      <c r="K74" s="482"/>
      <c r="L74" s="482"/>
      <c r="M74" s="482"/>
      <c r="N74" s="482"/>
      <c r="O74" s="11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row>
    <row r="75" spans="1:40" ht="12.75" customHeight="1" x14ac:dyDescent="0.2">
      <c r="A75" s="482"/>
      <c r="B75" s="482"/>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row>
    <row r="76" spans="1:40" ht="12.75" customHeight="1" x14ac:dyDescent="0.2">
      <c r="A76" s="482"/>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row>
    <row r="77" spans="1:40" ht="12.75" customHeight="1" x14ac:dyDescent="0.2">
      <c r="A77" s="482"/>
      <c r="B77" s="482"/>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row>
    <row r="78" spans="1:40" ht="12.75" customHeight="1" x14ac:dyDescent="0.2">
      <c r="A78" s="482"/>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row>
    <row r="79" spans="1:40" ht="12.75" customHeight="1" x14ac:dyDescent="0.2">
      <c r="A79" s="482"/>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row>
    <row r="80" spans="1:40" ht="12.75" customHeight="1" x14ac:dyDescent="0.2">
      <c r="A80" s="482"/>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row>
    <row r="81" spans="1:40" ht="12.75" customHeight="1" x14ac:dyDescent="0.2">
      <c r="A81" s="482"/>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row>
    <row r="82" spans="1:40" ht="12.75" customHeight="1" x14ac:dyDescent="0.2">
      <c r="A82" s="482"/>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row>
    <row r="83" spans="1:40" ht="12.75" customHeight="1" x14ac:dyDescent="0.2">
      <c r="A83" s="482"/>
      <c r="B83" s="482"/>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row>
    <row r="84" spans="1:40" ht="12.75" customHeight="1" x14ac:dyDescent="0.2">
      <c r="A84" s="482"/>
      <c r="B84" s="482"/>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row>
    <row r="85" spans="1:40" ht="12.75" customHeight="1" x14ac:dyDescent="0.2">
      <c r="A85" s="482"/>
      <c r="B85" s="482"/>
      <c r="C85" s="482"/>
      <c r="D85" s="482"/>
      <c r="E85" s="482"/>
      <c r="F85" s="482"/>
      <c r="G85" s="482"/>
      <c r="H85" s="485" t="s">
        <v>2795</v>
      </c>
      <c r="I85" s="482"/>
      <c r="J85" s="482"/>
      <c r="K85" s="482"/>
      <c r="L85" s="485" t="s">
        <v>2796</v>
      </c>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row>
    <row r="86" spans="1:40" ht="12.75" customHeight="1" x14ac:dyDescent="0.2">
      <c r="A86" s="707" t="s">
        <v>811</v>
      </c>
      <c r="B86" s="487" t="s">
        <v>2791</v>
      </c>
      <c r="C86" s="114" t="s">
        <v>52</v>
      </c>
      <c r="D86" s="114" t="s">
        <v>53</v>
      </c>
      <c r="E86" s="114" t="s">
        <v>54</v>
      </c>
      <c r="F86" s="114" t="s">
        <v>55</v>
      </c>
      <c r="G86" s="479"/>
      <c r="H86" s="707" t="s">
        <v>811</v>
      </c>
      <c r="I86" s="487" t="s">
        <v>2791</v>
      </c>
      <c r="J86" s="488" t="s">
        <v>1452</v>
      </c>
      <c r="K86" s="214"/>
      <c r="L86" s="707" t="s">
        <v>811</v>
      </c>
      <c r="M86" s="487" t="s">
        <v>2791</v>
      </c>
      <c r="N86" s="488" t="s">
        <v>2797</v>
      </c>
      <c r="O86" s="488" t="s">
        <v>2798</v>
      </c>
      <c r="P86" s="489"/>
      <c r="Q86" s="489"/>
      <c r="R86" s="489"/>
      <c r="S86" s="489"/>
      <c r="T86" s="490"/>
      <c r="U86" s="489"/>
      <c r="V86" s="489"/>
      <c r="W86" s="489"/>
      <c r="X86" s="489"/>
      <c r="Y86" s="490"/>
      <c r="Z86" s="489"/>
      <c r="AA86" s="489"/>
      <c r="AB86" s="489"/>
      <c r="AC86" s="489"/>
      <c r="AD86" s="490"/>
      <c r="AE86" s="489"/>
      <c r="AF86" s="489"/>
      <c r="AG86" s="489"/>
      <c r="AH86" s="489"/>
      <c r="AI86" s="497"/>
      <c r="AJ86" s="497"/>
      <c r="AK86" s="497"/>
      <c r="AL86" s="497"/>
      <c r="AM86" s="497"/>
      <c r="AN86" s="482"/>
    </row>
    <row r="87" spans="1:40" ht="12.75" customHeight="1" x14ac:dyDescent="0.2">
      <c r="A87" s="532"/>
      <c r="B87" s="483" t="s">
        <v>117</v>
      </c>
      <c r="C87" s="491">
        <f>'Raw Tabel Perhitungan'!C126</f>
        <v>0</v>
      </c>
      <c r="D87" s="491">
        <f>'Raw Tabel Perhitungan'!D126</f>
        <v>0.44047619047619041</v>
      </c>
      <c r="E87" s="491">
        <f>'Raw Tabel Perhitungan'!E126</f>
        <v>0.55952380952380965</v>
      </c>
      <c r="F87" s="491">
        <f>'Raw Tabel Perhitungan'!F126</f>
        <v>0</v>
      </c>
      <c r="G87" s="523"/>
      <c r="H87" s="532"/>
      <c r="I87" s="483" t="s">
        <v>117</v>
      </c>
      <c r="J87" s="491">
        <f>SUM(C87:D87)</f>
        <v>0.44047619047619041</v>
      </c>
      <c r="K87" s="493"/>
      <c r="L87" s="532"/>
      <c r="M87" s="483" t="s">
        <v>117</v>
      </c>
      <c r="N87" s="491">
        <f>[2]Universitas!$C$106</f>
        <v>0</v>
      </c>
      <c r="O87" s="491">
        <f>SUM(C87:D87)</f>
        <v>0.44047619047619041</v>
      </c>
      <c r="P87" s="482"/>
      <c r="Q87" s="482"/>
      <c r="R87" s="482"/>
      <c r="S87" s="482"/>
      <c r="T87" s="482"/>
      <c r="U87" s="482"/>
      <c r="V87" s="482"/>
      <c r="W87" s="482"/>
      <c r="X87" s="482"/>
      <c r="Y87" s="482"/>
      <c r="Z87" s="482"/>
      <c r="AA87" s="482"/>
      <c r="AB87" s="482"/>
      <c r="AC87" s="482"/>
      <c r="AD87" s="482"/>
      <c r="AE87" s="482"/>
      <c r="AF87" s="482"/>
      <c r="AG87" s="482"/>
      <c r="AH87" s="482"/>
      <c r="AI87" s="490"/>
      <c r="AJ87" s="489"/>
      <c r="AK87" s="489"/>
      <c r="AL87" s="489"/>
      <c r="AM87" s="489"/>
      <c r="AN87" s="482"/>
    </row>
    <row r="88" spans="1:40" ht="12.75" customHeight="1" x14ac:dyDescent="0.2">
      <c r="A88" s="482"/>
      <c r="B88" s="482"/>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row>
    <row r="89" spans="1:40" ht="12.75" customHeight="1" x14ac:dyDescent="0.2">
      <c r="A89" s="482"/>
      <c r="B89" s="482"/>
      <c r="C89" s="482"/>
      <c r="D89" s="482"/>
      <c r="E89" s="482"/>
      <c r="F89" s="482"/>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row>
    <row r="90" spans="1:40" ht="12.75" customHeight="1" x14ac:dyDescent="0.2">
      <c r="A90" s="482"/>
      <c r="B90" s="482"/>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row>
    <row r="91" spans="1:40" ht="12.75" customHeight="1" x14ac:dyDescent="0.2">
      <c r="A91" s="482"/>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row>
    <row r="92" spans="1:40" ht="12.75" customHeight="1" x14ac:dyDescent="0.2">
      <c r="A92" s="482"/>
      <c r="B92" s="482"/>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row>
    <row r="93" spans="1:40" ht="12.75" customHeight="1" x14ac:dyDescent="0.2">
      <c r="A93" s="482"/>
      <c r="B93" s="482"/>
      <c r="C93" s="482"/>
      <c r="D93" s="482"/>
      <c r="E93" s="482"/>
      <c r="F93" s="482"/>
      <c r="G93" s="482"/>
      <c r="H93" s="482"/>
      <c r="I93" s="482"/>
      <c r="J93" s="482"/>
      <c r="K93" s="482"/>
      <c r="L93" s="482"/>
      <c r="M93" s="482"/>
      <c r="N93" s="482"/>
      <c r="O93" s="11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row>
    <row r="94" spans="1:40" ht="12.75" customHeight="1" x14ac:dyDescent="0.2">
      <c r="A94" s="482"/>
      <c r="B94" s="482"/>
      <c r="C94" s="482"/>
      <c r="D94" s="482"/>
      <c r="E94" s="482"/>
      <c r="F94" s="482"/>
      <c r="G94" s="482"/>
      <c r="H94" s="482"/>
      <c r="I94" s="482"/>
      <c r="J94" s="482"/>
      <c r="K94" s="482"/>
      <c r="L94" s="482"/>
      <c r="M94" s="482"/>
      <c r="N94" s="482"/>
      <c r="O94" s="11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row>
    <row r="95" spans="1:40" ht="12.75" customHeight="1" x14ac:dyDescent="0.2">
      <c r="A95" s="482"/>
      <c r="B95" s="482"/>
      <c r="C95" s="482"/>
      <c r="D95" s="482"/>
      <c r="E95" s="482"/>
      <c r="F95" s="482"/>
      <c r="G95" s="482"/>
      <c r="H95" s="482"/>
      <c r="I95" s="482"/>
      <c r="J95" s="482"/>
      <c r="K95" s="482"/>
      <c r="L95" s="482"/>
      <c r="M95" s="482"/>
      <c r="N95" s="482"/>
      <c r="O95" s="11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row>
    <row r="96" spans="1:40" ht="12.75" customHeight="1" x14ac:dyDescent="0.2">
      <c r="A96" s="482"/>
      <c r="B96" s="482"/>
      <c r="C96" s="482"/>
      <c r="D96" s="482"/>
      <c r="E96" s="482"/>
      <c r="F96" s="482"/>
      <c r="G96" s="482"/>
      <c r="H96" s="482"/>
      <c r="I96" s="482"/>
      <c r="J96" s="482"/>
      <c r="K96" s="482"/>
      <c r="L96" s="482"/>
      <c r="M96" s="482"/>
      <c r="N96" s="482"/>
      <c r="O96" s="11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row>
    <row r="97" spans="1:40" ht="12.75" customHeight="1" x14ac:dyDescent="0.2">
      <c r="A97" s="482"/>
      <c r="B97" s="482"/>
      <c r="C97" s="482"/>
      <c r="D97" s="482"/>
      <c r="E97" s="482"/>
      <c r="F97" s="482"/>
      <c r="G97" s="482"/>
      <c r="H97" s="482"/>
      <c r="I97" s="482"/>
      <c r="J97" s="482"/>
      <c r="K97" s="482"/>
      <c r="L97" s="482"/>
      <c r="M97" s="482"/>
      <c r="N97" s="482"/>
      <c r="O97" s="11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row>
    <row r="98" spans="1:40" ht="12.75" customHeight="1" x14ac:dyDescent="0.2">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row>
    <row r="99" spans="1:40" ht="12.75" customHeight="1" x14ac:dyDescent="0.2">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row>
    <row r="100" spans="1:40" ht="12.75" customHeight="1" x14ac:dyDescent="0.2">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row>
    <row r="101" spans="1:40" ht="12.75" customHeight="1" x14ac:dyDescent="0.2">
      <c r="A101" s="482"/>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2"/>
      <c r="AJ101" s="482"/>
      <c r="AK101" s="482"/>
      <c r="AL101" s="482"/>
      <c r="AM101" s="482"/>
      <c r="AN101" s="482"/>
    </row>
    <row r="102" spans="1:40" ht="12.75" customHeight="1" x14ac:dyDescent="0.2">
      <c r="A102" s="482"/>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row>
    <row r="103" spans="1:40" ht="12.75" customHeight="1" x14ac:dyDescent="0.2">
      <c r="A103" s="482"/>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2"/>
      <c r="AJ103" s="482"/>
      <c r="AK103" s="482"/>
      <c r="AL103" s="482"/>
      <c r="AM103" s="482"/>
      <c r="AN103" s="482"/>
    </row>
    <row r="104" spans="1:40" ht="12.75" customHeight="1" x14ac:dyDescent="0.2">
      <c r="A104" s="482"/>
      <c r="B104" s="482"/>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2"/>
      <c r="AJ104" s="482"/>
      <c r="AK104" s="482"/>
      <c r="AL104" s="482"/>
      <c r="AM104" s="482"/>
      <c r="AN104" s="482"/>
    </row>
    <row r="105" spans="1:40" ht="12.75" customHeight="1" x14ac:dyDescent="0.2">
      <c r="A105" s="482"/>
      <c r="B105" s="482"/>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2"/>
      <c r="AJ105" s="482"/>
      <c r="AK105" s="482"/>
      <c r="AL105" s="482"/>
      <c r="AM105" s="482"/>
      <c r="AN105" s="482"/>
    </row>
    <row r="106" spans="1:40" ht="12.75" customHeight="1" x14ac:dyDescent="0.2">
      <c r="A106" s="482"/>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2"/>
      <c r="AJ106" s="482"/>
      <c r="AK106" s="482"/>
      <c r="AL106" s="482"/>
      <c r="AM106" s="482"/>
      <c r="AN106" s="482"/>
    </row>
    <row r="107" spans="1:40" ht="12.75" customHeight="1" x14ac:dyDescent="0.2">
      <c r="A107" s="482"/>
      <c r="B107" s="482"/>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2"/>
      <c r="AJ107" s="482"/>
      <c r="AK107" s="482"/>
      <c r="AL107" s="482"/>
      <c r="AM107" s="482"/>
      <c r="AN107" s="482"/>
    </row>
    <row r="108" spans="1:40" ht="12.75" customHeight="1" x14ac:dyDescent="0.2">
      <c r="A108" s="482"/>
      <c r="B108" s="482"/>
      <c r="C108" s="482"/>
      <c r="D108" s="482"/>
      <c r="E108" s="482"/>
      <c r="F108" s="482"/>
      <c r="G108" s="482"/>
      <c r="H108" s="485" t="s">
        <v>2795</v>
      </c>
      <c r="I108" s="482"/>
      <c r="J108" s="482"/>
      <c r="K108" s="482"/>
      <c r="L108" s="485" t="s">
        <v>2796</v>
      </c>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2"/>
      <c r="AJ108" s="482"/>
      <c r="AK108" s="482"/>
      <c r="AL108" s="482"/>
      <c r="AM108" s="482"/>
      <c r="AN108" s="482"/>
    </row>
    <row r="109" spans="1:40" ht="12.75" customHeight="1" x14ac:dyDescent="0.2">
      <c r="A109" s="707" t="s">
        <v>1456</v>
      </c>
      <c r="B109" s="487" t="s">
        <v>2791</v>
      </c>
      <c r="C109" s="114" t="s">
        <v>52</v>
      </c>
      <c r="D109" s="114" t="s">
        <v>53</v>
      </c>
      <c r="E109" s="114" t="s">
        <v>54</v>
      </c>
      <c r="F109" s="114" t="s">
        <v>55</v>
      </c>
      <c r="G109" s="479"/>
      <c r="H109" s="707" t="s">
        <v>1456</v>
      </c>
      <c r="I109" s="487" t="s">
        <v>2791</v>
      </c>
      <c r="J109" s="488" t="s">
        <v>1452</v>
      </c>
      <c r="K109" s="214"/>
      <c r="L109" s="707" t="s">
        <v>1456</v>
      </c>
      <c r="M109" s="487" t="s">
        <v>2791</v>
      </c>
      <c r="N109" s="488" t="s">
        <v>2797</v>
      </c>
      <c r="O109" s="488" t="s">
        <v>2798</v>
      </c>
      <c r="P109" s="489"/>
      <c r="Q109" s="489"/>
      <c r="R109" s="489"/>
      <c r="S109" s="489"/>
      <c r="T109" s="490"/>
      <c r="U109" s="489"/>
      <c r="V109" s="489"/>
      <c r="W109" s="489"/>
      <c r="X109" s="489"/>
      <c r="Y109" s="490"/>
      <c r="Z109" s="489"/>
      <c r="AA109" s="489"/>
      <c r="AB109" s="489"/>
      <c r="AC109" s="489"/>
      <c r="AD109" s="490"/>
      <c r="AE109" s="489"/>
      <c r="AF109" s="489"/>
      <c r="AG109" s="489"/>
      <c r="AH109" s="489"/>
      <c r="AI109" s="497"/>
      <c r="AJ109" s="497"/>
      <c r="AK109" s="497"/>
      <c r="AL109" s="497"/>
      <c r="AM109" s="497"/>
      <c r="AN109" s="482"/>
    </row>
    <row r="110" spans="1:40" ht="12.75" customHeight="1" x14ac:dyDescent="0.2">
      <c r="A110" s="531"/>
      <c r="B110" s="24" t="s">
        <v>823</v>
      </c>
      <c r="C110" s="492">
        <f>'Raw Tabel Perhitungan'!C163</f>
        <v>0</v>
      </c>
      <c r="D110" s="492">
        <f>'Raw Tabel Perhitungan'!D163</f>
        <v>0.4375</v>
      </c>
      <c r="E110" s="492">
        <f>'Raw Tabel Perhitungan'!E163</f>
        <v>0.5625</v>
      </c>
      <c r="F110" s="492">
        <f>'Raw Tabel Perhitungan'!F163</f>
        <v>0</v>
      </c>
      <c r="G110" s="524"/>
      <c r="H110" s="531"/>
      <c r="I110" s="24" t="s">
        <v>823</v>
      </c>
      <c r="J110" s="491">
        <f t="shared" ref="J110:J112" si="5">SUM(C110:D110)</f>
        <v>0.4375</v>
      </c>
      <c r="K110" s="494"/>
      <c r="L110" s="531"/>
      <c r="M110" s="24" t="s">
        <v>823</v>
      </c>
      <c r="N110" s="491">
        <f>[2]Universitas!C129</f>
        <v>0</v>
      </c>
      <c r="O110" s="491">
        <f t="shared" ref="O110:O112" si="6">SUM(C110:D110)</f>
        <v>0.4375</v>
      </c>
      <c r="P110" s="494"/>
      <c r="Q110" s="494"/>
      <c r="R110" s="494"/>
      <c r="S110" s="494"/>
      <c r="T110" s="482"/>
      <c r="U110" s="494"/>
      <c r="V110" s="494"/>
      <c r="W110" s="494"/>
      <c r="X110" s="494"/>
      <c r="Y110" s="482"/>
      <c r="Z110" s="482"/>
      <c r="AA110" s="482"/>
      <c r="AB110" s="482"/>
      <c r="AC110" s="482"/>
      <c r="AD110" s="482"/>
      <c r="AE110" s="482"/>
      <c r="AF110" s="482"/>
      <c r="AG110" s="482"/>
      <c r="AH110" s="482"/>
      <c r="AI110" s="490"/>
      <c r="AJ110" s="489"/>
      <c r="AK110" s="489"/>
      <c r="AL110" s="489"/>
      <c r="AM110" s="489"/>
      <c r="AN110" s="482"/>
    </row>
    <row r="111" spans="1:40" ht="12.75" customHeight="1" x14ac:dyDescent="0.2">
      <c r="A111" s="531"/>
      <c r="B111" s="24" t="s">
        <v>1036</v>
      </c>
      <c r="C111" s="492">
        <f>'Raw Tabel Perhitungan'!H163</f>
        <v>0</v>
      </c>
      <c r="D111" s="492">
        <f>'Raw Tabel Perhitungan'!I163</f>
        <v>0.39285714285714285</v>
      </c>
      <c r="E111" s="492">
        <f>'Raw Tabel Perhitungan'!J163</f>
        <v>0.6071428571428571</v>
      </c>
      <c r="F111" s="492">
        <f>'Raw Tabel Perhitungan'!K163</f>
        <v>0</v>
      </c>
      <c r="G111" s="524"/>
      <c r="H111" s="531"/>
      <c r="I111" s="24" t="s">
        <v>1036</v>
      </c>
      <c r="J111" s="491">
        <f t="shared" si="5"/>
        <v>0.39285714285714285</v>
      </c>
      <c r="K111" s="494"/>
      <c r="L111" s="531"/>
      <c r="M111" s="24" t="s">
        <v>1036</v>
      </c>
      <c r="N111" s="491">
        <f>[2]Universitas!C130</f>
        <v>0</v>
      </c>
      <c r="O111" s="491">
        <f t="shared" si="6"/>
        <v>0.39285714285714285</v>
      </c>
      <c r="P111" s="494"/>
      <c r="Q111" s="494"/>
      <c r="R111" s="494"/>
      <c r="S111" s="494"/>
      <c r="T111" s="482"/>
      <c r="U111" s="494"/>
      <c r="V111" s="494"/>
      <c r="W111" s="494"/>
      <c r="X111" s="494"/>
      <c r="Y111" s="482"/>
      <c r="Z111" s="482"/>
      <c r="AA111" s="482"/>
      <c r="AB111" s="482"/>
      <c r="AC111" s="482"/>
      <c r="AD111" s="482"/>
      <c r="AE111" s="482"/>
      <c r="AF111" s="482"/>
      <c r="AG111" s="482"/>
      <c r="AH111" s="482"/>
      <c r="AI111" s="482"/>
      <c r="AJ111" s="482"/>
      <c r="AK111" s="482"/>
      <c r="AL111" s="482"/>
      <c r="AM111" s="482"/>
      <c r="AN111" s="482"/>
    </row>
    <row r="112" spans="1:40" ht="12.75" customHeight="1" x14ac:dyDescent="0.2">
      <c r="A112" s="532"/>
      <c r="B112" s="24" t="s">
        <v>1461</v>
      </c>
      <c r="C112" s="492">
        <f>'Raw Tabel Perhitungan'!M163</f>
        <v>0</v>
      </c>
      <c r="D112" s="492">
        <f>'Raw Tabel Perhitungan'!N163</f>
        <v>0.79999999999999993</v>
      </c>
      <c r="E112" s="492">
        <f>'Raw Tabel Perhitungan'!O163</f>
        <v>0.2</v>
      </c>
      <c r="F112" s="492">
        <f>'Raw Tabel Perhitungan'!P163</f>
        <v>0</v>
      </c>
      <c r="G112" s="524"/>
      <c r="H112" s="532"/>
      <c r="I112" s="24" t="s">
        <v>1461</v>
      </c>
      <c r="J112" s="491">
        <f t="shared" si="5"/>
        <v>0.79999999999999993</v>
      </c>
      <c r="K112" s="494"/>
      <c r="L112" s="532"/>
      <c r="M112" s="24" t="s">
        <v>1461</v>
      </c>
      <c r="N112" s="491">
        <f>[2]Universitas!C131</f>
        <v>0</v>
      </c>
      <c r="O112" s="491">
        <f t="shared" si="6"/>
        <v>0.79999999999999993</v>
      </c>
      <c r="P112" s="494"/>
      <c r="Q112" s="494"/>
      <c r="R112" s="494"/>
      <c r="S112" s="494"/>
      <c r="T112" s="482"/>
      <c r="U112" s="494"/>
      <c r="V112" s="494"/>
      <c r="W112" s="494"/>
      <c r="X112" s="494"/>
      <c r="Y112" s="482"/>
      <c r="Z112" s="482"/>
      <c r="AA112" s="482"/>
      <c r="AB112" s="482"/>
      <c r="AC112" s="482"/>
      <c r="AD112" s="482"/>
      <c r="AE112" s="482"/>
      <c r="AF112" s="482"/>
      <c r="AG112" s="482"/>
      <c r="AH112" s="482"/>
      <c r="AI112" s="482"/>
      <c r="AJ112" s="482"/>
      <c r="AK112" s="482"/>
      <c r="AL112" s="482"/>
      <c r="AM112" s="482"/>
      <c r="AN112" s="482"/>
    </row>
    <row r="113" spans="1:40" ht="12.75" customHeight="1" x14ac:dyDescent="0.2">
      <c r="A113" s="482"/>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row>
    <row r="114" spans="1:40" ht="12.75" customHeight="1" x14ac:dyDescent="0.2">
      <c r="A114" s="482"/>
      <c r="B114" s="48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row>
    <row r="115" spans="1:40" ht="12.75" customHeight="1" x14ac:dyDescent="0.2">
      <c r="A115" s="482"/>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row>
    <row r="116" spans="1:40" ht="12.75" customHeight="1" x14ac:dyDescent="0.2">
      <c r="A116" s="482"/>
      <c r="B116" s="13"/>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row>
    <row r="117" spans="1:40" ht="12.75" customHeight="1" x14ac:dyDescent="0.2">
      <c r="A117" s="482"/>
      <c r="B117" s="13"/>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row>
    <row r="118" spans="1:40" ht="12.75" customHeight="1" x14ac:dyDescent="0.2">
      <c r="A118" s="482"/>
      <c r="B118" s="13"/>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row>
    <row r="119" spans="1:40" ht="12.75" customHeight="1" x14ac:dyDescent="0.2">
      <c r="A119" s="482"/>
      <c r="B119" s="11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row>
    <row r="120" spans="1:40" ht="12.75" customHeight="1" x14ac:dyDescent="0.2">
      <c r="A120" s="482"/>
      <c r="B120" s="11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row>
    <row r="121" spans="1:40" ht="12.75" customHeight="1" x14ac:dyDescent="0.2">
      <c r="A121" s="482"/>
      <c r="B121" s="11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row>
    <row r="122" spans="1:40" ht="12.75" customHeight="1" x14ac:dyDescent="0.2">
      <c r="A122" s="482"/>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row>
    <row r="123" spans="1:40" ht="12.75" customHeight="1" x14ac:dyDescent="0.2">
      <c r="A123" s="482"/>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row>
    <row r="124" spans="1:40" ht="12.75" customHeight="1" x14ac:dyDescent="0.2">
      <c r="A124" s="482"/>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row>
    <row r="125" spans="1:40" ht="12.75" customHeight="1" x14ac:dyDescent="0.2">
      <c r="A125" s="482"/>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row>
    <row r="126" spans="1:40" ht="12.75" customHeight="1" x14ac:dyDescent="0.2">
      <c r="A126" s="482"/>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c r="AB126" s="482"/>
      <c r="AC126" s="482"/>
      <c r="AD126" s="482"/>
      <c r="AE126" s="482"/>
      <c r="AF126" s="482"/>
      <c r="AG126" s="482"/>
      <c r="AH126" s="482"/>
      <c r="AI126" s="482"/>
      <c r="AJ126" s="482"/>
      <c r="AK126" s="482"/>
      <c r="AL126" s="482"/>
      <c r="AM126" s="482"/>
      <c r="AN126" s="482"/>
    </row>
    <row r="127" spans="1:40" ht="12.75" customHeight="1" x14ac:dyDescent="0.2">
      <c r="A127" s="482"/>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c r="AB127" s="482"/>
      <c r="AC127" s="482"/>
      <c r="AD127" s="482"/>
      <c r="AE127" s="482"/>
      <c r="AF127" s="482"/>
      <c r="AG127" s="482"/>
      <c r="AH127" s="482"/>
      <c r="AI127" s="482"/>
      <c r="AJ127" s="482"/>
      <c r="AK127" s="482"/>
      <c r="AL127" s="482"/>
      <c r="AM127" s="482"/>
      <c r="AN127" s="482"/>
    </row>
    <row r="128" spans="1:40" ht="12.75" customHeight="1" x14ac:dyDescent="0.2">
      <c r="A128" s="482"/>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c r="AB128" s="482"/>
      <c r="AC128" s="482"/>
      <c r="AD128" s="482"/>
      <c r="AE128" s="482"/>
      <c r="AF128" s="482"/>
      <c r="AG128" s="482"/>
      <c r="AH128" s="482"/>
      <c r="AI128" s="482"/>
      <c r="AJ128" s="482"/>
      <c r="AK128" s="482"/>
      <c r="AL128" s="482"/>
      <c r="AM128" s="482"/>
      <c r="AN128" s="482"/>
    </row>
    <row r="129" spans="1:40" ht="12.75" customHeight="1" x14ac:dyDescent="0.2">
      <c r="A129" s="482"/>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row>
    <row r="130" spans="1:40" ht="12.75" customHeight="1" x14ac:dyDescent="0.2">
      <c r="A130" s="482"/>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row>
    <row r="131" spans="1:40" ht="12.75" customHeight="1" x14ac:dyDescent="0.2">
      <c r="A131" s="482"/>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row>
    <row r="132" spans="1:40" ht="12.75" customHeight="1" x14ac:dyDescent="0.2">
      <c r="A132" s="482"/>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row>
    <row r="133" spans="1:40" ht="12.75" customHeight="1" x14ac:dyDescent="0.2">
      <c r="A133" s="482"/>
      <c r="B133" s="482"/>
      <c r="C133" s="482"/>
      <c r="D133" s="482"/>
      <c r="E133" s="482"/>
      <c r="F133" s="482"/>
      <c r="G133" s="482"/>
      <c r="H133" s="485" t="s">
        <v>2795</v>
      </c>
      <c r="I133" s="482"/>
      <c r="J133" s="482"/>
      <c r="K133" s="482"/>
      <c r="L133" s="485" t="s">
        <v>2796</v>
      </c>
      <c r="M133" s="482"/>
      <c r="N133" s="482"/>
      <c r="O133" s="482"/>
      <c r="P133" s="482"/>
      <c r="Q133" s="482"/>
      <c r="R133" s="482"/>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row>
    <row r="134" spans="1:40" ht="12.75" customHeight="1" x14ac:dyDescent="0.2">
      <c r="A134" s="707" t="s">
        <v>813</v>
      </c>
      <c r="B134" s="487" t="s">
        <v>2791</v>
      </c>
      <c r="C134" s="114" t="s">
        <v>52</v>
      </c>
      <c r="D134" s="114" t="s">
        <v>53</v>
      </c>
      <c r="E134" s="114" t="s">
        <v>54</v>
      </c>
      <c r="F134" s="114" t="s">
        <v>55</v>
      </c>
      <c r="G134" s="479"/>
      <c r="H134" s="707" t="s">
        <v>813</v>
      </c>
      <c r="I134" s="487" t="s">
        <v>2791</v>
      </c>
      <c r="J134" s="488" t="s">
        <v>1452</v>
      </c>
      <c r="K134" s="214"/>
      <c r="L134" s="707" t="s">
        <v>813</v>
      </c>
      <c r="M134" s="487" t="s">
        <v>2791</v>
      </c>
      <c r="N134" s="488" t="s">
        <v>2797</v>
      </c>
      <c r="O134" s="488" t="s">
        <v>2798</v>
      </c>
      <c r="P134" s="489"/>
      <c r="Q134" s="489"/>
      <c r="R134" s="489"/>
      <c r="S134" s="489"/>
      <c r="T134" s="490"/>
      <c r="U134" s="489"/>
      <c r="V134" s="489"/>
      <c r="W134" s="489"/>
      <c r="X134" s="489"/>
      <c r="Y134" s="490"/>
      <c r="Z134" s="489"/>
      <c r="AA134" s="489"/>
      <c r="AB134" s="489"/>
      <c r="AC134" s="489"/>
      <c r="AD134" s="490"/>
      <c r="AE134" s="489"/>
      <c r="AF134" s="489"/>
      <c r="AG134" s="489"/>
      <c r="AH134" s="489"/>
      <c r="AI134" s="490"/>
      <c r="AJ134" s="489"/>
      <c r="AK134" s="489"/>
      <c r="AL134" s="489"/>
      <c r="AM134" s="489"/>
      <c r="AN134" s="482"/>
    </row>
    <row r="135" spans="1:40" ht="12.75" customHeight="1" x14ac:dyDescent="0.2">
      <c r="A135" s="531"/>
      <c r="B135" s="117" t="s">
        <v>317</v>
      </c>
      <c r="C135" s="492">
        <f>'Raw Tabel Perhitungan'!C200</f>
        <v>7.1428571428571425E-2</v>
      </c>
      <c r="D135" s="492">
        <f>'Raw Tabel Perhitungan'!D200</f>
        <v>0.42857142857142855</v>
      </c>
      <c r="E135" s="492">
        <f>'Raw Tabel Perhitungan'!E200</f>
        <v>0.5</v>
      </c>
      <c r="F135" s="492">
        <f>'Raw Tabel Perhitungan'!F200</f>
        <v>0</v>
      </c>
      <c r="G135" s="524"/>
      <c r="H135" s="531"/>
      <c r="I135" s="117" t="s">
        <v>317</v>
      </c>
      <c r="J135" s="491">
        <f t="shared" ref="J135:J140" si="7">SUM(C135:D135)</f>
        <v>0.5</v>
      </c>
      <c r="K135" s="494"/>
      <c r="L135" s="531"/>
      <c r="M135" s="117" t="s">
        <v>317</v>
      </c>
      <c r="N135" s="491">
        <f>[2]Universitas!C154</f>
        <v>0</v>
      </c>
      <c r="O135" s="491">
        <f t="shared" ref="O135:O140" si="8">SUM(C135:D135)</f>
        <v>0.5</v>
      </c>
      <c r="P135" s="494"/>
      <c r="Q135" s="494"/>
      <c r="R135" s="494"/>
      <c r="S135" s="494"/>
      <c r="T135" s="482"/>
      <c r="U135" s="482"/>
      <c r="V135" s="482"/>
      <c r="W135" s="482"/>
      <c r="X135" s="482"/>
      <c r="Y135" s="482"/>
      <c r="Z135" s="494"/>
      <c r="AA135" s="494"/>
      <c r="AB135" s="494"/>
      <c r="AC135" s="494"/>
      <c r="AD135" s="482"/>
      <c r="AE135" s="494"/>
      <c r="AF135" s="494"/>
      <c r="AG135" s="494"/>
      <c r="AH135" s="494"/>
      <c r="AI135" s="482"/>
      <c r="AJ135" s="494"/>
      <c r="AK135" s="494"/>
      <c r="AL135" s="494"/>
      <c r="AM135" s="494"/>
      <c r="AN135" s="482"/>
    </row>
    <row r="136" spans="1:40" ht="12.75" customHeight="1" x14ac:dyDescent="0.2">
      <c r="A136" s="531"/>
      <c r="B136" s="117" t="s">
        <v>523</v>
      </c>
      <c r="C136" s="492">
        <f>'Raw Tabel Perhitungan'!H200</f>
        <v>0</v>
      </c>
      <c r="D136" s="492">
        <f>'Raw Tabel Perhitungan'!I200</f>
        <v>0.48639455782312924</v>
      </c>
      <c r="E136" s="492">
        <f>'Raw Tabel Perhitungan'!J200</f>
        <v>0.51360544217687065</v>
      </c>
      <c r="F136" s="492">
        <f>'Raw Tabel Perhitungan'!K200</f>
        <v>0</v>
      </c>
      <c r="G136" s="524"/>
      <c r="H136" s="531"/>
      <c r="I136" s="117" t="s">
        <v>523</v>
      </c>
      <c r="J136" s="491">
        <f t="shared" si="7"/>
        <v>0.48639455782312924</v>
      </c>
      <c r="K136" s="494"/>
      <c r="L136" s="531"/>
      <c r="M136" s="117" t="s">
        <v>523</v>
      </c>
      <c r="N136" s="491">
        <f>[2]Universitas!C155</f>
        <v>0</v>
      </c>
      <c r="O136" s="491">
        <f t="shared" si="8"/>
        <v>0.48639455782312924</v>
      </c>
      <c r="P136" s="494"/>
      <c r="Q136" s="494"/>
      <c r="R136" s="494"/>
      <c r="S136" s="494"/>
      <c r="T136" s="482"/>
      <c r="U136" s="482"/>
      <c r="V136" s="482"/>
      <c r="W136" s="482"/>
      <c r="X136" s="482"/>
      <c r="Y136" s="482"/>
      <c r="Z136" s="494"/>
      <c r="AA136" s="494"/>
      <c r="AB136" s="494"/>
      <c r="AC136" s="494"/>
      <c r="AD136" s="482"/>
      <c r="AE136" s="494"/>
      <c r="AF136" s="494"/>
      <c r="AG136" s="494"/>
      <c r="AH136" s="494"/>
      <c r="AI136" s="482"/>
      <c r="AJ136" s="494"/>
      <c r="AK136" s="494"/>
      <c r="AL136" s="494"/>
      <c r="AM136" s="494"/>
      <c r="AN136" s="482"/>
    </row>
    <row r="137" spans="1:40" ht="12.75" customHeight="1" x14ac:dyDescent="0.2">
      <c r="A137" s="531"/>
      <c r="B137" s="117" t="s">
        <v>685</v>
      </c>
      <c r="C137" s="492">
        <f>'Raw Tabel Perhitungan'!M200</f>
        <v>0</v>
      </c>
      <c r="D137" s="492">
        <f>'Raw Tabel Perhitungan'!N200</f>
        <v>1</v>
      </c>
      <c r="E137" s="492">
        <f>'Raw Tabel Perhitungan'!O200</f>
        <v>0</v>
      </c>
      <c r="F137" s="492">
        <f>'Raw Tabel Perhitungan'!P200</f>
        <v>0</v>
      </c>
      <c r="G137" s="524"/>
      <c r="H137" s="531"/>
      <c r="I137" s="117" t="s">
        <v>685</v>
      </c>
      <c r="J137" s="491">
        <f t="shared" si="7"/>
        <v>1</v>
      </c>
      <c r="K137" s="494"/>
      <c r="L137" s="531"/>
      <c r="M137" s="117" t="s">
        <v>685</v>
      </c>
      <c r="N137" s="491"/>
      <c r="O137" s="491">
        <f t="shared" si="8"/>
        <v>1</v>
      </c>
      <c r="P137" s="494"/>
      <c r="Q137" s="494"/>
      <c r="R137" s="494"/>
      <c r="S137" s="494"/>
      <c r="T137" s="482"/>
      <c r="U137" s="482"/>
      <c r="V137" s="482"/>
      <c r="W137" s="482"/>
      <c r="X137" s="482"/>
      <c r="Y137" s="482"/>
      <c r="Z137" s="494"/>
      <c r="AA137" s="494"/>
      <c r="AB137" s="494"/>
      <c r="AC137" s="494"/>
      <c r="AD137" s="482"/>
      <c r="AE137" s="494"/>
      <c r="AF137" s="494"/>
      <c r="AG137" s="494"/>
      <c r="AH137" s="494"/>
      <c r="AI137" s="482"/>
      <c r="AJ137" s="494"/>
      <c r="AK137" s="494"/>
      <c r="AL137" s="494"/>
      <c r="AM137" s="494"/>
      <c r="AN137" s="482"/>
    </row>
    <row r="138" spans="1:40" ht="12.75" customHeight="1" x14ac:dyDescent="0.2">
      <c r="A138" s="531"/>
      <c r="B138" s="116" t="s">
        <v>816</v>
      </c>
      <c r="C138" s="491">
        <f>'Raw Tabel Perhitungan'!R200</f>
        <v>0.10714285714285714</v>
      </c>
      <c r="D138" s="492">
        <f>'Raw Tabel Perhitungan'!S200</f>
        <v>0.5</v>
      </c>
      <c r="E138" s="492">
        <f>'Raw Tabel Perhitungan'!T200</f>
        <v>0.39285714285714279</v>
      </c>
      <c r="F138" s="492">
        <f>'Raw Tabel Perhitungan'!U200</f>
        <v>0</v>
      </c>
      <c r="G138" s="524"/>
      <c r="H138" s="531"/>
      <c r="I138" s="116" t="s">
        <v>816</v>
      </c>
      <c r="J138" s="491">
        <f t="shared" si="7"/>
        <v>0.6071428571428571</v>
      </c>
      <c r="K138" s="494"/>
      <c r="L138" s="531"/>
      <c r="M138" s="116" t="s">
        <v>816</v>
      </c>
      <c r="N138" s="491">
        <f>[2]Universitas!C156</f>
        <v>0</v>
      </c>
      <c r="O138" s="491">
        <f t="shared" si="8"/>
        <v>0.6071428571428571</v>
      </c>
      <c r="P138" s="494"/>
      <c r="Q138" s="494"/>
      <c r="R138" s="494"/>
      <c r="S138" s="494"/>
      <c r="T138" s="482"/>
      <c r="U138" s="482"/>
      <c r="V138" s="482"/>
      <c r="W138" s="482"/>
      <c r="X138" s="482"/>
      <c r="Y138" s="482"/>
      <c r="Z138" s="494"/>
      <c r="AA138" s="494"/>
      <c r="AB138" s="494"/>
      <c r="AC138" s="494"/>
      <c r="AD138" s="482"/>
      <c r="AE138" s="494"/>
      <c r="AF138" s="494"/>
      <c r="AG138" s="494"/>
      <c r="AH138" s="494"/>
      <c r="AI138" s="482"/>
      <c r="AJ138" s="494"/>
      <c r="AK138" s="494"/>
      <c r="AL138" s="494"/>
      <c r="AM138" s="494"/>
      <c r="AN138" s="482"/>
    </row>
    <row r="139" spans="1:40" ht="12.75" customHeight="1" x14ac:dyDescent="0.2">
      <c r="A139" s="531"/>
      <c r="B139" s="116" t="s">
        <v>817</v>
      </c>
      <c r="C139" s="492">
        <f>'Raw Tabel Perhitungan'!W200</f>
        <v>0</v>
      </c>
      <c r="D139" s="492">
        <f>'Raw Tabel Perhitungan'!X200</f>
        <v>0.6785714285714286</v>
      </c>
      <c r="E139" s="492">
        <f>'Raw Tabel Perhitungan'!Y200</f>
        <v>0.32142857142857145</v>
      </c>
      <c r="F139" s="492">
        <f>'Raw Tabel Perhitungan'!Z200</f>
        <v>0</v>
      </c>
      <c r="G139" s="524"/>
      <c r="H139" s="531"/>
      <c r="I139" s="116" t="s">
        <v>817</v>
      </c>
      <c r="J139" s="491">
        <f t="shared" si="7"/>
        <v>0.6785714285714286</v>
      </c>
      <c r="K139" s="494"/>
      <c r="L139" s="531"/>
      <c r="M139" s="116" t="s">
        <v>817</v>
      </c>
      <c r="N139" s="491">
        <f>[2]Universitas!C157</f>
        <v>0</v>
      </c>
      <c r="O139" s="491">
        <f t="shared" si="8"/>
        <v>0.6785714285714286</v>
      </c>
      <c r="P139" s="494"/>
      <c r="Q139" s="494"/>
      <c r="R139" s="494"/>
      <c r="S139" s="494"/>
      <c r="T139" s="482"/>
      <c r="U139" s="482"/>
      <c r="V139" s="482"/>
      <c r="W139" s="482"/>
      <c r="X139" s="482"/>
      <c r="Y139" s="482"/>
      <c r="Z139" s="494"/>
      <c r="AA139" s="494"/>
      <c r="AB139" s="494"/>
      <c r="AC139" s="494"/>
      <c r="AD139" s="482"/>
      <c r="AE139" s="494"/>
      <c r="AF139" s="494"/>
      <c r="AG139" s="494"/>
      <c r="AH139" s="494"/>
      <c r="AI139" s="482"/>
      <c r="AJ139" s="494"/>
      <c r="AK139" s="494"/>
      <c r="AL139" s="494"/>
      <c r="AM139" s="494"/>
      <c r="AN139" s="482"/>
    </row>
    <row r="140" spans="1:40" ht="12.75" customHeight="1" x14ac:dyDescent="0.2">
      <c r="A140" s="532"/>
      <c r="B140" s="116" t="s">
        <v>818</v>
      </c>
      <c r="C140" s="492">
        <f>'Raw Tabel Perhitungan'!AB200</f>
        <v>0</v>
      </c>
      <c r="D140" s="492">
        <f>'Raw Tabel Perhitungan'!AC200</f>
        <v>2.8571428571428574E-2</v>
      </c>
      <c r="E140" s="492">
        <f>'Raw Tabel Perhitungan'!AD200</f>
        <v>0.97142857142857142</v>
      </c>
      <c r="F140" s="492">
        <f>'Raw Tabel Perhitungan'!AE200</f>
        <v>0</v>
      </c>
      <c r="G140" s="524"/>
      <c r="H140" s="532"/>
      <c r="I140" s="116" t="s">
        <v>818</v>
      </c>
      <c r="J140" s="491">
        <f t="shared" si="7"/>
        <v>2.8571428571428574E-2</v>
      </c>
      <c r="K140" s="494"/>
      <c r="L140" s="532"/>
      <c r="M140" s="116" t="s">
        <v>818</v>
      </c>
      <c r="N140" s="491">
        <f>[2]Universitas!C158</f>
        <v>0</v>
      </c>
      <c r="O140" s="491">
        <f t="shared" si="8"/>
        <v>2.8571428571428574E-2</v>
      </c>
      <c r="P140" s="494"/>
      <c r="Q140" s="494"/>
      <c r="R140" s="494"/>
      <c r="S140" s="494"/>
      <c r="T140" s="482"/>
      <c r="U140" s="482"/>
      <c r="V140" s="482"/>
      <c r="W140" s="482"/>
      <c r="X140" s="482"/>
      <c r="Y140" s="482"/>
      <c r="Z140" s="494"/>
      <c r="AA140" s="494"/>
      <c r="AB140" s="494"/>
      <c r="AC140" s="494"/>
      <c r="AD140" s="482"/>
      <c r="AE140" s="494"/>
      <c r="AF140" s="494"/>
      <c r="AG140" s="494"/>
      <c r="AH140" s="494"/>
      <c r="AI140" s="482"/>
      <c r="AJ140" s="494"/>
      <c r="AK140" s="494"/>
      <c r="AL140" s="494"/>
      <c r="AM140" s="494"/>
      <c r="AN140" s="482"/>
    </row>
    <row r="141" spans="1:40" ht="12.75" customHeight="1" x14ac:dyDescent="0.2">
      <c r="A141" s="482"/>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row>
    <row r="142" spans="1:40" ht="12.75" customHeight="1" x14ac:dyDescent="0.2">
      <c r="A142" s="482"/>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row>
    <row r="143" spans="1:40" ht="12.75" customHeight="1" x14ac:dyDescent="0.2">
      <c r="A143" s="482"/>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row>
    <row r="144" spans="1:40" ht="12.75" customHeight="1" x14ac:dyDescent="0.2">
      <c r="A144" s="482"/>
      <c r="B144" s="11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row>
    <row r="145" spans="1:40" ht="12.75" customHeight="1" x14ac:dyDescent="0.2">
      <c r="A145" s="482"/>
      <c r="B145" s="11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row>
    <row r="146" spans="1:40" ht="12.75" customHeight="1" x14ac:dyDescent="0.2">
      <c r="A146" s="482"/>
      <c r="B146" s="11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c r="AB146" s="482"/>
      <c r="AC146" s="482"/>
      <c r="AD146" s="482"/>
      <c r="AE146" s="482"/>
      <c r="AF146" s="482"/>
      <c r="AG146" s="482"/>
      <c r="AH146" s="482"/>
      <c r="AI146" s="482"/>
      <c r="AJ146" s="482"/>
      <c r="AK146" s="482"/>
      <c r="AL146" s="482"/>
      <c r="AM146" s="482"/>
      <c r="AN146" s="482"/>
    </row>
    <row r="147" spans="1:40" ht="12.75" customHeight="1" x14ac:dyDescent="0.2">
      <c r="A147" s="482"/>
      <c r="B147" s="11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c r="AE147" s="482"/>
      <c r="AF147" s="482"/>
      <c r="AG147" s="482"/>
      <c r="AH147" s="482"/>
      <c r="AI147" s="482"/>
      <c r="AJ147" s="482"/>
      <c r="AK147" s="482"/>
      <c r="AL147" s="482"/>
      <c r="AM147" s="482"/>
      <c r="AN147" s="482"/>
    </row>
    <row r="148" spans="1:40" ht="12.75" customHeight="1" x14ac:dyDescent="0.2">
      <c r="A148" s="482"/>
      <c r="B148" s="11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c r="AB148" s="482"/>
      <c r="AC148" s="482"/>
      <c r="AD148" s="482"/>
      <c r="AE148" s="482"/>
      <c r="AF148" s="482"/>
      <c r="AG148" s="482"/>
      <c r="AH148" s="482"/>
      <c r="AI148" s="482"/>
      <c r="AJ148" s="482"/>
      <c r="AK148" s="482"/>
      <c r="AL148" s="482"/>
      <c r="AM148" s="482"/>
      <c r="AN148" s="482"/>
    </row>
    <row r="149" spans="1:40" ht="12.75" customHeight="1" x14ac:dyDescent="0.2">
      <c r="A149" s="482"/>
      <c r="B149" s="7"/>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c r="AE149" s="482"/>
      <c r="AF149" s="482"/>
      <c r="AG149" s="482"/>
      <c r="AH149" s="482"/>
      <c r="AI149" s="482"/>
      <c r="AJ149" s="482"/>
      <c r="AK149" s="482"/>
      <c r="AL149" s="482"/>
      <c r="AM149" s="482"/>
      <c r="AN149" s="482"/>
    </row>
    <row r="150" spans="1:40" ht="12.75" customHeight="1" x14ac:dyDescent="0.2">
      <c r="A150" s="482"/>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7"/>
    </row>
    <row r="151" spans="1:40" ht="12.75" customHeight="1" x14ac:dyDescent="0.2">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7"/>
    </row>
    <row r="152" spans="1:40" ht="12.75" customHeight="1" x14ac:dyDescent="0.2">
      <c r="A152" s="482"/>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c r="AE152" s="482"/>
      <c r="AF152" s="482"/>
      <c r="AG152" s="482"/>
      <c r="AH152" s="482"/>
      <c r="AI152" s="482"/>
      <c r="AJ152" s="482"/>
      <c r="AK152" s="482"/>
      <c r="AL152" s="482"/>
      <c r="AM152" s="482"/>
      <c r="AN152" s="7"/>
    </row>
    <row r="153" spans="1:40" ht="12.75" customHeight="1" x14ac:dyDescent="0.2">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69"/>
    </row>
    <row r="154" spans="1:40" ht="12.75" customHeight="1" x14ac:dyDescent="0.2">
      <c r="A154" s="482"/>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112"/>
    </row>
    <row r="155" spans="1:40" ht="12.75" customHeight="1" x14ac:dyDescent="0.2">
      <c r="A155" s="482"/>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c r="AE155" s="482"/>
      <c r="AF155" s="482"/>
      <c r="AG155" s="482"/>
      <c r="AH155" s="482"/>
      <c r="AI155" s="482"/>
      <c r="AJ155" s="482"/>
      <c r="AK155" s="482"/>
      <c r="AL155" s="482"/>
      <c r="AM155" s="482"/>
      <c r="AN155" s="482"/>
    </row>
    <row r="156" spans="1:40" ht="12.75" customHeight="1" x14ac:dyDescent="0.2">
      <c r="A156" s="482"/>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row>
    <row r="157" spans="1:40" ht="12.75" customHeight="1" x14ac:dyDescent="0.2">
      <c r="A157" s="482"/>
      <c r="B157" s="482"/>
      <c r="C157" s="482"/>
      <c r="D157" s="482"/>
      <c r="E157" s="482"/>
      <c r="F157" s="482"/>
      <c r="G157" s="482"/>
      <c r="H157" s="482"/>
      <c r="I157" s="482"/>
      <c r="J157" s="482"/>
      <c r="K157" s="482"/>
      <c r="L157" s="482"/>
      <c r="M157" s="482"/>
      <c r="N157" s="482"/>
      <c r="O157" s="482"/>
      <c r="P157" s="482"/>
      <c r="Q157" s="482"/>
      <c r="R157" s="482"/>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row>
    <row r="158" spans="1:40" ht="12.75" customHeight="1" x14ac:dyDescent="0.2">
      <c r="A158" s="482"/>
      <c r="B158" s="482"/>
      <c r="C158" s="482"/>
      <c r="D158" s="482"/>
      <c r="E158" s="482"/>
      <c r="F158" s="482"/>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row>
    <row r="159" spans="1:40" ht="12.75" customHeight="1" x14ac:dyDescent="0.2">
      <c r="A159" s="482"/>
      <c r="B159" s="482"/>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row>
    <row r="160" spans="1:40" ht="12.75" customHeight="1" x14ac:dyDescent="0.2">
      <c r="A160" s="482"/>
      <c r="B160" s="482"/>
      <c r="C160" s="482"/>
      <c r="D160" s="482"/>
      <c r="E160" s="482"/>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row>
    <row r="161" spans="1:40" ht="12.75" customHeight="1" x14ac:dyDescent="0.2">
      <c r="A161" s="482"/>
      <c r="B161" s="482"/>
      <c r="C161" s="482"/>
      <c r="D161" s="482"/>
      <c r="E161" s="482"/>
      <c r="F161" s="482"/>
      <c r="G161" s="482"/>
      <c r="H161" s="485" t="s">
        <v>2795</v>
      </c>
      <c r="I161" s="482"/>
      <c r="J161" s="482"/>
      <c r="K161" s="482"/>
      <c r="L161" s="485" t="s">
        <v>2796</v>
      </c>
      <c r="M161" s="482"/>
      <c r="N161" s="482"/>
      <c r="O161" s="482"/>
      <c r="P161" s="482"/>
      <c r="Q161" s="482"/>
      <c r="R161" s="482"/>
      <c r="S161" s="482"/>
      <c r="T161" s="482"/>
      <c r="U161" s="482"/>
      <c r="V161" s="482"/>
      <c r="W161" s="482"/>
      <c r="X161" s="482"/>
      <c r="Y161" s="482"/>
      <c r="Z161" s="482"/>
      <c r="AA161" s="482"/>
      <c r="AB161" s="482"/>
      <c r="AC161" s="482"/>
      <c r="AD161" s="482"/>
      <c r="AE161" s="482"/>
      <c r="AF161" s="482"/>
      <c r="AG161" s="482"/>
      <c r="AH161" s="482"/>
      <c r="AI161" s="482"/>
      <c r="AJ161" s="482"/>
      <c r="AK161" s="482"/>
      <c r="AL161" s="482"/>
      <c r="AM161" s="482"/>
      <c r="AN161" s="482"/>
    </row>
    <row r="162" spans="1:40" ht="25.5" customHeight="1" x14ac:dyDescent="0.2">
      <c r="A162" s="707" t="s">
        <v>2765</v>
      </c>
      <c r="B162" s="487" t="s">
        <v>2791</v>
      </c>
      <c r="C162" s="114" t="s">
        <v>52</v>
      </c>
      <c r="D162" s="114" t="s">
        <v>53</v>
      </c>
      <c r="E162" s="114" t="s">
        <v>54</v>
      </c>
      <c r="F162" s="114" t="s">
        <v>55</v>
      </c>
      <c r="G162" s="479"/>
      <c r="H162" s="707" t="s">
        <v>2765</v>
      </c>
      <c r="I162" s="487" t="s">
        <v>2791</v>
      </c>
      <c r="J162" s="488" t="s">
        <v>1452</v>
      </c>
      <c r="K162" s="214"/>
      <c r="L162" s="707" t="s">
        <v>2765</v>
      </c>
      <c r="M162" s="487" t="s">
        <v>2791</v>
      </c>
      <c r="N162" s="488" t="s">
        <v>2797</v>
      </c>
      <c r="O162" s="488" t="s">
        <v>2798</v>
      </c>
      <c r="P162" s="489"/>
      <c r="Q162" s="489"/>
      <c r="R162" s="489"/>
      <c r="S162" s="489"/>
      <c r="T162" s="490"/>
      <c r="U162" s="489"/>
      <c r="V162" s="489"/>
      <c r="W162" s="489"/>
      <c r="X162" s="489"/>
      <c r="Y162" s="490"/>
      <c r="Z162" s="489"/>
      <c r="AA162" s="489"/>
      <c r="AB162" s="489"/>
      <c r="AC162" s="489"/>
      <c r="AD162" s="490"/>
      <c r="AE162" s="489"/>
      <c r="AF162" s="489"/>
      <c r="AG162" s="489"/>
      <c r="AH162" s="489"/>
      <c r="AI162" s="490"/>
      <c r="AJ162" s="489"/>
      <c r="AK162" s="489"/>
      <c r="AL162" s="489"/>
      <c r="AM162" s="489"/>
      <c r="AN162" s="490"/>
    </row>
    <row r="163" spans="1:40" ht="12.75" customHeight="1" x14ac:dyDescent="0.2">
      <c r="A163" s="531"/>
      <c r="B163" s="116" t="s">
        <v>1752</v>
      </c>
      <c r="C163" s="491">
        <f>'Raw Tabel Perhitungan'!C239</f>
        <v>0</v>
      </c>
      <c r="D163" s="491">
        <f>'Raw Tabel Perhitungan'!D239</f>
        <v>1</v>
      </c>
      <c r="E163" s="491">
        <f>'Raw Tabel Perhitungan'!E239</f>
        <v>0</v>
      </c>
      <c r="F163" s="491">
        <f>'Raw Tabel Perhitungan'!F239</f>
        <v>0</v>
      </c>
      <c r="G163" s="523"/>
      <c r="H163" s="531"/>
      <c r="I163" s="116" t="s">
        <v>1752</v>
      </c>
      <c r="J163" s="491">
        <f t="shared" ref="J163:J172" si="9">SUM(C163:D163)</f>
        <v>1</v>
      </c>
      <c r="K163" s="493"/>
      <c r="L163" s="531"/>
      <c r="M163" s="116" t="s">
        <v>1752</v>
      </c>
      <c r="N163" s="491">
        <f>[2]Universitas!C181</f>
        <v>0</v>
      </c>
      <c r="O163" s="491">
        <f t="shared" ref="O163:O172" si="10">SUM(C163:D163)</f>
        <v>1</v>
      </c>
      <c r="P163" s="493"/>
      <c r="Q163" s="493"/>
      <c r="R163" s="493"/>
      <c r="S163" s="493"/>
      <c r="T163" s="482"/>
      <c r="U163" s="493"/>
      <c r="V163" s="493"/>
      <c r="W163" s="493"/>
      <c r="X163" s="493"/>
      <c r="Y163" s="482"/>
      <c r="Z163" s="493"/>
      <c r="AA163" s="493"/>
      <c r="AB163" s="493"/>
      <c r="AC163" s="493"/>
      <c r="AD163" s="482"/>
      <c r="AE163" s="493"/>
      <c r="AF163" s="493"/>
      <c r="AG163" s="493"/>
      <c r="AH163" s="493"/>
      <c r="AI163" s="482"/>
      <c r="AJ163" s="493"/>
      <c r="AK163" s="493"/>
      <c r="AL163" s="493"/>
      <c r="AM163" s="493"/>
      <c r="AN163" s="482"/>
    </row>
    <row r="164" spans="1:40" ht="12.75" customHeight="1" x14ac:dyDescent="0.2">
      <c r="A164" s="531"/>
      <c r="B164" s="116" t="s">
        <v>1781</v>
      </c>
      <c r="C164" s="491">
        <f>'Raw Tabel Perhitungan'!H239</f>
        <v>0</v>
      </c>
      <c r="D164" s="491">
        <f>'Raw Tabel Perhitungan'!I239</f>
        <v>0.7142857142857143</v>
      </c>
      <c r="E164" s="491">
        <f>'Raw Tabel Perhitungan'!J239</f>
        <v>0.2857142857142857</v>
      </c>
      <c r="F164" s="491">
        <f>'Raw Tabel Perhitungan'!K239</f>
        <v>0</v>
      </c>
      <c r="G164" s="523"/>
      <c r="H164" s="531"/>
      <c r="I164" s="116" t="s">
        <v>1781</v>
      </c>
      <c r="J164" s="491">
        <f t="shared" si="9"/>
        <v>0.7142857142857143</v>
      </c>
      <c r="K164" s="493"/>
      <c r="L164" s="531"/>
      <c r="M164" s="116" t="s">
        <v>1781</v>
      </c>
      <c r="N164" s="491">
        <f>[2]Universitas!C182</f>
        <v>0</v>
      </c>
      <c r="O164" s="491">
        <f t="shared" si="10"/>
        <v>0.7142857142857143</v>
      </c>
      <c r="P164" s="493"/>
      <c r="Q164" s="493"/>
      <c r="R164" s="493"/>
      <c r="S164" s="493"/>
      <c r="T164" s="482"/>
      <c r="U164" s="493"/>
      <c r="V164" s="493"/>
      <c r="W164" s="493"/>
      <c r="X164" s="493"/>
      <c r="Y164" s="482"/>
      <c r="Z164" s="493"/>
      <c r="AA164" s="493"/>
      <c r="AB164" s="493"/>
      <c r="AC164" s="493"/>
      <c r="AD164" s="482"/>
      <c r="AE164" s="493"/>
      <c r="AF164" s="493"/>
      <c r="AG164" s="493"/>
      <c r="AH164" s="493"/>
      <c r="AI164" s="482"/>
      <c r="AJ164" s="493"/>
      <c r="AK164" s="493"/>
      <c r="AL164" s="493"/>
      <c r="AM164" s="493"/>
      <c r="AN164" s="482"/>
    </row>
    <row r="165" spans="1:40" ht="12.75" customHeight="1" x14ac:dyDescent="0.2">
      <c r="A165" s="531"/>
      <c r="B165" s="116" t="s">
        <v>2770</v>
      </c>
      <c r="C165" s="491">
        <f>'Raw Tabel Perhitungan'!M239</f>
        <v>0</v>
      </c>
      <c r="D165" s="491">
        <f>'Raw Tabel Perhitungan'!N239</f>
        <v>0.6071428571428571</v>
      </c>
      <c r="E165" s="491">
        <f>'Raw Tabel Perhitungan'!O239</f>
        <v>0.39285714285714285</v>
      </c>
      <c r="F165" s="491">
        <f>'Raw Tabel Perhitungan'!P239</f>
        <v>0</v>
      </c>
      <c r="G165" s="523"/>
      <c r="H165" s="531"/>
      <c r="I165" s="116" t="s">
        <v>2770</v>
      </c>
      <c r="J165" s="491">
        <f t="shared" si="9"/>
        <v>0.6071428571428571</v>
      </c>
      <c r="K165" s="493"/>
      <c r="L165" s="531"/>
      <c r="M165" s="116" t="s">
        <v>2770</v>
      </c>
      <c r="N165" s="491">
        <f>[2]Universitas!C183</f>
        <v>0</v>
      </c>
      <c r="O165" s="491">
        <f t="shared" si="10"/>
        <v>0.6071428571428571</v>
      </c>
      <c r="P165" s="493"/>
      <c r="Q165" s="493"/>
      <c r="R165" s="493"/>
      <c r="S165" s="493"/>
      <c r="T165" s="482"/>
      <c r="U165" s="493"/>
      <c r="V165" s="493"/>
      <c r="W165" s="493"/>
      <c r="X165" s="493"/>
      <c r="Y165" s="482"/>
      <c r="Z165" s="493"/>
      <c r="AA165" s="493"/>
      <c r="AB165" s="493"/>
      <c r="AC165" s="493"/>
      <c r="AD165" s="482"/>
      <c r="AE165" s="493"/>
      <c r="AF165" s="493"/>
      <c r="AG165" s="493"/>
      <c r="AH165" s="493"/>
      <c r="AI165" s="482"/>
      <c r="AJ165" s="493"/>
      <c r="AK165" s="493"/>
      <c r="AL165" s="493"/>
      <c r="AM165" s="493"/>
      <c r="AN165" s="482"/>
    </row>
    <row r="166" spans="1:40" ht="12.75" customHeight="1" x14ac:dyDescent="0.2">
      <c r="A166" s="531"/>
      <c r="B166" s="116" t="s">
        <v>2496</v>
      </c>
      <c r="C166" s="491">
        <f>'Raw Tabel Perhitungan'!R239</f>
        <v>0</v>
      </c>
      <c r="D166" s="491">
        <f>'Raw Tabel Perhitungan'!S239</f>
        <v>0.82222222222222219</v>
      </c>
      <c r="E166" s="491">
        <f>'Raw Tabel Perhitungan'!T239</f>
        <v>0.17777777777777778</v>
      </c>
      <c r="F166" s="491">
        <f>'Raw Tabel Perhitungan'!U239</f>
        <v>0</v>
      </c>
      <c r="G166" s="523"/>
      <c r="H166" s="531"/>
      <c r="I166" s="116" t="s">
        <v>2496</v>
      </c>
      <c r="J166" s="491">
        <f t="shared" si="9"/>
        <v>0.82222222222222219</v>
      </c>
      <c r="K166" s="493"/>
      <c r="L166" s="531"/>
      <c r="M166" s="116" t="s">
        <v>2496</v>
      </c>
      <c r="N166" s="491">
        <f>[2]Universitas!C184</f>
        <v>0</v>
      </c>
      <c r="O166" s="491">
        <f t="shared" si="10"/>
        <v>0.82222222222222219</v>
      </c>
      <c r="P166" s="493"/>
      <c r="Q166" s="493"/>
      <c r="R166" s="493"/>
      <c r="S166" s="493"/>
      <c r="T166" s="482"/>
      <c r="U166" s="493"/>
      <c r="V166" s="493"/>
      <c r="W166" s="493"/>
      <c r="X166" s="493"/>
      <c r="Y166" s="482"/>
      <c r="Z166" s="493"/>
      <c r="AA166" s="493"/>
      <c r="AB166" s="493"/>
      <c r="AC166" s="493"/>
      <c r="AD166" s="482"/>
      <c r="AE166" s="493"/>
      <c r="AF166" s="493"/>
      <c r="AG166" s="493"/>
      <c r="AH166" s="493"/>
      <c r="AI166" s="482"/>
      <c r="AJ166" s="493"/>
      <c r="AK166" s="493"/>
      <c r="AL166" s="493"/>
      <c r="AM166" s="493"/>
      <c r="AN166" s="482"/>
    </row>
    <row r="167" spans="1:40" ht="12.75" customHeight="1" x14ac:dyDescent="0.2">
      <c r="A167" s="531"/>
      <c r="B167" s="116" t="s">
        <v>2465</v>
      </c>
      <c r="C167" s="491">
        <f>'Raw Tabel Perhitungan'!W239</f>
        <v>0</v>
      </c>
      <c r="D167" s="491">
        <f>'Raw Tabel Perhitungan'!X239</f>
        <v>0.88888888888888884</v>
      </c>
      <c r="E167" s="491">
        <f>'Raw Tabel Perhitungan'!Y239</f>
        <v>0.1111111111111111</v>
      </c>
      <c r="F167" s="491">
        <f>'Raw Tabel Perhitungan'!Z239</f>
        <v>0</v>
      </c>
      <c r="G167" s="523"/>
      <c r="H167" s="531"/>
      <c r="I167" s="116" t="s">
        <v>2465</v>
      </c>
      <c r="J167" s="491">
        <f t="shared" si="9"/>
        <v>0.88888888888888884</v>
      </c>
      <c r="K167" s="493"/>
      <c r="L167" s="531"/>
      <c r="M167" s="116" t="s">
        <v>2465</v>
      </c>
      <c r="N167" s="491">
        <f>[2]Universitas!C185</f>
        <v>0</v>
      </c>
      <c r="O167" s="491">
        <f t="shared" si="10"/>
        <v>0.88888888888888884</v>
      </c>
      <c r="P167" s="493"/>
      <c r="Q167" s="493"/>
      <c r="R167" s="493"/>
      <c r="S167" s="493"/>
      <c r="T167" s="482"/>
      <c r="U167" s="493"/>
      <c r="V167" s="493"/>
      <c r="W167" s="493"/>
      <c r="X167" s="493"/>
      <c r="Y167" s="482"/>
      <c r="Z167" s="493"/>
      <c r="AA167" s="493"/>
      <c r="AB167" s="493"/>
      <c r="AC167" s="493"/>
      <c r="AD167" s="482"/>
      <c r="AE167" s="493"/>
      <c r="AF167" s="493"/>
      <c r="AG167" s="493"/>
      <c r="AH167" s="493"/>
      <c r="AI167" s="482"/>
      <c r="AJ167" s="493"/>
      <c r="AK167" s="493"/>
      <c r="AL167" s="493"/>
      <c r="AM167" s="493"/>
      <c r="AN167" s="482"/>
    </row>
    <row r="168" spans="1:40" ht="12.75" customHeight="1" x14ac:dyDescent="0.2">
      <c r="A168" s="531"/>
      <c r="B168" s="24" t="s">
        <v>2557</v>
      </c>
      <c r="C168" s="491">
        <f>'Raw Tabel Perhitungan'!AB239</f>
        <v>0</v>
      </c>
      <c r="D168" s="491">
        <f>'Raw Tabel Perhitungan'!AC239</f>
        <v>0.92592592592592582</v>
      </c>
      <c r="E168" s="491">
        <f>'Raw Tabel Perhitungan'!AD239</f>
        <v>7.407407407407407E-2</v>
      </c>
      <c r="F168" s="491">
        <f>'Raw Tabel Perhitungan'!AE239</f>
        <v>0</v>
      </c>
      <c r="G168" s="523"/>
      <c r="H168" s="531"/>
      <c r="I168" s="24" t="s">
        <v>2557</v>
      </c>
      <c r="J168" s="491">
        <f t="shared" si="9"/>
        <v>0.92592592592592582</v>
      </c>
      <c r="K168" s="493"/>
      <c r="L168" s="531"/>
      <c r="M168" s="24" t="s">
        <v>2557</v>
      </c>
      <c r="N168" s="491">
        <f>[2]Universitas!C186</f>
        <v>0</v>
      </c>
      <c r="O168" s="491">
        <f t="shared" si="10"/>
        <v>0.92592592592592582</v>
      </c>
      <c r="P168" s="493"/>
      <c r="Q168" s="493"/>
      <c r="R168" s="493"/>
      <c r="S168" s="493"/>
      <c r="T168" s="482"/>
      <c r="U168" s="493"/>
      <c r="V168" s="493"/>
      <c r="W168" s="493"/>
      <c r="X168" s="493"/>
      <c r="Y168" s="482"/>
      <c r="Z168" s="493"/>
      <c r="AA168" s="493"/>
      <c r="AB168" s="493"/>
      <c r="AC168" s="493"/>
      <c r="AD168" s="482"/>
      <c r="AE168" s="493"/>
      <c r="AF168" s="493"/>
      <c r="AG168" s="493"/>
      <c r="AH168" s="493"/>
      <c r="AI168" s="482"/>
      <c r="AJ168" s="493"/>
      <c r="AK168" s="493"/>
      <c r="AL168" s="493"/>
      <c r="AM168" s="493"/>
      <c r="AN168" s="482"/>
    </row>
    <row r="169" spans="1:40" ht="12.75" customHeight="1" x14ac:dyDescent="0.2">
      <c r="A169" s="531"/>
      <c r="B169" s="24" t="s">
        <v>2576</v>
      </c>
      <c r="C169" s="491">
        <f>'Raw Tabel Perhitungan'!AG239</f>
        <v>0</v>
      </c>
      <c r="D169" s="491">
        <f>'Raw Tabel Perhitungan'!AH239</f>
        <v>0.77777777777777779</v>
      </c>
      <c r="E169" s="491">
        <f>'Raw Tabel Perhitungan'!AI239</f>
        <v>0.22222222222222221</v>
      </c>
      <c r="F169" s="491">
        <f>'Raw Tabel Perhitungan'!AJ239</f>
        <v>0</v>
      </c>
      <c r="G169" s="523"/>
      <c r="H169" s="531"/>
      <c r="I169" s="24" t="s">
        <v>2576</v>
      </c>
      <c r="J169" s="491">
        <f t="shared" si="9"/>
        <v>0.77777777777777779</v>
      </c>
      <c r="K169" s="493"/>
      <c r="L169" s="531"/>
      <c r="M169" s="24" t="s">
        <v>2576</v>
      </c>
      <c r="N169" s="491">
        <f>[2]Universitas!C187</f>
        <v>0</v>
      </c>
      <c r="O169" s="491">
        <f t="shared" si="10"/>
        <v>0.77777777777777779</v>
      </c>
      <c r="P169" s="493"/>
      <c r="Q169" s="493"/>
      <c r="R169" s="493"/>
      <c r="S169" s="493"/>
      <c r="T169" s="482"/>
      <c r="U169" s="493"/>
      <c r="V169" s="493"/>
      <c r="W169" s="493"/>
      <c r="X169" s="493"/>
      <c r="Y169" s="482"/>
      <c r="Z169" s="493"/>
      <c r="AA169" s="493"/>
      <c r="AB169" s="493"/>
      <c r="AC169" s="493"/>
      <c r="AD169" s="482"/>
      <c r="AE169" s="493"/>
      <c r="AF169" s="493"/>
      <c r="AG169" s="493"/>
      <c r="AH169" s="493"/>
      <c r="AI169" s="482"/>
      <c r="AJ169" s="493"/>
      <c r="AK169" s="493"/>
      <c r="AL169" s="493"/>
      <c r="AM169" s="493"/>
      <c r="AN169" s="482"/>
    </row>
    <row r="170" spans="1:40" ht="12.75" customHeight="1" x14ac:dyDescent="0.2">
      <c r="A170" s="531"/>
      <c r="B170" s="24" t="s">
        <v>2616</v>
      </c>
      <c r="C170" s="491">
        <f>'Raw Tabel Perhitungan'!AL239</f>
        <v>0</v>
      </c>
      <c r="D170" s="491">
        <f>'Raw Tabel Perhitungan'!AM239</f>
        <v>0.58333333333333337</v>
      </c>
      <c r="E170" s="491">
        <f>'Raw Tabel Perhitungan'!AN239</f>
        <v>0.41666666666666669</v>
      </c>
      <c r="F170" s="491">
        <f>'Raw Tabel Perhitungan'!AO239</f>
        <v>0</v>
      </c>
      <c r="G170" s="523"/>
      <c r="H170" s="531"/>
      <c r="I170" s="24" t="s">
        <v>2616</v>
      </c>
      <c r="J170" s="491">
        <f t="shared" si="9"/>
        <v>0.58333333333333337</v>
      </c>
      <c r="K170" s="493"/>
      <c r="L170" s="531"/>
      <c r="M170" s="24" t="s">
        <v>2616</v>
      </c>
      <c r="N170" s="491">
        <f>[2]Universitas!C188</f>
        <v>0</v>
      </c>
      <c r="O170" s="491">
        <f t="shared" si="10"/>
        <v>0.58333333333333337</v>
      </c>
      <c r="P170" s="493"/>
      <c r="Q170" s="493"/>
      <c r="R170" s="493"/>
      <c r="S170" s="493"/>
      <c r="T170" s="482"/>
      <c r="U170" s="493"/>
      <c r="V170" s="493"/>
      <c r="W170" s="493"/>
      <c r="X170" s="493"/>
      <c r="Y170" s="482"/>
      <c r="Z170" s="493"/>
      <c r="AA170" s="493"/>
      <c r="AB170" s="493"/>
      <c r="AC170" s="493"/>
      <c r="AD170" s="482"/>
      <c r="AE170" s="493"/>
      <c r="AF170" s="493"/>
      <c r="AG170" s="493"/>
      <c r="AH170" s="493"/>
      <c r="AI170" s="482"/>
      <c r="AJ170" s="493"/>
      <c r="AK170" s="493"/>
      <c r="AL170" s="493"/>
      <c r="AM170" s="493"/>
      <c r="AN170" s="482"/>
    </row>
    <row r="171" spans="1:40" ht="12.75" customHeight="1" x14ac:dyDescent="0.2">
      <c r="A171" s="531"/>
      <c r="B171" s="24" t="s">
        <v>2663</v>
      </c>
      <c r="C171" s="491">
        <f>'Raw Tabel Perhitungan'!AQ239</f>
        <v>0</v>
      </c>
      <c r="D171" s="491">
        <f>'Raw Tabel Perhitungan'!AR239</f>
        <v>0.97777777777777786</v>
      </c>
      <c r="E171" s="491">
        <f>'Raw Tabel Perhitungan'!AS239</f>
        <v>2.2222222222222223E-2</v>
      </c>
      <c r="F171" s="491">
        <f>'Raw Tabel Perhitungan'!AT239</f>
        <v>0</v>
      </c>
      <c r="G171" s="523"/>
      <c r="H171" s="531"/>
      <c r="I171" s="24" t="s">
        <v>2663</v>
      </c>
      <c r="J171" s="491">
        <f t="shared" si="9"/>
        <v>0.97777777777777786</v>
      </c>
      <c r="K171" s="493"/>
      <c r="L171" s="531"/>
      <c r="M171" s="24" t="s">
        <v>2663</v>
      </c>
      <c r="N171" s="491">
        <f>[2]Universitas!C189</f>
        <v>0</v>
      </c>
      <c r="O171" s="491">
        <f t="shared" si="10"/>
        <v>0.97777777777777786</v>
      </c>
      <c r="P171" s="493"/>
      <c r="Q171" s="493"/>
      <c r="R171" s="493"/>
      <c r="S171" s="493"/>
      <c r="T171" s="482"/>
      <c r="U171" s="493"/>
      <c r="V171" s="493"/>
      <c r="W171" s="493"/>
      <c r="X171" s="493"/>
      <c r="Y171" s="482"/>
      <c r="Z171" s="493"/>
      <c r="AA171" s="493"/>
      <c r="AB171" s="493"/>
      <c r="AC171" s="493"/>
      <c r="AD171" s="482"/>
      <c r="AE171" s="493"/>
      <c r="AF171" s="493"/>
      <c r="AG171" s="493"/>
      <c r="AH171" s="493"/>
      <c r="AI171" s="482"/>
      <c r="AJ171" s="493"/>
      <c r="AK171" s="493"/>
      <c r="AL171" s="493"/>
      <c r="AM171" s="493"/>
      <c r="AN171" s="482"/>
    </row>
    <row r="172" spans="1:40" ht="12.75" customHeight="1" x14ac:dyDescent="0.2">
      <c r="A172" s="531"/>
      <c r="B172" s="31" t="s">
        <v>2711</v>
      </c>
      <c r="C172" s="491">
        <f>'Raw Tabel Perhitungan'!AV239</f>
        <v>0</v>
      </c>
      <c r="D172" s="491">
        <f>'Raw Tabel Perhitungan'!AW239</f>
        <v>0.44444444444444442</v>
      </c>
      <c r="E172" s="491">
        <f>'Raw Tabel Perhitungan'!AX239</f>
        <v>0.55555555555555558</v>
      </c>
      <c r="F172" s="491">
        <f>'Raw Tabel Perhitungan'!AY239</f>
        <v>0</v>
      </c>
      <c r="G172" s="523"/>
      <c r="H172" s="531"/>
      <c r="I172" s="31" t="s">
        <v>2711</v>
      </c>
      <c r="J172" s="491">
        <f t="shared" si="9"/>
        <v>0.44444444444444442</v>
      </c>
      <c r="K172" s="493"/>
      <c r="L172" s="531"/>
      <c r="M172" s="31" t="s">
        <v>2711</v>
      </c>
      <c r="N172" s="491">
        <f>[2]Universitas!C190</f>
        <v>0</v>
      </c>
      <c r="O172" s="491">
        <f t="shared" si="10"/>
        <v>0.44444444444444442</v>
      </c>
      <c r="P172" s="493"/>
      <c r="Q172" s="493"/>
      <c r="R172" s="493"/>
      <c r="S172" s="493"/>
      <c r="T172" s="482"/>
      <c r="U172" s="493"/>
      <c r="V172" s="493"/>
      <c r="W172" s="493"/>
      <c r="X172" s="493"/>
      <c r="Y172" s="482"/>
      <c r="Z172" s="493"/>
      <c r="AA172" s="493"/>
      <c r="AB172" s="493"/>
      <c r="AC172" s="493"/>
      <c r="AD172" s="482"/>
      <c r="AE172" s="493"/>
      <c r="AF172" s="493"/>
      <c r="AG172" s="493"/>
      <c r="AH172" s="493"/>
      <c r="AI172" s="482"/>
      <c r="AJ172" s="493"/>
      <c r="AK172" s="493"/>
      <c r="AL172" s="493"/>
      <c r="AM172" s="493"/>
      <c r="AN172" s="482"/>
    </row>
    <row r="173" spans="1:40" ht="12.75" customHeight="1" x14ac:dyDescent="0.2">
      <c r="A173" s="482"/>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row>
    <row r="174" spans="1:40" ht="12.75" customHeight="1" x14ac:dyDescent="0.2">
      <c r="A174" s="482"/>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row>
    <row r="175" spans="1:40" ht="12.75" customHeight="1" x14ac:dyDescent="0.2">
      <c r="A175" s="482"/>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row>
    <row r="176" spans="1:40" ht="12.75" customHeight="1" x14ac:dyDescent="0.2">
      <c r="A176" s="482"/>
      <c r="B176" s="48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row>
    <row r="177" spans="1:40" ht="12.75" customHeight="1" x14ac:dyDescent="0.2">
      <c r="A177" s="482"/>
      <c r="B177" s="482"/>
      <c r="C177" s="482"/>
      <c r="D177" s="482"/>
      <c r="E177" s="482"/>
      <c r="F177" s="482"/>
      <c r="G177" s="482"/>
      <c r="H177" s="482"/>
      <c r="I177" s="482"/>
      <c r="J177" s="482"/>
      <c r="K177" s="482"/>
      <c r="L177" s="482"/>
      <c r="M177" s="482"/>
      <c r="N177" s="482"/>
      <c r="O177" s="482"/>
      <c r="P177" s="482"/>
      <c r="Q177" s="482"/>
      <c r="R177" s="482"/>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row>
    <row r="178" spans="1:40" ht="12.75" customHeight="1" x14ac:dyDescent="0.2">
      <c r="A178" s="482"/>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row>
    <row r="179" spans="1:40" ht="12.75" customHeight="1" x14ac:dyDescent="0.2">
      <c r="A179" s="482"/>
      <c r="B179" s="7"/>
      <c r="C179" s="482"/>
      <c r="D179" s="482"/>
      <c r="E179" s="482"/>
      <c r="F179" s="482"/>
      <c r="G179" s="482"/>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row>
    <row r="180" spans="1:40" ht="12.75" customHeight="1" x14ac:dyDescent="0.2">
      <c r="A180" s="482"/>
      <c r="B180" s="7"/>
      <c r="C180" s="482"/>
      <c r="D180" s="482"/>
      <c r="E180" s="482"/>
      <c r="F180" s="482"/>
      <c r="G180" s="482"/>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row>
    <row r="181" spans="1:40" ht="12.75" customHeight="1" x14ac:dyDescent="0.2">
      <c r="A181" s="482"/>
      <c r="B181" s="7"/>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row>
    <row r="182" spans="1:40" ht="12.75" customHeight="1" x14ac:dyDescent="0.2">
      <c r="A182" s="482"/>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row>
    <row r="183" spans="1:40" ht="12.75" customHeight="1" x14ac:dyDescent="0.2">
      <c r="A183" s="482"/>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row>
    <row r="184" spans="1:40" ht="12.75" customHeight="1" x14ac:dyDescent="0.2">
      <c r="A184" s="482"/>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c r="AE184" s="482"/>
      <c r="AF184" s="482"/>
      <c r="AG184" s="482"/>
      <c r="AH184" s="482"/>
      <c r="AI184" s="482"/>
      <c r="AJ184" s="482"/>
      <c r="AK184" s="482"/>
      <c r="AL184" s="482"/>
      <c r="AM184" s="482"/>
      <c r="AN184" s="482"/>
    </row>
    <row r="185" spans="1:40" ht="12.75" customHeight="1" x14ac:dyDescent="0.2">
      <c r="A185" s="482"/>
      <c r="B185" s="482"/>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row>
    <row r="186" spans="1:40" ht="12.75" customHeight="1" x14ac:dyDescent="0.2">
      <c r="A186" s="482"/>
      <c r="B186" s="48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c r="AB186" s="482"/>
      <c r="AC186" s="482"/>
      <c r="AD186" s="482"/>
      <c r="AE186" s="482"/>
      <c r="AF186" s="482"/>
      <c r="AG186" s="482"/>
      <c r="AH186" s="482"/>
      <c r="AI186" s="482"/>
      <c r="AJ186" s="482"/>
      <c r="AK186" s="482"/>
      <c r="AL186" s="482"/>
      <c r="AM186" s="482"/>
      <c r="AN186" s="482"/>
    </row>
    <row r="187" spans="1:40" ht="12.75" customHeight="1" x14ac:dyDescent="0.2">
      <c r="A187" s="482"/>
      <c r="B187" s="482"/>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c r="AB187" s="482"/>
      <c r="AC187" s="482"/>
      <c r="AD187" s="482"/>
      <c r="AE187" s="482"/>
      <c r="AF187" s="482"/>
      <c r="AG187" s="482"/>
      <c r="AH187" s="482"/>
      <c r="AI187" s="482"/>
      <c r="AJ187" s="482"/>
      <c r="AK187" s="482"/>
      <c r="AL187" s="482"/>
      <c r="AM187" s="482"/>
      <c r="AN187" s="482"/>
    </row>
    <row r="188" spans="1:40" ht="12.75" customHeight="1" x14ac:dyDescent="0.2">
      <c r="A188" s="482"/>
      <c r="B188" s="48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c r="AB188" s="482"/>
      <c r="AC188" s="482"/>
      <c r="AD188" s="482"/>
      <c r="AE188" s="482"/>
      <c r="AF188" s="482"/>
      <c r="AG188" s="482"/>
      <c r="AH188" s="482"/>
      <c r="AI188" s="482"/>
      <c r="AJ188" s="482"/>
      <c r="AK188" s="482"/>
      <c r="AL188" s="482"/>
      <c r="AM188" s="482"/>
      <c r="AN188" s="482"/>
    </row>
    <row r="189" spans="1:40" ht="12.75" customHeight="1" x14ac:dyDescent="0.2">
      <c r="A189" s="482"/>
      <c r="B189" s="48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c r="AB189" s="482"/>
      <c r="AC189" s="482"/>
      <c r="AD189" s="482"/>
      <c r="AE189" s="482"/>
      <c r="AF189" s="482"/>
      <c r="AG189" s="482"/>
      <c r="AH189" s="482"/>
      <c r="AI189" s="482"/>
      <c r="AJ189" s="482"/>
      <c r="AK189" s="482"/>
      <c r="AL189" s="482"/>
      <c r="AM189" s="482"/>
      <c r="AN189" s="482"/>
    </row>
    <row r="190" spans="1:40" ht="12.75" customHeight="1" x14ac:dyDescent="0.2">
      <c r="A190" s="482"/>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row>
    <row r="191" spans="1:40" ht="12.75" customHeight="1" x14ac:dyDescent="0.2">
      <c r="A191" s="482"/>
      <c r="B191" s="482"/>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c r="AB191" s="482"/>
      <c r="AC191" s="482"/>
      <c r="AD191" s="482"/>
      <c r="AE191" s="482"/>
      <c r="AF191" s="482"/>
      <c r="AG191" s="482"/>
      <c r="AH191" s="482"/>
      <c r="AI191" s="482"/>
      <c r="AJ191" s="482"/>
      <c r="AK191" s="482"/>
      <c r="AL191" s="482"/>
      <c r="AM191" s="482"/>
      <c r="AN191" s="482"/>
    </row>
    <row r="192" spans="1:40" ht="12.75" customHeight="1" x14ac:dyDescent="0.2">
      <c r="A192" s="482"/>
      <c r="B192" s="482"/>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row>
    <row r="193" spans="1:40" ht="12.75" customHeight="1" x14ac:dyDescent="0.2">
      <c r="A193" s="482"/>
      <c r="B193" s="482"/>
      <c r="C193" s="482"/>
      <c r="D193" s="482"/>
      <c r="E193" s="482"/>
      <c r="F193" s="482"/>
      <c r="G193" s="482"/>
      <c r="H193" s="485" t="s">
        <v>2795</v>
      </c>
      <c r="I193" s="482"/>
      <c r="J193" s="482"/>
      <c r="K193" s="482"/>
      <c r="L193" s="485" t="s">
        <v>2796</v>
      </c>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row>
    <row r="194" spans="1:40" ht="12.75" customHeight="1" x14ac:dyDescent="0.2">
      <c r="A194" s="707" t="s">
        <v>1458</v>
      </c>
      <c r="B194" s="487" t="s">
        <v>16</v>
      </c>
      <c r="C194" s="114" t="s">
        <v>52</v>
      </c>
      <c r="D194" s="114" t="s">
        <v>53</v>
      </c>
      <c r="E194" s="114" t="s">
        <v>54</v>
      </c>
      <c r="F194" s="114" t="s">
        <v>55</v>
      </c>
      <c r="G194" s="479"/>
      <c r="H194" s="707" t="s">
        <v>1458</v>
      </c>
      <c r="I194" s="487" t="s">
        <v>16</v>
      </c>
      <c r="J194" s="488" t="s">
        <v>1452</v>
      </c>
      <c r="K194" s="214"/>
      <c r="L194" s="707" t="s">
        <v>1458</v>
      </c>
      <c r="M194" s="487" t="s">
        <v>16</v>
      </c>
      <c r="N194" s="488" t="s">
        <v>2797</v>
      </c>
      <c r="O194" s="488" t="s">
        <v>2798</v>
      </c>
      <c r="P194" s="489"/>
      <c r="Q194" s="489"/>
      <c r="R194" s="489"/>
      <c r="S194" s="489"/>
      <c r="T194" s="490"/>
      <c r="U194" s="489"/>
      <c r="V194" s="489"/>
      <c r="W194" s="489"/>
      <c r="X194" s="489"/>
      <c r="Y194" s="490"/>
      <c r="Z194" s="489"/>
      <c r="AA194" s="489"/>
      <c r="AB194" s="489"/>
      <c r="AC194" s="489"/>
      <c r="AD194" s="490"/>
      <c r="AE194" s="489"/>
      <c r="AF194" s="489"/>
      <c r="AG194" s="489"/>
      <c r="AH194" s="489"/>
      <c r="AI194" s="709"/>
      <c r="AJ194" s="710"/>
      <c r="AK194" s="710"/>
      <c r="AL194" s="710"/>
      <c r="AM194" s="710"/>
      <c r="AN194" s="482"/>
    </row>
    <row r="195" spans="1:40" ht="12.75" customHeight="1" x14ac:dyDescent="0.2">
      <c r="A195" s="531"/>
      <c r="B195" s="24" t="s">
        <v>1150</v>
      </c>
      <c r="C195" s="492">
        <f>'Raw Tabel Perhitungan'!C276</f>
        <v>0</v>
      </c>
      <c r="D195" s="492">
        <f>'Raw Tabel Perhitungan'!D276</f>
        <v>0.48214285714285715</v>
      </c>
      <c r="E195" s="492">
        <f>'Raw Tabel Perhitungan'!E276</f>
        <v>0.5178571428571429</v>
      </c>
      <c r="F195" s="492">
        <f>'Raw Tabel Perhitungan'!F276</f>
        <v>0</v>
      </c>
      <c r="G195" s="524"/>
      <c r="H195" s="531"/>
      <c r="I195" s="24" t="s">
        <v>1150</v>
      </c>
      <c r="J195" s="491">
        <f t="shared" ref="J195:J197" si="11">SUM(C195:D195)</f>
        <v>0.48214285714285715</v>
      </c>
      <c r="K195" s="494"/>
      <c r="L195" s="531"/>
      <c r="M195" s="24" t="s">
        <v>1150</v>
      </c>
      <c r="N195" s="491">
        <f>[2]Universitas!C213</f>
        <v>0</v>
      </c>
      <c r="O195" s="491">
        <f t="shared" ref="O195:O197" si="12">SUM(C195:D195)</f>
        <v>0.48214285714285715</v>
      </c>
      <c r="P195" s="494"/>
      <c r="Q195" s="494"/>
      <c r="R195" s="494"/>
      <c r="S195" s="494"/>
      <c r="T195" s="482"/>
      <c r="U195" s="494"/>
      <c r="V195" s="494"/>
      <c r="W195" s="494"/>
      <c r="X195" s="494"/>
      <c r="Y195" s="482"/>
      <c r="Z195" s="482"/>
      <c r="AA195" s="482"/>
      <c r="AB195" s="482"/>
      <c r="AC195" s="482"/>
      <c r="AD195" s="482"/>
      <c r="AE195" s="482"/>
      <c r="AF195" s="482"/>
      <c r="AG195" s="482"/>
      <c r="AH195" s="482"/>
      <c r="AI195" s="490"/>
      <c r="AJ195" s="489"/>
      <c r="AK195" s="489"/>
      <c r="AL195" s="489"/>
      <c r="AM195" s="489"/>
      <c r="AN195" s="482"/>
    </row>
    <row r="196" spans="1:40" ht="12.75" customHeight="1" x14ac:dyDescent="0.2">
      <c r="A196" s="531"/>
      <c r="B196" s="24" t="s">
        <v>1235</v>
      </c>
      <c r="C196" s="492">
        <f>'Raw Tabel Perhitungan'!H276</f>
        <v>0</v>
      </c>
      <c r="D196" s="492">
        <f>'Raw Tabel Perhitungan'!I276</f>
        <v>0.5535714285714286</v>
      </c>
      <c r="E196" s="492">
        <f>'Raw Tabel Perhitungan'!J276</f>
        <v>0.44642857142857145</v>
      </c>
      <c r="F196" s="492">
        <f>'Raw Tabel Perhitungan'!K276</f>
        <v>0</v>
      </c>
      <c r="G196" s="524"/>
      <c r="H196" s="531"/>
      <c r="I196" s="24" t="s">
        <v>1235</v>
      </c>
      <c r="J196" s="491">
        <f t="shared" si="11"/>
        <v>0.5535714285714286</v>
      </c>
      <c r="K196" s="494"/>
      <c r="L196" s="531"/>
      <c r="M196" s="24" t="s">
        <v>1235</v>
      </c>
      <c r="N196" s="491">
        <f>[2]Universitas!C214</f>
        <v>0</v>
      </c>
      <c r="O196" s="491">
        <f t="shared" si="12"/>
        <v>0.5535714285714286</v>
      </c>
      <c r="P196" s="494"/>
      <c r="Q196" s="494"/>
      <c r="R196" s="494"/>
      <c r="S196" s="494"/>
      <c r="T196" s="482"/>
      <c r="U196" s="494"/>
      <c r="V196" s="494"/>
      <c r="W196" s="494"/>
      <c r="X196" s="494"/>
      <c r="Y196" s="482"/>
      <c r="Z196" s="482"/>
      <c r="AA196" s="482"/>
      <c r="AB196" s="482"/>
      <c r="AC196" s="482"/>
      <c r="AD196" s="482"/>
      <c r="AE196" s="482"/>
      <c r="AF196" s="482"/>
      <c r="AG196" s="482"/>
      <c r="AH196" s="482"/>
      <c r="AI196" s="482"/>
      <c r="AJ196" s="482"/>
      <c r="AK196" s="482"/>
      <c r="AL196" s="482"/>
      <c r="AM196" s="482"/>
      <c r="AN196" s="482"/>
    </row>
    <row r="197" spans="1:40" ht="12.75" customHeight="1" x14ac:dyDescent="0.2">
      <c r="A197" s="532"/>
      <c r="B197" s="24" t="s">
        <v>1299</v>
      </c>
      <c r="C197" s="492">
        <f>'Raw Tabel Perhitungan'!M276</f>
        <v>0</v>
      </c>
      <c r="D197" s="492">
        <f>'Raw Tabel Perhitungan'!N276</f>
        <v>1</v>
      </c>
      <c r="E197" s="492">
        <f>'Raw Tabel Perhitungan'!O276</f>
        <v>0</v>
      </c>
      <c r="F197" s="492">
        <f>'Raw Tabel Perhitungan'!P276</f>
        <v>0</v>
      </c>
      <c r="G197" s="524"/>
      <c r="H197" s="532"/>
      <c r="I197" s="24" t="s">
        <v>1299</v>
      </c>
      <c r="J197" s="491">
        <f t="shared" si="11"/>
        <v>1</v>
      </c>
      <c r="K197" s="494"/>
      <c r="L197" s="532"/>
      <c r="M197" s="24" t="s">
        <v>1299</v>
      </c>
      <c r="N197" s="491">
        <f>[2]Universitas!C215</f>
        <v>0</v>
      </c>
      <c r="O197" s="491">
        <f t="shared" si="12"/>
        <v>1</v>
      </c>
      <c r="P197" s="494"/>
      <c r="Q197" s="494"/>
      <c r="R197" s="494"/>
      <c r="S197" s="494"/>
      <c r="T197" s="482"/>
      <c r="U197" s="494"/>
      <c r="V197" s="494"/>
      <c r="W197" s="494"/>
      <c r="X197" s="494"/>
      <c r="Y197" s="482"/>
      <c r="Z197" s="482"/>
      <c r="AA197" s="482"/>
      <c r="AB197" s="482"/>
      <c r="AC197" s="482"/>
      <c r="AD197" s="482"/>
      <c r="AE197" s="482"/>
      <c r="AF197" s="482"/>
      <c r="AG197" s="482"/>
      <c r="AH197" s="482"/>
      <c r="AI197" s="482"/>
      <c r="AJ197" s="482"/>
      <c r="AK197" s="482"/>
      <c r="AL197" s="482"/>
      <c r="AM197" s="482"/>
      <c r="AN197" s="482"/>
    </row>
    <row r="198" spans="1:40" ht="12.75" customHeight="1" x14ac:dyDescent="0.2">
      <c r="A198" s="482"/>
      <c r="B198" s="482"/>
      <c r="C198" s="482"/>
      <c r="D198" s="482"/>
      <c r="E198" s="482"/>
      <c r="F198" s="482"/>
      <c r="G198" s="482"/>
      <c r="H198" s="482"/>
      <c r="I198" s="482"/>
      <c r="J198" s="482"/>
      <c r="K198" s="482"/>
      <c r="L198" s="482"/>
      <c r="M198" s="482"/>
      <c r="N198" s="482"/>
      <c r="O198" s="482"/>
      <c r="P198" s="482"/>
      <c r="Q198" s="482"/>
      <c r="R198" s="482"/>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row>
    <row r="199" spans="1:40" ht="12.75" customHeight="1" x14ac:dyDescent="0.2">
      <c r="A199" s="482"/>
      <c r="B199" s="482"/>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row>
    <row r="200" spans="1:40" ht="12.75" customHeight="1" x14ac:dyDescent="0.2">
      <c r="A200" s="482"/>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482"/>
      <c r="AC200" s="482"/>
      <c r="AD200" s="482"/>
      <c r="AE200" s="482"/>
      <c r="AF200" s="482"/>
      <c r="AG200" s="482"/>
      <c r="AH200" s="482"/>
      <c r="AI200" s="482"/>
      <c r="AJ200" s="482"/>
      <c r="AK200" s="482"/>
      <c r="AL200" s="482"/>
      <c r="AM200" s="482"/>
      <c r="AN200" s="482"/>
    </row>
    <row r="201" spans="1:40" ht="12.75" customHeight="1" x14ac:dyDescent="0.2">
      <c r="A201" s="482"/>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row>
    <row r="202" spans="1:40" ht="12.75" customHeight="1" x14ac:dyDescent="0.2">
      <c r="A202" s="482"/>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row>
    <row r="203" spans="1:40" ht="12.75" customHeight="1" x14ac:dyDescent="0.2">
      <c r="A203" s="482"/>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row>
    <row r="204" spans="1:40" ht="12.75" customHeight="1" x14ac:dyDescent="0.2">
      <c r="A204" s="482"/>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row>
    <row r="205" spans="1:40" ht="12.75" customHeight="1" x14ac:dyDescent="0.2">
      <c r="A205" s="482"/>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row>
    <row r="206" spans="1:40" ht="12.75" customHeight="1" x14ac:dyDescent="0.2">
      <c r="A206" s="482"/>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row>
    <row r="207" spans="1:40" ht="12.75" customHeight="1" x14ac:dyDescent="0.2">
      <c r="A207" s="482"/>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row>
    <row r="208" spans="1:40" ht="12.75" customHeight="1" x14ac:dyDescent="0.2">
      <c r="A208" s="482"/>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row>
    <row r="209" spans="1:40" ht="12.75" customHeight="1" x14ac:dyDescent="0.2">
      <c r="A209" s="482"/>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row>
    <row r="210" spans="1:40" ht="12.75" customHeight="1" x14ac:dyDescent="0.2">
      <c r="A210" s="482"/>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row>
    <row r="211" spans="1:40" ht="12.75" customHeight="1" x14ac:dyDescent="0.2">
      <c r="A211" s="482"/>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row>
    <row r="212" spans="1:40" ht="12.75" customHeight="1" x14ac:dyDescent="0.2">
      <c r="A212" s="482"/>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row>
    <row r="213" spans="1:40" ht="12.75" customHeight="1" x14ac:dyDescent="0.2">
      <c r="A213" s="482"/>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row>
    <row r="214" spans="1:40" ht="12.75" customHeight="1" x14ac:dyDescent="0.2">
      <c r="A214" s="482"/>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82"/>
      <c r="AG214" s="482"/>
      <c r="AH214" s="482"/>
      <c r="AI214" s="482"/>
      <c r="AJ214" s="482"/>
      <c r="AK214" s="482"/>
      <c r="AL214" s="482"/>
      <c r="AM214" s="482"/>
      <c r="AN214" s="482"/>
    </row>
    <row r="215" spans="1:40" ht="12.75" customHeight="1" x14ac:dyDescent="0.2">
      <c r="A215" s="482"/>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c r="AE215" s="482"/>
      <c r="AF215" s="482"/>
      <c r="AG215" s="482"/>
      <c r="AH215" s="482"/>
      <c r="AI215" s="482"/>
      <c r="AJ215" s="482"/>
      <c r="AK215" s="482"/>
      <c r="AL215" s="482"/>
      <c r="AM215" s="482"/>
      <c r="AN215" s="482"/>
    </row>
    <row r="216" spans="1:40" ht="12.75" customHeight="1" x14ac:dyDescent="0.2">
      <c r="A216" s="482"/>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row>
    <row r="217" spans="1:40" ht="12.75" customHeight="1" x14ac:dyDescent="0.2">
      <c r="A217" s="482"/>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row>
    <row r="218" spans="1:40" ht="12.75" customHeight="1" x14ac:dyDescent="0.2">
      <c r="A218" s="482"/>
      <c r="B218" s="482"/>
      <c r="C218" s="482"/>
      <c r="D218" s="482"/>
      <c r="E218" s="482"/>
      <c r="F218" s="482"/>
      <c r="G218" s="482"/>
      <c r="H218" s="485" t="s">
        <v>2795</v>
      </c>
      <c r="I218" s="482"/>
      <c r="J218" s="482"/>
      <c r="K218" s="482"/>
      <c r="L218" s="485" t="s">
        <v>2796</v>
      </c>
      <c r="M218" s="482"/>
      <c r="N218" s="482"/>
      <c r="O218" s="482"/>
      <c r="P218" s="482"/>
      <c r="Q218" s="482"/>
      <c r="R218" s="482"/>
      <c r="S218" s="482"/>
      <c r="T218" s="482"/>
      <c r="U218" s="482"/>
      <c r="V218" s="482"/>
      <c r="W218" s="482"/>
      <c r="X218" s="482"/>
      <c r="Y218" s="482"/>
      <c r="Z218" s="482"/>
      <c r="AA218" s="482"/>
      <c r="AB218" s="482"/>
      <c r="AC218" s="482"/>
      <c r="AD218" s="482"/>
      <c r="AE218" s="482"/>
      <c r="AF218" s="482"/>
      <c r="AG218" s="482"/>
      <c r="AH218" s="482"/>
      <c r="AI218" s="482"/>
      <c r="AJ218" s="482"/>
      <c r="AK218" s="482"/>
      <c r="AL218" s="482"/>
      <c r="AM218" s="482"/>
      <c r="AN218" s="482"/>
    </row>
    <row r="219" spans="1:40" ht="12.75" customHeight="1" x14ac:dyDescent="0.2">
      <c r="A219" s="707" t="s">
        <v>1459</v>
      </c>
      <c r="B219" s="487" t="s">
        <v>16</v>
      </c>
      <c r="C219" s="114" t="s">
        <v>52</v>
      </c>
      <c r="D219" s="114" t="s">
        <v>53</v>
      </c>
      <c r="E219" s="114" t="s">
        <v>54</v>
      </c>
      <c r="F219" s="114" t="s">
        <v>55</v>
      </c>
      <c r="G219" s="479"/>
      <c r="H219" s="707" t="s">
        <v>1459</v>
      </c>
      <c r="I219" s="487" t="s">
        <v>16</v>
      </c>
      <c r="J219" s="488" t="s">
        <v>1452</v>
      </c>
      <c r="K219" s="214"/>
      <c r="L219" s="707" t="s">
        <v>1459</v>
      </c>
      <c r="M219" s="487" t="s">
        <v>16</v>
      </c>
      <c r="N219" s="488" t="s">
        <v>2797</v>
      </c>
      <c r="O219" s="488" t="s">
        <v>2798</v>
      </c>
      <c r="P219" s="489"/>
      <c r="Q219" s="489"/>
      <c r="R219" s="489"/>
      <c r="S219" s="489"/>
      <c r="T219" s="490"/>
      <c r="U219" s="489"/>
      <c r="V219" s="489"/>
      <c r="W219" s="489"/>
      <c r="X219" s="489"/>
      <c r="Y219" s="490"/>
      <c r="Z219" s="489"/>
      <c r="AA219" s="489"/>
      <c r="AB219" s="489"/>
      <c r="AC219" s="489"/>
      <c r="AD219" s="490"/>
      <c r="AE219" s="489"/>
      <c r="AF219" s="489"/>
      <c r="AG219" s="489"/>
      <c r="AH219" s="489"/>
      <c r="AI219" s="709"/>
      <c r="AJ219" s="710"/>
      <c r="AK219" s="710"/>
      <c r="AL219" s="710"/>
      <c r="AM219" s="710"/>
      <c r="AN219" s="482"/>
    </row>
    <row r="220" spans="1:40" ht="12.75" customHeight="1" x14ac:dyDescent="0.2">
      <c r="A220" s="531"/>
      <c r="B220" s="24" t="s">
        <v>1338</v>
      </c>
      <c r="C220" s="492">
        <f>'Raw Tabel Perhitungan'!C313</f>
        <v>0</v>
      </c>
      <c r="D220" s="492">
        <f>'Raw Tabel Perhitungan'!D313</f>
        <v>0.8214285714285714</v>
      </c>
      <c r="E220" s="492">
        <f>'Raw Tabel Perhitungan'!E313</f>
        <v>0.17857142857142858</v>
      </c>
      <c r="F220" s="492">
        <f>'Raw Tabel Perhitungan'!F313</f>
        <v>0</v>
      </c>
      <c r="G220" s="524"/>
      <c r="H220" s="531"/>
      <c r="I220" s="24" t="s">
        <v>1338</v>
      </c>
      <c r="J220" s="491">
        <f t="shared" ref="J220:J222" si="13">SUM(C220:D220)</f>
        <v>0.8214285714285714</v>
      </c>
      <c r="K220" s="494"/>
      <c r="L220" s="531"/>
      <c r="M220" s="24" t="s">
        <v>1338</v>
      </c>
      <c r="N220" s="491">
        <f>[2]Universitas!C238</f>
        <v>0</v>
      </c>
      <c r="O220" s="491">
        <f t="shared" ref="O220:O222" si="14">SUM(C220:D220)</f>
        <v>0.8214285714285714</v>
      </c>
      <c r="P220" s="494"/>
      <c r="Q220" s="494"/>
      <c r="R220" s="494"/>
      <c r="S220" s="494"/>
      <c r="T220" s="482"/>
      <c r="U220" s="494"/>
      <c r="V220" s="494"/>
      <c r="W220" s="494"/>
      <c r="X220" s="494"/>
      <c r="Y220" s="482"/>
      <c r="Z220" s="482"/>
      <c r="AA220" s="482"/>
      <c r="AB220" s="482"/>
      <c r="AC220" s="482"/>
      <c r="AD220" s="482"/>
      <c r="AE220" s="482"/>
      <c r="AF220" s="482"/>
      <c r="AG220" s="482"/>
      <c r="AH220" s="482"/>
      <c r="AI220" s="490"/>
      <c r="AJ220" s="489"/>
      <c r="AK220" s="489"/>
      <c r="AL220" s="489"/>
      <c r="AM220" s="489"/>
      <c r="AN220" s="482"/>
    </row>
    <row r="221" spans="1:40" ht="12.75" customHeight="1" x14ac:dyDescent="0.2">
      <c r="A221" s="531"/>
      <c r="B221" s="24" t="s">
        <v>1361</v>
      </c>
      <c r="C221" s="492">
        <f>'Raw Tabel Perhitungan'!H313</f>
        <v>0</v>
      </c>
      <c r="D221" s="492">
        <f>'Raw Tabel Perhitungan'!I313</f>
        <v>0.47619047619047622</v>
      </c>
      <c r="E221" s="492">
        <f>'Raw Tabel Perhitungan'!J313</f>
        <v>0.52380952380952372</v>
      </c>
      <c r="F221" s="492">
        <f>'Raw Tabel Perhitungan'!K313</f>
        <v>0</v>
      </c>
      <c r="G221" s="524"/>
      <c r="H221" s="531"/>
      <c r="I221" s="24" t="s">
        <v>1361</v>
      </c>
      <c r="J221" s="491">
        <f t="shared" si="13"/>
        <v>0.47619047619047622</v>
      </c>
      <c r="K221" s="494"/>
      <c r="L221" s="531"/>
      <c r="M221" s="24" t="s">
        <v>1361</v>
      </c>
      <c r="N221" s="491">
        <f>[2]Universitas!C239</f>
        <v>0</v>
      </c>
      <c r="O221" s="491">
        <f t="shared" si="14"/>
        <v>0.47619047619047622</v>
      </c>
      <c r="P221" s="494"/>
      <c r="Q221" s="494"/>
      <c r="R221" s="494"/>
      <c r="S221" s="494"/>
      <c r="T221" s="482"/>
      <c r="U221" s="494"/>
      <c r="V221" s="494"/>
      <c r="W221" s="494"/>
      <c r="X221" s="494"/>
      <c r="Y221" s="482"/>
      <c r="Z221" s="482"/>
      <c r="AA221" s="482"/>
      <c r="AB221" s="482"/>
      <c r="AC221" s="482"/>
      <c r="AD221" s="482"/>
      <c r="AE221" s="482"/>
      <c r="AF221" s="482"/>
      <c r="AG221" s="482"/>
      <c r="AH221" s="482"/>
      <c r="AI221" s="482"/>
      <c r="AJ221" s="482"/>
      <c r="AK221" s="482"/>
      <c r="AL221" s="482"/>
      <c r="AM221" s="482"/>
      <c r="AN221" s="482"/>
    </row>
    <row r="222" spans="1:40" ht="12.75" customHeight="1" x14ac:dyDescent="0.2">
      <c r="A222" s="532"/>
      <c r="B222" s="24" t="s">
        <v>1428</v>
      </c>
      <c r="C222" s="492">
        <f>'Raw Tabel Perhitungan'!M313</f>
        <v>0</v>
      </c>
      <c r="D222" s="492">
        <f>'Raw Tabel Perhitungan'!N313</f>
        <v>0.5714285714285714</v>
      </c>
      <c r="E222" s="492">
        <f>'Raw Tabel Perhitungan'!O313</f>
        <v>0.42857142857142855</v>
      </c>
      <c r="F222" s="492">
        <f>'Raw Tabel Perhitungan'!P313</f>
        <v>0</v>
      </c>
      <c r="G222" s="524"/>
      <c r="H222" s="532"/>
      <c r="I222" s="24" t="s">
        <v>1428</v>
      </c>
      <c r="J222" s="491">
        <f t="shared" si="13"/>
        <v>0.5714285714285714</v>
      </c>
      <c r="K222" s="494"/>
      <c r="L222" s="532"/>
      <c r="M222" s="24" t="s">
        <v>1428</v>
      </c>
      <c r="N222" s="491">
        <f>[2]Universitas!C240</f>
        <v>0</v>
      </c>
      <c r="O222" s="491">
        <f t="shared" si="14"/>
        <v>0.5714285714285714</v>
      </c>
      <c r="P222" s="494"/>
      <c r="Q222" s="494"/>
      <c r="R222" s="494"/>
      <c r="S222" s="494"/>
      <c r="T222" s="482"/>
      <c r="U222" s="494"/>
      <c r="V222" s="494"/>
      <c r="W222" s="494"/>
      <c r="X222" s="494"/>
      <c r="Y222" s="482"/>
      <c r="Z222" s="482"/>
      <c r="AA222" s="482"/>
      <c r="AB222" s="482"/>
      <c r="AC222" s="482"/>
      <c r="AD222" s="482"/>
      <c r="AE222" s="482"/>
      <c r="AF222" s="482"/>
      <c r="AG222" s="482"/>
      <c r="AH222" s="482"/>
      <c r="AI222" s="482"/>
      <c r="AJ222" s="482"/>
      <c r="AK222" s="482"/>
      <c r="AL222" s="482"/>
      <c r="AM222" s="482"/>
      <c r="AN222" s="482"/>
    </row>
    <row r="223" spans="1:40" ht="12.75" customHeight="1" x14ac:dyDescent="0.2">
      <c r="A223" s="482"/>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c r="AE223" s="482"/>
      <c r="AF223" s="482"/>
      <c r="AG223" s="482"/>
      <c r="AH223" s="482"/>
      <c r="AI223" s="482"/>
      <c r="AJ223" s="482"/>
      <c r="AK223" s="482"/>
      <c r="AL223" s="482"/>
      <c r="AM223" s="482"/>
      <c r="AN223" s="482"/>
    </row>
    <row r="224" spans="1:40" ht="12.75" customHeight="1" x14ac:dyDescent="0.2">
      <c r="A224" s="482"/>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2"/>
      <c r="AF224" s="482"/>
      <c r="AG224" s="482"/>
      <c r="AH224" s="482"/>
      <c r="AI224" s="482"/>
      <c r="AJ224" s="482"/>
      <c r="AK224" s="482"/>
      <c r="AL224" s="482"/>
      <c r="AM224" s="482"/>
      <c r="AN224" s="482"/>
    </row>
    <row r="225" spans="1:40" ht="12.75" customHeight="1" x14ac:dyDescent="0.2">
      <c r="A225" s="482"/>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c r="AE225" s="482"/>
      <c r="AF225" s="482"/>
      <c r="AG225" s="482"/>
      <c r="AH225" s="482"/>
      <c r="AI225" s="482"/>
      <c r="AJ225" s="482"/>
      <c r="AK225" s="482"/>
      <c r="AL225" s="482"/>
      <c r="AM225" s="482"/>
      <c r="AN225" s="482"/>
    </row>
    <row r="226" spans="1:40" ht="12.75" customHeight="1" x14ac:dyDescent="0.2">
      <c r="A226" s="482"/>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c r="AE226" s="482"/>
      <c r="AF226" s="482"/>
      <c r="AG226" s="482"/>
      <c r="AH226" s="482"/>
      <c r="AI226" s="482"/>
      <c r="AJ226" s="482"/>
      <c r="AK226" s="482"/>
      <c r="AL226" s="482"/>
      <c r="AM226" s="482"/>
      <c r="AN226" s="482"/>
    </row>
    <row r="227" spans="1:40" ht="12.75" customHeight="1" x14ac:dyDescent="0.2">
      <c r="A227" s="482"/>
      <c r="B227" s="11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c r="AE227" s="482"/>
      <c r="AF227" s="482"/>
      <c r="AG227" s="482"/>
      <c r="AH227" s="482"/>
      <c r="AI227" s="482"/>
      <c r="AJ227" s="482"/>
      <c r="AK227" s="482"/>
      <c r="AL227" s="482"/>
      <c r="AM227" s="482"/>
      <c r="AN227" s="482"/>
    </row>
    <row r="228" spans="1:40" ht="12.75" customHeight="1" x14ac:dyDescent="0.2">
      <c r="A228" s="482"/>
      <c r="B228" s="11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c r="AE228" s="482"/>
      <c r="AF228" s="482"/>
      <c r="AG228" s="482"/>
      <c r="AH228" s="482"/>
      <c r="AI228" s="482"/>
      <c r="AJ228" s="482"/>
      <c r="AK228" s="482"/>
      <c r="AL228" s="482"/>
      <c r="AM228" s="482"/>
      <c r="AN228" s="482"/>
    </row>
    <row r="229" spans="1:40" ht="12.75" customHeight="1" x14ac:dyDescent="0.2">
      <c r="A229" s="482"/>
      <c r="B229" s="11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c r="AE229" s="482"/>
      <c r="AF229" s="482"/>
      <c r="AG229" s="482"/>
      <c r="AH229" s="482"/>
      <c r="AI229" s="482"/>
      <c r="AJ229" s="482"/>
      <c r="AK229" s="482"/>
      <c r="AL229" s="482"/>
      <c r="AM229" s="482"/>
      <c r="AN229" s="482"/>
    </row>
    <row r="230" spans="1:40" ht="12.75" customHeight="1" x14ac:dyDescent="0.2">
      <c r="A230" s="482"/>
      <c r="B230" s="11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c r="AE230" s="482"/>
      <c r="AF230" s="482"/>
      <c r="AG230" s="482"/>
      <c r="AH230" s="482"/>
      <c r="AI230" s="482"/>
      <c r="AJ230" s="482"/>
      <c r="AK230" s="482"/>
      <c r="AL230" s="482"/>
      <c r="AM230" s="482"/>
      <c r="AN230" s="482"/>
    </row>
    <row r="231" spans="1:40" ht="12.75" customHeight="1" x14ac:dyDescent="0.2">
      <c r="A231" s="482"/>
      <c r="B231" s="11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row>
    <row r="232" spans="1:40" ht="12.75" customHeight="1" x14ac:dyDescent="0.2">
      <c r="A232" s="482"/>
      <c r="B232" s="13"/>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c r="AE232" s="482"/>
      <c r="AF232" s="482"/>
      <c r="AG232" s="482"/>
      <c r="AH232" s="482"/>
      <c r="AI232" s="482"/>
      <c r="AJ232" s="482"/>
      <c r="AK232" s="482"/>
      <c r="AL232" s="482"/>
      <c r="AM232" s="482"/>
      <c r="AN232" s="482"/>
    </row>
    <row r="233" spans="1:40" ht="12.75" customHeight="1" x14ac:dyDescent="0.2">
      <c r="A233" s="482"/>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c r="AE233" s="482"/>
      <c r="AF233" s="482"/>
      <c r="AG233" s="482"/>
      <c r="AH233" s="482"/>
      <c r="AI233" s="482"/>
      <c r="AJ233" s="482"/>
      <c r="AK233" s="482"/>
      <c r="AL233" s="482"/>
      <c r="AM233" s="482"/>
      <c r="AN233" s="482"/>
    </row>
    <row r="234" spans="1:40" ht="12.75" customHeight="1" x14ac:dyDescent="0.2">
      <c r="A234" s="482"/>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row>
    <row r="235" spans="1:40" ht="12.75" customHeight="1" x14ac:dyDescent="0.2">
      <c r="A235" s="482"/>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c r="AE235" s="482"/>
      <c r="AF235" s="482"/>
      <c r="AG235" s="482"/>
      <c r="AH235" s="482"/>
      <c r="AI235" s="482"/>
      <c r="AJ235" s="482"/>
      <c r="AK235" s="482"/>
      <c r="AL235" s="482"/>
      <c r="AM235" s="482"/>
      <c r="AN235" s="482"/>
    </row>
    <row r="236" spans="1:40" ht="12.75" customHeight="1" x14ac:dyDescent="0.2">
      <c r="A236" s="482"/>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c r="AE236" s="482"/>
      <c r="AF236" s="482"/>
      <c r="AG236" s="482"/>
      <c r="AH236" s="482"/>
      <c r="AI236" s="482"/>
      <c r="AJ236" s="482"/>
      <c r="AK236" s="482"/>
      <c r="AL236" s="482"/>
      <c r="AM236" s="482"/>
      <c r="AN236" s="482"/>
    </row>
    <row r="237" spans="1:40" ht="12.75" customHeight="1" x14ac:dyDescent="0.2">
      <c r="A237" s="482"/>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row>
    <row r="238" spans="1:40" ht="12.75" customHeight="1" x14ac:dyDescent="0.2">
      <c r="A238" s="482"/>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row>
    <row r="239" spans="1:40" ht="12.75" customHeight="1" x14ac:dyDescent="0.2">
      <c r="A239" s="482"/>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c r="AE239" s="482"/>
      <c r="AF239" s="482"/>
      <c r="AG239" s="482"/>
      <c r="AH239" s="482"/>
      <c r="AI239" s="482"/>
      <c r="AJ239" s="482"/>
      <c r="AK239" s="482"/>
      <c r="AL239" s="482"/>
      <c r="AM239" s="482"/>
      <c r="AN239" s="482"/>
    </row>
    <row r="240" spans="1:40" ht="12.75" customHeight="1" x14ac:dyDescent="0.2">
      <c r="A240" s="482"/>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row>
    <row r="241" spans="1:40" ht="12.75" customHeight="1" x14ac:dyDescent="0.2">
      <c r="A241" s="482"/>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row>
    <row r="242" spans="1:40" ht="12.75" customHeight="1" x14ac:dyDescent="0.2">
      <c r="A242" s="482"/>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row>
    <row r="243" spans="1:40" ht="12.75" customHeight="1" x14ac:dyDescent="0.2">
      <c r="A243" s="482"/>
      <c r="B243" s="482"/>
      <c r="C243" s="482"/>
      <c r="D243" s="482"/>
      <c r="E243" s="482"/>
      <c r="F243" s="482"/>
      <c r="G243" s="482"/>
      <c r="H243" s="485" t="s">
        <v>2795</v>
      </c>
      <c r="I243" s="482"/>
      <c r="J243" s="482"/>
      <c r="K243" s="482"/>
      <c r="L243" s="485" t="s">
        <v>2796</v>
      </c>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row>
    <row r="244" spans="1:40" ht="12.75" customHeight="1" x14ac:dyDescent="0.2">
      <c r="A244" s="707" t="s">
        <v>2762</v>
      </c>
      <c r="B244" s="487" t="s">
        <v>16</v>
      </c>
      <c r="C244" s="114" t="s">
        <v>52</v>
      </c>
      <c r="D244" s="114" t="s">
        <v>53</v>
      </c>
      <c r="E244" s="114" t="s">
        <v>54</v>
      </c>
      <c r="F244" s="114" t="s">
        <v>55</v>
      </c>
      <c r="G244" s="214"/>
      <c r="H244" s="707" t="s">
        <v>2762</v>
      </c>
      <c r="I244" s="487" t="s">
        <v>16</v>
      </c>
      <c r="J244" s="488" t="s">
        <v>1452</v>
      </c>
      <c r="K244" s="214"/>
      <c r="L244" s="707" t="s">
        <v>2762</v>
      </c>
      <c r="M244" s="487" t="s">
        <v>16</v>
      </c>
      <c r="N244" s="488" t="s">
        <v>2797</v>
      </c>
      <c r="O244" s="488" t="s">
        <v>2798</v>
      </c>
      <c r="P244" s="489"/>
      <c r="Q244" s="489"/>
      <c r="R244" s="489"/>
      <c r="S244" s="489"/>
      <c r="T244" s="490"/>
      <c r="U244" s="489"/>
      <c r="V244" s="489"/>
      <c r="W244" s="489"/>
      <c r="X244" s="489"/>
      <c r="Y244" s="490"/>
      <c r="Z244" s="489"/>
      <c r="AA244" s="489"/>
      <c r="AB244" s="489"/>
      <c r="AC244" s="489"/>
      <c r="AD244" s="490"/>
      <c r="AE244" s="489"/>
      <c r="AF244" s="489"/>
      <c r="AG244" s="489"/>
      <c r="AH244" s="489"/>
      <c r="AI244" s="490"/>
      <c r="AJ244" s="489"/>
      <c r="AK244" s="489"/>
      <c r="AL244" s="489"/>
      <c r="AM244" s="489"/>
      <c r="AN244" s="482"/>
    </row>
    <row r="245" spans="1:40" ht="12.75" customHeight="1" x14ac:dyDescent="0.2">
      <c r="A245" s="531"/>
      <c r="B245" s="116" t="s">
        <v>2768</v>
      </c>
      <c r="C245" s="491">
        <f>'Raw Tabel Perhitungan'!C350</f>
        <v>0.11538461538461539</v>
      </c>
      <c r="D245" s="491">
        <f>'Raw Tabel Perhitungan'!D350</f>
        <v>0.32692307692307693</v>
      </c>
      <c r="E245" s="491">
        <f>'Raw Tabel Perhitungan'!E350</f>
        <v>0.55769230769230771</v>
      </c>
      <c r="F245" s="491">
        <f>'Raw Tabel Perhitungan'!F350</f>
        <v>0</v>
      </c>
      <c r="G245" s="493"/>
      <c r="H245" s="531"/>
      <c r="I245" s="116" t="s">
        <v>2768</v>
      </c>
      <c r="J245" s="491">
        <f t="shared" ref="J245:J250" si="15">SUM(C245:D245)</f>
        <v>0.44230769230769229</v>
      </c>
      <c r="K245" s="493"/>
      <c r="L245" s="531"/>
      <c r="M245" s="116" t="s">
        <v>2768</v>
      </c>
      <c r="N245" s="491">
        <f>[2]Universitas!C263</f>
        <v>0</v>
      </c>
      <c r="O245" s="491">
        <f t="shared" ref="O245:O250" si="16">SUM(C245:D245)</f>
        <v>0.44230769230769229</v>
      </c>
      <c r="P245" s="493"/>
      <c r="Q245" s="493"/>
      <c r="R245" s="493"/>
      <c r="S245" s="493"/>
      <c r="T245" s="482"/>
      <c r="U245" s="493"/>
      <c r="V245" s="493"/>
      <c r="W245" s="493"/>
      <c r="X245" s="493"/>
      <c r="Y245" s="482"/>
      <c r="Z245" s="493"/>
      <c r="AA245" s="493"/>
      <c r="AB245" s="493"/>
      <c r="AC245" s="493"/>
      <c r="AD245" s="482"/>
      <c r="AE245" s="493"/>
      <c r="AF245" s="493"/>
      <c r="AG245" s="493"/>
      <c r="AH245" s="493"/>
      <c r="AI245" s="482"/>
      <c r="AJ245" s="493"/>
      <c r="AK245" s="493"/>
      <c r="AL245" s="493"/>
      <c r="AM245" s="493"/>
      <c r="AN245" s="482"/>
    </row>
    <row r="246" spans="1:40" ht="12.75" customHeight="1" x14ac:dyDescent="0.2">
      <c r="A246" s="531"/>
      <c r="B246" s="116" t="s">
        <v>1555</v>
      </c>
      <c r="C246" s="491">
        <f>'Raw Tabel Perhitungan'!H350</f>
        <v>0</v>
      </c>
      <c r="D246" s="491">
        <f>'Raw Tabel Perhitungan'!I350</f>
        <v>0.9642857142857143</v>
      </c>
      <c r="E246" s="491">
        <f>'Raw Tabel Perhitungan'!J350</f>
        <v>3.5714285714285712E-2</v>
      </c>
      <c r="F246" s="491">
        <f>'Raw Tabel Perhitungan'!K350</f>
        <v>0</v>
      </c>
      <c r="G246" s="493"/>
      <c r="H246" s="531"/>
      <c r="I246" s="116" t="s">
        <v>1555</v>
      </c>
      <c r="J246" s="491">
        <f t="shared" si="15"/>
        <v>0.9642857142857143</v>
      </c>
      <c r="K246" s="493"/>
      <c r="L246" s="531"/>
      <c r="M246" s="116" t="s">
        <v>1555</v>
      </c>
      <c r="N246" s="491">
        <f>[2]Universitas!C264</f>
        <v>0</v>
      </c>
      <c r="O246" s="491">
        <f t="shared" si="16"/>
        <v>0.9642857142857143</v>
      </c>
      <c r="P246" s="493"/>
      <c r="Q246" s="493"/>
      <c r="R246" s="493"/>
      <c r="S246" s="493"/>
      <c r="T246" s="482"/>
      <c r="U246" s="493"/>
      <c r="V246" s="493"/>
      <c r="W246" s="493"/>
      <c r="X246" s="493"/>
      <c r="Y246" s="482"/>
      <c r="Z246" s="493"/>
      <c r="AA246" s="493"/>
      <c r="AB246" s="493"/>
      <c r="AC246" s="493"/>
      <c r="AD246" s="482"/>
      <c r="AE246" s="493"/>
      <c r="AF246" s="493"/>
      <c r="AG246" s="493"/>
      <c r="AH246" s="493"/>
      <c r="AI246" s="482"/>
      <c r="AJ246" s="493"/>
      <c r="AK246" s="493"/>
      <c r="AL246" s="493"/>
      <c r="AM246" s="493"/>
      <c r="AN246" s="482"/>
    </row>
    <row r="247" spans="1:40" ht="12.75" customHeight="1" x14ac:dyDescent="0.2">
      <c r="A247" s="531"/>
      <c r="B247" s="116" t="s">
        <v>1931</v>
      </c>
      <c r="C247" s="491">
        <f>'Raw Tabel Perhitungan'!M350</f>
        <v>3.0612244897959183E-2</v>
      </c>
      <c r="D247" s="491">
        <f>'Raw Tabel Perhitungan'!N350</f>
        <v>0.39115646258503395</v>
      </c>
      <c r="E247" s="491">
        <f>'Raw Tabel Perhitungan'!O350</f>
        <v>0.56802721088435371</v>
      </c>
      <c r="F247" s="491">
        <f>'Raw Tabel Perhitungan'!P350</f>
        <v>1.020408163265306E-2</v>
      </c>
      <c r="G247" s="493"/>
      <c r="H247" s="531"/>
      <c r="I247" s="116" t="s">
        <v>1931</v>
      </c>
      <c r="J247" s="491">
        <f t="shared" si="15"/>
        <v>0.42176870748299311</v>
      </c>
      <c r="K247" s="493"/>
      <c r="L247" s="531"/>
      <c r="M247" s="116" t="s">
        <v>1931</v>
      </c>
      <c r="N247" s="491">
        <f>[2]Universitas!C265</f>
        <v>0</v>
      </c>
      <c r="O247" s="491">
        <f t="shared" si="16"/>
        <v>0.42176870748299311</v>
      </c>
      <c r="P247" s="493"/>
      <c r="Q247" s="493"/>
      <c r="R247" s="493"/>
      <c r="S247" s="493"/>
      <c r="T247" s="482"/>
      <c r="U247" s="493"/>
      <c r="V247" s="493"/>
      <c r="W247" s="493"/>
      <c r="X247" s="493"/>
      <c r="Y247" s="482"/>
      <c r="Z247" s="493"/>
      <c r="AA247" s="493"/>
      <c r="AB247" s="493"/>
      <c r="AC247" s="493"/>
      <c r="AD247" s="482"/>
      <c r="AE247" s="493"/>
      <c r="AF247" s="493"/>
      <c r="AG247" s="493"/>
      <c r="AH247" s="493"/>
      <c r="AI247" s="482"/>
      <c r="AJ247" s="493"/>
      <c r="AK247" s="493"/>
      <c r="AL247" s="493"/>
      <c r="AM247" s="493"/>
      <c r="AN247" s="482"/>
    </row>
    <row r="248" spans="1:40" ht="12.75" customHeight="1" x14ac:dyDescent="0.2">
      <c r="A248" s="531"/>
      <c r="B248" s="116" t="s">
        <v>2213</v>
      </c>
      <c r="C248" s="491">
        <f>'Raw Tabel Perhitungan'!R350</f>
        <v>8.5470085470085461E-3</v>
      </c>
      <c r="D248" s="491">
        <f>'Raw Tabel Perhitungan'!S350</f>
        <v>0.87713675213675224</v>
      </c>
      <c r="E248" s="491">
        <f>'Raw Tabel Perhitungan'!T350</f>
        <v>0.11431623931623933</v>
      </c>
      <c r="F248" s="491">
        <f>'Raw Tabel Perhitungan'!U350</f>
        <v>0</v>
      </c>
      <c r="G248" s="493"/>
      <c r="H248" s="531"/>
      <c r="I248" s="116" t="s">
        <v>2213</v>
      </c>
      <c r="J248" s="491">
        <f t="shared" si="15"/>
        <v>0.88568376068376076</v>
      </c>
      <c r="K248" s="493"/>
      <c r="L248" s="531"/>
      <c r="M248" s="116" t="s">
        <v>2213</v>
      </c>
      <c r="N248" s="491">
        <f>[2]Universitas!C266</f>
        <v>0</v>
      </c>
      <c r="O248" s="491">
        <f t="shared" si="16"/>
        <v>0.88568376068376076</v>
      </c>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row>
    <row r="249" spans="1:40" ht="12.75" customHeight="1" x14ac:dyDescent="0.2">
      <c r="A249" s="531"/>
      <c r="B249" s="116" t="s">
        <v>2769</v>
      </c>
      <c r="C249" s="491">
        <f>'Raw Tabel Perhitungan'!W350</f>
        <v>0</v>
      </c>
      <c r="D249" s="491">
        <f>'Raw Tabel Perhitungan'!X350</f>
        <v>0.75</v>
      </c>
      <c r="E249" s="491">
        <f>'Raw Tabel Perhitungan'!Y350</f>
        <v>0.25</v>
      </c>
      <c r="F249" s="491">
        <f>'Raw Tabel Perhitungan'!Z350</f>
        <v>0</v>
      </c>
      <c r="G249" s="493"/>
      <c r="H249" s="531"/>
      <c r="I249" s="116" t="s">
        <v>2769</v>
      </c>
      <c r="J249" s="491">
        <f t="shared" si="15"/>
        <v>0.75</v>
      </c>
      <c r="K249" s="493"/>
      <c r="L249" s="531"/>
      <c r="M249" s="116" t="s">
        <v>2769</v>
      </c>
      <c r="N249" s="491">
        <f>[2]Universitas!C267</f>
        <v>0</v>
      </c>
      <c r="O249" s="491">
        <f t="shared" si="16"/>
        <v>0.75</v>
      </c>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row>
    <row r="250" spans="1:40" ht="12.75" customHeight="1" x14ac:dyDescent="0.2">
      <c r="A250" s="532"/>
      <c r="B250" s="117" t="s">
        <v>2370</v>
      </c>
      <c r="C250" s="491">
        <f>'Raw Tabel Perhitungan'!AB350</f>
        <v>0.12087912087912084</v>
      </c>
      <c r="D250" s="491">
        <f>'Raw Tabel Perhitungan'!AC350</f>
        <v>0.8351648351648352</v>
      </c>
      <c r="E250" s="491">
        <f>'Raw Tabel Perhitungan'!AD350</f>
        <v>4.3956043956043953E-2</v>
      </c>
      <c r="F250" s="491">
        <f>'Raw Tabel Perhitungan'!AE350</f>
        <v>0</v>
      </c>
      <c r="G250" s="493"/>
      <c r="H250" s="532"/>
      <c r="I250" s="117" t="s">
        <v>2370</v>
      </c>
      <c r="J250" s="491">
        <f t="shared" si="15"/>
        <v>0.95604395604395598</v>
      </c>
      <c r="K250" s="493"/>
      <c r="L250" s="532"/>
      <c r="M250" s="117" t="s">
        <v>2370</v>
      </c>
      <c r="N250" s="491">
        <f>[2]Universitas!C268</f>
        <v>0</v>
      </c>
      <c r="O250" s="491">
        <f t="shared" si="16"/>
        <v>0.95604395604395598</v>
      </c>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row>
    <row r="251" spans="1:40" ht="12.75" customHeight="1" x14ac:dyDescent="0.2">
      <c r="A251" s="482"/>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row>
    <row r="252" spans="1:40" ht="12.75" customHeight="1" x14ac:dyDescent="0.2">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row>
    <row r="253" spans="1:40" ht="12.75" customHeight="1" x14ac:dyDescent="0.2">
      <c r="A253" s="482"/>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row>
    <row r="254" spans="1:40" ht="12.75" customHeight="1" x14ac:dyDescent="0.2">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row>
    <row r="255" spans="1:40" ht="12.75" customHeight="1" x14ac:dyDescent="0.2">
      <c r="A255" s="482"/>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row>
    <row r="256" spans="1:40" ht="12.75" customHeight="1" x14ac:dyDescent="0.2">
      <c r="A256" s="482"/>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row>
    <row r="257" spans="1:40" ht="12.75" customHeight="1" x14ac:dyDescent="0.2">
      <c r="A257" s="482"/>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row>
    <row r="258" spans="1:40" ht="12.75" customHeight="1" x14ac:dyDescent="0.2">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row>
    <row r="259" spans="1:40" ht="12.75" customHeight="1" x14ac:dyDescent="0.2">
      <c r="A259" s="482"/>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row>
    <row r="260" spans="1:40" ht="12.75" customHeight="1" x14ac:dyDescent="0.2">
      <c r="A260" s="482"/>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row>
    <row r="261" spans="1:40" ht="12.75" customHeight="1" x14ac:dyDescent="0.2">
      <c r="A261" s="482"/>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row>
    <row r="262" spans="1:40" ht="12.75" customHeight="1" x14ac:dyDescent="0.2">
      <c r="A262" s="482"/>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row>
    <row r="263" spans="1:40" ht="12.75" customHeight="1" x14ac:dyDescent="0.2">
      <c r="A263" s="482"/>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row>
    <row r="264" spans="1:40" ht="12.75" customHeight="1" x14ac:dyDescent="0.2">
      <c r="A264" s="482"/>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row>
    <row r="265" spans="1:40" ht="12.75" customHeight="1" x14ac:dyDescent="0.2">
      <c r="A265" s="482"/>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row>
    <row r="266" spans="1:40" ht="12.75" customHeight="1" x14ac:dyDescent="0.2">
      <c r="A266" s="482"/>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row>
    <row r="267" spans="1:40" ht="12.75" customHeight="1" x14ac:dyDescent="0.2">
      <c r="A267" s="482"/>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row>
    <row r="268" spans="1:40" ht="12.75" customHeight="1" x14ac:dyDescent="0.2">
      <c r="A268" s="482"/>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row>
    <row r="269" spans="1:40" ht="12.75" customHeight="1" x14ac:dyDescent="0.2">
      <c r="A269" s="482"/>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row>
    <row r="270" spans="1:40" ht="12.75" customHeight="1" x14ac:dyDescent="0.2">
      <c r="A270" s="482"/>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row>
    <row r="271" spans="1:40" ht="12.75" customHeight="1" x14ac:dyDescent="0.2">
      <c r="A271" s="482"/>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row>
    <row r="272" spans="1:40" ht="12.75" customHeight="1" x14ac:dyDescent="0.2">
      <c r="A272" s="482"/>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row>
    <row r="273" spans="1:40" ht="12.75" customHeight="1" x14ac:dyDescent="0.2">
      <c r="A273" s="482"/>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row>
    <row r="274" spans="1:40" ht="12.75" customHeight="1" x14ac:dyDescent="0.2">
      <c r="A274" s="482"/>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row>
    <row r="275" spans="1:40" ht="12.75" customHeight="1" x14ac:dyDescent="0.2">
      <c r="A275" s="482"/>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c r="AE275" s="482"/>
      <c r="AF275" s="482"/>
      <c r="AG275" s="482"/>
      <c r="AH275" s="482"/>
      <c r="AI275" s="482"/>
      <c r="AJ275" s="482"/>
      <c r="AK275" s="482"/>
      <c r="AL275" s="482"/>
      <c r="AM275" s="482"/>
      <c r="AN275" s="482"/>
    </row>
    <row r="276" spans="1:40" ht="12.75" customHeight="1" x14ac:dyDescent="0.2">
      <c r="A276" s="482"/>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row>
    <row r="277" spans="1:40" ht="12.75" customHeight="1" x14ac:dyDescent="0.2">
      <c r="A277" s="482"/>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row>
    <row r="278" spans="1:40" ht="12.75" customHeight="1" x14ac:dyDescent="0.2">
      <c r="A278" s="482"/>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row>
    <row r="279" spans="1:40" ht="12.75" customHeight="1" x14ac:dyDescent="0.2">
      <c r="A279" s="482"/>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row>
    <row r="280" spans="1:40" ht="12.75" customHeight="1" x14ac:dyDescent="0.2">
      <c r="A280" s="482"/>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row>
    <row r="281" spans="1:40" ht="12.75" customHeight="1" x14ac:dyDescent="0.2">
      <c r="A281" s="482"/>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row>
    <row r="282" spans="1:40" ht="12.75" customHeight="1" x14ac:dyDescent="0.2">
      <c r="A282" s="482"/>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row>
    <row r="283" spans="1:40" ht="12.75" customHeight="1" x14ac:dyDescent="0.2">
      <c r="A283" s="482"/>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row>
    <row r="284" spans="1:40" ht="12.75" customHeight="1" x14ac:dyDescent="0.2">
      <c r="A284" s="482"/>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c r="AE284" s="482"/>
      <c r="AF284" s="482"/>
      <c r="AG284" s="482"/>
      <c r="AH284" s="482"/>
      <c r="AI284" s="482"/>
      <c r="AJ284" s="482"/>
      <c r="AK284" s="482"/>
      <c r="AL284" s="482"/>
      <c r="AM284" s="482"/>
      <c r="AN284" s="482"/>
    </row>
    <row r="285" spans="1:40" ht="12.75" customHeight="1" x14ac:dyDescent="0.2">
      <c r="A285" s="482"/>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row>
    <row r="286" spans="1:40" ht="12.75" customHeight="1" x14ac:dyDescent="0.2">
      <c r="A286" s="482"/>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row>
    <row r="287" spans="1:40" ht="12.75" customHeight="1" x14ac:dyDescent="0.2">
      <c r="A287" s="482"/>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c r="AE287" s="482"/>
      <c r="AF287" s="482"/>
      <c r="AG287" s="482"/>
      <c r="AH287" s="482"/>
      <c r="AI287" s="482"/>
      <c r="AJ287" s="482"/>
      <c r="AK287" s="482"/>
      <c r="AL287" s="482"/>
      <c r="AM287" s="482"/>
      <c r="AN287" s="482"/>
    </row>
    <row r="288" spans="1:40" ht="12.75" customHeight="1" x14ac:dyDescent="0.2">
      <c r="A288" s="482"/>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row>
    <row r="289" spans="1:40" ht="12.75" customHeight="1" x14ac:dyDescent="0.2">
      <c r="A289" s="482"/>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row>
    <row r="290" spans="1:40" ht="12.75" customHeight="1" x14ac:dyDescent="0.2">
      <c r="A290" s="482"/>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row>
    <row r="291" spans="1:40" ht="12.75" customHeight="1" x14ac:dyDescent="0.2">
      <c r="A291" s="482"/>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row>
    <row r="292" spans="1:40" ht="12.75" customHeight="1" x14ac:dyDescent="0.2">
      <c r="A292" s="482"/>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row>
    <row r="293" spans="1:40" ht="12.75" customHeight="1" x14ac:dyDescent="0.2">
      <c r="A293" s="482"/>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c r="AE293" s="482"/>
      <c r="AF293" s="482"/>
      <c r="AG293" s="482"/>
      <c r="AH293" s="482"/>
      <c r="AI293" s="482"/>
      <c r="AJ293" s="482"/>
      <c r="AK293" s="482"/>
      <c r="AL293" s="482"/>
      <c r="AM293" s="482"/>
      <c r="AN293" s="482"/>
    </row>
    <row r="294" spans="1:40" ht="12.75" customHeight="1" x14ac:dyDescent="0.2">
      <c r="A294" s="482"/>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row>
    <row r="295" spans="1:40" ht="12.75" customHeight="1" x14ac:dyDescent="0.2">
      <c r="A295" s="482"/>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row>
    <row r="296" spans="1:40" ht="12.75" customHeight="1" x14ac:dyDescent="0.2">
      <c r="A296" s="482"/>
      <c r="B296" s="482"/>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c r="AE296" s="482"/>
      <c r="AF296" s="482"/>
      <c r="AG296" s="482"/>
      <c r="AH296" s="482"/>
      <c r="AI296" s="482"/>
      <c r="AJ296" s="482"/>
      <c r="AK296" s="482"/>
      <c r="AL296" s="482"/>
      <c r="AM296" s="482"/>
      <c r="AN296" s="482"/>
    </row>
    <row r="297" spans="1:40" ht="12.75" customHeight="1" x14ac:dyDescent="0.2">
      <c r="A297" s="482"/>
      <c r="B297" s="482"/>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c r="AE297" s="482"/>
      <c r="AF297" s="482"/>
      <c r="AG297" s="482"/>
      <c r="AH297" s="482"/>
      <c r="AI297" s="482"/>
      <c r="AJ297" s="482"/>
      <c r="AK297" s="482"/>
      <c r="AL297" s="482"/>
      <c r="AM297" s="482"/>
      <c r="AN297" s="482"/>
    </row>
    <row r="298" spans="1:40" ht="12.75" customHeight="1" x14ac:dyDescent="0.2">
      <c r="A298" s="482"/>
      <c r="B298" s="482"/>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c r="AE298" s="482"/>
      <c r="AF298" s="482"/>
      <c r="AG298" s="482"/>
      <c r="AH298" s="482"/>
      <c r="AI298" s="482"/>
      <c r="AJ298" s="482"/>
      <c r="AK298" s="482"/>
      <c r="AL298" s="482"/>
      <c r="AM298" s="482"/>
      <c r="AN298" s="482"/>
    </row>
    <row r="299" spans="1:40" ht="12.75" customHeight="1" x14ac:dyDescent="0.2">
      <c r="A299" s="482"/>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c r="AE299" s="482"/>
      <c r="AF299" s="482"/>
      <c r="AG299" s="482"/>
      <c r="AH299" s="482"/>
      <c r="AI299" s="482"/>
      <c r="AJ299" s="482"/>
      <c r="AK299" s="482"/>
      <c r="AL299" s="482"/>
      <c r="AM299" s="482"/>
      <c r="AN299" s="482"/>
    </row>
    <row r="300" spans="1:40" ht="12.75" customHeight="1" x14ac:dyDescent="0.2">
      <c r="A300" s="482"/>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c r="AE300" s="482"/>
      <c r="AF300" s="482"/>
      <c r="AG300" s="482"/>
      <c r="AH300" s="482"/>
      <c r="AI300" s="482"/>
      <c r="AJ300" s="482"/>
      <c r="AK300" s="482"/>
      <c r="AL300" s="482"/>
      <c r="AM300" s="482"/>
      <c r="AN300" s="482"/>
    </row>
    <row r="301" spans="1:40" ht="12.75" customHeight="1" x14ac:dyDescent="0.2">
      <c r="A301" s="482"/>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c r="AE301" s="482"/>
      <c r="AF301" s="482"/>
      <c r="AG301" s="482"/>
      <c r="AH301" s="482"/>
      <c r="AI301" s="482"/>
      <c r="AJ301" s="482"/>
      <c r="AK301" s="482"/>
      <c r="AL301" s="482"/>
      <c r="AM301" s="482"/>
      <c r="AN301" s="482"/>
    </row>
    <row r="302" spans="1:40" ht="12.75" customHeight="1" x14ac:dyDescent="0.2">
      <c r="A302" s="482"/>
      <c r="B302" s="482"/>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c r="AE302" s="482"/>
      <c r="AF302" s="482"/>
      <c r="AG302" s="482"/>
      <c r="AH302" s="482"/>
      <c r="AI302" s="482"/>
      <c r="AJ302" s="482"/>
      <c r="AK302" s="482"/>
      <c r="AL302" s="482"/>
      <c r="AM302" s="482"/>
      <c r="AN302" s="482"/>
    </row>
    <row r="303" spans="1:40" ht="12.75" customHeight="1" x14ac:dyDescent="0.2">
      <c r="A303" s="482"/>
      <c r="B303" s="482"/>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c r="AE303" s="482"/>
      <c r="AF303" s="482"/>
      <c r="AG303" s="482"/>
      <c r="AH303" s="482"/>
      <c r="AI303" s="482"/>
      <c r="AJ303" s="482"/>
      <c r="AK303" s="482"/>
      <c r="AL303" s="482"/>
      <c r="AM303" s="482"/>
      <c r="AN303" s="482"/>
    </row>
    <row r="304" spans="1:40" ht="12.75" customHeight="1" x14ac:dyDescent="0.2">
      <c r="A304" s="482"/>
      <c r="B304" s="482"/>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c r="AE304" s="482"/>
      <c r="AF304" s="482"/>
      <c r="AG304" s="482"/>
      <c r="AH304" s="482"/>
      <c r="AI304" s="482"/>
      <c r="AJ304" s="482"/>
      <c r="AK304" s="482"/>
      <c r="AL304" s="482"/>
      <c r="AM304" s="482"/>
      <c r="AN304" s="482"/>
    </row>
    <row r="305" spans="1:40" ht="12.75" customHeight="1" x14ac:dyDescent="0.2">
      <c r="A305" s="482"/>
      <c r="B305" s="482"/>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c r="AE305" s="482"/>
      <c r="AF305" s="482"/>
      <c r="AG305" s="482"/>
      <c r="AH305" s="482"/>
      <c r="AI305" s="482"/>
      <c r="AJ305" s="482"/>
      <c r="AK305" s="482"/>
      <c r="AL305" s="482"/>
      <c r="AM305" s="482"/>
      <c r="AN305" s="482"/>
    </row>
    <row r="306" spans="1:40" ht="12.75" customHeight="1" x14ac:dyDescent="0.2">
      <c r="A306" s="482"/>
      <c r="B306" s="482"/>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c r="AE306" s="482"/>
      <c r="AF306" s="482"/>
      <c r="AG306" s="482"/>
      <c r="AH306" s="482"/>
      <c r="AI306" s="482"/>
      <c r="AJ306" s="482"/>
      <c r="AK306" s="482"/>
      <c r="AL306" s="482"/>
      <c r="AM306" s="482"/>
      <c r="AN306" s="482"/>
    </row>
    <row r="307" spans="1:40" ht="12.75" customHeight="1" x14ac:dyDescent="0.2">
      <c r="A307" s="482"/>
      <c r="B307" s="482"/>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c r="AE307" s="482"/>
      <c r="AF307" s="482"/>
      <c r="AG307" s="482"/>
      <c r="AH307" s="482"/>
      <c r="AI307" s="482"/>
      <c r="AJ307" s="482"/>
      <c r="AK307" s="482"/>
      <c r="AL307" s="482"/>
      <c r="AM307" s="482"/>
      <c r="AN307" s="482"/>
    </row>
    <row r="308" spans="1:40" ht="12.75" customHeight="1" x14ac:dyDescent="0.2">
      <c r="A308" s="482"/>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c r="AE308" s="482"/>
      <c r="AF308" s="482"/>
      <c r="AG308" s="482"/>
      <c r="AH308" s="482"/>
      <c r="AI308" s="482"/>
      <c r="AJ308" s="482"/>
      <c r="AK308" s="482"/>
      <c r="AL308" s="482"/>
      <c r="AM308" s="482"/>
      <c r="AN308" s="482"/>
    </row>
    <row r="309" spans="1:40" ht="12.75" customHeight="1" x14ac:dyDescent="0.2">
      <c r="A309" s="482"/>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c r="AE309" s="482"/>
      <c r="AF309" s="482"/>
      <c r="AG309" s="482"/>
      <c r="AH309" s="482"/>
      <c r="AI309" s="482"/>
      <c r="AJ309" s="482"/>
      <c r="AK309" s="482"/>
      <c r="AL309" s="482"/>
      <c r="AM309" s="482"/>
      <c r="AN309" s="482"/>
    </row>
    <row r="310" spans="1:40" ht="12.75" customHeight="1" x14ac:dyDescent="0.2">
      <c r="A310" s="482"/>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c r="AE310" s="482"/>
      <c r="AF310" s="482"/>
      <c r="AG310" s="482"/>
      <c r="AH310" s="482"/>
      <c r="AI310" s="482"/>
      <c r="AJ310" s="482"/>
      <c r="AK310" s="482"/>
      <c r="AL310" s="482"/>
      <c r="AM310" s="482"/>
      <c r="AN310" s="482"/>
    </row>
    <row r="311" spans="1:40" ht="12.75" customHeight="1" x14ac:dyDescent="0.2">
      <c r="A311" s="482"/>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row>
    <row r="312" spans="1:40" ht="12.75" customHeight="1" x14ac:dyDescent="0.2">
      <c r="A312" s="482"/>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row>
    <row r="313" spans="1:40" ht="12.75" customHeight="1" x14ac:dyDescent="0.2">
      <c r="A313" s="482"/>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c r="AE313" s="482"/>
      <c r="AF313" s="482"/>
      <c r="AG313" s="482"/>
      <c r="AH313" s="482"/>
      <c r="AI313" s="482"/>
      <c r="AJ313" s="482"/>
      <c r="AK313" s="482"/>
      <c r="AL313" s="482"/>
      <c r="AM313" s="482"/>
      <c r="AN313" s="482"/>
    </row>
    <row r="314" spans="1:40" ht="12.75" customHeight="1" x14ac:dyDescent="0.2">
      <c r="A314" s="482"/>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c r="AE314" s="482"/>
      <c r="AF314" s="482"/>
      <c r="AG314" s="482"/>
      <c r="AH314" s="482"/>
      <c r="AI314" s="482"/>
      <c r="AJ314" s="482"/>
      <c r="AK314" s="482"/>
      <c r="AL314" s="482"/>
      <c r="AM314" s="482"/>
      <c r="AN314" s="482"/>
    </row>
    <row r="315" spans="1:40" ht="12.75" customHeight="1" x14ac:dyDescent="0.2">
      <c r="A315" s="482"/>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c r="AE315" s="482"/>
      <c r="AF315" s="482"/>
      <c r="AG315" s="482"/>
      <c r="AH315" s="482"/>
      <c r="AI315" s="482"/>
      <c r="AJ315" s="482"/>
      <c r="AK315" s="482"/>
      <c r="AL315" s="482"/>
      <c r="AM315" s="482"/>
      <c r="AN315" s="482"/>
    </row>
    <row r="316" spans="1:40" ht="12.75" customHeight="1" x14ac:dyDescent="0.2">
      <c r="A316" s="482"/>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c r="AE316" s="482"/>
      <c r="AF316" s="482"/>
      <c r="AG316" s="482"/>
      <c r="AH316" s="482"/>
      <c r="AI316" s="482"/>
      <c r="AJ316" s="482"/>
      <c r="AK316" s="482"/>
      <c r="AL316" s="482"/>
      <c r="AM316" s="482"/>
      <c r="AN316" s="482"/>
    </row>
    <row r="317" spans="1:40" ht="12.75" customHeight="1" x14ac:dyDescent="0.2">
      <c r="A317" s="482"/>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row>
    <row r="318" spans="1:40" ht="12.75" customHeight="1" x14ac:dyDescent="0.2">
      <c r="A318" s="482"/>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c r="AE318" s="482"/>
      <c r="AF318" s="482"/>
      <c r="AG318" s="482"/>
      <c r="AH318" s="482"/>
      <c r="AI318" s="482"/>
      <c r="AJ318" s="482"/>
      <c r="AK318" s="482"/>
      <c r="AL318" s="482"/>
      <c r="AM318" s="482"/>
      <c r="AN318" s="482"/>
    </row>
    <row r="319" spans="1:40" ht="12.75" customHeight="1" x14ac:dyDescent="0.2">
      <c r="A319" s="482"/>
      <c r="B319" s="482"/>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c r="AE319" s="482"/>
      <c r="AF319" s="482"/>
      <c r="AG319" s="482"/>
      <c r="AH319" s="482"/>
      <c r="AI319" s="482"/>
      <c r="AJ319" s="482"/>
      <c r="AK319" s="482"/>
      <c r="AL319" s="482"/>
      <c r="AM319" s="482"/>
      <c r="AN319" s="482"/>
    </row>
    <row r="320" spans="1:40" ht="12.75" customHeight="1" x14ac:dyDescent="0.2">
      <c r="A320" s="482"/>
      <c r="B320" s="48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c r="AE320" s="482"/>
      <c r="AF320" s="482"/>
      <c r="AG320" s="482"/>
      <c r="AH320" s="482"/>
      <c r="AI320" s="482"/>
      <c r="AJ320" s="482"/>
      <c r="AK320" s="482"/>
      <c r="AL320" s="482"/>
      <c r="AM320" s="482"/>
      <c r="AN320" s="482"/>
    </row>
    <row r="321" spans="1:40" ht="12.75" customHeight="1" x14ac:dyDescent="0.2">
      <c r="A321" s="482"/>
      <c r="B321" s="482"/>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c r="AE321" s="482"/>
      <c r="AF321" s="482"/>
      <c r="AG321" s="482"/>
      <c r="AH321" s="482"/>
      <c r="AI321" s="482"/>
      <c r="AJ321" s="482"/>
      <c r="AK321" s="482"/>
      <c r="AL321" s="482"/>
      <c r="AM321" s="482"/>
      <c r="AN321" s="482"/>
    </row>
    <row r="322" spans="1:40" ht="12.75" customHeight="1" x14ac:dyDescent="0.2">
      <c r="A322" s="482"/>
      <c r="B322" s="482"/>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c r="AE322" s="482"/>
      <c r="AF322" s="482"/>
      <c r="AG322" s="482"/>
      <c r="AH322" s="482"/>
      <c r="AI322" s="482"/>
      <c r="AJ322" s="482"/>
      <c r="AK322" s="482"/>
      <c r="AL322" s="482"/>
      <c r="AM322" s="482"/>
      <c r="AN322" s="482"/>
    </row>
    <row r="323" spans="1:40" ht="12.75" customHeight="1" x14ac:dyDescent="0.2">
      <c r="A323" s="482"/>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c r="AE323" s="482"/>
      <c r="AF323" s="482"/>
      <c r="AG323" s="482"/>
      <c r="AH323" s="482"/>
      <c r="AI323" s="482"/>
      <c r="AJ323" s="482"/>
      <c r="AK323" s="482"/>
      <c r="AL323" s="482"/>
      <c r="AM323" s="482"/>
      <c r="AN323" s="482"/>
    </row>
    <row r="324" spans="1:40" ht="12.75" customHeight="1" x14ac:dyDescent="0.2">
      <c r="A324" s="482"/>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c r="AE324" s="482"/>
      <c r="AF324" s="482"/>
      <c r="AG324" s="482"/>
      <c r="AH324" s="482"/>
      <c r="AI324" s="482"/>
      <c r="AJ324" s="482"/>
      <c r="AK324" s="482"/>
      <c r="AL324" s="482"/>
      <c r="AM324" s="482"/>
      <c r="AN324" s="482"/>
    </row>
    <row r="325" spans="1:40" ht="12.75" customHeight="1" x14ac:dyDescent="0.2">
      <c r="A325" s="482"/>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c r="AE325" s="482"/>
      <c r="AF325" s="482"/>
      <c r="AG325" s="482"/>
      <c r="AH325" s="482"/>
      <c r="AI325" s="482"/>
      <c r="AJ325" s="482"/>
      <c r="AK325" s="482"/>
      <c r="AL325" s="482"/>
      <c r="AM325" s="482"/>
      <c r="AN325" s="482"/>
    </row>
    <row r="326" spans="1:40" ht="12.75" customHeight="1" x14ac:dyDescent="0.2">
      <c r="A326" s="482"/>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c r="AE326" s="482"/>
      <c r="AF326" s="482"/>
      <c r="AG326" s="482"/>
      <c r="AH326" s="482"/>
      <c r="AI326" s="482"/>
      <c r="AJ326" s="482"/>
      <c r="AK326" s="482"/>
      <c r="AL326" s="482"/>
      <c r="AM326" s="482"/>
      <c r="AN326" s="482"/>
    </row>
    <row r="327" spans="1:40" ht="12.75" customHeight="1" x14ac:dyDescent="0.2">
      <c r="A327" s="482"/>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c r="AE327" s="482"/>
      <c r="AF327" s="482"/>
      <c r="AG327" s="482"/>
      <c r="AH327" s="482"/>
      <c r="AI327" s="482"/>
      <c r="AJ327" s="482"/>
      <c r="AK327" s="482"/>
      <c r="AL327" s="482"/>
      <c r="AM327" s="482"/>
      <c r="AN327" s="482"/>
    </row>
    <row r="328" spans="1:40" ht="12.75" customHeight="1" x14ac:dyDescent="0.2">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82"/>
    </row>
    <row r="329" spans="1:40" ht="12.75" customHeight="1" x14ac:dyDescent="0.2">
      <c r="A329" s="482"/>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c r="AE329" s="482"/>
      <c r="AF329" s="482"/>
      <c r="AG329" s="482"/>
      <c r="AH329" s="482"/>
      <c r="AI329" s="482"/>
      <c r="AJ329" s="482"/>
      <c r="AK329" s="482"/>
      <c r="AL329" s="482"/>
      <c r="AM329" s="482"/>
      <c r="AN329" s="482"/>
    </row>
    <row r="330" spans="1:40" ht="12.75" customHeight="1" x14ac:dyDescent="0.2">
      <c r="A330" s="482"/>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c r="AE330" s="482"/>
      <c r="AF330" s="482"/>
      <c r="AG330" s="482"/>
      <c r="AH330" s="482"/>
      <c r="AI330" s="482"/>
      <c r="AJ330" s="482"/>
      <c r="AK330" s="482"/>
      <c r="AL330" s="482"/>
      <c r="AM330" s="482"/>
      <c r="AN330" s="482"/>
    </row>
    <row r="331" spans="1:40" ht="12.75" customHeight="1" x14ac:dyDescent="0.2">
      <c r="A331" s="482"/>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c r="AE331" s="482"/>
      <c r="AF331" s="482"/>
      <c r="AG331" s="482"/>
      <c r="AH331" s="482"/>
      <c r="AI331" s="482"/>
      <c r="AJ331" s="482"/>
      <c r="AK331" s="482"/>
      <c r="AL331" s="482"/>
      <c r="AM331" s="482"/>
      <c r="AN331" s="482"/>
    </row>
    <row r="332" spans="1:40" ht="12.75" customHeight="1" x14ac:dyDescent="0.2">
      <c r="A332" s="482"/>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c r="AE332" s="482"/>
      <c r="AF332" s="482"/>
      <c r="AG332" s="482"/>
      <c r="AH332" s="482"/>
      <c r="AI332" s="482"/>
      <c r="AJ332" s="482"/>
      <c r="AK332" s="482"/>
      <c r="AL332" s="482"/>
      <c r="AM332" s="482"/>
      <c r="AN332" s="482"/>
    </row>
    <row r="333" spans="1:40" ht="12.75" customHeight="1" x14ac:dyDescent="0.2">
      <c r="A333" s="482"/>
      <c r="B333" s="48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c r="AE333" s="482"/>
      <c r="AF333" s="482"/>
      <c r="AG333" s="482"/>
      <c r="AH333" s="482"/>
      <c r="AI333" s="482"/>
      <c r="AJ333" s="482"/>
      <c r="AK333" s="482"/>
      <c r="AL333" s="482"/>
      <c r="AM333" s="482"/>
      <c r="AN333" s="482"/>
    </row>
    <row r="334" spans="1:40" ht="12.75" customHeight="1" x14ac:dyDescent="0.2">
      <c r="A334" s="482"/>
      <c r="B334" s="48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c r="AE334" s="482"/>
      <c r="AF334" s="482"/>
      <c r="AG334" s="482"/>
      <c r="AH334" s="482"/>
      <c r="AI334" s="482"/>
      <c r="AJ334" s="482"/>
      <c r="AK334" s="482"/>
      <c r="AL334" s="482"/>
      <c r="AM334" s="482"/>
      <c r="AN334" s="482"/>
    </row>
    <row r="335" spans="1:40" ht="12.75" customHeight="1" x14ac:dyDescent="0.2">
      <c r="A335" s="482"/>
      <c r="B335" s="48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c r="AE335" s="482"/>
      <c r="AF335" s="482"/>
      <c r="AG335" s="482"/>
      <c r="AH335" s="482"/>
      <c r="AI335" s="482"/>
      <c r="AJ335" s="482"/>
      <c r="AK335" s="482"/>
      <c r="AL335" s="482"/>
      <c r="AM335" s="482"/>
      <c r="AN335" s="482"/>
    </row>
    <row r="336" spans="1:40" ht="12.75" customHeight="1" x14ac:dyDescent="0.2">
      <c r="A336" s="482"/>
      <c r="B336" s="482"/>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c r="AE336" s="482"/>
      <c r="AF336" s="482"/>
      <c r="AG336" s="482"/>
      <c r="AH336" s="482"/>
      <c r="AI336" s="482"/>
      <c r="AJ336" s="482"/>
      <c r="AK336" s="482"/>
      <c r="AL336" s="482"/>
      <c r="AM336" s="482"/>
      <c r="AN336" s="482"/>
    </row>
    <row r="337" spans="1:40" ht="12.75" customHeight="1" x14ac:dyDescent="0.2">
      <c r="A337" s="482"/>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c r="AE337" s="482"/>
      <c r="AF337" s="482"/>
      <c r="AG337" s="482"/>
      <c r="AH337" s="482"/>
      <c r="AI337" s="482"/>
      <c r="AJ337" s="482"/>
      <c r="AK337" s="482"/>
      <c r="AL337" s="482"/>
      <c r="AM337" s="482"/>
      <c r="AN337" s="482"/>
    </row>
    <row r="338" spans="1:40" ht="12.75" customHeight="1" x14ac:dyDescent="0.2">
      <c r="A338" s="482"/>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c r="AE338" s="482"/>
      <c r="AF338" s="482"/>
      <c r="AG338" s="482"/>
      <c r="AH338" s="482"/>
      <c r="AI338" s="482"/>
      <c r="AJ338" s="482"/>
      <c r="AK338" s="482"/>
      <c r="AL338" s="482"/>
      <c r="AM338" s="482"/>
      <c r="AN338" s="482"/>
    </row>
    <row r="339" spans="1:40" ht="12.75" customHeight="1" x14ac:dyDescent="0.2">
      <c r="A339" s="482"/>
      <c r="B339" s="482"/>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c r="AE339" s="482"/>
      <c r="AF339" s="482"/>
      <c r="AG339" s="482"/>
      <c r="AH339" s="482"/>
      <c r="AI339" s="482"/>
      <c r="AJ339" s="482"/>
      <c r="AK339" s="482"/>
      <c r="AL339" s="482"/>
      <c r="AM339" s="482"/>
      <c r="AN339" s="482"/>
    </row>
    <row r="340" spans="1:40" ht="12.75" customHeight="1" x14ac:dyDescent="0.2">
      <c r="A340" s="482"/>
      <c r="B340" s="482"/>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c r="AE340" s="482"/>
      <c r="AF340" s="482"/>
      <c r="AG340" s="482"/>
      <c r="AH340" s="482"/>
      <c r="AI340" s="482"/>
      <c r="AJ340" s="482"/>
      <c r="AK340" s="482"/>
      <c r="AL340" s="482"/>
      <c r="AM340" s="482"/>
      <c r="AN340" s="482"/>
    </row>
    <row r="341" spans="1:40" ht="12.75" customHeight="1" x14ac:dyDescent="0.2">
      <c r="A341" s="482"/>
      <c r="B341" s="482"/>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row>
    <row r="342" spans="1:40" ht="12.75" customHeight="1" x14ac:dyDescent="0.2">
      <c r="A342" s="482"/>
      <c r="B342" s="482"/>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c r="AE342" s="482"/>
      <c r="AF342" s="482"/>
      <c r="AG342" s="482"/>
      <c r="AH342" s="482"/>
      <c r="AI342" s="482"/>
      <c r="AJ342" s="482"/>
      <c r="AK342" s="482"/>
      <c r="AL342" s="482"/>
      <c r="AM342" s="482"/>
      <c r="AN342" s="482"/>
    </row>
    <row r="343" spans="1:40" ht="12.75" customHeight="1" x14ac:dyDescent="0.2">
      <c r="A343" s="482"/>
      <c r="B343" s="482"/>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c r="AE343" s="482"/>
      <c r="AF343" s="482"/>
      <c r="AG343" s="482"/>
      <c r="AH343" s="482"/>
      <c r="AI343" s="482"/>
      <c r="AJ343" s="482"/>
      <c r="AK343" s="482"/>
      <c r="AL343" s="482"/>
      <c r="AM343" s="482"/>
      <c r="AN343" s="482"/>
    </row>
    <row r="344" spans="1:40" ht="12.75" customHeight="1" x14ac:dyDescent="0.2">
      <c r="A344" s="482"/>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c r="AE344" s="482"/>
      <c r="AF344" s="482"/>
      <c r="AG344" s="482"/>
      <c r="AH344" s="482"/>
      <c r="AI344" s="482"/>
      <c r="AJ344" s="482"/>
      <c r="AK344" s="482"/>
      <c r="AL344" s="482"/>
      <c r="AM344" s="482"/>
      <c r="AN344" s="482"/>
    </row>
    <row r="345" spans="1:40" ht="12.75" customHeight="1" x14ac:dyDescent="0.2">
      <c r="A345" s="482"/>
      <c r="B345" s="482"/>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c r="AE345" s="482"/>
      <c r="AF345" s="482"/>
      <c r="AG345" s="482"/>
      <c r="AH345" s="482"/>
      <c r="AI345" s="482"/>
      <c r="AJ345" s="482"/>
      <c r="AK345" s="482"/>
      <c r="AL345" s="482"/>
      <c r="AM345" s="482"/>
      <c r="AN345" s="482"/>
    </row>
    <row r="346" spans="1:40" ht="12.75" customHeight="1" x14ac:dyDescent="0.2">
      <c r="A346" s="482"/>
      <c r="B346" s="482"/>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c r="AE346" s="482"/>
      <c r="AF346" s="482"/>
      <c r="AG346" s="482"/>
      <c r="AH346" s="482"/>
      <c r="AI346" s="482"/>
      <c r="AJ346" s="482"/>
      <c r="AK346" s="482"/>
      <c r="AL346" s="482"/>
      <c r="AM346" s="482"/>
      <c r="AN346" s="482"/>
    </row>
    <row r="347" spans="1:40" ht="12.75" customHeight="1" x14ac:dyDescent="0.2">
      <c r="A347" s="482"/>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c r="AE347" s="482"/>
      <c r="AF347" s="482"/>
      <c r="AG347" s="482"/>
      <c r="AH347" s="482"/>
      <c r="AI347" s="482"/>
      <c r="AJ347" s="482"/>
      <c r="AK347" s="482"/>
      <c r="AL347" s="482"/>
      <c r="AM347" s="482"/>
      <c r="AN347" s="482"/>
    </row>
    <row r="348" spans="1:40" ht="12.75" customHeight="1" x14ac:dyDescent="0.2">
      <c r="A348" s="482"/>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c r="AE348" s="482"/>
      <c r="AF348" s="482"/>
      <c r="AG348" s="482"/>
      <c r="AH348" s="482"/>
      <c r="AI348" s="482"/>
      <c r="AJ348" s="482"/>
      <c r="AK348" s="482"/>
      <c r="AL348" s="482"/>
      <c r="AM348" s="482"/>
      <c r="AN348" s="482"/>
    </row>
    <row r="349" spans="1:40" ht="12.75" customHeight="1" x14ac:dyDescent="0.2">
      <c r="A349" s="482"/>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c r="AE349" s="482"/>
      <c r="AF349" s="482"/>
      <c r="AG349" s="482"/>
      <c r="AH349" s="482"/>
      <c r="AI349" s="482"/>
      <c r="AJ349" s="482"/>
      <c r="AK349" s="482"/>
      <c r="AL349" s="482"/>
      <c r="AM349" s="482"/>
      <c r="AN349" s="482"/>
    </row>
    <row r="350" spans="1:40" ht="12.75" customHeight="1" x14ac:dyDescent="0.2">
      <c r="A350" s="482"/>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c r="AE350" s="482"/>
      <c r="AF350" s="482"/>
      <c r="AG350" s="482"/>
      <c r="AH350" s="482"/>
      <c r="AI350" s="482"/>
      <c r="AJ350" s="482"/>
      <c r="AK350" s="482"/>
      <c r="AL350" s="482"/>
      <c r="AM350" s="482"/>
      <c r="AN350" s="482"/>
    </row>
    <row r="351" spans="1:40" ht="12.75" customHeight="1" x14ac:dyDescent="0.2">
      <c r="A351" s="482"/>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c r="AE351" s="482"/>
      <c r="AF351" s="482"/>
      <c r="AG351" s="482"/>
      <c r="AH351" s="482"/>
      <c r="AI351" s="482"/>
      <c r="AJ351" s="482"/>
      <c r="AK351" s="482"/>
      <c r="AL351" s="482"/>
      <c r="AM351" s="482"/>
      <c r="AN351" s="482"/>
    </row>
    <row r="352" spans="1:40" ht="12.75" customHeight="1" x14ac:dyDescent="0.2">
      <c r="A352" s="482"/>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c r="AE352" s="482"/>
      <c r="AF352" s="482"/>
      <c r="AG352" s="482"/>
      <c r="AH352" s="482"/>
      <c r="AI352" s="482"/>
      <c r="AJ352" s="482"/>
      <c r="AK352" s="482"/>
      <c r="AL352" s="482"/>
      <c r="AM352" s="482"/>
      <c r="AN352" s="482"/>
    </row>
    <row r="353" spans="1:40" ht="12.75" customHeight="1" x14ac:dyDescent="0.2">
      <c r="A353" s="482"/>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c r="AE353" s="482"/>
      <c r="AF353" s="482"/>
      <c r="AG353" s="482"/>
      <c r="AH353" s="482"/>
      <c r="AI353" s="482"/>
      <c r="AJ353" s="482"/>
      <c r="AK353" s="482"/>
      <c r="AL353" s="482"/>
      <c r="AM353" s="482"/>
      <c r="AN353" s="482"/>
    </row>
    <row r="354" spans="1:40" ht="12.75" customHeight="1" x14ac:dyDescent="0.2">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c r="AE354" s="482"/>
      <c r="AF354" s="482"/>
      <c r="AG354" s="482"/>
      <c r="AH354" s="482"/>
      <c r="AI354" s="482"/>
      <c r="AJ354" s="482"/>
      <c r="AK354" s="482"/>
      <c r="AL354" s="482"/>
      <c r="AM354" s="482"/>
      <c r="AN354" s="482"/>
    </row>
    <row r="355" spans="1:40" ht="12.75" customHeight="1" x14ac:dyDescent="0.2">
      <c r="A355" s="482"/>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c r="AE355" s="482"/>
      <c r="AF355" s="482"/>
      <c r="AG355" s="482"/>
      <c r="AH355" s="482"/>
      <c r="AI355" s="482"/>
      <c r="AJ355" s="482"/>
      <c r="AK355" s="482"/>
      <c r="AL355" s="482"/>
      <c r="AM355" s="482"/>
      <c r="AN355" s="482"/>
    </row>
    <row r="356" spans="1:40" ht="12.75" customHeight="1" x14ac:dyDescent="0.2">
      <c r="A356" s="482"/>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c r="AE356" s="482"/>
      <c r="AF356" s="482"/>
      <c r="AG356" s="482"/>
      <c r="AH356" s="482"/>
      <c r="AI356" s="482"/>
      <c r="AJ356" s="482"/>
      <c r="AK356" s="482"/>
      <c r="AL356" s="482"/>
      <c r="AM356" s="482"/>
      <c r="AN356" s="482"/>
    </row>
    <row r="357" spans="1:40" ht="12.75" customHeight="1" x14ac:dyDescent="0.2">
      <c r="A357" s="482"/>
      <c r="B357" s="482"/>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c r="AE357" s="482"/>
      <c r="AF357" s="482"/>
      <c r="AG357" s="482"/>
      <c r="AH357" s="482"/>
      <c r="AI357" s="482"/>
      <c r="AJ357" s="482"/>
      <c r="AK357" s="482"/>
      <c r="AL357" s="482"/>
      <c r="AM357" s="482"/>
      <c r="AN357" s="482"/>
    </row>
    <row r="358" spans="1:40" ht="12.75" customHeight="1" x14ac:dyDescent="0.2">
      <c r="A358" s="482"/>
      <c r="B358" s="482"/>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c r="AL358" s="482"/>
      <c r="AM358" s="482"/>
      <c r="AN358" s="482"/>
    </row>
    <row r="359" spans="1:40" ht="12.75" customHeight="1" x14ac:dyDescent="0.2">
      <c r="A359" s="482"/>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c r="AE359" s="482"/>
      <c r="AF359" s="482"/>
      <c r="AG359" s="482"/>
      <c r="AH359" s="482"/>
      <c r="AI359" s="482"/>
      <c r="AJ359" s="482"/>
      <c r="AK359" s="482"/>
      <c r="AL359" s="482"/>
      <c r="AM359" s="482"/>
      <c r="AN359" s="482"/>
    </row>
    <row r="360" spans="1:40" ht="12.75" customHeight="1" x14ac:dyDescent="0.2">
      <c r="A360" s="482"/>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c r="AE360" s="482"/>
      <c r="AF360" s="482"/>
      <c r="AG360" s="482"/>
      <c r="AH360" s="482"/>
      <c r="AI360" s="482"/>
      <c r="AJ360" s="482"/>
      <c r="AK360" s="482"/>
      <c r="AL360" s="482"/>
      <c r="AM360" s="482"/>
      <c r="AN360" s="482"/>
    </row>
    <row r="361" spans="1:40" ht="12.75" customHeight="1" x14ac:dyDescent="0.2">
      <c r="A361" s="482"/>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c r="AE361" s="482"/>
      <c r="AF361" s="482"/>
      <c r="AG361" s="482"/>
      <c r="AH361" s="482"/>
      <c r="AI361" s="482"/>
      <c r="AJ361" s="482"/>
      <c r="AK361" s="482"/>
      <c r="AL361" s="482"/>
      <c r="AM361" s="482"/>
      <c r="AN361" s="482"/>
    </row>
    <row r="362" spans="1:40" ht="12.75" customHeight="1" x14ac:dyDescent="0.2">
      <c r="A362" s="482"/>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c r="AE362" s="482"/>
      <c r="AF362" s="482"/>
      <c r="AG362" s="482"/>
      <c r="AH362" s="482"/>
      <c r="AI362" s="482"/>
      <c r="AJ362" s="482"/>
      <c r="AK362" s="482"/>
      <c r="AL362" s="482"/>
      <c r="AM362" s="482"/>
      <c r="AN362" s="482"/>
    </row>
    <row r="363" spans="1:40" ht="12.75" customHeight="1" x14ac:dyDescent="0.2">
      <c r="A363" s="482"/>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c r="AE363" s="482"/>
      <c r="AF363" s="482"/>
      <c r="AG363" s="482"/>
      <c r="AH363" s="482"/>
      <c r="AI363" s="482"/>
      <c r="AJ363" s="482"/>
      <c r="AK363" s="482"/>
      <c r="AL363" s="482"/>
      <c r="AM363" s="482"/>
      <c r="AN363" s="482"/>
    </row>
    <row r="364" spans="1:40" ht="12.75" customHeight="1" x14ac:dyDescent="0.2">
      <c r="A364" s="482"/>
      <c r="B364" s="482"/>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c r="AE364" s="482"/>
      <c r="AF364" s="482"/>
      <c r="AG364" s="482"/>
      <c r="AH364" s="482"/>
      <c r="AI364" s="482"/>
      <c r="AJ364" s="482"/>
      <c r="AK364" s="482"/>
      <c r="AL364" s="482"/>
      <c r="AM364" s="482"/>
      <c r="AN364" s="482"/>
    </row>
    <row r="365" spans="1:40" ht="12.75" customHeight="1" x14ac:dyDescent="0.2">
      <c r="A365" s="482"/>
      <c r="B365" s="482"/>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c r="AE365" s="482"/>
      <c r="AF365" s="482"/>
      <c r="AG365" s="482"/>
      <c r="AH365" s="482"/>
      <c r="AI365" s="482"/>
      <c r="AJ365" s="482"/>
      <c r="AK365" s="482"/>
      <c r="AL365" s="482"/>
      <c r="AM365" s="482"/>
      <c r="AN365" s="482"/>
    </row>
    <row r="366" spans="1:40" ht="12.75" customHeight="1" x14ac:dyDescent="0.2">
      <c r="A366" s="482"/>
      <c r="B366" s="482"/>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c r="AE366" s="482"/>
      <c r="AF366" s="482"/>
      <c r="AG366" s="482"/>
      <c r="AH366" s="482"/>
      <c r="AI366" s="482"/>
      <c r="AJ366" s="482"/>
      <c r="AK366" s="482"/>
      <c r="AL366" s="482"/>
      <c r="AM366" s="482"/>
      <c r="AN366" s="482"/>
    </row>
    <row r="367" spans="1:40" ht="12.75" customHeight="1" x14ac:dyDescent="0.2">
      <c r="A367" s="482"/>
      <c r="B367" s="482"/>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c r="AE367" s="482"/>
      <c r="AF367" s="482"/>
      <c r="AG367" s="482"/>
      <c r="AH367" s="482"/>
      <c r="AI367" s="482"/>
      <c r="AJ367" s="482"/>
      <c r="AK367" s="482"/>
      <c r="AL367" s="482"/>
      <c r="AM367" s="482"/>
      <c r="AN367" s="482"/>
    </row>
    <row r="368" spans="1:40" ht="12.75" customHeight="1" x14ac:dyDescent="0.2">
      <c r="A368" s="482"/>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c r="AE368" s="482"/>
      <c r="AF368" s="482"/>
      <c r="AG368" s="482"/>
      <c r="AH368" s="482"/>
      <c r="AI368" s="482"/>
      <c r="AJ368" s="482"/>
      <c r="AK368" s="482"/>
      <c r="AL368" s="482"/>
      <c r="AM368" s="482"/>
      <c r="AN368" s="482"/>
    </row>
    <row r="369" spans="1:40" ht="12.75" customHeight="1" x14ac:dyDescent="0.2">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c r="AE369" s="482"/>
      <c r="AF369" s="482"/>
      <c r="AG369" s="482"/>
      <c r="AH369" s="482"/>
      <c r="AI369" s="482"/>
      <c r="AJ369" s="482"/>
      <c r="AK369" s="482"/>
      <c r="AL369" s="482"/>
      <c r="AM369" s="482"/>
      <c r="AN369" s="482"/>
    </row>
    <row r="370" spans="1:40" ht="12.75" customHeight="1" x14ac:dyDescent="0.2">
      <c r="A370" s="482"/>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c r="AE370" s="482"/>
      <c r="AF370" s="482"/>
      <c r="AG370" s="482"/>
      <c r="AH370" s="482"/>
      <c r="AI370" s="482"/>
      <c r="AJ370" s="482"/>
      <c r="AK370" s="482"/>
      <c r="AL370" s="482"/>
      <c r="AM370" s="482"/>
      <c r="AN370" s="482"/>
    </row>
    <row r="371" spans="1:40" ht="12.75" customHeight="1" x14ac:dyDescent="0.2">
      <c r="A371" s="482"/>
      <c r="B371" s="482"/>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c r="AE371" s="482"/>
      <c r="AF371" s="482"/>
      <c r="AG371" s="482"/>
      <c r="AH371" s="482"/>
      <c r="AI371" s="482"/>
      <c r="AJ371" s="482"/>
      <c r="AK371" s="482"/>
      <c r="AL371" s="482"/>
      <c r="AM371" s="482"/>
      <c r="AN371" s="482"/>
    </row>
    <row r="372" spans="1:40" ht="12.75" customHeight="1" x14ac:dyDescent="0.2">
      <c r="A372" s="482"/>
      <c r="B372" s="482"/>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c r="AE372" s="482"/>
      <c r="AF372" s="482"/>
      <c r="AG372" s="482"/>
      <c r="AH372" s="482"/>
      <c r="AI372" s="482"/>
      <c r="AJ372" s="482"/>
      <c r="AK372" s="482"/>
      <c r="AL372" s="482"/>
      <c r="AM372" s="482"/>
      <c r="AN372" s="482"/>
    </row>
    <row r="373" spans="1:40" ht="12.75" customHeight="1" x14ac:dyDescent="0.2">
      <c r="A373" s="482"/>
      <c r="B373" s="482"/>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c r="AE373" s="482"/>
      <c r="AF373" s="482"/>
      <c r="AG373" s="482"/>
      <c r="AH373" s="482"/>
      <c r="AI373" s="482"/>
      <c r="AJ373" s="482"/>
      <c r="AK373" s="482"/>
      <c r="AL373" s="482"/>
      <c r="AM373" s="482"/>
      <c r="AN373" s="482"/>
    </row>
    <row r="374" spans="1:40" ht="12.75" customHeight="1" x14ac:dyDescent="0.2">
      <c r="A374" s="482"/>
      <c r="B374" s="482"/>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c r="AE374" s="482"/>
      <c r="AF374" s="482"/>
      <c r="AG374" s="482"/>
      <c r="AH374" s="482"/>
      <c r="AI374" s="482"/>
      <c r="AJ374" s="482"/>
      <c r="AK374" s="482"/>
      <c r="AL374" s="482"/>
      <c r="AM374" s="482"/>
      <c r="AN374" s="482"/>
    </row>
    <row r="375" spans="1:40" ht="12.75" customHeight="1" x14ac:dyDescent="0.2">
      <c r="A375" s="482"/>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c r="AE375" s="482"/>
      <c r="AF375" s="482"/>
      <c r="AG375" s="482"/>
      <c r="AH375" s="482"/>
      <c r="AI375" s="482"/>
      <c r="AJ375" s="482"/>
      <c r="AK375" s="482"/>
      <c r="AL375" s="482"/>
      <c r="AM375" s="482"/>
      <c r="AN375" s="482"/>
    </row>
    <row r="376" spans="1:40" ht="12.75" customHeight="1" x14ac:dyDescent="0.2">
      <c r="A376" s="482"/>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2"/>
      <c r="AD376" s="482"/>
      <c r="AE376" s="482"/>
      <c r="AF376" s="482"/>
      <c r="AG376" s="482"/>
      <c r="AH376" s="482"/>
      <c r="AI376" s="482"/>
      <c r="AJ376" s="482"/>
      <c r="AK376" s="482"/>
      <c r="AL376" s="482"/>
      <c r="AM376" s="482"/>
      <c r="AN376" s="482"/>
    </row>
    <row r="377" spans="1:40" ht="12.75" customHeight="1" x14ac:dyDescent="0.2">
      <c r="A377" s="482"/>
      <c r="B377" s="482"/>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c r="AB377" s="482"/>
      <c r="AC377" s="482"/>
      <c r="AD377" s="482"/>
      <c r="AE377" s="482"/>
      <c r="AF377" s="482"/>
      <c r="AG377" s="482"/>
      <c r="AH377" s="482"/>
      <c r="AI377" s="482"/>
      <c r="AJ377" s="482"/>
      <c r="AK377" s="482"/>
      <c r="AL377" s="482"/>
      <c r="AM377" s="482"/>
      <c r="AN377" s="482"/>
    </row>
    <row r="378" spans="1:40" ht="12.75" customHeight="1" x14ac:dyDescent="0.2">
      <c r="A378" s="482"/>
      <c r="B378" s="482"/>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c r="AE378" s="482"/>
      <c r="AF378" s="482"/>
      <c r="AG378" s="482"/>
      <c r="AH378" s="482"/>
      <c r="AI378" s="482"/>
      <c r="AJ378" s="482"/>
      <c r="AK378" s="482"/>
      <c r="AL378" s="482"/>
      <c r="AM378" s="482"/>
      <c r="AN378" s="482"/>
    </row>
    <row r="379" spans="1:40" ht="12.75" customHeight="1" x14ac:dyDescent="0.2">
      <c r="A379" s="482"/>
      <c r="B379" s="482"/>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c r="AB379" s="482"/>
      <c r="AC379" s="482"/>
      <c r="AD379" s="482"/>
      <c r="AE379" s="482"/>
      <c r="AF379" s="482"/>
      <c r="AG379" s="482"/>
      <c r="AH379" s="482"/>
      <c r="AI379" s="482"/>
      <c r="AJ379" s="482"/>
      <c r="AK379" s="482"/>
      <c r="AL379" s="482"/>
      <c r="AM379" s="482"/>
      <c r="AN379" s="482"/>
    </row>
    <row r="380" spans="1:40" ht="12.75" customHeight="1" x14ac:dyDescent="0.2">
      <c r="A380" s="482"/>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c r="AB380" s="482"/>
      <c r="AC380" s="482"/>
      <c r="AD380" s="482"/>
      <c r="AE380" s="482"/>
      <c r="AF380" s="482"/>
      <c r="AG380" s="482"/>
      <c r="AH380" s="482"/>
      <c r="AI380" s="482"/>
      <c r="AJ380" s="482"/>
      <c r="AK380" s="482"/>
      <c r="AL380" s="482"/>
      <c r="AM380" s="482"/>
      <c r="AN380" s="482"/>
    </row>
    <row r="381" spans="1:40" ht="12.75" customHeight="1" x14ac:dyDescent="0.2">
      <c r="A381" s="482"/>
      <c r="B381" s="482"/>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c r="AB381" s="482"/>
      <c r="AC381" s="482"/>
      <c r="AD381" s="482"/>
      <c r="AE381" s="482"/>
      <c r="AF381" s="482"/>
      <c r="AG381" s="482"/>
      <c r="AH381" s="482"/>
      <c r="AI381" s="482"/>
      <c r="AJ381" s="482"/>
      <c r="AK381" s="482"/>
      <c r="AL381" s="482"/>
      <c r="AM381" s="482"/>
      <c r="AN381" s="482"/>
    </row>
    <row r="382" spans="1:40" ht="12.75" customHeight="1" x14ac:dyDescent="0.2">
      <c r="A382" s="482"/>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c r="AE382" s="482"/>
      <c r="AF382" s="482"/>
      <c r="AG382" s="482"/>
      <c r="AH382" s="482"/>
      <c r="AI382" s="482"/>
      <c r="AJ382" s="482"/>
      <c r="AK382" s="482"/>
      <c r="AL382" s="482"/>
      <c r="AM382" s="482"/>
      <c r="AN382" s="482"/>
    </row>
    <row r="383" spans="1:40" ht="12.75" customHeight="1" x14ac:dyDescent="0.2">
      <c r="A383" s="482"/>
      <c r="B383" s="482"/>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c r="AE383" s="482"/>
      <c r="AF383" s="482"/>
      <c r="AG383" s="482"/>
      <c r="AH383" s="482"/>
      <c r="AI383" s="482"/>
      <c r="AJ383" s="482"/>
      <c r="AK383" s="482"/>
      <c r="AL383" s="482"/>
      <c r="AM383" s="482"/>
      <c r="AN383" s="482"/>
    </row>
    <row r="384" spans="1:40" ht="12.75" customHeight="1" x14ac:dyDescent="0.2">
      <c r="A384" s="482"/>
      <c r="B384" s="482"/>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c r="AB384" s="482"/>
      <c r="AC384" s="482"/>
      <c r="AD384" s="482"/>
      <c r="AE384" s="482"/>
      <c r="AF384" s="482"/>
      <c r="AG384" s="482"/>
      <c r="AH384" s="482"/>
      <c r="AI384" s="482"/>
      <c r="AJ384" s="482"/>
      <c r="AK384" s="482"/>
      <c r="AL384" s="482"/>
      <c r="AM384" s="482"/>
      <c r="AN384" s="482"/>
    </row>
    <row r="385" spans="1:40" ht="12.75" customHeight="1" x14ac:dyDescent="0.2">
      <c r="A385" s="482"/>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c r="AE385" s="482"/>
      <c r="AF385" s="482"/>
      <c r="AG385" s="482"/>
      <c r="AH385" s="482"/>
      <c r="AI385" s="482"/>
      <c r="AJ385" s="482"/>
      <c r="AK385" s="482"/>
      <c r="AL385" s="482"/>
      <c r="AM385" s="482"/>
      <c r="AN385" s="482"/>
    </row>
    <row r="386" spans="1:40" ht="12.75" customHeight="1" x14ac:dyDescent="0.2">
      <c r="A386" s="482"/>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2"/>
      <c r="AD386" s="482"/>
      <c r="AE386" s="482"/>
      <c r="AF386" s="482"/>
      <c r="AG386" s="482"/>
      <c r="AH386" s="482"/>
      <c r="AI386" s="482"/>
      <c r="AJ386" s="482"/>
      <c r="AK386" s="482"/>
      <c r="AL386" s="482"/>
      <c r="AM386" s="482"/>
      <c r="AN386" s="482"/>
    </row>
    <row r="387" spans="1:40" ht="12.75" customHeight="1" x14ac:dyDescent="0.2">
      <c r="A387" s="482"/>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c r="AB387" s="482"/>
      <c r="AC387" s="482"/>
      <c r="AD387" s="482"/>
      <c r="AE387" s="482"/>
      <c r="AF387" s="482"/>
      <c r="AG387" s="482"/>
      <c r="AH387" s="482"/>
      <c r="AI387" s="482"/>
      <c r="AJ387" s="482"/>
      <c r="AK387" s="482"/>
      <c r="AL387" s="482"/>
      <c r="AM387" s="482"/>
      <c r="AN387" s="482"/>
    </row>
    <row r="388" spans="1:40" ht="12.75" customHeight="1" x14ac:dyDescent="0.2">
      <c r="A388" s="482"/>
      <c r="B388" s="482"/>
      <c r="C388" s="482"/>
      <c r="D388" s="482"/>
      <c r="E388" s="482"/>
      <c r="F388" s="482"/>
      <c r="G388" s="482"/>
      <c r="H388" s="482"/>
      <c r="I388" s="482"/>
      <c r="J388" s="482"/>
      <c r="K388" s="482"/>
      <c r="L388" s="482"/>
      <c r="M388" s="482"/>
      <c r="N388" s="482"/>
      <c r="O388" s="482"/>
      <c r="P388" s="482"/>
      <c r="Q388" s="482"/>
      <c r="R388" s="482"/>
      <c r="S388" s="482"/>
      <c r="T388" s="482"/>
      <c r="U388" s="482"/>
      <c r="V388" s="482"/>
      <c r="W388" s="482"/>
      <c r="X388" s="482"/>
      <c r="Y388" s="482"/>
      <c r="Z388" s="482"/>
      <c r="AA388" s="482"/>
      <c r="AB388" s="482"/>
      <c r="AC388" s="482"/>
      <c r="AD388" s="482"/>
      <c r="AE388" s="482"/>
      <c r="AF388" s="482"/>
      <c r="AG388" s="482"/>
      <c r="AH388" s="482"/>
      <c r="AI388" s="482"/>
      <c r="AJ388" s="482"/>
      <c r="AK388" s="482"/>
      <c r="AL388" s="482"/>
      <c r="AM388" s="482"/>
      <c r="AN388" s="482"/>
    </row>
    <row r="389" spans="1:40" ht="12.75" customHeight="1" x14ac:dyDescent="0.2">
      <c r="A389" s="482"/>
      <c r="B389" s="482"/>
      <c r="C389" s="482"/>
      <c r="D389" s="482"/>
      <c r="E389" s="482"/>
      <c r="F389" s="482"/>
      <c r="G389" s="482"/>
      <c r="H389" s="482"/>
      <c r="I389" s="482"/>
      <c r="J389" s="482"/>
      <c r="K389" s="482"/>
      <c r="L389" s="482"/>
      <c r="M389" s="482"/>
      <c r="N389" s="482"/>
      <c r="O389" s="482"/>
      <c r="P389" s="482"/>
      <c r="Q389" s="482"/>
      <c r="R389" s="482"/>
      <c r="S389" s="482"/>
      <c r="T389" s="482"/>
      <c r="U389" s="482"/>
      <c r="V389" s="482"/>
      <c r="W389" s="482"/>
      <c r="X389" s="482"/>
      <c r="Y389" s="482"/>
      <c r="Z389" s="482"/>
      <c r="AA389" s="482"/>
      <c r="AB389" s="482"/>
      <c r="AC389" s="482"/>
      <c r="AD389" s="482"/>
      <c r="AE389" s="482"/>
      <c r="AF389" s="482"/>
      <c r="AG389" s="482"/>
      <c r="AH389" s="482"/>
      <c r="AI389" s="482"/>
      <c r="AJ389" s="482"/>
      <c r="AK389" s="482"/>
      <c r="AL389" s="482"/>
      <c r="AM389" s="482"/>
      <c r="AN389" s="482"/>
    </row>
    <row r="390" spans="1:40" ht="12.75" customHeight="1" x14ac:dyDescent="0.2">
      <c r="A390" s="482"/>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2"/>
      <c r="Z390" s="482"/>
      <c r="AA390" s="482"/>
      <c r="AB390" s="482"/>
      <c r="AC390" s="482"/>
      <c r="AD390" s="482"/>
      <c r="AE390" s="482"/>
      <c r="AF390" s="482"/>
      <c r="AG390" s="482"/>
      <c r="AH390" s="482"/>
      <c r="AI390" s="482"/>
      <c r="AJ390" s="482"/>
      <c r="AK390" s="482"/>
      <c r="AL390" s="482"/>
      <c r="AM390" s="482"/>
      <c r="AN390" s="482"/>
    </row>
    <row r="391" spans="1:40" ht="12.75" customHeight="1" x14ac:dyDescent="0.2">
      <c r="A391" s="482"/>
      <c r="B391" s="482"/>
      <c r="C391" s="482"/>
      <c r="D391" s="482"/>
      <c r="E391" s="482"/>
      <c r="F391" s="482"/>
      <c r="G391" s="482"/>
      <c r="H391" s="482"/>
      <c r="I391" s="482"/>
      <c r="J391" s="482"/>
      <c r="K391" s="482"/>
      <c r="L391" s="482"/>
      <c r="M391" s="482"/>
      <c r="N391" s="482"/>
      <c r="O391" s="482"/>
      <c r="P391" s="482"/>
      <c r="Q391" s="482"/>
      <c r="R391" s="482"/>
      <c r="S391" s="482"/>
      <c r="T391" s="482"/>
      <c r="U391" s="482"/>
      <c r="V391" s="482"/>
      <c r="W391" s="482"/>
      <c r="X391" s="482"/>
      <c r="Y391" s="482"/>
      <c r="Z391" s="482"/>
      <c r="AA391" s="482"/>
      <c r="AB391" s="482"/>
      <c r="AC391" s="482"/>
      <c r="AD391" s="482"/>
      <c r="AE391" s="482"/>
      <c r="AF391" s="482"/>
      <c r="AG391" s="482"/>
      <c r="AH391" s="482"/>
      <c r="AI391" s="482"/>
      <c r="AJ391" s="482"/>
      <c r="AK391" s="482"/>
      <c r="AL391" s="482"/>
      <c r="AM391" s="482"/>
      <c r="AN391" s="482"/>
    </row>
    <row r="392" spans="1:40" ht="12.75" customHeight="1" x14ac:dyDescent="0.2">
      <c r="A392" s="482"/>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c r="AB392" s="482"/>
      <c r="AC392" s="482"/>
      <c r="AD392" s="482"/>
      <c r="AE392" s="482"/>
      <c r="AF392" s="482"/>
      <c r="AG392" s="482"/>
      <c r="AH392" s="482"/>
      <c r="AI392" s="482"/>
      <c r="AJ392" s="482"/>
      <c r="AK392" s="482"/>
      <c r="AL392" s="482"/>
      <c r="AM392" s="482"/>
      <c r="AN392" s="482"/>
    </row>
    <row r="393" spans="1:40" ht="12.75" customHeight="1" x14ac:dyDescent="0.2">
      <c r="A393" s="482"/>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c r="AB393" s="482"/>
      <c r="AC393" s="482"/>
      <c r="AD393" s="482"/>
      <c r="AE393" s="482"/>
      <c r="AF393" s="482"/>
      <c r="AG393" s="482"/>
      <c r="AH393" s="482"/>
      <c r="AI393" s="482"/>
      <c r="AJ393" s="482"/>
      <c r="AK393" s="482"/>
      <c r="AL393" s="482"/>
      <c r="AM393" s="482"/>
      <c r="AN393" s="482"/>
    </row>
    <row r="394" spans="1:40" ht="12.75" customHeight="1" x14ac:dyDescent="0.2">
      <c r="A394" s="482"/>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c r="AM394" s="482"/>
      <c r="AN394" s="482"/>
    </row>
    <row r="395" spans="1:40" ht="12.75" customHeight="1" x14ac:dyDescent="0.2">
      <c r="A395" s="482"/>
      <c r="B395" s="482"/>
      <c r="C395" s="482"/>
      <c r="D395" s="482"/>
      <c r="E395" s="482"/>
      <c r="F395" s="482"/>
      <c r="G395" s="482"/>
      <c r="H395" s="482"/>
      <c r="I395" s="482"/>
      <c r="J395" s="482"/>
      <c r="K395" s="482"/>
      <c r="L395" s="482"/>
      <c r="M395" s="482"/>
      <c r="N395" s="482"/>
      <c r="O395" s="482"/>
      <c r="P395" s="482"/>
      <c r="Q395" s="482"/>
      <c r="R395" s="482"/>
      <c r="S395" s="482"/>
      <c r="T395" s="482"/>
      <c r="U395" s="482"/>
      <c r="V395" s="482"/>
      <c r="W395" s="482"/>
      <c r="X395" s="482"/>
      <c r="Y395" s="482"/>
      <c r="Z395" s="482"/>
      <c r="AA395" s="482"/>
      <c r="AB395" s="482"/>
      <c r="AC395" s="482"/>
      <c r="AD395" s="482"/>
      <c r="AE395" s="482"/>
      <c r="AF395" s="482"/>
      <c r="AG395" s="482"/>
      <c r="AH395" s="482"/>
      <c r="AI395" s="482"/>
      <c r="AJ395" s="482"/>
      <c r="AK395" s="482"/>
      <c r="AL395" s="482"/>
      <c r="AM395" s="482"/>
      <c r="AN395" s="482"/>
    </row>
    <row r="396" spans="1:40" ht="12.75" customHeight="1" x14ac:dyDescent="0.2">
      <c r="A396" s="482"/>
      <c r="B396" s="482"/>
      <c r="C396" s="482"/>
      <c r="D396" s="482"/>
      <c r="E396" s="482"/>
      <c r="F396" s="482"/>
      <c r="G396" s="482"/>
      <c r="H396" s="482"/>
      <c r="I396" s="482"/>
      <c r="J396" s="482"/>
      <c r="K396" s="482"/>
      <c r="L396" s="482"/>
      <c r="M396" s="482"/>
      <c r="N396" s="482"/>
      <c r="O396" s="482"/>
      <c r="P396" s="482"/>
      <c r="Q396" s="482"/>
      <c r="R396" s="482"/>
      <c r="S396" s="482"/>
      <c r="T396" s="482"/>
      <c r="U396" s="482"/>
      <c r="V396" s="482"/>
      <c r="W396" s="482"/>
      <c r="X396" s="482"/>
      <c r="Y396" s="482"/>
      <c r="Z396" s="482"/>
      <c r="AA396" s="482"/>
      <c r="AB396" s="482"/>
      <c r="AC396" s="482"/>
      <c r="AD396" s="482"/>
      <c r="AE396" s="482"/>
      <c r="AF396" s="482"/>
      <c r="AG396" s="482"/>
      <c r="AH396" s="482"/>
      <c r="AI396" s="482"/>
      <c r="AJ396" s="482"/>
      <c r="AK396" s="482"/>
      <c r="AL396" s="482"/>
      <c r="AM396" s="482"/>
      <c r="AN396" s="482"/>
    </row>
    <row r="397" spans="1:40" ht="12.75" customHeight="1" x14ac:dyDescent="0.2">
      <c r="A397" s="482"/>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2"/>
      <c r="Z397" s="482"/>
      <c r="AA397" s="482"/>
      <c r="AB397" s="482"/>
      <c r="AC397" s="482"/>
      <c r="AD397" s="482"/>
      <c r="AE397" s="482"/>
      <c r="AF397" s="482"/>
      <c r="AG397" s="482"/>
      <c r="AH397" s="482"/>
      <c r="AI397" s="482"/>
      <c r="AJ397" s="482"/>
      <c r="AK397" s="482"/>
      <c r="AL397" s="482"/>
      <c r="AM397" s="482"/>
      <c r="AN397" s="482"/>
    </row>
    <row r="398" spans="1:40" ht="12.75" customHeight="1" x14ac:dyDescent="0.2">
      <c r="A398" s="482"/>
      <c r="B398" s="482"/>
      <c r="C398" s="482"/>
      <c r="D398" s="482"/>
      <c r="E398" s="482"/>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c r="AB398" s="482"/>
      <c r="AC398" s="482"/>
      <c r="AD398" s="482"/>
      <c r="AE398" s="482"/>
      <c r="AF398" s="482"/>
      <c r="AG398" s="482"/>
      <c r="AH398" s="482"/>
      <c r="AI398" s="482"/>
      <c r="AJ398" s="482"/>
      <c r="AK398" s="482"/>
      <c r="AL398" s="482"/>
      <c r="AM398" s="482"/>
      <c r="AN398" s="482"/>
    </row>
    <row r="399" spans="1:40" ht="12.75" customHeight="1" x14ac:dyDescent="0.2">
      <c r="A399" s="482"/>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c r="AB399" s="482"/>
      <c r="AC399" s="482"/>
      <c r="AD399" s="482"/>
      <c r="AE399" s="482"/>
      <c r="AF399" s="482"/>
      <c r="AG399" s="482"/>
      <c r="AH399" s="482"/>
      <c r="AI399" s="482"/>
      <c r="AJ399" s="482"/>
      <c r="AK399" s="482"/>
      <c r="AL399" s="482"/>
      <c r="AM399" s="482"/>
      <c r="AN399" s="482"/>
    </row>
    <row r="400" spans="1:40" ht="12.75" customHeight="1" x14ac:dyDescent="0.2">
      <c r="A400" s="482"/>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c r="AB400" s="482"/>
      <c r="AC400" s="482"/>
      <c r="AD400" s="482"/>
      <c r="AE400" s="482"/>
      <c r="AF400" s="482"/>
      <c r="AG400" s="482"/>
      <c r="AH400" s="482"/>
      <c r="AI400" s="482"/>
      <c r="AJ400" s="482"/>
      <c r="AK400" s="482"/>
      <c r="AL400" s="482"/>
      <c r="AM400" s="482"/>
      <c r="AN400" s="482"/>
    </row>
    <row r="401" spans="1:40" ht="12.75" customHeight="1" x14ac:dyDescent="0.2">
      <c r="A401" s="482"/>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2"/>
      <c r="AD401" s="482"/>
      <c r="AE401" s="482"/>
      <c r="AF401" s="482"/>
      <c r="AG401" s="482"/>
      <c r="AH401" s="482"/>
      <c r="AI401" s="482"/>
      <c r="AJ401" s="482"/>
      <c r="AK401" s="482"/>
      <c r="AL401" s="482"/>
      <c r="AM401" s="482"/>
      <c r="AN401" s="482"/>
    </row>
    <row r="402" spans="1:40" ht="12.75" customHeight="1" x14ac:dyDescent="0.2">
      <c r="A402" s="482"/>
      <c r="B402" s="482"/>
      <c r="C402" s="482"/>
      <c r="D402" s="482"/>
      <c r="E402" s="482"/>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c r="AB402" s="482"/>
      <c r="AC402" s="482"/>
      <c r="AD402" s="482"/>
      <c r="AE402" s="482"/>
      <c r="AF402" s="482"/>
      <c r="AG402" s="482"/>
      <c r="AH402" s="482"/>
      <c r="AI402" s="482"/>
      <c r="AJ402" s="482"/>
      <c r="AK402" s="482"/>
      <c r="AL402" s="482"/>
      <c r="AM402" s="482"/>
      <c r="AN402" s="482"/>
    </row>
    <row r="403" spans="1:40" ht="12.75" customHeight="1" x14ac:dyDescent="0.2">
      <c r="A403" s="482"/>
      <c r="B403" s="482"/>
      <c r="C403" s="482"/>
      <c r="D403" s="482"/>
      <c r="E403" s="482"/>
      <c r="F403" s="482"/>
      <c r="G403" s="482"/>
      <c r="H403" s="482"/>
      <c r="I403" s="482"/>
      <c r="J403" s="482"/>
      <c r="K403" s="482"/>
      <c r="L403" s="482"/>
      <c r="M403" s="482"/>
      <c r="N403" s="482"/>
      <c r="O403" s="482"/>
      <c r="P403" s="482"/>
      <c r="Q403" s="482"/>
      <c r="R403" s="482"/>
      <c r="S403" s="482"/>
      <c r="T403" s="482"/>
      <c r="U403" s="482"/>
      <c r="V403" s="482"/>
      <c r="W403" s="482"/>
      <c r="X403" s="482"/>
      <c r="Y403" s="482"/>
      <c r="Z403" s="482"/>
      <c r="AA403" s="482"/>
      <c r="AB403" s="482"/>
      <c r="AC403" s="482"/>
      <c r="AD403" s="482"/>
      <c r="AE403" s="482"/>
      <c r="AF403" s="482"/>
      <c r="AG403" s="482"/>
      <c r="AH403" s="482"/>
      <c r="AI403" s="482"/>
      <c r="AJ403" s="482"/>
      <c r="AK403" s="482"/>
      <c r="AL403" s="482"/>
      <c r="AM403" s="482"/>
      <c r="AN403" s="482"/>
    </row>
    <row r="404" spans="1:40" ht="12.75" customHeight="1" x14ac:dyDescent="0.2">
      <c r="A404" s="482"/>
      <c r="B404" s="482"/>
      <c r="C404" s="482"/>
      <c r="D404" s="482"/>
      <c r="E404" s="482"/>
      <c r="F404" s="482"/>
      <c r="G404" s="482"/>
      <c r="H404" s="482"/>
      <c r="I404" s="482"/>
      <c r="J404" s="482"/>
      <c r="K404" s="482"/>
      <c r="L404" s="482"/>
      <c r="M404" s="482"/>
      <c r="N404" s="482"/>
      <c r="O404" s="482"/>
      <c r="P404" s="482"/>
      <c r="Q404" s="482"/>
      <c r="R404" s="482"/>
      <c r="S404" s="482"/>
      <c r="T404" s="482"/>
      <c r="U404" s="482"/>
      <c r="V404" s="482"/>
      <c r="W404" s="482"/>
      <c r="X404" s="482"/>
      <c r="Y404" s="482"/>
      <c r="Z404" s="482"/>
      <c r="AA404" s="482"/>
      <c r="AB404" s="482"/>
      <c r="AC404" s="482"/>
      <c r="AD404" s="482"/>
      <c r="AE404" s="482"/>
      <c r="AF404" s="482"/>
      <c r="AG404" s="482"/>
      <c r="AH404" s="482"/>
      <c r="AI404" s="482"/>
      <c r="AJ404" s="482"/>
      <c r="AK404" s="482"/>
      <c r="AL404" s="482"/>
      <c r="AM404" s="482"/>
      <c r="AN404" s="482"/>
    </row>
    <row r="405" spans="1:40" ht="12.75" customHeight="1" x14ac:dyDescent="0.2">
      <c r="A405" s="482"/>
      <c r="B405" s="482"/>
      <c r="C405" s="482"/>
      <c r="D405" s="482"/>
      <c r="E405" s="482"/>
      <c r="F405" s="482"/>
      <c r="G405" s="482"/>
      <c r="H405" s="482"/>
      <c r="I405" s="482"/>
      <c r="J405" s="482"/>
      <c r="K405" s="482"/>
      <c r="L405" s="482"/>
      <c r="M405" s="482"/>
      <c r="N405" s="482"/>
      <c r="O405" s="482"/>
      <c r="P405" s="482"/>
      <c r="Q405" s="482"/>
      <c r="R405" s="482"/>
      <c r="S405" s="482"/>
      <c r="T405" s="482"/>
      <c r="U405" s="482"/>
      <c r="V405" s="482"/>
      <c r="W405" s="482"/>
      <c r="X405" s="482"/>
      <c r="Y405" s="482"/>
      <c r="Z405" s="482"/>
      <c r="AA405" s="482"/>
      <c r="AB405" s="482"/>
      <c r="AC405" s="482"/>
      <c r="AD405" s="482"/>
      <c r="AE405" s="482"/>
      <c r="AF405" s="482"/>
      <c r="AG405" s="482"/>
      <c r="AH405" s="482"/>
      <c r="AI405" s="482"/>
      <c r="AJ405" s="482"/>
      <c r="AK405" s="482"/>
      <c r="AL405" s="482"/>
      <c r="AM405" s="482"/>
      <c r="AN405" s="482"/>
    </row>
    <row r="406" spans="1:40" ht="12.75" customHeight="1" x14ac:dyDescent="0.2">
      <c r="A406" s="482"/>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c r="AB406" s="482"/>
      <c r="AC406" s="482"/>
      <c r="AD406" s="482"/>
      <c r="AE406" s="482"/>
      <c r="AF406" s="482"/>
      <c r="AG406" s="482"/>
      <c r="AH406" s="482"/>
      <c r="AI406" s="482"/>
      <c r="AJ406" s="482"/>
      <c r="AK406" s="482"/>
      <c r="AL406" s="482"/>
      <c r="AM406" s="482"/>
      <c r="AN406" s="482"/>
    </row>
    <row r="407" spans="1:40" ht="12.75" customHeight="1" x14ac:dyDescent="0.2">
      <c r="A407" s="482"/>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c r="AB407" s="482"/>
      <c r="AC407" s="482"/>
      <c r="AD407" s="482"/>
      <c r="AE407" s="482"/>
      <c r="AF407" s="482"/>
      <c r="AG407" s="482"/>
      <c r="AH407" s="482"/>
      <c r="AI407" s="482"/>
      <c r="AJ407" s="482"/>
      <c r="AK407" s="482"/>
      <c r="AL407" s="482"/>
      <c r="AM407" s="482"/>
      <c r="AN407" s="482"/>
    </row>
    <row r="408" spans="1:40" ht="12.75" customHeight="1" x14ac:dyDescent="0.2">
      <c r="A408" s="482"/>
      <c r="B408" s="482"/>
      <c r="C408" s="482"/>
      <c r="D408" s="482"/>
      <c r="E408" s="482"/>
      <c r="F408" s="482"/>
      <c r="G408" s="482"/>
      <c r="H408" s="482"/>
      <c r="I408" s="482"/>
      <c r="J408" s="482"/>
      <c r="K408" s="482"/>
      <c r="L408" s="482"/>
      <c r="M408" s="482"/>
      <c r="N408" s="482"/>
      <c r="O408" s="482"/>
      <c r="P408" s="482"/>
      <c r="Q408" s="482"/>
      <c r="R408" s="482"/>
      <c r="S408" s="482"/>
      <c r="T408" s="482"/>
      <c r="U408" s="482"/>
      <c r="V408" s="482"/>
      <c r="W408" s="482"/>
      <c r="X408" s="482"/>
      <c r="Y408" s="482"/>
      <c r="Z408" s="482"/>
      <c r="AA408" s="482"/>
      <c r="AB408" s="482"/>
      <c r="AC408" s="482"/>
      <c r="AD408" s="482"/>
      <c r="AE408" s="482"/>
      <c r="AF408" s="482"/>
      <c r="AG408" s="482"/>
      <c r="AH408" s="482"/>
      <c r="AI408" s="482"/>
      <c r="AJ408" s="482"/>
      <c r="AK408" s="482"/>
      <c r="AL408" s="482"/>
      <c r="AM408" s="482"/>
      <c r="AN408" s="482"/>
    </row>
    <row r="409" spans="1:40" ht="12.75" customHeight="1" x14ac:dyDescent="0.2">
      <c r="A409" s="482"/>
      <c r="B409" s="482"/>
      <c r="C409" s="482"/>
      <c r="D409" s="482"/>
      <c r="E409" s="482"/>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c r="AB409" s="482"/>
      <c r="AC409" s="482"/>
      <c r="AD409" s="482"/>
      <c r="AE409" s="482"/>
      <c r="AF409" s="482"/>
      <c r="AG409" s="482"/>
      <c r="AH409" s="482"/>
      <c r="AI409" s="482"/>
      <c r="AJ409" s="482"/>
      <c r="AK409" s="482"/>
      <c r="AL409" s="482"/>
      <c r="AM409" s="482"/>
      <c r="AN409" s="482"/>
    </row>
    <row r="410" spans="1:40" ht="12.75" customHeight="1" x14ac:dyDescent="0.2">
      <c r="A410" s="482"/>
      <c r="B410" s="482"/>
      <c r="C410" s="482"/>
      <c r="D410" s="482"/>
      <c r="E410" s="482"/>
      <c r="F410" s="482"/>
      <c r="G410" s="482"/>
      <c r="H410" s="482"/>
      <c r="I410" s="482"/>
      <c r="J410" s="482"/>
      <c r="K410" s="482"/>
      <c r="L410" s="482"/>
      <c r="M410" s="482"/>
      <c r="N410" s="482"/>
      <c r="O410" s="482"/>
      <c r="P410" s="482"/>
      <c r="Q410" s="482"/>
      <c r="R410" s="482"/>
      <c r="S410" s="482"/>
      <c r="T410" s="482"/>
      <c r="U410" s="482"/>
      <c r="V410" s="482"/>
      <c r="W410" s="482"/>
      <c r="X410" s="482"/>
      <c r="Y410" s="482"/>
      <c r="Z410" s="482"/>
      <c r="AA410" s="482"/>
      <c r="AB410" s="482"/>
      <c r="AC410" s="482"/>
      <c r="AD410" s="482"/>
      <c r="AE410" s="482"/>
      <c r="AF410" s="482"/>
      <c r="AG410" s="482"/>
      <c r="AH410" s="482"/>
      <c r="AI410" s="482"/>
      <c r="AJ410" s="482"/>
      <c r="AK410" s="482"/>
      <c r="AL410" s="482"/>
      <c r="AM410" s="482"/>
      <c r="AN410" s="482"/>
    </row>
    <row r="411" spans="1:40" ht="12.75" customHeight="1" x14ac:dyDescent="0.2">
      <c r="A411" s="482"/>
      <c r="B411" s="482"/>
      <c r="C411" s="482"/>
      <c r="D411" s="482"/>
      <c r="E411" s="482"/>
      <c r="F411" s="482"/>
      <c r="G411" s="482"/>
      <c r="H411" s="482"/>
      <c r="I411" s="482"/>
      <c r="J411" s="482"/>
      <c r="K411" s="482"/>
      <c r="L411" s="482"/>
      <c r="M411" s="482"/>
      <c r="N411" s="482"/>
      <c r="O411" s="482"/>
      <c r="P411" s="482"/>
      <c r="Q411" s="482"/>
      <c r="R411" s="482"/>
      <c r="S411" s="482"/>
      <c r="T411" s="482"/>
      <c r="U411" s="482"/>
      <c r="V411" s="482"/>
      <c r="W411" s="482"/>
      <c r="X411" s="482"/>
      <c r="Y411" s="482"/>
      <c r="Z411" s="482"/>
      <c r="AA411" s="482"/>
      <c r="AB411" s="482"/>
      <c r="AC411" s="482"/>
      <c r="AD411" s="482"/>
      <c r="AE411" s="482"/>
      <c r="AF411" s="482"/>
      <c r="AG411" s="482"/>
      <c r="AH411" s="482"/>
      <c r="AI411" s="482"/>
      <c r="AJ411" s="482"/>
      <c r="AK411" s="482"/>
      <c r="AL411" s="482"/>
      <c r="AM411" s="482"/>
      <c r="AN411" s="482"/>
    </row>
    <row r="412" spans="1:40" ht="12.75" customHeight="1" x14ac:dyDescent="0.2">
      <c r="A412" s="482"/>
      <c r="B412" s="482"/>
      <c r="C412" s="482"/>
      <c r="D412" s="482"/>
      <c r="E412" s="482"/>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c r="AB412" s="482"/>
      <c r="AC412" s="482"/>
      <c r="AD412" s="482"/>
      <c r="AE412" s="482"/>
      <c r="AF412" s="482"/>
      <c r="AG412" s="482"/>
      <c r="AH412" s="482"/>
      <c r="AI412" s="482"/>
      <c r="AJ412" s="482"/>
      <c r="AK412" s="482"/>
      <c r="AL412" s="482"/>
      <c r="AM412" s="482"/>
      <c r="AN412" s="482"/>
    </row>
    <row r="413" spans="1:40" ht="12.75" customHeight="1" x14ac:dyDescent="0.2">
      <c r="A413" s="482"/>
      <c r="B413" s="482"/>
      <c r="C413" s="482"/>
      <c r="D413" s="482"/>
      <c r="E413" s="482"/>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c r="AB413" s="482"/>
      <c r="AC413" s="482"/>
      <c r="AD413" s="482"/>
      <c r="AE413" s="482"/>
      <c r="AF413" s="482"/>
      <c r="AG413" s="482"/>
      <c r="AH413" s="482"/>
      <c r="AI413" s="482"/>
      <c r="AJ413" s="482"/>
      <c r="AK413" s="482"/>
      <c r="AL413" s="482"/>
      <c r="AM413" s="482"/>
      <c r="AN413" s="482"/>
    </row>
    <row r="414" spans="1:40" ht="12.75" customHeight="1" x14ac:dyDescent="0.2">
      <c r="A414" s="482"/>
      <c r="B414" s="482"/>
      <c r="C414" s="482"/>
      <c r="D414" s="482"/>
      <c r="E414" s="482"/>
      <c r="F414" s="482"/>
      <c r="G414" s="482"/>
      <c r="H414" s="482"/>
      <c r="I414" s="482"/>
      <c r="J414" s="482"/>
      <c r="K414" s="482"/>
      <c r="L414" s="482"/>
      <c r="M414" s="482"/>
      <c r="N414" s="482"/>
      <c r="O414" s="482"/>
      <c r="P414" s="482"/>
      <c r="Q414" s="482"/>
      <c r="R414" s="482"/>
      <c r="S414" s="482"/>
      <c r="T414" s="482"/>
      <c r="U414" s="482"/>
      <c r="V414" s="482"/>
      <c r="W414" s="482"/>
      <c r="X414" s="482"/>
      <c r="Y414" s="482"/>
      <c r="Z414" s="482"/>
      <c r="AA414" s="482"/>
      <c r="AB414" s="482"/>
      <c r="AC414" s="482"/>
      <c r="AD414" s="482"/>
      <c r="AE414" s="482"/>
      <c r="AF414" s="482"/>
      <c r="AG414" s="482"/>
      <c r="AH414" s="482"/>
      <c r="AI414" s="482"/>
      <c r="AJ414" s="482"/>
      <c r="AK414" s="482"/>
      <c r="AL414" s="482"/>
      <c r="AM414" s="482"/>
      <c r="AN414" s="482"/>
    </row>
    <row r="415" spans="1:40" ht="12.75" customHeight="1" x14ac:dyDescent="0.2">
      <c r="A415" s="482"/>
      <c r="B415" s="482"/>
      <c r="C415" s="482"/>
      <c r="D415" s="482"/>
      <c r="E415" s="482"/>
      <c r="F415" s="482"/>
      <c r="G415" s="482"/>
      <c r="H415" s="482"/>
      <c r="I415" s="482"/>
      <c r="J415" s="482"/>
      <c r="K415" s="482"/>
      <c r="L415" s="482"/>
      <c r="M415" s="482"/>
      <c r="N415" s="482"/>
      <c r="O415" s="482"/>
      <c r="P415" s="482"/>
      <c r="Q415" s="482"/>
      <c r="R415" s="482"/>
      <c r="S415" s="482"/>
      <c r="T415" s="482"/>
      <c r="U415" s="482"/>
      <c r="V415" s="482"/>
      <c r="W415" s="482"/>
      <c r="X415" s="482"/>
      <c r="Y415" s="482"/>
      <c r="Z415" s="482"/>
      <c r="AA415" s="482"/>
      <c r="AB415" s="482"/>
      <c r="AC415" s="482"/>
      <c r="AD415" s="482"/>
      <c r="AE415" s="482"/>
      <c r="AF415" s="482"/>
      <c r="AG415" s="482"/>
      <c r="AH415" s="482"/>
      <c r="AI415" s="482"/>
      <c r="AJ415" s="482"/>
      <c r="AK415" s="482"/>
      <c r="AL415" s="482"/>
      <c r="AM415" s="482"/>
      <c r="AN415" s="482"/>
    </row>
    <row r="416" spans="1:40" ht="12.75" customHeight="1" x14ac:dyDescent="0.2">
      <c r="A416" s="482"/>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2"/>
      <c r="AD416" s="482"/>
      <c r="AE416" s="482"/>
      <c r="AF416" s="482"/>
      <c r="AG416" s="482"/>
      <c r="AH416" s="482"/>
      <c r="AI416" s="482"/>
      <c r="AJ416" s="482"/>
      <c r="AK416" s="482"/>
      <c r="AL416" s="482"/>
      <c r="AM416" s="482"/>
      <c r="AN416" s="482"/>
    </row>
    <row r="417" spans="1:40" ht="12.75" customHeight="1" x14ac:dyDescent="0.2">
      <c r="A417" s="482"/>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c r="AB417" s="482"/>
      <c r="AC417" s="482"/>
      <c r="AD417" s="482"/>
      <c r="AE417" s="482"/>
      <c r="AF417" s="482"/>
      <c r="AG417" s="482"/>
      <c r="AH417" s="482"/>
      <c r="AI417" s="482"/>
      <c r="AJ417" s="482"/>
      <c r="AK417" s="482"/>
      <c r="AL417" s="482"/>
      <c r="AM417" s="482"/>
      <c r="AN417" s="482"/>
    </row>
    <row r="418" spans="1:40" ht="12.75" customHeight="1" x14ac:dyDescent="0.2">
      <c r="A418" s="482"/>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c r="AB418" s="482"/>
      <c r="AC418" s="482"/>
      <c r="AD418" s="482"/>
      <c r="AE418" s="482"/>
      <c r="AF418" s="482"/>
      <c r="AG418" s="482"/>
      <c r="AH418" s="482"/>
      <c r="AI418" s="482"/>
      <c r="AJ418" s="482"/>
      <c r="AK418" s="482"/>
      <c r="AL418" s="482"/>
      <c r="AM418" s="482"/>
      <c r="AN418" s="482"/>
    </row>
    <row r="419" spans="1:40" ht="12.75" customHeight="1" x14ac:dyDescent="0.2">
      <c r="A419" s="482"/>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c r="AB419" s="482"/>
      <c r="AC419" s="482"/>
      <c r="AD419" s="482"/>
      <c r="AE419" s="482"/>
      <c r="AF419" s="482"/>
      <c r="AG419" s="482"/>
      <c r="AH419" s="482"/>
      <c r="AI419" s="482"/>
      <c r="AJ419" s="482"/>
      <c r="AK419" s="482"/>
      <c r="AL419" s="482"/>
      <c r="AM419" s="482"/>
      <c r="AN419" s="482"/>
    </row>
    <row r="420" spans="1:40" ht="12.75" customHeight="1" x14ac:dyDescent="0.2">
      <c r="A420" s="482"/>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c r="AB420" s="482"/>
      <c r="AC420" s="482"/>
      <c r="AD420" s="482"/>
      <c r="AE420" s="482"/>
      <c r="AF420" s="482"/>
      <c r="AG420" s="482"/>
      <c r="AH420" s="482"/>
      <c r="AI420" s="482"/>
      <c r="AJ420" s="482"/>
      <c r="AK420" s="482"/>
      <c r="AL420" s="482"/>
      <c r="AM420" s="482"/>
      <c r="AN420" s="482"/>
    </row>
    <row r="421" spans="1:40" ht="12.75" customHeight="1" x14ac:dyDescent="0.2">
      <c r="A421" s="482"/>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2"/>
      <c r="AD421" s="482"/>
      <c r="AE421" s="482"/>
      <c r="AF421" s="482"/>
      <c r="AG421" s="482"/>
      <c r="AH421" s="482"/>
      <c r="AI421" s="482"/>
      <c r="AJ421" s="482"/>
      <c r="AK421" s="482"/>
      <c r="AL421" s="482"/>
      <c r="AM421" s="482"/>
      <c r="AN421" s="482"/>
    </row>
    <row r="422" spans="1:40" ht="12.75" customHeight="1" x14ac:dyDescent="0.2">
      <c r="A422" s="482"/>
      <c r="B422" s="482"/>
      <c r="C422" s="482"/>
      <c r="D422" s="482"/>
      <c r="E422" s="482"/>
      <c r="F422" s="482"/>
      <c r="G422" s="482"/>
      <c r="H422" s="482"/>
      <c r="I422" s="482"/>
      <c r="J422" s="482"/>
      <c r="K422" s="482"/>
      <c r="L422" s="482"/>
      <c r="M422" s="482"/>
      <c r="N422" s="482"/>
      <c r="O422" s="482"/>
      <c r="P422" s="482"/>
      <c r="Q422" s="482"/>
      <c r="R422" s="482"/>
      <c r="S422" s="482"/>
      <c r="T422" s="482"/>
      <c r="U422" s="482"/>
      <c r="V422" s="482"/>
      <c r="W422" s="482"/>
      <c r="X422" s="482"/>
      <c r="Y422" s="482"/>
      <c r="Z422" s="482"/>
      <c r="AA422" s="482"/>
      <c r="AB422" s="482"/>
      <c r="AC422" s="482"/>
      <c r="AD422" s="482"/>
      <c r="AE422" s="482"/>
      <c r="AF422" s="482"/>
      <c r="AG422" s="482"/>
      <c r="AH422" s="482"/>
      <c r="AI422" s="482"/>
      <c r="AJ422" s="482"/>
      <c r="AK422" s="482"/>
      <c r="AL422" s="482"/>
      <c r="AM422" s="482"/>
      <c r="AN422" s="482"/>
    </row>
    <row r="423" spans="1:40" ht="12.75" customHeight="1" x14ac:dyDescent="0.2">
      <c r="A423" s="482"/>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2"/>
      <c r="Z423" s="482"/>
      <c r="AA423" s="482"/>
      <c r="AB423" s="482"/>
      <c r="AC423" s="482"/>
      <c r="AD423" s="482"/>
      <c r="AE423" s="482"/>
      <c r="AF423" s="482"/>
      <c r="AG423" s="482"/>
      <c r="AH423" s="482"/>
      <c r="AI423" s="482"/>
      <c r="AJ423" s="482"/>
      <c r="AK423" s="482"/>
      <c r="AL423" s="482"/>
      <c r="AM423" s="482"/>
      <c r="AN423" s="482"/>
    </row>
    <row r="424" spans="1:40" ht="12.75" customHeight="1" x14ac:dyDescent="0.2">
      <c r="A424" s="482"/>
      <c r="B424" s="482"/>
      <c r="C424" s="482"/>
      <c r="D424" s="482"/>
      <c r="E424" s="482"/>
      <c r="F424" s="482"/>
      <c r="G424" s="482"/>
      <c r="H424" s="482"/>
      <c r="I424" s="482"/>
      <c r="J424" s="482"/>
      <c r="K424" s="482"/>
      <c r="L424" s="482"/>
      <c r="M424" s="482"/>
      <c r="N424" s="482"/>
      <c r="O424" s="482"/>
      <c r="P424" s="482"/>
      <c r="Q424" s="482"/>
      <c r="R424" s="482"/>
      <c r="S424" s="482"/>
      <c r="T424" s="482"/>
      <c r="U424" s="482"/>
      <c r="V424" s="482"/>
      <c r="W424" s="482"/>
      <c r="X424" s="482"/>
      <c r="Y424" s="482"/>
      <c r="Z424" s="482"/>
      <c r="AA424" s="482"/>
      <c r="AB424" s="482"/>
      <c r="AC424" s="482"/>
      <c r="AD424" s="482"/>
      <c r="AE424" s="482"/>
      <c r="AF424" s="482"/>
      <c r="AG424" s="482"/>
      <c r="AH424" s="482"/>
      <c r="AI424" s="482"/>
      <c r="AJ424" s="482"/>
      <c r="AK424" s="482"/>
      <c r="AL424" s="482"/>
      <c r="AM424" s="482"/>
      <c r="AN424" s="482"/>
    </row>
    <row r="425" spans="1:40" ht="12.75" customHeight="1" x14ac:dyDescent="0.2">
      <c r="A425" s="482"/>
      <c r="B425" s="482"/>
      <c r="C425" s="482"/>
      <c r="D425" s="482"/>
      <c r="E425" s="482"/>
      <c r="F425" s="482"/>
      <c r="G425" s="482"/>
      <c r="H425" s="482"/>
      <c r="I425" s="482"/>
      <c r="J425" s="482"/>
      <c r="K425" s="482"/>
      <c r="L425" s="482"/>
      <c r="M425" s="482"/>
      <c r="N425" s="482"/>
      <c r="O425" s="482"/>
      <c r="P425" s="482"/>
      <c r="Q425" s="482"/>
      <c r="R425" s="482"/>
      <c r="S425" s="482"/>
      <c r="T425" s="482"/>
      <c r="U425" s="482"/>
      <c r="V425" s="482"/>
      <c r="W425" s="482"/>
      <c r="X425" s="482"/>
      <c r="Y425" s="482"/>
      <c r="Z425" s="482"/>
      <c r="AA425" s="482"/>
      <c r="AB425" s="482"/>
      <c r="AC425" s="482"/>
      <c r="AD425" s="482"/>
      <c r="AE425" s="482"/>
      <c r="AF425" s="482"/>
      <c r="AG425" s="482"/>
      <c r="AH425" s="482"/>
      <c r="AI425" s="482"/>
      <c r="AJ425" s="482"/>
      <c r="AK425" s="482"/>
      <c r="AL425" s="482"/>
      <c r="AM425" s="482"/>
      <c r="AN425" s="482"/>
    </row>
    <row r="426" spans="1:40" ht="12.75" customHeight="1" x14ac:dyDescent="0.2">
      <c r="A426" s="482"/>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2"/>
      <c r="AD426" s="482"/>
      <c r="AE426" s="482"/>
      <c r="AF426" s="482"/>
      <c r="AG426" s="482"/>
      <c r="AH426" s="482"/>
      <c r="AI426" s="482"/>
      <c r="AJ426" s="482"/>
      <c r="AK426" s="482"/>
      <c r="AL426" s="482"/>
      <c r="AM426" s="482"/>
      <c r="AN426" s="482"/>
    </row>
    <row r="427" spans="1:40" ht="12.75" customHeight="1" x14ac:dyDescent="0.2">
      <c r="A427" s="482"/>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2"/>
      <c r="AD427" s="482"/>
      <c r="AE427" s="482"/>
      <c r="AF427" s="482"/>
      <c r="AG427" s="482"/>
      <c r="AH427" s="482"/>
      <c r="AI427" s="482"/>
      <c r="AJ427" s="482"/>
      <c r="AK427" s="482"/>
      <c r="AL427" s="482"/>
      <c r="AM427" s="482"/>
      <c r="AN427" s="482"/>
    </row>
    <row r="428" spans="1:40" ht="12.75" customHeight="1" x14ac:dyDescent="0.2">
      <c r="A428" s="482"/>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2"/>
      <c r="AD428" s="482"/>
      <c r="AE428" s="482"/>
      <c r="AF428" s="482"/>
      <c r="AG428" s="482"/>
      <c r="AH428" s="482"/>
      <c r="AI428" s="482"/>
      <c r="AJ428" s="482"/>
      <c r="AK428" s="482"/>
      <c r="AL428" s="482"/>
      <c r="AM428" s="482"/>
      <c r="AN428" s="482"/>
    </row>
    <row r="429" spans="1:40" ht="12.75" customHeight="1" x14ac:dyDescent="0.2">
      <c r="A429" s="482"/>
      <c r="B429" s="482"/>
      <c r="C429" s="482"/>
      <c r="D429" s="482"/>
      <c r="E429" s="482"/>
      <c r="F429" s="482"/>
      <c r="G429" s="482"/>
      <c r="H429" s="482"/>
      <c r="I429" s="482"/>
      <c r="J429" s="482"/>
      <c r="K429" s="482"/>
      <c r="L429" s="482"/>
      <c r="M429" s="482"/>
      <c r="N429" s="482"/>
      <c r="O429" s="482"/>
      <c r="P429" s="482"/>
      <c r="Q429" s="482"/>
      <c r="R429" s="482"/>
      <c r="S429" s="482"/>
      <c r="T429" s="482"/>
      <c r="U429" s="482"/>
      <c r="V429" s="482"/>
      <c r="W429" s="482"/>
      <c r="X429" s="482"/>
      <c r="Y429" s="482"/>
      <c r="Z429" s="482"/>
      <c r="AA429" s="482"/>
      <c r="AB429" s="482"/>
      <c r="AC429" s="482"/>
      <c r="AD429" s="482"/>
      <c r="AE429" s="482"/>
      <c r="AF429" s="482"/>
      <c r="AG429" s="482"/>
      <c r="AH429" s="482"/>
      <c r="AI429" s="482"/>
      <c r="AJ429" s="482"/>
      <c r="AK429" s="482"/>
      <c r="AL429" s="482"/>
      <c r="AM429" s="482"/>
      <c r="AN429" s="482"/>
    </row>
    <row r="430" spans="1:40" ht="12.75" customHeight="1" x14ac:dyDescent="0.2">
      <c r="A430" s="482"/>
      <c r="B430" s="482"/>
      <c r="C430" s="482"/>
      <c r="D430" s="482"/>
      <c r="E430" s="482"/>
      <c r="F430" s="482"/>
      <c r="G430" s="482"/>
      <c r="H430" s="482"/>
      <c r="I430" s="482"/>
      <c r="J430" s="482"/>
      <c r="K430" s="482"/>
      <c r="L430" s="482"/>
      <c r="M430" s="482"/>
      <c r="N430" s="482"/>
      <c r="O430" s="482"/>
      <c r="P430" s="482"/>
      <c r="Q430" s="482"/>
      <c r="R430" s="482"/>
      <c r="S430" s="482"/>
      <c r="T430" s="482"/>
      <c r="U430" s="482"/>
      <c r="V430" s="482"/>
      <c r="W430" s="482"/>
      <c r="X430" s="482"/>
      <c r="Y430" s="482"/>
      <c r="Z430" s="482"/>
      <c r="AA430" s="482"/>
      <c r="AB430" s="482"/>
      <c r="AC430" s="482"/>
      <c r="AD430" s="482"/>
      <c r="AE430" s="482"/>
      <c r="AF430" s="482"/>
      <c r="AG430" s="482"/>
      <c r="AH430" s="482"/>
      <c r="AI430" s="482"/>
      <c r="AJ430" s="482"/>
      <c r="AK430" s="482"/>
      <c r="AL430" s="482"/>
      <c r="AM430" s="482"/>
      <c r="AN430" s="482"/>
    </row>
    <row r="431" spans="1:40" ht="12.75" customHeight="1" x14ac:dyDescent="0.2">
      <c r="A431" s="482"/>
      <c r="B431" s="482"/>
      <c r="C431" s="482"/>
      <c r="D431" s="482"/>
      <c r="E431" s="482"/>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c r="AB431" s="482"/>
      <c r="AC431" s="482"/>
      <c r="AD431" s="482"/>
      <c r="AE431" s="482"/>
      <c r="AF431" s="482"/>
      <c r="AG431" s="482"/>
      <c r="AH431" s="482"/>
      <c r="AI431" s="482"/>
      <c r="AJ431" s="482"/>
      <c r="AK431" s="482"/>
      <c r="AL431" s="482"/>
      <c r="AM431" s="482"/>
      <c r="AN431" s="482"/>
    </row>
    <row r="432" spans="1:40" ht="12.75" customHeight="1" x14ac:dyDescent="0.2">
      <c r="A432" s="482"/>
      <c r="B432" s="482"/>
      <c r="C432" s="482"/>
      <c r="D432" s="482"/>
      <c r="E432" s="482"/>
      <c r="F432" s="482"/>
      <c r="G432" s="482"/>
      <c r="H432" s="482"/>
      <c r="I432" s="482"/>
      <c r="J432" s="482"/>
      <c r="K432" s="482"/>
      <c r="L432" s="482"/>
      <c r="M432" s="482"/>
      <c r="N432" s="482"/>
      <c r="O432" s="482"/>
      <c r="P432" s="482"/>
      <c r="Q432" s="482"/>
      <c r="R432" s="482"/>
      <c r="S432" s="482"/>
      <c r="T432" s="482"/>
      <c r="U432" s="482"/>
      <c r="V432" s="482"/>
      <c r="W432" s="482"/>
      <c r="X432" s="482"/>
      <c r="Y432" s="482"/>
      <c r="Z432" s="482"/>
      <c r="AA432" s="482"/>
      <c r="AB432" s="482"/>
      <c r="AC432" s="482"/>
      <c r="AD432" s="482"/>
      <c r="AE432" s="482"/>
      <c r="AF432" s="482"/>
      <c r="AG432" s="482"/>
      <c r="AH432" s="482"/>
      <c r="AI432" s="482"/>
      <c r="AJ432" s="482"/>
      <c r="AK432" s="482"/>
      <c r="AL432" s="482"/>
      <c r="AM432" s="482"/>
      <c r="AN432" s="482"/>
    </row>
    <row r="433" spans="1:40" ht="12.75" customHeight="1" x14ac:dyDescent="0.2">
      <c r="A433" s="482"/>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c r="AB433" s="482"/>
      <c r="AC433" s="482"/>
      <c r="AD433" s="482"/>
      <c r="AE433" s="482"/>
      <c r="AF433" s="482"/>
      <c r="AG433" s="482"/>
      <c r="AH433" s="482"/>
      <c r="AI433" s="482"/>
      <c r="AJ433" s="482"/>
      <c r="AK433" s="482"/>
      <c r="AL433" s="482"/>
      <c r="AM433" s="482"/>
      <c r="AN433" s="482"/>
    </row>
    <row r="434" spans="1:40" ht="12.75" customHeight="1" x14ac:dyDescent="0.2">
      <c r="A434" s="482"/>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2"/>
      <c r="AD434" s="482"/>
      <c r="AE434" s="482"/>
      <c r="AF434" s="482"/>
      <c r="AG434" s="482"/>
      <c r="AH434" s="482"/>
      <c r="AI434" s="482"/>
      <c r="AJ434" s="482"/>
      <c r="AK434" s="482"/>
      <c r="AL434" s="482"/>
      <c r="AM434" s="482"/>
      <c r="AN434" s="482"/>
    </row>
    <row r="435" spans="1:40" ht="12.75" customHeight="1" x14ac:dyDescent="0.2">
      <c r="A435" s="482"/>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2"/>
      <c r="AD435" s="482"/>
      <c r="AE435" s="482"/>
      <c r="AF435" s="482"/>
      <c r="AG435" s="482"/>
      <c r="AH435" s="482"/>
      <c r="AI435" s="482"/>
      <c r="AJ435" s="482"/>
      <c r="AK435" s="482"/>
      <c r="AL435" s="482"/>
      <c r="AM435" s="482"/>
      <c r="AN435" s="482"/>
    </row>
    <row r="436" spans="1:40" ht="12.75" customHeight="1" x14ac:dyDescent="0.2">
      <c r="A436" s="482"/>
      <c r="B436" s="482"/>
      <c r="C436" s="482"/>
      <c r="D436" s="482"/>
      <c r="E436" s="482"/>
      <c r="F436" s="482"/>
      <c r="G436" s="482"/>
      <c r="H436" s="482"/>
      <c r="I436" s="482"/>
      <c r="J436" s="482"/>
      <c r="K436" s="482"/>
      <c r="L436" s="482"/>
      <c r="M436" s="482"/>
      <c r="N436" s="482"/>
      <c r="O436" s="482"/>
      <c r="P436" s="482"/>
      <c r="Q436" s="482"/>
      <c r="R436" s="482"/>
      <c r="S436" s="482"/>
      <c r="T436" s="482"/>
      <c r="U436" s="482"/>
      <c r="V436" s="482"/>
      <c r="W436" s="482"/>
      <c r="X436" s="482"/>
      <c r="Y436" s="482"/>
      <c r="Z436" s="482"/>
      <c r="AA436" s="482"/>
      <c r="AB436" s="482"/>
      <c r="AC436" s="482"/>
      <c r="AD436" s="482"/>
      <c r="AE436" s="482"/>
      <c r="AF436" s="482"/>
      <c r="AG436" s="482"/>
      <c r="AH436" s="482"/>
      <c r="AI436" s="482"/>
      <c r="AJ436" s="482"/>
      <c r="AK436" s="482"/>
      <c r="AL436" s="482"/>
      <c r="AM436" s="482"/>
      <c r="AN436" s="482"/>
    </row>
    <row r="437" spans="1:40" ht="12.75" customHeight="1" x14ac:dyDescent="0.2">
      <c r="A437" s="482"/>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c r="AB437" s="482"/>
      <c r="AC437" s="482"/>
      <c r="AD437" s="482"/>
      <c r="AE437" s="482"/>
      <c r="AF437" s="482"/>
      <c r="AG437" s="482"/>
      <c r="AH437" s="482"/>
      <c r="AI437" s="482"/>
      <c r="AJ437" s="482"/>
      <c r="AK437" s="482"/>
      <c r="AL437" s="482"/>
      <c r="AM437" s="482"/>
      <c r="AN437" s="482"/>
    </row>
    <row r="438" spans="1:40" ht="12.75" customHeight="1" x14ac:dyDescent="0.2">
      <c r="A438" s="482"/>
      <c r="B438" s="482"/>
      <c r="C438" s="482"/>
      <c r="D438" s="482"/>
      <c r="E438" s="482"/>
      <c r="F438" s="482"/>
      <c r="G438" s="482"/>
      <c r="H438" s="482"/>
      <c r="I438" s="482"/>
      <c r="J438" s="482"/>
      <c r="K438" s="482"/>
      <c r="L438" s="482"/>
      <c r="M438" s="482"/>
      <c r="N438" s="482"/>
      <c r="O438" s="482"/>
      <c r="P438" s="482"/>
      <c r="Q438" s="482"/>
      <c r="R438" s="482"/>
      <c r="S438" s="482"/>
      <c r="T438" s="482"/>
      <c r="U438" s="482"/>
      <c r="V438" s="482"/>
      <c r="W438" s="482"/>
      <c r="X438" s="482"/>
      <c r="Y438" s="482"/>
      <c r="Z438" s="482"/>
      <c r="AA438" s="482"/>
      <c r="AB438" s="482"/>
      <c r="AC438" s="482"/>
      <c r="AD438" s="482"/>
      <c r="AE438" s="482"/>
      <c r="AF438" s="482"/>
      <c r="AG438" s="482"/>
      <c r="AH438" s="482"/>
      <c r="AI438" s="482"/>
      <c r="AJ438" s="482"/>
      <c r="AK438" s="482"/>
      <c r="AL438" s="482"/>
      <c r="AM438" s="482"/>
      <c r="AN438" s="482"/>
    </row>
    <row r="439" spans="1:40" ht="12.75" customHeight="1" x14ac:dyDescent="0.2">
      <c r="A439" s="482"/>
      <c r="B439" s="482"/>
      <c r="C439" s="482"/>
      <c r="D439" s="482"/>
      <c r="E439" s="482"/>
      <c r="F439" s="482"/>
      <c r="G439" s="482"/>
      <c r="H439" s="482"/>
      <c r="I439" s="482"/>
      <c r="J439" s="482"/>
      <c r="K439" s="482"/>
      <c r="L439" s="482"/>
      <c r="M439" s="482"/>
      <c r="N439" s="482"/>
      <c r="O439" s="482"/>
      <c r="P439" s="482"/>
      <c r="Q439" s="482"/>
      <c r="R439" s="482"/>
      <c r="S439" s="482"/>
      <c r="T439" s="482"/>
      <c r="U439" s="482"/>
      <c r="V439" s="482"/>
      <c r="W439" s="482"/>
      <c r="X439" s="482"/>
      <c r="Y439" s="482"/>
      <c r="Z439" s="482"/>
      <c r="AA439" s="482"/>
      <c r="AB439" s="482"/>
      <c r="AC439" s="482"/>
      <c r="AD439" s="482"/>
      <c r="AE439" s="482"/>
      <c r="AF439" s="482"/>
      <c r="AG439" s="482"/>
      <c r="AH439" s="482"/>
      <c r="AI439" s="482"/>
      <c r="AJ439" s="482"/>
      <c r="AK439" s="482"/>
      <c r="AL439" s="482"/>
      <c r="AM439" s="482"/>
      <c r="AN439" s="482"/>
    </row>
    <row r="440" spans="1:40" ht="12.75" customHeight="1" x14ac:dyDescent="0.2">
      <c r="A440" s="482"/>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2"/>
      <c r="AD440" s="482"/>
      <c r="AE440" s="482"/>
      <c r="AF440" s="482"/>
      <c r="AG440" s="482"/>
      <c r="AH440" s="482"/>
      <c r="AI440" s="482"/>
      <c r="AJ440" s="482"/>
      <c r="AK440" s="482"/>
      <c r="AL440" s="482"/>
      <c r="AM440" s="482"/>
      <c r="AN440" s="482"/>
    </row>
    <row r="441" spans="1:40" ht="12.75" customHeight="1" x14ac:dyDescent="0.2">
      <c r="A441" s="482"/>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2"/>
      <c r="AD441" s="482"/>
      <c r="AE441" s="482"/>
      <c r="AF441" s="482"/>
      <c r="AG441" s="482"/>
      <c r="AH441" s="482"/>
      <c r="AI441" s="482"/>
      <c r="AJ441" s="482"/>
      <c r="AK441" s="482"/>
      <c r="AL441" s="482"/>
      <c r="AM441" s="482"/>
      <c r="AN441" s="482"/>
    </row>
    <row r="442" spans="1:40" ht="12.75" customHeight="1" x14ac:dyDescent="0.2">
      <c r="A442" s="482"/>
      <c r="B442" s="482"/>
      <c r="C442" s="482"/>
      <c r="D442" s="482"/>
      <c r="E442" s="482"/>
      <c r="F442" s="482"/>
      <c r="G442" s="482"/>
      <c r="H442" s="482"/>
      <c r="I442" s="482"/>
      <c r="J442" s="482"/>
      <c r="K442" s="482"/>
      <c r="L442" s="482"/>
      <c r="M442" s="482"/>
      <c r="N442" s="482"/>
      <c r="O442" s="482"/>
      <c r="P442" s="482"/>
      <c r="Q442" s="482"/>
      <c r="R442" s="482"/>
      <c r="S442" s="482"/>
      <c r="T442" s="482"/>
      <c r="U442" s="482"/>
      <c r="V442" s="482"/>
      <c r="W442" s="482"/>
      <c r="X442" s="482"/>
      <c r="Y442" s="482"/>
      <c r="Z442" s="482"/>
      <c r="AA442" s="482"/>
      <c r="AB442" s="482"/>
      <c r="AC442" s="482"/>
      <c r="AD442" s="482"/>
      <c r="AE442" s="482"/>
      <c r="AF442" s="482"/>
      <c r="AG442" s="482"/>
      <c r="AH442" s="482"/>
      <c r="AI442" s="482"/>
      <c r="AJ442" s="482"/>
      <c r="AK442" s="482"/>
      <c r="AL442" s="482"/>
      <c r="AM442" s="482"/>
      <c r="AN442" s="482"/>
    </row>
    <row r="443" spans="1:40" ht="12.75" customHeight="1" x14ac:dyDescent="0.2">
      <c r="A443" s="482"/>
      <c r="B443" s="482"/>
      <c r="C443" s="482"/>
      <c r="D443" s="482"/>
      <c r="E443" s="482"/>
      <c r="F443" s="482"/>
      <c r="G443" s="482"/>
      <c r="H443" s="482"/>
      <c r="I443" s="482"/>
      <c r="J443" s="482"/>
      <c r="K443" s="482"/>
      <c r="L443" s="482"/>
      <c r="M443" s="482"/>
      <c r="N443" s="482"/>
      <c r="O443" s="482"/>
      <c r="P443" s="482"/>
      <c r="Q443" s="482"/>
      <c r="R443" s="482"/>
      <c r="S443" s="482"/>
      <c r="T443" s="482"/>
      <c r="U443" s="482"/>
      <c r="V443" s="482"/>
      <c r="W443" s="482"/>
      <c r="X443" s="482"/>
      <c r="Y443" s="482"/>
      <c r="Z443" s="482"/>
      <c r="AA443" s="482"/>
      <c r="AB443" s="482"/>
      <c r="AC443" s="482"/>
      <c r="AD443" s="482"/>
      <c r="AE443" s="482"/>
      <c r="AF443" s="482"/>
      <c r="AG443" s="482"/>
      <c r="AH443" s="482"/>
      <c r="AI443" s="482"/>
      <c r="AJ443" s="482"/>
      <c r="AK443" s="482"/>
      <c r="AL443" s="482"/>
      <c r="AM443" s="482"/>
      <c r="AN443" s="482"/>
    </row>
    <row r="444" spans="1:40" ht="12.75" customHeight="1" x14ac:dyDescent="0.2">
      <c r="A444" s="482"/>
      <c r="B444" s="482"/>
      <c r="C444" s="482"/>
      <c r="D444" s="482"/>
      <c r="E444" s="482"/>
      <c r="F444" s="482"/>
      <c r="G444" s="482"/>
      <c r="H444" s="482"/>
      <c r="I444" s="482"/>
      <c r="J444" s="482"/>
      <c r="K444" s="482"/>
      <c r="L444" s="482"/>
      <c r="M444" s="482"/>
      <c r="N444" s="482"/>
      <c r="O444" s="482"/>
      <c r="P444" s="482"/>
      <c r="Q444" s="482"/>
      <c r="R444" s="482"/>
      <c r="S444" s="482"/>
      <c r="T444" s="482"/>
      <c r="U444" s="482"/>
      <c r="V444" s="482"/>
      <c r="W444" s="482"/>
      <c r="X444" s="482"/>
      <c r="Y444" s="482"/>
      <c r="Z444" s="482"/>
      <c r="AA444" s="482"/>
      <c r="AB444" s="482"/>
      <c r="AC444" s="482"/>
      <c r="AD444" s="482"/>
      <c r="AE444" s="482"/>
      <c r="AF444" s="482"/>
      <c r="AG444" s="482"/>
      <c r="AH444" s="482"/>
      <c r="AI444" s="482"/>
      <c r="AJ444" s="482"/>
      <c r="AK444" s="482"/>
      <c r="AL444" s="482"/>
      <c r="AM444" s="482"/>
      <c r="AN444" s="482"/>
    </row>
    <row r="445" spans="1:40" ht="12.75" customHeight="1" x14ac:dyDescent="0.2">
      <c r="A445" s="482"/>
      <c r="B445" s="482"/>
      <c r="C445" s="482"/>
      <c r="D445" s="482"/>
      <c r="E445" s="482"/>
      <c r="F445" s="482"/>
      <c r="G445" s="482"/>
      <c r="H445" s="482"/>
      <c r="I445" s="482"/>
      <c r="J445" s="482"/>
      <c r="K445" s="482"/>
      <c r="L445" s="482"/>
      <c r="M445" s="482"/>
      <c r="N445" s="482"/>
      <c r="O445" s="482"/>
      <c r="P445" s="482"/>
      <c r="Q445" s="482"/>
      <c r="R445" s="482"/>
      <c r="S445" s="482"/>
      <c r="T445" s="482"/>
      <c r="U445" s="482"/>
      <c r="V445" s="482"/>
      <c r="W445" s="482"/>
      <c r="X445" s="482"/>
      <c r="Y445" s="482"/>
      <c r="Z445" s="482"/>
      <c r="AA445" s="482"/>
      <c r="AB445" s="482"/>
      <c r="AC445" s="482"/>
      <c r="AD445" s="482"/>
      <c r="AE445" s="482"/>
      <c r="AF445" s="482"/>
      <c r="AG445" s="482"/>
      <c r="AH445" s="482"/>
      <c r="AI445" s="482"/>
      <c r="AJ445" s="482"/>
      <c r="AK445" s="482"/>
      <c r="AL445" s="482"/>
      <c r="AM445" s="482"/>
      <c r="AN445" s="482"/>
    </row>
    <row r="446" spans="1:40" ht="12.75" customHeight="1" x14ac:dyDescent="0.2">
      <c r="A446" s="482"/>
      <c r="B446" s="482"/>
      <c r="C446" s="482"/>
      <c r="D446" s="482"/>
      <c r="E446" s="482"/>
      <c r="F446" s="482"/>
      <c r="G446" s="482"/>
      <c r="H446" s="482"/>
      <c r="I446" s="482"/>
      <c r="J446" s="482"/>
      <c r="K446" s="482"/>
      <c r="L446" s="482"/>
      <c r="M446" s="482"/>
      <c r="N446" s="482"/>
      <c r="O446" s="482"/>
      <c r="P446" s="482"/>
      <c r="Q446" s="482"/>
      <c r="R446" s="482"/>
      <c r="S446" s="482"/>
      <c r="T446" s="482"/>
      <c r="U446" s="482"/>
      <c r="V446" s="482"/>
      <c r="W446" s="482"/>
      <c r="X446" s="482"/>
      <c r="Y446" s="482"/>
      <c r="Z446" s="482"/>
      <c r="AA446" s="482"/>
      <c r="AB446" s="482"/>
      <c r="AC446" s="482"/>
      <c r="AD446" s="482"/>
      <c r="AE446" s="482"/>
      <c r="AF446" s="482"/>
      <c r="AG446" s="482"/>
      <c r="AH446" s="482"/>
      <c r="AI446" s="482"/>
      <c r="AJ446" s="482"/>
      <c r="AK446" s="482"/>
      <c r="AL446" s="482"/>
      <c r="AM446" s="482"/>
      <c r="AN446" s="482"/>
    </row>
    <row r="447" spans="1:40" ht="12.75" customHeight="1" x14ac:dyDescent="0.2">
      <c r="A447" s="482"/>
      <c r="B447" s="482"/>
      <c r="C447" s="482"/>
      <c r="D447" s="482"/>
      <c r="E447" s="482"/>
      <c r="F447" s="482"/>
      <c r="G447" s="482"/>
      <c r="H447" s="482"/>
      <c r="I447" s="482"/>
      <c r="J447" s="482"/>
      <c r="K447" s="482"/>
      <c r="L447" s="482"/>
      <c r="M447" s="482"/>
      <c r="N447" s="482"/>
      <c r="O447" s="482"/>
      <c r="P447" s="482"/>
      <c r="Q447" s="482"/>
      <c r="R447" s="482"/>
      <c r="S447" s="482"/>
      <c r="T447" s="482"/>
      <c r="U447" s="482"/>
      <c r="V447" s="482"/>
      <c r="W447" s="482"/>
      <c r="X447" s="482"/>
      <c r="Y447" s="482"/>
      <c r="Z447" s="482"/>
      <c r="AA447" s="482"/>
      <c r="AB447" s="482"/>
      <c r="AC447" s="482"/>
      <c r="AD447" s="482"/>
      <c r="AE447" s="482"/>
      <c r="AF447" s="482"/>
      <c r="AG447" s="482"/>
      <c r="AH447" s="482"/>
      <c r="AI447" s="482"/>
      <c r="AJ447" s="482"/>
      <c r="AK447" s="482"/>
      <c r="AL447" s="482"/>
      <c r="AM447" s="482"/>
      <c r="AN447" s="482"/>
    </row>
    <row r="448" spans="1:40" ht="12.75" customHeight="1" x14ac:dyDescent="0.2">
      <c r="A448" s="482"/>
      <c r="B448" s="482"/>
      <c r="C448" s="482"/>
      <c r="D448" s="482"/>
      <c r="E448" s="482"/>
      <c r="F448" s="482"/>
      <c r="G448" s="482"/>
      <c r="H448" s="482"/>
      <c r="I448" s="482"/>
      <c r="J448" s="482"/>
      <c r="K448" s="482"/>
      <c r="L448" s="482"/>
      <c r="M448" s="482"/>
      <c r="N448" s="482"/>
      <c r="O448" s="482"/>
      <c r="P448" s="482"/>
      <c r="Q448" s="482"/>
      <c r="R448" s="482"/>
      <c r="S448" s="482"/>
      <c r="T448" s="482"/>
      <c r="U448" s="482"/>
      <c r="V448" s="482"/>
      <c r="W448" s="482"/>
      <c r="X448" s="482"/>
      <c r="Y448" s="482"/>
      <c r="Z448" s="482"/>
      <c r="AA448" s="482"/>
      <c r="AB448" s="482"/>
      <c r="AC448" s="482"/>
      <c r="AD448" s="482"/>
      <c r="AE448" s="482"/>
      <c r="AF448" s="482"/>
      <c r="AG448" s="482"/>
      <c r="AH448" s="482"/>
      <c r="AI448" s="482"/>
      <c r="AJ448" s="482"/>
      <c r="AK448" s="482"/>
      <c r="AL448" s="482"/>
      <c r="AM448" s="482"/>
      <c r="AN448" s="482"/>
    </row>
    <row r="449" spans="1:40" ht="12.75" customHeight="1" x14ac:dyDescent="0.2">
      <c r="A449" s="482"/>
      <c r="B449" s="482"/>
      <c r="C449" s="482"/>
      <c r="D449" s="482"/>
      <c r="E449" s="482"/>
      <c r="F449" s="482"/>
      <c r="G449" s="482"/>
      <c r="H449" s="482"/>
      <c r="I449" s="482"/>
      <c r="J449" s="482"/>
      <c r="K449" s="482"/>
      <c r="L449" s="482"/>
      <c r="M449" s="482"/>
      <c r="N449" s="482"/>
      <c r="O449" s="482"/>
      <c r="P449" s="482"/>
      <c r="Q449" s="482"/>
      <c r="R449" s="482"/>
      <c r="S449" s="482"/>
      <c r="T449" s="482"/>
      <c r="U449" s="482"/>
      <c r="V449" s="482"/>
      <c r="W449" s="482"/>
      <c r="X449" s="482"/>
      <c r="Y449" s="482"/>
      <c r="Z449" s="482"/>
      <c r="AA449" s="482"/>
      <c r="AB449" s="482"/>
      <c r="AC449" s="482"/>
      <c r="AD449" s="482"/>
      <c r="AE449" s="482"/>
      <c r="AF449" s="482"/>
      <c r="AG449" s="482"/>
      <c r="AH449" s="482"/>
      <c r="AI449" s="482"/>
      <c r="AJ449" s="482"/>
      <c r="AK449" s="482"/>
      <c r="AL449" s="482"/>
      <c r="AM449" s="482"/>
      <c r="AN449" s="482"/>
    </row>
    <row r="450" spans="1:40" ht="12.75" customHeight="1" x14ac:dyDescent="0.2">
      <c r="A450" s="482"/>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2"/>
      <c r="AD450" s="482"/>
      <c r="AE450" s="482"/>
      <c r="AF450" s="482"/>
      <c r="AG450" s="482"/>
      <c r="AH450" s="482"/>
      <c r="AI450" s="482"/>
      <c r="AJ450" s="482"/>
      <c r="AK450" s="482"/>
      <c r="AL450" s="482"/>
      <c r="AM450" s="482"/>
      <c r="AN450" s="482"/>
    </row>
    <row r="451" spans="1:40" ht="12.75" customHeight="1" x14ac:dyDescent="0.2">
      <c r="A451" s="482"/>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2"/>
      <c r="AD451" s="482"/>
      <c r="AE451" s="482"/>
      <c r="AF451" s="482"/>
      <c r="AG451" s="482"/>
      <c r="AH451" s="482"/>
      <c r="AI451" s="482"/>
      <c r="AJ451" s="482"/>
      <c r="AK451" s="482"/>
      <c r="AL451" s="482"/>
      <c r="AM451" s="482"/>
      <c r="AN451" s="482"/>
    </row>
    <row r="452" spans="1:40" ht="12.75" customHeight="1" x14ac:dyDescent="0.2">
      <c r="A452" s="482"/>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c r="AB452" s="482"/>
      <c r="AC452" s="482"/>
      <c r="AD452" s="482"/>
      <c r="AE452" s="482"/>
      <c r="AF452" s="482"/>
      <c r="AG452" s="482"/>
      <c r="AH452" s="482"/>
      <c r="AI452" s="482"/>
      <c r="AJ452" s="482"/>
      <c r="AK452" s="482"/>
      <c r="AL452" s="482"/>
      <c r="AM452" s="482"/>
      <c r="AN452" s="482"/>
    </row>
    <row r="453" spans="1:40" ht="12.75" customHeight="1" x14ac:dyDescent="0.2">
      <c r="A453" s="482"/>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c r="AB453" s="482"/>
      <c r="AC453" s="482"/>
      <c r="AD453" s="482"/>
      <c r="AE453" s="482"/>
      <c r="AF453" s="482"/>
      <c r="AG453" s="482"/>
      <c r="AH453" s="482"/>
      <c r="AI453" s="482"/>
      <c r="AJ453" s="482"/>
      <c r="AK453" s="482"/>
      <c r="AL453" s="482"/>
      <c r="AM453" s="482"/>
      <c r="AN453" s="482"/>
    </row>
    <row r="454" spans="1:40" ht="12.75" customHeight="1" x14ac:dyDescent="0.2">
      <c r="A454" s="482"/>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2"/>
      <c r="AD454" s="482"/>
      <c r="AE454" s="482"/>
      <c r="AF454" s="482"/>
      <c r="AG454" s="482"/>
      <c r="AH454" s="482"/>
      <c r="AI454" s="482"/>
      <c r="AJ454" s="482"/>
      <c r="AK454" s="482"/>
      <c r="AL454" s="482"/>
      <c r="AM454" s="482"/>
      <c r="AN454" s="482"/>
    </row>
    <row r="455" spans="1:40" ht="12.75" customHeight="1" x14ac:dyDescent="0.2">
      <c r="A455" s="482"/>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c r="AB455" s="482"/>
      <c r="AC455" s="482"/>
      <c r="AD455" s="482"/>
      <c r="AE455" s="482"/>
      <c r="AF455" s="482"/>
      <c r="AG455" s="482"/>
      <c r="AH455" s="482"/>
      <c r="AI455" s="482"/>
      <c r="AJ455" s="482"/>
      <c r="AK455" s="482"/>
      <c r="AL455" s="482"/>
      <c r="AM455" s="482"/>
      <c r="AN455" s="482"/>
    </row>
    <row r="456" spans="1:40" ht="12.75" customHeight="1" x14ac:dyDescent="0.2">
      <c r="A456" s="482"/>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c r="AB456" s="482"/>
      <c r="AC456" s="482"/>
      <c r="AD456" s="482"/>
      <c r="AE456" s="482"/>
      <c r="AF456" s="482"/>
      <c r="AG456" s="482"/>
      <c r="AH456" s="482"/>
      <c r="AI456" s="482"/>
      <c r="AJ456" s="482"/>
      <c r="AK456" s="482"/>
      <c r="AL456" s="482"/>
      <c r="AM456" s="482"/>
      <c r="AN456" s="482"/>
    </row>
    <row r="457" spans="1:40" ht="12.75" customHeight="1" x14ac:dyDescent="0.2">
      <c r="A457" s="482"/>
      <c r="B457" s="482"/>
      <c r="C457" s="482"/>
      <c r="D457" s="482"/>
      <c r="E457" s="482"/>
      <c r="F457" s="482"/>
      <c r="G457" s="482"/>
      <c r="H457" s="482"/>
      <c r="I457" s="482"/>
      <c r="J457" s="482"/>
      <c r="K457" s="482"/>
      <c r="L457" s="482"/>
      <c r="M457" s="482"/>
      <c r="N457" s="482"/>
      <c r="O457" s="482"/>
      <c r="P457" s="482"/>
      <c r="Q457" s="482"/>
      <c r="R457" s="482"/>
      <c r="S457" s="482"/>
      <c r="T457" s="482"/>
      <c r="U457" s="482"/>
      <c r="V457" s="482"/>
      <c r="W457" s="482"/>
      <c r="X457" s="482"/>
      <c r="Y457" s="482"/>
      <c r="Z457" s="482"/>
      <c r="AA457" s="482"/>
      <c r="AB457" s="482"/>
      <c r="AC457" s="482"/>
      <c r="AD457" s="482"/>
      <c r="AE457" s="482"/>
      <c r="AF457" s="482"/>
      <c r="AG457" s="482"/>
      <c r="AH457" s="482"/>
      <c r="AI457" s="482"/>
      <c r="AJ457" s="482"/>
      <c r="AK457" s="482"/>
      <c r="AL457" s="482"/>
      <c r="AM457" s="482"/>
      <c r="AN457" s="482"/>
    </row>
    <row r="458" spans="1:40" ht="12.75" customHeight="1" x14ac:dyDescent="0.2">
      <c r="A458" s="482"/>
      <c r="B458" s="482"/>
      <c r="C458" s="482"/>
      <c r="D458" s="482"/>
      <c r="E458" s="482"/>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c r="AB458" s="482"/>
      <c r="AC458" s="482"/>
      <c r="AD458" s="482"/>
      <c r="AE458" s="482"/>
      <c r="AF458" s="482"/>
      <c r="AG458" s="482"/>
      <c r="AH458" s="482"/>
      <c r="AI458" s="482"/>
      <c r="AJ458" s="482"/>
      <c r="AK458" s="482"/>
      <c r="AL458" s="482"/>
      <c r="AM458" s="482"/>
      <c r="AN458" s="482"/>
    </row>
    <row r="459" spans="1:40" ht="12.75" customHeight="1" x14ac:dyDescent="0.2">
      <c r="A459" s="482"/>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2"/>
      <c r="Z459" s="482"/>
      <c r="AA459" s="482"/>
      <c r="AB459" s="482"/>
      <c r="AC459" s="482"/>
      <c r="AD459" s="482"/>
      <c r="AE459" s="482"/>
      <c r="AF459" s="482"/>
      <c r="AG459" s="482"/>
      <c r="AH459" s="482"/>
      <c r="AI459" s="482"/>
      <c r="AJ459" s="482"/>
      <c r="AK459" s="482"/>
      <c r="AL459" s="482"/>
      <c r="AM459" s="482"/>
      <c r="AN459" s="482"/>
    </row>
    <row r="460" spans="1:40" ht="12.75" customHeight="1" x14ac:dyDescent="0.2">
      <c r="A460" s="482"/>
      <c r="B460" s="482"/>
      <c r="C460" s="482"/>
      <c r="D460" s="482"/>
      <c r="E460" s="482"/>
      <c r="F460" s="482"/>
      <c r="G460" s="482"/>
      <c r="H460" s="482"/>
      <c r="I460" s="482"/>
      <c r="J460" s="482"/>
      <c r="K460" s="482"/>
      <c r="L460" s="482"/>
      <c r="M460" s="482"/>
      <c r="N460" s="482"/>
      <c r="O460" s="482"/>
      <c r="P460" s="482"/>
      <c r="Q460" s="482"/>
      <c r="R460" s="482"/>
      <c r="S460" s="482"/>
      <c r="T460" s="482"/>
      <c r="U460" s="482"/>
      <c r="V460" s="482"/>
      <c r="W460" s="482"/>
      <c r="X460" s="482"/>
      <c r="Y460" s="482"/>
      <c r="Z460" s="482"/>
      <c r="AA460" s="482"/>
      <c r="AB460" s="482"/>
      <c r="AC460" s="482"/>
      <c r="AD460" s="482"/>
      <c r="AE460" s="482"/>
      <c r="AF460" s="482"/>
      <c r="AG460" s="482"/>
      <c r="AH460" s="482"/>
      <c r="AI460" s="482"/>
      <c r="AJ460" s="482"/>
      <c r="AK460" s="482"/>
      <c r="AL460" s="482"/>
      <c r="AM460" s="482"/>
      <c r="AN460" s="482"/>
    </row>
    <row r="461" spans="1:40" ht="12.75" customHeight="1" x14ac:dyDescent="0.2">
      <c r="A461" s="482"/>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2"/>
      <c r="AD461" s="482"/>
      <c r="AE461" s="482"/>
      <c r="AF461" s="482"/>
      <c r="AG461" s="482"/>
      <c r="AH461" s="482"/>
      <c r="AI461" s="482"/>
      <c r="AJ461" s="482"/>
      <c r="AK461" s="482"/>
      <c r="AL461" s="482"/>
      <c r="AM461" s="482"/>
      <c r="AN461" s="482"/>
    </row>
    <row r="462" spans="1:40" ht="12.75" customHeight="1" x14ac:dyDescent="0.2">
      <c r="A462" s="482"/>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2"/>
      <c r="AD462" s="482"/>
      <c r="AE462" s="482"/>
      <c r="AF462" s="482"/>
      <c r="AG462" s="482"/>
      <c r="AH462" s="482"/>
      <c r="AI462" s="482"/>
      <c r="AJ462" s="482"/>
      <c r="AK462" s="482"/>
      <c r="AL462" s="482"/>
      <c r="AM462" s="482"/>
      <c r="AN462" s="482"/>
    </row>
    <row r="463" spans="1:40" ht="12.75" customHeight="1" x14ac:dyDescent="0.2">
      <c r="A463" s="482"/>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c r="AB463" s="482"/>
      <c r="AC463" s="482"/>
      <c r="AD463" s="482"/>
      <c r="AE463" s="482"/>
      <c r="AF463" s="482"/>
      <c r="AG463" s="482"/>
      <c r="AH463" s="482"/>
      <c r="AI463" s="482"/>
      <c r="AJ463" s="482"/>
      <c r="AK463" s="482"/>
      <c r="AL463" s="482"/>
      <c r="AM463" s="482"/>
      <c r="AN463" s="482"/>
    </row>
    <row r="464" spans="1:40" ht="12.75" customHeight="1" x14ac:dyDescent="0.2">
      <c r="A464" s="482"/>
      <c r="B464" s="482"/>
      <c r="C464" s="482"/>
      <c r="D464" s="482"/>
      <c r="E464" s="482"/>
      <c r="F464" s="482"/>
      <c r="G464" s="482"/>
      <c r="H464" s="482"/>
      <c r="I464" s="482"/>
      <c r="J464" s="482"/>
      <c r="K464" s="482"/>
      <c r="L464" s="482"/>
      <c r="M464" s="482"/>
      <c r="N464" s="482"/>
      <c r="O464" s="482"/>
      <c r="P464" s="482"/>
      <c r="Q464" s="482"/>
      <c r="R464" s="482"/>
      <c r="S464" s="482"/>
      <c r="T464" s="482"/>
      <c r="U464" s="482"/>
      <c r="V464" s="482"/>
      <c r="W464" s="482"/>
      <c r="X464" s="482"/>
      <c r="Y464" s="482"/>
      <c r="Z464" s="482"/>
      <c r="AA464" s="482"/>
      <c r="AB464" s="482"/>
      <c r="AC464" s="482"/>
      <c r="AD464" s="482"/>
      <c r="AE464" s="482"/>
      <c r="AF464" s="482"/>
      <c r="AG464" s="482"/>
      <c r="AH464" s="482"/>
      <c r="AI464" s="482"/>
      <c r="AJ464" s="482"/>
      <c r="AK464" s="482"/>
      <c r="AL464" s="482"/>
      <c r="AM464" s="482"/>
      <c r="AN464" s="482"/>
    </row>
    <row r="465" spans="1:40" ht="12.75" customHeight="1" x14ac:dyDescent="0.2">
      <c r="A465" s="482"/>
      <c r="B465" s="482"/>
      <c r="C465" s="482"/>
      <c r="D465" s="482"/>
      <c r="E465" s="482"/>
      <c r="F465" s="482"/>
      <c r="G465" s="482"/>
      <c r="H465" s="482"/>
      <c r="I465" s="482"/>
      <c r="J465" s="482"/>
      <c r="K465" s="482"/>
      <c r="L465" s="482"/>
      <c r="M465" s="482"/>
      <c r="N465" s="482"/>
      <c r="O465" s="482"/>
      <c r="P465" s="482"/>
      <c r="Q465" s="482"/>
      <c r="R465" s="482"/>
      <c r="S465" s="482"/>
      <c r="T465" s="482"/>
      <c r="U465" s="482"/>
      <c r="V465" s="482"/>
      <c r="W465" s="482"/>
      <c r="X465" s="482"/>
      <c r="Y465" s="482"/>
      <c r="Z465" s="482"/>
      <c r="AA465" s="482"/>
      <c r="AB465" s="482"/>
      <c r="AC465" s="482"/>
      <c r="AD465" s="482"/>
      <c r="AE465" s="482"/>
      <c r="AF465" s="482"/>
      <c r="AG465" s="482"/>
      <c r="AH465" s="482"/>
      <c r="AI465" s="482"/>
      <c r="AJ465" s="482"/>
      <c r="AK465" s="482"/>
      <c r="AL465" s="482"/>
      <c r="AM465" s="482"/>
      <c r="AN465" s="482"/>
    </row>
    <row r="466" spans="1:40" ht="12.75" customHeight="1" x14ac:dyDescent="0.2">
      <c r="A466" s="482"/>
      <c r="B466" s="482"/>
      <c r="C466" s="482"/>
      <c r="D466" s="482"/>
      <c r="E466" s="482"/>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c r="AB466" s="482"/>
      <c r="AC466" s="482"/>
      <c r="AD466" s="482"/>
      <c r="AE466" s="482"/>
      <c r="AF466" s="482"/>
      <c r="AG466" s="482"/>
      <c r="AH466" s="482"/>
      <c r="AI466" s="482"/>
      <c r="AJ466" s="482"/>
      <c r="AK466" s="482"/>
      <c r="AL466" s="482"/>
      <c r="AM466" s="482"/>
      <c r="AN466" s="482"/>
    </row>
    <row r="467" spans="1:40" ht="12.75" customHeight="1" x14ac:dyDescent="0.2">
      <c r="A467" s="482"/>
      <c r="B467" s="482"/>
      <c r="C467" s="482"/>
      <c r="D467" s="482"/>
      <c r="E467" s="482"/>
      <c r="F467" s="482"/>
      <c r="G467" s="482"/>
      <c r="H467" s="482"/>
      <c r="I467" s="482"/>
      <c r="J467" s="482"/>
      <c r="K467" s="482"/>
      <c r="L467" s="482"/>
      <c r="M467" s="482"/>
      <c r="N467" s="482"/>
      <c r="O467" s="482"/>
      <c r="P467" s="482"/>
      <c r="Q467" s="482"/>
      <c r="R467" s="482"/>
      <c r="S467" s="482"/>
      <c r="T467" s="482"/>
      <c r="U467" s="482"/>
      <c r="V467" s="482"/>
      <c r="W467" s="482"/>
      <c r="X467" s="482"/>
      <c r="Y467" s="482"/>
      <c r="Z467" s="482"/>
      <c r="AA467" s="482"/>
      <c r="AB467" s="482"/>
      <c r="AC467" s="482"/>
      <c r="AD467" s="482"/>
      <c r="AE467" s="482"/>
      <c r="AF467" s="482"/>
      <c r="AG467" s="482"/>
      <c r="AH467" s="482"/>
      <c r="AI467" s="482"/>
      <c r="AJ467" s="482"/>
      <c r="AK467" s="482"/>
      <c r="AL467" s="482"/>
      <c r="AM467" s="482"/>
      <c r="AN467" s="482"/>
    </row>
    <row r="468" spans="1:40" ht="12.75" customHeight="1" x14ac:dyDescent="0.2">
      <c r="A468" s="482"/>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c r="AB468" s="482"/>
      <c r="AC468" s="482"/>
      <c r="AD468" s="482"/>
      <c r="AE468" s="482"/>
      <c r="AF468" s="482"/>
      <c r="AG468" s="482"/>
      <c r="AH468" s="482"/>
      <c r="AI468" s="482"/>
      <c r="AJ468" s="482"/>
      <c r="AK468" s="482"/>
      <c r="AL468" s="482"/>
      <c r="AM468" s="482"/>
      <c r="AN468" s="482"/>
    </row>
    <row r="469" spans="1:40" ht="12.75" customHeight="1" x14ac:dyDescent="0.2">
      <c r="A469" s="482"/>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c r="AB469" s="482"/>
      <c r="AC469" s="482"/>
      <c r="AD469" s="482"/>
      <c r="AE469" s="482"/>
      <c r="AF469" s="482"/>
      <c r="AG469" s="482"/>
      <c r="AH469" s="482"/>
      <c r="AI469" s="482"/>
      <c r="AJ469" s="482"/>
      <c r="AK469" s="482"/>
      <c r="AL469" s="482"/>
      <c r="AM469" s="482"/>
      <c r="AN469" s="482"/>
    </row>
    <row r="470" spans="1:40" ht="12.75" customHeight="1" x14ac:dyDescent="0.2">
      <c r="A470" s="482"/>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2"/>
      <c r="AD470" s="482"/>
      <c r="AE470" s="482"/>
      <c r="AF470" s="482"/>
      <c r="AG470" s="482"/>
      <c r="AH470" s="482"/>
      <c r="AI470" s="482"/>
      <c r="AJ470" s="482"/>
      <c r="AK470" s="482"/>
      <c r="AL470" s="482"/>
      <c r="AM470" s="482"/>
      <c r="AN470" s="482"/>
    </row>
    <row r="471" spans="1:40" ht="12.75" customHeight="1" x14ac:dyDescent="0.2">
      <c r="A471" s="482"/>
      <c r="B471" s="482"/>
      <c r="C471" s="482"/>
      <c r="D471" s="482"/>
      <c r="E471" s="482"/>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c r="AB471" s="482"/>
      <c r="AC471" s="482"/>
      <c r="AD471" s="482"/>
      <c r="AE471" s="482"/>
      <c r="AF471" s="482"/>
      <c r="AG471" s="482"/>
      <c r="AH471" s="482"/>
      <c r="AI471" s="482"/>
      <c r="AJ471" s="482"/>
      <c r="AK471" s="482"/>
      <c r="AL471" s="482"/>
      <c r="AM471" s="482"/>
      <c r="AN471" s="482"/>
    </row>
    <row r="472" spans="1:40" ht="12.75" customHeight="1" x14ac:dyDescent="0.2">
      <c r="A472" s="482"/>
      <c r="B472" s="482"/>
      <c r="C472" s="482"/>
      <c r="D472" s="482"/>
      <c r="E472" s="482"/>
      <c r="F472" s="482"/>
      <c r="G472" s="482"/>
      <c r="H472" s="482"/>
      <c r="I472" s="482"/>
      <c r="J472" s="482"/>
      <c r="K472" s="482"/>
      <c r="L472" s="482"/>
      <c r="M472" s="482"/>
      <c r="N472" s="482"/>
      <c r="O472" s="482"/>
      <c r="P472" s="482"/>
      <c r="Q472" s="482"/>
      <c r="R472" s="482"/>
      <c r="S472" s="482"/>
      <c r="T472" s="482"/>
      <c r="U472" s="482"/>
      <c r="V472" s="482"/>
      <c r="W472" s="482"/>
      <c r="X472" s="482"/>
      <c r="Y472" s="482"/>
      <c r="Z472" s="482"/>
      <c r="AA472" s="482"/>
      <c r="AB472" s="482"/>
      <c r="AC472" s="482"/>
      <c r="AD472" s="482"/>
      <c r="AE472" s="482"/>
      <c r="AF472" s="482"/>
      <c r="AG472" s="482"/>
      <c r="AH472" s="482"/>
      <c r="AI472" s="482"/>
      <c r="AJ472" s="482"/>
      <c r="AK472" s="482"/>
      <c r="AL472" s="482"/>
      <c r="AM472" s="482"/>
      <c r="AN472" s="482"/>
    </row>
    <row r="473" spans="1:40" ht="12.75" customHeight="1" x14ac:dyDescent="0.2">
      <c r="A473" s="482"/>
      <c r="B473" s="482"/>
      <c r="C473" s="482"/>
      <c r="D473" s="482"/>
      <c r="E473" s="482"/>
      <c r="F473" s="482"/>
      <c r="G473" s="482"/>
      <c r="H473" s="482"/>
      <c r="I473" s="482"/>
      <c r="J473" s="482"/>
      <c r="K473" s="482"/>
      <c r="L473" s="482"/>
      <c r="M473" s="482"/>
      <c r="N473" s="482"/>
      <c r="O473" s="482"/>
      <c r="P473" s="482"/>
      <c r="Q473" s="482"/>
      <c r="R473" s="482"/>
      <c r="S473" s="482"/>
      <c r="T473" s="482"/>
      <c r="U473" s="482"/>
      <c r="V473" s="482"/>
      <c r="W473" s="482"/>
      <c r="X473" s="482"/>
      <c r="Y473" s="482"/>
      <c r="Z473" s="482"/>
      <c r="AA473" s="482"/>
      <c r="AB473" s="482"/>
      <c r="AC473" s="482"/>
      <c r="AD473" s="482"/>
      <c r="AE473" s="482"/>
      <c r="AF473" s="482"/>
      <c r="AG473" s="482"/>
      <c r="AH473" s="482"/>
      <c r="AI473" s="482"/>
      <c r="AJ473" s="482"/>
      <c r="AK473" s="482"/>
      <c r="AL473" s="482"/>
      <c r="AM473" s="482"/>
      <c r="AN473" s="482"/>
    </row>
    <row r="474" spans="1:40" ht="12.75" customHeight="1" x14ac:dyDescent="0.2">
      <c r="A474" s="482"/>
      <c r="B474" s="482"/>
      <c r="C474" s="482"/>
      <c r="D474" s="482"/>
      <c r="E474" s="482"/>
      <c r="F474" s="482"/>
      <c r="G474" s="482"/>
      <c r="H474" s="482"/>
      <c r="I474" s="482"/>
      <c r="J474" s="482"/>
      <c r="K474" s="482"/>
      <c r="L474" s="482"/>
      <c r="M474" s="482"/>
      <c r="N474" s="482"/>
      <c r="O474" s="482"/>
      <c r="P474" s="482"/>
      <c r="Q474" s="482"/>
      <c r="R474" s="482"/>
      <c r="S474" s="482"/>
      <c r="T474" s="482"/>
      <c r="U474" s="482"/>
      <c r="V474" s="482"/>
      <c r="W474" s="482"/>
      <c r="X474" s="482"/>
      <c r="Y474" s="482"/>
      <c r="Z474" s="482"/>
      <c r="AA474" s="482"/>
      <c r="AB474" s="482"/>
      <c r="AC474" s="482"/>
      <c r="AD474" s="482"/>
      <c r="AE474" s="482"/>
      <c r="AF474" s="482"/>
      <c r="AG474" s="482"/>
      <c r="AH474" s="482"/>
      <c r="AI474" s="482"/>
      <c r="AJ474" s="482"/>
      <c r="AK474" s="482"/>
      <c r="AL474" s="482"/>
      <c r="AM474" s="482"/>
      <c r="AN474" s="482"/>
    </row>
    <row r="475" spans="1:40" ht="12.75" customHeight="1" x14ac:dyDescent="0.2">
      <c r="A475" s="482"/>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2"/>
      <c r="AD475" s="482"/>
      <c r="AE475" s="482"/>
      <c r="AF475" s="482"/>
      <c r="AG475" s="482"/>
      <c r="AH475" s="482"/>
      <c r="AI475" s="482"/>
      <c r="AJ475" s="482"/>
      <c r="AK475" s="482"/>
      <c r="AL475" s="482"/>
      <c r="AM475" s="482"/>
      <c r="AN475" s="482"/>
    </row>
    <row r="476" spans="1:40" ht="12.75" customHeight="1" x14ac:dyDescent="0.2">
      <c r="A476" s="482"/>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2"/>
      <c r="AD476" s="482"/>
      <c r="AE476" s="482"/>
      <c r="AF476" s="482"/>
      <c r="AG476" s="482"/>
      <c r="AH476" s="482"/>
      <c r="AI476" s="482"/>
      <c r="AJ476" s="482"/>
      <c r="AK476" s="482"/>
      <c r="AL476" s="482"/>
      <c r="AM476" s="482"/>
      <c r="AN476" s="482"/>
    </row>
    <row r="477" spans="1:40" ht="12.75" customHeight="1" x14ac:dyDescent="0.2">
      <c r="A477" s="482"/>
      <c r="B477" s="482"/>
      <c r="C477" s="482"/>
      <c r="D477" s="482"/>
      <c r="E477" s="482"/>
      <c r="F477" s="482"/>
      <c r="G477" s="482"/>
      <c r="H477" s="482"/>
      <c r="I477" s="482"/>
      <c r="J477" s="482"/>
      <c r="K477" s="482"/>
      <c r="L477" s="482"/>
      <c r="M477" s="482"/>
      <c r="N477" s="482"/>
      <c r="O477" s="482"/>
      <c r="P477" s="482"/>
      <c r="Q477" s="482"/>
      <c r="R477" s="482"/>
      <c r="S477" s="482"/>
      <c r="T477" s="482"/>
      <c r="U477" s="482"/>
      <c r="V477" s="482"/>
      <c r="W477" s="482"/>
      <c r="X477" s="482"/>
      <c r="Y477" s="482"/>
      <c r="Z477" s="482"/>
      <c r="AA477" s="482"/>
      <c r="AB477" s="482"/>
      <c r="AC477" s="482"/>
      <c r="AD477" s="482"/>
      <c r="AE477" s="482"/>
      <c r="AF477" s="482"/>
      <c r="AG477" s="482"/>
      <c r="AH477" s="482"/>
      <c r="AI477" s="482"/>
      <c r="AJ477" s="482"/>
      <c r="AK477" s="482"/>
      <c r="AL477" s="482"/>
      <c r="AM477" s="482"/>
      <c r="AN477" s="482"/>
    </row>
    <row r="478" spans="1:40" ht="12.75" customHeight="1" x14ac:dyDescent="0.2">
      <c r="A478" s="482"/>
      <c r="B478" s="482"/>
      <c r="C478" s="482"/>
      <c r="D478" s="482"/>
      <c r="E478" s="482"/>
      <c r="F478" s="482"/>
      <c r="G478" s="482"/>
      <c r="H478" s="482"/>
      <c r="I478" s="482"/>
      <c r="J478" s="482"/>
      <c r="K478" s="482"/>
      <c r="L478" s="482"/>
      <c r="M478" s="482"/>
      <c r="N478" s="482"/>
      <c r="O478" s="482"/>
      <c r="P478" s="482"/>
      <c r="Q478" s="482"/>
      <c r="R478" s="482"/>
      <c r="S478" s="482"/>
      <c r="T478" s="482"/>
      <c r="U478" s="482"/>
      <c r="V478" s="482"/>
      <c r="W478" s="482"/>
      <c r="X478" s="482"/>
      <c r="Y478" s="482"/>
      <c r="Z478" s="482"/>
      <c r="AA478" s="482"/>
      <c r="AB478" s="482"/>
      <c r="AC478" s="482"/>
      <c r="AD478" s="482"/>
      <c r="AE478" s="482"/>
      <c r="AF478" s="482"/>
      <c r="AG478" s="482"/>
      <c r="AH478" s="482"/>
      <c r="AI478" s="482"/>
      <c r="AJ478" s="482"/>
      <c r="AK478" s="482"/>
      <c r="AL478" s="482"/>
      <c r="AM478" s="482"/>
      <c r="AN478" s="482"/>
    </row>
    <row r="479" spans="1:40" ht="12.75" customHeight="1" x14ac:dyDescent="0.2">
      <c r="A479" s="482"/>
      <c r="B479" s="482"/>
      <c r="C479" s="482"/>
      <c r="D479" s="482"/>
      <c r="E479" s="482"/>
      <c r="F479" s="482"/>
      <c r="G479" s="482"/>
      <c r="H479" s="482"/>
      <c r="I479" s="482"/>
      <c r="J479" s="482"/>
      <c r="K479" s="482"/>
      <c r="L479" s="482"/>
      <c r="M479" s="482"/>
      <c r="N479" s="482"/>
      <c r="O479" s="482"/>
      <c r="P479" s="482"/>
      <c r="Q479" s="482"/>
      <c r="R479" s="482"/>
      <c r="S479" s="482"/>
      <c r="T479" s="482"/>
      <c r="U479" s="482"/>
      <c r="V479" s="482"/>
      <c r="W479" s="482"/>
      <c r="X479" s="482"/>
      <c r="Y479" s="482"/>
      <c r="Z479" s="482"/>
      <c r="AA479" s="482"/>
      <c r="AB479" s="482"/>
      <c r="AC479" s="482"/>
      <c r="AD479" s="482"/>
      <c r="AE479" s="482"/>
      <c r="AF479" s="482"/>
      <c r="AG479" s="482"/>
      <c r="AH479" s="482"/>
      <c r="AI479" s="482"/>
      <c r="AJ479" s="482"/>
      <c r="AK479" s="482"/>
      <c r="AL479" s="482"/>
      <c r="AM479" s="482"/>
      <c r="AN479" s="482"/>
    </row>
    <row r="480" spans="1:40" ht="12.75" customHeight="1" x14ac:dyDescent="0.2">
      <c r="A480" s="482"/>
      <c r="B480" s="482"/>
      <c r="C480" s="482"/>
      <c r="D480" s="482"/>
      <c r="E480" s="482"/>
      <c r="F480" s="482"/>
      <c r="G480" s="482"/>
      <c r="H480" s="482"/>
      <c r="I480" s="482"/>
      <c r="J480" s="482"/>
      <c r="K480" s="482"/>
      <c r="L480" s="482"/>
      <c r="M480" s="482"/>
      <c r="N480" s="482"/>
      <c r="O480" s="482"/>
      <c r="P480" s="482"/>
      <c r="Q480" s="482"/>
      <c r="R480" s="482"/>
      <c r="S480" s="482"/>
      <c r="T480" s="482"/>
      <c r="U480" s="482"/>
      <c r="V480" s="482"/>
      <c r="W480" s="482"/>
      <c r="X480" s="482"/>
      <c r="Y480" s="482"/>
      <c r="Z480" s="482"/>
      <c r="AA480" s="482"/>
      <c r="AB480" s="482"/>
      <c r="AC480" s="482"/>
      <c r="AD480" s="482"/>
      <c r="AE480" s="482"/>
      <c r="AF480" s="482"/>
      <c r="AG480" s="482"/>
      <c r="AH480" s="482"/>
      <c r="AI480" s="482"/>
      <c r="AJ480" s="482"/>
      <c r="AK480" s="482"/>
      <c r="AL480" s="482"/>
      <c r="AM480" s="482"/>
      <c r="AN480" s="482"/>
    </row>
    <row r="481" spans="1:40" ht="12.75" customHeight="1" x14ac:dyDescent="0.2">
      <c r="A481" s="482"/>
      <c r="B481" s="482"/>
      <c r="C481" s="482"/>
      <c r="D481" s="482"/>
      <c r="E481" s="482"/>
      <c r="F481" s="482"/>
      <c r="G481" s="482"/>
      <c r="H481" s="482"/>
      <c r="I481" s="482"/>
      <c r="J481" s="482"/>
      <c r="K481" s="482"/>
      <c r="L481" s="482"/>
      <c r="M481" s="482"/>
      <c r="N481" s="482"/>
      <c r="O481" s="482"/>
      <c r="P481" s="482"/>
      <c r="Q481" s="482"/>
      <c r="R481" s="482"/>
      <c r="S481" s="482"/>
      <c r="T481" s="482"/>
      <c r="U481" s="482"/>
      <c r="V481" s="482"/>
      <c r="W481" s="482"/>
      <c r="X481" s="482"/>
      <c r="Y481" s="482"/>
      <c r="Z481" s="482"/>
      <c r="AA481" s="482"/>
      <c r="AB481" s="482"/>
      <c r="AC481" s="482"/>
      <c r="AD481" s="482"/>
      <c r="AE481" s="482"/>
      <c r="AF481" s="482"/>
      <c r="AG481" s="482"/>
      <c r="AH481" s="482"/>
      <c r="AI481" s="482"/>
      <c r="AJ481" s="482"/>
      <c r="AK481" s="482"/>
      <c r="AL481" s="482"/>
      <c r="AM481" s="482"/>
      <c r="AN481" s="482"/>
    </row>
    <row r="482" spans="1:40" ht="12.75" customHeight="1" x14ac:dyDescent="0.2">
      <c r="A482" s="482"/>
      <c r="B482" s="482"/>
      <c r="C482" s="482"/>
      <c r="D482" s="482"/>
      <c r="E482" s="482"/>
      <c r="F482" s="482"/>
      <c r="G482" s="482"/>
      <c r="H482" s="482"/>
      <c r="I482" s="482"/>
      <c r="J482" s="482"/>
      <c r="K482" s="482"/>
      <c r="L482" s="482"/>
      <c r="M482" s="482"/>
      <c r="N482" s="482"/>
      <c r="O482" s="482"/>
      <c r="P482" s="482"/>
      <c r="Q482" s="482"/>
      <c r="R482" s="482"/>
      <c r="S482" s="482"/>
      <c r="T482" s="482"/>
      <c r="U482" s="482"/>
      <c r="V482" s="482"/>
      <c r="W482" s="482"/>
      <c r="X482" s="482"/>
      <c r="Y482" s="482"/>
      <c r="Z482" s="482"/>
      <c r="AA482" s="482"/>
      <c r="AB482" s="482"/>
      <c r="AC482" s="482"/>
      <c r="AD482" s="482"/>
      <c r="AE482" s="482"/>
      <c r="AF482" s="482"/>
      <c r="AG482" s="482"/>
      <c r="AH482" s="482"/>
      <c r="AI482" s="482"/>
      <c r="AJ482" s="482"/>
      <c r="AK482" s="482"/>
      <c r="AL482" s="482"/>
      <c r="AM482" s="482"/>
      <c r="AN482" s="482"/>
    </row>
    <row r="483" spans="1:40" ht="12.75" customHeight="1" x14ac:dyDescent="0.2">
      <c r="A483" s="482"/>
      <c r="B483" s="482"/>
      <c r="C483" s="482"/>
      <c r="D483" s="482"/>
      <c r="E483" s="482"/>
      <c r="F483" s="482"/>
      <c r="G483" s="482"/>
      <c r="H483" s="482"/>
      <c r="I483" s="482"/>
      <c r="J483" s="482"/>
      <c r="K483" s="482"/>
      <c r="L483" s="482"/>
      <c r="M483" s="482"/>
      <c r="N483" s="482"/>
      <c r="O483" s="482"/>
      <c r="P483" s="482"/>
      <c r="Q483" s="482"/>
      <c r="R483" s="482"/>
      <c r="S483" s="482"/>
      <c r="T483" s="482"/>
      <c r="U483" s="482"/>
      <c r="V483" s="482"/>
      <c r="W483" s="482"/>
      <c r="X483" s="482"/>
      <c r="Y483" s="482"/>
      <c r="Z483" s="482"/>
      <c r="AA483" s="482"/>
      <c r="AB483" s="482"/>
      <c r="AC483" s="482"/>
      <c r="AD483" s="482"/>
      <c r="AE483" s="482"/>
      <c r="AF483" s="482"/>
      <c r="AG483" s="482"/>
      <c r="AH483" s="482"/>
      <c r="AI483" s="482"/>
      <c r="AJ483" s="482"/>
      <c r="AK483" s="482"/>
      <c r="AL483" s="482"/>
      <c r="AM483" s="482"/>
      <c r="AN483" s="482"/>
    </row>
    <row r="484" spans="1:40" ht="12.75" customHeight="1" x14ac:dyDescent="0.2">
      <c r="A484" s="482"/>
      <c r="B484" s="482"/>
      <c r="C484" s="482"/>
      <c r="D484" s="482"/>
      <c r="E484" s="482"/>
      <c r="F484" s="482"/>
      <c r="G484" s="482"/>
      <c r="H484" s="482"/>
      <c r="I484" s="482"/>
      <c r="J484" s="482"/>
      <c r="K484" s="482"/>
      <c r="L484" s="482"/>
      <c r="M484" s="482"/>
      <c r="N484" s="482"/>
      <c r="O484" s="482"/>
      <c r="P484" s="482"/>
      <c r="Q484" s="482"/>
      <c r="R484" s="482"/>
      <c r="S484" s="482"/>
      <c r="T484" s="482"/>
      <c r="U484" s="482"/>
      <c r="V484" s="482"/>
      <c r="W484" s="482"/>
      <c r="X484" s="482"/>
      <c r="Y484" s="482"/>
      <c r="Z484" s="482"/>
      <c r="AA484" s="482"/>
      <c r="AB484" s="482"/>
      <c r="AC484" s="482"/>
      <c r="AD484" s="482"/>
      <c r="AE484" s="482"/>
      <c r="AF484" s="482"/>
      <c r="AG484" s="482"/>
      <c r="AH484" s="482"/>
      <c r="AI484" s="482"/>
      <c r="AJ484" s="482"/>
      <c r="AK484" s="482"/>
      <c r="AL484" s="482"/>
      <c r="AM484" s="482"/>
      <c r="AN484" s="482"/>
    </row>
    <row r="485" spans="1:40" ht="12.75" customHeight="1" x14ac:dyDescent="0.2">
      <c r="A485" s="482"/>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2"/>
      <c r="AD485" s="482"/>
      <c r="AE485" s="482"/>
      <c r="AF485" s="482"/>
      <c r="AG485" s="482"/>
      <c r="AH485" s="482"/>
      <c r="AI485" s="482"/>
      <c r="AJ485" s="482"/>
      <c r="AK485" s="482"/>
      <c r="AL485" s="482"/>
      <c r="AM485" s="482"/>
      <c r="AN485" s="482"/>
    </row>
    <row r="486" spans="1:40" ht="12.75" customHeight="1" x14ac:dyDescent="0.2">
      <c r="A486" s="482"/>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c r="AB486" s="482"/>
      <c r="AC486" s="482"/>
      <c r="AD486" s="482"/>
      <c r="AE486" s="482"/>
      <c r="AF486" s="482"/>
      <c r="AG486" s="482"/>
      <c r="AH486" s="482"/>
      <c r="AI486" s="482"/>
      <c r="AJ486" s="482"/>
      <c r="AK486" s="482"/>
      <c r="AL486" s="482"/>
      <c r="AM486" s="482"/>
      <c r="AN486" s="482"/>
    </row>
    <row r="487" spans="1:40" ht="12.75" customHeight="1" x14ac:dyDescent="0.2">
      <c r="A487" s="482"/>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c r="AB487" s="482"/>
      <c r="AC487" s="482"/>
      <c r="AD487" s="482"/>
      <c r="AE487" s="482"/>
      <c r="AF487" s="482"/>
      <c r="AG487" s="482"/>
      <c r="AH487" s="482"/>
      <c r="AI487" s="482"/>
      <c r="AJ487" s="482"/>
      <c r="AK487" s="482"/>
      <c r="AL487" s="482"/>
      <c r="AM487" s="482"/>
      <c r="AN487" s="482"/>
    </row>
    <row r="488" spans="1:40" ht="12.75" customHeight="1" x14ac:dyDescent="0.2">
      <c r="A488" s="482"/>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2"/>
      <c r="AD488" s="482"/>
      <c r="AE488" s="482"/>
      <c r="AF488" s="482"/>
      <c r="AG488" s="482"/>
      <c r="AH488" s="482"/>
      <c r="AI488" s="482"/>
      <c r="AJ488" s="482"/>
      <c r="AK488" s="482"/>
      <c r="AL488" s="482"/>
      <c r="AM488" s="482"/>
      <c r="AN488" s="482"/>
    </row>
    <row r="489" spans="1:40" ht="12.75" customHeight="1" x14ac:dyDescent="0.2">
      <c r="A489" s="482"/>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c r="AB489" s="482"/>
      <c r="AC489" s="482"/>
      <c r="AD489" s="482"/>
      <c r="AE489" s="482"/>
      <c r="AF489" s="482"/>
      <c r="AG489" s="482"/>
      <c r="AH489" s="482"/>
      <c r="AI489" s="482"/>
      <c r="AJ489" s="482"/>
      <c r="AK489" s="482"/>
      <c r="AL489" s="482"/>
      <c r="AM489" s="482"/>
      <c r="AN489" s="482"/>
    </row>
    <row r="490" spans="1:40" ht="12.75" customHeight="1" x14ac:dyDescent="0.2">
      <c r="A490" s="482"/>
      <c r="B490" s="482"/>
      <c r="C490" s="482"/>
      <c r="D490" s="482"/>
      <c r="E490" s="482"/>
      <c r="F490" s="482"/>
      <c r="G490" s="482"/>
      <c r="H490" s="482"/>
      <c r="I490" s="482"/>
      <c r="J490" s="482"/>
      <c r="K490" s="482"/>
      <c r="L490" s="482"/>
      <c r="M490" s="482"/>
      <c r="N490" s="482"/>
      <c r="O490" s="482"/>
      <c r="P490" s="482"/>
      <c r="Q490" s="482"/>
      <c r="R490" s="482"/>
      <c r="S490" s="482"/>
      <c r="T490" s="482"/>
      <c r="U490" s="482"/>
      <c r="V490" s="482"/>
      <c r="W490" s="482"/>
      <c r="X490" s="482"/>
      <c r="Y490" s="482"/>
      <c r="Z490" s="482"/>
      <c r="AA490" s="482"/>
      <c r="AB490" s="482"/>
      <c r="AC490" s="482"/>
      <c r="AD490" s="482"/>
      <c r="AE490" s="482"/>
      <c r="AF490" s="482"/>
      <c r="AG490" s="482"/>
      <c r="AH490" s="482"/>
      <c r="AI490" s="482"/>
      <c r="AJ490" s="482"/>
      <c r="AK490" s="482"/>
      <c r="AL490" s="482"/>
      <c r="AM490" s="482"/>
      <c r="AN490" s="482"/>
    </row>
    <row r="491" spans="1:40" ht="12.75" customHeight="1" x14ac:dyDescent="0.2">
      <c r="A491" s="482"/>
      <c r="B491" s="482"/>
      <c r="C491" s="482"/>
      <c r="D491" s="482"/>
      <c r="E491" s="482"/>
      <c r="F491" s="482"/>
      <c r="G491" s="482"/>
      <c r="H491" s="482"/>
      <c r="I491" s="482"/>
      <c r="J491" s="482"/>
      <c r="K491" s="482"/>
      <c r="L491" s="482"/>
      <c r="M491" s="482"/>
      <c r="N491" s="482"/>
      <c r="O491" s="482"/>
      <c r="P491" s="482"/>
      <c r="Q491" s="482"/>
      <c r="R491" s="482"/>
      <c r="S491" s="482"/>
      <c r="T491" s="482"/>
      <c r="U491" s="482"/>
      <c r="V491" s="482"/>
      <c r="W491" s="482"/>
      <c r="X491" s="482"/>
      <c r="Y491" s="482"/>
      <c r="Z491" s="482"/>
      <c r="AA491" s="482"/>
      <c r="AB491" s="482"/>
      <c r="AC491" s="482"/>
      <c r="AD491" s="482"/>
      <c r="AE491" s="482"/>
      <c r="AF491" s="482"/>
      <c r="AG491" s="482"/>
      <c r="AH491" s="482"/>
      <c r="AI491" s="482"/>
      <c r="AJ491" s="482"/>
      <c r="AK491" s="482"/>
      <c r="AL491" s="482"/>
      <c r="AM491" s="482"/>
      <c r="AN491" s="482"/>
    </row>
    <row r="492" spans="1:40" ht="12.75" customHeight="1" x14ac:dyDescent="0.2">
      <c r="A492" s="482"/>
      <c r="B492" s="482"/>
      <c r="C492" s="482"/>
      <c r="D492" s="482"/>
      <c r="E492" s="482"/>
      <c r="F492" s="482"/>
      <c r="G492" s="482"/>
      <c r="H492" s="482"/>
      <c r="I492" s="482"/>
      <c r="J492" s="482"/>
      <c r="K492" s="482"/>
      <c r="L492" s="482"/>
      <c r="M492" s="482"/>
      <c r="N492" s="482"/>
      <c r="O492" s="482"/>
      <c r="P492" s="482"/>
      <c r="Q492" s="482"/>
      <c r="R492" s="482"/>
      <c r="S492" s="482"/>
      <c r="T492" s="482"/>
      <c r="U492" s="482"/>
      <c r="V492" s="482"/>
      <c r="W492" s="482"/>
      <c r="X492" s="482"/>
      <c r="Y492" s="482"/>
      <c r="Z492" s="482"/>
      <c r="AA492" s="482"/>
      <c r="AB492" s="482"/>
      <c r="AC492" s="482"/>
      <c r="AD492" s="482"/>
      <c r="AE492" s="482"/>
      <c r="AF492" s="482"/>
      <c r="AG492" s="482"/>
      <c r="AH492" s="482"/>
      <c r="AI492" s="482"/>
      <c r="AJ492" s="482"/>
      <c r="AK492" s="482"/>
      <c r="AL492" s="482"/>
      <c r="AM492" s="482"/>
      <c r="AN492" s="482"/>
    </row>
    <row r="493" spans="1:40" ht="12.75" customHeight="1" x14ac:dyDescent="0.2">
      <c r="A493" s="482"/>
      <c r="B493" s="482"/>
      <c r="C493" s="482"/>
      <c r="D493" s="482"/>
      <c r="E493" s="482"/>
      <c r="F493" s="482"/>
      <c r="G493" s="482"/>
      <c r="H493" s="482"/>
      <c r="I493" s="482"/>
      <c r="J493" s="482"/>
      <c r="K493" s="482"/>
      <c r="L493" s="482"/>
      <c r="M493" s="482"/>
      <c r="N493" s="482"/>
      <c r="O493" s="482"/>
      <c r="P493" s="482"/>
      <c r="Q493" s="482"/>
      <c r="R493" s="482"/>
      <c r="S493" s="482"/>
      <c r="T493" s="482"/>
      <c r="U493" s="482"/>
      <c r="V493" s="482"/>
      <c r="W493" s="482"/>
      <c r="X493" s="482"/>
      <c r="Y493" s="482"/>
      <c r="Z493" s="482"/>
      <c r="AA493" s="482"/>
      <c r="AB493" s="482"/>
      <c r="AC493" s="482"/>
      <c r="AD493" s="482"/>
      <c r="AE493" s="482"/>
      <c r="AF493" s="482"/>
      <c r="AG493" s="482"/>
      <c r="AH493" s="482"/>
      <c r="AI493" s="482"/>
      <c r="AJ493" s="482"/>
      <c r="AK493" s="482"/>
      <c r="AL493" s="482"/>
      <c r="AM493" s="482"/>
      <c r="AN493" s="482"/>
    </row>
    <row r="494" spans="1:40" ht="12.75" customHeight="1" x14ac:dyDescent="0.2">
      <c r="A494" s="482"/>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c r="AB494" s="482"/>
      <c r="AC494" s="482"/>
      <c r="AD494" s="482"/>
      <c r="AE494" s="482"/>
      <c r="AF494" s="482"/>
      <c r="AG494" s="482"/>
      <c r="AH494" s="482"/>
      <c r="AI494" s="482"/>
      <c r="AJ494" s="482"/>
      <c r="AK494" s="482"/>
      <c r="AL494" s="482"/>
      <c r="AM494" s="482"/>
      <c r="AN494" s="482"/>
    </row>
    <row r="495" spans="1:40" ht="12.75" customHeight="1" x14ac:dyDescent="0.2">
      <c r="A495" s="482"/>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2"/>
      <c r="AD495" s="482"/>
      <c r="AE495" s="482"/>
      <c r="AF495" s="482"/>
      <c r="AG495" s="482"/>
      <c r="AH495" s="482"/>
      <c r="AI495" s="482"/>
      <c r="AJ495" s="482"/>
      <c r="AK495" s="482"/>
      <c r="AL495" s="482"/>
      <c r="AM495" s="482"/>
      <c r="AN495" s="482"/>
    </row>
    <row r="496" spans="1:40" ht="12.75" customHeight="1" x14ac:dyDescent="0.2">
      <c r="A496" s="482"/>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2"/>
      <c r="AD496" s="482"/>
      <c r="AE496" s="482"/>
      <c r="AF496" s="482"/>
      <c r="AG496" s="482"/>
      <c r="AH496" s="482"/>
      <c r="AI496" s="482"/>
      <c r="AJ496" s="482"/>
      <c r="AK496" s="482"/>
      <c r="AL496" s="482"/>
      <c r="AM496" s="482"/>
      <c r="AN496" s="482"/>
    </row>
    <row r="497" spans="1:40" ht="12.75" customHeight="1" x14ac:dyDescent="0.2">
      <c r="A497" s="482"/>
      <c r="B497" s="482"/>
      <c r="C497" s="482"/>
      <c r="D497" s="482"/>
      <c r="E497" s="482"/>
      <c r="F497" s="482"/>
      <c r="G497" s="482"/>
      <c r="H497" s="482"/>
      <c r="I497" s="482"/>
      <c r="J497" s="482"/>
      <c r="K497" s="482"/>
      <c r="L497" s="482"/>
      <c r="M497" s="482"/>
      <c r="N497" s="482"/>
      <c r="O497" s="482"/>
      <c r="P497" s="482"/>
      <c r="Q497" s="482"/>
      <c r="R497" s="482"/>
      <c r="S497" s="482"/>
      <c r="T497" s="482"/>
      <c r="U497" s="482"/>
      <c r="V497" s="482"/>
      <c r="W497" s="482"/>
      <c r="X497" s="482"/>
      <c r="Y497" s="482"/>
      <c r="Z497" s="482"/>
      <c r="AA497" s="482"/>
      <c r="AB497" s="482"/>
      <c r="AC497" s="482"/>
      <c r="AD497" s="482"/>
      <c r="AE497" s="482"/>
      <c r="AF497" s="482"/>
      <c r="AG497" s="482"/>
      <c r="AH497" s="482"/>
      <c r="AI497" s="482"/>
      <c r="AJ497" s="482"/>
      <c r="AK497" s="482"/>
      <c r="AL497" s="482"/>
      <c r="AM497" s="482"/>
      <c r="AN497" s="482"/>
    </row>
    <row r="498" spans="1:40" ht="12.75" customHeight="1" x14ac:dyDescent="0.2">
      <c r="A498" s="482"/>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2"/>
      <c r="Z498" s="482"/>
      <c r="AA498" s="482"/>
      <c r="AB498" s="482"/>
      <c r="AC498" s="482"/>
      <c r="AD498" s="482"/>
      <c r="AE498" s="482"/>
      <c r="AF498" s="482"/>
      <c r="AG498" s="482"/>
      <c r="AH498" s="482"/>
      <c r="AI498" s="482"/>
      <c r="AJ498" s="482"/>
      <c r="AK498" s="482"/>
      <c r="AL498" s="482"/>
      <c r="AM498" s="482"/>
      <c r="AN498" s="482"/>
    </row>
    <row r="499" spans="1:40" ht="12.75" customHeight="1" x14ac:dyDescent="0.2">
      <c r="A499" s="482"/>
      <c r="B499" s="482"/>
      <c r="C499" s="482"/>
      <c r="D499" s="482"/>
      <c r="E499" s="482"/>
      <c r="F499" s="482"/>
      <c r="G499" s="482"/>
      <c r="H499" s="482"/>
      <c r="I499" s="482"/>
      <c r="J499" s="482"/>
      <c r="K499" s="482"/>
      <c r="L499" s="482"/>
      <c r="M499" s="482"/>
      <c r="N499" s="482"/>
      <c r="O499" s="482"/>
      <c r="P499" s="482"/>
      <c r="Q499" s="482"/>
      <c r="R499" s="482"/>
      <c r="S499" s="482"/>
      <c r="T499" s="482"/>
      <c r="U499" s="482"/>
      <c r="V499" s="482"/>
      <c r="W499" s="482"/>
      <c r="X499" s="482"/>
      <c r="Y499" s="482"/>
      <c r="Z499" s="482"/>
      <c r="AA499" s="482"/>
      <c r="AB499" s="482"/>
      <c r="AC499" s="482"/>
      <c r="AD499" s="482"/>
      <c r="AE499" s="482"/>
      <c r="AF499" s="482"/>
      <c r="AG499" s="482"/>
      <c r="AH499" s="482"/>
      <c r="AI499" s="482"/>
      <c r="AJ499" s="482"/>
      <c r="AK499" s="482"/>
      <c r="AL499" s="482"/>
      <c r="AM499" s="482"/>
      <c r="AN499" s="482"/>
    </row>
    <row r="500" spans="1:40" ht="12.75" customHeight="1" x14ac:dyDescent="0.2">
      <c r="A500" s="482"/>
      <c r="B500" s="482"/>
      <c r="C500" s="482"/>
      <c r="D500" s="482"/>
      <c r="E500" s="482"/>
      <c r="F500" s="482"/>
      <c r="G500" s="482"/>
      <c r="H500" s="482"/>
      <c r="I500" s="482"/>
      <c r="J500" s="482"/>
      <c r="K500" s="482"/>
      <c r="L500" s="482"/>
      <c r="M500" s="482"/>
      <c r="N500" s="482"/>
      <c r="O500" s="482"/>
      <c r="P500" s="482"/>
      <c r="Q500" s="482"/>
      <c r="R500" s="482"/>
      <c r="S500" s="482"/>
      <c r="T500" s="482"/>
      <c r="U500" s="482"/>
      <c r="V500" s="482"/>
      <c r="W500" s="482"/>
      <c r="X500" s="482"/>
      <c r="Y500" s="482"/>
      <c r="Z500" s="482"/>
      <c r="AA500" s="482"/>
      <c r="AB500" s="482"/>
      <c r="AC500" s="482"/>
      <c r="AD500" s="482"/>
      <c r="AE500" s="482"/>
      <c r="AF500" s="482"/>
      <c r="AG500" s="482"/>
      <c r="AH500" s="482"/>
      <c r="AI500" s="482"/>
      <c r="AJ500" s="482"/>
      <c r="AK500" s="482"/>
      <c r="AL500" s="482"/>
      <c r="AM500" s="482"/>
      <c r="AN500" s="482"/>
    </row>
    <row r="501" spans="1:40" ht="12.75" customHeight="1" x14ac:dyDescent="0.2">
      <c r="A501" s="482"/>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2"/>
      <c r="AD501" s="482"/>
      <c r="AE501" s="482"/>
      <c r="AF501" s="482"/>
      <c r="AG501" s="482"/>
      <c r="AH501" s="482"/>
      <c r="AI501" s="482"/>
      <c r="AJ501" s="482"/>
      <c r="AK501" s="482"/>
      <c r="AL501" s="482"/>
      <c r="AM501" s="482"/>
      <c r="AN501" s="482"/>
    </row>
    <row r="502" spans="1:40" ht="12.75" customHeight="1" x14ac:dyDescent="0.2">
      <c r="A502" s="482"/>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c r="AB502" s="482"/>
      <c r="AC502" s="482"/>
      <c r="AD502" s="482"/>
      <c r="AE502" s="482"/>
      <c r="AF502" s="482"/>
      <c r="AG502" s="482"/>
      <c r="AH502" s="482"/>
      <c r="AI502" s="482"/>
      <c r="AJ502" s="482"/>
      <c r="AK502" s="482"/>
      <c r="AL502" s="482"/>
      <c r="AM502" s="482"/>
      <c r="AN502" s="482"/>
    </row>
    <row r="503" spans="1:40" ht="12.75" customHeight="1" x14ac:dyDescent="0.2">
      <c r="A503" s="482"/>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c r="AB503" s="482"/>
      <c r="AC503" s="482"/>
      <c r="AD503" s="482"/>
      <c r="AE503" s="482"/>
      <c r="AF503" s="482"/>
      <c r="AG503" s="482"/>
      <c r="AH503" s="482"/>
      <c r="AI503" s="482"/>
      <c r="AJ503" s="482"/>
      <c r="AK503" s="482"/>
      <c r="AL503" s="482"/>
      <c r="AM503" s="482"/>
      <c r="AN503" s="482"/>
    </row>
    <row r="504" spans="1:40" ht="12.75" customHeight="1" x14ac:dyDescent="0.2">
      <c r="A504" s="482"/>
      <c r="B504" s="482"/>
      <c r="C504" s="482"/>
      <c r="D504" s="482"/>
      <c r="E504" s="482"/>
      <c r="F504" s="482"/>
      <c r="G504" s="482"/>
      <c r="H504" s="482"/>
      <c r="I504" s="482"/>
      <c r="J504" s="482"/>
      <c r="K504" s="482"/>
      <c r="L504" s="482"/>
      <c r="M504" s="482"/>
      <c r="N504" s="482"/>
      <c r="O504" s="482"/>
      <c r="P504" s="482"/>
      <c r="Q504" s="482"/>
      <c r="R504" s="482"/>
      <c r="S504" s="482"/>
      <c r="T504" s="482"/>
      <c r="U504" s="482"/>
      <c r="V504" s="482"/>
      <c r="W504" s="482"/>
      <c r="X504" s="482"/>
      <c r="Y504" s="482"/>
      <c r="Z504" s="482"/>
      <c r="AA504" s="482"/>
      <c r="AB504" s="482"/>
      <c r="AC504" s="482"/>
      <c r="AD504" s="482"/>
      <c r="AE504" s="482"/>
      <c r="AF504" s="482"/>
      <c r="AG504" s="482"/>
      <c r="AH504" s="482"/>
      <c r="AI504" s="482"/>
      <c r="AJ504" s="482"/>
      <c r="AK504" s="482"/>
      <c r="AL504" s="482"/>
      <c r="AM504" s="482"/>
      <c r="AN504" s="482"/>
    </row>
    <row r="505" spans="1:40" ht="12.75" customHeight="1" x14ac:dyDescent="0.2">
      <c r="A505" s="482"/>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482"/>
      <c r="AC505" s="482"/>
      <c r="AD505" s="482"/>
      <c r="AE505" s="482"/>
      <c r="AF505" s="482"/>
      <c r="AG505" s="482"/>
      <c r="AH505" s="482"/>
      <c r="AI505" s="482"/>
      <c r="AJ505" s="482"/>
      <c r="AK505" s="482"/>
      <c r="AL505" s="482"/>
      <c r="AM505" s="482"/>
      <c r="AN505" s="482"/>
    </row>
    <row r="506" spans="1:40" ht="12.75" customHeight="1" x14ac:dyDescent="0.2">
      <c r="A506" s="482"/>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c r="AB506" s="482"/>
      <c r="AC506" s="482"/>
      <c r="AD506" s="482"/>
      <c r="AE506" s="482"/>
      <c r="AF506" s="482"/>
      <c r="AG506" s="482"/>
      <c r="AH506" s="482"/>
      <c r="AI506" s="482"/>
      <c r="AJ506" s="482"/>
      <c r="AK506" s="482"/>
      <c r="AL506" s="482"/>
      <c r="AM506" s="482"/>
      <c r="AN506" s="482"/>
    </row>
    <row r="507" spans="1:40" ht="12.75" customHeight="1" x14ac:dyDescent="0.2">
      <c r="A507" s="482"/>
      <c r="B507" s="482"/>
      <c r="C507" s="482"/>
      <c r="D507" s="482"/>
      <c r="E507" s="482"/>
      <c r="F507" s="482"/>
      <c r="G507" s="482"/>
      <c r="H507" s="482"/>
      <c r="I507" s="482"/>
      <c r="J507" s="482"/>
      <c r="K507" s="482"/>
      <c r="L507" s="482"/>
      <c r="M507" s="482"/>
      <c r="N507" s="482"/>
      <c r="O507" s="482"/>
      <c r="P507" s="482"/>
      <c r="Q507" s="482"/>
      <c r="R507" s="482"/>
      <c r="S507" s="482"/>
      <c r="T507" s="482"/>
      <c r="U507" s="482"/>
      <c r="V507" s="482"/>
      <c r="W507" s="482"/>
      <c r="X507" s="482"/>
      <c r="Y507" s="482"/>
      <c r="Z507" s="482"/>
      <c r="AA507" s="482"/>
      <c r="AB507" s="482"/>
      <c r="AC507" s="482"/>
      <c r="AD507" s="482"/>
      <c r="AE507" s="482"/>
      <c r="AF507" s="482"/>
      <c r="AG507" s="482"/>
      <c r="AH507" s="482"/>
      <c r="AI507" s="482"/>
      <c r="AJ507" s="482"/>
      <c r="AK507" s="482"/>
      <c r="AL507" s="482"/>
      <c r="AM507" s="482"/>
      <c r="AN507" s="482"/>
    </row>
    <row r="508" spans="1:40" ht="12.75" customHeight="1" x14ac:dyDescent="0.2">
      <c r="A508" s="482"/>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2"/>
      <c r="AD508" s="482"/>
      <c r="AE508" s="482"/>
      <c r="AF508" s="482"/>
      <c r="AG508" s="482"/>
      <c r="AH508" s="482"/>
      <c r="AI508" s="482"/>
      <c r="AJ508" s="482"/>
      <c r="AK508" s="482"/>
      <c r="AL508" s="482"/>
      <c r="AM508" s="482"/>
      <c r="AN508" s="482"/>
    </row>
    <row r="509" spans="1:40" ht="12.75" customHeight="1" x14ac:dyDescent="0.2">
      <c r="A509" s="482"/>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2"/>
      <c r="AD509" s="482"/>
      <c r="AE509" s="482"/>
      <c r="AF509" s="482"/>
      <c r="AG509" s="482"/>
      <c r="AH509" s="482"/>
      <c r="AI509" s="482"/>
      <c r="AJ509" s="482"/>
      <c r="AK509" s="482"/>
      <c r="AL509" s="482"/>
      <c r="AM509" s="482"/>
      <c r="AN509" s="482"/>
    </row>
    <row r="510" spans="1:40" ht="12.75" customHeight="1" x14ac:dyDescent="0.2">
      <c r="A510" s="482"/>
      <c r="B510" s="482"/>
      <c r="C510" s="482"/>
      <c r="D510" s="482"/>
      <c r="E510" s="482"/>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c r="AB510" s="482"/>
      <c r="AC510" s="482"/>
      <c r="AD510" s="482"/>
      <c r="AE510" s="482"/>
      <c r="AF510" s="482"/>
      <c r="AG510" s="482"/>
      <c r="AH510" s="482"/>
      <c r="AI510" s="482"/>
      <c r="AJ510" s="482"/>
      <c r="AK510" s="482"/>
      <c r="AL510" s="482"/>
      <c r="AM510" s="482"/>
      <c r="AN510" s="482"/>
    </row>
    <row r="511" spans="1:40" ht="12.75" customHeight="1" x14ac:dyDescent="0.2">
      <c r="A511" s="482"/>
      <c r="B511" s="482"/>
      <c r="C511" s="482"/>
      <c r="D511" s="482"/>
      <c r="E511" s="482"/>
      <c r="F511" s="482"/>
      <c r="G511" s="482"/>
      <c r="H511" s="482"/>
      <c r="I511" s="482"/>
      <c r="J511" s="482"/>
      <c r="K511" s="482"/>
      <c r="L511" s="482"/>
      <c r="M511" s="482"/>
      <c r="N511" s="482"/>
      <c r="O511" s="482"/>
      <c r="P511" s="482"/>
      <c r="Q511" s="482"/>
      <c r="R511" s="482"/>
      <c r="S511" s="482"/>
      <c r="T511" s="482"/>
      <c r="U511" s="482"/>
      <c r="V511" s="482"/>
      <c r="W511" s="482"/>
      <c r="X511" s="482"/>
      <c r="Y511" s="482"/>
      <c r="Z511" s="482"/>
      <c r="AA511" s="482"/>
      <c r="AB511" s="482"/>
      <c r="AC511" s="482"/>
      <c r="AD511" s="482"/>
      <c r="AE511" s="482"/>
      <c r="AF511" s="482"/>
      <c r="AG511" s="482"/>
      <c r="AH511" s="482"/>
      <c r="AI511" s="482"/>
      <c r="AJ511" s="482"/>
      <c r="AK511" s="482"/>
      <c r="AL511" s="482"/>
      <c r="AM511" s="482"/>
      <c r="AN511" s="482"/>
    </row>
    <row r="512" spans="1:40" ht="12.75" customHeight="1" x14ac:dyDescent="0.2">
      <c r="A512" s="482"/>
      <c r="B512" s="482"/>
      <c r="C512" s="482"/>
      <c r="D512" s="482"/>
      <c r="E512" s="482"/>
      <c r="F512" s="482"/>
      <c r="G512" s="482"/>
      <c r="H512" s="482"/>
      <c r="I512" s="482"/>
      <c r="J512" s="482"/>
      <c r="K512" s="482"/>
      <c r="L512" s="482"/>
      <c r="M512" s="482"/>
      <c r="N512" s="482"/>
      <c r="O512" s="482"/>
      <c r="P512" s="482"/>
      <c r="Q512" s="482"/>
      <c r="R512" s="482"/>
      <c r="S512" s="482"/>
      <c r="T512" s="482"/>
      <c r="U512" s="482"/>
      <c r="V512" s="482"/>
      <c r="W512" s="482"/>
      <c r="X512" s="482"/>
      <c r="Y512" s="482"/>
      <c r="Z512" s="482"/>
      <c r="AA512" s="482"/>
      <c r="AB512" s="482"/>
      <c r="AC512" s="482"/>
      <c r="AD512" s="482"/>
      <c r="AE512" s="482"/>
      <c r="AF512" s="482"/>
      <c r="AG512" s="482"/>
      <c r="AH512" s="482"/>
      <c r="AI512" s="482"/>
      <c r="AJ512" s="482"/>
      <c r="AK512" s="482"/>
      <c r="AL512" s="482"/>
      <c r="AM512" s="482"/>
      <c r="AN512" s="482"/>
    </row>
    <row r="513" spans="1:40" ht="12.75" customHeight="1" x14ac:dyDescent="0.2">
      <c r="A513" s="482"/>
      <c r="B513" s="482"/>
      <c r="C513" s="482"/>
      <c r="D513" s="482"/>
      <c r="E513" s="482"/>
      <c r="F513" s="482"/>
      <c r="G513" s="482"/>
      <c r="H513" s="482"/>
      <c r="I513" s="482"/>
      <c r="J513" s="482"/>
      <c r="K513" s="482"/>
      <c r="L513" s="482"/>
      <c r="M513" s="482"/>
      <c r="N513" s="482"/>
      <c r="O513" s="482"/>
      <c r="P513" s="482"/>
      <c r="Q513" s="482"/>
      <c r="R513" s="482"/>
      <c r="S513" s="482"/>
      <c r="T513" s="482"/>
      <c r="U513" s="482"/>
      <c r="V513" s="482"/>
      <c r="W513" s="482"/>
      <c r="X513" s="482"/>
      <c r="Y513" s="482"/>
      <c r="Z513" s="482"/>
      <c r="AA513" s="482"/>
      <c r="AB513" s="482"/>
      <c r="AC513" s="482"/>
      <c r="AD513" s="482"/>
      <c r="AE513" s="482"/>
      <c r="AF513" s="482"/>
      <c r="AG513" s="482"/>
      <c r="AH513" s="482"/>
      <c r="AI513" s="482"/>
      <c r="AJ513" s="482"/>
      <c r="AK513" s="482"/>
      <c r="AL513" s="482"/>
      <c r="AM513" s="482"/>
      <c r="AN513" s="482"/>
    </row>
    <row r="514" spans="1:40" ht="12.75" customHeight="1" x14ac:dyDescent="0.2">
      <c r="A514" s="482"/>
      <c r="B514" s="482"/>
      <c r="C514" s="482"/>
      <c r="D514" s="482"/>
      <c r="E514" s="482"/>
      <c r="F514" s="482"/>
      <c r="G514" s="482"/>
      <c r="H514" s="482"/>
      <c r="I514" s="482"/>
      <c r="J514" s="482"/>
      <c r="K514" s="482"/>
      <c r="L514" s="482"/>
      <c r="M514" s="482"/>
      <c r="N514" s="482"/>
      <c r="O514" s="482"/>
      <c r="P514" s="482"/>
      <c r="Q514" s="482"/>
      <c r="R514" s="482"/>
      <c r="S514" s="482"/>
      <c r="T514" s="482"/>
      <c r="U514" s="482"/>
      <c r="V514" s="482"/>
      <c r="W514" s="482"/>
      <c r="X514" s="482"/>
      <c r="Y514" s="482"/>
      <c r="Z514" s="482"/>
      <c r="AA514" s="482"/>
      <c r="AB514" s="482"/>
      <c r="AC514" s="482"/>
      <c r="AD514" s="482"/>
      <c r="AE514" s="482"/>
      <c r="AF514" s="482"/>
      <c r="AG514" s="482"/>
      <c r="AH514" s="482"/>
      <c r="AI514" s="482"/>
      <c r="AJ514" s="482"/>
      <c r="AK514" s="482"/>
      <c r="AL514" s="482"/>
      <c r="AM514" s="482"/>
      <c r="AN514" s="482"/>
    </row>
    <row r="515" spans="1:40" ht="12.75" customHeight="1" x14ac:dyDescent="0.2">
      <c r="A515" s="482"/>
      <c r="B515" s="482"/>
      <c r="C515" s="482"/>
      <c r="D515" s="482"/>
      <c r="E515" s="482"/>
      <c r="F515" s="482"/>
      <c r="G515" s="482"/>
      <c r="H515" s="482"/>
      <c r="I515" s="482"/>
      <c r="J515" s="482"/>
      <c r="K515" s="482"/>
      <c r="L515" s="482"/>
      <c r="M515" s="482"/>
      <c r="N515" s="482"/>
      <c r="O515" s="482"/>
      <c r="P515" s="482"/>
      <c r="Q515" s="482"/>
      <c r="R515" s="482"/>
      <c r="S515" s="482"/>
      <c r="T515" s="482"/>
      <c r="U515" s="482"/>
      <c r="V515" s="482"/>
      <c r="W515" s="482"/>
      <c r="X515" s="482"/>
      <c r="Y515" s="482"/>
      <c r="Z515" s="482"/>
      <c r="AA515" s="482"/>
      <c r="AB515" s="482"/>
      <c r="AC515" s="482"/>
      <c r="AD515" s="482"/>
      <c r="AE515" s="482"/>
      <c r="AF515" s="482"/>
      <c r="AG515" s="482"/>
      <c r="AH515" s="482"/>
      <c r="AI515" s="482"/>
      <c r="AJ515" s="482"/>
      <c r="AK515" s="482"/>
      <c r="AL515" s="482"/>
      <c r="AM515" s="482"/>
      <c r="AN515" s="482"/>
    </row>
    <row r="516" spans="1:40" ht="12.75" customHeight="1" x14ac:dyDescent="0.2">
      <c r="A516" s="482"/>
      <c r="B516" s="482"/>
      <c r="C516" s="482"/>
      <c r="D516" s="482"/>
      <c r="E516" s="482"/>
      <c r="F516" s="482"/>
      <c r="G516" s="482"/>
      <c r="H516" s="482"/>
      <c r="I516" s="482"/>
      <c r="J516" s="482"/>
      <c r="K516" s="482"/>
      <c r="L516" s="482"/>
      <c r="M516" s="482"/>
      <c r="N516" s="482"/>
      <c r="O516" s="482"/>
      <c r="P516" s="482"/>
      <c r="Q516" s="482"/>
      <c r="R516" s="482"/>
      <c r="S516" s="482"/>
      <c r="T516" s="482"/>
      <c r="U516" s="482"/>
      <c r="V516" s="482"/>
      <c r="W516" s="482"/>
      <c r="X516" s="482"/>
      <c r="Y516" s="482"/>
      <c r="Z516" s="482"/>
      <c r="AA516" s="482"/>
      <c r="AB516" s="482"/>
      <c r="AC516" s="482"/>
      <c r="AD516" s="482"/>
      <c r="AE516" s="482"/>
      <c r="AF516" s="482"/>
      <c r="AG516" s="482"/>
      <c r="AH516" s="482"/>
      <c r="AI516" s="482"/>
      <c r="AJ516" s="482"/>
      <c r="AK516" s="482"/>
      <c r="AL516" s="482"/>
      <c r="AM516" s="482"/>
      <c r="AN516" s="482"/>
    </row>
    <row r="517" spans="1:40" ht="12.75" customHeight="1" x14ac:dyDescent="0.2">
      <c r="A517" s="482"/>
      <c r="B517" s="482"/>
      <c r="C517" s="482"/>
      <c r="D517" s="482"/>
      <c r="E517" s="482"/>
      <c r="F517" s="482"/>
      <c r="G517" s="482"/>
      <c r="H517" s="482"/>
      <c r="I517" s="482"/>
      <c r="J517" s="482"/>
      <c r="K517" s="482"/>
      <c r="L517" s="482"/>
      <c r="M517" s="482"/>
      <c r="N517" s="482"/>
      <c r="O517" s="482"/>
      <c r="P517" s="482"/>
      <c r="Q517" s="482"/>
      <c r="R517" s="482"/>
      <c r="S517" s="482"/>
      <c r="T517" s="482"/>
      <c r="U517" s="482"/>
      <c r="V517" s="482"/>
      <c r="W517" s="482"/>
      <c r="X517" s="482"/>
      <c r="Y517" s="482"/>
      <c r="Z517" s="482"/>
      <c r="AA517" s="482"/>
      <c r="AB517" s="482"/>
      <c r="AC517" s="482"/>
      <c r="AD517" s="482"/>
      <c r="AE517" s="482"/>
      <c r="AF517" s="482"/>
      <c r="AG517" s="482"/>
      <c r="AH517" s="482"/>
      <c r="AI517" s="482"/>
      <c r="AJ517" s="482"/>
      <c r="AK517" s="482"/>
      <c r="AL517" s="482"/>
      <c r="AM517" s="482"/>
      <c r="AN517" s="482"/>
    </row>
    <row r="518" spans="1:40" ht="12.75" customHeight="1" x14ac:dyDescent="0.2">
      <c r="A518" s="482"/>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2"/>
      <c r="AD518" s="482"/>
      <c r="AE518" s="482"/>
      <c r="AF518" s="482"/>
      <c r="AG518" s="482"/>
      <c r="AH518" s="482"/>
      <c r="AI518" s="482"/>
      <c r="AJ518" s="482"/>
      <c r="AK518" s="482"/>
      <c r="AL518" s="482"/>
      <c r="AM518" s="482"/>
      <c r="AN518" s="482"/>
    </row>
    <row r="519" spans="1:40" ht="12.75" customHeight="1" x14ac:dyDescent="0.2">
      <c r="A519" s="482"/>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c r="AB519" s="482"/>
      <c r="AC519" s="482"/>
      <c r="AD519" s="482"/>
      <c r="AE519" s="482"/>
      <c r="AF519" s="482"/>
      <c r="AG519" s="482"/>
      <c r="AH519" s="482"/>
      <c r="AI519" s="482"/>
      <c r="AJ519" s="482"/>
      <c r="AK519" s="482"/>
      <c r="AL519" s="482"/>
      <c r="AM519" s="482"/>
      <c r="AN519" s="482"/>
    </row>
    <row r="520" spans="1:40" ht="12.75" customHeight="1" x14ac:dyDescent="0.2">
      <c r="A520" s="482"/>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2"/>
      <c r="AD520" s="482"/>
      <c r="AE520" s="482"/>
      <c r="AF520" s="482"/>
      <c r="AG520" s="482"/>
      <c r="AH520" s="482"/>
      <c r="AI520" s="482"/>
      <c r="AJ520" s="482"/>
      <c r="AK520" s="482"/>
      <c r="AL520" s="482"/>
      <c r="AM520" s="482"/>
      <c r="AN520" s="482"/>
    </row>
    <row r="521" spans="1:40" ht="12.75" customHeight="1" x14ac:dyDescent="0.2">
      <c r="A521" s="482"/>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c r="AB521" s="482"/>
      <c r="AC521" s="482"/>
      <c r="AD521" s="482"/>
      <c r="AE521" s="482"/>
      <c r="AF521" s="482"/>
      <c r="AG521" s="482"/>
      <c r="AH521" s="482"/>
      <c r="AI521" s="482"/>
      <c r="AJ521" s="482"/>
      <c r="AK521" s="482"/>
      <c r="AL521" s="482"/>
      <c r="AM521" s="482"/>
      <c r="AN521" s="482"/>
    </row>
    <row r="522" spans="1:40" ht="12.75" customHeight="1" x14ac:dyDescent="0.2">
      <c r="A522" s="482"/>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2"/>
      <c r="AD522" s="482"/>
      <c r="AE522" s="482"/>
      <c r="AF522" s="482"/>
      <c r="AG522" s="482"/>
      <c r="AH522" s="482"/>
      <c r="AI522" s="482"/>
      <c r="AJ522" s="482"/>
      <c r="AK522" s="482"/>
      <c r="AL522" s="482"/>
      <c r="AM522" s="482"/>
      <c r="AN522" s="482"/>
    </row>
    <row r="523" spans="1:40" ht="12.75" customHeight="1" x14ac:dyDescent="0.2">
      <c r="A523" s="482"/>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2"/>
      <c r="AD523" s="482"/>
      <c r="AE523" s="482"/>
      <c r="AF523" s="482"/>
      <c r="AG523" s="482"/>
      <c r="AH523" s="482"/>
      <c r="AI523" s="482"/>
      <c r="AJ523" s="482"/>
      <c r="AK523" s="482"/>
      <c r="AL523" s="482"/>
      <c r="AM523" s="482"/>
      <c r="AN523" s="482"/>
    </row>
    <row r="524" spans="1:40" ht="12.75" customHeight="1" x14ac:dyDescent="0.2">
      <c r="A524" s="482"/>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c r="AB524" s="482"/>
      <c r="AC524" s="482"/>
      <c r="AD524" s="482"/>
      <c r="AE524" s="482"/>
      <c r="AF524" s="482"/>
      <c r="AG524" s="482"/>
      <c r="AH524" s="482"/>
      <c r="AI524" s="482"/>
      <c r="AJ524" s="482"/>
      <c r="AK524" s="482"/>
      <c r="AL524" s="482"/>
      <c r="AM524" s="482"/>
      <c r="AN524" s="482"/>
    </row>
    <row r="525" spans="1:40" ht="12.75" customHeight="1" x14ac:dyDescent="0.2">
      <c r="A525" s="482"/>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c r="AB525" s="482"/>
      <c r="AC525" s="482"/>
      <c r="AD525" s="482"/>
      <c r="AE525" s="482"/>
      <c r="AF525" s="482"/>
      <c r="AG525" s="482"/>
      <c r="AH525" s="482"/>
      <c r="AI525" s="482"/>
      <c r="AJ525" s="482"/>
      <c r="AK525" s="482"/>
      <c r="AL525" s="482"/>
      <c r="AM525" s="482"/>
      <c r="AN525" s="482"/>
    </row>
    <row r="526" spans="1:40" ht="12.75" customHeight="1" x14ac:dyDescent="0.2">
      <c r="A526" s="482"/>
      <c r="B526" s="482"/>
      <c r="C526" s="482"/>
      <c r="D526" s="482"/>
      <c r="E526" s="482"/>
      <c r="F526" s="482"/>
      <c r="G526" s="482"/>
      <c r="H526" s="482"/>
      <c r="I526" s="482"/>
      <c r="J526" s="482"/>
      <c r="K526" s="482"/>
      <c r="L526" s="482"/>
      <c r="M526" s="482"/>
      <c r="N526" s="482"/>
      <c r="O526" s="482"/>
      <c r="P526" s="482"/>
      <c r="Q526" s="482"/>
      <c r="R526" s="482"/>
      <c r="S526" s="482"/>
      <c r="T526" s="482"/>
      <c r="U526" s="482"/>
      <c r="V526" s="482"/>
      <c r="W526" s="482"/>
      <c r="X526" s="482"/>
      <c r="Y526" s="482"/>
      <c r="Z526" s="482"/>
      <c r="AA526" s="482"/>
      <c r="AB526" s="482"/>
      <c r="AC526" s="482"/>
      <c r="AD526" s="482"/>
      <c r="AE526" s="482"/>
      <c r="AF526" s="482"/>
      <c r="AG526" s="482"/>
      <c r="AH526" s="482"/>
      <c r="AI526" s="482"/>
      <c r="AJ526" s="482"/>
      <c r="AK526" s="482"/>
      <c r="AL526" s="482"/>
      <c r="AM526" s="482"/>
      <c r="AN526" s="482"/>
    </row>
    <row r="527" spans="1:40" ht="12.75" customHeight="1" x14ac:dyDescent="0.2">
      <c r="A527" s="482"/>
      <c r="B527" s="482"/>
      <c r="C527" s="482"/>
      <c r="D527" s="482"/>
      <c r="E527" s="482"/>
      <c r="F527" s="482"/>
      <c r="G527" s="482"/>
      <c r="H527" s="482"/>
      <c r="I527" s="482"/>
      <c r="J527" s="482"/>
      <c r="K527" s="482"/>
      <c r="L527" s="482"/>
      <c r="M527" s="482"/>
      <c r="N527" s="482"/>
      <c r="O527" s="482"/>
      <c r="P527" s="482"/>
      <c r="Q527" s="482"/>
      <c r="R527" s="482"/>
      <c r="S527" s="482"/>
      <c r="T527" s="482"/>
      <c r="U527" s="482"/>
      <c r="V527" s="482"/>
      <c r="W527" s="482"/>
      <c r="X527" s="482"/>
      <c r="Y527" s="482"/>
      <c r="Z527" s="482"/>
      <c r="AA527" s="482"/>
      <c r="AB527" s="482"/>
      <c r="AC527" s="482"/>
      <c r="AD527" s="482"/>
      <c r="AE527" s="482"/>
      <c r="AF527" s="482"/>
      <c r="AG527" s="482"/>
      <c r="AH527" s="482"/>
      <c r="AI527" s="482"/>
      <c r="AJ527" s="482"/>
      <c r="AK527" s="482"/>
      <c r="AL527" s="482"/>
      <c r="AM527" s="482"/>
      <c r="AN527" s="482"/>
    </row>
    <row r="528" spans="1:40" ht="12.75" customHeight="1" x14ac:dyDescent="0.2">
      <c r="A528" s="482"/>
      <c r="B528" s="482"/>
      <c r="C528" s="482"/>
      <c r="D528" s="482"/>
      <c r="E528" s="482"/>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c r="AB528" s="482"/>
      <c r="AC528" s="482"/>
      <c r="AD528" s="482"/>
      <c r="AE528" s="482"/>
      <c r="AF528" s="482"/>
      <c r="AG528" s="482"/>
      <c r="AH528" s="482"/>
      <c r="AI528" s="482"/>
      <c r="AJ528" s="482"/>
      <c r="AK528" s="482"/>
      <c r="AL528" s="482"/>
      <c r="AM528" s="482"/>
      <c r="AN528" s="482"/>
    </row>
    <row r="529" spans="1:40" ht="12.75" customHeight="1" x14ac:dyDescent="0.2">
      <c r="A529" s="482"/>
      <c r="B529" s="482"/>
      <c r="C529" s="482"/>
      <c r="D529" s="482"/>
      <c r="E529" s="482"/>
      <c r="F529" s="482"/>
      <c r="G529" s="482"/>
      <c r="H529" s="482"/>
      <c r="I529" s="482"/>
      <c r="J529" s="482"/>
      <c r="K529" s="482"/>
      <c r="L529" s="482"/>
      <c r="M529" s="482"/>
      <c r="N529" s="482"/>
      <c r="O529" s="482"/>
      <c r="P529" s="482"/>
      <c r="Q529" s="482"/>
      <c r="R529" s="482"/>
      <c r="S529" s="482"/>
      <c r="T529" s="482"/>
      <c r="U529" s="482"/>
      <c r="V529" s="482"/>
      <c r="W529" s="482"/>
      <c r="X529" s="482"/>
      <c r="Y529" s="482"/>
      <c r="Z529" s="482"/>
      <c r="AA529" s="482"/>
      <c r="AB529" s="482"/>
      <c r="AC529" s="482"/>
      <c r="AD529" s="482"/>
      <c r="AE529" s="482"/>
      <c r="AF529" s="482"/>
      <c r="AG529" s="482"/>
      <c r="AH529" s="482"/>
      <c r="AI529" s="482"/>
      <c r="AJ529" s="482"/>
      <c r="AK529" s="482"/>
      <c r="AL529" s="482"/>
      <c r="AM529" s="482"/>
      <c r="AN529" s="482"/>
    </row>
    <row r="530" spans="1:40" ht="12.75" customHeight="1" x14ac:dyDescent="0.2">
      <c r="A530" s="482"/>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2"/>
      <c r="AD530" s="482"/>
      <c r="AE530" s="482"/>
      <c r="AF530" s="482"/>
      <c r="AG530" s="482"/>
      <c r="AH530" s="482"/>
      <c r="AI530" s="482"/>
      <c r="AJ530" s="482"/>
      <c r="AK530" s="482"/>
      <c r="AL530" s="482"/>
      <c r="AM530" s="482"/>
      <c r="AN530" s="482"/>
    </row>
    <row r="531" spans="1:40" ht="12.75" customHeight="1" x14ac:dyDescent="0.2">
      <c r="A531" s="482"/>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c r="AB531" s="482"/>
      <c r="AC531" s="482"/>
      <c r="AD531" s="482"/>
      <c r="AE531" s="482"/>
      <c r="AF531" s="482"/>
      <c r="AG531" s="482"/>
      <c r="AH531" s="482"/>
      <c r="AI531" s="482"/>
      <c r="AJ531" s="482"/>
      <c r="AK531" s="482"/>
      <c r="AL531" s="482"/>
      <c r="AM531" s="482"/>
      <c r="AN531" s="482"/>
    </row>
    <row r="532" spans="1:40" ht="12.75" customHeight="1" x14ac:dyDescent="0.2">
      <c r="A532" s="482"/>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c r="AB532" s="482"/>
      <c r="AC532" s="482"/>
      <c r="AD532" s="482"/>
      <c r="AE532" s="482"/>
      <c r="AF532" s="482"/>
      <c r="AG532" s="482"/>
      <c r="AH532" s="482"/>
      <c r="AI532" s="482"/>
      <c r="AJ532" s="482"/>
      <c r="AK532" s="482"/>
      <c r="AL532" s="482"/>
      <c r="AM532" s="482"/>
      <c r="AN532" s="482"/>
    </row>
    <row r="533" spans="1:40" ht="12.75" customHeight="1" x14ac:dyDescent="0.2">
      <c r="A533" s="482"/>
      <c r="B533" s="482"/>
      <c r="C533" s="482"/>
      <c r="D533" s="482"/>
      <c r="E533" s="482"/>
      <c r="F533" s="482"/>
      <c r="G533" s="482"/>
      <c r="H533" s="482"/>
      <c r="I533" s="482"/>
      <c r="J533" s="482"/>
      <c r="K533" s="482"/>
      <c r="L533" s="482"/>
      <c r="M533" s="482"/>
      <c r="N533" s="482"/>
      <c r="O533" s="482"/>
      <c r="P533" s="482"/>
      <c r="Q533" s="482"/>
      <c r="R533" s="482"/>
      <c r="S533" s="482"/>
      <c r="T533" s="482"/>
      <c r="U533" s="482"/>
      <c r="V533" s="482"/>
      <c r="W533" s="482"/>
      <c r="X533" s="482"/>
      <c r="Y533" s="482"/>
      <c r="Z533" s="482"/>
      <c r="AA533" s="482"/>
      <c r="AB533" s="482"/>
      <c r="AC533" s="482"/>
      <c r="AD533" s="482"/>
      <c r="AE533" s="482"/>
      <c r="AF533" s="482"/>
      <c r="AG533" s="482"/>
      <c r="AH533" s="482"/>
      <c r="AI533" s="482"/>
      <c r="AJ533" s="482"/>
      <c r="AK533" s="482"/>
      <c r="AL533" s="482"/>
      <c r="AM533" s="482"/>
      <c r="AN533" s="482"/>
    </row>
    <row r="534" spans="1:40" ht="12.75" customHeight="1" x14ac:dyDescent="0.2">
      <c r="A534" s="482"/>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2"/>
      <c r="Z534" s="482"/>
      <c r="AA534" s="482"/>
      <c r="AB534" s="482"/>
      <c r="AC534" s="482"/>
      <c r="AD534" s="482"/>
      <c r="AE534" s="482"/>
      <c r="AF534" s="482"/>
      <c r="AG534" s="482"/>
      <c r="AH534" s="482"/>
      <c r="AI534" s="482"/>
      <c r="AJ534" s="482"/>
      <c r="AK534" s="482"/>
      <c r="AL534" s="482"/>
      <c r="AM534" s="482"/>
      <c r="AN534" s="482"/>
    </row>
    <row r="535" spans="1:40" ht="12.75" customHeight="1" x14ac:dyDescent="0.2">
      <c r="A535" s="482"/>
      <c r="B535" s="482"/>
      <c r="C535" s="482"/>
      <c r="D535" s="482"/>
      <c r="E535" s="482"/>
      <c r="F535" s="482"/>
      <c r="G535" s="482"/>
      <c r="H535" s="482"/>
      <c r="I535" s="482"/>
      <c r="J535" s="482"/>
      <c r="K535" s="482"/>
      <c r="L535" s="482"/>
      <c r="M535" s="482"/>
      <c r="N535" s="482"/>
      <c r="O535" s="482"/>
      <c r="P535" s="482"/>
      <c r="Q535" s="482"/>
      <c r="R535" s="482"/>
      <c r="S535" s="482"/>
      <c r="T535" s="482"/>
      <c r="U535" s="482"/>
      <c r="V535" s="482"/>
      <c r="W535" s="482"/>
      <c r="X535" s="482"/>
      <c r="Y535" s="482"/>
      <c r="Z535" s="482"/>
      <c r="AA535" s="482"/>
      <c r="AB535" s="482"/>
      <c r="AC535" s="482"/>
      <c r="AD535" s="482"/>
      <c r="AE535" s="482"/>
      <c r="AF535" s="482"/>
      <c r="AG535" s="482"/>
      <c r="AH535" s="482"/>
      <c r="AI535" s="482"/>
      <c r="AJ535" s="482"/>
      <c r="AK535" s="482"/>
      <c r="AL535" s="482"/>
      <c r="AM535" s="482"/>
      <c r="AN535" s="482"/>
    </row>
    <row r="536" spans="1:40" ht="12.75" customHeight="1" x14ac:dyDescent="0.2">
      <c r="A536" s="482"/>
      <c r="B536" s="482"/>
      <c r="C536" s="482"/>
      <c r="D536" s="482"/>
      <c r="E536" s="482"/>
      <c r="F536" s="482"/>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482"/>
      <c r="AM536" s="482"/>
      <c r="AN536" s="482"/>
    </row>
    <row r="537" spans="1:40" ht="12.75" customHeight="1" x14ac:dyDescent="0.2">
      <c r="A537" s="482"/>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c r="AB537" s="482"/>
      <c r="AC537" s="482"/>
      <c r="AD537" s="482"/>
      <c r="AE537" s="482"/>
      <c r="AF537" s="482"/>
      <c r="AG537" s="482"/>
      <c r="AH537" s="482"/>
      <c r="AI537" s="482"/>
      <c r="AJ537" s="482"/>
      <c r="AK537" s="482"/>
      <c r="AL537" s="482"/>
      <c r="AM537" s="482"/>
      <c r="AN537" s="482"/>
    </row>
    <row r="538" spans="1:40" ht="12.75" customHeight="1" x14ac:dyDescent="0.2">
      <c r="A538" s="482"/>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2"/>
      <c r="AD538" s="482"/>
      <c r="AE538" s="482"/>
      <c r="AF538" s="482"/>
      <c r="AG538" s="482"/>
      <c r="AH538" s="482"/>
      <c r="AI538" s="482"/>
      <c r="AJ538" s="482"/>
      <c r="AK538" s="482"/>
      <c r="AL538" s="482"/>
      <c r="AM538" s="482"/>
      <c r="AN538" s="482"/>
    </row>
    <row r="539" spans="1:40" ht="12.75" customHeight="1" x14ac:dyDescent="0.2">
      <c r="A539" s="482"/>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482"/>
      <c r="AC539" s="482"/>
      <c r="AD539" s="482"/>
      <c r="AE539" s="482"/>
      <c r="AF539" s="482"/>
      <c r="AG539" s="482"/>
      <c r="AH539" s="482"/>
      <c r="AI539" s="482"/>
      <c r="AJ539" s="482"/>
      <c r="AK539" s="482"/>
      <c r="AL539" s="482"/>
      <c r="AM539" s="482"/>
      <c r="AN539" s="482"/>
    </row>
    <row r="540" spans="1:40" ht="12.75" customHeight="1" x14ac:dyDescent="0.2">
      <c r="A540" s="482"/>
      <c r="B540" s="482"/>
      <c r="C540" s="482"/>
      <c r="D540" s="482"/>
      <c r="E540" s="482"/>
      <c r="F540" s="482"/>
      <c r="G540" s="482"/>
      <c r="H540" s="482"/>
      <c r="I540" s="482"/>
      <c r="J540" s="482"/>
      <c r="K540" s="482"/>
      <c r="L540" s="482"/>
      <c r="M540" s="482"/>
      <c r="N540" s="482"/>
      <c r="O540" s="482"/>
      <c r="P540" s="482"/>
      <c r="Q540" s="482"/>
      <c r="R540" s="482"/>
      <c r="S540" s="482"/>
      <c r="T540" s="482"/>
      <c r="U540" s="482"/>
      <c r="V540" s="482"/>
      <c r="W540" s="482"/>
      <c r="X540" s="482"/>
      <c r="Y540" s="482"/>
      <c r="Z540" s="482"/>
      <c r="AA540" s="482"/>
      <c r="AB540" s="482"/>
      <c r="AC540" s="482"/>
      <c r="AD540" s="482"/>
      <c r="AE540" s="482"/>
      <c r="AF540" s="482"/>
      <c r="AG540" s="482"/>
      <c r="AH540" s="482"/>
      <c r="AI540" s="482"/>
      <c r="AJ540" s="482"/>
      <c r="AK540" s="482"/>
      <c r="AL540" s="482"/>
      <c r="AM540" s="482"/>
      <c r="AN540" s="482"/>
    </row>
    <row r="541" spans="1:40" ht="12.75" customHeight="1" x14ac:dyDescent="0.2">
      <c r="A541" s="482"/>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2"/>
      <c r="Z541" s="482"/>
      <c r="AA541" s="482"/>
      <c r="AB541" s="482"/>
      <c r="AC541" s="482"/>
      <c r="AD541" s="482"/>
      <c r="AE541" s="482"/>
      <c r="AF541" s="482"/>
      <c r="AG541" s="482"/>
      <c r="AH541" s="482"/>
      <c r="AI541" s="482"/>
      <c r="AJ541" s="482"/>
      <c r="AK541" s="482"/>
      <c r="AL541" s="482"/>
      <c r="AM541" s="482"/>
      <c r="AN541" s="482"/>
    </row>
    <row r="542" spans="1:40" ht="12.75" customHeight="1" x14ac:dyDescent="0.2">
      <c r="A542" s="482"/>
      <c r="B542" s="482"/>
      <c r="C542" s="482"/>
      <c r="D542" s="482"/>
      <c r="E542" s="482"/>
      <c r="F542" s="482"/>
      <c r="G542" s="482"/>
      <c r="H542" s="482"/>
      <c r="I542" s="482"/>
      <c r="J542" s="482"/>
      <c r="K542" s="482"/>
      <c r="L542" s="482"/>
      <c r="M542" s="482"/>
      <c r="N542" s="482"/>
      <c r="O542" s="482"/>
      <c r="P542" s="482"/>
      <c r="Q542" s="482"/>
      <c r="R542" s="482"/>
      <c r="S542" s="482"/>
      <c r="T542" s="482"/>
      <c r="U542" s="482"/>
      <c r="V542" s="482"/>
      <c r="W542" s="482"/>
      <c r="X542" s="482"/>
      <c r="Y542" s="482"/>
      <c r="Z542" s="482"/>
      <c r="AA542" s="482"/>
      <c r="AB542" s="482"/>
      <c r="AC542" s="482"/>
      <c r="AD542" s="482"/>
      <c r="AE542" s="482"/>
      <c r="AF542" s="482"/>
      <c r="AG542" s="482"/>
      <c r="AH542" s="482"/>
      <c r="AI542" s="482"/>
      <c r="AJ542" s="482"/>
      <c r="AK542" s="482"/>
      <c r="AL542" s="482"/>
      <c r="AM542" s="482"/>
      <c r="AN542" s="482"/>
    </row>
    <row r="543" spans="1:40" ht="12.75" customHeight="1" x14ac:dyDescent="0.2">
      <c r="A543" s="482"/>
      <c r="B543" s="482"/>
      <c r="C543" s="482"/>
      <c r="D543" s="482"/>
      <c r="E543" s="482"/>
      <c r="F543" s="482"/>
      <c r="G543" s="482"/>
      <c r="H543" s="482"/>
      <c r="I543" s="482"/>
      <c r="J543" s="482"/>
      <c r="K543" s="482"/>
      <c r="L543" s="482"/>
      <c r="M543" s="482"/>
      <c r="N543" s="482"/>
      <c r="O543" s="482"/>
      <c r="P543" s="482"/>
      <c r="Q543" s="482"/>
      <c r="R543" s="482"/>
      <c r="S543" s="482"/>
      <c r="T543" s="482"/>
      <c r="U543" s="482"/>
      <c r="V543" s="482"/>
      <c r="W543" s="482"/>
      <c r="X543" s="482"/>
      <c r="Y543" s="482"/>
      <c r="Z543" s="482"/>
      <c r="AA543" s="482"/>
      <c r="AB543" s="482"/>
      <c r="AC543" s="482"/>
      <c r="AD543" s="482"/>
      <c r="AE543" s="482"/>
      <c r="AF543" s="482"/>
      <c r="AG543" s="482"/>
      <c r="AH543" s="482"/>
      <c r="AI543" s="482"/>
      <c r="AJ543" s="482"/>
      <c r="AK543" s="482"/>
      <c r="AL543" s="482"/>
      <c r="AM543" s="482"/>
      <c r="AN543" s="482"/>
    </row>
    <row r="544" spans="1:40" ht="12.75" customHeight="1" x14ac:dyDescent="0.2">
      <c r="A544" s="482"/>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2"/>
      <c r="AD544" s="482"/>
      <c r="AE544" s="482"/>
      <c r="AF544" s="482"/>
      <c r="AG544" s="482"/>
      <c r="AH544" s="482"/>
      <c r="AI544" s="482"/>
      <c r="AJ544" s="482"/>
      <c r="AK544" s="482"/>
      <c r="AL544" s="482"/>
      <c r="AM544" s="482"/>
      <c r="AN544" s="482"/>
    </row>
    <row r="545" spans="1:40" ht="12.75" customHeight="1" x14ac:dyDescent="0.2">
      <c r="A545" s="482"/>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2"/>
      <c r="AD545" s="482"/>
      <c r="AE545" s="482"/>
      <c r="AF545" s="482"/>
      <c r="AG545" s="482"/>
      <c r="AH545" s="482"/>
      <c r="AI545" s="482"/>
      <c r="AJ545" s="482"/>
      <c r="AK545" s="482"/>
      <c r="AL545" s="482"/>
      <c r="AM545" s="482"/>
      <c r="AN545" s="482"/>
    </row>
    <row r="546" spans="1:40" ht="12.75" customHeight="1" x14ac:dyDescent="0.2">
      <c r="A546" s="482"/>
      <c r="B546" s="482"/>
      <c r="C546" s="482"/>
      <c r="D546" s="482"/>
      <c r="E546" s="482"/>
      <c r="F546" s="482"/>
      <c r="G546" s="482"/>
      <c r="H546" s="482"/>
      <c r="I546" s="482"/>
      <c r="J546" s="482"/>
      <c r="K546" s="482"/>
      <c r="L546" s="482"/>
      <c r="M546" s="482"/>
      <c r="N546" s="482"/>
      <c r="O546" s="482"/>
      <c r="P546" s="482"/>
      <c r="Q546" s="482"/>
      <c r="R546" s="482"/>
      <c r="S546" s="482"/>
      <c r="T546" s="482"/>
      <c r="U546" s="482"/>
      <c r="V546" s="482"/>
      <c r="W546" s="482"/>
      <c r="X546" s="482"/>
      <c r="Y546" s="482"/>
      <c r="Z546" s="482"/>
      <c r="AA546" s="482"/>
      <c r="AB546" s="482"/>
      <c r="AC546" s="482"/>
      <c r="AD546" s="482"/>
      <c r="AE546" s="482"/>
      <c r="AF546" s="482"/>
      <c r="AG546" s="482"/>
      <c r="AH546" s="482"/>
      <c r="AI546" s="482"/>
      <c r="AJ546" s="482"/>
      <c r="AK546" s="482"/>
      <c r="AL546" s="482"/>
      <c r="AM546" s="482"/>
      <c r="AN546" s="482"/>
    </row>
    <row r="547" spans="1:40" ht="12.75" customHeight="1" x14ac:dyDescent="0.2">
      <c r="A547" s="482"/>
      <c r="B547" s="482"/>
      <c r="C547" s="482"/>
      <c r="D547" s="482"/>
      <c r="E547" s="482"/>
      <c r="F547" s="482"/>
      <c r="G547" s="482"/>
      <c r="H547" s="482"/>
      <c r="I547" s="482"/>
      <c r="J547" s="482"/>
      <c r="K547" s="482"/>
      <c r="L547" s="482"/>
      <c r="M547" s="482"/>
      <c r="N547" s="482"/>
      <c r="O547" s="482"/>
      <c r="P547" s="482"/>
      <c r="Q547" s="482"/>
      <c r="R547" s="482"/>
      <c r="S547" s="482"/>
      <c r="T547" s="482"/>
      <c r="U547" s="482"/>
      <c r="V547" s="482"/>
      <c r="W547" s="482"/>
      <c r="X547" s="482"/>
      <c r="Y547" s="482"/>
      <c r="Z547" s="482"/>
      <c r="AA547" s="482"/>
      <c r="AB547" s="482"/>
      <c r="AC547" s="482"/>
      <c r="AD547" s="482"/>
      <c r="AE547" s="482"/>
      <c r="AF547" s="482"/>
      <c r="AG547" s="482"/>
      <c r="AH547" s="482"/>
      <c r="AI547" s="482"/>
      <c r="AJ547" s="482"/>
      <c r="AK547" s="482"/>
      <c r="AL547" s="482"/>
      <c r="AM547" s="482"/>
      <c r="AN547" s="482"/>
    </row>
    <row r="548" spans="1:40" ht="12.75" customHeight="1" x14ac:dyDescent="0.2">
      <c r="A548" s="482"/>
      <c r="B548" s="482"/>
      <c r="C548" s="482"/>
      <c r="D548" s="482"/>
      <c r="E548" s="482"/>
      <c r="F548" s="482"/>
      <c r="G548" s="482"/>
      <c r="H548" s="482"/>
      <c r="I548" s="482"/>
      <c r="J548" s="482"/>
      <c r="K548" s="482"/>
      <c r="L548" s="482"/>
      <c r="M548" s="482"/>
      <c r="N548" s="482"/>
      <c r="O548" s="482"/>
      <c r="P548" s="482"/>
      <c r="Q548" s="482"/>
      <c r="R548" s="482"/>
      <c r="S548" s="482"/>
      <c r="T548" s="482"/>
      <c r="U548" s="482"/>
      <c r="V548" s="482"/>
      <c r="W548" s="482"/>
      <c r="X548" s="482"/>
      <c r="Y548" s="482"/>
      <c r="Z548" s="482"/>
      <c r="AA548" s="482"/>
      <c r="AB548" s="482"/>
      <c r="AC548" s="482"/>
      <c r="AD548" s="482"/>
      <c r="AE548" s="482"/>
      <c r="AF548" s="482"/>
      <c r="AG548" s="482"/>
      <c r="AH548" s="482"/>
      <c r="AI548" s="482"/>
      <c r="AJ548" s="482"/>
      <c r="AK548" s="482"/>
      <c r="AL548" s="482"/>
      <c r="AM548" s="482"/>
      <c r="AN548" s="482"/>
    </row>
    <row r="549" spans="1:40" ht="12.75" customHeight="1" x14ac:dyDescent="0.2">
      <c r="A549" s="482"/>
      <c r="B549" s="482"/>
      <c r="C549" s="482"/>
      <c r="D549" s="482"/>
      <c r="E549" s="482"/>
      <c r="F549" s="482"/>
      <c r="G549" s="482"/>
      <c r="H549" s="482"/>
      <c r="I549" s="482"/>
      <c r="J549" s="482"/>
      <c r="K549" s="482"/>
      <c r="L549" s="482"/>
      <c r="M549" s="482"/>
      <c r="N549" s="482"/>
      <c r="O549" s="482"/>
      <c r="P549" s="482"/>
      <c r="Q549" s="482"/>
      <c r="R549" s="482"/>
      <c r="S549" s="482"/>
      <c r="T549" s="482"/>
      <c r="U549" s="482"/>
      <c r="V549" s="482"/>
      <c r="W549" s="482"/>
      <c r="X549" s="482"/>
      <c r="Y549" s="482"/>
      <c r="Z549" s="482"/>
      <c r="AA549" s="482"/>
      <c r="AB549" s="482"/>
      <c r="AC549" s="482"/>
      <c r="AD549" s="482"/>
      <c r="AE549" s="482"/>
      <c r="AF549" s="482"/>
      <c r="AG549" s="482"/>
      <c r="AH549" s="482"/>
      <c r="AI549" s="482"/>
      <c r="AJ549" s="482"/>
      <c r="AK549" s="482"/>
      <c r="AL549" s="482"/>
      <c r="AM549" s="482"/>
      <c r="AN549" s="482"/>
    </row>
    <row r="550" spans="1:40" ht="12.75" customHeight="1" x14ac:dyDescent="0.2">
      <c r="A550" s="482"/>
      <c r="B550" s="482"/>
      <c r="C550" s="482"/>
      <c r="D550" s="482"/>
      <c r="E550" s="482"/>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82"/>
      <c r="AM550" s="482"/>
      <c r="AN550" s="482"/>
    </row>
    <row r="551" spans="1:40" ht="12.75" customHeight="1" x14ac:dyDescent="0.2">
      <c r="A551" s="482"/>
      <c r="B551" s="482"/>
      <c r="C551" s="482"/>
      <c r="D551" s="482"/>
      <c r="E551" s="482"/>
      <c r="F551" s="482"/>
      <c r="G551" s="482"/>
      <c r="H551" s="482"/>
      <c r="I551" s="482"/>
      <c r="J551" s="482"/>
      <c r="K551" s="482"/>
      <c r="L551" s="482"/>
      <c r="M551" s="482"/>
      <c r="N551" s="482"/>
      <c r="O551" s="482"/>
      <c r="P551" s="482"/>
      <c r="Q551" s="482"/>
      <c r="R551" s="482"/>
      <c r="S551" s="482"/>
      <c r="T551" s="482"/>
      <c r="U551" s="482"/>
      <c r="V551" s="482"/>
      <c r="W551" s="482"/>
      <c r="X551" s="482"/>
      <c r="Y551" s="482"/>
      <c r="Z551" s="482"/>
      <c r="AA551" s="482"/>
      <c r="AB551" s="482"/>
      <c r="AC551" s="482"/>
      <c r="AD551" s="482"/>
      <c r="AE551" s="482"/>
      <c r="AF551" s="482"/>
      <c r="AG551" s="482"/>
      <c r="AH551" s="482"/>
      <c r="AI551" s="482"/>
      <c r="AJ551" s="482"/>
      <c r="AK551" s="482"/>
      <c r="AL551" s="482"/>
      <c r="AM551" s="482"/>
      <c r="AN551" s="482"/>
    </row>
    <row r="552" spans="1:40" ht="12.75" customHeight="1" x14ac:dyDescent="0.2">
      <c r="A552" s="482"/>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482"/>
      <c r="AD552" s="482"/>
      <c r="AE552" s="482"/>
      <c r="AF552" s="482"/>
      <c r="AG552" s="482"/>
      <c r="AH552" s="482"/>
      <c r="AI552" s="482"/>
      <c r="AJ552" s="482"/>
      <c r="AK552" s="482"/>
      <c r="AL552" s="482"/>
      <c r="AM552" s="482"/>
      <c r="AN552" s="482"/>
    </row>
    <row r="553" spans="1:40" ht="12.75" customHeight="1" x14ac:dyDescent="0.2">
      <c r="A553" s="482"/>
      <c r="B553" s="482"/>
      <c r="C553" s="482"/>
      <c r="D553" s="482"/>
      <c r="E553" s="482"/>
      <c r="F553" s="482"/>
      <c r="G553" s="482"/>
      <c r="H553" s="482"/>
      <c r="I553" s="482"/>
      <c r="J553" s="482"/>
      <c r="K553" s="482"/>
      <c r="L553" s="482"/>
      <c r="M553" s="482"/>
      <c r="N553" s="482"/>
      <c r="O553" s="482"/>
      <c r="P553" s="482"/>
      <c r="Q553" s="482"/>
      <c r="R553" s="482"/>
      <c r="S553" s="482"/>
      <c r="T553" s="482"/>
      <c r="U553" s="482"/>
      <c r="V553" s="482"/>
      <c r="W553" s="482"/>
      <c r="X553" s="482"/>
      <c r="Y553" s="482"/>
      <c r="Z553" s="482"/>
      <c r="AA553" s="482"/>
      <c r="AB553" s="482"/>
      <c r="AC553" s="482"/>
      <c r="AD553" s="482"/>
      <c r="AE553" s="482"/>
      <c r="AF553" s="482"/>
      <c r="AG553" s="482"/>
      <c r="AH553" s="482"/>
      <c r="AI553" s="482"/>
      <c r="AJ553" s="482"/>
      <c r="AK553" s="482"/>
      <c r="AL553" s="482"/>
      <c r="AM553" s="482"/>
      <c r="AN553" s="482"/>
    </row>
    <row r="554" spans="1:40" ht="12.75" customHeight="1" x14ac:dyDescent="0.2">
      <c r="A554" s="482"/>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c r="AB554" s="482"/>
      <c r="AC554" s="482"/>
      <c r="AD554" s="482"/>
      <c r="AE554" s="482"/>
      <c r="AF554" s="482"/>
      <c r="AG554" s="482"/>
      <c r="AH554" s="482"/>
      <c r="AI554" s="482"/>
      <c r="AJ554" s="482"/>
      <c r="AK554" s="482"/>
      <c r="AL554" s="482"/>
      <c r="AM554" s="482"/>
      <c r="AN554" s="482"/>
    </row>
    <row r="555" spans="1:40" ht="12.75" customHeight="1" x14ac:dyDescent="0.2">
      <c r="A555" s="482"/>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c r="AB555" s="482"/>
      <c r="AC555" s="482"/>
      <c r="AD555" s="482"/>
      <c r="AE555" s="482"/>
      <c r="AF555" s="482"/>
      <c r="AG555" s="482"/>
      <c r="AH555" s="482"/>
      <c r="AI555" s="482"/>
      <c r="AJ555" s="482"/>
      <c r="AK555" s="482"/>
      <c r="AL555" s="482"/>
      <c r="AM555" s="482"/>
      <c r="AN555" s="482"/>
    </row>
    <row r="556" spans="1:40" ht="12.75" customHeight="1" x14ac:dyDescent="0.2">
      <c r="A556" s="482"/>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c r="AB556" s="482"/>
      <c r="AC556" s="482"/>
      <c r="AD556" s="482"/>
      <c r="AE556" s="482"/>
      <c r="AF556" s="482"/>
      <c r="AG556" s="482"/>
      <c r="AH556" s="482"/>
      <c r="AI556" s="482"/>
      <c r="AJ556" s="482"/>
      <c r="AK556" s="482"/>
      <c r="AL556" s="482"/>
      <c r="AM556" s="482"/>
      <c r="AN556" s="482"/>
    </row>
    <row r="557" spans="1:40" ht="12.75" customHeight="1" x14ac:dyDescent="0.2">
      <c r="A557" s="482"/>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2"/>
      <c r="AD557" s="482"/>
      <c r="AE557" s="482"/>
      <c r="AF557" s="482"/>
      <c r="AG557" s="482"/>
      <c r="AH557" s="482"/>
      <c r="AI557" s="482"/>
      <c r="AJ557" s="482"/>
      <c r="AK557" s="482"/>
      <c r="AL557" s="482"/>
      <c r="AM557" s="482"/>
      <c r="AN557" s="482"/>
    </row>
    <row r="558" spans="1:40" ht="12.75" customHeight="1" x14ac:dyDescent="0.2">
      <c r="A558" s="482"/>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c r="AB558" s="482"/>
      <c r="AC558" s="482"/>
      <c r="AD558" s="482"/>
      <c r="AE558" s="482"/>
      <c r="AF558" s="482"/>
      <c r="AG558" s="482"/>
      <c r="AH558" s="482"/>
      <c r="AI558" s="482"/>
      <c r="AJ558" s="482"/>
      <c r="AK558" s="482"/>
      <c r="AL558" s="482"/>
      <c r="AM558" s="482"/>
      <c r="AN558" s="482"/>
    </row>
    <row r="559" spans="1:40" ht="12.75" customHeight="1" x14ac:dyDescent="0.2">
      <c r="A559" s="482"/>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c r="AB559" s="482"/>
      <c r="AC559" s="482"/>
      <c r="AD559" s="482"/>
      <c r="AE559" s="482"/>
      <c r="AF559" s="482"/>
      <c r="AG559" s="482"/>
      <c r="AH559" s="482"/>
      <c r="AI559" s="482"/>
      <c r="AJ559" s="482"/>
      <c r="AK559" s="482"/>
      <c r="AL559" s="482"/>
      <c r="AM559" s="482"/>
      <c r="AN559" s="482"/>
    </row>
    <row r="560" spans="1:40" ht="12.75" customHeight="1" x14ac:dyDescent="0.2">
      <c r="A560" s="482"/>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2"/>
      <c r="AD560" s="482"/>
      <c r="AE560" s="482"/>
      <c r="AF560" s="482"/>
      <c r="AG560" s="482"/>
      <c r="AH560" s="482"/>
      <c r="AI560" s="482"/>
      <c r="AJ560" s="482"/>
      <c r="AK560" s="482"/>
      <c r="AL560" s="482"/>
      <c r="AM560" s="482"/>
      <c r="AN560" s="482"/>
    </row>
    <row r="561" spans="1:40" ht="12.75" customHeight="1" x14ac:dyDescent="0.2">
      <c r="A561" s="482"/>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2"/>
      <c r="AD561" s="482"/>
      <c r="AE561" s="482"/>
      <c r="AF561" s="482"/>
      <c r="AG561" s="482"/>
      <c r="AH561" s="482"/>
      <c r="AI561" s="482"/>
      <c r="AJ561" s="482"/>
      <c r="AK561" s="482"/>
      <c r="AL561" s="482"/>
      <c r="AM561" s="482"/>
      <c r="AN561" s="482"/>
    </row>
    <row r="562" spans="1:40" ht="12.75" customHeight="1" x14ac:dyDescent="0.2">
      <c r="A562" s="482"/>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c r="AB562" s="482"/>
      <c r="AC562" s="482"/>
      <c r="AD562" s="482"/>
      <c r="AE562" s="482"/>
      <c r="AF562" s="482"/>
      <c r="AG562" s="482"/>
      <c r="AH562" s="482"/>
      <c r="AI562" s="482"/>
      <c r="AJ562" s="482"/>
      <c r="AK562" s="482"/>
      <c r="AL562" s="482"/>
      <c r="AM562" s="482"/>
      <c r="AN562" s="482"/>
    </row>
    <row r="563" spans="1:40" ht="12.75" customHeight="1" x14ac:dyDescent="0.2">
      <c r="A563" s="482"/>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c r="AB563" s="482"/>
      <c r="AC563" s="482"/>
      <c r="AD563" s="482"/>
      <c r="AE563" s="482"/>
      <c r="AF563" s="482"/>
      <c r="AG563" s="482"/>
      <c r="AH563" s="482"/>
      <c r="AI563" s="482"/>
      <c r="AJ563" s="482"/>
      <c r="AK563" s="482"/>
      <c r="AL563" s="482"/>
      <c r="AM563" s="482"/>
      <c r="AN563" s="482"/>
    </row>
    <row r="564" spans="1:40" ht="12.75" customHeight="1" x14ac:dyDescent="0.2">
      <c r="A564" s="482"/>
      <c r="B564" s="482"/>
      <c r="C564" s="482"/>
      <c r="D564" s="482"/>
      <c r="E564" s="482"/>
      <c r="F564" s="482"/>
      <c r="G564" s="482"/>
      <c r="H564" s="482"/>
      <c r="I564" s="482"/>
      <c r="J564" s="482"/>
      <c r="K564" s="482"/>
      <c r="L564" s="482"/>
      <c r="M564" s="482"/>
      <c r="N564" s="482"/>
      <c r="O564" s="482"/>
      <c r="P564" s="482"/>
      <c r="Q564" s="482"/>
      <c r="R564" s="482"/>
      <c r="S564" s="482"/>
      <c r="T564" s="482"/>
      <c r="U564" s="482"/>
      <c r="V564" s="482"/>
      <c r="W564" s="482"/>
      <c r="X564" s="482"/>
      <c r="Y564" s="482"/>
      <c r="Z564" s="482"/>
      <c r="AA564" s="482"/>
      <c r="AB564" s="482"/>
      <c r="AC564" s="482"/>
      <c r="AD564" s="482"/>
      <c r="AE564" s="482"/>
      <c r="AF564" s="482"/>
      <c r="AG564" s="482"/>
      <c r="AH564" s="482"/>
      <c r="AI564" s="482"/>
      <c r="AJ564" s="482"/>
      <c r="AK564" s="482"/>
      <c r="AL564" s="482"/>
      <c r="AM564" s="482"/>
      <c r="AN564" s="482"/>
    </row>
    <row r="565" spans="1:40" ht="12.75" customHeight="1" x14ac:dyDescent="0.2">
      <c r="A565" s="482"/>
      <c r="B565" s="482"/>
      <c r="C565" s="482"/>
      <c r="D565" s="482"/>
      <c r="E565" s="482"/>
      <c r="F565" s="482"/>
      <c r="G565" s="482"/>
      <c r="H565" s="482"/>
      <c r="I565" s="482"/>
      <c r="J565" s="482"/>
      <c r="K565" s="482"/>
      <c r="L565" s="482"/>
      <c r="M565" s="482"/>
      <c r="N565" s="482"/>
      <c r="O565" s="482"/>
      <c r="P565" s="482"/>
      <c r="Q565" s="482"/>
      <c r="R565" s="482"/>
      <c r="S565" s="482"/>
      <c r="T565" s="482"/>
      <c r="U565" s="482"/>
      <c r="V565" s="482"/>
      <c r="W565" s="482"/>
      <c r="X565" s="482"/>
      <c r="Y565" s="482"/>
      <c r="Z565" s="482"/>
      <c r="AA565" s="482"/>
      <c r="AB565" s="482"/>
      <c r="AC565" s="482"/>
      <c r="AD565" s="482"/>
      <c r="AE565" s="482"/>
      <c r="AF565" s="482"/>
      <c r="AG565" s="482"/>
      <c r="AH565" s="482"/>
      <c r="AI565" s="482"/>
      <c r="AJ565" s="482"/>
      <c r="AK565" s="482"/>
      <c r="AL565" s="482"/>
      <c r="AM565" s="482"/>
      <c r="AN565" s="482"/>
    </row>
    <row r="566" spans="1:40" ht="12.75" customHeight="1" x14ac:dyDescent="0.2">
      <c r="A566" s="482"/>
      <c r="B566" s="482"/>
      <c r="C566" s="482"/>
      <c r="D566" s="482"/>
      <c r="E566" s="482"/>
      <c r="F566" s="482"/>
      <c r="G566" s="482"/>
      <c r="H566" s="482"/>
      <c r="I566" s="482"/>
      <c r="J566" s="482"/>
      <c r="K566" s="482"/>
      <c r="L566" s="482"/>
      <c r="M566" s="482"/>
      <c r="N566" s="482"/>
      <c r="O566" s="482"/>
      <c r="P566" s="482"/>
      <c r="Q566" s="482"/>
      <c r="R566" s="482"/>
      <c r="S566" s="482"/>
      <c r="T566" s="482"/>
      <c r="U566" s="482"/>
      <c r="V566" s="482"/>
      <c r="W566" s="482"/>
      <c r="X566" s="482"/>
      <c r="Y566" s="482"/>
      <c r="Z566" s="482"/>
      <c r="AA566" s="482"/>
      <c r="AB566" s="482"/>
      <c r="AC566" s="482"/>
      <c r="AD566" s="482"/>
      <c r="AE566" s="482"/>
      <c r="AF566" s="482"/>
      <c r="AG566" s="482"/>
      <c r="AH566" s="482"/>
      <c r="AI566" s="482"/>
      <c r="AJ566" s="482"/>
      <c r="AK566" s="482"/>
      <c r="AL566" s="482"/>
      <c r="AM566" s="482"/>
      <c r="AN566" s="482"/>
    </row>
    <row r="567" spans="1:40" ht="12.75" customHeight="1" x14ac:dyDescent="0.2">
      <c r="A567" s="482"/>
      <c r="B567" s="482"/>
      <c r="C567" s="482"/>
      <c r="D567" s="482"/>
      <c r="E567" s="482"/>
      <c r="F567" s="482"/>
      <c r="G567" s="482"/>
      <c r="H567" s="482"/>
      <c r="I567" s="482"/>
      <c r="J567" s="482"/>
      <c r="K567" s="482"/>
      <c r="L567" s="482"/>
      <c r="M567" s="482"/>
      <c r="N567" s="482"/>
      <c r="O567" s="482"/>
      <c r="P567" s="482"/>
      <c r="Q567" s="482"/>
      <c r="R567" s="482"/>
      <c r="S567" s="482"/>
      <c r="T567" s="482"/>
      <c r="U567" s="482"/>
      <c r="V567" s="482"/>
      <c r="W567" s="482"/>
      <c r="X567" s="482"/>
      <c r="Y567" s="482"/>
      <c r="Z567" s="482"/>
      <c r="AA567" s="482"/>
      <c r="AB567" s="482"/>
      <c r="AC567" s="482"/>
      <c r="AD567" s="482"/>
      <c r="AE567" s="482"/>
      <c r="AF567" s="482"/>
      <c r="AG567" s="482"/>
      <c r="AH567" s="482"/>
      <c r="AI567" s="482"/>
      <c r="AJ567" s="482"/>
      <c r="AK567" s="482"/>
      <c r="AL567" s="482"/>
      <c r="AM567" s="482"/>
      <c r="AN567" s="482"/>
    </row>
    <row r="568" spans="1:40" ht="12.75" customHeight="1" x14ac:dyDescent="0.2">
      <c r="A568" s="482"/>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c r="AB568" s="482"/>
      <c r="AC568" s="482"/>
      <c r="AD568" s="482"/>
      <c r="AE568" s="482"/>
      <c r="AF568" s="482"/>
      <c r="AG568" s="482"/>
      <c r="AH568" s="482"/>
      <c r="AI568" s="482"/>
      <c r="AJ568" s="482"/>
      <c r="AK568" s="482"/>
      <c r="AL568" s="482"/>
      <c r="AM568" s="482"/>
      <c r="AN568" s="482"/>
    </row>
    <row r="569" spans="1:40" ht="12.75" customHeight="1" x14ac:dyDescent="0.2">
      <c r="A569" s="482"/>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2"/>
      <c r="AD569" s="482"/>
      <c r="AE569" s="482"/>
      <c r="AF569" s="482"/>
      <c r="AG569" s="482"/>
      <c r="AH569" s="482"/>
      <c r="AI569" s="482"/>
      <c r="AJ569" s="482"/>
      <c r="AK569" s="482"/>
      <c r="AL569" s="482"/>
      <c r="AM569" s="482"/>
      <c r="AN569" s="482"/>
    </row>
    <row r="570" spans="1:40" ht="12.75" customHeight="1" x14ac:dyDescent="0.2">
      <c r="A570" s="482"/>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2"/>
      <c r="AD570" s="482"/>
      <c r="AE570" s="482"/>
      <c r="AF570" s="482"/>
      <c r="AG570" s="482"/>
      <c r="AH570" s="482"/>
      <c r="AI570" s="482"/>
      <c r="AJ570" s="482"/>
      <c r="AK570" s="482"/>
      <c r="AL570" s="482"/>
      <c r="AM570" s="482"/>
      <c r="AN570" s="482"/>
    </row>
    <row r="571" spans="1:40" ht="12.75" customHeight="1" x14ac:dyDescent="0.2">
      <c r="A571" s="482"/>
      <c r="B571" s="482"/>
      <c r="C571" s="482"/>
      <c r="D571" s="482"/>
      <c r="E571" s="482"/>
      <c r="F571" s="482"/>
      <c r="G571" s="482"/>
      <c r="H571" s="482"/>
      <c r="I571" s="482"/>
      <c r="J571" s="482"/>
      <c r="K571" s="482"/>
      <c r="L571" s="482"/>
      <c r="M571" s="482"/>
      <c r="N571" s="482"/>
      <c r="O571" s="482"/>
      <c r="P571" s="482"/>
      <c r="Q571" s="482"/>
      <c r="R571" s="482"/>
      <c r="S571" s="482"/>
      <c r="T571" s="482"/>
      <c r="U571" s="482"/>
      <c r="V571" s="482"/>
      <c r="W571" s="482"/>
      <c r="X571" s="482"/>
      <c r="Y571" s="482"/>
      <c r="Z571" s="482"/>
      <c r="AA571" s="482"/>
      <c r="AB571" s="482"/>
      <c r="AC571" s="482"/>
      <c r="AD571" s="482"/>
      <c r="AE571" s="482"/>
      <c r="AF571" s="482"/>
      <c r="AG571" s="482"/>
      <c r="AH571" s="482"/>
      <c r="AI571" s="482"/>
      <c r="AJ571" s="482"/>
      <c r="AK571" s="482"/>
      <c r="AL571" s="482"/>
      <c r="AM571" s="482"/>
      <c r="AN571" s="482"/>
    </row>
    <row r="572" spans="1:40" ht="12.75" customHeight="1" x14ac:dyDescent="0.2">
      <c r="A572" s="482"/>
      <c r="B572" s="482"/>
      <c r="C572" s="482"/>
      <c r="D572" s="482"/>
      <c r="E572" s="482"/>
      <c r="F572" s="482"/>
      <c r="G572" s="482"/>
      <c r="H572" s="482"/>
      <c r="I572" s="482"/>
      <c r="J572" s="482"/>
      <c r="K572" s="482"/>
      <c r="L572" s="482"/>
      <c r="M572" s="482"/>
      <c r="N572" s="482"/>
      <c r="O572" s="482"/>
      <c r="P572" s="482"/>
      <c r="Q572" s="482"/>
      <c r="R572" s="482"/>
      <c r="S572" s="482"/>
      <c r="T572" s="482"/>
      <c r="U572" s="482"/>
      <c r="V572" s="482"/>
      <c r="W572" s="482"/>
      <c r="X572" s="482"/>
      <c r="Y572" s="482"/>
      <c r="Z572" s="482"/>
      <c r="AA572" s="482"/>
      <c r="AB572" s="482"/>
      <c r="AC572" s="482"/>
      <c r="AD572" s="482"/>
      <c r="AE572" s="482"/>
      <c r="AF572" s="482"/>
      <c r="AG572" s="482"/>
      <c r="AH572" s="482"/>
      <c r="AI572" s="482"/>
      <c r="AJ572" s="482"/>
      <c r="AK572" s="482"/>
      <c r="AL572" s="482"/>
      <c r="AM572" s="482"/>
      <c r="AN572" s="482"/>
    </row>
    <row r="573" spans="1:40" ht="12.75" customHeight="1" x14ac:dyDescent="0.2">
      <c r="A573" s="482"/>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482"/>
      <c r="AM573" s="482"/>
      <c r="AN573" s="482"/>
    </row>
    <row r="574" spans="1:40" ht="12.75" customHeight="1" x14ac:dyDescent="0.2">
      <c r="A574" s="482"/>
      <c r="B574" s="482"/>
      <c r="C574" s="482"/>
      <c r="D574" s="482"/>
      <c r="E574" s="482"/>
      <c r="F574" s="482"/>
      <c r="G574" s="482"/>
      <c r="H574" s="482"/>
      <c r="I574" s="482"/>
      <c r="J574" s="482"/>
      <c r="K574" s="482"/>
      <c r="L574" s="482"/>
      <c r="M574" s="482"/>
      <c r="N574" s="482"/>
      <c r="O574" s="482"/>
      <c r="P574" s="482"/>
      <c r="Q574" s="482"/>
      <c r="R574" s="482"/>
      <c r="S574" s="482"/>
      <c r="T574" s="482"/>
      <c r="U574" s="482"/>
      <c r="V574" s="482"/>
      <c r="W574" s="482"/>
      <c r="X574" s="482"/>
      <c r="Y574" s="482"/>
      <c r="Z574" s="482"/>
      <c r="AA574" s="482"/>
      <c r="AB574" s="482"/>
      <c r="AC574" s="482"/>
      <c r="AD574" s="482"/>
      <c r="AE574" s="482"/>
      <c r="AF574" s="482"/>
      <c r="AG574" s="482"/>
      <c r="AH574" s="482"/>
      <c r="AI574" s="482"/>
      <c r="AJ574" s="482"/>
      <c r="AK574" s="482"/>
      <c r="AL574" s="482"/>
      <c r="AM574" s="482"/>
      <c r="AN574" s="482"/>
    </row>
    <row r="575" spans="1:40" ht="12.75" customHeight="1" x14ac:dyDescent="0.2">
      <c r="A575" s="482"/>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c r="AB575" s="482"/>
      <c r="AC575" s="482"/>
      <c r="AD575" s="482"/>
      <c r="AE575" s="482"/>
      <c r="AF575" s="482"/>
      <c r="AG575" s="482"/>
      <c r="AH575" s="482"/>
      <c r="AI575" s="482"/>
      <c r="AJ575" s="482"/>
      <c r="AK575" s="482"/>
      <c r="AL575" s="482"/>
      <c r="AM575" s="482"/>
      <c r="AN575" s="482"/>
    </row>
    <row r="576" spans="1:40" ht="12.75" customHeight="1" x14ac:dyDescent="0.2">
      <c r="A576" s="482"/>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2"/>
      <c r="AD576" s="482"/>
      <c r="AE576" s="482"/>
      <c r="AF576" s="482"/>
      <c r="AG576" s="482"/>
      <c r="AH576" s="482"/>
      <c r="AI576" s="482"/>
      <c r="AJ576" s="482"/>
      <c r="AK576" s="482"/>
      <c r="AL576" s="482"/>
      <c r="AM576" s="482"/>
      <c r="AN576" s="482"/>
    </row>
    <row r="577" spans="1:40" ht="12.75" customHeight="1" x14ac:dyDescent="0.2">
      <c r="A577" s="482"/>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c r="AB577" s="482"/>
      <c r="AC577" s="482"/>
      <c r="AD577" s="482"/>
      <c r="AE577" s="482"/>
      <c r="AF577" s="482"/>
      <c r="AG577" s="482"/>
      <c r="AH577" s="482"/>
      <c r="AI577" s="482"/>
      <c r="AJ577" s="482"/>
      <c r="AK577" s="482"/>
      <c r="AL577" s="482"/>
      <c r="AM577" s="482"/>
      <c r="AN577" s="482"/>
    </row>
    <row r="578" spans="1:40" ht="12.75" customHeight="1" x14ac:dyDescent="0.2">
      <c r="A578" s="482"/>
      <c r="B578" s="482"/>
      <c r="C578" s="482"/>
      <c r="D578" s="482"/>
      <c r="E578" s="482"/>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482"/>
      <c r="AD578" s="482"/>
      <c r="AE578" s="482"/>
      <c r="AF578" s="482"/>
      <c r="AG578" s="482"/>
      <c r="AH578" s="482"/>
      <c r="AI578" s="482"/>
      <c r="AJ578" s="482"/>
      <c r="AK578" s="482"/>
      <c r="AL578" s="482"/>
      <c r="AM578" s="482"/>
      <c r="AN578" s="482"/>
    </row>
    <row r="579" spans="1:40" ht="12.75" customHeight="1" x14ac:dyDescent="0.2">
      <c r="A579" s="482"/>
      <c r="B579" s="482"/>
      <c r="C579" s="482"/>
      <c r="D579" s="482"/>
      <c r="E579" s="482"/>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482"/>
      <c r="AD579" s="482"/>
      <c r="AE579" s="482"/>
      <c r="AF579" s="482"/>
      <c r="AG579" s="482"/>
      <c r="AH579" s="482"/>
      <c r="AI579" s="482"/>
      <c r="AJ579" s="482"/>
      <c r="AK579" s="482"/>
      <c r="AL579" s="482"/>
      <c r="AM579" s="482"/>
      <c r="AN579" s="482"/>
    </row>
    <row r="580" spans="1:40" ht="12.75" customHeight="1" x14ac:dyDescent="0.2">
      <c r="A580" s="482"/>
      <c r="B580" s="482"/>
      <c r="C580" s="482"/>
      <c r="D580" s="482"/>
      <c r="E580" s="482"/>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482"/>
      <c r="AD580" s="482"/>
      <c r="AE580" s="482"/>
      <c r="AF580" s="482"/>
      <c r="AG580" s="482"/>
      <c r="AH580" s="482"/>
      <c r="AI580" s="482"/>
      <c r="AJ580" s="482"/>
      <c r="AK580" s="482"/>
      <c r="AL580" s="482"/>
      <c r="AM580" s="482"/>
      <c r="AN580" s="482"/>
    </row>
    <row r="581" spans="1:40" ht="12.75" customHeight="1" x14ac:dyDescent="0.2">
      <c r="A581" s="482"/>
      <c r="B581" s="482"/>
      <c r="C581" s="482"/>
      <c r="D581" s="482"/>
      <c r="E581" s="482"/>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482"/>
      <c r="AD581" s="482"/>
      <c r="AE581" s="482"/>
      <c r="AF581" s="482"/>
      <c r="AG581" s="482"/>
      <c r="AH581" s="482"/>
      <c r="AI581" s="482"/>
      <c r="AJ581" s="482"/>
      <c r="AK581" s="482"/>
      <c r="AL581" s="482"/>
      <c r="AM581" s="482"/>
      <c r="AN581" s="482"/>
    </row>
    <row r="582" spans="1:40" ht="12.75" customHeight="1" x14ac:dyDescent="0.2">
      <c r="A582" s="482"/>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2"/>
      <c r="AD582" s="482"/>
      <c r="AE582" s="482"/>
      <c r="AF582" s="482"/>
      <c r="AG582" s="482"/>
      <c r="AH582" s="482"/>
      <c r="AI582" s="482"/>
      <c r="AJ582" s="482"/>
      <c r="AK582" s="482"/>
      <c r="AL582" s="482"/>
      <c r="AM582" s="482"/>
      <c r="AN582" s="482"/>
    </row>
    <row r="583" spans="1:40" ht="12.75" customHeight="1" x14ac:dyDescent="0.2">
      <c r="A583" s="482"/>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482"/>
      <c r="AD583" s="482"/>
      <c r="AE583" s="482"/>
      <c r="AF583" s="482"/>
      <c r="AG583" s="482"/>
      <c r="AH583" s="482"/>
      <c r="AI583" s="482"/>
      <c r="AJ583" s="482"/>
      <c r="AK583" s="482"/>
      <c r="AL583" s="482"/>
      <c r="AM583" s="482"/>
      <c r="AN583" s="482"/>
    </row>
    <row r="584" spans="1:40" ht="12.75" customHeight="1" x14ac:dyDescent="0.2">
      <c r="A584" s="482"/>
      <c r="B584" s="482"/>
      <c r="C584" s="482"/>
      <c r="D584" s="482"/>
      <c r="E584" s="482"/>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482"/>
      <c r="AD584" s="482"/>
      <c r="AE584" s="482"/>
      <c r="AF584" s="482"/>
      <c r="AG584" s="482"/>
      <c r="AH584" s="482"/>
      <c r="AI584" s="482"/>
      <c r="AJ584" s="482"/>
      <c r="AK584" s="482"/>
      <c r="AL584" s="482"/>
      <c r="AM584" s="482"/>
      <c r="AN584" s="482"/>
    </row>
    <row r="585" spans="1:40" ht="12.75" customHeight="1" x14ac:dyDescent="0.2">
      <c r="A585" s="482"/>
      <c r="B585" s="482"/>
      <c r="C585" s="482"/>
      <c r="D585" s="482"/>
      <c r="E585" s="482"/>
      <c r="F585" s="482"/>
      <c r="G585" s="482"/>
      <c r="H585" s="482"/>
      <c r="I585" s="482"/>
      <c r="J585" s="482"/>
      <c r="K585" s="482"/>
      <c r="L585" s="482"/>
      <c r="M585" s="482"/>
      <c r="N585" s="482"/>
      <c r="O585" s="482"/>
      <c r="P585" s="482"/>
      <c r="Q585" s="482"/>
      <c r="R585" s="482"/>
      <c r="S585" s="482"/>
      <c r="T585" s="482"/>
      <c r="U585" s="482"/>
      <c r="V585" s="482"/>
      <c r="W585" s="482"/>
      <c r="X585" s="482"/>
      <c r="Y585" s="482"/>
      <c r="Z585" s="482"/>
      <c r="AA585" s="482"/>
      <c r="AB585" s="482"/>
      <c r="AC585" s="482"/>
      <c r="AD585" s="482"/>
      <c r="AE585" s="482"/>
      <c r="AF585" s="482"/>
      <c r="AG585" s="482"/>
      <c r="AH585" s="482"/>
      <c r="AI585" s="482"/>
      <c r="AJ585" s="482"/>
      <c r="AK585" s="482"/>
      <c r="AL585" s="482"/>
      <c r="AM585" s="482"/>
      <c r="AN585" s="482"/>
    </row>
    <row r="586" spans="1:40" ht="12.75" customHeight="1" x14ac:dyDescent="0.2">
      <c r="A586" s="482"/>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82"/>
      <c r="Z586" s="482"/>
      <c r="AA586" s="482"/>
      <c r="AB586" s="482"/>
      <c r="AC586" s="482"/>
      <c r="AD586" s="482"/>
      <c r="AE586" s="482"/>
      <c r="AF586" s="482"/>
      <c r="AG586" s="482"/>
      <c r="AH586" s="482"/>
      <c r="AI586" s="482"/>
      <c r="AJ586" s="482"/>
      <c r="AK586" s="482"/>
      <c r="AL586" s="482"/>
      <c r="AM586" s="482"/>
      <c r="AN586" s="482"/>
    </row>
    <row r="587" spans="1:40" ht="12.75" customHeight="1" x14ac:dyDescent="0.2">
      <c r="A587" s="482"/>
      <c r="B587" s="482"/>
      <c r="C587" s="482"/>
      <c r="D587" s="482"/>
      <c r="E587" s="482"/>
      <c r="F587" s="482"/>
      <c r="G587" s="482"/>
      <c r="H587" s="482"/>
      <c r="I587" s="482"/>
      <c r="J587" s="482"/>
      <c r="K587" s="482"/>
      <c r="L587" s="482"/>
      <c r="M587" s="482"/>
      <c r="N587" s="482"/>
      <c r="O587" s="482"/>
      <c r="P587" s="482"/>
      <c r="Q587" s="482"/>
      <c r="R587" s="482"/>
      <c r="S587" s="482"/>
      <c r="T587" s="482"/>
      <c r="U587" s="482"/>
      <c r="V587" s="482"/>
      <c r="W587" s="482"/>
      <c r="X587" s="482"/>
      <c r="Y587" s="482"/>
      <c r="Z587" s="482"/>
      <c r="AA587" s="482"/>
      <c r="AB587" s="482"/>
      <c r="AC587" s="482"/>
      <c r="AD587" s="482"/>
      <c r="AE587" s="482"/>
      <c r="AF587" s="482"/>
      <c r="AG587" s="482"/>
      <c r="AH587" s="482"/>
      <c r="AI587" s="482"/>
      <c r="AJ587" s="482"/>
      <c r="AK587" s="482"/>
      <c r="AL587" s="482"/>
      <c r="AM587" s="482"/>
      <c r="AN587" s="482"/>
    </row>
    <row r="588" spans="1:40" ht="12.75" customHeight="1" x14ac:dyDescent="0.2">
      <c r="A588" s="482"/>
      <c r="B588" s="482"/>
      <c r="C588" s="482"/>
      <c r="D588" s="482"/>
      <c r="E588" s="482"/>
      <c r="F588" s="482"/>
      <c r="G588" s="482"/>
      <c r="H588" s="482"/>
      <c r="I588" s="482"/>
      <c r="J588" s="482"/>
      <c r="K588" s="482"/>
      <c r="L588" s="482"/>
      <c r="M588" s="482"/>
      <c r="N588" s="482"/>
      <c r="O588" s="482"/>
      <c r="P588" s="482"/>
      <c r="Q588" s="482"/>
      <c r="R588" s="482"/>
      <c r="S588" s="482"/>
      <c r="T588" s="482"/>
      <c r="U588" s="482"/>
      <c r="V588" s="482"/>
      <c r="W588" s="482"/>
      <c r="X588" s="482"/>
      <c r="Y588" s="482"/>
      <c r="Z588" s="482"/>
      <c r="AA588" s="482"/>
      <c r="AB588" s="482"/>
      <c r="AC588" s="482"/>
      <c r="AD588" s="482"/>
      <c r="AE588" s="482"/>
      <c r="AF588" s="482"/>
      <c r="AG588" s="482"/>
      <c r="AH588" s="482"/>
      <c r="AI588" s="482"/>
      <c r="AJ588" s="482"/>
      <c r="AK588" s="482"/>
      <c r="AL588" s="482"/>
      <c r="AM588" s="482"/>
      <c r="AN588" s="482"/>
    </row>
    <row r="589" spans="1:40" ht="12.75" customHeight="1" x14ac:dyDescent="0.2">
      <c r="A589" s="482"/>
      <c r="B589" s="482"/>
      <c r="C589" s="482"/>
      <c r="D589" s="482"/>
      <c r="E589" s="482"/>
      <c r="F589" s="482"/>
      <c r="G589" s="482"/>
      <c r="H589" s="482"/>
      <c r="I589" s="482"/>
      <c r="J589" s="482"/>
      <c r="K589" s="482"/>
      <c r="L589" s="482"/>
      <c r="M589" s="482"/>
      <c r="N589" s="482"/>
      <c r="O589" s="482"/>
      <c r="P589" s="482"/>
      <c r="Q589" s="482"/>
      <c r="R589" s="482"/>
      <c r="S589" s="482"/>
      <c r="T589" s="482"/>
      <c r="U589" s="482"/>
      <c r="V589" s="482"/>
      <c r="W589" s="482"/>
      <c r="X589" s="482"/>
      <c r="Y589" s="482"/>
      <c r="Z589" s="482"/>
      <c r="AA589" s="482"/>
      <c r="AB589" s="482"/>
      <c r="AC589" s="482"/>
      <c r="AD589" s="482"/>
      <c r="AE589" s="482"/>
      <c r="AF589" s="482"/>
      <c r="AG589" s="482"/>
      <c r="AH589" s="482"/>
      <c r="AI589" s="482"/>
      <c r="AJ589" s="482"/>
      <c r="AK589" s="482"/>
      <c r="AL589" s="482"/>
      <c r="AM589" s="482"/>
      <c r="AN589" s="482"/>
    </row>
    <row r="590" spans="1:40" ht="12.75" customHeight="1" x14ac:dyDescent="0.2">
      <c r="A590" s="482"/>
      <c r="B590" s="482"/>
      <c r="C590" s="482"/>
      <c r="D590" s="482"/>
      <c r="E590" s="482"/>
      <c r="F590" s="482"/>
      <c r="G590" s="482"/>
      <c r="H590" s="482"/>
      <c r="I590" s="482"/>
      <c r="J590" s="482"/>
      <c r="K590" s="482"/>
      <c r="L590" s="482"/>
      <c r="M590" s="482"/>
      <c r="N590" s="482"/>
      <c r="O590" s="482"/>
      <c r="P590" s="482"/>
      <c r="Q590" s="482"/>
      <c r="R590" s="482"/>
      <c r="S590" s="482"/>
      <c r="T590" s="482"/>
      <c r="U590" s="482"/>
      <c r="V590" s="482"/>
      <c r="W590" s="482"/>
      <c r="X590" s="482"/>
      <c r="Y590" s="482"/>
      <c r="Z590" s="482"/>
      <c r="AA590" s="482"/>
      <c r="AB590" s="482"/>
      <c r="AC590" s="482"/>
      <c r="AD590" s="482"/>
      <c r="AE590" s="482"/>
      <c r="AF590" s="482"/>
      <c r="AG590" s="482"/>
      <c r="AH590" s="482"/>
      <c r="AI590" s="482"/>
      <c r="AJ590" s="482"/>
      <c r="AK590" s="482"/>
      <c r="AL590" s="482"/>
      <c r="AM590" s="482"/>
      <c r="AN590" s="482"/>
    </row>
    <row r="591" spans="1:40" ht="12.75" customHeight="1" x14ac:dyDescent="0.2">
      <c r="A591" s="482"/>
      <c r="B591" s="482"/>
      <c r="C591" s="482"/>
      <c r="D591" s="482"/>
      <c r="E591" s="482"/>
      <c r="F591" s="482"/>
      <c r="G591" s="482"/>
      <c r="H591" s="482"/>
      <c r="I591" s="482"/>
      <c r="J591" s="482"/>
      <c r="K591" s="482"/>
      <c r="L591" s="482"/>
      <c r="M591" s="482"/>
      <c r="N591" s="482"/>
      <c r="O591" s="482"/>
      <c r="P591" s="482"/>
      <c r="Q591" s="482"/>
      <c r="R591" s="482"/>
      <c r="S591" s="482"/>
      <c r="T591" s="482"/>
      <c r="U591" s="482"/>
      <c r="V591" s="482"/>
      <c r="W591" s="482"/>
      <c r="X591" s="482"/>
      <c r="Y591" s="482"/>
      <c r="Z591" s="482"/>
      <c r="AA591" s="482"/>
      <c r="AB591" s="482"/>
      <c r="AC591" s="482"/>
      <c r="AD591" s="482"/>
      <c r="AE591" s="482"/>
      <c r="AF591" s="482"/>
      <c r="AG591" s="482"/>
      <c r="AH591" s="482"/>
      <c r="AI591" s="482"/>
      <c r="AJ591" s="482"/>
      <c r="AK591" s="482"/>
      <c r="AL591" s="482"/>
      <c r="AM591" s="482"/>
      <c r="AN591" s="482"/>
    </row>
    <row r="592" spans="1:40" ht="12.75" customHeight="1" x14ac:dyDescent="0.2">
      <c r="A592" s="482"/>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c r="AB592" s="482"/>
      <c r="AC592" s="482"/>
      <c r="AD592" s="482"/>
      <c r="AE592" s="482"/>
      <c r="AF592" s="482"/>
      <c r="AG592" s="482"/>
      <c r="AH592" s="482"/>
      <c r="AI592" s="482"/>
      <c r="AJ592" s="482"/>
      <c r="AK592" s="482"/>
      <c r="AL592" s="482"/>
      <c r="AM592" s="482"/>
      <c r="AN592" s="482"/>
    </row>
    <row r="593" spans="1:40" ht="12.75" customHeight="1" x14ac:dyDescent="0.2">
      <c r="A593" s="482"/>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c r="AB593" s="482"/>
      <c r="AC593" s="482"/>
      <c r="AD593" s="482"/>
      <c r="AE593" s="482"/>
      <c r="AF593" s="482"/>
      <c r="AG593" s="482"/>
      <c r="AH593" s="482"/>
      <c r="AI593" s="482"/>
      <c r="AJ593" s="482"/>
      <c r="AK593" s="482"/>
      <c r="AL593" s="482"/>
      <c r="AM593" s="482"/>
      <c r="AN593" s="482"/>
    </row>
    <row r="594" spans="1:40" ht="12.75" customHeight="1" x14ac:dyDescent="0.2">
      <c r="A594" s="482"/>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2"/>
      <c r="AD594" s="482"/>
      <c r="AE594" s="482"/>
      <c r="AF594" s="482"/>
      <c r="AG594" s="482"/>
      <c r="AH594" s="482"/>
      <c r="AI594" s="482"/>
      <c r="AJ594" s="482"/>
      <c r="AK594" s="482"/>
      <c r="AL594" s="482"/>
      <c r="AM594" s="482"/>
      <c r="AN594" s="482"/>
    </row>
    <row r="595" spans="1:40" ht="12.75" customHeight="1" x14ac:dyDescent="0.2">
      <c r="A595" s="482"/>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c r="AB595" s="482"/>
      <c r="AC595" s="482"/>
      <c r="AD595" s="482"/>
      <c r="AE595" s="482"/>
      <c r="AF595" s="482"/>
      <c r="AG595" s="482"/>
      <c r="AH595" s="482"/>
      <c r="AI595" s="482"/>
      <c r="AJ595" s="482"/>
      <c r="AK595" s="482"/>
      <c r="AL595" s="482"/>
      <c r="AM595" s="482"/>
      <c r="AN595" s="482"/>
    </row>
    <row r="596" spans="1:40" ht="12.75" customHeight="1" x14ac:dyDescent="0.2">
      <c r="A596" s="482"/>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c r="AB596" s="482"/>
      <c r="AC596" s="482"/>
      <c r="AD596" s="482"/>
      <c r="AE596" s="482"/>
      <c r="AF596" s="482"/>
      <c r="AG596" s="482"/>
      <c r="AH596" s="482"/>
      <c r="AI596" s="482"/>
      <c r="AJ596" s="482"/>
      <c r="AK596" s="482"/>
      <c r="AL596" s="482"/>
      <c r="AM596" s="482"/>
      <c r="AN596" s="482"/>
    </row>
    <row r="597" spans="1:40" ht="12.75" customHeight="1" x14ac:dyDescent="0.2">
      <c r="A597" s="482"/>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c r="AB597" s="482"/>
      <c r="AC597" s="482"/>
      <c r="AD597" s="482"/>
      <c r="AE597" s="482"/>
      <c r="AF597" s="482"/>
      <c r="AG597" s="482"/>
      <c r="AH597" s="482"/>
      <c r="AI597" s="482"/>
      <c r="AJ597" s="482"/>
      <c r="AK597" s="482"/>
      <c r="AL597" s="482"/>
      <c r="AM597" s="482"/>
      <c r="AN597" s="482"/>
    </row>
    <row r="598" spans="1:40" ht="12.75" customHeight="1" x14ac:dyDescent="0.2">
      <c r="A598" s="482"/>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2"/>
      <c r="AD598" s="482"/>
      <c r="AE598" s="482"/>
      <c r="AF598" s="482"/>
      <c r="AG598" s="482"/>
      <c r="AH598" s="482"/>
      <c r="AI598" s="482"/>
      <c r="AJ598" s="482"/>
      <c r="AK598" s="482"/>
      <c r="AL598" s="482"/>
      <c r="AM598" s="482"/>
      <c r="AN598" s="482"/>
    </row>
    <row r="599" spans="1:40" ht="12.75" customHeight="1" x14ac:dyDescent="0.2">
      <c r="A599" s="482"/>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2"/>
      <c r="AD599" s="482"/>
      <c r="AE599" s="482"/>
      <c r="AF599" s="482"/>
      <c r="AG599" s="482"/>
      <c r="AH599" s="482"/>
      <c r="AI599" s="482"/>
      <c r="AJ599" s="482"/>
      <c r="AK599" s="482"/>
      <c r="AL599" s="482"/>
      <c r="AM599" s="482"/>
      <c r="AN599" s="482"/>
    </row>
    <row r="600" spans="1:40" ht="12.75" customHeight="1" x14ac:dyDescent="0.2">
      <c r="A600" s="482"/>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c r="AB600" s="482"/>
      <c r="AC600" s="482"/>
      <c r="AD600" s="482"/>
      <c r="AE600" s="482"/>
      <c r="AF600" s="482"/>
      <c r="AG600" s="482"/>
      <c r="AH600" s="482"/>
      <c r="AI600" s="482"/>
      <c r="AJ600" s="482"/>
      <c r="AK600" s="482"/>
      <c r="AL600" s="482"/>
      <c r="AM600" s="482"/>
      <c r="AN600" s="482"/>
    </row>
    <row r="601" spans="1:40" ht="12.75" customHeight="1" x14ac:dyDescent="0.2">
      <c r="A601" s="482"/>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482"/>
      <c r="AD601" s="482"/>
      <c r="AE601" s="482"/>
      <c r="AF601" s="482"/>
      <c r="AG601" s="482"/>
      <c r="AH601" s="482"/>
      <c r="AI601" s="482"/>
      <c r="AJ601" s="482"/>
      <c r="AK601" s="482"/>
      <c r="AL601" s="482"/>
      <c r="AM601" s="482"/>
      <c r="AN601" s="482"/>
    </row>
    <row r="602" spans="1:40" ht="12.75" customHeight="1" x14ac:dyDescent="0.2">
      <c r="A602" s="482"/>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2"/>
      <c r="AD602" s="482"/>
      <c r="AE602" s="482"/>
      <c r="AF602" s="482"/>
      <c r="AG602" s="482"/>
      <c r="AH602" s="482"/>
      <c r="AI602" s="482"/>
      <c r="AJ602" s="482"/>
      <c r="AK602" s="482"/>
      <c r="AL602" s="482"/>
      <c r="AM602" s="482"/>
      <c r="AN602" s="482"/>
    </row>
    <row r="603" spans="1:40" ht="12.75" customHeight="1" x14ac:dyDescent="0.2">
      <c r="A603" s="482"/>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c r="AB603" s="482"/>
      <c r="AC603" s="482"/>
      <c r="AD603" s="482"/>
      <c r="AE603" s="482"/>
      <c r="AF603" s="482"/>
      <c r="AG603" s="482"/>
      <c r="AH603" s="482"/>
      <c r="AI603" s="482"/>
      <c r="AJ603" s="482"/>
      <c r="AK603" s="482"/>
      <c r="AL603" s="482"/>
      <c r="AM603" s="482"/>
      <c r="AN603" s="482"/>
    </row>
    <row r="604" spans="1:40" ht="12.75" customHeight="1" x14ac:dyDescent="0.2">
      <c r="A604" s="482"/>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2"/>
      <c r="AD604" s="482"/>
      <c r="AE604" s="482"/>
      <c r="AF604" s="482"/>
      <c r="AG604" s="482"/>
      <c r="AH604" s="482"/>
      <c r="AI604" s="482"/>
      <c r="AJ604" s="482"/>
      <c r="AK604" s="482"/>
      <c r="AL604" s="482"/>
      <c r="AM604" s="482"/>
      <c r="AN604" s="482"/>
    </row>
    <row r="605" spans="1:40" ht="12.75" customHeight="1" x14ac:dyDescent="0.2">
      <c r="A605" s="482"/>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2"/>
      <c r="AD605" s="482"/>
      <c r="AE605" s="482"/>
      <c r="AF605" s="482"/>
      <c r="AG605" s="482"/>
      <c r="AH605" s="482"/>
      <c r="AI605" s="482"/>
      <c r="AJ605" s="482"/>
      <c r="AK605" s="482"/>
      <c r="AL605" s="482"/>
      <c r="AM605" s="482"/>
      <c r="AN605" s="482"/>
    </row>
    <row r="606" spans="1:40" ht="12.75" customHeight="1" x14ac:dyDescent="0.2">
      <c r="A606" s="482"/>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2"/>
      <c r="AD606" s="482"/>
      <c r="AE606" s="482"/>
      <c r="AF606" s="482"/>
      <c r="AG606" s="482"/>
      <c r="AH606" s="482"/>
      <c r="AI606" s="482"/>
      <c r="AJ606" s="482"/>
      <c r="AK606" s="482"/>
      <c r="AL606" s="482"/>
      <c r="AM606" s="482"/>
      <c r="AN606" s="482"/>
    </row>
    <row r="607" spans="1:40" ht="12.75" customHeight="1" x14ac:dyDescent="0.2">
      <c r="A607" s="482"/>
      <c r="B607" s="482"/>
      <c r="C607" s="482"/>
      <c r="D607" s="482"/>
      <c r="E607" s="482"/>
      <c r="F607" s="482"/>
      <c r="G607" s="482"/>
      <c r="H607" s="482"/>
      <c r="I607" s="482"/>
      <c r="J607" s="482"/>
      <c r="K607" s="482"/>
      <c r="L607" s="482"/>
      <c r="M607" s="482"/>
      <c r="N607" s="482"/>
      <c r="O607" s="482"/>
      <c r="P607" s="482"/>
      <c r="Q607" s="482"/>
      <c r="R607" s="482"/>
      <c r="S607" s="482"/>
      <c r="T607" s="482"/>
      <c r="U607" s="482"/>
      <c r="V607" s="482"/>
      <c r="W607" s="482"/>
      <c r="X607" s="482"/>
      <c r="Y607" s="482"/>
      <c r="Z607" s="482"/>
      <c r="AA607" s="482"/>
      <c r="AB607" s="482"/>
      <c r="AC607" s="482"/>
      <c r="AD607" s="482"/>
      <c r="AE607" s="482"/>
      <c r="AF607" s="482"/>
      <c r="AG607" s="482"/>
      <c r="AH607" s="482"/>
      <c r="AI607" s="482"/>
      <c r="AJ607" s="482"/>
      <c r="AK607" s="482"/>
      <c r="AL607" s="482"/>
      <c r="AM607" s="482"/>
      <c r="AN607" s="482"/>
    </row>
    <row r="608" spans="1:40" ht="12.75" customHeight="1" x14ac:dyDescent="0.2">
      <c r="A608" s="482"/>
      <c r="B608" s="482"/>
      <c r="C608" s="482"/>
      <c r="D608" s="482"/>
      <c r="E608" s="482"/>
      <c r="F608" s="482"/>
      <c r="G608" s="482"/>
      <c r="H608" s="482"/>
      <c r="I608" s="482"/>
      <c r="J608" s="482"/>
      <c r="K608" s="482"/>
      <c r="L608" s="482"/>
      <c r="M608" s="482"/>
      <c r="N608" s="482"/>
      <c r="O608" s="482"/>
      <c r="P608" s="482"/>
      <c r="Q608" s="482"/>
      <c r="R608" s="482"/>
      <c r="S608" s="482"/>
      <c r="T608" s="482"/>
      <c r="U608" s="482"/>
      <c r="V608" s="482"/>
      <c r="W608" s="482"/>
      <c r="X608" s="482"/>
      <c r="Y608" s="482"/>
      <c r="Z608" s="482"/>
      <c r="AA608" s="482"/>
      <c r="AB608" s="482"/>
      <c r="AC608" s="482"/>
      <c r="AD608" s="482"/>
      <c r="AE608" s="482"/>
      <c r="AF608" s="482"/>
      <c r="AG608" s="482"/>
      <c r="AH608" s="482"/>
      <c r="AI608" s="482"/>
      <c r="AJ608" s="482"/>
      <c r="AK608" s="482"/>
      <c r="AL608" s="482"/>
      <c r="AM608" s="482"/>
      <c r="AN608" s="482"/>
    </row>
    <row r="609" spans="1:40" ht="12.75" customHeight="1" x14ac:dyDescent="0.2">
      <c r="A609" s="482"/>
      <c r="B609" s="482"/>
      <c r="C609" s="482"/>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c r="Z609" s="482"/>
      <c r="AA609" s="482"/>
      <c r="AB609" s="482"/>
      <c r="AC609" s="482"/>
      <c r="AD609" s="482"/>
      <c r="AE609" s="482"/>
      <c r="AF609" s="482"/>
      <c r="AG609" s="482"/>
      <c r="AH609" s="482"/>
      <c r="AI609" s="482"/>
      <c r="AJ609" s="482"/>
      <c r="AK609" s="482"/>
      <c r="AL609" s="482"/>
      <c r="AM609" s="482"/>
      <c r="AN609" s="482"/>
    </row>
    <row r="610" spans="1:40" ht="12.75" customHeight="1" x14ac:dyDescent="0.2">
      <c r="A610" s="482"/>
      <c r="B610" s="482"/>
      <c r="C610" s="482"/>
      <c r="D610" s="482"/>
      <c r="E610" s="482"/>
      <c r="F610" s="482"/>
      <c r="G610" s="482"/>
      <c r="H610" s="482"/>
      <c r="I610" s="482"/>
      <c r="J610" s="482"/>
      <c r="K610" s="482"/>
      <c r="L610" s="482"/>
      <c r="M610" s="482"/>
      <c r="N610" s="482"/>
      <c r="O610" s="482"/>
      <c r="P610" s="482"/>
      <c r="Q610" s="482"/>
      <c r="R610" s="482"/>
      <c r="S610" s="482"/>
      <c r="T610" s="482"/>
      <c r="U610" s="482"/>
      <c r="V610" s="482"/>
      <c r="W610" s="482"/>
      <c r="X610" s="482"/>
      <c r="Y610" s="482"/>
      <c r="Z610" s="482"/>
      <c r="AA610" s="482"/>
      <c r="AB610" s="482"/>
      <c r="AC610" s="482"/>
      <c r="AD610" s="482"/>
      <c r="AE610" s="482"/>
      <c r="AF610" s="482"/>
      <c r="AG610" s="482"/>
      <c r="AH610" s="482"/>
      <c r="AI610" s="482"/>
      <c r="AJ610" s="482"/>
      <c r="AK610" s="482"/>
      <c r="AL610" s="482"/>
      <c r="AM610" s="482"/>
      <c r="AN610" s="482"/>
    </row>
    <row r="611" spans="1:40" ht="12.75" customHeight="1" x14ac:dyDescent="0.2">
      <c r="A611" s="482"/>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2"/>
      <c r="AD611" s="482"/>
      <c r="AE611" s="482"/>
      <c r="AF611" s="482"/>
      <c r="AG611" s="482"/>
      <c r="AH611" s="482"/>
      <c r="AI611" s="482"/>
      <c r="AJ611" s="482"/>
      <c r="AK611" s="482"/>
      <c r="AL611" s="482"/>
      <c r="AM611" s="482"/>
      <c r="AN611" s="482"/>
    </row>
    <row r="612" spans="1:40" ht="12.75" customHeight="1" x14ac:dyDescent="0.2">
      <c r="A612" s="482"/>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2"/>
      <c r="AD612" s="482"/>
      <c r="AE612" s="482"/>
      <c r="AF612" s="482"/>
      <c r="AG612" s="482"/>
      <c r="AH612" s="482"/>
      <c r="AI612" s="482"/>
      <c r="AJ612" s="482"/>
      <c r="AK612" s="482"/>
      <c r="AL612" s="482"/>
      <c r="AM612" s="482"/>
      <c r="AN612" s="482"/>
    </row>
    <row r="613" spans="1:40" ht="12.75" customHeight="1" x14ac:dyDescent="0.2">
      <c r="A613" s="482"/>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c r="AB613" s="482"/>
      <c r="AC613" s="482"/>
      <c r="AD613" s="482"/>
      <c r="AE613" s="482"/>
      <c r="AF613" s="482"/>
      <c r="AG613" s="482"/>
      <c r="AH613" s="482"/>
      <c r="AI613" s="482"/>
      <c r="AJ613" s="482"/>
      <c r="AK613" s="482"/>
      <c r="AL613" s="482"/>
      <c r="AM613" s="482"/>
      <c r="AN613" s="482"/>
    </row>
    <row r="614" spans="1:40" ht="12.75" customHeight="1" x14ac:dyDescent="0.2">
      <c r="A614" s="482"/>
      <c r="B614" s="482"/>
      <c r="C614" s="482"/>
      <c r="D614" s="482"/>
      <c r="E614" s="482"/>
      <c r="F614" s="482"/>
      <c r="G614" s="482"/>
      <c r="H614" s="482"/>
      <c r="I614" s="482"/>
      <c r="J614" s="482"/>
      <c r="K614" s="482"/>
      <c r="L614" s="482"/>
      <c r="M614" s="482"/>
      <c r="N614" s="482"/>
      <c r="O614" s="482"/>
      <c r="P614" s="482"/>
      <c r="Q614" s="482"/>
      <c r="R614" s="482"/>
      <c r="S614" s="482"/>
      <c r="T614" s="482"/>
      <c r="U614" s="482"/>
      <c r="V614" s="482"/>
      <c r="W614" s="482"/>
      <c r="X614" s="482"/>
      <c r="Y614" s="482"/>
      <c r="Z614" s="482"/>
      <c r="AA614" s="482"/>
      <c r="AB614" s="482"/>
      <c r="AC614" s="482"/>
      <c r="AD614" s="482"/>
      <c r="AE614" s="482"/>
      <c r="AF614" s="482"/>
      <c r="AG614" s="482"/>
      <c r="AH614" s="482"/>
      <c r="AI614" s="482"/>
      <c r="AJ614" s="482"/>
      <c r="AK614" s="482"/>
      <c r="AL614" s="482"/>
      <c r="AM614" s="482"/>
      <c r="AN614" s="482"/>
    </row>
    <row r="615" spans="1:40" ht="12.75" customHeight="1" x14ac:dyDescent="0.2">
      <c r="A615" s="482"/>
      <c r="B615" s="482"/>
      <c r="C615" s="482"/>
      <c r="D615" s="482"/>
      <c r="E615" s="482"/>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M615" s="482"/>
      <c r="AN615" s="482"/>
    </row>
    <row r="616" spans="1:40" ht="12.75" customHeight="1" x14ac:dyDescent="0.2">
      <c r="A616" s="482"/>
      <c r="B616" s="482"/>
      <c r="C616" s="482"/>
      <c r="D616" s="482"/>
      <c r="E616" s="482"/>
      <c r="F616" s="482"/>
      <c r="G616" s="482"/>
      <c r="H616" s="482"/>
      <c r="I616" s="482"/>
      <c r="J616" s="482"/>
      <c r="K616" s="482"/>
      <c r="L616" s="482"/>
      <c r="M616" s="482"/>
      <c r="N616" s="482"/>
      <c r="O616" s="482"/>
      <c r="P616" s="482"/>
      <c r="Q616" s="482"/>
      <c r="R616" s="482"/>
      <c r="S616" s="482"/>
      <c r="T616" s="482"/>
      <c r="U616" s="482"/>
      <c r="V616" s="482"/>
      <c r="W616" s="482"/>
      <c r="X616" s="482"/>
      <c r="Y616" s="482"/>
      <c r="Z616" s="482"/>
      <c r="AA616" s="482"/>
      <c r="AB616" s="482"/>
      <c r="AC616" s="482"/>
      <c r="AD616" s="482"/>
      <c r="AE616" s="482"/>
      <c r="AF616" s="482"/>
      <c r="AG616" s="482"/>
      <c r="AH616" s="482"/>
      <c r="AI616" s="482"/>
      <c r="AJ616" s="482"/>
      <c r="AK616" s="482"/>
      <c r="AL616" s="482"/>
      <c r="AM616" s="482"/>
      <c r="AN616" s="482"/>
    </row>
    <row r="617" spans="1:40" ht="12.75" customHeight="1" x14ac:dyDescent="0.2">
      <c r="A617" s="482"/>
      <c r="B617" s="482"/>
      <c r="C617" s="482"/>
      <c r="D617" s="482"/>
      <c r="E617" s="482"/>
      <c r="F617" s="482"/>
      <c r="G617" s="482"/>
      <c r="H617" s="482"/>
      <c r="I617" s="482"/>
      <c r="J617" s="482"/>
      <c r="K617" s="482"/>
      <c r="L617" s="482"/>
      <c r="M617" s="482"/>
      <c r="N617" s="482"/>
      <c r="O617" s="482"/>
      <c r="P617" s="482"/>
      <c r="Q617" s="482"/>
      <c r="R617" s="482"/>
      <c r="S617" s="482"/>
      <c r="T617" s="482"/>
      <c r="U617" s="482"/>
      <c r="V617" s="482"/>
      <c r="W617" s="482"/>
      <c r="X617" s="482"/>
      <c r="Y617" s="482"/>
      <c r="Z617" s="482"/>
      <c r="AA617" s="482"/>
      <c r="AB617" s="482"/>
      <c r="AC617" s="482"/>
      <c r="AD617" s="482"/>
      <c r="AE617" s="482"/>
      <c r="AF617" s="482"/>
      <c r="AG617" s="482"/>
      <c r="AH617" s="482"/>
      <c r="AI617" s="482"/>
      <c r="AJ617" s="482"/>
      <c r="AK617" s="482"/>
      <c r="AL617" s="482"/>
      <c r="AM617" s="482"/>
      <c r="AN617" s="482"/>
    </row>
    <row r="618" spans="1:40" ht="12.75" customHeight="1" x14ac:dyDescent="0.2">
      <c r="A618" s="482"/>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c r="AB618" s="482"/>
      <c r="AC618" s="482"/>
      <c r="AD618" s="482"/>
      <c r="AE618" s="482"/>
      <c r="AF618" s="482"/>
      <c r="AG618" s="482"/>
      <c r="AH618" s="482"/>
      <c r="AI618" s="482"/>
      <c r="AJ618" s="482"/>
      <c r="AK618" s="482"/>
      <c r="AL618" s="482"/>
      <c r="AM618" s="482"/>
      <c r="AN618" s="482"/>
    </row>
    <row r="619" spans="1:40" ht="12.75" customHeight="1" x14ac:dyDescent="0.2">
      <c r="A619" s="482"/>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c r="AB619" s="482"/>
      <c r="AC619" s="482"/>
      <c r="AD619" s="482"/>
      <c r="AE619" s="482"/>
      <c r="AF619" s="482"/>
      <c r="AG619" s="482"/>
      <c r="AH619" s="482"/>
      <c r="AI619" s="482"/>
      <c r="AJ619" s="482"/>
      <c r="AK619" s="482"/>
      <c r="AL619" s="482"/>
      <c r="AM619" s="482"/>
      <c r="AN619" s="482"/>
    </row>
    <row r="620" spans="1:40" ht="12.75" customHeight="1" x14ac:dyDescent="0.2">
      <c r="A620" s="482"/>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c r="AB620" s="482"/>
      <c r="AC620" s="482"/>
      <c r="AD620" s="482"/>
      <c r="AE620" s="482"/>
      <c r="AF620" s="482"/>
      <c r="AG620" s="482"/>
      <c r="AH620" s="482"/>
      <c r="AI620" s="482"/>
      <c r="AJ620" s="482"/>
      <c r="AK620" s="482"/>
      <c r="AL620" s="482"/>
      <c r="AM620" s="482"/>
      <c r="AN620" s="482"/>
    </row>
    <row r="621" spans="1:40" ht="12.75" customHeight="1" x14ac:dyDescent="0.2">
      <c r="A621" s="482"/>
      <c r="B621" s="482"/>
      <c r="C621" s="482"/>
      <c r="D621" s="482"/>
      <c r="E621" s="482"/>
      <c r="F621" s="482"/>
      <c r="G621" s="482"/>
      <c r="H621" s="482"/>
      <c r="I621" s="482"/>
      <c r="J621" s="482"/>
      <c r="K621" s="482"/>
      <c r="L621" s="482"/>
      <c r="M621" s="482"/>
      <c r="N621" s="482"/>
      <c r="O621" s="482"/>
      <c r="P621" s="482"/>
      <c r="Q621" s="482"/>
      <c r="R621" s="482"/>
      <c r="S621" s="482"/>
      <c r="T621" s="482"/>
      <c r="U621" s="482"/>
      <c r="V621" s="482"/>
      <c r="W621" s="482"/>
      <c r="X621" s="482"/>
      <c r="Y621" s="482"/>
      <c r="Z621" s="482"/>
      <c r="AA621" s="482"/>
      <c r="AB621" s="482"/>
      <c r="AC621" s="482"/>
      <c r="AD621" s="482"/>
      <c r="AE621" s="482"/>
      <c r="AF621" s="482"/>
      <c r="AG621" s="482"/>
      <c r="AH621" s="482"/>
      <c r="AI621" s="482"/>
      <c r="AJ621" s="482"/>
      <c r="AK621" s="482"/>
      <c r="AL621" s="482"/>
      <c r="AM621" s="482"/>
      <c r="AN621" s="482"/>
    </row>
    <row r="622" spans="1:40" ht="12.75" customHeight="1" x14ac:dyDescent="0.2">
      <c r="A622" s="482"/>
      <c r="B622" s="482"/>
      <c r="C622" s="482"/>
      <c r="D622" s="482"/>
      <c r="E622" s="482"/>
      <c r="F622" s="482"/>
      <c r="G622" s="482"/>
      <c r="H622" s="482"/>
      <c r="I622" s="482"/>
      <c r="J622" s="482"/>
      <c r="K622" s="482"/>
      <c r="L622" s="482"/>
      <c r="M622" s="482"/>
      <c r="N622" s="482"/>
      <c r="O622" s="482"/>
      <c r="P622" s="482"/>
      <c r="Q622" s="482"/>
      <c r="R622" s="482"/>
      <c r="S622" s="482"/>
      <c r="T622" s="482"/>
      <c r="U622" s="482"/>
      <c r="V622" s="482"/>
      <c r="W622" s="482"/>
      <c r="X622" s="482"/>
      <c r="Y622" s="482"/>
      <c r="Z622" s="482"/>
      <c r="AA622" s="482"/>
      <c r="AB622" s="482"/>
      <c r="AC622" s="482"/>
      <c r="AD622" s="482"/>
      <c r="AE622" s="482"/>
      <c r="AF622" s="482"/>
      <c r="AG622" s="482"/>
      <c r="AH622" s="482"/>
      <c r="AI622" s="482"/>
      <c r="AJ622" s="482"/>
      <c r="AK622" s="482"/>
      <c r="AL622" s="482"/>
      <c r="AM622" s="482"/>
      <c r="AN622" s="482"/>
    </row>
    <row r="623" spans="1:40" ht="12.75" customHeight="1" x14ac:dyDescent="0.2">
      <c r="A623" s="482"/>
      <c r="B623" s="482"/>
      <c r="C623" s="482"/>
      <c r="D623" s="482"/>
      <c r="E623" s="482"/>
      <c r="F623" s="482"/>
      <c r="G623" s="482"/>
      <c r="H623" s="482"/>
      <c r="I623" s="482"/>
      <c r="J623" s="482"/>
      <c r="K623" s="482"/>
      <c r="L623" s="482"/>
      <c r="M623" s="482"/>
      <c r="N623" s="482"/>
      <c r="O623" s="482"/>
      <c r="P623" s="482"/>
      <c r="Q623" s="482"/>
      <c r="R623" s="482"/>
      <c r="S623" s="482"/>
      <c r="T623" s="482"/>
      <c r="U623" s="482"/>
      <c r="V623" s="482"/>
      <c r="W623" s="482"/>
      <c r="X623" s="482"/>
      <c r="Y623" s="482"/>
      <c r="Z623" s="482"/>
      <c r="AA623" s="482"/>
      <c r="AB623" s="482"/>
      <c r="AC623" s="482"/>
      <c r="AD623" s="482"/>
      <c r="AE623" s="482"/>
      <c r="AF623" s="482"/>
      <c r="AG623" s="482"/>
      <c r="AH623" s="482"/>
      <c r="AI623" s="482"/>
      <c r="AJ623" s="482"/>
      <c r="AK623" s="482"/>
      <c r="AL623" s="482"/>
      <c r="AM623" s="482"/>
      <c r="AN623" s="482"/>
    </row>
    <row r="624" spans="1:40" ht="12.75" customHeight="1" x14ac:dyDescent="0.2">
      <c r="A624" s="482"/>
      <c r="B624" s="482"/>
      <c r="C624" s="482"/>
      <c r="D624" s="482"/>
      <c r="E624" s="482"/>
      <c r="F624" s="482"/>
      <c r="G624" s="482"/>
      <c r="H624" s="482"/>
      <c r="I624" s="482"/>
      <c r="J624" s="482"/>
      <c r="K624" s="482"/>
      <c r="L624" s="482"/>
      <c r="M624" s="482"/>
      <c r="N624" s="482"/>
      <c r="O624" s="482"/>
      <c r="P624" s="482"/>
      <c r="Q624" s="482"/>
      <c r="R624" s="482"/>
      <c r="S624" s="482"/>
      <c r="T624" s="482"/>
      <c r="U624" s="482"/>
      <c r="V624" s="482"/>
      <c r="W624" s="482"/>
      <c r="X624" s="482"/>
      <c r="Y624" s="482"/>
      <c r="Z624" s="482"/>
      <c r="AA624" s="482"/>
      <c r="AB624" s="482"/>
      <c r="AC624" s="482"/>
      <c r="AD624" s="482"/>
      <c r="AE624" s="482"/>
      <c r="AF624" s="482"/>
      <c r="AG624" s="482"/>
      <c r="AH624" s="482"/>
      <c r="AI624" s="482"/>
      <c r="AJ624" s="482"/>
      <c r="AK624" s="482"/>
      <c r="AL624" s="482"/>
      <c r="AM624" s="482"/>
      <c r="AN624" s="482"/>
    </row>
    <row r="625" spans="1:40" ht="12.75" customHeight="1" x14ac:dyDescent="0.2">
      <c r="A625" s="482"/>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2"/>
      <c r="AD625" s="482"/>
      <c r="AE625" s="482"/>
      <c r="AF625" s="482"/>
      <c r="AG625" s="482"/>
      <c r="AH625" s="482"/>
      <c r="AI625" s="482"/>
      <c r="AJ625" s="482"/>
      <c r="AK625" s="482"/>
      <c r="AL625" s="482"/>
      <c r="AM625" s="482"/>
      <c r="AN625" s="482"/>
    </row>
    <row r="626" spans="1:40" ht="12.75" customHeight="1" x14ac:dyDescent="0.2">
      <c r="A626" s="482"/>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c r="AB626" s="482"/>
      <c r="AC626" s="482"/>
      <c r="AD626" s="482"/>
      <c r="AE626" s="482"/>
      <c r="AF626" s="482"/>
      <c r="AG626" s="482"/>
      <c r="AH626" s="482"/>
      <c r="AI626" s="482"/>
      <c r="AJ626" s="482"/>
      <c r="AK626" s="482"/>
      <c r="AL626" s="482"/>
      <c r="AM626" s="482"/>
      <c r="AN626" s="482"/>
    </row>
    <row r="627" spans="1:40" ht="12.75" customHeight="1" x14ac:dyDescent="0.2">
      <c r="A627" s="482"/>
      <c r="B627" s="482"/>
      <c r="C627" s="482"/>
      <c r="D627" s="482"/>
      <c r="E627" s="482"/>
      <c r="F627" s="482"/>
      <c r="G627" s="482"/>
      <c r="H627" s="482"/>
      <c r="I627" s="482"/>
      <c r="J627" s="482"/>
      <c r="K627" s="482"/>
      <c r="L627" s="482"/>
      <c r="M627" s="482"/>
      <c r="N627" s="482"/>
      <c r="O627" s="482"/>
      <c r="P627" s="482"/>
      <c r="Q627" s="482"/>
      <c r="R627" s="482"/>
      <c r="S627" s="482"/>
      <c r="T627" s="482"/>
      <c r="U627" s="482"/>
      <c r="V627" s="482"/>
      <c r="W627" s="482"/>
      <c r="X627" s="482"/>
      <c r="Y627" s="482"/>
      <c r="Z627" s="482"/>
      <c r="AA627" s="482"/>
      <c r="AB627" s="482"/>
      <c r="AC627" s="482"/>
      <c r="AD627" s="482"/>
      <c r="AE627" s="482"/>
      <c r="AF627" s="482"/>
      <c r="AG627" s="482"/>
      <c r="AH627" s="482"/>
      <c r="AI627" s="482"/>
      <c r="AJ627" s="482"/>
      <c r="AK627" s="482"/>
      <c r="AL627" s="482"/>
      <c r="AM627" s="482"/>
      <c r="AN627" s="482"/>
    </row>
    <row r="628" spans="1:40" ht="12.75" customHeight="1" x14ac:dyDescent="0.2">
      <c r="A628" s="482"/>
      <c r="B628" s="482"/>
      <c r="C628" s="482"/>
      <c r="D628" s="482"/>
      <c r="E628" s="482"/>
      <c r="F628" s="482"/>
      <c r="G628" s="482"/>
      <c r="H628" s="482"/>
      <c r="I628" s="482"/>
      <c r="J628" s="482"/>
      <c r="K628" s="482"/>
      <c r="L628" s="482"/>
      <c r="M628" s="482"/>
      <c r="N628" s="482"/>
      <c r="O628" s="482"/>
      <c r="P628" s="482"/>
      <c r="Q628" s="482"/>
      <c r="R628" s="482"/>
      <c r="S628" s="482"/>
      <c r="T628" s="482"/>
      <c r="U628" s="482"/>
      <c r="V628" s="482"/>
      <c r="W628" s="482"/>
      <c r="X628" s="482"/>
      <c r="Y628" s="482"/>
      <c r="Z628" s="482"/>
      <c r="AA628" s="482"/>
      <c r="AB628" s="482"/>
      <c r="AC628" s="482"/>
      <c r="AD628" s="482"/>
      <c r="AE628" s="482"/>
      <c r="AF628" s="482"/>
      <c r="AG628" s="482"/>
      <c r="AH628" s="482"/>
      <c r="AI628" s="482"/>
      <c r="AJ628" s="482"/>
      <c r="AK628" s="482"/>
      <c r="AL628" s="482"/>
      <c r="AM628" s="482"/>
      <c r="AN628" s="482"/>
    </row>
    <row r="629" spans="1:40" ht="12.75" customHeight="1" x14ac:dyDescent="0.2">
      <c r="A629" s="482"/>
      <c r="B629" s="482"/>
      <c r="C629" s="482"/>
      <c r="D629" s="482"/>
      <c r="E629" s="482"/>
      <c r="F629" s="482"/>
      <c r="G629" s="482"/>
      <c r="H629" s="482"/>
      <c r="I629" s="482"/>
      <c r="J629" s="482"/>
      <c r="K629" s="482"/>
      <c r="L629" s="482"/>
      <c r="M629" s="482"/>
      <c r="N629" s="482"/>
      <c r="O629" s="482"/>
      <c r="P629" s="482"/>
      <c r="Q629" s="482"/>
      <c r="R629" s="482"/>
      <c r="S629" s="482"/>
      <c r="T629" s="482"/>
      <c r="U629" s="482"/>
      <c r="V629" s="482"/>
      <c r="W629" s="482"/>
      <c r="X629" s="482"/>
      <c r="Y629" s="482"/>
      <c r="Z629" s="482"/>
      <c r="AA629" s="482"/>
      <c r="AB629" s="482"/>
      <c r="AC629" s="482"/>
      <c r="AD629" s="482"/>
      <c r="AE629" s="482"/>
      <c r="AF629" s="482"/>
      <c r="AG629" s="482"/>
      <c r="AH629" s="482"/>
      <c r="AI629" s="482"/>
      <c r="AJ629" s="482"/>
      <c r="AK629" s="482"/>
      <c r="AL629" s="482"/>
      <c r="AM629" s="482"/>
      <c r="AN629" s="482"/>
    </row>
    <row r="630" spans="1:40" ht="12.75" customHeight="1" x14ac:dyDescent="0.2">
      <c r="A630" s="482"/>
      <c r="B630" s="482"/>
      <c r="C630" s="482"/>
      <c r="D630" s="482"/>
      <c r="E630" s="482"/>
      <c r="F630" s="482"/>
      <c r="G630" s="482"/>
      <c r="H630" s="482"/>
      <c r="I630" s="482"/>
      <c r="J630" s="482"/>
      <c r="K630" s="482"/>
      <c r="L630" s="482"/>
      <c r="M630" s="482"/>
      <c r="N630" s="482"/>
      <c r="O630" s="482"/>
      <c r="P630" s="482"/>
      <c r="Q630" s="482"/>
      <c r="R630" s="482"/>
      <c r="S630" s="482"/>
      <c r="T630" s="482"/>
      <c r="U630" s="482"/>
      <c r="V630" s="482"/>
      <c r="W630" s="482"/>
      <c r="X630" s="482"/>
      <c r="Y630" s="482"/>
      <c r="Z630" s="482"/>
      <c r="AA630" s="482"/>
      <c r="AB630" s="482"/>
      <c r="AC630" s="482"/>
      <c r="AD630" s="482"/>
      <c r="AE630" s="482"/>
      <c r="AF630" s="482"/>
      <c r="AG630" s="482"/>
      <c r="AH630" s="482"/>
      <c r="AI630" s="482"/>
      <c r="AJ630" s="482"/>
      <c r="AK630" s="482"/>
      <c r="AL630" s="482"/>
      <c r="AM630" s="482"/>
      <c r="AN630" s="482"/>
    </row>
    <row r="631" spans="1:40" ht="12.75" customHeight="1" x14ac:dyDescent="0.2">
      <c r="A631" s="482"/>
      <c r="B631" s="482"/>
      <c r="C631" s="482"/>
      <c r="D631" s="482"/>
      <c r="E631" s="482"/>
      <c r="F631" s="482"/>
      <c r="G631" s="482"/>
      <c r="H631" s="482"/>
      <c r="I631" s="482"/>
      <c r="J631" s="482"/>
      <c r="K631" s="482"/>
      <c r="L631" s="482"/>
      <c r="M631" s="482"/>
      <c r="N631" s="482"/>
      <c r="O631" s="482"/>
      <c r="P631" s="482"/>
      <c r="Q631" s="482"/>
      <c r="R631" s="482"/>
      <c r="S631" s="482"/>
      <c r="T631" s="482"/>
      <c r="U631" s="482"/>
      <c r="V631" s="482"/>
      <c r="W631" s="482"/>
      <c r="X631" s="482"/>
      <c r="Y631" s="482"/>
      <c r="Z631" s="482"/>
      <c r="AA631" s="482"/>
      <c r="AB631" s="482"/>
      <c r="AC631" s="482"/>
      <c r="AD631" s="482"/>
      <c r="AE631" s="482"/>
      <c r="AF631" s="482"/>
      <c r="AG631" s="482"/>
      <c r="AH631" s="482"/>
      <c r="AI631" s="482"/>
      <c r="AJ631" s="482"/>
      <c r="AK631" s="482"/>
      <c r="AL631" s="482"/>
      <c r="AM631" s="482"/>
      <c r="AN631" s="482"/>
    </row>
    <row r="632" spans="1:40" ht="12.75" customHeight="1" x14ac:dyDescent="0.2">
      <c r="A632" s="482"/>
      <c r="B632" s="482"/>
      <c r="C632" s="482"/>
      <c r="D632" s="482"/>
      <c r="E632" s="482"/>
      <c r="F632" s="482"/>
      <c r="G632" s="482"/>
      <c r="H632" s="482"/>
      <c r="I632" s="482"/>
      <c r="J632" s="482"/>
      <c r="K632" s="482"/>
      <c r="L632" s="482"/>
      <c r="M632" s="482"/>
      <c r="N632" s="482"/>
      <c r="O632" s="482"/>
      <c r="P632" s="482"/>
      <c r="Q632" s="482"/>
      <c r="R632" s="482"/>
      <c r="S632" s="482"/>
      <c r="T632" s="482"/>
      <c r="U632" s="482"/>
      <c r="V632" s="482"/>
      <c r="W632" s="482"/>
      <c r="X632" s="482"/>
      <c r="Y632" s="482"/>
      <c r="Z632" s="482"/>
      <c r="AA632" s="482"/>
      <c r="AB632" s="482"/>
      <c r="AC632" s="482"/>
      <c r="AD632" s="482"/>
      <c r="AE632" s="482"/>
      <c r="AF632" s="482"/>
      <c r="AG632" s="482"/>
      <c r="AH632" s="482"/>
      <c r="AI632" s="482"/>
      <c r="AJ632" s="482"/>
      <c r="AK632" s="482"/>
      <c r="AL632" s="482"/>
      <c r="AM632" s="482"/>
      <c r="AN632" s="482"/>
    </row>
    <row r="633" spans="1:40" ht="12.75" customHeight="1" x14ac:dyDescent="0.2">
      <c r="A633" s="482"/>
      <c r="B633" s="482"/>
      <c r="C633" s="482"/>
      <c r="D633" s="482"/>
      <c r="E633" s="482"/>
      <c r="F633" s="482"/>
      <c r="G633" s="482"/>
      <c r="H633" s="482"/>
      <c r="I633" s="482"/>
      <c r="J633" s="482"/>
      <c r="K633" s="482"/>
      <c r="L633" s="482"/>
      <c r="M633" s="482"/>
      <c r="N633" s="482"/>
      <c r="O633" s="482"/>
      <c r="P633" s="482"/>
      <c r="Q633" s="482"/>
      <c r="R633" s="482"/>
      <c r="S633" s="482"/>
      <c r="T633" s="482"/>
      <c r="U633" s="482"/>
      <c r="V633" s="482"/>
      <c r="W633" s="482"/>
      <c r="X633" s="482"/>
      <c r="Y633" s="482"/>
      <c r="Z633" s="482"/>
      <c r="AA633" s="482"/>
      <c r="AB633" s="482"/>
      <c r="AC633" s="482"/>
      <c r="AD633" s="482"/>
      <c r="AE633" s="482"/>
      <c r="AF633" s="482"/>
      <c r="AG633" s="482"/>
      <c r="AH633" s="482"/>
      <c r="AI633" s="482"/>
      <c r="AJ633" s="482"/>
      <c r="AK633" s="482"/>
      <c r="AL633" s="482"/>
      <c r="AM633" s="482"/>
      <c r="AN633" s="482"/>
    </row>
    <row r="634" spans="1:40" ht="12.75" customHeight="1" x14ac:dyDescent="0.2">
      <c r="A634" s="482"/>
      <c r="B634" s="482"/>
      <c r="C634" s="482"/>
      <c r="D634" s="482"/>
      <c r="E634" s="482"/>
      <c r="F634" s="482"/>
      <c r="G634" s="482"/>
      <c r="H634" s="482"/>
      <c r="I634" s="482"/>
      <c r="J634" s="482"/>
      <c r="K634" s="482"/>
      <c r="L634" s="482"/>
      <c r="M634" s="482"/>
      <c r="N634" s="482"/>
      <c r="O634" s="482"/>
      <c r="P634" s="482"/>
      <c r="Q634" s="482"/>
      <c r="R634" s="482"/>
      <c r="S634" s="482"/>
      <c r="T634" s="482"/>
      <c r="U634" s="482"/>
      <c r="V634" s="482"/>
      <c r="W634" s="482"/>
      <c r="X634" s="482"/>
      <c r="Y634" s="482"/>
      <c r="Z634" s="482"/>
      <c r="AA634" s="482"/>
      <c r="AB634" s="482"/>
      <c r="AC634" s="482"/>
      <c r="AD634" s="482"/>
      <c r="AE634" s="482"/>
      <c r="AF634" s="482"/>
      <c r="AG634" s="482"/>
      <c r="AH634" s="482"/>
      <c r="AI634" s="482"/>
      <c r="AJ634" s="482"/>
      <c r="AK634" s="482"/>
      <c r="AL634" s="482"/>
      <c r="AM634" s="482"/>
      <c r="AN634" s="482"/>
    </row>
    <row r="635" spans="1:40" ht="12.75" customHeight="1" x14ac:dyDescent="0.2">
      <c r="A635" s="482"/>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2"/>
      <c r="AD635" s="482"/>
      <c r="AE635" s="482"/>
      <c r="AF635" s="482"/>
      <c r="AG635" s="482"/>
      <c r="AH635" s="482"/>
      <c r="AI635" s="482"/>
      <c r="AJ635" s="482"/>
      <c r="AK635" s="482"/>
      <c r="AL635" s="482"/>
      <c r="AM635" s="482"/>
      <c r="AN635" s="482"/>
    </row>
    <row r="636" spans="1:40" ht="12.75" customHeight="1" x14ac:dyDescent="0.2">
      <c r="A636" s="482"/>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82"/>
      <c r="AD636" s="482"/>
      <c r="AE636" s="482"/>
      <c r="AF636" s="482"/>
      <c r="AG636" s="482"/>
      <c r="AH636" s="482"/>
      <c r="AI636" s="482"/>
      <c r="AJ636" s="482"/>
      <c r="AK636" s="482"/>
      <c r="AL636" s="482"/>
      <c r="AM636" s="482"/>
      <c r="AN636" s="482"/>
    </row>
    <row r="637" spans="1:40" ht="12.75" customHeight="1" x14ac:dyDescent="0.2">
      <c r="A637" s="482"/>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82"/>
      <c r="AD637" s="482"/>
      <c r="AE637" s="482"/>
      <c r="AF637" s="482"/>
      <c r="AG637" s="482"/>
      <c r="AH637" s="482"/>
      <c r="AI637" s="482"/>
      <c r="AJ637" s="482"/>
      <c r="AK637" s="482"/>
      <c r="AL637" s="482"/>
      <c r="AM637" s="482"/>
      <c r="AN637" s="482"/>
    </row>
    <row r="638" spans="1:40" ht="12.75" customHeight="1" x14ac:dyDescent="0.2">
      <c r="A638" s="482"/>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82"/>
      <c r="AD638" s="482"/>
      <c r="AE638" s="482"/>
      <c r="AF638" s="482"/>
      <c r="AG638" s="482"/>
      <c r="AH638" s="482"/>
      <c r="AI638" s="482"/>
      <c r="AJ638" s="482"/>
      <c r="AK638" s="482"/>
      <c r="AL638" s="482"/>
      <c r="AM638" s="482"/>
      <c r="AN638" s="482"/>
    </row>
    <row r="639" spans="1:40" ht="12.75" customHeight="1" x14ac:dyDescent="0.2">
      <c r="A639" s="482"/>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c r="AB639" s="482"/>
      <c r="AC639" s="482"/>
      <c r="AD639" s="482"/>
      <c r="AE639" s="482"/>
      <c r="AF639" s="482"/>
      <c r="AG639" s="482"/>
      <c r="AH639" s="482"/>
      <c r="AI639" s="482"/>
      <c r="AJ639" s="482"/>
      <c r="AK639" s="482"/>
      <c r="AL639" s="482"/>
      <c r="AM639" s="482"/>
      <c r="AN639" s="482"/>
    </row>
    <row r="640" spans="1:40" ht="12.75" customHeight="1" x14ac:dyDescent="0.2">
      <c r="A640" s="482"/>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c r="AB640" s="482"/>
      <c r="AC640" s="482"/>
      <c r="AD640" s="482"/>
      <c r="AE640" s="482"/>
      <c r="AF640" s="482"/>
      <c r="AG640" s="482"/>
      <c r="AH640" s="482"/>
      <c r="AI640" s="482"/>
      <c r="AJ640" s="482"/>
      <c r="AK640" s="482"/>
      <c r="AL640" s="482"/>
      <c r="AM640" s="482"/>
      <c r="AN640" s="482"/>
    </row>
    <row r="641" spans="1:40" ht="12.75" customHeight="1" x14ac:dyDescent="0.2">
      <c r="A641" s="482"/>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2"/>
      <c r="AD641" s="482"/>
      <c r="AE641" s="482"/>
      <c r="AF641" s="482"/>
      <c r="AG641" s="482"/>
      <c r="AH641" s="482"/>
      <c r="AI641" s="482"/>
      <c r="AJ641" s="482"/>
      <c r="AK641" s="482"/>
      <c r="AL641" s="482"/>
      <c r="AM641" s="482"/>
      <c r="AN641" s="482"/>
    </row>
    <row r="642" spans="1:40" ht="12.75" customHeight="1" x14ac:dyDescent="0.2">
      <c r="A642" s="482"/>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2"/>
      <c r="AD642" s="482"/>
      <c r="AE642" s="482"/>
      <c r="AF642" s="482"/>
      <c r="AG642" s="482"/>
      <c r="AH642" s="482"/>
      <c r="AI642" s="482"/>
      <c r="AJ642" s="482"/>
      <c r="AK642" s="482"/>
      <c r="AL642" s="482"/>
      <c r="AM642" s="482"/>
      <c r="AN642" s="482"/>
    </row>
    <row r="643" spans="1:40" ht="12.75" customHeight="1" x14ac:dyDescent="0.2">
      <c r="A643" s="482"/>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2"/>
      <c r="AD643" s="482"/>
      <c r="AE643" s="482"/>
      <c r="AF643" s="482"/>
      <c r="AG643" s="482"/>
      <c r="AH643" s="482"/>
      <c r="AI643" s="482"/>
      <c r="AJ643" s="482"/>
      <c r="AK643" s="482"/>
      <c r="AL643" s="482"/>
      <c r="AM643" s="482"/>
      <c r="AN643" s="482"/>
    </row>
    <row r="644" spans="1:40" ht="12.75" customHeight="1" x14ac:dyDescent="0.2">
      <c r="A644" s="482"/>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c r="AB644" s="482"/>
      <c r="AC644" s="482"/>
      <c r="AD644" s="482"/>
      <c r="AE644" s="482"/>
      <c r="AF644" s="482"/>
      <c r="AG644" s="482"/>
      <c r="AH644" s="482"/>
      <c r="AI644" s="482"/>
      <c r="AJ644" s="482"/>
      <c r="AK644" s="482"/>
      <c r="AL644" s="482"/>
      <c r="AM644" s="482"/>
      <c r="AN644" s="482"/>
    </row>
    <row r="645" spans="1:40" ht="12.75" customHeight="1" x14ac:dyDescent="0.2">
      <c r="A645" s="482"/>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c r="AB645" s="482"/>
      <c r="AC645" s="482"/>
      <c r="AD645" s="482"/>
      <c r="AE645" s="482"/>
      <c r="AF645" s="482"/>
      <c r="AG645" s="482"/>
      <c r="AH645" s="482"/>
      <c r="AI645" s="482"/>
      <c r="AJ645" s="482"/>
      <c r="AK645" s="482"/>
      <c r="AL645" s="482"/>
      <c r="AM645" s="482"/>
      <c r="AN645" s="482"/>
    </row>
    <row r="646" spans="1:40" ht="12.75" customHeight="1" x14ac:dyDescent="0.2">
      <c r="A646" s="482"/>
      <c r="B646" s="482"/>
      <c r="C646" s="482"/>
      <c r="D646" s="482"/>
      <c r="E646" s="482"/>
      <c r="F646" s="482"/>
      <c r="G646" s="482"/>
      <c r="H646" s="482"/>
      <c r="I646" s="482"/>
      <c r="J646" s="482"/>
      <c r="K646" s="482"/>
      <c r="L646" s="482"/>
      <c r="M646" s="482"/>
      <c r="N646" s="482"/>
      <c r="O646" s="482"/>
      <c r="P646" s="482"/>
      <c r="Q646" s="482"/>
      <c r="R646" s="482"/>
      <c r="S646" s="482"/>
      <c r="T646" s="482"/>
      <c r="U646" s="482"/>
      <c r="V646" s="482"/>
      <c r="W646" s="482"/>
      <c r="X646" s="482"/>
      <c r="Y646" s="482"/>
      <c r="Z646" s="482"/>
      <c r="AA646" s="482"/>
      <c r="AB646" s="482"/>
      <c r="AC646" s="482"/>
      <c r="AD646" s="482"/>
      <c r="AE646" s="482"/>
      <c r="AF646" s="482"/>
      <c r="AG646" s="482"/>
      <c r="AH646" s="482"/>
      <c r="AI646" s="482"/>
      <c r="AJ646" s="482"/>
      <c r="AK646" s="482"/>
      <c r="AL646" s="482"/>
      <c r="AM646" s="482"/>
      <c r="AN646" s="482"/>
    </row>
    <row r="647" spans="1:40" ht="12.75" customHeight="1" x14ac:dyDescent="0.2">
      <c r="A647" s="482"/>
      <c r="B647" s="482"/>
      <c r="C647" s="482"/>
      <c r="D647" s="482"/>
      <c r="E647" s="482"/>
      <c r="F647" s="482"/>
      <c r="G647" s="482"/>
      <c r="H647" s="482"/>
      <c r="I647" s="482"/>
      <c r="J647" s="482"/>
      <c r="K647" s="482"/>
      <c r="L647" s="482"/>
      <c r="M647" s="482"/>
      <c r="N647" s="482"/>
      <c r="O647" s="482"/>
      <c r="P647" s="482"/>
      <c r="Q647" s="482"/>
      <c r="R647" s="482"/>
      <c r="S647" s="482"/>
      <c r="T647" s="482"/>
      <c r="U647" s="482"/>
      <c r="V647" s="482"/>
      <c r="W647" s="482"/>
      <c r="X647" s="482"/>
      <c r="Y647" s="482"/>
      <c r="Z647" s="482"/>
      <c r="AA647" s="482"/>
      <c r="AB647" s="482"/>
      <c r="AC647" s="482"/>
      <c r="AD647" s="482"/>
      <c r="AE647" s="482"/>
      <c r="AF647" s="482"/>
      <c r="AG647" s="482"/>
      <c r="AH647" s="482"/>
      <c r="AI647" s="482"/>
      <c r="AJ647" s="482"/>
      <c r="AK647" s="482"/>
      <c r="AL647" s="482"/>
      <c r="AM647" s="482"/>
      <c r="AN647" s="482"/>
    </row>
    <row r="648" spans="1:40" ht="12.75" customHeight="1" x14ac:dyDescent="0.2">
      <c r="A648" s="482"/>
      <c r="B648" s="482"/>
      <c r="C648" s="482"/>
      <c r="D648" s="482"/>
      <c r="E648" s="482"/>
      <c r="F648" s="482"/>
      <c r="G648" s="482"/>
      <c r="H648" s="482"/>
      <c r="I648" s="482"/>
      <c r="J648" s="482"/>
      <c r="K648" s="482"/>
      <c r="L648" s="482"/>
      <c r="M648" s="482"/>
      <c r="N648" s="482"/>
      <c r="O648" s="482"/>
      <c r="P648" s="482"/>
      <c r="Q648" s="482"/>
      <c r="R648" s="482"/>
      <c r="S648" s="482"/>
      <c r="T648" s="482"/>
      <c r="U648" s="482"/>
      <c r="V648" s="482"/>
      <c r="W648" s="482"/>
      <c r="X648" s="482"/>
      <c r="Y648" s="482"/>
      <c r="Z648" s="482"/>
      <c r="AA648" s="482"/>
      <c r="AB648" s="482"/>
      <c r="AC648" s="482"/>
      <c r="AD648" s="482"/>
      <c r="AE648" s="482"/>
      <c r="AF648" s="482"/>
      <c r="AG648" s="482"/>
      <c r="AH648" s="482"/>
      <c r="AI648" s="482"/>
      <c r="AJ648" s="482"/>
      <c r="AK648" s="482"/>
      <c r="AL648" s="482"/>
      <c r="AM648" s="482"/>
      <c r="AN648" s="482"/>
    </row>
    <row r="649" spans="1:40" ht="12.75" customHeight="1" x14ac:dyDescent="0.2">
      <c r="A649" s="482"/>
      <c r="B649" s="482"/>
      <c r="C649" s="482"/>
      <c r="D649" s="482"/>
      <c r="E649" s="482"/>
      <c r="F649" s="482"/>
      <c r="G649" s="482"/>
      <c r="H649" s="482"/>
      <c r="I649" s="482"/>
      <c r="J649" s="482"/>
      <c r="K649" s="482"/>
      <c r="L649" s="482"/>
      <c r="M649" s="482"/>
      <c r="N649" s="482"/>
      <c r="O649" s="482"/>
      <c r="P649" s="482"/>
      <c r="Q649" s="482"/>
      <c r="R649" s="482"/>
      <c r="S649" s="482"/>
      <c r="T649" s="482"/>
      <c r="U649" s="482"/>
      <c r="V649" s="482"/>
      <c r="W649" s="482"/>
      <c r="X649" s="482"/>
      <c r="Y649" s="482"/>
      <c r="Z649" s="482"/>
      <c r="AA649" s="482"/>
      <c r="AB649" s="482"/>
      <c r="AC649" s="482"/>
      <c r="AD649" s="482"/>
      <c r="AE649" s="482"/>
      <c r="AF649" s="482"/>
      <c r="AG649" s="482"/>
      <c r="AH649" s="482"/>
      <c r="AI649" s="482"/>
      <c r="AJ649" s="482"/>
      <c r="AK649" s="482"/>
      <c r="AL649" s="482"/>
      <c r="AM649" s="482"/>
      <c r="AN649" s="482"/>
    </row>
    <row r="650" spans="1:40" ht="12.75" customHeight="1" x14ac:dyDescent="0.2">
      <c r="A650" s="482"/>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2"/>
      <c r="AD650" s="482"/>
      <c r="AE650" s="482"/>
      <c r="AF650" s="482"/>
      <c r="AG650" s="482"/>
      <c r="AH650" s="482"/>
      <c r="AI650" s="482"/>
      <c r="AJ650" s="482"/>
      <c r="AK650" s="482"/>
      <c r="AL650" s="482"/>
      <c r="AM650" s="482"/>
      <c r="AN650" s="482"/>
    </row>
    <row r="651" spans="1:40" ht="12.75" customHeight="1" x14ac:dyDescent="0.2">
      <c r="A651" s="482"/>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2"/>
      <c r="AD651" s="482"/>
      <c r="AE651" s="482"/>
      <c r="AF651" s="482"/>
      <c r="AG651" s="482"/>
      <c r="AH651" s="482"/>
      <c r="AI651" s="482"/>
      <c r="AJ651" s="482"/>
      <c r="AK651" s="482"/>
      <c r="AL651" s="482"/>
      <c r="AM651" s="482"/>
      <c r="AN651" s="482"/>
    </row>
    <row r="652" spans="1:40" ht="12.75" customHeight="1" x14ac:dyDescent="0.2">
      <c r="A652" s="482"/>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c r="AB652" s="482"/>
      <c r="AC652" s="482"/>
      <c r="AD652" s="482"/>
      <c r="AE652" s="482"/>
      <c r="AF652" s="482"/>
      <c r="AG652" s="482"/>
      <c r="AH652" s="482"/>
      <c r="AI652" s="482"/>
      <c r="AJ652" s="482"/>
      <c r="AK652" s="482"/>
      <c r="AL652" s="482"/>
      <c r="AM652" s="482"/>
      <c r="AN652" s="482"/>
    </row>
    <row r="653" spans="1:40" ht="12.75" customHeight="1" x14ac:dyDescent="0.2">
      <c r="A653" s="482"/>
      <c r="B653" s="482"/>
      <c r="C653" s="482"/>
      <c r="D653" s="482"/>
      <c r="E653" s="482"/>
      <c r="F653" s="482"/>
      <c r="G653" s="482"/>
      <c r="H653" s="482"/>
      <c r="I653" s="482"/>
      <c r="J653" s="482"/>
      <c r="K653" s="482"/>
      <c r="L653" s="482"/>
      <c r="M653" s="482"/>
      <c r="N653" s="482"/>
      <c r="O653" s="482"/>
      <c r="P653" s="482"/>
      <c r="Q653" s="482"/>
      <c r="R653" s="482"/>
      <c r="S653" s="482"/>
      <c r="T653" s="482"/>
      <c r="U653" s="482"/>
      <c r="V653" s="482"/>
      <c r="W653" s="482"/>
      <c r="X653" s="482"/>
      <c r="Y653" s="482"/>
      <c r="Z653" s="482"/>
      <c r="AA653" s="482"/>
      <c r="AB653" s="482"/>
      <c r="AC653" s="482"/>
      <c r="AD653" s="482"/>
      <c r="AE653" s="482"/>
      <c r="AF653" s="482"/>
      <c r="AG653" s="482"/>
      <c r="AH653" s="482"/>
      <c r="AI653" s="482"/>
      <c r="AJ653" s="482"/>
      <c r="AK653" s="482"/>
      <c r="AL653" s="482"/>
      <c r="AM653" s="482"/>
      <c r="AN653" s="482"/>
    </row>
    <row r="654" spans="1:40" ht="12.75" customHeight="1" x14ac:dyDescent="0.2">
      <c r="A654" s="482"/>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c r="AB654" s="482"/>
      <c r="AC654" s="482"/>
      <c r="AD654" s="482"/>
      <c r="AE654" s="482"/>
      <c r="AF654" s="482"/>
      <c r="AG654" s="482"/>
      <c r="AH654" s="482"/>
      <c r="AI654" s="482"/>
      <c r="AJ654" s="482"/>
      <c r="AK654" s="482"/>
      <c r="AL654" s="482"/>
      <c r="AM654" s="482"/>
      <c r="AN654" s="482"/>
    </row>
    <row r="655" spans="1:40" ht="12.75" customHeight="1" x14ac:dyDescent="0.2">
      <c r="A655" s="482"/>
      <c r="B655" s="482"/>
      <c r="C655" s="482"/>
      <c r="D655" s="482"/>
      <c r="E655" s="482"/>
      <c r="F655" s="482"/>
      <c r="G655" s="482"/>
      <c r="H655" s="482"/>
      <c r="I655" s="482"/>
      <c r="J655" s="482"/>
      <c r="K655" s="482"/>
      <c r="L655" s="482"/>
      <c r="M655" s="482"/>
      <c r="N655" s="482"/>
      <c r="O655" s="482"/>
      <c r="P655" s="482"/>
      <c r="Q655" s="482"/>
      <c r="R655" s="482"/>
      <c r="S655" s="482"/>
      <c r="T655" s="482"/>
      <c r="U655" s="482"/>
      <c r="V655" s="482"/>
      <c r="W655" s="482"/>
      <c r="X655" s="482"/>
      <c r="Y655" s="482"/>
      <c r="Z655" s="482"/>
      <c r="AA655" s="482"/>
      <c r="AB655" s="482"/>
      <c r="AC655" s="482"/>
      <c r="AD655" s="482"/>
      <c r="AE655" s="482"/>
      <c r="AF655" s="482"/>
      <c r="AG655" s="482"/>
      <c r="AH655" s="482"/>
      <c r="AI655" s="482"/>
      <c r="AJ655" s="482"/>
      <c r="AK655" s="482"/>
      <c r="AL655" s="482"/>
      <c r="AM655" s="482"/>
      <c r="AN655" s="482"/>
    </row>
    <row r="656" spans="1:40" ht="12.75" customHeight="1" x14ac:dyDescent="0.2">
      <c r="A656" s="482"/>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2"/>
      <c r="Z656" s="482"/>
      <c r="AA656" s="482"/>
      <c r="AB656" s="482"/>
      <c r="AC656" s="482"/>
      <c r="AD656" s="482"/>
      <c r="AE656" s="482"/>
      <c r="AF656" s="482"/>
      <c r="AG656" s="482"/>
      <c r="AH656" s="482"/>
      <c r="AI656" s="482"/>
      <c r="AJ656" s="482"/>
      <c r="AK656" s="482"/>
      <c r="AL656" s="482"/>
      <c r="AM656" s="482"/>
      <c r="AN656" s="482"/>
    </row>
    <row r="657" spans="1:40" ht="12.75" customHeight="1" x14ac:dyDescent="0.2">
      <c r="A657" s="482"/>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c r="AB657" s="482"/>
      <c r="AC657" s="482"/>
      <c r="AD657" s="482"/>
      <c r="AE657" s="482"/>
      <c r="AF657" s="482"/>
      <c r="AG657" s="482"/>
      <c r="AH657" s="482"/>
      <c r="AI657" s="482"/>
      <c r="AJ657" s="482"/>
      <c r="AK657" s="482"/>
      <c r="AL657" s="482"/>
      <c r="AM657" s="482"/>
      <c r="AN657" s="482"/>
    </row>
    <row r="658" spans="1:40" ht="12.75" customHeight="1" x14ac:dyDescent="0.2">
      <c r="A658" s="482"/>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2"/>
      <c r="AD658" s="482"/>
      <c r="AE658" s="482"/>
      <c r="AF658" s="482"/>
      <c r="AG658" s="482"/>
      <c r="AH658" s="482"/>
      <c r="AI658" s="482"/>
      <c r="AJ658" s="482"/>
      <c r="AK658" s="482"/>
      <c r="AL658" s="482"/>
      <c r="AM658" s="482"/>
      <c r="AN658" s="482"/>
    </row>
    <row r="659" spans="1:40" ht="12.75" customHeight="1" x14ac:dyDescent="0.2">
      <c r="A659" s="482"/>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c r="AB659" s="482"/>
      <c r="AC659" s="482"/>
      <c r="AD659" s="482"/>
      <c r="AE659" s="482"/>
      <c r="AF659" s="482"/>
      <c r="AG659" s="482"/>
      <c r="AH659" s="482"/>
      <c r="AI659" s="482"/>
      <c r="AJ659" s="482"/>
      <c r="AK659" s="482"/>
      <c r="AL659" s="482"/>
      <c r="AM659" s="482"/>
      <c r="AN659" s="482"/>
    </row>
    <row r="660" spans="1:40" ht="12.75" customHeight="1" x14ac:dyDescent="0.2">
      <c r="A660" s="482"/>
      <c r="B660" s="482"/>
      <c r="C660" s="482"/>
      <c r="D660" s="482"/>
      <c r="E660" s="482"/>
      <c r="F660" s="482"/>
      <c r="G660" s="482"/>
      <c r="H660" s="482"/>
      <c r="I660" s="482"/>
      <c r="J660" s="482"/>
      <c r="K660" s="482"/>
      <c r="L660" s="482"/>
      <c r="M660" s="482"/>
      <c r="N660" s="482"/>
      <c r="O660" s="482"/>
      <c r="P660" s="482"/>
      <c r="Q660" s="482"/>
      <c r="R660" s="482"/>
      <c r="S660" s="482"/>
      <c r="T660" s="482"/>
      <c r="U660" s="482"/>
      <c r="V660" s="482"/>
      <c r="W660" s="482"/>
      <c r="X660" s="482"/>
      <c r="Y660" s="482"/>
      <c r="Z660" s="482"/>
      <c r="AA660" s="482"/>
      <c r="AB660" s="482"/>
      <c r="AC660" s="482"/>
      <c r="AD660" s="482"/>
      <c r="AE660" s="482"/>
      <c r="AF660" s="482"/>
      <c r="AG660" s="482"/>
      <c r="AH660" s="482"/>
      <c r="AI660" s="482"/>
      <c r="AJ660" s="482"/>
      <c r="AK660" s="482"/>
      <c r="AL660" s="482"/>
      <c r="AM660" s="482"/>
      <c r="AN660" s="482"/>
    </row>
    <row r="661" spans="1:40" ht="12.75" customHeight="1" x14ac:dyDescent="0.2">
      <c r="A661" s="482"/>
      <c r="B661" s="482"/>
      <c r="C661" s="482"/>
      <c r="D661" s="482"/>
      <c r="E661" s="482"/>
      <c r="F661" s="482"/>
      <c r="G661" s="482"/>
      <c r="H661" s="482"/>
      <c r="I661" s="482"/>
      <c r="J661" s="482"/>
      <c r="K661" s="482"/>
      <c r="L661" s="482"/>
      <c r="M661" s="482"/>
      <c r="N661" s="482"/>
      <c r="O661" s="482"/>
      <c r="P661" s="482"/>
      <c r="Q661" s="482"/>
      <c r="R661" s="482"/>
      <c r="S661" s="482"/>
      <c r="T661" s="482"/>
      <c r="U661" s="482"/>
      <c r="V661" s="482"/>
      <c r="W661" s="482"/>
      <c r="X661" s="482"/>
      <c r="Y661" s="482"/>
      <c r="Z661" s="482"/>
      <c r="AA661" s="482"/>
      <c r="AB661" s="482"/>
      <c r="AC661" s="482"/>
      <c r="AD661" s="482"/>
      <c r="AE661" s="482"/>
      <c r="AF661" s="482"/>
      <c r="AG661" s="482"/>
      <c r="AH661" s="482"/>
      <c r="AI661" s="482"/>
      <c r="AJ661" s="482"/>
      <c r="AK661" s="482"/>
      <c r="AL661" s="482"/>
      <c r="AM661" s="482"/>
      <c r="AN661" s="482"/>
    </row>
    <row r="662" spans="1:40" ht="12.75" customHeight="1" x14ac:dyDescent="0.2">
      <c r="A662" s="482"/>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2"/>
      <c r="Z662" s="482"/>
      <c r="AA662" s="482"/>
      <c r="AB662" s="482"/>
      <c r="AC662" s="482"/>
      <c r="AD662" s="482"/>
      <c r="AE662" s="482"/>
      <c r="AF662" s="482"/>
      <c r="AG662" s="482"/>
      <c r="AH662" s="482"/>
      <c r="AI662" s="482"/>
      <c r="AJ662" s="482"/>
      <c r="AK662" s="482"/>
      <c r="AL662" s="482"/>
      <c r="AM662" s="482"/>
      <c r="AN662" s="482"/>
    </row>
    <row r="663" spans="1:40" ht="12.75" customHeight="1" x14ac:dyDescent="0.2">
      <c r="A663" s="482"/>
      <c r="B663" s="482"/>
      <c r="C663" s="482"/>
      <c r="D663" s="482"/>
      <c r="E663" s="482"/>
      <c r="F663" s="482"/>
      <c r="G663" s="482"/>
      <c r="H663" s="482"/>
      <c r="I663" s="482"/>
      <c r="J663" s="482"/>
      <c r="K663" s="482"/>
      <c r="L663" s="482"/>
      <c r="M663" s="482"/>
      <c r="N663" s="482"/>
      <c r="O663" s="482"/>
      <c r="P663" s="482"/>
      <c r="Q663" s="482"/>
      <c r="R663" s="482"/>
      <c r="S663" s="482"/>
      <c r="T663" s="482"/>
      <c r="U663" s="482"/>
      <c r="V663" s="482"/>
      <c r="W663" s="482"/>
      <c r="X663" s="482"/>
      <c r="Y663" s="482"/>
      <c r="Z663" s="482"/>
      <c r="AA663" s="482"/>
      <c r="AB663" s="482"/>
      <c r="AC663" s="482"/>
      <c r="AD663" s="482"/>
      <c r="AE663" s="482"/>
      <c r="AF663" s="482"/>
      <c r="AG663" s="482"/>
      <c r="AH663" s="482"/>
      <c r="AI663" s="482"/>
      <c r="AJ663" s="482"/>
      <c r="AK663" s="482"/>
      <c r="AL663" s="482"/>
      <c r="AM663" s="482"/>
      <c r="AN663" s="482"/>
    </row>
    <row r="664" spans="1:40" ht="12.75" customHeight="1" x14ac:dyDescent="0.2">
      <c r="A664" s="482"/>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c r="AB664" s="482"/>
      <c r="AC664" s="482"/>
      <c r="AD664" s="482"/>
      <c r="AE664" s="482"/>
      <c r="AF664" s="482"/>
      <c r="AG664" s="482"/>
      <c r="AH664" s="482"/>
      <c r="AI664" s="482"/>
      <c r="AJ664" s="482"/>
      <c r="AK664" s="482"/>
      <c r="AL664" s="482"/>
      <c r="AM664" s="482"/>
      <c r="AN664" s="482"/>
    </row>
    <row r="665" spans="1:40" ht="12.75" customHeight="1" x14ac:dyDescent="0.2">
      <c r="A665" s="482"/>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c r="AB665" s="482"/>
      <c r="AC665" s="482"/>
      <c r="AD665" s="482"/>
      <c r="AE665" s="482"/>
      <c r="AF665" s="482"/>
      <c r="AG665" s="482"/>
      <c r="AH665" s="482"/>
      <c r="AI665" s="482"/>
      <c r="AJ665" s="482"/>
      <c r="AK665" s="482"/>
      <c r="AL665" s="482"/>
      <c r="AM665" s="482"/>
      <c r="AN665" s="482"/>
    </row>
    <row r="666" spans="1:40" ht="12.75" customHeight="1" x14ac:dyDescent="0.2">
      <c r="A666" s="482"/>
      <c r="B666" s="482"/>
      <c r="C666" s="482"/>
      <c r="D666" s="482"/>
      <c r="E666" s="482"/>
      <c r="F666" s="482"/>
      <c r="G666" s="482"/>
      <c r="H666" s="482"/>
      <c r="I666" s="482"/>
      <c r="J666" s="482"/>
      <c r="K666" s="482"/>
      <c r="L666" s="482"/>
      <c r="M666" s="482"/>
      <c r="N666" s="482"/>
      <c r="O666" s="482"/>
      <c r="P666" s="482"/>
      <c r="Q666" s="482"/>
      <c r="R666" s="482"/>
      <c r="S666" s="482"/>
      <c r="T666" s="482"/>
      <c r="U666" s="482"/>
      <c r="V666" s="482"/>
      <c r="W666" s="482"/>
      <c r="X666" s="482"/>
      <c r="Y666" s="482"/>
      <c r="Z666" s="482"/>
      <c r="AA666" s="482"/>
      <c r="AB666" s="482"/>
      <c r="AC666" s="482"/>
      <c r="AD666" s="482"/>
      <c r="AE666" s="482"/>
      <c r="AF666" s="482"/>
      <c r="AG666" s="482"/>
      <c r="AH666" s="482"/>
      <c r="AI666" s="482"/>
      <c r="AJ666" s="482"/>
      <c r="AK666" s="482"/>
      <c r="AL666" s="482"/>
      <c r="AM666" s="482"/>
      <c r="AN666" s="482"/>
    </row>
    <row r="667" spans="1:40" ht="12.75" customHeight="1" x14ac:dyDescent="0.2">
      <c r="A667" s="482"/>
      <c r="B667" s="482"/>
      <c r="C667" s="482"/>
      <c r="D667" s="482"/>
      <c r="E667" s="482"/>
      <c r="F667" s="482"/>
      <c r="G667" s="482"/>
      <c r="H667" s="482"/>
      <c r="I667" s="482"/>
      <c r="J667" s="482"/>
      <c r="K667" s="482"/>
      <c r="L667" s="482"/>
      <c r="M667" s="482"/>
      <c r="N667" s="482"/>
      <c r="O667" s="482"/>
      <c r="P667" s="482"/>
      <c r="Q667" s="482"/>
      <c r="R667" s="482"/>
      <c r="S667" s="482"/>
      <c r="T667" s="482"/>
      <c r="U667" s="482"/>
      <c r="V667" s="482"/>
      <c r="W667" s="482"/>
      <c r="X667" s="482"/>
      <c r="Y667" s="482"/>
      <c r="Z667" s="482"/>
      <c r="AA667" s="482"/>
      <c r="AB667" s="482"/>
      <c r="AC667" s="482"/>
      <c r="AD667" s="482"/>
      <c r="AE667" s="482"/>
      <c r="AF667" s="482"/>
      <c r="AG667" s="482"/>
      <c r="AH667" s="482"/>
      <c r="AI667" s="482"/>
      <c r="AJ667" s="482"/>
      <c r="AK667" s="482"/>
      <c r="AL667" s="482"/>
      <c r="AM667" s="482"/>
      <c r="AN667" s="482"/>
    </row>
    <row r="668" spans="1:40" ht="12.75" customHeight="1" x14ac:dyDescent="0.2">
      <c r="A668" s="482"/>
      <c r="B668" s="482"/>
      <c r="C668" s="482"/>
      <c r="D668" s="482"/>
      <c r="E668" s="482"/>
      <c r="F668" s="482"/>
      <c r="G668" s="482"/>
      <c r="H668" s="482"/>
      <c r="I668" s="482"/>
      <c r="J668" s="482"/>
      <c r="K668" s="482"/>
      <c r="L668" s="482"/>
      <c r="M668" s="482"/>
      <c r="N668" s="482"/>
      <c r="O668" s="482"/>
      <c r="P668" s="482"/>
      <c r="Q668" s="482"/>
      <c r="R668" s="482"/>
      <c r="S668" s="482"/>
      <c r="T668" s="482"/>
      <c r="U668" s="482"/>
      <c r="V668" s="482"/>
      <c r="W668" s="482"/>
      <c r="X668" s="482"/>
      <c r="Y668" s="482"/>
      <c r="Z668" s="482"/>
      <c r="AA668" s="482"/>
      <c r="AB668" s="482"/>
      <c r="AC668" s="482"/>
      <c r="AD668" s="482"/>
      <c r="AE668" s="482"/>
      <c r="AF668" s="482"/>
      <c r="AG668" s="482"/>
      <c r="AH668" s="482"/>
      <c r="AI668" s="482"/>
      <c r="AJ668" s="482"/>
      <c r="AK668" s="482"/>
      <c r="AL668" s="482"/>
      <c r="AM668" s="482"/>
      <c r="AN668" s="482"/>
    </row>
    <row r="669" spans="1:40" ht="12.75" customHeight="1" x14ac:dyDescent="0.2">
      <c r="A669" s="482"/>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c r="AB669" s="482"/>
      <c r="AC669" s="482"/>
      <c r="AD669" s="482"/>
      <c r="AE669" s="482"/>
      <c r="AF669" s="482"/>
      <c r="AG669" s="482"/>
      <c r="AH669" s="482"/>
      <c r="AI669" s="482"/>
      <c r="AJ669" s="482"/>
      <c r="AK669" s="482"/>
      <c r="AL669" s="482"/>
      <c r="AM669" s="482"/>
      <c r="AN669" s="482"/>
    </row>
    <row r="670" spans="1:40" ht="12.75" customHeight="1" x14ac:dyDescent="0.2">
      <c r="A670" s="482"/>
      <c r="B670" s="482"/>
      <c r="C670" s="482"/>
      <c r="D670" s="482"/>
      <c r="E670" s="482"/>
      <c r="F670" s="482"/>
      <c r="G670" s="482"/>
      <c r="H670" s="482"/>
      <c r="I670" s="482"/>
      <c r="J670" s="482"/>
      <c r="K670" s="482"/>
      <c r="L670" s="482"/>
      <c r="M670" s="482"/>
      <c r="N670" s="482"/>
      <c r="O670" s="482"/>
      <c r="P670" s="482"/>
      <c r="Q670" s="482"/>
      <c r="R670" s="482"/>
      <c r="S670" s="482"/>
      <c r="T670" s="482"/>
      <c r="U670" s="482"/>
      <c r="V670" s="482"/>
      <c r="W670" s="482"/>
      <c r="X670" s="482"/>
      <c r="Y670" s="482"/>
      <c r="Z670" s="482"/>
      <c r="AA670" s="482"/>
      <c r="AB670" s="482"/>
      <c r="AC670" s="482"/>
      <c r="AD670" s="482"/>
      <c r="AE670" s="482"/>
      <c r="AF670" s="482"/>
      <c r="AG670" s="482"/>
      <c r="AH670" s="482"/>
      <c r="AI670" s="482"/>
      <c r="AJ670" s="482"/>
      <c r="AK670" s="482"/>
      <c r="AL670" s="482"/>
      <c r="AM670" s="482"/>
      <c r="AN670" s="482"/>
    </row>
    <row r="671" spans="1:40" ht="12.75" customHeight="1" x14ac:dyDescent="0.2">
      <c r="A671" s="482"/>
      <c r="B671" s="482"/>
      <c r="C671" s="482"/>
      <c r="D671" s="482"/>
      <c r="E671" s="482"/>
      <c r="F671" s="482"/>
      <c r="G671" s="482"/>
      <c r="H671" s="482"/>
      <c r="I671" s="482"/>
      <c r="J671" s="482"/>
      <c r="K671" s="482"/>
      <c r="L671" s="482"/>
      <c r="M671" s="482"/>
      <c r="N671" s="482"/>
      <c r="O671" s="482"/>
      <c r="P671" s="482"/>
      <c r="Q671" s="482"/>
      <c r="R671" s="482"/>
      <c r="S671" s="482"/>
      <c r="T671" s="482"/>
      <c r="U671" s="482"/>
      <c r="V671" s="482"/>
      <c r="W671" s="482"/>
      <c r="X671" s="482"/>
      <c r="Y671" s="482"/>
      <c r="Z671" s="482"/>
      <c r="AA671" s="482"/>
      <c r="AB671" s="482"/>
      <c r="AC671" s="482"/>
      <c r="AD671" s="482"/>
      <c r="AE671" s="482"/>
      <c r="AF671" s="482"/>
      <c r="AG671" s="482"/>
      <c r="AH671" s="482"/>
      <c r="AI671" s="482"/>
      <c r="AJ671" s="482"/>
      <c r="AK671" s="482"/>
      <c r="AL671" s="482"/>
      <c r="AM671" s="482"/>
      <c r="AN671" s="482"/>
    </row>
    <row r="672" spans="1:40" ht="12.75" customHeight="1" x14ac:dyDescent="0.2">
      <c r="A672" s="482"/>
      <c r="B672" s="482"/>
      <c r="C672" s="482"/>
      <c r="D672" s="482"/>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482"/>
      <c r="AD672" s="482"/>
      <c r="AE672" s="482"/>
      <c r="AF672" s="482"/>
      <c r="AG672" s="482"/>
      <c r="AH672" s="482"/>
      <c r="AI672" s="482"/>
      <c r="AJ672" s="482"/>
      <c r="AK672" s="482"/>
      <c r="AL672" s="482"/>
      <c r="AM672" s="482"/>
      <c r="AN672" s="482"/>
    </row>
    <row r="673" spans="1:40" ht="12.75" customHeight="1" x14ac:dyDescent="0.2">
      <c r="A673" s="482"/>
      <c r="B673" s="482"/>
      <c r="C673" s="482"/>
      <c r="D673" s="482"/>
      <c r="E673" s="482"/>
      <c r="F673" s="482"/>
      <c r="G673" s="482"/>
      <c r="H673" s="482"/>
      <c r="I673" s="482"/>
      <c r="J673" s="482"/>
      <c r="K673" s="482"/>
      <c r="L673" s="482"/>
      <c r="M673" s="482"/>
      <c r="N673" s="482"/>
      <c r="O673" s="482"/>
      <c r="P673" s="482"/>
      <c r="Q673" s="482"/>
      <c r="R673" s="482"/>
      <c r="S673" s="482"/>
      <c r="T673" s="482"/>
      <c r="U673" s="482"/>
      <c r="V673" s="482"/>
      <c r="W673" s="482"/>
      <c r="X673" s="482"/>
      <c r="Y673" s="482"/>
      <c r="Z673" s="482"/>
      <c r="AA673" s="482"/>
      <c r="AB673" s="482"/>
      <c r="AC673" s="482"/>
      <c r="AD673" s="482"/>
      <c r="AE673" s="482"/>
      <c r="AF673" s="482"/>
      <c r="AG673" s="482"/>
      <c r="AH673" s="482"/>
      <c r="AI673" s="482"/>
      <c r="AJ673" s="482"/>
      <c r="AK673" s="482"/>
      <c r="AL673" s="482"/>
      <c r="AM673" s="482"/>
      <c r="AN673" s="482"/>
    </row>
    <row r="674" spans="1:40" ht="12.75" customHeight="1" x14ac:dyDescent="0.2">
      <c r="A674" s="482"/>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2"/>
      <c r="AD674" s="482"/>
      <c r="AE674" s="482"/>
      <c r="AF674" s="482"/>
      <c r="AG674" s="482"/>
      <c r="AH674" s="482"/>
      <c r="AI674" s="482"/>
      <c r="AJ674" s="482"/>
      <c r="AK674" s="482"/>
      <c r="AL674" s="482"/>
      <c r="AM674" s="482"/>
      <c r="AN674" s="482"/>
    </row>
    <row r="675" spans="1:40" ht="12.75" customHeight="1" x14ac:dyDescent="0.2">
      <c r="A675" s="482"/>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2"/>
      <c r="AD675" s="482"/>
      <c r="AE675" s="482"/>
      <c r="AF675" s="482"/>
      <c r="AG675" s="482"/>
      <c r="AH675" s="482"/>
      <c r="AI675" s="482"/>
      <c r="AJ675" s="482"/>
      <c r="AK675" s="482"/>
      <c r="AL675" s="482"/>
      <c r="AM675" s="482"/>
      <c r="AN675" s="482"/>
    </row>
    <row r="676" spans="1:40" ht="12.75" customHeight="1" x14ac:dyDescent="0.2">
      <c r="A676" s="482"/>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2"/>
      <c r="AD676" s="482"/>
      <c r="AE676" s="482"/>
      <c r="AF676" s="482"/>
      <c r="AG676" s="482"/>
      <c r="AH676" s="482"/>
      <c r="AI676" s="482"/>
      <c r="AJ676" s="482"/>
      <c r="AK676" s="482"/>
      <c r="AL676" s="482"/>
      <c r="AM676" s="482"/>
      <c r="AN676" s="482"/>
    </row>
    <row r="677" spans="1:40" ht="12.75" customHeight="1" x14ac:dyDescent="0.2">
      <c r="A677" s="482"/>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482"/>
      <c r="AE677" s="482"/>
      <c r="AF677" s="482"/>
      <c r="AG677" s="482"/>
      <c r="AH677" s="482"/>
      <c r="AI677" s="482"/>
      <c r="AJ677" s="482"/>
      <c r="AK677" s="482"/>
      <c r="AL677" s="482"/>
      <c r="AM677" s="482"/>
      <c r="AN677" s="482"/>
    </row>
    <row r="678" spans="1:40" ht="12.75" customHeight="1" x14ac:dyDescent="0.2">
      <c r="A678" s="482"/>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482"/>
      <c r="AE678" s="482"/>
      <c r="AF678" s="482"/>
      <c r="AG678" s="482"/>
      <c r="AH678" s="482"/>
      <c r="AI678" s="482"/>
      <c r="AJ678" s="482"/>
      <c r="AK678" s="482"/>
      <c r="AL678" s="482"/>
      <c r="AM678" s="482"/>
      <c r="AN678" s="482"/>
    </row>
    <row r="679" spans="1:40" ht="12.75" customHeight="1" x14ac:dyDescent="0.2">
      <c r="A679" s="482"/>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c r="AB679" s="482"/>
      <c r="AC679" s="482"/>
      <c r="AD679" s="482"/>
      <c r="AE679" s="482"/>
      <c r="AF679" s="482"/>
      <c r="AG679" s="482"/>
      <c r="AH679" s="482"/>
      <c r="AI679" s="482"/>
      <c r="AJ679" s="482"/>
      <c r="AK679" s="482"/>
      <c r="AL679" s="482"/>
      <c r="AM679" s="482"/>
      <c r="AN679" s="482"/>
    </row>
    <row r="680" spans="1:40" ht="12.75" customHeight="1" x14ac:dyDescent="0.2">
      <c r="A680" s="482"/>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482"/>
      <c r="AE680" s="482"/>
      <c r="AF680" s="482"/>
      <c r="AG680" s="482"/>
      <c r="AH680" s="482"/>
      <c r="AI680" s="482"/>
      <c r="AJ680" s="482"/>
      <c r="AK680" s="482"/>
      <c r="AL680" s="482"/>
      <c r="AM680" s="482"/>
      <c r="AN680" s="482"/>
    </row>
    <row r="681" spans="1:40" ht="12.75" customHeight="1" x14ac:dyDescent="0.2">
      <c r="A681" s="482"/>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c r="AB681" s="482"/>
      <c r="AC681" s="482"/>
      <c r="AD681" s="482"/>
      <c r="AE681" s="482"/>
      <c r="AF681" s="482"/>
      <c r="AG681" s="482"/>
      <c r="AH681" s="482"/>
      <c r="AI681" s="482"/>
      <c r="AJ681" s="482"/>
      <c r="AK681" s="482"/>
      <c r="AL681" s="482"/>
      <c r="AM681" s="482"/>
      <c r="AN681" s="482"/>
    </row>
    <row r="682" spans="1:40" ht="12.75" customHeight="1" x14ac:dyDescent="0.2">
      <c r="A682" s="482"/>
      <c r="B682" s="482"/>
      <c r="C682" s="482"/>
      <c r="D682" s="482"/>
      <c r="E682" s="482"/>
      <c r="F682" s="482"/>
      <c r="G682" s="482"/>
      <c r="H682" s="482"/>
      <c r="I682" s="482"/>
      <c r="J682" s="482"/>
      <c r="K682" s="482"/>
      <c r="L682" s="482"/>
      <c r="M682" s="482"/>
      <c r="N682" s="482"/>
      <c r="O682" s="482"/>
      <c r="P682" s="482"/>
      <c r="Q682" s="482"/>
      <c r="R682" s="482"/>
      <c r="S682" s="482"/>
      <c r="T682" s="482"/>
      <c r="U682" s="482"/>
      <c r="V682" s="482"/>
      <c r="W682" s="482"/>
      <c r="X682" s="482"/>
      <c r="Y682" s="482"/>
      <c r="Z682" s="482"/>
      <c r="AA682" s="482"/>
      <c r="AB682" s="482"/>
      <c r="AC682" s="482"/>
      <c r="AD682" s="482"/>
      <c r="AE682" s="482"/>
      <c r="AF682" s="482"/>
      <c r="AG682" s="482"/>
      <c r="AH682" s="482"/>
      <c r="AI682" s="482"/>
      <c r="AJ682" s="482"/>
      <c r="AK682" s="482"/>
      <c r="AL682" s="482"/>
      <c r="AM682" s="482"/>
      <c r="AN682" s="482"/>
    </row>
    <row r="683" spans="1:40" ht="12.75" customHeight="1" x14ac:dyDescent="0.2">
      <c r="A683" s="482"/>
      <c r="B683" s="482"/>
      <c r="C683" s="482"/>
      <c r="D683" s="482"/>
      <c r="E683" s="482"/>
      <c r="F683" s="482"/>
      <c r="G683" s="482"/>
      <c r="H683" s="482"/>
      <c r="I683" s="482"/>
      <c r="J683" s="482"/>
      <c r="K683" s="482"/>
      <c r="L683" s="482"/>
      <c r="M683" s="482"/>
      <c r="N683" s="482"/>
      <c r="O683" s="482"/>
      <c r="P683" s="482"/>
      <c r="Q683" s="482"/>
      <c r="R683" s="482"/>
      <c r="S683" s="482"/>
      <c r="T683" s="482"/>
      <c r="U683" s="482"/>
      <c r="V683" s="482"/>
      <c r="W683" s="482"/>
      <c r="X683" s="482"/>
      <c r="Y683" s="482"/>
      <c r="Z683" s="482"/>
      <c r="AA683" s="482"/>
      <c r="AB683" s="482"/>
      <c r="AC683" s="482"/>
      <c r="AD683" s="482"/>
      <c r="AE683" s="482"/>
      <c r="AF683" s="482"/>
      <c r="AG683" s="482"/>
      <c r="AH683" s="482"/>
      <c r="AI683" s="482"/>
      <c r="AJ683" s="482"/>
      <c r="AK683" s="482"/>
      <c r="AL683" s="482"/>
      <c r="AM683" s="482"/>
      <c r="AN683" s="482"/>
    </row>
    <row r="684" spans="1:40" ht="12.75" customHeight="1" x14ac:dyDescent="0.2">
      <c r="A684" s="482"/>
      <c r="B684" s="482"/>
      <c r="C684" s="482"/>
      <c r="D684" s="482"/>
      <c r="E684" s="482"/>
      <c r="F684" s="482"/>
      <c r="G684" s="482"/>
      <c r="H684" s="482"/>
      <c r="I684" s="482"/>
      <c r="J684" s="482"/>
      <c r="K684" s="482"/>
      <c r="L684" s="482"/>
      <c r="M684" s="482"/>
      <c r="N684" s="482"/>
      <c r="O684" s="482"/>
      <c r="P684" s="482"/>
      <c r="Q684" s="482"/>
      <c r="R684" s="482"/>
      <c r="S684" s="482"/>
      <c r="T684" s="482"/>
      <c r="U684" s="482"/>
      <c r="V684" s="482"/>
      <c r="W684" s="482"/>
      <c r="X684" s="482"/>
      <c r="Y684" s="482"/>
      <c r="Z684" s="482"/>
      <c r="AA684" s="482"/>
      <c r="AB684" s="482"/>
      <c r="AC684" s="482"/>
      <c r="AD684" s="482"/>
      <c r="AE684" s="482"/>
      <c r="AF684" s="482"/>
      <c r="AG684" s="482"/>
      <c r="AH684" s="482"/>
      <c r="AI684" s="482"/>
      <c r="AJ684" s="482"/>
      <c r="AK684" s="482"/>
      <c r="AL684" s="482"/>
      <c r="AM684" s="482"/>
      <c r="AN684" s="482"/>
    </row>
    <row r="685" spans="1:40" ht="12.75" customHeight="1" x14ac:dyDescent="0.2">
      <c r="A685" s="482"/>
      <c r="B685" s="482"/>
      <c r="C685" s="482"/>
      <c r="D685" s="482"/>
      <c r="E685" s="482"/>
      <c r="F685" s="482"/>
      <c r="G685" s="482"/>
      <c r="H685" s="482"/>
      <c r="I685" s="482"/>
      <c r="J685" s="482"/>
      <c r="K685" s="482"/>
      <c r="L685" s="482"/>
      <c r="M685" s="482"/>
      <c r="N685" s="482"/>
      <c r="O685" s="482"/>
      <c r="P685" s="482"/>
      <c r="Q685" s="482"/>
      <c r="R685" s="482"/>
      <c r="S685" s="482"/>
      <c r="T685" s="482"/>
      <c r="U685" s="482"/>
      <c r="V685" s="482"/>
      <c r="W685" s="482"/>
      <c r="X685" s="482"/>
      <c r="Y685" s="482"/>
      <c r="Z685" s="482"/>
      <c r="AA685" s="482"/>
      <c r="AB685" s="482"/>
      <c r="AC685" s="482"/>
      <c r="AD685" s="482"/>
      <c r="AE685" s="482"/>
      <c r="AF685" s="482"/>
      <c r="AG685" s="482"/>
      <c r="AH685" s="482"/>
      <c r="AI685" s="482"/>
      <c r="AJ685" s="482"/>
      <c r="AK685" s="482"/>
      <c r="AL685" s="482"/>
      <c r="AM685" s="482"/>
      <c r="AN685" s="482"/>
    </row>
    <row r="686" spans="1:40" ht="12.75" customHeight="1" x14ac:dyDescent="0.2">
      <c r="A686" s="482"/>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c r="AB686" s="482"/>
      <c r="AC686" s="482"/>
      <c r="AD686" s="482"/>
      <c r="AE686" s="482"/>
      <c r="AF686" s="482"/>
      <c r="AG686" s="482"/>
      <c r="AH686" s="482"/>
      <c r="AI686" s="482"/>
      <c r="AJ686" s="482"/>
      <c r="AK686" s="482"/>
      <c r="AL686" s="482"/>
      <c r="AM686" s="482"/>
      <c r="AN686" s="482"/>
    </row>
    <row r="687" spans="1:40" ht="12.75" customHeight="1" x14ac:dyDescent="0.2">
      <c r="A687" s="482"/>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c r="AB687" s="482"/>
      <c r="AC687" s="482"/>
      <c r="AD687" s="482"/>
      <c r="AE687" s="482"/>
      <c r="AF687" s="482"/>
      <c r="AG687" s="482"/>
      <c r="AH687" s="482"/>
      <c r="AI687" s="482"/>
      <c r="AJ687" s="482"/>
      <c r="AK687" s="482"/>
      <c r="AL687" s="482"/>
      <c r="AM687" s="482"/>
      <c r="AN687" s="482"/>
    </row>
    <row r="688" spans="1:40" ht="12.75" customHeight="1" x14ac:dyDescent="0.2">
      <c r="A688" s="482"/>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c r="AB688" s="482"/>
      <c r="AC688" s="482"/>
      <c r="AD688" s="482"/>
      <c r="AE688" s="482"/>
      <c r="AF688" s="482"/>
      <c r="AG688" s="482"/>
      <c r="AH688" s="482"/>
      <c r="AI688" s="482"/>
      <c r="AJ688" s="482"/>
      <c r="AK688" s="482"/>
      <c r="AL688" s="482"/>
      <c r="AM688" s="482"/>
      <c r="AN688" s="482"/>
    </row>
    <row r="689" spans="1:40" ht="12.75" customHeight="1" x14ac:dyDescent="0.2">
      <c r="A689" s="482"/>
      <c r="B689" s="482"/>
      <c r="C689" s="482"/>
      <c r="D689" s="482"/>
      <c r="E689" s="482"/>
      <c r="F689" s="482"/>
      <c r="G689" s="482"/>
      <c r="H689" s="482"/>
      <c r="I689" s="482"/>
      <c r="J689" s="482"/>
      <c r="K689" s="482"/>
      <c r="L689" s="482"/>
      <c r="M689" s="482"/>
      <c r="N689" s="482"/>
      <c r="O689" s="482"/>
      <c r="P689" s="482"/>
      <c r="Q689" s="482"/>
      <c r="R689" s="482"/>
      <c r="S689" s="482"/>
      <c r="T689" s="482"/>
      <c r="U689" s="482"/>
      <c r="V689" s="482"/>
      <c r="W689" s="482"/>
      <c r="X689" s="482"/>
      <c r="Y689" s="482"/>
      <c r="Z689" s="482"/>
      <c r="AA689" s="482"/>
      <c r="AB689" s="482"/>
      <c r="AC689" s="482"/>
      <c r="AD689" s="482"/>
      <c r="AE689" s="482"/>
      <c r="AF689" s="482"/>
      <c r="AG689" s="482"/>
      <c r="AH689" s="482"/>
      <c r="AI689" s="482"/>
      <c r="AJ689" s="482"/>
      <c r="AK689" s="482"/>
      <c r="AL689" s="482"/>
      <c r="AM689" s="482"/>
      <c r="AN689" s="482"/>
    </row>
    <row r="690" spans="1:40" ht="12.75" customHeight="1" x14ac:dyDescent="0.2">
      <c r="A690" s="482"/>
      <c r="B690" s="482"/>
      <c r="C690" s="482"/>
      <c r="D690" s="482"/>
      <c r="E690" s="482"/>
      <c r="F690" s="482"/>
      <c r="G690" s="482"/>
      <c r="H690" s="482"/>
      <c r="I690" s="482"/>
      <c r="J690" s="482"/>
      <c r="K690" s="482"/>
      <c r="L690" s="482"/>
      <c r="M690" s="482"/>
      <c r="N690" s="482"/>
      <c r="O690" s="482"/>
      <c r="P690" s="482"/>
      <c r="Q690" s="482"/>
      <c r="R690" s="482"/>
      <c r="S690" s="482"/>
      <c r="T690" s="482"/>
      <c r="U690" s="482"/>
      <c r="V690" s="482"/>
      <c r="W690" s="482"/>
      <c r="X690" s="482"/>
      <c r="Y690" s="482"/>
      <c r="Z690" s="482"/>
      <c r="AA690" s="482"/>
      <c r="AB690" s="482"/>
      <c r="AC690" s="482"/>
      <c r="AD690" s="482"/>
      <c r="AE690" s="482"/>
      <c r="AF690" s="482"/>
      <c r="AG690" s="482"/>
      <c r="AH690" s="482"/>
      <c r="AI690" s="482"/>
      <c r="AJ690" s="482"/>
      <c r="AK690" s="482"/>
      <c r="AL690" s="482"/>
      <c r="AM690" s="482"/>
      <c r="AN690" s="482"/>
    </row>
    <row r="691" spans="1:40" ht="12.75" customHeight="1" x14ac:dyDescent="0.2">
      <c r="A691" s="482"/>
      <c r="B691" s="482"/>
      <c r="C691" s="482"/>
      <c r="D691" s="482"/>
      <c r="E691" s="482"/>
      <c r="F691" s="482"/>
      <c r="G691" s="482"/>
      <c r="H691" s="482"/>
      <c r="I691" s="482"/>
      <c r="J691" s="482"/>
      <c r="K691" s="482"/>
      <c r="L691" s="482"/>
      <c r="M691" s="482"/>
      <c r="N691" s="482"/>
      <c r="O691" s="482"/>
      <c r="P691" s="482"/>
      <c r="Q691" s="482"/>
      <c r="R691" s="482"/>
      <c r="S691" s="482"/>
      <c r="T691" s="482"/>
      <c r="U691" s="482"/>
      <c r="V691" s="482"/>
      <c r="W691" s="482"/>
      <c r="X691" s="482"/>
      <c r="Y691" s="482"/>
      <c r="Z691" s="482"/>
      <c r="AA691" s="482"/>
      <c r="AB691" s="482"/>
      <c r="AC691" s="482"/>
      <c r="AD691" s="482"/>
      <c r="AE691" s="482"/>
      <c r="AF691" s="482"/>
      <c r="AG691" s="482"/>
      <c r="AH691" s="482"/>
      <c r="AI691" s="482"/>
      <c r="AJ691" s="482"/>
      <c r="AK691" s="482"/>
      <c r="AL691" s="482"/>
      <c r="AM691" s="482"/>
      <c r="AN691" s="482"/>
    </row>
    <row r="692" spans="1:40" ht="12.75" customHeight="1" x14ac:dyDescent="0.2">
      <c r="A692" s="482"/>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2"/>
      <c r="Z692" s="482"/>
      <c r="AA692" s="482"/>
      <c r="AB692" s="482"/>
      <c r="AC692" s="482"/>
      <c r="AD692" s="482"/>
      <c r="AE692" s="482"/>
      <c r="AF692" s="482"/>
      <c r="AG692" s="482"/>
      <c r="AH692" s="482"/>
      <c r="AI692" s="482"/>
      <c r="AJ692" s="482"/>
      <c r="AK692" s="482"/>
      <c r="AL692" s="482"/>
      <c r="AM692" s="482"/>
      <c r="AN692" s="482"/>
    </row>
    <row r="693" spans="1:40" ht="12.75" customHeight="1" x14ac:dyDescent="0.2">
      <c r="A693" s="482"/>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c r="AB693" s="482"/>
      <c r="AC693" s="482"/>
      <c r="AD693" s="482"/>
      <c r="AE693" s="482"/>
      <c r="AF693" s="482"/>
      <c r="AG693" s="482"/>
      <c r="AH693" s="482"/>
      <c r="AI693" s="482"/>
      <c r="AJ693" s="482"/>
      <c r="AK693" s="482"/>
      <c r="AL693" s="482"/>
      <c r="AM693" s="482"/>
      <c r="AN693" s="482"/>
    </row>
    <row r="694" spans="1:40" ht="12.75" customHeight="1" x14ac:dyDescent="0.2">
      <c r="A694" s="482"/>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c r="AB694" s="482"/>
      <c r="AC694" s="482"/>
      <c r="AD694" s="482"/>
      <c r="AE694" s="482"/>
      <c r="AF694" s="482"/>
      <c r="AG694" s="482"/>
      <c r="AH694" s="482"/>
      <c r="AI694" s="482"/>
      <c r="AJ694" s="482"/>
      <c r="AK694" s="482"/>
      <c r="AL694" s="482"/>
      <c r="AM694" s="482"/>
      <c r="AN694" s="482"/>
    </row>
    <row r="695" spans="1:40" ht="12.75" customHeight="1" x14ac:dyDescent="0.2">
      <c r="A695" s="482"/>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c r="AB695" s="482"/>
      <c r="AC695" s="482"/>
      <c r="AD695" s="482"/>
      <c r="AE695" s="482"/>
      <c r="AF695" s="482"/>
      <c r="AG695" s="482"/>
      <c r="AH695" s="482"/>
      <c r="AI695" s="482"/>
      <c r="AJ695" s="482"/>
      <c r="AK695" s="482"/>
      <c r="AL695" s="482"/>
      <c r="AM695" s="482"/>
      <c r="AN695" s="482"/>
    </row>
    <row r="696" spans="1:40" ht="12.75" customHeight="1" x14ac:dyDescent="0.2">
      <c r="A696" s="482"/>
      <c r="B696" s="482"/>
      <c r="C696" s="482"/>
      <c r="D696" s="482"/>
      <c r="E696" s="482"/>
      <c r="F696" s="482"/>
      <c r="G696" s="482"/>
      <c r="H696" s="482"/>
      <c r="I696" s="482"/>
      <c r="J696" s="482"/>
      <c r="K696" s="482"/>
      <c r="L696" s="482"/>
      <c r="M696" s="482"/>
      <c r="N696" s="482"/>
      <c r="O696" s="482"/>
      <c r="P696" s="482"/>
      <c r="Q696" s="482"/>
      <c r="R696" s="482"/>
      <c r="S696" s="482"/>
      <c r="T696" s="482"/>
      <c r="U696" s="482"/>
      <c r="V696" s="482"/>
      <c r="W696" s="482"/>
      <c r="X696" s="482"/>
      <c r="Y696" s="482"/>
      <c r="Z696" s="482"/>
      <c r="AA696" s="482"/>
      <c r="AB696" s="482"/>
      <c r="AC696" s="482"/>
      <c r="AD696" s="482"/>
      <c r="AE696" s="482"/>
      <c r="AF696" s="482"/>
      <c r="AG696" s="482"/>
      <c r="AH696" s="482"/>
      <c r="AI696" s="482"/>
      <c r="AJ696" s="482"/>
      <c r="AK696" s="482"/>
      <c r="AL696" s="482"/>
      <c r="AM696" s="482"/>
      <c r="AN696" s="482"/>
    </row>
    <row r="697" spans="1:40" ht="12.75" customHeight="1" x14ac:dyDescent="0.2">
      <c r="A697" s="482"/>
      <c r="B697" s="482"/>
      <c r="C697" s="482"/>
      <c r="D697" s="482"/>
      <c r="E697" s="482"/>
      <c r="F697" s="482"/>
      <c r="G697" s="482"/>
      <c r="H697" s="482"/>
      <c r="I697" s="482"/>
      <c r="J697" s="482"/>
      <c r="K697" s="482"/>
      <c r="L697" s="482"/>
      <c r="M697" s="482"/>
      <c r="N697" s="482"/>
      <c r="O697" s="482"/>
      <c r="P697" s="482"/>
      <c r="Q697" s="482"/>
      <c r="R697" s="482"/>
      <c r="S697" s="482"/>
      <c r="T697" s="482"/>
      <c r="U697" s="482"/>
      <c r="V697" s="482"/>
      <c r="W697" s="482"/>
      <c r="X697" s="482"/>
      <c r="Y697" s="482"/>
      <c r="Z697" s="482"/>
      <c r="AA697" s="482"/>
      <c r="AB697" s="482"/>
      <c r="AC697" s="482"/>
      <c r="AD697" s="482"/>
      <c r="AE697" s="482"/>
      <c r="AF697" s="482"/>
      <c r="AG697" s="482"/>
      <c r="AH697" s="482"/>
      <c r="AI697" s="482"/>
      <c r="AJ697" s="482"/>
      <c r="AK697" s="482"/>
      <c r="AL697" s="482"/>
      <c r="AM697" s="482"/>
      <c r="AN697" s="482"/>
    </row>
    <row r="698" spans="1:40" ht="12.75" customHeight="1" x14ac:dyDescent="0.2">
      <c r="A698" s="482"/>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2"/>
      <c r="Z698" s="482"/>
      <c r="AA698" s="482"/>
      <c r="AB698" s="482"/>
      <c r="AC698" s="482"/>
      <c r="AD698" s="482"/>
      <c r="AE698" s="482"/>
      <c r="AF698" s="482"/>
      <c r="AG698" s="482"/>
      <c r="AH698" s="482"/>
      <c r="AI698" s="482"/>
      <c r="AJ698" s="482"/>
      <c r="AK698" s="482"/>
      <c r="AL698" s="482"/>
      <c r="AM698" s="482"/>
      <c r="AN698" s="482"/>
    </row>
    <row r="699" spans="1:40" ht="12.75" customHeight="1" x14ac:dyDescent="0.2">
      <c r="A699" s="482"/>
      <c r="B699" s="482"/>
      <c r="C699" s="482"/>
      <c r="D699" s="482"/>
      <c r="E699" s="482"/>
      <c r="F699" s="482"/>
      <c r="G699" s="482"/>
      <c r="H699" s="482"/>
      <c r="I699" s="482"/>
      <c r="J699" s="482"/>
      <c r="K699" s="482"/>
      <c r="L699" s="482"/>
      <c r="M699" s="482"/>
      <c r="N699" s="482"/>
      <c r="O699" s="482"/>
      <c r="P699" s="482"/>
      <c r="Q699" s="482"/>
      <c r="R699" s="482"/>
      <c r="S699" s="482"/>
      <c r="T699" s="482"/>
      <c r="U699" s="482"/>
      <c r="V699" s="482"/>
      <c r="W699" s="482"/>
      <c r="X699" s="482"/>
      <c r="Y699" s="482"/>
      <c r="Z699" s="482"/>
      <c r="AA699" s="482"/>
      <c r="AB699" s="482"/>
      <c r="AC699" s="482"/>
      <c r="AD699" s="482"/>
      <c r="AE699" s="482"/>
      <c r="AF699" s="482"/>
      <c r="AG699" s="482"/>
      <c r="AH699" s="482"/>
      <c r="AI699" s="482"/>
      <c r="AJ699" s="482"/>
      <c r="AK699" s="482"/>
      <c r="AL699" s="482"/>
      <c r="AM699" s="482"/>
      <c r="AN699" s="482"/>
    </row>
    <row r="700" spans="1:40" ht="12.75" customHeight="1" x14ac:dyDescent="0.2">
      <c r="A700" s="482"/>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c r="AB700" s="482"/>
      <c r="AC700" s="482"/>
      <c r="AD700" s="482"/>
      <c r="AE700" s="482"/>
      <c r="AF700" s="482"/>
      <c r="AG700" s="482"/>
      <c r="AH700" s="482"/>
      <c r="AI700" s="482"/>
      <c r="AJ700" s="482"/>
      <c r="AK700" s="482"/>
      <c r="AL700" s="482"/>
      <c r="AM700" s="482"/>
      <c r="AN700" s="482"/>
    </row>
    <row r="701" spans="1:40" ht="12.75" customHeight="1" x14ac:dyDescent="0.2">
      <c r="A701" s="482"/>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2"/>
      <c r="AD701" s="482"/>
      <c r="AE701" s="482"/>
      <c r="AF701" s="482"/>
      <c r="AG701" s="482"/>
      <c r="AH701" s="482"/>
      <c r="AI701" s="482"/>
      <c r="AJ701" s="482"/>
      <c r="AK701" s="482"/>
      <c r="AL701" s="482"/>
      <c r="AM701" s="482"/>
      <c r="AN701" s="482"/>
    </row>
    <row r="702" spans="1:40" ht="12.75" customHeight="1" x14ac:dyDescent="0.2">
      <c r="A702" s="482"/>
      <c r="B702" s="482"/>
      <c r="C702" s="482"/>
      <c r="D702" s="482"/>
      <c r="E702" s="482"/>
      <c r="F702" s="482"/>
      <c r="G702" s="482"/>
      <c r="H702" s="482"/>
      <c r="I702" s="482"/>
      <c r="J702" s="482"/>
      <c r="K702" s="482"/>
      <c r="L702" s="482"/>
      <c r="M702" s="482"/>
      <c r="N702" s="482"/>
      <c r="O702" s="482"/>
      <c r="P702" s="482"/>
      <c r="Q702" s="482"/>
      <c r="R702" s="482"/>
      <c r="S702" s="482"/>
      <c r="T702" s="482"/>
      <c r="U702" s="482"/>
      <c r="V702" s="482"/>
      <c r="W702" s="482"/>
      <c r="X702" s="482"/>
      <c r="Y702" s="482"/>
      <c r="Z702" s="482"/>
      <c r="AA702" s="482"/>
      <c r="AB702" s="482"/>
      <c r="AC702" s="482"/>
      <c r="AD702" s="482"/>
      <c r="AE702" s="482"/>
      <c r="AF702" s="482"/>
      <c r="AG702" s="482"/>
      <c r="AH702" s="482"/>
      <c r="AI702" s="482"/>
      <c r="AJ702" s="482"/>
      <c r="AK702" s="482"/>
      <c r="AL702" s="482"/>
      <c r="AM702" s="482"/>
      <c r="AN702" s="482"/>
    </row>
    <row r="703" spans="1:40" ht="12.75" customHeight="1" x14ac:dyDescent="0.2">
      <c r="A703" s="482"/>
      <c r="B703" s="482"/>
      <c r="C703" s="482"/>
      <c r="D703" s="482"/>
      <c r="E703" s="482"/>
      <c r="F703" s="482"/>
      <c r="G703" s="482"/>
      <c r="H703" s="482"/>
      <c r="I703" s="482"/>
      <c r="J703" s="482"/>
      <c r="K703" s="482"/>
      <c r="L703" s="482"/>
      <c r="M703" s="482"/>
      <c r="N703" s="482"/>
      <c r="O703" s="482"/>
      <c r="P703" s="482"/>
      <c r="Q703" s="482"/>
      <c r="R703" s="482"/>
      <c r="S703" s="482"/>
      <c r="T703" s="482"/>
      <c r="U703" s="482"/>
      <c r="V703" s="482"/>
      <c r="W703" s="482"/>
      <c r="X703" s="482"/>
      <c r="Y703" s="482"/>
      <c r="Z703" s="482"/>
      <c r="AA703" s="482"/>
      <c r="AB703" s="482"/>
      <c r="AC703" s="482"/>
      <c r="AD703" s="482"/>
      <c r="AE703" s="482"/>
      <c r="AF703" s="482"/>
      <c r="AG703" s="482"/>
      <c r="AH703" s="482"/>
      <c r="AI703" s="482"/>
      <c r="AJ703" s="482"/>
      <c r="AK703" s="482"/>
      <c r="AL703" s="482"/>
      <c r="AM703" s="482"/>
      <c r="AN703" s="482"/>
    </row>
    <row r="704" spans="1:40" ht="12.75" customHeight="1" x14ac:dyDescent="0.2">
      <c r="A704" s="482"/>
      <c r="B704" s="482"/>
      <c r="C704" s="482"/>
      <c r="D704" s="482"/>
      <c r="E704" s="482"/>
      <c r="F704" s="482"/>
      <c r="G704" s="482"/>
      <c r="H704" s="482"/>
      <c r="I704" s="482"/>
      <c r="J704" s="482"/>
      <c r="K704" s="482"/>
      <c r="L704" s="482"/>
      <c r="M704" s="482"/>
      <c r="N704" s="482"/>
      <c r="O704" s="482"/>
      <c r="P704" s="482"/>
      <c r="Q704" s="482"/>
      <c r="R704" s="482"/>
      <c r="S704" s="482"/>
      <c r="T704" s="482"/>
      <c r="U704" s="482"/>
      <c r="V704" s="482"/>
      <c r="W704" s="482"/>
      <c r="X704" s="482"/>
      <c r="Y704" s="482"/>
      <c r="Z704" s="482"/>
      <c r="AA704" s="482"/>
      <c r="AB704" s="482"/>
      <c r="AC704" s="482"/>
      <c r="AD704" s="482"/>
      <c r="AE704" s="482"/>
      <c r="AF704" s="482"/>
      <c r="AG704" s="482"/>
      <c r="AH704" s="482"/>
      <c r="AI704" s="482"/>
      <c r="AJ704" s="482"/>
      <c r="AK704" s="482"/>
      <c r="AL704" s="482"/>
      <c r="AM704" s="482"/>
      <c r="AN704" s="482"/>
    </row>
    <row r="705" spans="1:40" ht="12.75" customHeight="1" x14ac:dyDescent="0.2">
      <c r="A705" s="482"/>
      <c r="B705" s="482"/>
      <c r="C705" s="482"/>
      <c r="D705" s="482"/>
      <c r="E705" s="482"/>
      <c r="F705" s="482"/>
      <c r="G705" s="482"/>
      <c r="H705" s="482"/>
      <c r="I705" s="482"/>
      <c r="J705" s="482"/>
      <c r="K705" s="482"/>
      <c r="L705" s="482"/>
      <c r="M705" s="482"/>
      <c r="N705" s="482"/>
      <c r="O705" s="482"/>
      <c r="P705" s="482"/>
      <c r="Q705" s="482"/>
      <c r="R705" s="482"/>
      <c r="S705" s="482"/>
      <c r="T705" s="482"/>
      <c r="U705" s="482"/>
      <c r="V705" s="482"/>
      <c r="W705" s="482"/>
      <c r="X705" s="482"/>
      <c r="Y705" s="482"/>
      <c r="Z705" s="482"/>
      <c r="AA705" s="482"/>
      <c r="AB705" s="482"/>
      <c r="AC705" s="482"/>
      <c r="AD705" s="482"/>
      <c r="AE705" s="482"/>
      <c r="AF705" s="482"/>
      <c r="AG705" s="482"/>
      <c r="AH705" s="482"/>
      <c r="AI705" s="482"/>
      <c r="AJ705" s="482"/>
      <c r="AK705" s="482"/>
      <c r="AL705" s="482"/>
      <c r="AM705" s="482"/>
      <c r="AN705" s="482"/>
    </row>
    <row r="706" spans="1:40" ht="12.75" customHeight="1" x14ac:dyDescent="0.2">
      <c r="A706" s="482"/>
      <c r="B706" s="482"/>
      <c r="C706" s="482"/>
      <c r="D706" s="482"/>
      <c r="E706" s="482"/>
      <c r="F706" s="482"/>
      <c r="G706" s="482"/>
      <c r="H706" s="482"/>
      <c r="I706" s="482"/>
      <c r="J706" s="482"/>
      <c r="K706" s="482"/>
      <c r="L706" s="482"/>
      <c r="M706" s="482"/>
      <c r="N706" s="482"/>
      <c r="O706" s="482"/>
      <c r="P706" s="482"/>
      <c r="Q706" s="482"/>
      <c r="R706" s="482"/>
      <c r="S706" s="482"/>
      <c r="T706" s="482"/>
      <c r="U706" s="482"/>
      <c r="V706" s="482"/>
      <c r="W706" s="482"/>
      <c r="X706" s="482"/>
      <c r="Y706" s="482"/>
      <c r="Z706" s="482"/>
      <c r="AA706" s="482"/>
      <c r="AB706" s="482"/>
      <c r="AC706" s="482"/>
      <c r="AD706" s="482"/>
      <c r="AE706" s="482"/>
      <c r="AF706" s="482"/>
      <c r="AG706" s="482"/>
      <c r="AH706" s="482"/>
      <c r="AI706" s="482"/>
      <c r="AJ706" s="482"/>
      <c r="AK706" s="482"/>
      <c r="AL706" s="482"/>
      <c r="AM706" s="482"/>
      <c r="AN706" s="482"/>
    </row>
    <row r="707" spans="1:40" ht="12.75" customHeight="1" x14ac:dyDescent="0.2">
      <c r="A707" s="482"/>
      <c r="B707" s="482"/>
      <c r="C707" s="482"/>
      <c r="D707" s="482"/>
      <c r="E707" s="482"/>
      <c r="F707" s="482"/>
      <c r="G707" s="482"/>
      <c r="H707" s="482"/>
      <c r="I707" s="482"/>
      <c r="J707" s="482"/>
      <c r="K707" s="482"/>
      <c r="L707" s="482"/>
      <c r="M707" s="482"/>
      <c r="N707" s="482"/>
      <c r="O707" s="482"/>
      <c r="P707" s="482"/>
      <c r="Q707" s="482"/>
      <c r="R707" s="482"/>
      <c r="S707" s="482"/>
      <c r="T707" s="482"/>
      <c r="U707" s="482"/>
      <c r="V707" s="482"/>
      <c r="W707" s="482"/>
      <c r="X707" s="482"/>
      <c r="Y707" s="482"/>
      <c r="Z707" s="482"/>
      <c r="AA707" s="482"/>
      <c r="AB707" s="482"/>
      <c r="AC707" s="482"/>
      <c r="AD707" s="482"/>
      <c r="AE707" s="482"/>
      <c r="AF707" s="482"/>
      <c r="AG707" s="482"/>
      <c r="AH707" s="482"/>
      <c r="AI707" s="482"/>
      <c r="AJ707" s="482"/>
      <c r="AK707" s="482"/>
      <c r="AL707" s="482"/>
      <c r="AM707" s="482"/>
      <c r="AN707" s="482"/>
    </row>
    <row r="708" spans="1:40" ht="12.75" customHeight="1" x14ac:dyDescent="0.2">
      <c r="A708" s="482"/>
      <c r="B708" s="482"/>
      <c r="C708" s="482"/>
      <c r="D708" s="482"/>
      <c r="E708" s="482"/>
      <c r="F708" s="482"/>
      <c r="G708" s="482"/>
      <c r="H708" s="482"/>
      <c r="I708" s="482"/>
      <c r="J708" s="482"/>
      <c r="K708" s="482"/>
      <c r="L708" s="482"/>
      <c r="M708" s="482"/>
      <c r="N708" s="482"/>
      <c r="O708" s="482"/>
      <c r="P708" s="482"/>
      <c r="Q708" s="482"/>
      <c r="R708" s="482"/>
      <c r="S708" s="482"/>
      <c r="T708" s="482"/>
      <c r="U708" s="482"/>
      <c r="V708" s="482"/>
      <c r="W708" s="482"/>
      <c r="X708" s="482"/>
      <c r="Y708" s="482"/>
      <c r="Z708" s="482"/>
      <c r="AA708" s="482"/>
      <c r="AB708" s="482"/>
      <c r="AC708" s="482"/>
      <c r="AD708" s="482"/>
      <c r="AE708" s="482"/>
      <c r="AF708" s="482"/>
      <c r="AG708" s="482"/>
      <c r="AH708" s="482"/>
      <c r="AI708" s="482"/>
      <c r="AJ708" s="482"/>
      <c r="AK708" s="482"/>
      <c r="AL708" s="482"/>
      <c r="AM708" s="482"/>
      <c r="AN708" s="482"/>
    </row>
    <row r="709" spans="1:40" ht="12.75" customHeight="1" x14ac:dyDescent="0.2">
      <c r="A709" s="482"/>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c r="AB709" s="482"/>
      <c r="AC709" s="482"/>
      <c r="AD709" s="482"/>
      <c r="AE709" s="482"/>
      <c r="AF709" s="482"/>
      <c r="AG709" s="482"/>
      <c r="AH709" s="482"/>
      <c r="AI709" s="482"/>
      <c r="AJ709" s="482"/>
      <c r="AK709" s="482"/>
      <c r="AL709" s="482"/>
      <c r="AM709" s="482"/>
      <c r="AN709" s="482"/>
    </row>
    <row r="710" spans="1:40" ht="12.75" customHeight="1" x14ac:dyDescent="0.2">
      <c r="A710" s="482"/>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2"/>
      <c r="AD710" s="482"/>
      <c r="AE710" s="482"/>
      <c r="AF710" s="482"/>
      <c r="AG710" s="482"/>
      <c r="AH710" s="482"/>
      <c r="AI710" s="482"/>
      <c r="AJ710" s="482"/>
      <c r="AK710" s="482"/>
      <c r="AL710" s="482"/>
      <c r="AM710" s="482"/>
      <c r="AN710" s="482"/>
    </row>
    <row r="711" spans="1:40" ht="12.75" customHeight="1" x14ac:dyDescent="0.2">
      <c r="A711" s="482"/>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82"/>
      <c r="AD711" s="482"/>
      <c r="AE711" s="482"/>
      <c r="AF711" s="482"/>
      <c r="AG711" s="482"/>
      <c r="AH711" s="482"/>
      <c r="AI711" s="482"/>
      <c r="AJ711" s="482"/>
      <c r="AK711" s="482"/>
      <c r="AL711" s="482"/>
      <c r="AM711" s="482"/>
      <c r="AN711" s="482"/>
    </row>
    <row r="712" spans="1:40" ht="12.75" customHeight="1" x14ac:dyDescent="0.2">
      <c r="A712" s="482"/>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2"/>
      <c r="AD712" s="482"/>
      <c r="AE712" s="482"/>
      <c r="AF712" s="482"/>
      <c r="AG712" s="482"/>
      <c r="AH712" s="482"/>
      <c r="AI712" s="482"/>
      <c r="AJ712" s="482"/>
      <c r="AK712" s="482"/>
      <c r="AL712" s="482"/>
      <c r="AM712" s="482"/>
      <c r="AN712" s="482"/>
    </row>
    <row r="713" spans="1:40" ht="12.75" customHeight="1" x14ac:dyDescent="0.2">
      <c r="A713" s="482"/>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82"/>
      <c r="AD713" s="482"/>
      <c r="AE713" s="482"/>
      <c r="AF713" s="482"/>
      <c r="AG713" s="482"/>
      <c r="AH713" s="482"/>
      <c r="AI713" s="482"/>
      <c r="AJ713" s="482"/>
      <c r="AK713" s="482"/>
      <c r="AL713" s="482"/>
      <c r="AM713" s="482"/>
      <c r="AN713" s="482"/>
    </row>
    <row r="714" spans="1:40" ht="12.75" customHeight="1" x14ac:dyDescent="0.2">
      <c r="A714" s="482"/>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2"/>
      <c r="AD714" s="482"/>
      <c r="AE714" s="482"/>
      <c r="AF714" s="482"/>
      <c r="AG714" s="482"/>
      <c r="AH714" s="482"/>
      <c r="AI714" s="482"/>
      <c r="AJ714" s="482"/>
      <c r="AK714" s="482"/>
      <c r="AL714" s="482"/>
      <c r="AM714" s="482"/>
      <c r="AN714" s="482"/>
    </row>
    <row r="715" spans="1:40" ht="12.75" customHeight="1" x14ac:dyDescent="0.2">
      <c r="A715" s="482"/>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2"/>
      <c r="AD715" s="482"/>
      <c r="AE715" s="482"/>
      <c r="AF715" s="482"/>
      <c r="AG715" s="482"/>
      <c r="AH715" s="482"/>
      <c r="AI715" s="482"/>
      <c r="AJ715" s="482"/>
      <c r="AK715" s="482"/>
      <c r="AL715" s="482"/>
      <c r="AM715" s="482"/>
      <c r="AN715" s="482"/>
    </row>
    <row r="716" spans="1:40" ht="12.75" customHeight="1" x14ac:dyDescent="0.2">
      <c r="A716" s="482"/>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2"/>
      <c r="AD716" s="482"/>
      <c r="AE716" s="482"/>
      <c r="AF716" s="482"/>
      <c r="AG716" s="482"/>
      <c r="AH716" s="482"/>
      <c r="AI716" s="482"/>
      <c r="AJ716" s="482"/>
      <c r="AK716" s="482"/>
      <c r="AL716" s="482"/>
      <c r="AM716" s="482"/>
      <c r="AN716" s="482"/>
    </row>
    <row r="717" spans="1:40" ht="12.75" customHeight="1" x14ac:dyDescent="0.2">
      <c r="A717" s="482"/>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2"/>
      <c r="AD717" s="482"/>
      <c r="AE717" s="482"/>
      <c r="AF717" s="482"/>
      <c r="AG717" s="482"/>
      <c r="AH717" s="482"/>
      <c r="AI717" s="482"/>
      <c r="AJ717" s="482"/>
      <c r="AK717" s="482"/>
      <c r="AL717" s="482"/>
      <c r="AM717" s="482"/>
      <c r="AN717" s="482"/>
    </row>
    <row r="718" spans="1:40" ht="12.75" customHeight="1" x14ac:dyDescent="0.2">
      <c r="A718" s="482"/>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2"/>
      <c r="AD718" s="482"/>
      <c r="AE718" s="482"/>
      <c r="AF718" s="482"/>
      <c r="AG718" s="482"/>
      <c r="AH718" s="482"/>
      <c r="AI718" s="482"/>
      <c r="AJ718" s="482"/>
      <c r="AK718" s="482"/>
      <c r="AL718" s="482"/>
      <c r="AM718" s="482"/>
      <c r="AN718" s="482"/>
    </row>
    <row r="719" spans="1:40" ht="12.75" customHeight="1" x14ac:dyDescent="0.2">
      <c r="A719" s="482"/>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2"/>
      <c r="AD719" s="482"/>
      <c r="AE719" s="482"/>
      <c r="AF719" s="482"/>
      <c r="AG719" s="482"/>
      <c r="AH719" s="482"/>
      <c r="AI719" s="482"/>
      <c r="AJ719" s="482"/>
      <c r="AK719" s="482"/>
      <c r="AL719" s="482"/>
      <c r="AM719" s="482"/>
      <c r="AN719" s="482"/>
    </row>
    <row r="720" spans="1:40" ht="12.75" customHeight="1" x14ac:dyDescent="0.2">
      <c r="A720" s="482"/>
      <c r="B720" s="482"/>
      <c r="C720" s="482"/>
      <c r="D720" s="482"/>
      <c r="E720" s="482"/>
      <c r="F720" s="482"/>
      <c r="G720" s="482"/>
      <c r="H720" s="482"/>
      <c r="I720" s="482"/>
      <c r="J720" s="482"/>
      <c r="K720" s="482"/>
      <c r="L720" s="482"/>
      <c r="M720" s="482"/>
      <c r="N720" s="482"/>
      <c r="O720" s="482"/>
      <c r="P720" s="482"/>
      <c r="Q720" s="482"/>
      <c r="R720" s="482"/>
      <c r="S720" s="482"/>
      <c r="T720" s="482"/>
      <c r="U720" s="482"/>
      <c r="V720" s="482"/>
      <c r="W720" s="482"/>
      <c r="X720" s="482"/>
      <c r="Y720" s="482"/>
      <c r="Z720" s="482"/>
      <c r="AA720" s="482"/>
      <c r="AB720" s="482"/>
      <c r="AC720" s="482"/>
      <c r="AD720" s="482"/>
      <c r="AE720" s="482"/>
      <c r="AF720" s="482"/>
      <c r="AG720" s="482"/>
      <c r="AH720" s="482"/>
      <c r="AI720" s="482"/>
      <c r="AJ720" s="482"/>
      <c r="AK720" s="482"/>
      <c r="AL720" s="482"/>
      <c r="AM720" s="482"/>
      <c r="AN720" s="482"/>
    </row>
    <row r="721" spans="1:40" ht="12.75" customHeight="1" x14ac:dyDescent="0.2">
      <c r="A721" s="482"/>
      <c r="B721" s="482"/>
      <c r="C721" s="482"/>
      <c r="D721" s="482"/>
      <c r="E721" s="482"/>
      <c r="F721" s="482"/>
      <c r="G721" s="482"/>
      <c r="H721" s="482"/>
      <c r="I721" s="482"/>
      <c r="J721" s="482"/>
      <c r="K721" s="482"/>
      <c r="L721" s="482"/>
      <c r="M721" s="482"/>
      <c r="N721" s="482"/>
      <c r="O721" s="482"/>
      <c r="P721" s="482"/>
      <c r="Q721" s="482"/>
      <c r="R721" s="482"/>
      <c r="S721" s="482"/>
      <c r="T721" s="482"/>
      <c r="U721" s="482"/>
      <c r="V721" s="482"/>
      <c r="W721" s="482"/>
      <c r="X721" s="482"/>
      <c r="Y721" s="482"/>
      <c r="Z721" s="482"/>
      <c r="AA721" s="482"/>
      <c r="AB721" s="482"/>
      <c r="AC721" s="482"/>
      <c r="AD721" s="482"/>
      <c r="AE721" s="482"/>
      <c r="AF721" s="482"/>
      <c r="AG721" s="482"/>
      <c r="AH721" s="482"/>
      <c r="AI721" s="482"/>
      <c r="AJ721" s="482"/>
      <c r="AK721" s="482"/>
      <c r="AL721" s="482"/>
      <c r="AM721" s="482"/>
      <c r="AN721" s="482"/>
    </row>
    <row r="722" spans="1:40" ht="12.75" customHeight="1" x14ac:dyDescent="0.2">
      <c r="A722" s="482"/>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482"/>
      <c r="AD722" s="482"/>
      <c r="AE722" s="482"/>
      <c r="AF722" s="482"/>
      <c r="AG722" s="482"/>
      <c r="AH722" s="482"/>
      <c r="AI722" s="482"/>
      <c r="AJ722" s="482"/>
      <c r="AK722" s="482"/>
      <c r="AL722" s="482"/>
      <c r="AM722" s="482"/>
      <c r="AN722" s="482"/>
    </row>
    <row r="723" spans="1:40" ht="12.75" customHeight="1" x14ac:dyDescent="0.2">
      <c r="A723" s="482"/>
      <c r="B723" s="482"/>
      <c r="C723" s="482"/>
      <c r="D723" s="482"/>
      <c r="E723" s="482"/>
      <c r="F723" s="482"/>
      <c r="G723" s="482"/>
      <c r="H723" s="482"/>
      <c r="I723" s="482"/>
      <c r="J723" s="482"/>
      <c r="K723" s="482"/>
      <c r="L723" s="482"/>
      <c r="M723" s="482"/>
      <c r="N723" s="482"/>
      <c r="O723" s="482"/>
      <c r="P723" s="482"/>
      <c r="Q723" s="482"/>
      <c r="R723" s="482"/>
      <c r="S723" s="482"/>
      <c r="T723" s="482"/>
      <c r="U723" s="482"/>
      <c r="V723" s="482"/>
      <c r="W723" s="482"/>
      <c r="X723" s="482"/>
      <c r="Y723" s="482"/>
      <c r="Z723" s="482"/>
      <c r="AA723" s="482"/>
      <c r="AB723" s="482"/>
      <c r="AC723" s="482"/>
      <c r="AD723" s="482"/>
      <c r="AE723" s="482"/>
      <c r="AF723" s="482"/>
      <c r="AG723" s="482"/>
      <c r="AH723" s="482"/>
      <c r="AI723" s="482"/>
      <c r="AJ723" s="482"/>
      <c r="AK723" s="482"/>
      <c r="AL723" s="482"/>
      <c r="AM723" s="482"/>
      <c r="AN723" s="482"/>
    </row>
    <row r="724" spans="1:40" ht="12.75" customHeight="1" x14ac:dyDescent="0.2">
      <c r="A724" s="482"/>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2"/>
      <c r="AD724" s="482"/>
      <c r="AE724" s="482"/>
      <c r="AF724" s="482"/>
      <c r="AG724" s="482"/>
      <c r="AH724" s="482"/>
      <c r="AI724" s="482"/>
      <c r="AJ724" s="482"/>
      <c r="AK724" s="482"/>
      <c r="AL724" s="482"/>
      <c r="AM724" s="482"/>
      <c r="AN724" s="482"/>
    </row>
    <row r="725" spans="1:40" ht="12.75" customHeight="1" x14ac:dyDescent="0.2">
      <c r="A725" s="482"/>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c r="AB725" s="482"/>
      <c r="AC725" s="482"/>
      <c r="AD725" s="482"/>
      <c r="AE725" s="482"/>
      <c r="AF725" s="482"/>
      <c r="AG725" s="482"/>
      <c r="AH725" s="482"/>
      <c r="AI725" s="482"/>
      <c r="AJ725" s="482"/>
      <c r="AK725" s="482"/>
      <c r="AL725" s="482"/>
      <c r="AM725" s="482"/>
      <c r="AN725" s="482"/>
    </row>
    <row r="726" spans="1:40" ht="12.75" customHeight="1" x14ac:dyDescent="0.2">
      <c r="A726" s="482"/>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2"/>
      <c r="AD726" s="482"/>
      <c r="AE726" s="482"/>
      <c r="AF726" s="482"/>
      <c r="AG726" s="482"/>
      <c r="AH726" s="482"/>
      <c r="AI726" s="482"/>
      <c r="AJ726" s="482"/>
      <c r="AK726" s="482"/>
      <c r="AL726" s="482"/>
      <c r="AM726" s="482"/>
      <c r="AN726" s="482"/>
    </row>
    <row r="727" spans="1:40" ht="12.75" customHeight="1" x14ac:dyDescent="0.2">
      <c r="A727" s="482"/>
      <c r="B727" s="482"/>
      <c r="C727" s="482"/>
      <c r="D727" s="482"/>
      <c r="E727" s="482"/>
      <c r="F727" s="482"/>
      <c r="G727" s="482"/>
      <c r="H727" s="482"/>
      <c r="I727" s="482"/>
      <c r="J727" s="482"/>
      <c r="K727" s="482"/>
      <c r="L727" s="482"/>
      <c r="M727" s="482"/>
      <c r="N727" s="482"/>
      <c r="O727" s="482"/>
      <c r="P727" s="482"/>
      <c r="Q727" s="482"/>
      <c r="R727" s="482"/>
      <c r="S727" s="482"/>
      <c r="T727" s="482"/>
      <c r="U727" s="482"/>
      <c r="V727" s="482"/>
      <c r="W727" s="482"/>
      <c r="X727" s="482"/>
      <c r="Y727" s="482"/>
      <c r="Z727" s="482"/>
      <c r="AA727" s="482"/>
      <c r="AB727" s="482"/>
      <c r="AC727" s="482"/>
      <c r="AD727" s="482"/>
      <c r="AE727" s="482"/>
      <c r="AF727" s="482"/>
      <c r="AG727" s="482"/>
      <c r="AH727" s="482"/>
      <c r="AI727" s="482"/>
      <c r="AJ727" s="482"/>
      <c r="AK727" s="482"/>
      <c r="AL727" s="482"/>
      <c r="AM727" s="482"/>
      <c r="AN727" s="482"/>
    </row>
    <row r="728" spans="1:40" ht="12.75" customHeight="1" x14ac:dyDescent="0.2">
      <c r="A728" s="482"/>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2"/>
      <c r="Z728" s="482"/>
      <c r="AA728" s="482"/>
      <c r="AB728" s="482"/>
      <c r="AC728" s="482"/>
      <c r="AD728" s="482"/>
      <c r="AE728" s="482"/>
      <c r="AF728" s="482"/>
      <c r="AG728" s="482"/>
      <c r="AH728" s="482"/>
      <c r="AI728" s="482"/>
      <c r="AJ728" s="482"/>
      <c r="AK728" s="482"/>
      <c r="AL728" s="482"/>
      <c r="AM728" s="482"/>
      <c r="AN728" s="482"/>
    </row>
    <row r="729" spans="1:40" ht="12.75" customHeight="1" x14ac:dyDescent="0.2">
      <c r="A729" s="482"/>
      <c r="B729" s="482"/>
      <c r="C729" s="482"/>
      <c r="D729" s="482"/>
      <c r="E729" s="482"/>
      <c r="F729" s="482"/>
      <c r="G729" s="482"/>
      <c r="H729" s="482"/>
      <c r="I729" s="482"/>
      <c r="J729" s="482"/>
      <c r="K729" s="482"/>
      <c r="L729" s="482"/>
      <c r="M729" s="482"/>
      <c r="N729" s="482"/>
      <c r="O729" s="482"/>
      <c r="P729" s="482"/>
      <c r="Q729" s="482"/>
      <c r="R729" s="482"/>
      <c r="S729" s="482"/>
      <c r="T729" s="482"/>
      <c r="U729" s="482"/>
      <c r="V729" s="482"/>
      <c r="W729" s="482"/>
      <c r="X729" s="482"/>
      <c r="Y729" s="482"/>
      <c r="Z729" s="482"/>
      <c r="AA729" s="482"/>
      <c r="AB729" s="482"/>
      <c r="AC729" s="482"/>
      <c r="AD729" s="482"/>
      <c r="AE729" s="482"/>
      <c r="AF729" s="482"/>
      <c r="AG729" s="482"/>
      <c r="AH729" s="482"/>
      <c r="AI729" s="482"/>
      <c r="AJ729" s="482"/>
      <c r="AK729" s="482"/>
      <c r="AL729" s="482"/>
      <c r="AM729" s="482"/>
      <c r="AN729" s="482"/>
    </row>
    <row r="730" spans="1:40" ht="12.75" customHeight="1" x14ac:dyDescent="0.2">
      <c r="A730" s="482"/>
      <c r="B730" s="482"/>
      <c r="C730" s="482"/>
      <c r="D730" s="482"/>
      <c r="E730" s="482"/>
      <c r="F730" s="482"/>
      <c r="G730" s="482"/>
      <c r="H730" s="482"/>
      <c r="I730" s="482"/>
      <c r="J730" s="482"/>
      <c r="K730" s="482"/>
      <c r="L730" s="482"/>
      <c r="M730" s="482"/>
      <c r="N730" s="482"/>
      <c r="O730" s="482"/>
      <c r="P730" s="482"/>
      <c r="Q730" s="482"/>
      <c r="R730" s="482"/>
      <c r="S730" s="482"/>
      <c r="T730" s="482"/>
      <c r="U730" s="482"/>
      <c r="V730" s="482"/>
      <c r="W730" s="482"/>
      <c r="X730" s="482"/>
      <c r="Y730" s="482"/>
      <c r="Z730" s="482"/>
      <c r="AA730" s="482"/>
      <c r="AB730" s="482"/>
      <c r="AC730" s="482"/>
      <c r="AD730" s="482"/>
      <c r="AE730" s="482"/>
      <c r="AF730" s="482"/>
      <c r="AG730" s="482"/>
      <c r="AH730" s="482"/>
      <c r="AI730" s="482"/>
      <c r="AJ730" s="482"/>
      <c r="AK730" s="482"/>
      <c r="AL730" s="482"/>
      <c r="AM730" s="482"/>
      <c r="AN730" s="482"/>
    </row>
    <row r="731" spans="1:40" ht="12.75" customHeight="1" x14ac:dyDescent="0.2">
      <c r="A731" s="482"/>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482"/>
      <c r="AD731" s="482"/>
      <c r="AE731" s="482"/>
      <c r="AF731" s="482"/>
      <c r="AG731" s="482"/>
      <c r="AH731" s="482"/>
      <c r="AI731" s="482"/>
      <c r="AJ731" s="482"/>
      <c r="AK731" s="482"/>
      <c r="AL731" s="482"/>
      <c r="AM731" s="482"/>
      <c r="AN731" s="482"/>
    </row>
    <row r="732" spans="1:40" ht="12.75" customHeight="1" x14ac:dyDescent="0.2">
      <c r="A732" s="482"/>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482"/>
      <c r="AD732" s="482"/>
      <c r="AE732" s="482"/>
      <c r="AF732" s="482"/>
      <c r="AG732" s="482"/>
      <c r="AH732" s="482"/>
      <c r="AI732" s="482"/>
      <c r="AJ732" s="482"/>
      <c r="AK732" s="482"/>
      <c r="AL732" s="482"/>
      <c r="AM732" s="482"/>
      <c r="AN732" s="482"/>
    </row>
    <row r="733" spans="1:40" ht="12.75" customHeight="1" x14ac:dyDescent="0.2">
      <c r="A733" s="482"/>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c r="AB733" s="482"/>
      <c r="AC733" s="482"/>
      <c r="AD733" s="482"/>
      <c r="AE733" s="482"/>
      <c r="AF733" s="482"/>
      <c r="AG733" s="482"/>
      <c r="AH733" s="482"/>
      <c r="AI733" s="482"/>
      <c r="AJ733" s="482"/>
      <c r="AK733" s="482"/>
      <c r="AL733" s="482"/>
      <c r="AM733" s="482"/>
      <c r="AN733" s="482"/>
    </row>
    <row r="734" spans="1:40" ht="12.75" customHeight="1" x14ac:dyDescent="0.2">
      <c r="A734" s="482"/>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c r="AB734" s="482"/>
      <c r="AC734" s="482"/>
      <c r="AD734" s="482"/>
      <c r="AE734" s="482"/>
      <c r="AF734" s="482"/>
      <c r="AG734" s="482"/>
      <c r="AH734" s="482"/>
      <c r="AI734" s="482"/>
      <c r="AJ734" s="482"/>
      <c r="AK734" s="482"/>
      <c r="AL734" s="482"/>
      <c r="AM734" s="482"/>
      <c r="AN734" s="482"/>
    </row>
    <row r="735" spans="1:40" ht="12.75" customHeight="1" x14ac:dyDescent="0.2">
      <c r="A735" s="482"/>
      <c r="B735" s="482"/>
      <c r="C735" s="482"/>
      <c r="D735" s="482"/>
      <c r="E735" s="482"/>
      <c r="F735" s="482"/>
      <c r="G735" s="482"/>
      <c r="H735" s="482"/>
      <c r="I735" s="482"/>
      <c r="J735" s="482"/>
      <c r="K735" s="482"/>
      <c r="L735" s="482"/>
      <c r="M735" s="482"/>
      <c r="N735" s="482"/>
      <c r="O735" s="482"/>
      <c r="P735" s="482"/>
      <c r="Q735" s="482"/>
      <c r="R735" s="482"/>
      <c r="S735" s="482"/>
      <c r="T735" s="482"/>
      <c r="U735" s="482"/>
      <c r="V735" s="482"/>
      <c r="W735" s="482"/>
      <c r="X735" s="482"/>
      <c r="Y735" s="482"/>
      <c r="Z735" s="482"/>
      <c r="AA735" s="482"/>
      <c r="AB735" s="482"/>
      <c r="AC735" s="482"/>
      <c r="AD735" s="482"/>
      <c r="AE735" s="482"/>
      <c r="AF735" s="482"/>
      <c r="AG735" s="482"/>
      <c r="AH735" s="482"/>
      <c r="AI735" s="482"/>
      <c r="AJ735" s="482"/>
      <c r="AK735" s="482"/>
      <c r="AL735" s="482"/>
      <c r="AM735" s="482"/>
      <c r="AN735" s="482"/>
    </row>
    <row r="736" spans="1:40" ht="12.75" customHeight="1" x14ac:dyDescent="0.2">
      <c r="A736" s="482"/>
      <c r="B736" s="482"/>
      <c r="C736" s="482"/>
      <c r="D736" s="482"/>
      <c r="E736" s="482"/>
      <c r="F736" s="482"/>
      <c r="G736" s="482"/>
      <c r="H736" s="482"/>
      <c r="I736" s="482"/>
      <c r="J736" s="482"/>
      <c r="K736" s="482"/>
      <c r="L736" s="482"/>
      <c r="M736" s="482"/>
      <c r="N736" s="482"/>
      <c r="O736" s="482"/>
      <c r="P736" s="482"/>
      <c r="Q736" s="482"/>
      <c r="R736" s="482"/>
      <c r="S736" s="482"/>
      <c r="T736" s="482"/>
      <c r="U736" s="482"/>
      <c r="V736" s="482"/>
      <c r="W736" s="482"/>
      <c r="X736" s="482"/>
      <c r="Y736" s="482"/>
      <c r="Z736" s="482"/>
      <c r="AA736" s="482"/>
      <c r="AB736" s="482"/>
      <c r="AC736" s="482"/>
      <c r="AD736" s="482"/>
      <c r="AE736" s="482"/>
      <c r="AF736" s="482"/>
      <c r="AG736" s="482"/>
      <c r="AH736" s="482"/>
      <c r="AI736" s="482"/>
      <c r="AJ736" s="482"/>
      <c r="AK736" s="482"/>
      <c r="AL736" s="482"/>
      <c r="AM736" s="482"/>
      <c r="AN736" s="482"/>
    </row>
    <row r="737" spans="1:40" ht="12.75" customHeight="1" x14ac:dyDescent="0.2">
      <c r="A737" s="482"/>
      <c r="B737" s="482"/>
      <c r="C737" s="482"/>
      <c r="D737" s="482"/>
      <c r="E737" s="482"/>
      <c r="F737" s="482"/>
      <c r="G737" s="482"/>
      <c r="H737" s="482"/>
      <c r="I737" s="482"/>
      <c r="J737" s="482"/>
      <c r="K737" s="482"/>
      <c r="L737" s="482"/>
      <c r="M737" s="482"/>
      <c r="N737" s="482"/>
      <c r="O737" s="482"/>
      <c r="P737" s="482"/>
      <c r="Q737" s="482"/>
      <c r="R737" s="482"/>
      <c r="S737" s="482"/>
      <c r="T737" s="482"/>
      <c r="U737" s="482"/>
      <c r="V737" s="482"/>
      <c r="W737" s="482"/>
      <c r="X737" s="482"/>
      <c r="Y737" s="482"/>
      <c r="Z737" s="482"/>
      <c r="AA737" s="482"/>
      <c r="AB737" s="482"/>
      <c r="AC737" s="482"/>
      <c r="AD737" s="482"/>
      <c r="AE737" s="482"/>
      <c r="AF737" s="482"/>
      <c r="AG737" s="482"/>
      <c r="AH737" s="482"/>
      <c r="AI737" s="482"/>
      <c r="AJ737" s="482"/>
      <c r="AK737" s="482"/>
      <c r="AL737" s="482"/>
      <c r="AM737" s="482"/>
      <c r="AN737" s="482"/>
    </row>
    <row r="738" spans="1:40" ht="12.75" customHeight="1" x14ac:dyDescent="0.2">
      <c r="A738" s="482"/>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2"/>
      <c r="AD738" s="482"/>
      <c r="AE738" s="482"/>
      <c r="AF738" s="482"/>
      <c r="AG738" s="482"/>
      <c r="AH738" s="482"/>
      <c r="AI738" s="482"/>
      <c r="AJ738" s="482"/>
      <c r="AK738" s="482"/>
      <c r="AL738" s="482"/>
      <c r="AM738" s="482"/>
      <c r="AN738" s="482"/>
    </row>
    <row r="739" spans="1:40" ht="12.75" customHeight="1" x14ac:dyDescent="0.2">
      <c r="A739" s="482"/>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c r="AB739" s="482"/>
      <c r="AC739" s="482"/>
      <c r="AD739" s="482"/>
      <c r="AE739" s="482"/>
      <c r="AF739" s="482"/>
      <c r="AG739" s="482"/>
      <c r="AH739" s="482"/>
      <c r="AI739" s="482"/>
      <c r="AJ739" s="482"/>
      <c r="AK739" s="482"/>
      <c r="AL739" s="482"/>
      <c r="AM739" s="482"/>
      <c r="AN739" s="482"/>
    </row>
    <row r="740" spans="1:40" ht="12.75" customHeight="1" x14ac:dyDescent="0.2">
      <c r="A740" s="482"/>
      <c r="B740" s="482"/>
      <c r="C740" s="482"/>
      <c r="D740" s="482"/>
      <c r="E740" s="482"/>
      <c r="F740" s="482"/>
      <c r="G740" s="482"/>
      <c r="H740" s="482"/>
      <c r="I740" s="482"/>
      <c r="J740" s="482"/>
      <c r="K740" s="482"/>
      <c r="L740" s="482"/>
      <c r="M740" s="482"/>
      <c r="N740" s="482"/>
      <c r="O740" s="482"/>
      <c r="P740" s="482"/>
      <c r="Q740" s="482"/>
      <c r="R740" s="482"/>
      <c r="S740" s="482"/>
      <c r="T740" s="482"/>
      <c r="U740" s="482"/>
      <c r="V740" s="482"/>
      <c r="W740" s="482"/>
      <c r="X740" s="482"/>
      <c r="Y740" s="482"/>
      <c r="Z740" s="482"/>
      <c r="AA740" s="482"/>
      <c r="AB740" s="482"/>
      <c r="AC740" s="482"/>
      <c r="AD740" s="482"/>
      <c r="AE740" s="482"/>
      <c r="AF740" s="482"/>
      <c r="AG740" s="482"/>
      <c r="AH740" s="482"/>
      <c r="AI740" s="482"/>
      <c r="AJ740" s="482"/>
      <c r="AK740" s="482"/>
      <c r="AL740" s="482"/>
      <c r="AM740" s="482"/>
      <c r="AN740" s="482"/>
    </row>
    <row r="741" spans="1:40" ht="12.75" customHeight="1" x14ac:dyDescent="0.2">
      <c r="A741" s="482"/>
      <c r="B741" s="482"/>
      <c r="C741" s="482"/>
      <c r="D741" s="482"/>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82"/>
      <c r="AJ741" s="482"/>
      <c r="AK741" s="482"/>
      <c r="AL741" s="482"/>
      <c r="AM741" s="482"/>
      <c r="AN741" s="482"/>
    </row>
    <row r="742" spans="1:40" ht="12.75" customHeight="1" x14ac:dyDescent="0.2">
      <c r="A742" s="482"/>
      <c r="B742" s="482"/>
      <c r="C742" s="482"/>
      <c r="D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c r="AB742" s="482"/>
      <c r="AC742" s="482"/>
      <c r="AD742" s="482"/>
      <c r="AE742" s="482"/>
      <c r="AF742" s="482"/>
      <c r="AG742" s="482"/>
      <c r="AH742" s="482"/>
      <c r="AI742" s="482"/>
      <c r="AJ742" s="482"/>
      <c r="AK742" s="482"/>
      <c r="AL742" s="482"/>
      <c r="AM742" s="482"/>
      <c r="AN742" s="482"/>
    </row>
    <row r="743" spans="1:40" ht="12.75" customHeight="1" x14ac:dyDescent="0.2">
      <c r="A743" s="482"/>
      <c r="B743" s="482"/>
      <c r="C743" s="482"/>
      <c r="D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c r="AB743" s="482"/>
      <c r="AC743" s="482"/>
      <c r="AD743" s="482"/>
      <c r="AE743" s="482"/>
      <c r="AF743" s="482"/>
      <c r="AG743" s="482"/>
      <c r="AH743" s="482"/>
      <c r="AI743" s="482"/>
      <c r="AJ743" s="482"/>
      <c r="AK743" s="482"/>
      <c r="AL743" s="482"/>
      <c r="AM743" s="482"/>
      <c r="AN743" s="482"/>
    </row>
    <row r="744" spans="1:40" ht="12.75" customHeight="1" x14ac:dyDescent="0.2">
      <c r="A744" s="482"/>
      <c r="B744" s="482"/>
      <c r="C744" s="482"/>
      <c r="D744" s="482"/>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82"/>
      <c r="AD744" s="482"/>
      <c r="AE744" s="482"/>
      <c r="AF744" s="482"/>
      <c r="AG744" s="482"/>
      <c r="AH744" s="482"/>
      <c r="AI744" s="482"/>
      <c r="AJ744" s="482"/>
      <c r="AK744" s="482"/>
      <c r="AL744" s="482"/>
      <c r="AM744" s="482"/>
      <c r="AN744" s="482"/>
    </row>
    <row r="745" spans="1:40" ht="12.75" customHeight="1" x14ac:dyDescent="0.2">
      <c r="A745" s="482"/>
      <c r="B745" s="482"/>
      <c r="C745" s="482"/>
      <c r="D745" s="482"/>
      <c r="E745" s="482"/>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c r="AB745" s="482"/>
      <c r="AC745" s="482"/>
      <c r="AD745" s="482"/>
      <c r="AE745" s="482"/>
      <c r="AF745" s="482"/>
      <c r="AG745" s="482"/>
      <c r="AH745" s="482"/>
      <c r="AI745" s="482"/>
      <c r="AJ745" s="482"/>
      <c r="AK745" s="482"/>
      <c r="AL745" s="482"/>
      <c r="AM745" s="482"/>
      <c r="AN745" s="482"/>
    </row>
    <row r="746" spans="1:40" ht="12.75" customHeight="1" x14ac:dyDescent="0.2">
      <c r="A746" s="482"/>
      <c r="B746" s="482"/>
      <c r="C746" s="482"/>
      <c r="D746" s="482"/>
      <c r="E746" s="482"/>
      <c r="F746" s="482"/>
      <c r="G746" s="482"/>
      <c r="H746" s="482"/>
      <c r="I746" s="482"/>
      <c r="J746" s="482"/>
      <c r="K746" s="482"/>
      <c r="L746" s="482"/>
      <c r="M746" s="482"/>
      <c r="N746" s="482"/>
      <c r="O746" s="482"/>
      <c r="P746" s="482"/>
      <c r="Q746" s="482"/>
      <c r="R746" s="482"/>
      <c r="S746" s="482"/>
      <c r="T746" s="482"/>
      <c r="U746" s="482"/>
      <c r="V746" s="482"/>
      <c r="W746" s="482"/>
      <c r="X746" s="482"/>
      <c r="Y746" s="482"/>
      <c r="Z746" s="482"/>
      <c r="AA746" s="482"/>
      <c r="AB746" s="482"/>
      <c r="AC746" s="482"/>
      <c r="AD746" s="482"/>
      <c r="AE746" s="482"/>
      <c r="AF746" s="482"/>
      <c r="AG746" s="482"/>
      <c r="AH746" s="482"/>
      <c r="AI746" s="482"/>
      <c r="AJ746" s="482"/>
      <c r="AK746" s="482"/>
      <c r="AL746" s="482"/>
      <c r="AM746" s="482"/>
      <c r="AN746" s="482"/>
    </row>
    <row r="747" spans="1:40" ht="12.75" customHeight="1" x14ac:dyDescent="0.2">
      <c r="A747" s="482"/>
      <c r="B747" s="482"/>
      <c r="C747" s="482"/>
      <c r="D747" s="482"/>
      <c r="E747" s="482"/>
      <c r="F747" s="482"/>
      <c r="G747" s="482"/>
      <c r="H747" s="482"/>
      <c r="I747" s="482"/>
      <c r="J747" s="482"/>
      <c r="K747" s="482"/>
      <c r="L747" s="482"/>
      <c r="M747" s="482"/>
      <c r="N747" s="482"/>
      <c r="O747" s="482"/>
      <c r="P747" s="482"/>
      <c r="Q747" s="482"/>
      <c r="R747" s="482"/>
      <c r="S747" s="482"/>
      <c r="T747" s="482"/>
      <c r="U747" s="482"/>
      <c r="V747" s="482"/>
      <c r="W747" s="482"/>
      <c r="X747" s="482"/>
      <c r="Y747" s="482"/>
      <c r="Z747" s="482"/>
      <c r="AA747" s="482"/>
      <c r="AB747" s="482"/>
      <c r="AC747" s="482"/>
      <c r="AD747" s="482"/>
      <c r="AE747" s="482"/>
      <c r="AF747" s="482"/>
      <c r="AG747" s="482"/>
      <c r="AH747" s="482"/>
      <c r="AI747" s="482"/>
      <c r="AJ747" s="482"/>
      <c r="AK747" s="482"/>
      <c r="AL747" s="482"/>
      <c r="AM747" s="482"/>
      <c r="AN747" s="482"/>
    </row>
    <row r="748" spans="1:40" ht="12.75" customHeight="1" x14ac:dyDescent="0.2">
      <c r="A748" s="482"/>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2"/>
      <c r="AD748" s="482"/>
      <c r="AE748" s="482"/>
      <c r="AF748" s="482"/>
      <c r="AG748" s="482"/>
      <c r="AH748" s="482"/>
      <c r="AI748" s="482"/>
      <c r="AJ748" s="482"/>
      <c r="AK748" s="482"/>
      <c r="AL748" s="482"/>
      <c r="AM748" s="482"/>
      <c r="AN748" s="482"/>
    </row>
    <row r="749" spans="1:40" ht="12.75" customHeight="1" x14ac:dyDescent="0.2">
      <c r="A749" s="482"/>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82"/>
      <c r="AJ749" s="482"/>
      <c r="AK749" s="482"/>
      <c r="AL749" s="482"/>
      <c r="AM749" s="482"/>
      <c r="AN749" s="482"/>
    </row>
    <row r="750" spans="1:40" ht="12.75" customHeight="1" x14ac:dyDescent="0.2">
      <c r="A750" s="482"/>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2"/>
      <c r="AD750" s="482"/>
      <c r="AE750" s="482"/>
      <c r="AF750" s="482"/>
      <c r="AG750" s="482"/>
      <c r="AH750" s="482"/>
      <c r="AI750" s="482"/>
      <c r="AJ750" s="482"/>
      <c r="AK750" s="482"/>
      <c r="AL750" s="482"/>
      <c r="AM750" s="482"/>
      <c r="AN750" s="482"/>
    </row>
    <row r="751" spans="1:40" ht="12.75" customHeight="1" x14ac:dyDescent="0.2">
      <c r="A751" s="482"/>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82"/>
      <c r="AI751" s="482"/>
      <c r="AJ751" s="482"/>
      <c r="AK751" s="482"/>
      <c r="AL751" s="482"/>
      <c r="AM751" s="482"/>
      <c r="AN751" s="482"/>
    </row>
    <row r="752" spans="1:40" ht="12.75" customHeight="1" x14ac:dyDescent="0.2">
      <c r="A752" s="482"/>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82"/>
      <c r="AI752" s="482"/>
      <c r="AJ752" s="482"/>
      <c r="AK752" s="482"/>
      <c r="AL752" s="482"/>
      <c r="AM752" s="482"/>
      <c r="AN752" s="482"/>
    </row>
    <row r="753" spans="1:40" ht="12.75" customHeight="1" x14ac:dyDescent="0.2">
      <c r="A753" s="482"/>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82"/>
      <c r="AI753" s="482"/>
      <c r="AJ753" s="482"/>
      <c r="AK753" s="482"/>
      <c r="AL753" s="482"/>
      <c r="AM753" s="482"/>
      <c r="AN753" s="482"/>
    </row>
    <row r="754" spans="1:40" ht="12.75" customHeight="1" x14ac:dyDescent="0.2">
      <c r="A754" s="482"/>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482"/>
      <c r="AD754" s="482"/>
      <c r="AE754" s="482"/>
      <c r="AF754" s="482"/>
      <c r="AG754" s="482"/>
      <c r="AH754" s="482"/>
      <c r="AI754" s="482"/>
      <c r="AJ754" s="482"/>
      <c r="AK754" s="482"/>
      <c r="AL754" s="482"/>
      <c r="AM754" s="482"/>
      <c r="AN754" s="482"/>
    </row>
    <row r="755" spans="1:40" ht="12.75" customHeight="1" x14ac:dyDescent="0.2">
      <c r="A755" s="482"/>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482"/>
      <c r="AD755" s="482"/>
      <c r="AE755" s="482"/>
      <c r="AF755" s="482"/>
      <c r="AG755" s="482"/>
      <c r="AH755" s="482"/>
      <c r="AI755" s="482"/>
      <c r="AJ755" s="482"/>
      <c r="AK755" s="482"/>
      <c r="AL755" s="482"/>
      <c r="AM755" s="482"/>
      <c r="AN755" s="482"/>
    </row>
    <row r="756" spans="1:40" ht="12.75" customHeight="1" x14ac:dyDescent="0.2">
      <c r="A756" s="482"/>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c r="AB756" s="482"/>
      <c r="AC756" s="482"/>
      <c r="AD756" s="482"/>
      <c r="AE756" s="482"/>
      <c r="AF756" s="482"/>
      <c r="AG756" s="482"/>
      <c r="AH756" s="482"/>
      <c r="AI756" s="482"/>
      <c r="AJ756" s="482"/>
      <c r="AK756" s="482"/>
      <c r="AL756" s="482"/>
      <c r="AM756" s="482"/>
      <c r="AN756" s="482"/>
    </row>
    <row r="757" spans="1:40" ht="12.75" customHeight="1" x14ac:dyDescent="0.2">
      <c r="A757" s="482"/>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c r="AB757" s="482"/>
      <c r="AC757" s="482"/>
      <c r="AD757" s="482"/>
      <c r="AE757" s="482"/>
      <c r="AF757" s="482"/>
      <c r="AG757" s="482"/>
      <c r="AH757" s="482"/>
      <c r="AI757" s="482"/>
      <c r="AJ757" s="482"/>
      <c r="AK757" s="482"/>
      <c r="AL757" s="482"/>
      <c r="AM757" s="482"/>
      <c r="AN757" s="482"/>
    </row>
    <row r="758" spans="1:40" ht="12.75" customHeight="1" x14ac:dyDescent="0.2">
      <c r="A758" s="482"/>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c r="AB758" s="482"/>
      <c r="AC758" s="482"/>
      <c r="AD758" s="482"/>
      <c r="AE758" s="482"/>
      <c r="AF758" s="482"/>
      <c r="AG758" s="482"/>
      <c r="AH758" s="482"/>
      <c r="AI758" s="482"/>
      <c r="AJ758" s="482"/>
      <c r="AK758" s="482"/>
      <c r="AL758" s="482"/>
      <c r="AM758" s="482"/>
      <c r="AN758" s="482"/>
    </row>
    <row r="759" spans="1:40" ht="12.75" customHeight="1" x14ac:dyDescent="0.2">
      <c r="A759" s="482"/>
      <c r="B759" s="482"/>
      <c r="C759" s="482"/>
      <c r="D759" s="482"/>
      <c r="E759" s="482"/>
      <c r="F759" s="482"/>
      <c r="G759" s="482"/>
      <c r="H759" s="482"/>
      <c r="I759" s="482"/>
      <c r="J759" s="482"/>
      <c r="K759" s="482"/>
      <c r="L759" s="482"/>
      <c r="M759" s="482"/>
      <c r="N759" s="482"/>
      <c r="O759" s="482"/>
      <c r="P759" s="482"/>
      <c r="Q759" s="482"/>
      <c r="R759" s="482"/>
      <c r="S759" s="482"/>
      <c r="T759" s="482"/>
      <c r="U759" s="482"/>
      <c r="V759" s="482"/>
      <c r="W759" s="482"/>
      <c r="X759" s="482"/>
      <c r="Y759" s="482"/>
      <c r="Z759" s="482"/>
      <c r="AA759" s="482"/>
      <c r="AB759" s="482"/>
      <c r="AC759" s="482"/>
      <c r="AD759" s="482"/>
      <c r="AE759" s="482"/>
      <c r="AF759" s="482"/>
      <c r="AG759" s="482"/>
      <c r="AH759" s="482"/>
      <c r="AI759" s="482"/>
      <c r="AJ759" s="482"/>
      <c r="AK759" s="482"/>
      <c r="AL759" s="482"/>
      <c r="AM759" s="482"/>
      <c r="AN759" s="482"/>
    </row>
    <row r="760" spans="1:40" ht="12.75" customHeight="1" x14ac:dyDescent="0.2">
      <c r="A760" s="482"/>
      <c r="B760" s="482"/>
      <c r="C760" s="482"/>
      <c r="D760" s="482"/>
      <c r="E760" s="482"/>
      <c r="F760" s="482"/>
      <c r="G760" s="482"/>
      <c r="H760" s="482"/>
      <c r="I760" s="482"/>
      <c r="J760" s="482"/>
      <c r="K760" s="482"/>
      <c r="L760" s="482"/>
      <c r="M760" s="482"/>
      <c r="N760" s="482"/>
      <c r="O760" s="482"/>
      <c r="P760" s="482"/>
      <c r="Q760" s="482"/>
      <c r="R760" s="482"/>
      <c r="S760" s="482"/>
      <c r="T760" s="482"/>
      <c r="U760" s="482"/>
      <c r="V760" s="482"/>
      <c r="W760" s="482"/>
      <c r="X760" s="482"/>
      <c r="Y760" s="482"/>
      <c r="Z760" s="482"/>
      <c r="AA760" s="482"/>
      <c r="AB760" s="482"/>
      <c r="AC760" s="482"/>
      <c r="AD760" s="482"/>
      <c r="AE760" s="482"/>
      <c r="AF760" s="482"/>
      <c r="AG760" s="482"/>
      <c r="AH760" s="482"/>
      <c r="AI760" s="482"/>
      <c r="AJ760" s="482"/>
      <c r="AK760" s="482"/>
      <c r="AL760" s="482"/>
      <c r="AM760" s="482"/>
      <c r="AN760" s="482"/>
    </row>
    <row r="761" spans="1:40" ht="12.75" customHeight="1" x14ac:dyDescent="0.2">
      <c r="A761" s="482"/>
      <c r="B761" s="482"/>
      <c r="C761" s="482"/>
      <c r="D761" s="482"/>
      <c r="E761" s="482"/>
      <c r="F761" s="482"/>
      <c r="G761" s="482"/>
      <c r="H761" s="482"/>
      <c r="I761" s="482"/>
      <c r="J761" s="482"/>
      <c r="K761" s="482"/>
      <c r="L761" s="482"/>
      <c r="M761" s="482"/>
      <c r="N761" s="482"/>
      <c r="O761" s="482"/>
      <c r="P761" s="482"/>
      <c r="Q761" s="482"/>
      <c r="R761" s="482"/>
      <c r="S761" s="482"/>
      <c r="T761" s="482"/>
      <c r="U761" s="482"/>
      <c r="V761" s="482"/>
      <c r="W761" s="482"/>
      <c r="X761" s="482"/>
      <c r="Y761" s="482"/>
      <c r="Z761" s="482"/>
      <c r="AA761" s="482"/>
      <c r="AB761" s="482"/>
      <c r="AC761" s="482"/>
      <c r="AD761" s="482"/>
      <c r="AE761" s="482"/>
      <c r="AF761" s="482"/>
      <c r="AG761" s="482"/>
      <c r="AH761" s="482"/>
      <c r="AI761" s="482"/>
      <c r="AJ761" s="482"/>
      <c r="AK761" s="482"/>
      <c r="AL761" s="482"/>
      <c r="AM761" s="482"/>
      <c r="AN761" s="482"/>
    </row>
    <row r="762" spans="1:40" ht="12.75" customHeight="1" x14ac:dyDescent="0.2">
      <c r="A762" s="482"/>
      <c r="B762" s="482"/>
      <c r="C762" s="482"/>
      <c r="D762" s="482"/>
      <c r="E762" s="482"/>
      <c r="F762" s="482"/>
      <c r="G762" s="482"/>
      <c r="H762" s="482"/>
      <c r="I762" s="482"/>
      <c r="J762" s="482"/>
      <c r="K762" s="482"/>
      <c r="L762" s="482"/>
      <c r="M762" s="482"/>
      <c r="N762" s="482"/>
      <c r="O762" s="482"/>
      <c r="P762" s="482"/>
      <c r="Q762" s="482"/>
      <c r="R762" s="482"/>
      <c r="S762" s="482"/>
      <c r="T762" s="482"/>
      <c r="U762" s="482"/>
      <c r="V762" s="482"/>
      <c r="W762" s="482"/>
      <c r="X762" s="482"/>
      <c r="Y762" s="482"/>
      <c r="Z762" s="482"/>
      <c r="AA762" s="482"/>
      <c r="AB762" s="482"/>
      <c r="AC762" s="482"/>
      <c r="AD762" s="482"/>
      <c r="AE762" s="482"/>
      <c r="AF762" s="482"/>
      <c r="AG762" s="482"/>
      <c r="AH762" s="482"/>
      <c r="AI762" s="482"/>
      <c r="AJ762" s="482"/>
      <c r="AK762" s="482"/>
      <c r="AL762" s="482"/>
      <c r="AM762" s="482"/>
      <c r="AN762" s="482"/>
    </row>
    <row r="763" spans="1:40" ht="12.75" customHeight="1" x14ac:dyDescent="0.2">
      <c r="A763" s="482"/>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c r="AB763" s="482"/>
      <c r="AC763" s="482"/>
      <c r="AD763" s="482"/>
      <c r="AE763" s="482"/>
      <c r="AF763" s="482"/>
      <c r="AG763" s="482"/>
      <c r="AH763" s="482"/>
      <c r="AI763" s="482"/>
      <c r="AJ763" s="482"/>
      <c r="AK763" s="482"/>
      <c r="AL763" s="482"/>
      <c r="AM763" s="482"/>
      <c r="AN763" s="482"/>
    </row>
    <row r="764" spans="1:40" ht="12.75" customHeight="1" x14ac:dyDescent="0.2">
      <c r="A764" s="482"/>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c r="AB764" s="482"/>
      <c r="AC764" s="482"/>
      <c r="AD764" s="482"/>
      <c r="AE764" s="482"/>
      <c r="AF764" s="482"/>
      <c r="AG764" s="482"/>
      <c r="AH764" s="482"/>
      <c r="AI764" s="482"/>
      <c r="AJ764" s="482"/>
      <c r="AK764" s="482"/>
      <c r="AL764" s="482"/>
      <c r="AM764" s="482"/>
      <c r="AN764" s="482"/>
    </row>
    <row r="765" spans="1:40" ht="12.75" customHeight="1" x14ac:dyDescent="0.2">
      <c r="A765" s="482"/>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82"/>
      <c r="AI765" s="482"/>
      <c r="AJ765" s="482"/>
      <c r="AK765" s="482"/>
      <c r="AL765" s="482"/>
      <c r="AM765" s="482"/>
      <c r="AN765" s="482"/>
    </row>
    <row r="766" spans="1:40" ht="12.75" customHeight="1" x14ac:dyDescent="0.2">
      <c r="A766" s="482"/>
      <c r="B766" s="482"/>
      <c r="C766" s="482"/>
      <c r="D766" s="482"/>
      <c r="E766" s="482"/>
      <c r="F766" s="482"/>
      <c r="G766" s="482"/>
      <c r="H766" s="482"/>
      <c r="I766" s="482"/>
      <c r="J766" s="482"/>
      <c r="K766" s="482"/>
      <c r="L766" s="482"/>
      <c r="M766" s="482"/>
      <c r="N766" s="482"/>
      <c r="O766" s="482"/>
      <c r="P766" s="482"/>
      <c r="Q766" s="482"/>
      <c r="R766" s="482"/>
      <c r="S766" s="482"/>
      <c r="T766" s="482"/>
      <c r="U766" s="482"/>
      <c r="V766" s="482"/>
      <c r="W766" s="482"/>
      <c r="X766" s="482"/>
      <c r="Y766" s="482"/>
      <c r="Z766" s="482"/>
      <c r="AA766" s="482"/>
      <c r="AB766" s="482"/>
      <c r="AC766" s="482"/>
      <c r="AD766" s="482"/>
      <c r="AE766" s="482"/>
      <c r="AF766" s="482"/>
      <c r="AG766" s="482"/>
      <c r="AH766" s="482"/>
      <c r="AI766" s="482"/>
      <c r="AJ766" s="482"/>
      <c r="AK766" s="482"/>
      <c r="AL766" s="482"/>
      <c r="AM766" s="482"/>
      <c r="AN766" s="482"/>
    </row>
    <row r="767" spans="1:40" ht="12.75" customHeight="1" x14ac:dyDescent="0.2">
      <c r="A767" s="482"/>
      <c r="B767" s="482"/>
      <c r="C767" s="482"/>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82"/>
      <c r="AI767" s="482"/>
      <c r="AJ767" s="482"/>
      <c r="AK767" s="482"/>
      <c r="AL767" s="482"/>
      <c r="AM767" s="482"/>
      <c r="AN767" s="482"/>
    </row>
    <row r="768" spans="1:40" ht="12.75" customHeight="1" x14ac:dyDescent="0.2">
      <c r="A768" s="482"/>
      <c r="B768" s="482"/>
      <c r="C768" s="482"/>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82"/>
      <c r="AI768" s="482"/>
      <c r="AJ768" s="482"/>
      <c r="AK768" s="482"/>
      <c r="AL768" s="482"/>
      <c r="AM768" s="482"/>
      <c r="AN768" s="482"/>
    </row>
    <row r="769" spans="1:40" ht="12.75" customHeight="1" x14ac:dyDescent="0.2">
      <c r="A769" s="482"/>
      <c r="B769" s="482"/>
      <c r="C769" s="482"/>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82"/>
      <c r="AF769" s="482"/>
      <c r="AG769" s="482"/>
      <c r="AH769" s="482"/>
      <c r="AI769" s="482"/>
      <c r="AJ769" s="482"/>
      <c r="AK769" s="482"/>
      <c r="AL769" s="482"/>
      <c r="AM769" s="482"/>
      <c r="AN769" s="482"/>
    </row>
    <row r="770" spans="1:40" ht="12.75" customHeight="1" x14ac:dyDescent="0.2">
      <c r="A770" s="482"/>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c r="AB770" s="482"/>
      <c r="AC770" s="482"/>
      <c r="AD770" s="482"/>
      <c r="AE770" s="482"/>
      <c r="AF770" s="482"/>
      <c r="AG770" s="482"/>
      <c r="AH770" s="482"/>
      <c r="AI770" s="482"/>
      <c r="AJ770" s="482"/>
      <c r="AK770" s="482"/>
      <c r="AL770" s="482"/>
      <c r="AM770" s="482"/>
      <c r="AN770" s="482"/>
    </row>
    <row r="771" spans="1:40" ht="12.75" customHeight="1" x14ac:dyDescent="0.2">
      <c r="A771" s="482"/>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482"/>
      <c r="AD771" s="482"/>
      <c r="AE771" s="482"/>
      <c r="AF771" s="482"/>
      <c r="AG771" s="482"/>
      <c r="AH771" s="482"/>
      <c r="AI771" s="482"/>
      <c r="AJ771" s="482"/>
      <c r="AK771" s="482"/>
      <c r="AL771" s="482"/>
      <c r="AM771" s="482"/>
      <c r="AN771" s="482"/>
    </row>
    <row r="772" spans="1:40" ht="12.75" customHeight="1" x14ac:dyDescent="0.2">
      <c r="A772" s="482"/>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2"/>
      <c r="AD772" s="482"/>
      <c r="AE772" s="482"/>
      <c r="AF772" s="482"/>
      <c r="AG772" s="482"/>
      <c r="AH772" s="482"/>
      <c r="AI772" s="482"/>
      <c r="AJ772" s="482"/>
      <c r="AK772" s="482"/>
      <c r="AL772" s="482"/>
      <c r="AM772" s="482"/>
      <c r="AN772" s="482"/>
    </row>
    <row r="773" spans="1:40" ht="12.75" customHeight="1" x14ac:dyDescent="0.2">
      <c r="A773" s="482"/>
      <c r="B773" s="482"/>
      <c r="C773" s="482"/>
      <c r="D773" s="482"/>
      <c r="E773" s="482"/>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c r="AB773" s="482"/>
      <c r="AC773" s="482"/>
      <c r="AD773" s="482"/>
      <c r="AE773" s="482"/>
      <c r="AF773" s="482"/>
      <c r="AG773" s="482"/>
      <c r="AH773" s="482"/>
      <c r="AI773" s="482"/>
      <c r="AJ773" s="482"/>
      <c r="AK773" s="482"/>
      <c r="AL773" s="482"/>
      <c r="AM773" s="482"/>
      <c r="AN773" s="482"/>
    </row>
    <row r="774" spans="1:40" ht="12.75" customHeight="1" x14ac:dyDescent="0.2">
      <c r="A774" s="482"/>
      <c r="B774" s="482"/>
      <c r="C774" s="482"/>
      <c r="D774" s="482"/>
      <c r="E774" s="482"/>
      <c r="F774" s="482"/>
      <c r="G774" s="482"/>
      <c r="H774" s="482"/>
      <c r="I774" s="482"/>
      <c r="J774" s="482"/>
      <c r="K774" s="482"/>
      <c r="L774" s="482"/>
      <c r="M774" s="482"/>
      <c r="N774" s="482"/>
      <c r="O774" s="482"/>
      <c r="P774" s="482"/>
      <c r="Q774" s="482"/>
      <c r="R774" s="482"/>
      <c r="S774" s="482"/>
      <c r="T774" s="482"/>
      <c r="U774" s="482"/>
      <c r="V774" s="482"/>
      <c r="W774" s="482"/>
      <c r="X774" s="482"/>
      <c r="Y774" s="482"/>
      <c r="Z774" s="482"/>
      <c r="AA774" s="482"/>
      <c r="AB774" s="482"/>
      <c r="AC774" s="482"/>
      <c r="AD774" s="482"/>
      <c r="AE774" s="482"/>
      <c r="AF774" s="482"/>
      <c r="AG774" s="482"/>
      <c r="AH774" s="482"/>
      <c r="AI774" s="482"/>
      <c r="AJ774" s="482"/>
      <c r="AK774" s="482"/>
      <c r="AL774" s="482"/>
      <c r="AM774" s="482"/>
      <c r="AN774" s="482"/>
    </row>
    <row r="775" spans="1:40" ht="12.75" customHeight="1" x14ac:dyDescent="0.2">
      <c r="A775" s="482"/>
      <c r="B775" s="482"/>
      <c r="C775" s="482"/>
      <c r="D775" s="482"/>
      <c r="E775" s="482"/>
      <c r="F775" s="482"/>
      <c r="G775" s="482"/>
      <c r="H775" s="482"/>
      <c r="I775" s="482"/>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82"/>
      <c r="AI775" s="482"/>
      <c r="AJ775" s="482"/>
      <c r="AK775" s="482"/>
      <c r="AL775" s="482"/>
      <c r="AM775" s="482"/>
      <c r="AN775" s="482"/>
    </row>
    <row r="776" spans="1:40" ht="12.75" customHeight="1" x14ac:dyDescent="0.2">
      <c r="A776" s="482"/>
      <c r="B776" s="482"/>
      <c r="C776" s="482"/>
      <c r="D776" s="482"/>
      <c r="E776" s="482"/>
      <c r="F776" s="482"/>
      <c r="G776" s="482"/>
      <c r="H776" s="482"/>
      <c r="I776" s="482"/>
      <c r="J776" s="482"/>
      <c r="K776" s="482"/>
      <c r="L776" s="482"/>
      <c r="M776" s="482"/>
      <c r="N776" s="482"/>
      <c r="O776" s="482"/>
      <c r="P776" s="482"/>
      <c r="Q776" s="482"/>
      <c r="R776" s="482"/>
      <c r="S776" s="482"/>
      <c r="T776" s="482"/>
      <c r="U776" s="482"/>
      <c r="V776" s="482"/>
      <c r="W776" s="482"/>
      <c r="X776" s="482"/>
      <c r="Y776" s="482"/>
      <c r="Z776" s="482"/>
      <c r="AA776" s="482"/>
      <c r="AB776" s="482"/>
      <c r="AC776" s="482"/>
      <c r="AD776" s="482"/>
      <c r="AE776" s="482"/>
      <c r="AF776" s="482"/>
      <c r="AG776" s="482"/>
      <c r="AH776" s="482"/>
      <c r="AI776" s="482"/>
      <c r="AJ776" s="482"/>
      <c r="AK776" s="482"/>
      <c r="AL776" s="482"/>
      <c r="AM776" s="482"/>
      <c r="AN776" s="482"/>
    </row>
    <row r="777" spans="1:40" ht="12.75" customHeight="1" x14ac:dyDescent="0.2">
      <c r="A777" s="482"/>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2"/>
      <c r="AD777" s="482"/>
      <c r="AE777" s="482"/>
      <c r="AF777" s="482"/>
      <c r="AG777" s="482"/>
      <c r="AH777" s="482"/>
      <c r="AI777" s="482"/>
      <c r="AJ777" s="482"/>
      <c r="AK777" s="482"/>
      <c r="AL777" s="482"/>
      <c r="AM777" s="482"/>
      <c r="AN777" s="482"/>
    </row>
    <row r="778" spans="1:40" ht="12.75" customHeight="1" x14ac:dyDescent="0.2">
      <c r="A778" s="482"/>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2"/>
      <c r="AD778" s="482"/>
      <c r="AE778" s="482"/>
      <c r="AF778" s="482"/>
      <c r="AG778" s="482"/>
      <c r="AH778" s="482"/>
      <c r="AI778" s="482"/>
      <c r="AJ778" s="482"/>
      <c r="AK778" s="482"/>
      <c r="AL778" s="482"/>
      <c r="AM778" s="482"/>
      <c r="AN778" s="482"/>
    </row>
    <row r="779" spans="1:40" ht="12.75" customHeight="1" x14ac:dyDescent="0.2">
      <c r="A779" s="482"/>
      <c r="B779" s="482"/>
      <c r="C779" s="482"/>
      <c r="D779" s="482"/>
      <c r="E779" s="482"/>
      <c r="F779" s="482"/>
      <c r="G779" s="482"/>
      <c r="H779" s="482"/>
      <c r="I779" s="482"/>
      <c r="J779" s="482"/>
      <c r="K779" s="482"/>
      <c r="L779" s="482"/>
      <c r="M779" s="482"/>
      <c r="N779" s="482"/>
      <c r="O779" s="482"/>
      <c r="P779" s="482"/>
      <c r="Q779" s="482"/>
      <c r="R779" s="482"/>
      <c r="S779" s="482"/>
      <c r="T779" s="482"/>
      <c r="U779" s="482"/>
      <c r="V779" s="482"/>
      <c r="W779" s="482"/>
      <c r="X779" s="482"/>
      <c r="Y779" s="482"/>
      <c r="Z779" s="482"/>
      <c r="AA779" s="482"/>
      <c r="AB779" s="482"/>
      <c r="AC779" s="482"/>
      <c r="AD779" s="482"/>
      <c r="AE779" s="482"/>
      <c r="AF779" s="482"/>
      <c r="AG779" s="482"/>
      <c r="AH779" s="482"/>
      <c r="AI779" s="482"/>
      <c r="AJ779" s="482"/>
      <c r="AK779" s="482"/>
      <c r="AL779" s="482"/>
      <c r="AM779" s="482"/>
      <c r="AN779" s="482"/>
    </row>
    <row r="780" spans="1:40" ht="12.75" customHeight="1" x14ac:dyDescent="0.2">
      <c r="A780" s="482"/>
      <c r="B780" s="482"/>
      <c r="C780" s="482"/>
      <c r="D780" s="482"/>
      <c r="E780" s="482"/>
      <c r="F780" s="482"/>
      <c r="G780" s="482"/>
      <c r="H780" s="482"/>
      <c r="I780" s="482"/>
      <c r="J780" s="482"/>
      <c r="K780" s="482"/>
      <c r="L780" s="482"/>
      <c r="M780" s="482"/>
      <c r="N780" s="482"/>
      <c r="O780" s="482"/>
      <c r="P780" s="482"/>
      <c r="Q780" s="482"/>
      <c r="R780" s="482"/>
      <c r="S780" s="482"/>
      <c r="T780" s="482"/>
      <c r="U780" s="482"/>
      <c r="V780" s="482"/>
      <c r="W780" s="482"/>
      <c r="X780" s="482"/>
      <c r="Y780" s="482"/>
      <c r="Z780" s="482"/>
      <c r="AA780" s="482"/>
      <c r="AB780" s="482"/>
      <c r="AC780" s="482"/>
      <c r="AD780" s="482"/>
      <c r="AE780" s="482"/>
      <c r="AF780" s="482"/>
      <c r="AG780" s="482"/>
      <c r="AH780" s="482"/>
      <c r="AI780" s="482"/>
      <c r="AJ780" s="482"/>
      <c r="AK780" s="482"/>
      <c r="AL780" s="482"/>
      <c r="AM780" s="482"/>
      <c r="AN780" s="482"/>
    </row>
    <row r="781" spans="1:40" ht="12.75" customHeight="1" x14ac:dyDescent="0.2">
      <c r="A781" s="482"/>
      <c r="B781" s="482"/>
      <c r="C781" s="482"/>
      <c r="D781" s="482"/>
      <c r="E781" s="482"/>
      <c r="F781" s="482"/>
      <c r="G781" s="482"/>
      <c r="H781" s="482"/>
      <c r="I781" s="482"/>
      <c r="J781" s="482"/>
      <c r="K781" s="482"/>
      <c r="L781" s="482"/>
      <c r="M781" s="482"/>
      <c r="N781" s="482"/>
      <c r="O781" s="482"/>
      <c r="P781" s="482"/>
      <c r="Q781" s="482"/>
      <c r="R781" s="482"/>
      <c r="S781" s="482"/>
      <c r="T781" s="482"/>
      <c r="U781" s="482"/>
      <c r="V781" s="482"/>
      <c r="W781" s="482"/>
      <c r="X781" s="482"/>
      <c r="Y781" s="482"/>
      <c r="Z781" s="482"/>
      <c r="AA781" s="482"/>
      <c r="AB781" s="482"/>
      <c r="AC781" s="482"/>
      <c r="AD781" s="482"/>
      <c r="AE781" s="482"/>
      <c r="AF781" s="482"/>
      <c r="AG781" s="482"/>
      <c r="AH781" s="482"/>
      <c r="AI781" s="482"/>
      <c r="AJ781" s="482"/>
      <c r="AK781" s="482"/>
      <c r="AL781" s="482"/>
      <c r="AM781" s="482"/>
      <c r="AN781" s="482"/>
    </row>
    <row r="782" spans="1:40" ht="12.75" customHeight="1" x14ac:dyDescent="0.2">
      <c r="A782" s="482"/>
      <c r="B782" s="482"/>
      <c r="C782" s="482"/>
      <c r="D782" s="482"/>
      <c r="E782" s="482"/>
      <c r="F782" s="482"/>
      <c r="G782" s="482"/>
      <c r="H782" s="482"/>
      <c r="I782" s="482"/>
      <c r="J782" s="482"/>
      <c r="K782" s="482"/>
      <c r="L782" s="482"/>
      <c r="M782" s="482"/>
      <c r="N782" s="482"/>
      <c r="O782" s="482"/>
      <c r="P782" s="482"/>
      <c r="Q782" s="482"/>
      <c r="R782" s="482"/>
      <c r="S782" s="482"/>
      <c r="T782" s="482"/>
      <c r="U782" s="482"/>
      <c r="V782" s="482"/>
      <c r="W782" s="482"/>
      <c r="X782" s="482"/>
      <c r="Y782" s="482"/>
      <c r="Z782" s="482"/>
      <c r="AA782" s="482"/>
      <c r="AB782" s="482"/>
      <c r="AC782" s="482"/>
      <c r="AD782" s="482"/>
      <c r="AE782" s="482"/>
      <c r="AF782" s="482"/>
      <c r="AG782" s="482"/>
      <c r="AH782" s="482"/>
      <c r="AI782" s="482"/>
      <c r="AJ782" s="482"/>
      <c r="AK782" s="482"/>
      <c r="AL782" s="482"/>
      <c r="AM782" s="482"/>
      <c r="AN782" s="482"/>
    </row>
    <row r="783" spans="1:40" ht="12.75" customHeight="1" x14ac:dyDescent="0.2">
      <c r="A783" s="482"/>
      <c r="B783" s="482"/>
      <c r="C783" s="482"/>
      <c r="D783" s="482"/>
      <c r="E783" s="482"/>
      <c r="F783" s="482"/>
      <c r="G783" s="482"/>
      <c r="H783" s="482"/>
      <c r="I783" s="482"/>
      <c r="J783" s="482"/>
      <c r="K783" s="482"/>
      <c r="L783" s="482"/>
      <c r="M783" s="482"/>
      <c r="N783" s="482"/>
      <c r="O783" s="482"/>
      <c r="P783" s="482"/>
      <c r="Q783" s="482"/>
      <c r="R783" s="482"/>
      <c r="S783" s="482"/>
      <c r="T783" s="482"/>
      <c r="U783" s="482"/>
      <c r="V783" s="482"/>
      <c r="W783" s="482"/>
      <c r="X783" s="482"/>
      <c r="Y783" s="482"/>
      <c r="Z783" s="482"/>
      <c r="AA783" s="482"/>
      <c r="AB783" s="482"/>
      <c r="AC783" s="482"/>
      <c r="AD783" s="482"/>
      <c r="AE783" s="482"/>
      <c r="AF783" s="482"/>
      <c r="AG783" s="482"/>
      <c r="AH783" s="482"/>
      <c r="AI783" s="482"/>
      <c r="AJ783" s="482"/>
      <c r="AK783" s="482"/>
      <c r="AL783" s="482"/>
      <c r="AM783" s="482"/>
      <c r="AN783" s="482"/>
    </row>
    <row r="784" spans="1:40" ht="12.75" customHeight="1" x14ac:dyDescent="0.2">
      <c r="A784" s="482"/>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2"/>
      <c r="Z784" s="482"/>
      <c r="AA784" s="482"/>
      <c r="AB784" s="482"/>
      <c r="AC784" s="482"/>
      <c r="AD784" s="482"/>
      <c r="AE784" s="482"/>
      <c r="AF784" s="482"/>
      <c r="AG784" s="482"/>
      <c r="AH784" s="482"/>
      <c r="AI784" s="482"/>
      <c r="AJ784" s="482"/>
      <c r="AK784" s="482"/>
      <c r="AL784" s="482"/>
      <c r="AM784" s="482"/>
      <c r="AN784" s="482"/>
    </row>
    <row r="785" spans="1:40" ht="12.75" customHeight="1" x14ac:dyDescent="0.2">
      <c r="A785" s="482"/>
      <c r="B785" s="482"/>
      <c r="C785" s="482"/>
      <c r="D785" s="482"/>
      <c r="E785" s="482"/>
      <c r="F785" s="482"/>
      <c r="G785" s="482"/>
      <c r="H785" s="482"/>
      <c r="I785" s="482"/>
      <c r="J785" s="482"/>
      <c r="K785" s="482"/>
      <c r="L785" s="482"/>
      <c r="M785" s="482"/>
      <c r="N785" s="482"/>
      <c r="O785" s="482"/>
      <c r="P785" s="482"/>
      <c r="Q785" s="482"/>
      <c r="R785" s="482"/>
      <c r="S785" s="482"/>
      <c r="T785" s="482"/>
      <c r="U785" s="482"/>
      <c r="V785" s="482"/>
      <c r="W785" s="482"/>
      <c r="X785" s="482"/>
      <c r="Y785" s="482"/>
      <c r="Z785" s="482"/>
      <c r="AA785" s="482"/>
      <c r="AB785" s="482"/>
      <c r="AC785" s="482"/>
      <c r="AD785" s="482"/>
      <c r="AE785" s="482"/>
      <c r="AF785" s="482"/>
      <c r="AG785" s="482"/>
      <c r="AH785" s="482"/>
      <c r="AI785" s="482"/>
      <c r="AJ785" s="482"/>
      <c r="AK785" s="482"/>
      <c r="AL785" s="482"/>
      <c r="AM785" s="482"/>
      <c r="AN785" s="482"/>
    </row>
    <row r="786" spans="1:40" ht="12.75" customHeight="1" x14ac:dyDescent="0.2">
      <c r="A786" s="482"/>
      <c r="B786" s="482"/>
      <c r="C786" s="482"/>
      <c r="D786" s="482"/>
      <c r="E786" s="482"/>
      <c r="F786" s="482"/>
      <c r="G786" s="482"/>
      <c r="H786" s="482"/>
      <c r="I786" s="482"/>
      <c r="J786" s="482"/>
      <c r="K786" s="482"/>
      <c r="L786" s="482"/>
      <c r="M786" s="482"/>
      <c r="N786" s="482"/>
      <c r="O786" s="482"/>
      <c r="P786" s="482"/>
      <c r="Q786" s="482"/>
      <c r="R786" s="482"/>
      <c r="S786" s="482"/>
      <c r="T786" s="482"/>
      <c r="U786" s="482"/>
      <c r="V786" s="482"/>
      <c r="W786" s="482"/>
      <c r="X786" s="482"/>
      <c r="Y786" s="482"/>
      <c r="Z786" s="482"/>
      <c r="AA786" s="482"/>
      <c r="AB786" s="482"/>
      <c r="AC786" s="482"/>
      <c r="AD786" s="482"/>
      <c r="AE786" s="482"/>
      <c r="AF786" s="482"/>
      <c r="AG786" s="482"/>
      <c r="AH786" s="482"/>
      <c r="AI786" s="482"/>
      <c r="AJ786" s="482"/>
      <c r="AK786" s="482"/>
      <c r="AL786" s="482"/>
      <c r="AM786" s="482"/>
      <c r="AN786" s="482"/>
    </row>
    <row r="787" spans="1:40" ht="12.75" customHeight="1" x14ac:dyDescent="0.2">
      <c r="A787" s="482"/>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2"/>
      <c r="AD787" s="482"/>
      <c r="AE787" s="482"/>
      <c r="AF787" s="482"/>
      <c r="AG787" s="482"/>
      <c r="AH787" s="482"/>
      <c r="AI787" s="482"/>
      <c r="AJ787" s="482"/>
      <c r="AK787" s="482"/>
      <c r="AL787" s="482"/>
      <c r="AM787" s="482"/>
      <c r="AN787" s="482"/>
    </row>
    <row r="788" spans="1:40" ht="12.75" customHeight="1" x14ac:dyDescent="0.2">
      <c r="A788" s="482"/>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c r="AB788" s="482"/>
      <c r="AC788" s="482"/>
      <c r="AD788" s="482"/>
      <c r="AE788" s="482"/>
      <c r="AF788" s="482"/>
      <c r="AG788" s="482"/>
      <c r="AH788" s="482"/>
      <c r="AI788" s="482"/>
      <c r="AJ788" s="482"/>
      <c r="AK788" s="482"/>
      <c r="AL788" s="482"/>
      <c r="AM788" s="482"/>
      <c r="AN788" s="482"/>
    </row>
    <row r="789" spans="1:40" ht="12.75" customHeight="1" x14ac:dyDescent="0.2">
      <c r="A789" s="482"/>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c r="AB789" s="482"/>
      <c r="AC789" s="482"/>
      <c r="AD789" s="482"/>
      <c r="AE789" s="482"/>
      <c r="AF789" s="482"/>
      <c r="AG789" s="482"/>
      <c r="AH789" s="482"/>
      <c r="AI789" s="482"/>
      <c r="AJ789" s="482"/>
      <c r="AK789" s="482"/>
      <c r="AL789" s="482"/>
      <c r="AM789" s="482"/>
      <c r="AN789" s="482"/>
    </row>
    <row r="790" spans="1:40" ht="12.75" customHeight="1" x14ac:dyDescent="0.2">
      <c r="A790" s="482"/>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2"/>
      <c r="AD790" s="482"/>
      <c r="AE790" s="482"/>
      <c r="AF790" s="482"/>
      <c r="AG790" s="482"/>
      <c r="AH790" s="482"/>
      <c r="AI790" s="482"/>
      <c r="AJ790" s="482"/>
      <c r="AK790" s="482"/>
      <c r="AL790" s="482"/>
      <c r="AM790" s="482"/>
      <c r="AN790" s="482"/>
    </row>
    <row r="791" spans="1:40" ht="12.75" customHeight="1" x14ac:dyDescent="0.2">
      <c r="A791" s="482"/>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c r="AB791" s="482"/>
      <c r="AC791" s="482"/>
      <c r="AD791" s="482"/>
      <c r="AE791" s="482"/>
      <c r="AF791" s="482"/>
      <c r="AG791" s="482"/>
      <c r="AH791" s="482"/>
      <c r="AI791" s="482"/>
      <c r="AJ791" s="482"/>
      <c r="AK791" s="482"/>
      <c r="AL791" s="482"/>
      <c r="AM791" s="482"/>
      <c r="AN791" s="482"/>
    </row>
    <row r="792" spans="1:40" ht="12.75" customHeight="1" x14ac:dyDescent="0.2">
      <c r="A792" s="482"/>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c r="AB792" s="482"/>
      <c r="AC792" s="482"/>
      <c r="AD792" s="482"/>
      <c r="AE792" s="482"/>
      <c r="AF792" s="482"/>
      <c r="AG792" s="482"/>
      <c r="AH792" s="482"/>
      <c r="AI792" s="482"/>
      <c r="AJ792" s="482"/>
      <c r="AK792" s="482"/>
      <c r="AL792" s="482"/>
      <c r="AM792" s="482"/>
      <c r="AN792" s="482"/>
    </row>
    <row r="793" spans="1:40" ht="12.75" customHeight="1" x14ac:dyDescent="0.2">
      <c r="A793" s="482"/>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c r="AB793" s="482"/>
      <c r="AC793" s="482"/>
      <c r="AD793" s="482"/>
      <c r="AE793" s="482"/>
      <c r="AF793" s="482"/>
      <c r="AG793" s="482"/>
      <c r="AH793" s="482"/>
      <c r="AI793" s="482"/>
      <c r="AJ793" s="482"/>
      <c r="AK793" s="482"/>
      <c r="AL793" s="482"/>
      <c r="AM793" s="482"/>
      <c r="AN793" s="482"/>
    </row>
    <row r="794" spans="1:40" ht="12.75" customHeight="1" x14ac:dyDescent="0.2">
      <c r="A794" s="482"/>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2"/>
      <c r="AD794" s="482"/>
      <c r="AE794" s="482"/>
      <c r="AF794" s="482"/>
      <c r="AG794" s="482"/>
      <c r="AH794" s="482"/>
      <c r="AI794" s="482"/>
      <c r="AJ794" s="482"/>
      <c r="AK794" s="482"/>
      <c r="AL794" s="482"/>
      <c r="AM794" s="482"/>
      <c r="AN794" s="482"/>
    </row>
    <row r="795" spans="1:40" ht="12.75" customHeight="1" x14ac:dyDescent="0.2">
      <c r="A795" s="482"/>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c r="AB795" s="482"/>
      <c r="AC795" s="482"/>
      <c r="AD795" s="482"/>
      <c r="AE795" s="482"/>
      <c r="AF795" s="482"/>
      <c r="AG795" s="482"/>
      <c r="AH795" s="482"/>
      <c r="AI795" s="482"/>
      <c r="AJ795" s="482"/>
      <c r="AK795" s="482"/>
      <c r="AL795" s="482"/>
      <c r="AM795" s="482"/>
      <c r="AN795" s="482"/>
    </row>
    <row r="796" spans="1:40" ht="12.75" customHeight="1" x14ac:dyDescent="0.2">
      <c r="A796" s="482"/>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c r="AB796" s="482"/>
      <c r="AC796" s="482"/>
      <c r="AD796" s="482"/>
      <c r="AE796" s="482"/>
      <c r="AF796" s="482"/>
      <c r="AG796" s="482"/>
      <c r="AH796" s="482"/>
      <c r="AI796" s="482"/>
      <c r="AJ796" s="482"/>
      <c r="AK796" s="482"/>
      <c r="AL796" s="482"/>
      <c r="AM796" s="482"/>
      <c r="AN796" s="482"/>
    </row>
    <row r="797" spans="1:40" ht="12.75" customHeight="1" x14ac:dyDescent="0.2">
      <c r="A797" s="482"/>
      <c r="B797" s="482"/>
      <c r="C797" s="482"/>
      <c r="D797" s="482"/>
      <c r="E797" s="482"/>
      <c r="F797" s="482"/>
      <c r="G797" s="482"/>
      <c r="H797" s="482"/>
      <c r="I797" s="482"/>
      <c r="J797" s="482"/>
      <c r="K797" s="482"/>
      <c r="L797" s="482"/>
      <c r="M797" s="482"/>
      <c r="N797" s="482"/>
      <c r="O797" s="482"/>
      <c r="P797" s="482"/>
      <c r="Q797" s="482"/>
      <c r="R797" s="482"/>
      <c r="S797" s="482"/>
      <c r="T797" s="482"/>
      <c r="U797" s="482"/>
      <c r="V797" s="482"/>
      <c r="W797" s="482"/>
      <c r="X797" s="482"/>
      <c r="Y797" s="482"/>
      <c r="Z797" s="482"/>
      <c r="AA797" s="482"/>
      <c r="AB797" s="482"/>
      <c r="AC797" s="482"/>
      <c r="AD797" s="482"/>
      <c r="AE797" s="482"/>
      <c r="AF797" s="482"/>
      <c r="AG797" s="482"/>
      <c r="AH797" s="482"/>
      <c r="AI797" s="482"/>
      <c r="AJ797" s="482"/>
      <c r="AK797" s="482"/>
      <c r="AL797" s="482"/>
      <c r="AM797" s="482"/>
      <c r="AN797" s="482"/>
    </row>
    <row r="798" spans="1:40" ht="12.75" customHeight="1" x14ac:dyDescent="0.2">
      <c r="A798" s="482"/>
      <c r="B798" s="482"/>
      <c r="C798" s="482"/>
      <c r="D798" s="482"/>
      <c r="E798" s="482"/>
      <c r="F798" s="482"/>
      <c r="G798" s="482"/>
      <c r="H798" s="482"/>
      <c r="I798" s="482"/>
      <c r="J798" s="482"/>
      <c r="K798" s="482"/>
      <c r="L798" s="482"/>
      <c r="M798" s="482"/>
      <c r="N798" s="482"/>
      <c r="O798" s="482"/>
      <c r="P798" s="482"/>
      <c r="Q798" s="482"/>
      <c r="R798" s="482"/>
      <c r="S798" s="482"/>
      <c r="T798" s="482"/>
      <c r="U798" s="482"/>
      <c r="V798" s="482"/>
      <c r="W798" s="482"/>
      <c r="X798" s="482"/>
      <c r="Y798" s="482"/>
      <c r="Z798" s="482"/>
      <c r="AA798" s="482"/>
      <c r="AB798" s="482"/>
      <c r="AC798" s="482"/>
      <c r="AD798" s="482"/>
      <c r="AE798" s="482"/>
      <c r="AF798" s="482"/>
      <c r="AG798" s="482"/>
      <c r="AH798" s="482"/>
      <c r="AI798" s="482"/>
      <c r="AJ798" s="482"/>
      <c r="AK798" s="482"/>
      <c r="AL798" s="482"/>
      <c r="AM798" s="482"/>
      <c r="AN798" s="482"/>
    </row>
    <row r="799" spans="1:40" ht="12.75" customHeight="1" x14ac:dyDescent="0.2">
      <c r="A799" s="482"/>
      <c r="B799" s="482"/>
      <c r="C799" s="482"/>
      <c r="D799" s="482"/>
      <c r="E799" s="482"/>
      <c r="F799" s="482"/>
      <c r="G799" s="482"/>
      <c r="H799" s="482"/>
      <c r="I799" s="482"/>
      <c r="J799" s="482"/>
      <c r="K799" s="482"/>
      <c r="L799" s="482"/>
      <c r="M799" s="482"/>
      <c r="N799" s="482"/>
      <c r="O799" s="482"/>
      <c r="P799" s="482"/>
      <c r="Q799" s="482"/>
      <c r="R799" s="482"/>
      <c r="S799" s="482"/>
      <c r="T799" s="482"/>
      <c r="U799" s="482"/>
      <c r="V799" s="482"/>
      <c r="W799" s="482"/>
      <c r="X799" s="482"/>
      <c r="Y799" s="482"/>
      <c r="Z799" s="482"/>
      <c r="AA799" s="482"/>
      <c r="AB799" s="482"/>
      <c r="AC799" s="482"/>
      <c r="AD799" s="482"/>
      <c r="AE799" s="482"/>
      <c r="AF799" s="482"/>
      <c r="AG799" s="482"/>
      <c r="AH799" s="482"/>
      <c r="AI799" s="482"/>
      <c r="AJ799" s="482"/>
      <c r="AK799" s="482"/>
      <c r="AL799" s="482"/>
      <c r="AM799" s="482"/>
      <c r="AN799" s="482"/>
    </row>
    <row r="800" spans="1:40" ht="12.75" customHeight="1" x14ac:dyDescent="0.2">
      <c r="A800" s="482"/>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2"/>
      <c r="Z800" s="482"/>
      <c r="AA800" s="482"/>
      <c r="AB800" s="482"/>
      <c r="AC800" s="482"/>
      <c r="AD800" s="482"/>
      <c r="AE800" s="482"/>
      <c r="AF800" s="482"/>
      <c r="AG800" s="482"/>
      <c r="AH800" s="482"/>
      <c r="AI800" s="482"/>
      <c r="AJ800" s="482"/>
      <c r="AK800" s="482"/>
      <c r="AL800" s="482"/>
      <c r="AM800" s="482"/>
      <c r="AN800" s="482"/>
    </row>
    <row r="801" spans="1:40" ht="12.75" customHeight="1" x14ac:dyDescent="0.2">
      <c r="A801" s="482"/>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c r="AB801" s="482"/>
      <c r="AC801" s="482"/>
      <c r="AD801" s="482"/>
      <c r="AE801" s="482"/>
      <c r="AF801" s="482"/>
      <c r="AG801" s="482"/>
      <c r="AH801" s="482"/>
      <c r="AI801" s="482"/>
      <c r="AJ801" s="482"/>
      <c r="AK801" s="482"/>
      <c r="AL801" s="482"/>
      <c r="AM801" s="482"/>
      <c r="AN801" s="482"/>
    </row>
    <row r="802" spans="1:40" ht="12.75" customHeight="1" x14ac:dyDescent="0.2">
      <c r="A802" s="482"/>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2"/>
      <c r="AD802" s="482"/>
      <c r="AE802" s="482"/>
      <c r="AF802" s="482"/>
      <c r="AG802" s="482"/>
      <c r="AH802" s="482"/>
      <c r="AI802" s="482"/>
      <c r="AJ802" s="482"/>
      <c r="AK802" s="482"/>
      <c r="AL802" s="482"/>
      <c r="AM802" s="482"/>
      <c r="AN802" s="482"/>
    </row>
    <row r="803" spans="1:40" ht="12.75" customHeight="1" x14ac:dyDescent="0.2">
      <c r="A803" s="482"/>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c r="AB803" s="482"/>
      <c r="AC803" s="482"/>
      <c r="AD803" s="482"/>
      <c r="AE803" s="482"/>
      <c r="AF803" s="482"/>
      <c r="AG803" s="482"/>
      <c r="AH803" s="482"/>
      <c r="AI803" s="482"/>
      <c r="AJ803" s="482"/>
      <c r="AK803" s="482"/>
      <c r="AL803" s="482"/>
      <c r="AM803" s="482"/>
      <c r="AN803" s="482"/>
    </row>
    <row r="804" spans="1:40" ht="12.75" customHeight="1" x14ac:dyDescent="0.2">
      <c r="A804" s="482"/>
      <c r="B804" s="482"/>
      <c r="C804" s="482"/>
      <c r="D804" s="482"/>
      <c r="E804" s="482"/>
      <c r="F804" s="482"/>
      <c r="G804" s="482"/>
      <c r="H804" s="482"/>
      <c r="I804" s="482"/>
      <c r="J804" s="482"/>
      <c r="K804" s="482"/>
      <c r="L804" s="482"/>
      <c r="M804" s="482"/>
      <c r="N804" s="482"/>
      <c r="O804" s="482"/>
      <c r="P804" s="482"/>
      <c r="Q804" s="482"/>
      <c r="R804" s="482"/>
      <c r="S804" s="482"/>
      <c r="T804" s="482"/>
      <c r="U804" s="482"/>
      <c r="V804" s="482"/>
      <c r="W804" s="482"/>
      <c r="X804" s="482"/>
      <c r="Y804" s="482"/>
      <c r="Z804" s="482"/>
      <c r="AA804" s="482"/>
      <c r="AB804" s="482"/>
      <c r="AC804" s="482"/>
      <c r="AD804" s="482"/>
      <c r="AE804" s="482"/>
      <c r="AF804" s="482"/>
      <c r="AG804" s="482"/>
      <c r="AH804" s="482"/>
      <c r="AI804" s="482"/>
      <c r="AJ804" s="482"/>
      <c r="AK804" s="482"/>
      <c r="AL804" s="482"/>
      <c r="AM804" s="482"/>
      <c r="AN804" s="482"/>
    </row>
    <row r="805" spans="1:40" ht="12.75" customHeight="1" x14ac:dyDescent="0.2">
      <c r="A805" s="482"/>
      <c r="B805" s="482"/>
      <c r="C805" s="482"/>
      <c r="D805" s="482"/>
      <c r="E805" s="482"/>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c r="AB805" s="482"/>
      <c r="AC805" s="482"/>
      <c r="AD805" s="482"/>
      <c r="AE805" s="482"/>
      <c r="AF805" s="482"/>
      <c r="AG805" s="482"/>
      <c r="AH805" s="482"/>
      <c r="AI805" s="482"/>
      <c r="AJ805" s="482"/>
      <c r="AK805" s="482"/>
      <c r="AL805" s="482"/>
      <c r="AM805" s="482"/>
      <c r="AN805" s="482"/>
    </row>
    <row r="806" spans="1:40" ht="12.75" customHeight="1" x14ac:dyDescent="0.2">
      <c r="A806" s="482"/>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c r="AB806" s="482"/>
      <c r="AC806" s="482"/>
      <c r="AD806" s="482"/>
      <c r="AE806" s="482"/>
      <c r="AF806" s="482"/>
      <c r="AG806" s="482"/>
      <c r="AH806" s="482"/>
      <c r="AI806" s="482"/>
      <c r="AJ806" s="482"/>
      <c r="AK806" s="482"/>
      <c r="AL806" s="482"/>
      <c r="AM806" s="482"/>
      <c r="AN806" s="482"/>
    </row>
    <row r="807" spans="1:40" ht="12.75" customHeight="1" x14ac:dyDescent="0.2">
      <c r="A807" s="482"/>
      <c r="B807" s="482"/>
      <c r="C807" s="482"/>
      <c r="D807" s="482"/>
      <c r="E807" s="482"/>
      <c r="F807" s="482"/>
      <c r="G807" s="482"/>
      <c r="H807" s="482"/>
      <c r="I807" s="482"/>
      <c r="J807" s="482"/>
      <c r="K807" s="482"/>
      <c r="L807" s="482"/>
      <c r="M807" s="482"/>
      <c r="N807" s="482"/>
      <c r="O807" s="482"/>
      <c r="P807" s="482"/>
      <c r="Q807" s="482"/>
      <c r="R807" s="482"/>
      <c r="S807" s="482"/>
      <c r="T807" s="482"/>
      <c r="U807" s="482"/>
      <c r="V807" s="482"/>
      <c r="W807" s="482"/>
      <c r="X807" s="482"/>
      <c r="Y807" s="482"/>
      <c r="Z807" s="482"/>
      <c r="AA807" s="482"/>
      <c r="AB807" s="482"/>
      <c r="AC807" s="482"/>
      <c r="AD807" s="482"/>
      <c r="AE807" s="482"/>
      <c r="AF807" s="482"/>
      <c r="AG807" s="482"/>
      <c r="AH807" s="482"/>
      <c r="AI807" s="482"/>
      <c r="AJ807" s="482"/>
      <c r="AK807" s="482"/>
      <c r="AL807" s="482"/>
      <c r="AM807" s="482"/>
      <c r="AN807" s="482"/>
    </row>
    <row r="808" spans="1:40" ht="12.75" customHeight="1" x14ac:dyDescent="0.2">
      <c r="A808" s="482"/>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c r="AB808" s="482"/>
      <c r="AC808" s="482"/>
      <c r="AD808" s="482"/>
      <c r="AE808" s="482"/>
      <c r="AF808" s="482"/>
      <c r="AG808" s="482"/>
      <c r="AH808" s="482"/>
      <c r="AI808" s="482"/>
      <c r="AJ808" s="482"/>
      <c r="AK808" s="482"/>
      <c r="AL808" s="482"/>
      <c r="AM808" s="482"/>
      <c r="AN808" s="482"/>
    </row>
    <row r="809" spans="1:40" ht="12.75" customHeight="1" x14ac:dyDescent="0.2">
      <c r="A809" s="482"/>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c r="AB809" s="482"/>
      <c r="AC809" s="482"/>
      <c r="AD809" s="482"/>
      <c r="AE809" s="482"/>
      <c r="AF809" s="482"/>
      <c r="AG809" s="482"/>
      <c r="AH809" s="482"/>
      <c r="AI809" s="482"/>
      <c r="AJ809" s="482"/>
      <c r="AK809" s="482"/>
      <c r="AL809" s="482"/>
      <c r="AM809" s="482"/>
      <c r="AN809" s="482"/>
    </row>
    <row r="810" spans="1:40" ht="12.75" customHeight="1" x14ac:dyDescent="0.2">
      <c r="A810" s="482"/>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2"/>
      <c r="AD810" s="482"/>
      <c r="AE810" s="482"/>
      <c r="AF810" s="482"/>
      <c r="AG810" s="482"/>
      <c r="AH810" s="482"/>
      <c r="AI810" s="482"/>
      <c r="AJ810" s="482"/>
      <c r="AK810" s="482"/>
      <c r="AL810" s="482"/>
      <c r="AM810" s="482"/>
      <c r="AN810" s="482"/>
    </row>
    <row r="811" spans="1:40" ht="12.75" customHeight="1" x14ac:dyDescent="0.2">
      <c r="A811" s="482"/>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c r="AB811" s="482"/>
      <c r="AC811" s="482"/>
      <c r="AD811" s="482"/>
      <c r="AE811" s="482"/>
      <c r="AF811" s="482"/>
      <c r="AG811" s="482"/>
      <c r="AH811" s="482"/>
      <c r="AI811" s="482"/>
      <c r="AJ811" s="482"/>
      <c r="AK811" s="482"/>
      <c r="AL811" s="482"/>
      <c r="AM811" s="482"/>
      <c r="AN811" s="482"/>
    </row>
    <row r="812" spans="1:40" ht="12.75" customHeight="1" x14ac:dyDescent="0.2">
      <c r="A812" s="482"/>
      <c r="B812" s="482"/>
      <c r="C812" s="482"/>
      <c r="D812" s="482"/>
      <c r="E812" s="482"/>
      <c r="F812" s="482"/>
      <c r="G812" s="482"/>
      <c r="H812" s="482"/>
      <c r="I812" s="482"/>
      <c r="J812" s="482"/>
      <c r="K812" s="482"/>
      <c r="L812" s="482"/>
      <c r="M812" s="482"/>
      <c r="N812" s="482"/>
      <c r="O812" s="482"/>
      <c r="P812" s="482"/>
      <c r="Q812" s="482"/>
      <c r="R812" s="482"/>
      <c r="S812" s="482"/>
      <c r="T812" s="482"/>
      <c r="U812" s="482"/>
      <c r="V812" s="482"/>
      <c r="W812" s="482"/>
      <c r="X812" s="482"/>
      <c r="Y812" s="482"/>
      <c r="Z812" s="482"/>
      <c r="AA812" s="482"/>
      <c r="AB812" s="482"/>
      <c r="AC812" s="482"/>
      <c r="AD812" s="482"/>
      <c r="AE812" s="482"/>
      <c r="AF812" s="482"/>
      <c r="AG812" s="482"/>
      <c r="AH812" s="482"/>
      <c r="AI812" s="482"/>
      <c r="AJ812" s="482"/>
      <c r="AK812" s="482"/>
      <c r="AL812" s="482"/>
      <c r="AM812" s="482"/>
      <c r="AN812" s="482"/>
    </row>
    <row r="813" spans="1:40" ht="12.75" customHeight="1" x14ac:dyDescent="0.2">
      <c r="A813" s="482"/>
      <c r="B813" s="482"/>
      <c r="C813" s="482"/>
      <c r="D813" s="482"/>
      <c r="E813" s="482"/>
      <c r="F813" s="482"/>
      <c r="G813" s="482"/>
      <c r="H813" s="482"/>
      <c r="I813" s="482"/>
      <c r="J813" s="482"/>
      <c r="K813" s="482"/>
      <c r="L813" s="482"/>
      <c r="M813" s="482"/>
      <c r="N813" s="482"/>
      <c r="O813" s="482"/>
      <c r="P813" s="482"/>
      <c r="Q813" s="482"/>
      <c r="R813" s="482"/>
      <c r="S813" s="482"/>
      <c r="T813" s="482"/>
      <c r="U813" s="482"/>
      <c r="V813" s="482"/>
      <c r="W813" s="482"/>
      <c r="X813" s="482"/>
      <c r="Y813" s="482"/>
      <c r="Z813" s="482"/>
      <c r="AA813" s="482"/>
      <c r="AB813" s="482"/>
      <c r="AC813" s="482"/>
      <c r="AD813" s="482"/>
      <c r="AE813" s="482"/>
      <c r="AF813" s="482"/>
      <c r="AG813" s="482"/>
      <c r="AH813" s="482"/>
      <c r="AI813" s="482"/>
      <c r="AJ813" s="482"/>
      <c r="AK813" s="482"/>
      <c r="AL813" s="482"/>
      <c r="AM813" s="482"/>
      <c r="AN813" s="482"/>
    </row>
    <row r="814" spans="1:40" ht="12.75" customHeight="1" x14ac:dyDescent="0.2">
      <c r="A814" s="482"/>
      <c r="B814" s="482"/>
      <c r="C814" s="482"/>
      <c r="D814" s="482"/>
      <c r="E814" s="482"/>
      <c r="F814" s="482"/>
      <c r="G814" s="482"/>
      <c r="H814" s="482"/>
      <c r="I814" s="482"/>
      <c r="J814" s="482"/>
      <c r="K814" s="482"/>
      <c r="L814" s="482"/>
      <c r="M814" s="482"/>
      <c r="N814" s="482"/>
      <c r="O814" s="482"/>
      <c r="P814" s="482"/>
      <c r="Q814" s="482"/>
      <c r="R814" s="482"/>
      <c r="S814" s="482"/>
      <c r="T814" s="482"/>
      <c r="U814" s="482"/>
      <c r="V814" s="482"/>
      <c r="W814" s="482"/>
      <c r="X814" s="482"/>
      <c r="Y814" s="482"/>
      <c r="Z814" s="482"/>
      <c r="AA814" s="482"/>
      <c r="AB814" s="482"/>
      <c r="AC814" s="482"/>
      <c r="AD814" s="482"/>
      <c r="AE814" s="482"/>
      <c r="AF814" s="482"/>
      <c r="AG814" s="482"/>
      <c r="AH814" s="482"/>
      <c r="AI814" s="482"/>
      <c r="AJ814" s="482"/>
      <c r="AK814" s="482"/>
      <c r="AL814" s="482"/>
      <c r="AM814" s="482"/>
      <c r="AN814" s="482"/>
    </row>
    <row r="815" spans="1:40" ht="12.75" customHeight="1" x14ac:dyDescent="0.2">
      <c r="A815" s="482"/>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2"/>
      <c r="AD815" s="482"/>
      <c r="AE815" s="482"/>
      <c r="AF815" s="482"/>
      <c r="AG815" s="482"/>
      <c r="AH815" s="482"/>
      <c r="AI815" s="482"/>
      <c r="AJ815" s="482"/>
      <c r="AK815" s="482"/>
      <c r="AL815" s="482"/>
      <c r="AM815" s="482"/>
      <c r="AN815" s="482"/>
    </row>
    <row r="816" spans="1:40" ht="12.75" customHeight="1" x14ac:dyDescent="0.2">
      <c r="A816" s="482"/>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2"/>
      <c r="AD816" s="482"/>
      <c r="AE816" s="482"/>
      <c r="AF816" s="482"/>
      <c r="AG816" s="482"/>
      <c r="AH816" s="482"/>
      <c r="AI816" s="482"/>
      <c r="AJ816" s="482"/>
      <c r="AK816" s="482"/>
      <c r="AL816" s="482"/>
      <c r="AM816" s="482"/>
      <c r="AN816" s="482"/>
    </row>
    <row r="817" spans="1:40" ht="12.75" customHeight="1" x14ac:dyDescent="0.2">
      <c r="A817" s="482"/>
      <c r="B817" s="482"/>
      <c r="C817" s="482"/>
      <c r="D817" s="482"/>
      <c r="E817" s="482"/>
      <c r="F817" s="482"/>
      <c r="G817" s="482"/>
      <c r="H817" s="482"/>
      <c r="I817" s="482"/>
      <c r="J817" s="482"/>
      <c r="K817" s="482"/>
      <c r="L817" s="482"/>
      <c r="M817" s="482"/>
      <c r="N817" s="482"/>
      <c r="O817" s="482"/>
      <c r="P817" s="482"/>
      <c r="Q817" s="482"/>
      <c r="R817" s="482"/>
      <c r="S817" s="482"/>
      <c r="T817" s="482"/>
      <c r="U817" s="482"/>
      <c r="V817" s="482"/>
      <c r="W817" s="482"/>
      <c r="X817" s="482"/>
      <c r="Y817" s="482"/>
      <c r="Z817" s="482"/>
      <c r="AA817" s="482"/>
      <c r="AB817" s="482"/>
      <c r="AC817" s="482"/>
      <c r="AD817" s="482"/>
      <c r="AE817" s="482"/>
      <c r="AF817" s="482"/>
      <c r="AG817" s="482"/>
      <c r="AH817" s="482"/>
      <c r="AI817" s="482"/>
      <c r="AJ817" s="482"/>
      <c r="AK817" s="482"/>
      <c r="AL817" s="482"/>
      <c r="AM817" s="482"/>
      <c r="AN817" s="482"/>
    </row>
    <row r="818" spans="1:40" ht="12.75" customHeight="1" x14ac:dyDescent="0.2">
      <c r="A818" s="482"/>
      <c r="B818" s="482"/>
      <c r="C818" s="482"/>
      <c r="D818" s="482"/>
      <c r="E818" s="482"/>
      <c r="F818" s="482"/>
      <c r="G818" s="482"/>
      <c r="H818" s="482"/>
      <c r="I818" s="482"/>
      <c r="J818" s="482"/>
      <c r="K818" s="482"/>
      <c r="L818" s="482"/>
      <c r="M818" s="482"/>
      <c r="N818" s="482"/>
      <c r="O818" s="482"/>
      <c r="P818" s="482"/>
      <c r="Q818" s="482"/>
      <c r="R818" s="482"/>
      <c r="S818" s="482"/>
      <c r="T818" s="482"/>
      <c r="U818" s="482"/>
      <c r="V818" s="482"/>
      <c r="W818" s="482"/>
      <c r="X818" s="482"/>
      <c r="Y818" s="482"/>
      <c r="Z818" s="482"/>
      <c r="AA818" s="482"/>
      <c r="AB818" s="482"/>
      <c r="AC818" s="482"/>
      <c r="AD818" s="482"/>
      <c r="AE818" s="482"/>
      <c r="AF818" s="482"/>
      <c r="AG818" s="482"/>
      <c r="AH818" s="482"/>
      <c r="AI818" s="482"/>
      <c r="AJ818" s="482"/>
      <c r="AK818" s="482"/>
      <c r="AL818" s="482"/>
      <c r="AM818" s="482"/>
      <c r="AN818" s="482"/>
    </row>
    <row r="819" spans="1:40" ht="12.75" customHeight="1" x14ac:dyDescent="0.2">
      <c r="A819" s="482"/>
      <c r="B819" s="482"/>
      <c r="C819" s="482"/>
      <c r="D819" s="482"/>
      <c r="E819" s="482"/>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c r="AB819" s="482"/>
      <c r="AC819" s="482"/>
      <c r="AD819" s="482"/>
      <c r="AE819" s="482"/>
      <c r="AF819" s="482"/>
      <c r="AG819" s="482"/>
      <c r="AH819" s="482"/>
      <c r="AI819" s="482"/>
      <c r="AJ819" s="482"/>
      <c r="AK819" s="482"/>
      <c r="AL819" s="482"/>
      <c r="AM819" s="482"/>
      <c r="AN819" s="482"/>
    </row>
    <row r="820" spans="1:40" ht="12.75" customHeight="1" x14ac:dyDescent="0.2">
      <c r="A820" s="482"/>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2"/>
      <c r="Z820" s="482"/>
      <c r="AA820" s="482"/>
      <c r="AB820" s="482"/>
      <c r="AC820" s="482"/>
      <c r="AD820" s="482"/>
      <c r="AE820" s="482"/>
      <c r="AF820" s="482"/>
      <c r="AG820" s="482"/>
      <c r="AH820" s="482"/>
      <c r="AI820" s="482"/>
      <c r="AJ820" s="482"/>
      <c r="AK820" s="482"/>
      <c r="AL820" s="482"/>
      <c r="AM820" s="482"/>
      <c r="AN820" s="482"/>
    </row>
    <row r="821" spans="1:40" ht="12.75" customHeight="1" x14ac:dyDescent="0.2">
      <c r="A821" s="482"/>
      <c r="B821" s="482"/>
      <c r="C821" s="482"/>
      <c r="D821" s="482"/>
      <c r="E821" s="482"/>
      <c r="F821" s="482"/>
      <c r="G821" s="482"/>
      <c r="H821" s="482"/>
      <c r="I821" s="482"/>
      <c r="J821" s="482"/>
      <c r="K821" s="482"/>
      <c r="L821" s="482"/>
      <c r="M821" s="482"/>
      <c r="N821" s="482"/>
      <c r="O821" s="482"/>
      <c r="P821" s="482"/>
      <c r="Q821" s="482"/>
      <c r="R821" s="482"/>
      <c r="S821" s="482"/>
      <c r="T821" s="482"/>
      <c r="U821" s="482"/>
      <c r="V821" s="482"/>
      <c r="W821" s="482"/>
      <c r="X821" s="482"/>
      <c r="Y821" s="482"/>
      <c r="Z821" s="482"/>
      <c r="AA821" s="482"/>
      <c r="AB821" s="482"/>
      <c r="AC821" s="482"/>
      <c r="AD821" s="482"/>
      <c r="AE821" s="482"/>
      <c r="AF821" s="482"/>
      <c r="AG821" s="482"/>
      <c r="AH821" s="482"/>
      <c r="AI821" s="482"/>
      <c r="AJ821" s="482"/>
      <c r="AK821" s="482"/>
      <c r="AL821" s="482"/>
      <c r="AM821" s="482"/>
      <c r="AN821" s="482"/>
    </row>
    <row r="822" spans="1:40" ht="12.75" customHeight="1" x14ac:dyDescent="0.2">
      <c r="A822" s="482"/>
      <c r="B822" s="482"/>
      <c r="C822" s="482"/>
      <c r="D822" s="482"/>
      <c r="E822" s="482"/>
      <c r="F822" s="482"/>
      <c r="G822" s="482"/>
      <c r="H822" s="482"/>
      <c r="I822" s="482"/>
      <c r="J822" s="482"/>
      <c r="K822" s="482"/>
      <c r="L822" s="482"/>
      <c r="M822" s="482"/>
      <c r="N822" s="482"/>
      <c r="O822" s="482"/>
      <c r="P822" s="482"/>
      <c r="Q822" s="482"/>
      <c r="R822" s="482"/>
      <c r="S822" s="482"/>
      <c r="T822" s="482"/>
      <c r="U822" s="482"/>
      <c r="V822" s="482"/>
      <c r="W822" s="482"/>
      <c r="X822" s="482"/>
      <c r="Y822" s="482"/>
      <c r="Z822" s="482"/>
      <c r="AA822" s="482"/>
      <c r="AB822" s="482"/>
      <c r="AC822" s="482"/>
      <c r="AD822" s="482"/>
      <c r="AE822" s="482"/>
      <c r="AF822" s="482"/>
      <c r="AG822" s="482"/>
      <c r="AH822" s="482"/>
      <c r="AI822" s="482"/>
      <c r="AJ822" s="482"/>
      <c r="AK822" s="482"/>
      <c r="AL822" s="482"/>
      <c r="AM822" s="482"/>
      <c r="AN822" s="482"/>
    </row>
    <row r="823" spans="1:40" ht="12.75" customHeight="1" x14ac:dyDescent="0.2">
      <c r="A823" s="482"/>
      <c r="B823" s="482"/>
      <c r="C823" s="482"/>
      <c r="D823" s="482"/>
      <c r="E823" s="482"/>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c r="AB823" s="482"/>
      <c r="AC823" s="482"/>
      <c r="AD823" s="482"/>
      <c r="AE823" s="482"/>
      <c r="AF823" s="482"/>
      <c r="AG823" s="482"/>
      <c r="AH823" s="482"/>
      <c r="AI823" s="482"/>
      <c r="AJ823" s="482"/>
      <c r="AK823" s="482"/>
      <c r="AL823" s="482"/>
      <c r="AM823" s="482"/>
      <c r="AN823" s="482"/>
    </row>
    <row r="824" spans="1:40" ht="12.75" customHeight="1" x14ac:dyDescent="0.2">
      <c r="A824" s="482"/>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82"/>
      <c r="Z824" s="482"/>
      <c r="AA824" s="482"/>
      <c r="AB824" s="482"/>
      <c r="AC824" s="482"/>
      <c r="AD824" s="482"/>
      <c r="AE824" s="482"/>
      <c r="AF824" s="482"/>
      <c r="AG824" s="482"/>
      <c r="AH824" s="482"/>
      <c r="AI824" s="482"/>
      <c r="AJ824" s="482"/>
      <c r="AK824" s="482"/>
      <c r="AL824" s="482"/>
      <c r="AM824" s="482"/>
      <c r="AN824" s="482"/>
    </row>
    <row r="825" spans="1:40" ht="12.75" customHeight="1" x14ac:dyDescent="0.2">
      <c r="A825" s="482"/>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2"/>
      <c r="AD825" s="482"/>
      <c r="AE825" s="482"/>
      <c r="AF825" s="482"/>
      <c r="AG825" s="482"/>
      <c r="AH825" s="482"/>
      <c r="AI825" s="482"/>
      <c r="AJ825" s="482"/>
      <c r="AK825" s="482"/>
      <c r="AL825" s="482"/>
      <c r="AM825" s="482"/>
      <c r="AN825" s="482"/>
    </row>
    <row r="826" spans="1:40" ht="12.75" customHeight="1" x14ac:dyDescent="0.2">
      <c r="A826" s="482"/>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2"/>
      <c r="AD826" s="482"/>
      <c r="AE826" s="482"/>
      <c r="AF826" s="482"/>
      <c r="AG826" s="482"/>
      <c r="AH826" s="482"/>
      <c r="AI826" s="482"/>
      <c r="AJ826" s="482"/>
      <c r="AK826" s="482"/>
      <c r="AL826" s="482"/>
      <c r="AM826" s="482"/>
      <c r="AN826" s="482"/>
    </row>
    <row r="827" spans="1:40" ht="12.75" customHeight="1" x14ac:dyDescent="0.2">
      <c r="A827" s="482"/>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2"/>
      <c r="AD827" s="482"/>
      <c r="AE827" s="482"/>
      <c r="AF827" s="482"/>
      <c r="AG827" s="482"/>
      <c r="AH827" s="482"/>
      <c r="AI827" s="482"/>
      <c r="AJ827" s="482"/>
      <c r="AK827" s="482"/>
      <c r="AL827" s="482"/>
      <c r="AM827" s="482"/>
      <c r="AN827" s="482"/>
    </row>
    <row r="828" spans="1:40" ht="12.75" customHeight="1" x14ac:dyDescent="0.2">
      <c r="A828" s="482"/>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2"/>
      <c r="AD828" s="482"/>
      <c r="AE828" s="482"/>
      <c r="AF828" s="482"/>
      <c r="AG828" s="482"/>
      <c r="AH828" s="482"/>
      <c r="AI828" s="482"/>
      <c r="AJ828" s="482"/>
      <c r="AK828" s="482"/>
      <c r="AL828" s="482"/>
      <c r="AM828" s="482"/>
      <c r="AN828" s="482"/>
    </row>
    <row r="829" spans="1:40" ht="12.75" customHeight="1" x14ac:dyDescent="0.2">
      <c r="A829" s="482"/>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2"/>
      <c r="AD829" s="482"/>
      <c r="AE829" s="482"/>
      <c r="AF829" s="482"/>
      <c r="AG829" s="482"/>
      <c r="AH829" s="482"/>
      <c r="AI829" s="482"/>
      <c r="AJ829" s="482"/>
      <c r="AK829" s="482"/>
      <c r="AL829" s="482"/>
      <c r="AM829" s="482"/>
      <c r="AN829" s="482"/>
    </row>
    <row r="830" spans="1:40" ht="12.75" customHeight="1" x14ac:dyDescent="0.2">
      <c r="A830" s="482"/>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2"/>
      <c r="AD830" s="482"/>
      <c r="AE830" s="482"/>
      <c r="AF830" s="482"/>
      <c r="AG830" s="482"/>
      <c r="AH830" s="482"/>
      <c r="AI830" s="482"/>
      <c r="AJ830" s="482"/>
      <c r="AK830" s="482"/>
      <c r="AL830" s="482"/>
      <c r="AM830" s="482"/>
      <c r="AN830" s="482"/>
    </row>
    <row r="831" spans="1:40" ht="12.75" customHeight="1" x14ac:dyDescent="0.2">
      <c r="A831" s="482"/>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2"/>
      <c r="AD831" s="482"/>
      <c r="AE831" s="482"/>
      <c r="AF831" s="482"/>
      <c r="AG831" s="482"/>
      <c r="AH831" s="482"/>
      <c r="AI831" s="482"/>
      <c r="AJ831" s="482"/>
      <c r="AK831" s="482"/>
      <c r="AL831" s="482"/>
      <c r="AM831" s="482"/>
      <c r="AN831" s="482"/>
    </row>
    <row r="832" spans="1:40" ht="12.75" customHeight="1" x14ac:dyDescent="0.2">
      <c r="A832" s="482"/>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2"/>
      <c r="AD832" s="482"/>
      <c r="AE832" s="482"/>
      <c r="AF832" s="482"/>
      <c r="AG832" s="482"/>
      <c r="AH832" s="482"/>
      <c r="AI832" s="482"/>
      <c r="AJ832" s="482"/>
      <c r="AK832" s="482"/>
      <c r="AL832" s="482"/>
      <c r="AM832" s="482"/>
      <c r="AN832" s="482"/>
    </row>
    <row r="833" spans="1:40" ht="12.75" customHeight="1" x14ac:dyDescent="0.2">
      <c r="A833" s="482"/>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2"/>
      <c r="AD833" s="482"/>
      <c r="AE833" s="482"/>
      <c r="AF833" s="482"/>
      <c r="AG833" s="482"/>
      <c r="AH833" s="482"/>
      <c r="AI833" s="482"/>
      <c r="AJ833" s="482"/>
      <c r="AK833" s="482"/>
      <c r="AL833" s="482"/>
      <c r="AM833" s="482"/>
      <c r="AN833" s="482"/>
    </row>
    <row r="834" spans="1:40" ht="12.75" customHeight="1" x14ac:dyDescent="0.2">
      <c r="A834" s="482"/>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2"/>
      <c r="AD834" s="482"/>
      <c r="AE834" s="482"/>
      <c r="AF834" s="482"/>
      <c r="AG834" s="482"/>
      <c r="AH834" s="482"/>
      <c r="AI834" s="482"/>
      <c r="AJ834" s="482"/>
      <c r="AK834" s="482"/>
      <c r="AL834" s="482"/>
      <c r="AM834" s="482"/>
      <c r="AN834" s="482"/>
    </row>
    <row r="835" spans="1:40" ht="12.75" customHeight="1" x14ac:dyDescent="0.2">
      <c r="A835" s="482"/>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2"/>
      <c r="AD835" s="482"/>
      <c r="AE835" s="482"/>
      <c r="AF835" s="482"/>
      <c r="AG835" s="482"/>
      <c r="AH835" s="482"/>
      <c r="AI835" s="482"/>
      <c r="AJ835" s="482"/>
      <c r="AK835" s="482"/>
      <c r="AL835" s="482"/>
      <c r="AM835" s="482"/>
      <c r="AN835" s="482"/>
    </row>
    <row r="836" spans="1:40" ht="12.75" customHeight="1" x14ac:dyDescent="0.2">
      <c r="A836" s="482"/>
      <c r="B836" s="482"/>
      <c r="C836" s="482"/>
      <c r="D836" s="482"/>
      <c r="E836" s="482"/>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c r="AB836" s="482"/>
      <c r="AC836" s="482"/>
      <c r="AD836" s="482"/>
      <c r="AE836" s="482"/>
      <c r="AF836" s="482"/>
      <c r="AG836" s="482"/>
      <c r="AH836" s="482"/>
      <c r="AI836" s="482"/>
      <c r="AJ836" s="482"/>
      <c r="AK836" s="482"/>
      <c r="AL836" s="482"/>
      <c r="AM836" s="482"/>
      <c r="AN836" s="482"/>
    </row>
    <row r="837" spans="1:40" ht="12.75" customHeight="1" x14ac:dyDescent="0.2">
      <c r="A837" s="482"/>
      <c r="B837" s="482"/>
      <c r="C837" s="482"/>
      <c r="D837" s="482"/>
      <c r="E837" s="482"/>
      <c r="F837" s="482"/>
      <c r="G837" s="482"/>
      <c r="H837" s="482"/>
      <c r="I837" s="482"/>
      <c r="J837" s="482"/>
      <c r="K837" s="482"/>
      <c r="L837" s="482"/>
      <c r="M837" s="482"/>
      <c r="N837" s="482"/>
      <c r="O837" s="482"/>
      <c r="P837" s="482"/>
      <c r="Q837" s="482"/>
      <c r="R837" s="482"/>
      <c r="S837" s="482"/>
      <c r="T837" s="482"/>
      <c r="U837" s="482"/>
      <c r="V837" s="482"/>
      <c r="W837" s="482"/>
      <c r="X837" s="482"/>
      <c r="Y837" s="482"/>
      <c r="Z837" s="482"/>
      <c r="AA837" s="482"/>
      <c r="AB837" s="482"/>
      <c r="AC837" s="482"/>
      <c r="AD837" s="482"/>
      <c r="AE837" s="482"/>
      <c r="AF837" s="482"/>
      <c r="AG837" s="482"/>
      <c r="AH837" s="482"/>
      <c r="AI837" s="482"/>
      <c r="AJ837" s="482"/>
      <c r="AK837" s="482"/>
      <c r="AL837" s="482"/>
      <c r="AM837" s="482"/>
      <c r="AN837" s="482"/>
    </row>
    <row r="838" spans="1:40" ht="12.75" customHeight="1" x14ac:dyDescent="0.2">
      <c r="A838" s="482"/>
      <c r="B838" s="482"/>
      <c r="C838" s="482"/>
      <c r="D838" s="482"/>
      <c r="E838" s="482"/>
      <c r="F838" s="482"/>
      <c r="G838" s="482"/>
      <c r="H838" s="482"/>
      <c r="I838" s="482"/>
      <c r="J838" s="482"/>
      <c r="K838" s="482"/>
      <c r="L838" s="482"/>
      <c r="M838" s="482"/>
      <c r="N838" s="482"/>
      <c r="O838" s="482"/>
      <c r="P838" s="482"/>
      <c r="Q838" s="482"/>
      <c r="R838" s="482"/>
      <c r="S838" s="482"/>
      <c r="T838" s="482"/>
      <c r="U838" s="482"/>
      <c r="V838" s="482"/>
      <c r="W838" s="482"/>
      <c r="X838" s="482"/>
      <c r="Y838" s="482"/>
      <c r="Z838" s="482"/>
      <c r="AA838" s="482"/>
      <c r="AB838" s="482"/>
      <c r="AC838" s="482"/>
      <c r="AD838" s="482"/>
      <c r="AE838" s="482"/>
      <c r="AF838" s="482"/>
      <c r="AG838" s="482"/>
      <c r="AH838" s="482"/>
      <c r="AI838" s="482"/>
      <c r="AJ838" s="482"/>
      <c r="AK838" s="482"/>
      <c r="AL838" s="482"/>
      <c r="AM838" s="482"/>
      <c r="AN838" s="482"/>
    </row>
    <row r="839" spans="1:40" ht="12.75" customHeight="1" x14ac:dyDescent="0.2">
      <c r="A839" s="482"/>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c r="AB839" s="482"/>
      <c r="AC839" s="482"/>
      <c r="AD839" s="482"/>
      <c r="AE839" s="482"/>
      <c r="AF839" s="482"/>
      <c r="AG839" s="482"/>
      <c r="AH839" s="482"/>
      <c r="AI839" s="482"/>
      <c r="AJ839" s="482"/>
      <c r="AK839" s="482"/>
      <c r="AL839" s="482"/>
      <c r="AM839" s="482"/>
      <c r="AN839" s="482"/>
    </row>
    <row r="840" spans="1:40" ht="12.75" customHeight="1" x14ac:dyDescent="0.2">
      <c r="A840" s="482"/>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2"/>
      <c r="AD840" s="482"/>
      <c r="AE840" s="482"/>
      <c r="AF840" s="482"/>
      <c r="AG840" s="482"/>
      <c r="AH840" s="482"/>
      <c r="AI840" s="482"/>
      <c r="AJ840" s="482"/>
      <c r="AK840" s="482"/>
      <c r="AL840" s="482"/>
      <c r="AM840" s="482"/>
      <c r="AN840" s="482"/>
    </row>
    <row r="841" spans="1:40" ht="12.75" customHeight="1" x14ac:dyDescent="0.2">
      <c r="A841" s="482"/>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2"/>
      <c r="AD841" s="482"/>
      <c r="AE841" s="482"/>
      <c r="AF841" s="482"/>
      <c r="AG841" s="482"/>
      <c r="AH841" s="482"/>
      <c r="AI841" s="482"/>
      <c r="AJ841" s="482"/>
      <c r="AK841" s="482"/>
      <c r="AL841" s="482"/>
      <c r="AM841" s="482"/>
      <c r="AN841" s="482"/>
    </row>
    <row r="842" spans="1:40" ht="12.75" customHeight="1" x14ac:dyDescent="0.2">
      <c r="A842" s="482"/>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2"/>
      <c r="AD842" s="482"/>
      <c r="AE842" s="482"/>
      <c r="AF842" s="482"/>
      <c r="AG842" s="482"/>
      <c r="AH842" s="482"/>
      <c r="AI842" s="482"/>
      <c r="AJ842" s="482"/>
      <c r="AK842" s="482"/>
      <c r="AL842" s="482"/>
      <c r="AM842" s="482"/>
      <c r="AN842" s="482"/>
    </row>
    <row r="843" spans="1:40" ht="12.75" customHeight="1" x14ac:dyDescent="0.2">
      <c r="A843" s="482"/>
      <c r="B843" s="482"/>
      <c r="C843" s="482"/>
      <c r="D843" s="482"/>
      <c r="E843" s="482"/>
      <c r="F843" s="482"/>
      <c r="G843" s="482"/>
      <c r="H843" s="482"/>
      <c r="I843" s="482"/>
      <c r="J843" s="482"/>
      <c r="K843" s="482"/>
      <c r="L843" s="482"/>
      <c r="M843" s="482"/>
      <c r="N843" s="482"/>
      <c r="O843" s="482"/>
      <c r="P843" s="482"/>
      <c r="Q843" s="482"/>
      <c r="R843" s="482"/>
      <c r="S843" s="482"/>
      <c r="T843" s="482"/>
      <c r="U843" s="482"/>
      <c r="V843" s="482"/>
      <c r="W843" s="482"/>
      <c r="X843" s="482"/>
      <c r="Y843" s="482"/>
      <c r="Z843" s="482"/>
      <c r="AA843" s="482"/>
      <c r="AB843" s="482"/>
      <c r="AC843" s="482"/>
      <c r="AD843" s="482"/>
      <c r="AE843" s="482"/>
      <c r="AF843" s="482"/>
      <c r="AG843" s="482"/>
      <c r="AH843" s="482"/>
      <c r="AI843" s="482"/>
      <c r="AJ843" s="482"/>
      <c r="AK843" s="482"/>
      <c r="AL843" s="482"/>
      <c r="AM843" s="482"/>
      <c r="AN843" s="482"/>
    </row>
    <row r="844" spans="1:40" ht="12.75" customHeight="1" x14ac:dyDescent="0.2">
      <c r="A844" s="482"/>
      <c r="B844" s="482"/>
      <c r="C844" s="482"/>
      <c r="D844" s="482"/>
      <c r="E844" s="482"/>
      <c r="F844" s="482"/>
      <c r="G844" s="482"/>
      <c r="H844" s="482"/>
      <c r="I844" s="482"/>
      <c r="J844" s="482"/>
      <c r="K844" s="482"/>
      <c r="L844" s="482"/>
      <c r="M844" s="482"/>
      <c r="N844" s="482"/>
      <c r="O844" s="482"/>
      <c r="P844" s="482"/>
      <c r="Q844" s="482"/>
      <c r="R844" s="482"/>
      <c r="S844" s="482"/>
      <c r="T844" s="482"/>
      <c r="U844" s="482"/>
      <c r="V844" s="482"/>
      <c r="W844" s="482"/>
      <c r="X844" s="482"/>
      <c r="Y844" s="482"/>
      <c r="Z844" s="482"/>
      <c r="AA844" s="482"/>
      <c r="AB844" s="482"/>
      <c r="AC844" s="482"/>
      <c r="AD844" s="482"/>
      <c r="AE844" s="482"/>
      <c r="AF844" s="482"/>
      <c r="AG844" s="482"/>
      <c r="AH844" s="482"/>
      <c r="AI844" s="482"/>
      <c r="AJ844" s="482"/>
      <c r="AK844" s="482"/>
      <c r="AL844" s="482"/>
      <c r="AM844" s="482"/>
      <c r="AN844" s="482"/>
    </row>
    <row r="845" spans="1:40" ht="12.75" customHeight="1" x14ac:dyDescent="0.2">
      <c r="A845" s="482"/>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c r="AE845" s="482"/>
      <c r="AF845" s="482"/>
      <c r="AG845" s="482"/>
      <c r="AH845" s="482"/>
      <c r="AI845" s="482"/>
      <c r="AJ845" s="482"/>
      <c r="AK845" s="482"/>
      <c r="AL845" s="482"/>
      <c r="AM845" s="482"/>
      <c r="AN845" s="482"/>
    </row>
    <row r="846" spans="1:40" ht="12.75" customHeight="1" x14ac:dyDescent="0.2">
      <c r="A846" s="482"/>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c r="AE846" s="482"/>
      <c r="AF846" s="482"/>
      <c r="AG846" s="482"/>
      <c r="AH846" s="482"/>
      <c r="AI846" s="482"/>
      <c r="AJ846" s="482"/>
      <c r="AK846" s="482"/>
      <c r="AL846" s="482"/>
      <c r="AM846" s="482"/>
      <c r="AN846" s="482"/>
    </row>
    <row r="847" spans="1:40" ht="12.75" customHeight="1" x14ac:dyDescent="0.2">
      <c r="A847" s="482"/>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2"/>
      <c r="AD847" s="482"/>
      <c r="AE847" s="482"/>
      <c r="AF847" s="482"/>
      <c r="AG847" s="482"/>
      <c r="AH847" s="482"/>
      <c r="AI847" s="482"/>
      <c r="AJ847" s="482"/>
      <c r="AK847" s="482"/>
      <c r="AL847" s="482"/>
      <c r="AM847" s="482"/>
      <c r="AN847" s="482"/>
    </row>
    <row r="848" spans="1:40" ht="12.75" customHeight="1" x14ac:dyDescent="0.2">
      <c r="A848" s="482"/>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2"/>
      <c r="AD848" s="482"/>
      <c r="AE848" s="482"/>
      <c r="AF848" s="482"/>
      <c r="AG848" s="482"/>
      <c r="AH848" s="482"/>
      <c r="AI848" s="482"/>
      <c r="AJ848" s="482"/>
      <c r="AK848" s="482"/>
      <c r="AL848" s="482"/>
      <c r="AM848" s="482"/>
      <c r="AN848" s="482"/>
    </row>
    <row r="849" spans="1:40" ht="12.75" customHeight="1" x14ac:dyDescent="0.2">
      <c r="A849" s="482"/>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2"/>
      <c r="AD849" s="482"/>
      <c r="AE849" s="482"/>
      <c r="AF849" s="482"/>
      <c r="AG849" s="482"/>
      <c r="AH849" s="482"/>
      <c r="AI849" s="482"/>
      <c r="AJ849" s="482"/>
      <c r="AK849" s="482"/>
      <c r="AL849" s="482"/>
      <c r="AM849" s="482"/>
      <c r="AN849" s="482"/>
    </row>
    <row r="850" spans="1:40" ht="12.75" customHeight="1" x14ac:dyDescent="0.2">
      <c r="A850" s="482"/>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c r="AE850" s="482"/>
      <c r="AF850" s="482"/>
      <c r="AG850" s="482"/>
      <c r="AH850" s="482"/>
      <c r="AI850" s="482"/>
      <c r="AJ850" s="482"/>
      <c r="AK850" s="482"/>
      <c r="AL850" s="482"/>
      <c r="AM850" s="482"/>
      <c r="AN850" s="482"/>
    </row>
    <row r="851" spans="1:40" ht="12.75" customHeight="1" x14ac:dyDescent="0.2">
      <c r="A851" s="482"/>
      <c r="B851" s="482"/>
      <c r="C851" s="482"/>
      <c r="D851" s="482"/>
      <c r="E851" s="482"/>
      <c r="F851" s="482"/>
      <c r="G851" s="482"/>
      <c r="H851" s="482"/>
      <c r="I851" s="482"/>
      <c r="J851" s="482"/>
      <c r="K851" s="482"/>
      <c r="L851" s="482"/>
      <c r="M851" s="482"/>
      <c r="N851" s="482"/>
      <c r="O851" s="482"/>
      <c r="P851" s="482"/>
      <c r="Q851" s="482"/>
      <c r="R851" s="482"/>
      <c r="S851" s="482"/>
      <c r="T851" s="482"/>
      <c r="U851" s="482"/>
      <c r="V851" s="482"/>
      <c r="W851" s="482"/>
      <c r="X851" s="482"/>
      <c r="Y851" s="482"/>
      <c r="Z851" s="482"/>
      <c r="AA851" s="482"/>
      <c r="AB851" s="482"/>
      <c r="AC851" s="482"/>
      <c r="AD851" s="482"/>
      <c r="AE851" s="482"/>
      <c r="AF851" s="482"/>
      <c r="AG851" s="482"/>
      <c r="AH851" s="482"/>
      <c r="AI851" s="482"/>
      <c r="AJ851" s="482"/>
      <c r="AK851" s="482"/>
      <c r="AL851" s="482"/>
      <c r="AM851" s="482"/>
      <c r="AN851" s="482"/>
    </row>
    <row r="852" spans="1:40" ht="12.75" customHeight="1" x14ac:dyDescent="0.2">
      <c r="A852" s="482"/>
      <c r="B852" s="482"/>
      <c r="C852" s="482"/>
      <c r="D852" s="482"/>
      <c r="E852" s="482"/>
      <c r="F852" s="482"/>
      <c r="G852" s="482"/>
      <c r="H852" s="482"/>
      <c r="I852" s="482"/>
      <c r="J852" s="482"/>
      <c r="K852" s="482"/>
      <c r="L852" s="482"/>
      <c r="M852" s="482"/>
      <c r="N852" s="482"/>
      <c r="O852" s="482"/>
      <c r="P852" s="482"/>
      <c r="Q852" s="482"/>
      <c r="R852" s="482"/>
      <c r="S852" s="482"/>
      <c r="T852" s="482"/>
      <c r="U852" s="482"/>
      <c r="V852" s="482"/>
      <c r="W852" s="482"/>
      <c r="X852" s="482"/>
      <c r="Y852" s="482"/>
      <c r="Z852" s="482"/>
      <c r="AA852" s="482"/>
      <c r="AB852" s="482"/>
      <c r="AC852" s="482"/>
      <c r="AD852" s="482"/>
      <c r="AE852" s="482"/>
      <c r="AF852" s="482"/>
      <c r="AG852" s="482"/>
      <c r="AH852" s="482"/>
      <c r="AI852" s="482"/>
      <c r="AJ852" s="482"/>
      <c r="AK852" s="482"/>
      <c r="AL852" s="482"/>
      <c r="AM852" s="482"/>
      <c r="AN852" s="482"/>
    </row>
    <row r="853" spans="1:40" ht="12.75" customHeight="1" x14ac:dyDescent="0.2">
      <c r="A853" s="482"/>
      <c r="B853" s="482"/>
      <c r="C853" s="482"/>
      <c r="D853" s="482"/>
      <c r="E853" s="482"/>
      <c r="F853" s="482"/>
      <c r="G853" s="482"/>
      <c r="H853" s="482"/>
      <c r="I853" s="482"/>
      <c r="J853" s="482"/>
      <c r="K853" s="482"/>
      <c r="L853" s="482"/>
      <c r="M853" s="482"/>
      <c r="N853" s="482"/>
      <c r="O853" s="482"/>
      <c r="P853" s="482"/>
      <c r="Q853" s="482"/>
      <c r="R853" s="482"/>
      <c r="S853" s="482"/>
      <c r="T853" s="482"/>
      <c r="U853" s="482"/>
      <c r="V853" s="482"/>
      <c r="W853" s="482"/>
      <c r="X853" s="482"/>
      <c r="Y853" s="482"/>
      <c r="Z853" s="482"/>
      <c r="AA853" s="482"/>
      <c r="AB853" s="482"/>
      <c r="AC853" s="482"/>
      <c r="AD853" s="482"/>
      <c r="AE853" s="482"/>
      <c r="AF853" s="482"/>
      <c r="AG853" s="482"/>
      <c r="AH853" s="482"/>
      <c r="AI853" s="482"/>
      <c r="AJ853" s="482"/>
      <c r="AK853" s="482"/>
      <c r="AL853" s="482"/>
      <c r="AM853" s="482"/>
      <c r="AN853" s="482"/>
    </row>
    <row r="854" spans="1:40" ht="12.75" customHeight="1" x14ac:dyDescent="0.2">
      <c r="A854" s="482"/>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2"/>
      <c r="AD854" s="482"/>
      <c r="AE854" s="482"/>
      <c r="AF854" s="482"/>
      <c r="AG854" s="482"/>
      <c r="AH854" s="482"/>
      <c r="AI854" s="482"/>
      <c r="AJ854" s="482"/>
      <c r="AK854" s="482"/>
      <c r="AL854" s="482"/>
      <c r="AM854" s="482"/>
      <c r="AN854" s="482"/>
    </row>
    <row r="855" spans="1:40" ht="12.75" customHeight="1" x14ac:dyDescent="0.2">
      <c r="A855" s="482"/>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c r="AB855" s="482"/>
      <c r="AC855" s="482"/>
      <c r="AD855" s="482"/>
      <c r="AE855" s="482"/>
      <c r="AF855" s="482"/>
      <c r="AG855" s="482"/>
      <c r="AH855" s="482"/>
      <c r="AI855" s="482"/>
      <c r="AJ855" s="482"/>
      <c r="AK855" s="482"/>
      <c r="AL855" s="482"/>
      <c r="AM855" s="482"/>
      <c r="AN855" s="482"/>
    </row>
    <row r="856" spans="1:40" ht="12.75" customHeight="1" x14ac:dyDescent="0.2">
      <c r="A856" s="482"/>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2"/>
      <c r="Z856" s="482"/>
      <c r="AA856" s="482"/>
      <c r="AB856" s="482"/>
      <c r="AC856" s="482"/>
      <c r="AD856" s="482"/>
      <c r="AE856" s="482"/>
      <c r="AF856" s="482"/>
      <c r="AG856" s="482"/>
      <c r="AH856" s="482"/>
      <c r="AI856" s="482"/>
      <c r="AJ856" s="482"/>
      <c r="AK856" s="482"/>
      <c r="AL856" s="482"/>
      <c r="AM856" s="482"/>
      <c r="AN856" s="482"/>
    </row>
    <row r="857" spans="1:40" ht="12.75" customHeight="1" x14ac:dyDescent="0.2">
      <c r="A857" s="482"/>
      <c r="B857" s="482"/>
      <c r="C857" s="482"/>
      <c r="D857" s="482"/>
      <c r="E857" s="482"/>
      <c r="F857" s="482"/>
      <c r="G857" s="482"/>
      <c r="H857" s="482"/>
      <c r="I857" s="482"/>
      <c r="J857" s="482"/>
      <c r="K857" s="482"/>
      <c r="L857" s="482"/>
      <c r="M857" s="482"/>
      <c r="N857" s="482"/>
      <c r="O857" s="482"/>
      <c r="P857" s="482"/>
      <c r="Q857" s="482"/>
      <c r="R857" s="482"/>
      <c r="S857" s="482"/>
      <c r="T857" s="482"/>
      <c r="U857" s="482"/>
      <c r="V857" s="482"/>
      <c r="W857" s="482"/>
      <c r="X857" s="482"/>
      <c r="Y857" s="482"/>
      <c r="Z857" s="482"/>
      <c r="AA857" s="482"/>
      <c r="AB857" s="482"/>
      <c r="AC857" s="482"/>
      <c r="AD857" s="482"/>
      <c r="AE857" s="482"/>
      <c r="AF857" s="482"/>
      <c r="AG857" s="482"/>
      <c r="AH857" s="482"/>
      <c r="AI857" s="482"/>
      <c r="AJ857" s="482"/>
      <c r="AK857" s="482"/>
      <c r="AL857" s="482"/>
      <c r="AM857" s="482"/>
      <c r="AN857" s="482"/>
    </row>
    <row r="858" spans="1:40" ht="12.75" customHeight="1" x14ac:dyDescent="0.2">
      <c r="A858" s="482"/>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82"/>
      <c r="Z858" s="482"/>
      <c r="AA858" s="482"/>
      <c r="AB858" s="482"/>
      <c r="AC858" s="482"/>
      <c r="AD858" s="482"/>
      <c r="AE858" s="482"/>
      <c r="AF858" s="482"/>
      <c r="AG858" s="482"/>
      <c r="AH858" s="482"/>
      <c r="AI858" s="482"/>
      <c r="AJ858" s="482"/>
      <c r="AK858" s="482"/>
      <c r="AL858" s="482"/>
      <c r="AM858" s="482"/>
      <c r="AN858" s="482"/>
    </row>
    <row r="859" spans="1:40" ht="12.75" customHeight="1" x14ac:dyDescent="0.2">
      <c r="A859" s="482"/>
      <c r="B859" s="482"/>
      <c r="C859" s="482"/>
      <c r="D859" s="482"/>
      <c r="E859" s="482"/>
      <c r="F859" s="482"/>
      <c r="G859" s="482"/>
      <c r="H859" s="482"/>
      <c r="I859" s="482"/>
      <c r="J859" s="482"/>
      <c r="K859" s="482"/>
      <c r="L859" s="482"/>
      <c r="M859" s="482"/>
      <c r="N859" s="482"/>
      <c r="O859" s="482"/>
      <c r="P859" s="482"/>
      <c r="Q859" s="482"/>
      <c r="R859" s="482"/>
      <c r="S859" s="482"/>
      <c r="T859" s="482"/>
      <c r="U859" s="482"/>
      <c r="V859" s="482"/>
      <c r="W859" s="482"/>
      <c r="X859" s="482"/>
      <c r="Y859" s="482"/>
      <c r="Z859" s="482"/>
      <c r="AA859" s="482"/>
      <c r="AB859" s="482"/>
      <c r="AC859" s="482"/>
      <c r="AD859" s="482"/>
      <c r="AE859" s="482"/>
      <c r="AF859" s="482"/>
      <c r="AG859" s="482"/>
      <c r="AH859" s="482"/>
      <c r="AI859" s="482"/>
      <c r="AJ859" s="482"/>
      <c r="AK859" s="482"/>
      <c r="AL859" s="482"/>
      <c r="AM859" s="482"/>
      <c r="AN859" s="482"/>
    </row>
    <row r="860" spans="1:40" ht="12.75" customHeight="1" x14ac:dyDescent="0.2">
      <c r="A860" s="482"/>
      <c r="B860" s="482"/>
      <c r="C860" s="482"/>
      <c r="D860" s="482"/>
      <c r="E860" s="482"/>
      <c r="F860" s="482"/>
      <c r="G860" s="482"/>
      <c r="H860" s="482"/>
      <c r="I860" s="482"/>
      <c r="J860" s="482"/>
      <c r="K860" s="482"/>
      <c r="L860" s="482"/>
      <c r="M860" s="482"/>
      <c r="N860" s="482"/>
      <c r="O860" s="482"/>
      <c r="P860" s="482"/>
      <c r="Q860" s="482"/>
      <c r="R860" s="482"/>
      <c r="S860" s="482"/>
      <c r="T860" s="482"/>
      <c r="U860" s="482"/>
      <c r="V860" s="482"/>
      <c r="W860" s="482"/>
      <c r="X860" s="482"/>
      <c r="Y860" s="482"/>
      <c r="Z860" s="482"/>
      <c r="AA860" s="482"/>
      <c r="AB860" s="482"/>
      <c r="AC860" s="482"/>
      <c r="AD860" s="482"/>
      <c r="AE860" s="482"/>
      <c r="AF860" s="482"/>
      <c r="AG860" s="482"/>
      <c r="AH860" s="482"/>
      <c r="AI860" s="482"/>
      <c r="AJ860" s="482"/>
      <c r="AK860" s="482"/>
      <c r="AL860" s="482"/>
      <c r="AM860" s="482"/>
      <c r="AN860" s="482"/>
    </row>
    <row r="861" spans="1:40" ht="12.75" customHeight="1" x14ac:dyDescent="0.2">
      <c r="A861" s="482"/>
      <c r="B861" s="482"/>
      <c r="C861" s="482"/>
      <c r="D861" s="482"/>
      <c r="E861" s="482"/>
      <c r="F861" s="482"/>
      <c r="G861" s="482"/>
      <c r="H861" s="482"/>
      <c r="I861" s="482"/>
      <c r="J861" s="482"/>
      <c r="K861" s="482"/>
      <c r="L861" s="482"/>
      <c r="M861" s="482"/>
      <c r="N861" s="482"/>
      <c r="O861" s="482"/>
      <c r="P861" s="482"/>
      <c r="Q861" s="482"/>
      <c r="R861" s="482"/>
      <c r="S861" s="482"/>
      <c r="T861" s="482"/>
      <c r="U861" s="482"/>
      <c r="V861" s="482"/>
      <c r="W861" s="482"/>
      <c r="X861" s="482"/>
      <c r="Y861" s="482"/>
      <c r="Z861" s="482"/>
      <c r="AA861" s="482"/>
      <c r="AB861" s="482"/>
      <c r="AC861" s="482"/>
      <c r="AD861" s="482"/>
      <c r="AE861" s="482"/>
      <c r="AF861" s="482"/>
      <c r="AG861" s="482"/>
      <c r="AH861" s="482"/>
      <c r="AI861" s="482"/>
      <c r="AJ861" s="482"/>
      <c r="AK861" s="482"/>
      <c r="AL861" s="482"/>
      <c r="AM861" s="482"/>
      <c r="AN861" s="482"/>
    </row>
    <row r="862" spans="1:40" ht="12.75" customHeight="1" x14ac:dyDescent="0.2">
      <c r="A862" s="482"/>
      <c r="B862" s="482"/>
      <c r="C862" s="482"/>
      <c r="D862" s="482"/>
      <c r="E862" s="482"/>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c r="AB862" s="482"/>
      <c r="AC862" s="482"/>
      <c r="AD862" s="482"/>
      <c r="AE862" s="482"/>
      <c r="AF862" s="482"/>
      <c r="AG862" s="482"/>
      <c r="AH862" s="482"/>
      <c r="AI862" s="482"/>
      <c r="AJ862" s="482"/>
      <c r="AK862" s="482"/>
      <c r="AL862" s="482"/>
      <c r="AM862" s="482"/>
      <c r="AN862" s="482"/>
    </row>
    <row r="863" spans="1:40" ht="12.75" customHeight="1" x14ac:dyDescent="0.2">
      <c r="A863" s="482"/>
      <c r="B863" s="482"/>
      <c r="C863" s="482"/>
      <c r="D863" s="482"/>
      <c r="E863" s="482"/>
      <c r="F863" s="482"/>
      <c r="G863" s="482"/>
      <c r="H863" s="482"/>
      <c r="I863" s="482"/>
      <c r="J863" s="482"/>
      <c r="K863" s="482"/>
      <c r="L863" s="482"/>
      <c r="M863" s="482"/>
      <c r="N863" s="482"/>
      <c r="O863" s="482"/>
      <c r="P863" s="482"/>
      <c r="Q863" s="482"/>
      <c r="R863" s="482"/>
      <c r="S863" s="482"/>
      <c r="T863" s="482"/>
      <c r="U863" s="482"/>
      <c r="V863" s="482"/>
      <c r="W863" s="482"/>
      <c r="X863" s="482"/>
      <c r="Y863" s="482"/>
      <c r="Z863" s="482"/>
      <c r="AA863" s="482"/>
      <c r="AB863" s="482"/>
      <c r="AC863" s="482"/>
      <c r="AD863" s="482"/>
      <c r="AE863" s="482"/>
      <c r="AF863" s="482"/>
      <c r="AG863" s="482"/>
      <c r="AH863" s="482"/>
      <c r="AI863" s="482"/>
      <c r="AJ863" s="482"/>
      <c r="AK863" s="482"/>
      <c r="AL863" s="482"/>
      <c r="AM863" s="482"/>
      <c r="AN863" s="482"/>
    </row>
    <row r="864" spans="1:40" ht="12.75" customHeight="1" x14ac:dyDescent="0.2">
      <c r="A864" s="482"/>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c r="AB864" s="482"/>
      <c r="AC864" s="482"/>
      <c r="AD864" s="482"/>
      <c r="AE864" s="482"/>
      <c r="AF864" s="482"/>
      <c r="AG864" s="482"/>
      <c r="AH864" s="482"/>
      <c r="AI864" s="482"/>
      <c r="AJ864" s="482"/>
      <c r="AK864" s="482"/>
      <c r="AL864" s="482"/>
      <c r="AM864" s="482"/>
      <c r="AN864" s="482"/>
    </row>
    <row r="865" spans="1:40" ht="12.75" customHeight="1" x14ac:dyDescent="0.2">
      <c r="A865" s="482"/>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2"/>
      <c r="AD865" s="482"/>
      <c r="AE865" s="482"/>
      <c r="AF865" s="482"/>
      <c r="AG865" s="482"/>
      <c r="AH865" s="482"/>
      <c r="AI865" s="482"/>
      <c r="AJ865" s="482"/>
      <c r="AK865" s="482"/>
      <c r="AL865" s="482"/>
      <c r="AM865" s="482"/>
      <c r="AN865" s="482"/>
    </row>
    <row r="866" spans="1:40" ht="12.75" customHeight="1" x14ac:dyDescent="0.2">
      <c r="A866" s="482"/>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2"/>
      <c r="AD866" s="482"/>
      <c r="AE866" s="482"/>
      <c r="AF866" s="482"/>
      <c r="AG866" s="482"/>
      <c r="AH866" s="482"/>
      <c r="AI866" s="482"/>
      <c r="AJ866" s="482"/>
      <c r="AK866" s="482"/>
      <c r="AL866" s="482"/>
      <c r="AM866" s="482"/>
      <c r="AN866" s="482"/>
    </row>
    <row r="867" spans="1:40" ht="12.75" customHeight="1" x14ac:dyDescent="0.2">
      <c r="A867" s="482"/>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c r="AB867" s="482"/>
      <c r="AC867" s="482"/>
      <c r="AD867" s="482"/>
      <c r="AE867" s="482"/>
      <c r="AF867" s="482"/>
      <c r="AG867" s="482"/>
      <c r="AH867" s="482"/>
      <c r="AI867" s="482"/>
      <c r="AJ867" s="482"/>
      <c r="AK867" s="482"/>
      <c r="AL867" s="482"/>
      <c r="AM867" s="482"/>
      <c r="AN867" s="482"/>
    </row>
    <row r="868" spans="1:40" ht="12.75" customHeight="1" x14ac:dyDescent="0.2">
      <c r="A868" s="482"/>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c r="AB868" s="482"/>
      <c r="AC868" s="482"/>
      <c r="AD868" s="482"/>
      <c r="AE868" s="482"/>
      <c r="AF868" s="482"/>
      <c r="AG868" s="482"/>
      <c r="AH868" s="482"/>
      <c r="AI868" s="482"/>
      <c r="AJ868" s="482"/>
      <c r="AK868" s="482"/>
      <c r="AL868" s="482"/>
      <c r="AM868" s="482"/>
      <c r="AN868" s="482"/>
    </row>
    <row r="869" spans="1:40" ht="12.75" customHeight="1" x14ac:dyDescent="0.2">
      <c r="A869" s="482"/>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c r="AB869" s="482"/>
      <c r="AC869" s="482"/>
      <c r="AD869" s="482"/>
      <c r="AE869" s="482"/>
      <c r="AF869" s="482"/>
      <c r="AG869" s="482"/>
      <c r="AH869" s="482"/>
      <c r="AI869" s="482"/>
      <c r="AJ869" s="482"/>
      <c r="AK869" s="482"/>
      <c r="AL869" s="482"/>
      <c r="AM869" s="482"/>
      <c r="AN869" s="482"/>
    </row>
    <row r="870" spans="1:40" ht="12.75" customHeight="1" x14ac:dyDescent="0.2">
      <c r="A870" s="482"/>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2"/>
      <c r="AD870" s="482"/>
      <c r="AE870" s="482"/>
      <c r="AF870" s="482"/>
      <c r="AG870" s="482"/>
      <c r="AH870" s="482"/>
      <c r="AI870" s="482"/>
      <c r="AJ870" s="482"/>
      <c r="AK870" s="482"/>
      <c r="AL870" s="482"/>
      <c r="AM870" s="482"/>
      <c r="AN870" s="482"/>
    </row>
    <row r="871" spans="1:40" ht="12.75" customHeight="1" x14ac:dyDescent="0.2">
      <c r="A871" s="482"/>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c r="AB871" s="482"/>
      <c r="AC871" s="482"/>
      <c r="AD871" s="482"/>
      <c r="AE871" s="482"/>
      <c r="AF871" s="482"/>
      <c r="AG871" s="482"/>
      <c r="AH871" s="482"/>
      <c r="AI871" s="482"/>
      <c r="AJ871" s="482"/>
      <c r="AK871" s="482"/>
      <c r="AL871" s="482"/>
      <c r="AM871" s="482"/>
      <c r="AN871" s="482"/>
    </row>
    <row r="872" spans="1:40" ht="12.75" customHeight="1" x14ac:dyDescent="0.2">
      <c r="A872" s="482"/>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c r="AB872" s="482"/>
      <c r="AC872" s="482"/>
      <c r="AD872" s="482"/>
      <c r="AE872" s="482"/>
      <c r="AF872" s="482"/>
      <c r="AG872" s="482"/>
      <c r="AH872" s="482"/>
      <c r="AI872" s="482"/>
      <c r="AJ872" s="482"/>
      <c r="AK872" s="482"/>
      <c r="AL872" s="482"/>
      <c r="AM872" s="482"/>
      <c r="AN872" s="482"/>
    </row>
    <row r="873" spans="1:40" ht="12.75" customHeight="1" x14ac:dyDescent="0.2">
      <c r="A873" s="482"/>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2"/>
      <c r="AD873" s="482"/>
      <c r="AE873" s="482"/>
      <c r="AF873" s="482"/>
      <c r="AG873" s="482"/>
      <c r="AH873" s="482"/>
      <c r="AI873" s="482"/>
      <c r="AJ873" s="482"/>
      <c r="AK873" s="482"/>
      <c r="AL873" s="482"/>
      <c r="AM873" s="482"/>
      <c r="AN873" s="482"/>
    </row>
    <row r="874" spans="1:40" ht="12.75" customHeight="1" x14ac:dyDescent="0.2">
      <c r="A874" s="482"/>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2"/>
      <c r="AD874" s="482"/>
      <c r="AE874" s="482"/>
      <c r="AF874" s="482"/>
      <c r="AG874" s="482"/>
      <c r="AH874" s="482"/>
      <c r="AI874" s="482"/>
      <c r="AJ874" s="482"/>
      <c r="AK874" s="482"/>
      <c r="AL874" s="482"/>
      <c r="AM874" s="482"/>
      <c r="AN874" s="482"/>
    </row>
    <row r="875" spans="1:40" ht="12.75" customHeight="1" x14ac:dyDescent="0.2">
      <c r="A875" s="482"/>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c r="AB875" s="482"/>
      <c r="AC875" s="482"/>
      <c r="AD875" s="482"/>
      <c r="AE875" s="482"/>
      <c r="AF875" s="482"/>
      <c r="AG875" s="482"/>
      <c r="AH875" s="482"/>
      <c r="AI875" s="482"/>
      <c r="AJ875" s="482"/>
      <c r="AK875" s="482"/>
      <c r="AL875" s="482"/>
      <c r="AM875" s="482"/>
      <c r="AN875" s="482"/>
    </row>
    <row r="876" spans="1:40" ht="12.75" customHeight="1" x14ac:dyDescent="0.2">
      <c r="A876" s="482"/>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c r="AB876" s="482"/>
      <c r="AC876" s="482"/>
      <c r="AD876" s="482"/>
      <c r="AE876" s="482"/>
      <c r="AF876" s="482"/>
      <c r="AG876" s="482"/>
      <c r="AH876" s="482"/>
      <c r="AI876" s="482"/>
      <c r="AJ876" s="482"/>
      <c r="AK876" s="482"/>
      <c r="AL876" s="482"/>
      <c r="AM876" s="482"/>
      <c r="AN876" s="482"/>
    </row>
    <row r="877" spans="1:40" ht="12.75" customHeight="1" x14ac:dyDescent="0.2">
      <c r="A877" s="482"/>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c r="AB877" s="482"/>
      <c r="AC877" s="482"/>
      <c r="AD877" s="482"/>
      <c r="AE877" s="482"/>
      <c r="AF877" s="482"/>
      <c r="AG877" s="482"/>
      <c r="AH877" s="482"/>
      <c r="AI877" s="482"/>
      <c r="AJ877" s="482"/>
      <c r="AK877" s="482"/>
      <c r="AL877" s="482"/>
      <c r="AM877" s="482"/>
      <c r="AN877" s="482"/>
    </row>
    <row r="878" spans="1:40" ht="12.75" customHeight="1" x14ac:dyDescent="0.2">
      <c r="A878" s="482"/>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2"/>
      <c r="AD878" s="482"/>
      <c r="AE878" s="482"/>
      <c r="AF878" s="482"/>
      <c r="AG878" s="482"/>
      <c r="AH878" s="482"/>
      <c r="AI878" s="482"/>
      <c r="AJ878" s="482"/>
      <c r="AK878" s="482"/>
      <c r="AL878" s="482"/>
      <c r="AM878" s="482"/>
      <c r="AN878" s="482"/>
    </row>
    <row r="879" spans="1:40" ht="12.75" customHeight="1" x14ac:dyDescent="0.2">
      <c r="A879" s="482"/>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482"/>
      <c r="AC879" s="482"/>
      <c r="AD879" s="482"/>
      <c r="AE879" s="482"/>
      <c r="AF879" s="482"/>
      <c r="AG879" s="482"/>
      <c r="AH879" s="482"/>
      <c r="AI879" s="482"/>
      <c r="AJ879" s="482"/>
      <c r="AK879" s="482"/>
      <c r="AL879" s="482"/>
      <c r="AM879" s="482"/>
      <c r="AN879" s="482"/>
    </row>
    <row r="880" spans="1:40" ht="12.75" customHeight="1" x14ac:dyDescent="0.2">
      <c r="A880" s="482"/>
      <c r="B880" s="482"/>
      <c r="C880" s="482"/>
      <c r="D880" s="482"/>
      <c r="E880" s="482"/>
      <c r="F880" s="482"/>
      <c r="G880" s="482"/>
      <c r="H880" s="482"/>
      <c r="I880" s="482"/>
      <c r="J880" s="482"/>
      <c r="K880" s="482"/>
      <c r="L880" s="482"/>
      <c r="M880" s="482"/>
      <c r="N880" s="482"/>
      <c r="O880" s="482"/>
      <c r="P880" s="482"/>
      <c r="Q880" s="482"/>
      <c r="R880" s="482"/>
      <c r="S880" s="482"/>
      <c r="T880" s="482"/>
      <c r="U880" s="482"/>
      <c r="V880" s="482"/>
      <c r="W880" s="482"/>
      <c r="X880" s="482"/>
      <c r="Y880" s="482"/>
      <c r="Z880" s="482"/>
      <c r="AA880" s="482"/>
      <c r="AB880" s="482"/>
      <c r="AC880" s="482"/>
      <c r="AD880" s="482"/>
      <c r="AE880" s="482"/>
      <c r="AF880" s="482"/>
      <c r="AG880" s="482"/>
      <c r="AH880" s="482"/>
      <c r="AI880" s="482"/>
      <c r="AJ880" s="482"/>
      <c r="AK880" s="482"/>
      <c r="AL880" s="482"/>
      <c r="AM880" s="482"/>
      <c r="AN880" s="482"/>
    </row>
    <row r="881" spans="1:40" ht="12.75" customHeight="1" x14ac:dyDescent="0.2">
      <c r="A881" s="482"/>
      <c r="B881" s="482"/>
      <c r="C881" s="482"/>
      <c r="D881" s="482"/>
      <c r="E881" s="482"/>
      <c r="F881" s="482"/>
      <c r="G881" s="482"/>
      <c r="H881" s="482"/>
      <c r="I881" s="482"/>
      <c r="J881" s="482"/>
      <c r="K881" s="482"/>
      <c r="L881" s="482"/>
      <c r="M881" s="482"/>
      <c r="N881" s="482"/>
      <c r="O881" s="482"/>
      <c r="P881" s="482"/>
      <c r="Q881" s="482"/>
      <c r="R881" s="482"/>
      <c r="S881" s="482"/>
      <c r="T881" s="482"/>
      <c r="U881" s="482"/>
      <c r="V881" s="482"/>
      <c r="W881" s="482"/>
      <c r="X881" s="482"/>
      <c r="Y881" s="482"/>
      <c r="Z881" s="482"/>
      <c r="AA881" s="482"/>
      <c r="AB881" s="482"/>
      <c r="AC881" s="482"/>
      <c r="AD881" s="482"/>
      <c r="AE881" s="482"/>
      <c r="AF881" s="482"/>
      <c r="AG881" s="482"/>
      <c r="AH881" s="482"/>
      <c r="AI881" s="482"/>
      <c r="AJ881" s="482"/>
      <c r="AK881" s="482"/>
      <c r="AL881" s="482"/>
      <c r="AM881" s="482"/>
      <c r="AN881" s="482"/>
    </row>
    <row r="882" spans="1:40" ht="12.75" customHeight="1" x14ac:dyDescent="0.2">
      <c r="A882" s="482"/>
      <c r="B882" s="482"/>
      <c r="C882" s="482"/>
      <c r="D882" s="482"/>
      <c r="E882" s="482"/>
      <c r="F882" s="482"/>
      <c r="G882" s="482"/>
      <c r="H882" s="482"/>
      <c r="I882" s="482"/>
      <c r="J882" s="482"/>
      <c r="K882" s="482"/>
      <c r="L882" s="482"/>
      <c r="M882" s="482"/>
      <c r="N882" s="482"/>
      <c r="O882" s="482"/>
      <c r="P882" s="482"/>
      <c r="Q882" s="482"/>
      <c r="R882" s="482"/>
      <c r="S882" s="482"/>
      <c r="T882" s="482"/>
      <c r="U882" s="482"/>
      <c r="V882" s="482"/>
      <c r="W882" s="482"/>
      <c r="X882" s="482"/>
      <c r="Y882" s="482"/>
      <c r="Z882" s="482"/>
      <c r="AA882" s="482"/>
      <c r="AB882" s="482"/>
      <c r="AC882" s="482"/>
      <c r="AD882" s="482"/>
      <c r="AE882" s="482"/>
      <c r="AF882" s="482"/>
      <c r="AG882" s="482"/>
      <c r="AH882" s="482"/>
      <c r="AI882" s="482"/>
      <c r="AJ882" s="482"/>
      <c r="AK882" s="482"/>
      <c r="AL882" s="482"/>
      <c r="AM882" s="482"/>
      <c r="AN882" s="482"/>
    </row>
    <row r="883" spans="1:40" ht="12.75" customHeight="1" x14ac:dyDescent="0.2">
      <c r="A883" s="482"/>
      <c r="B883" s="482"/>
      <c r="C883" s="482"/>
      <c r="D883" s="482"/>
      <c r="E883" s="482"/>
      <c r="F883" s="482"/>
      <c r="G883" s="482"/>
      <c r="H883" s="482"/>
      <c r="I883" s="482"/>
      <c r="J883" s="482"/>
      <c r="K883" s="482"/>
      <c r="L883" s="482"/>
      <c r="M883" s="482"/>
      <c r="N883" s="482"/>
      <c r="O883" s="482"/>
      <c r="P883" s="482"/>
      <c r="Q883" s="482"/>
      <c r="R883" s="482"/>
      <c r="S883" s="482"/>
      <c r="T883" s="482"/>
      <c r="U883" s="482"/>
      <c r="V883" s="482"/>
      <c r="W883" s="482"/>
      <c r="X883" s="482"/>
      <c r="Y883" s="482"/>
      <c r="Z883" s="482"/>
      <c r="AA883" s="482"/>
      <c r="AB883" s="482"/>
      <c r="AC883" s="482"/>
      <c r="AD883" s="482"/>
      <c r="AE883" s="482"/>
      <c r="AF883" s="482"/>
      <c r="AG883" s="482"/>
      <c r="AH883" s="482"/>
      <c r="AI883" s="482"/>
      <c r="AJ883" s="482"/>
      <c r="AK883" s="482"/>
      <c r="AL883" s="482"/>
      <c r="AM883" s="482"/>
      <c r="AN883" s="482"/>
    </row>
    <row r="884" spans="1:40" ht="12.75" customHeight="1" x14ac:dyDescent="0.2">
      <c r="A884" s="482"/>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2"/>
      <c r="AD884" s="482"/>
      <c r="AE884" s="482"/>
      <c r="AF884" s="482"/>
      <c r="AG884" s="482"/>
      <c r="AH884" s="482"/>
      <c r="AI884" s="482"/>
      <c r="AJ884" s="482"/>
      <c r="AK884" s="482"/>
      <c r="AL884" s="482"/>
      <c r="AM884" s="482"/>
      <c r="AN884" s="482"/>
    </row>
    <row r="885" spans="1:40" ht="12.75" customHeight="1" x14ac:dyDescent="0.2">
      <c r="A885" s="482"/>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2"/>
      <c r="AD885" s="482"/>
      <c r="AE885" s="482"/>
      <c r="AF885" s="482"/>
      <c r="AG885" s="482"/>
      <c r="AH885" s="482"/>
      <c r="AI885" s="482"/>
      <c r="AJ885" s="482"/>
      <c r="AK885" s="482"/>
      <c r="AL885" s="482"/>
      <c r="AM885" s="482"/>
      <c r="AN885" s="482"/>
    </row>
    <row r="886" spans="1:40" ht="12.75" customHeight="1" x14ac:dyDescent="0.2">
      <c r="A886" s="482"/>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c r="AB886" s="482"/>
      <c r="AC886" s="482"/>
      <c r="AD886" s="482"/>
      <c r="AE886" s="482"/>
      <c r="AF886" s="482"/>
      <c r="AG886" s="482"/>
      <c r="AH886" s="482"/>
      <c r="AI886" s="482"/>
      <c r="AJ886" s="482"/>
      <c r="AK886" s="482"/>
      <c r="AL886" s="482"/>
      <c r="AM886" s="482"/>
      <c r="AN886" s="482"/>
    </row>
    <row r="887" spans="1:40" ht="12.75" customHeight="1" x14ac:dyDescent="0.2">
      <c r="A887" s="482"/>
      <c r="B887" s="482"/>
      <c r="C887" s="482"/>
      <c r="D887" s="482"/>
      <c r="E887" s="482"/>
      <c r="F887" s="482"/>
      <c r="G887" s="482"/>
      <c r="H887" s="482"/>
      <c r="I887" s="482"/>
      <c r="J887" s="482"/>
      <c r="K887" s="482"/>
      <c r="L887" s="482"/>
      <c r="M887" s="482"/>
      <c r="N887" s="482"/>
      <c r="O887" s="482"/>
      <c r="P887" s="482"/>
      <c r="Q887" s="482"/>
      <c r="R887" s="482"/>
      <c r="S887" s="482"/>
      <c r="T887" s="482"/>
      <c r="U887" s="482"/>
      <c r="V887" s="482"/>
      <c r="W887" s="482"/>
      <c r="X887" s="482"/>
      <c r="Y887" s="482"/>
      <c r="Z887" s="482"/>
      <c r="AA887" s="482"/>
      <c r="AB887" s="482"/>
      <c r="AC887" s="482"/>
      <c r="AD887" s="482"/>
      <c r="AE887" s="482"/>
      <c r="AF887" s="482"/>
      <c r="AG887" s="482"/>
      <c r="AH887" s="482"/>
      <c r="AI887" s="482"/>
      <c r="AJ887" s="482"/>
      <c r="AK887" s="482"/>
      <c r="AL887" s="482"/>
      <c r="AM887" s="482"/>
      <c r="AN887" s="482"/>
    </row>
    <row r="888" spans="1:40" ht="12.75" customHeight="1" x14ac:dyDescent="0.2">
      <c r="A888" s="482"/>
      <c r="B888" s="482"/>
      <c r="C888" s="482"/>
      <c r="D888" s="482"/>
      <c r="E888" s="482"/>
      <c r="F888" s="482"/>
      <c r="G888" s="482"/>
      <c r="H888" s="482"/>
      <c r="I888" s="482"/>
      <c r="J888" s="482"/>
      <c r="K888" s="482"/>
      <c r="L888" s="482"/>
      <c r="M888" s="482"/>
      <c r="N888" s="482"/>
      <c r="O888" s="482"/>
      <c r="P888" s="482"/>
      <c r="Q888" s="482"/>
      <c r="R888" s="482"/>
      <c r="S888" s="482"/>
      <c r="T888" s="482"/>
      <c r="U888" s="482"/>
      <c r="V888" s="482"/>
      <c r="W888" s="482"/>
      <c r="X888" s="482"/>
      <c r="Y888" s="482"/>
      <c r="Z888" s="482"/>
      <c r="AA888" s="482"/>
      <c r="AB888" s="482"/>
      <c r="AC888" s="482"/>
      <c r="AD888" s="482"/>
      <c r="AE888" s="482"/>
      <c r="AF888" s="482"/>
      <c r="AG888" s="482"/>
      <c r="AH888" s="482"/>
      <c r="AI888" s="482"/>
      <c r="AJ888" s="482"/>
      <c r="AK888" s="482"/>
      <c r="AL888" s="482"/>
      <c r="AM888" s="482"/>
      <c r="AN888" s="482"/>
    </row>
    <row r="889" spans="1:40" ht="12.75" customHeight="1" x14ac:dyDescent="0.2">
      <c r="A889" s="482"/>
      <c r="B889" s="482"/>
      <c r="C889" s="482"/>
      <c r="D889" s="482"/>
      <c r="E889" s="482"/>
      <c r="F889" s="482"/>
      <c r="G889" s="482"/>
      <c r="H889" s="482"/>
      <c r="I889" s="482"/>
      <c r="J889" s="482"/>
      <c r="K889" s="482"/>
      <c r="L889" s="482"/>
      <c r="M889" s="482"/>
      <c r="N889" s="482"/>
      <c r="O889" s="482"/>
      <c r="P889" s="482"/>
      <c r="Q889" s="482"/>
      <c r="R889" s="482"/>
      <c r="S889" s="482"/>
      <c r="T889" s="482"/>
      <c r="U889" s="482"/>
      <c r="V889" s="482"/>
      <c r="W889" s="482"/>
      <c r="X889" s="482"/>
      <c r="Y889" s="482"/>
      <c r="Z889" s="482"/>
      <c r="AA889" s="482"/>
      <c r="AB889" s="482"/>
      <c r="AC889" s="482"/>
      <c r="AD889" s="482"/>
      <c r="AE889" s="482"/>
      <c r="AF889" s="482"/>
      <c r="AG889" s="482"/>
      <c r="AH889" s="482"/>
      <c r="AI889" s="482"/>
      <c r="AJ889" s="482"/>
      <c r="AK889" s="482"/>
      <c r="AL889" s="482"/>
      <c r="AM889" s="482"/>
      <c r="AN889" s="482"/>
    </row>
    <row r="890" spans="1:40" ht="12.75" customHeight="1" x14ac:dyDescent="0.2">
      <c r="A890" s="482"/>
      <c r="B890" s="482"/>
      <c r="C890" s="482"/>
      <c r="D890" s="482"/>
      <c r="E890" s="482"/>
      <c r="F890" s="482"/>
      <c r="G890" s="482"/>
      <c r="H890" s="482"/>
      <c r="I890" s="482"/>
      <c r="J890" s="482"/>
      <c r="K890" s="482"/>
      <c r="L890" s="482"/>
      <c r="M890" s="482"/>
      <c r="N890" s="482"/>
      <c r="O890" s="482"/>
      <c r="P890" s="482"/>
      <c r="Q890" s="482"/>
      <c r="R890" s="482"/>
      <c r="S890" s="482"/>
      <c r="T890" s="482"/>
      <c r="U890" s="482"/>
      <c r="V890" s="482"/>
      <c r="W890" s="482"/>
      <c r="X890" s="482"/>
      <c r="Y890" s="482"/>
      <c r="Z890" s="482"/>
      <c r="AA890" s="482"/>
      <c r="AB890" s="482"/>
      <c r="AC890" s="482"/>
      <c r="AD890" s="482"/>
      <c r="AE890" s="482"/>
      <c r="AF890" s="482"/>
      <c r="AG890" s="482"/>
      <c r="AH890" s="482"/>
      <c r="AI890" s="482"/>
      <c r="AJ890" s="482"/>
      <c r="AK890" s="482"/>
      <c r="AL890" s="482"/>
      <c r="AM890" s="482"/>
      <c r="AN890" s="482"/>
    </row>
    <row r="891" spans="1:40" ht="12.75" customHeight="1" x14ac:dyDescent="0.2">
      <c r="A891" s="482"/>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c r="AB891" s="482"/>
      <c r="AC891" s="482"/>
      <c r="AD891" s="482"/>
      <c r="AE891" s="482"/>
      <c r="AF891" s="482"/>
      <c r="AG891" s="482"/>
      <c r="AH891" s="482"/>
      <c r="AI891" s="482"/>
      <c r="AJ891" s="482"/>
      <c r="AK891" s="482"/>
      <c r="AL891" s="482"/>
      <c r="AM891" s="482"/>
      <c r="AN891" s="482"/>
    </row>
    <row r="892" spans="1:40" ht="12.75" customHeight="1" x14ac:dyDescent="0.2">
      <c r="A892" s="482"/>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2"/>
      <c r="AD892" s="482"/>
      <c r="AE892" s="482"/>
      <c r="AF892" s="482"/>
      <c r="AG892" s="482"/>
      <c r="AH892" s="482"/>
      <c r="AI892" s="482"/>
      <c r="AJ892" s="482"/>
      <c r="AK892" s="482"/>
      <c r="AL892" s="482"/>
      <c r="AM892" s="482"/>
      <c r="AN892" s="482"/>
    </row>
    <row r="893" spans="1:40" ht="12.75" customHeight="1" x14ac:dyDescent="0.2">
      <c r="A893" s="482"/>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c r="AB893" s="482"/>
      <c r="AC893" s="482"/>
      <c r="AD893" s="482"/>
      <c r="AE893" s="482"/>
      <c r="AF893" s="482"/>
      <c r="AG893" s="482"/>
      <c r="AH893" s="482"/>
      <c r="AI893" s="482"/>
      <c r="AJ893" s="482"/>
      <c r="AK893" s="482"/>
      <c r="AL893" s="482"/>
      <c r="AM893" s="482"/>
      <c r="AN893" s="482"/>
    </row>
    <row r="894" spans="1:40" ht="12.75" customHeight="1" x14ac:dyDescent="0.2">
      <c r="A894" s="482"/>
      <c r="B894" s="482"/>
      <c r="C894" s="482"/>
      <c r="D894" s="482"/>
      <c r="E894" s="482"/>
      <c r="F894" s="482"/>
      <c r="G894" s="482"/>
      <c r="H894" s="482"/>
      <c r="I894" s="482"/>
      <c r="J894" s="482"/>
      <c r="K894" s="482"/>
      <c r="L894" s="482"/>
      <c r="M894" s="482"/>
      <c r="N894" s="482"/>
      <c r="O894" s="482"/>
      <c r="P894" s="482"/>
      <c r="Q894" s="482"/>
      <c r="R894" s="482"/>
      <c r="S894" s="482"/>
      <c r="T894" s="482"/>
      <c r="U894" s="482"/>
      <c r="V894" s="482"/>
      <c r="W894" s="482"/>
      <c r="X894" s="482"/>
      <c r="Y894" s="482"/>
      <c r="Z894" s="482"/>
      <c r="AA894" s="482"/>
      <c r="AB894" s="482"/>
      <c r="AC894" s="482"/>
      <c r="AD894" s="482"/>
      <c r="AE894" s="482"/>
      <c r="AF894" s="482"/>
      <c r="AG894" s="482"/>
      <c r="AH894" s="482"/>
      <c r="AI894" s="482"/>
      <c r="AJ894" s="482"/>
      <c r="AK894" s="482"/>
      <c r="AL894" s="482"/>
      <c r="AM894" s="482"/>
      <c r="AN894" s="482"/>
    </row>
    <row r="895" spans="1:40" ht="12.75" customHeight="1" x14ac:dyDescent="0.2">
      <c r="A895" s="482"/>
      <c r="B895" s="482"/>
      <c r="C895" s="482"/>
      <c r="D895" s="482"/>
      <c r="E895" s="482"/>
      <c r="F895" s="482"/>
      <c r="G895" s="482"/>
      <c r="H895" s="482"/>
      <c r="I895" s="482"/>
      <c r="J895" s="482"/>
      <c r="K895" s="482"/>
      <c r="L895" s="482"/>
      <c r="M895" s="482"/>
      <c r="N895" s="482"/>
      <c r="O895" s="482"/>
      <c r="P895" s="482"/>
      <c r="Q895" s="482"/>
      <c r="R895" s="482"/>
      <c r="S895" s="482"/>
      <c r="T895" s="482"/>
      <c r="U895" s="482"/>
      <c r="V895" s="482"/>
      <c r="W895" s="482"/>
      <c r="X895" s="482"/>
      <c r="Y895" s="482"/>
      <c r="Z895" s="482"/>
      <c r="AA895" s="482"/>
      <c r="AB895" s="482"/>
      <c r="AC895" s="482"/>
      <c r="AD895" s="482"/>
      <c r="AE895" s="482"/>
      <c r="AF895" s="482"/>
      <c r="AG895" s="482"/>
      <c r="AH895" s="482"/>
      <c r="AI895" s="482"/>
      <c r="AJ895" s="482"/>
      <c r="AK895" s="482"/>
      <c r="AL895" s="482"/>
      <c r="AM895" s="482"/>
      <c r="AN895" s="482"/>
    </row>
    <row r="896" spans="1:40" ht="12.75" customHeight="1" x14ac:dyDescent="0.2">
      <c r="A896" s="482"/>
      <c r="B896" s="482"/>
      <c r="C896" s="482"/>
      <c r="D896" s="482"/>
      <c r="E896" s="482"/>
      <c r="F896" s="482"/>
      <c r="G896" s="482"/>
      <c r="H896" s="482"/>
      <c r="I896" s="482"/>
      <c r="J896" s="482"/>
      <c r="K896" s="482"/>
      <c r="L896" s="482"/>
      <c r="M896" s="482"/>
      <c r="N896" s="482"/>
      <c r="O896" s="482"/>
      <c r="P896" s="482"/>
      <c r="Q896" s="482"/>
      <c r="R896" s="482"/>
      <c r="S896" s="482"/>
      <c r="T896" s="482"/>
      <c r="U896" s="482"/>
      <c r="V896" s="482"/>
      <c r="W896" s="482"/>
      <c r="X896" s="482"/>
      <c r="Y896" s="482"/>
      <c r="Z896" s="482"/>
      <c r="AA896" s="482"/>
      <c r="AB896" s="482"/>
      <c r="AC896" s="482"/>
      <c r="AD896" s="482"/>
      <c r="AE896" s="482"/>
      <c r="AF896" s="482"/>
      <c r="AG896" s="482"/>
      <c r="AH896" s="482"/>
      <c r="AI896" s="482"/>
      <c r="AJ896" s="482"/>
      <c r="AK896" s="482"/>
      <c r="AL896" s="482"/>
      <c r="AM896" s="482"/>
      <c r="AN896" s="482"/>
    </row>
    <row r="897" spans="1:40" ht="12.75" customHeight="1" x14ac:dyDescent="0.2">
      <c r="A897" s="482"/>
      <c r="B897" s="482"/>
      <c r="C897" s="482"/>
      <c r="D897" s="482"/>
      <c r="E897" s="482"/>
      <c r="F897" s="482"/>
      <c r="G897" s="482"/>
      <c r="H897" s="482"/>
      <c r="I897" s="482"/>
      <c r="J897" s="482"/>
      <c r="K897" s="482"/>
      <c r="L897" s="482"/>
      <c r="M897" s="482"/>
      <c r="N897" s="482"/>
      <c r="O897" s="482"/>
      <c r="P897" s="482"/>
      <c r="Q897" s="482"/>
      <c r="R897" s="482"/>
      <c r="S897" s="482"/>
      <c r="T897" s="482"/>
      <c r="U897" s="482"/>
      <c r="V897" s="482"/>
      <c r="W897" s="482"/>
      <c r="X897" s="482"/>
      <c r="Y897" s="482"/>
      <c r="Z897" s="482"/>
      <c r="AA897" s="482"/>
      <c r="AB897" s="482"/>
      <c r="AC897" s="482"/>
      <c r="AD897" s="482"/>
      <c r="AE897" s="482"/>
      <c r="AF897" s="482"/>
      <c r="AG897" s="482"/>
      <c r="AH897" s="482"/>
      <c r="AI897" s="482"/>
      <c r="AJ897" s="482"/>
      <c r="AK897" s="482"/>
      <c r="AL897" s="482"/>
      <c r="AM897" s="482"/>
      <c r="AN897" s="482"/>
    </row>
    <row r="898" spans="1:40" ht="12.75" customHeight="1" x14ac:dyDescent="0.2">
      <c r="A898" s="482"/>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c r="AB898" s="482"/>
      <c r="AC898" s="482"/>
      <c r="AD898" s="482"/>
      <c r="AE898" s="482"/>
      <c r="AF898" s="482"/>
      <c r="AG898" s="482"/>
      <c r="AH898" s="482"/>
      <c r="AI898" s="482"/>
      <c r="AJ898" s="482"/>
      <c r="AK898" s="482"/>
      <c r="AL898" s="482"/>
      <c r="AM898" s="482"/>
      <c r="AN898" s="482"/>
    </row>
    <row r="899" spans="1:40" ht="12.75" customHeight="1" x14ac:dyDescent="0.2">
      <c r="A899" s="482"/>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c r="AB899" s="482"/>
      <c r="AC899" s="482"/>
      <c r="AD899" s="482"/>
      <c r="AE899" s="482"/>
      <c r="AF899" s="482"/>
      <c r="AG899" s="482"/>
      <c r="AH899" s="482"/>
      <c r="AI899" s="482"/>
      <c r="AJ899" s="482"/>
      <c r="AK899" s="482"/>
      <c r="AL899" s="482"/>
      <c r="AM899" s="482"/>
      <c r="AN899" s="482"/>
    </row>
    <row r="900" spans="1:40" ht="12.75" customHeight="1" x14ac:dyDescent="0.2">
      <c r="A900" s="482"/>
      <c r="B900" s="482"/>
      <c r="C900" s="482"/>
      <c r="D900" s="482"/>
      <c r="E900" s="482"/>
      <c r="F900" s="482"/>
      <c r="G900" s="482"/>
      <c r="H900" s="482"/>
      <c r="I900" s="482"/>
      <c r="J900" s="482"/>
      <c r="K900" s="482"/>
      <c r="L900" s="482"/>
      <c r="M900" s="482"/>
      <c r="N900" s="482"/>
      <c r="O900" s="482"/>
      <c r="P900" s="482"/>
      <c r="Q900" s="482"/>
      <c r="R900" s="482"/>
      <c r="S900" s="482"/>
      <c r="T900" s="482"/>
      <c r="U900" s="482"/>
      <c r="V900" s="482"/>
      <c r="W900" s="482"/>
      <c r="X900" s="482"/>
      <c r="Y900" s="482"/>
      <c r="Z900" s="482"/>
      <c r="AA900" s="482"/>
      <c r="AB900" s="482"/>
      <c r="AC900" s="482"/>
      <c r="AD900" s="482"/>
      <c r="AE900" s="482"/>
      <c r="AF900" s="482"/>
      <c r="AG900" s="482"/>
      <c r="AH900" s="482"/>
      <c r="AI900" s="482"/>
      <c r="AJ900" s="482"/>
      <c r="AK900" s="482"/>
      <c r="AL900" s="482"/>
      <c r="AM900" s="482"/>
      <c r="AN900" s="482"/>
    </row>
    <row r="901" spans="1:40" ht="12.75" customHeight="1" x14ac:dyDescent="0.2">
      <c r="A901" s="482"/>
      <c r="B901" s="482"/>
      <c r="C901" s="482"/>
      <c r="D901" s="482"/>
      <c r="E901" s="482"/>
      <c r="F901" s="482"/>
      <c r="G901" s="482"/>
      <c r="H901" s="482"/>
      <c r="I901" s="482"/>
      <c r="J901" s="482"/>
      <c r="K901" s="482"/>
      <c r="L901" s="482"/>
      <c r="M901" s="482"/>
      <c r="N901" s="482"/>
      <c r="O901" s="482"/>
      <c r="P901" s="482"/>
      <c r="Q901" s="482"/>
      <c r="R901" s="482"/>
      <c r="S901" s="482"/>
      <c r="T901" s="482"/>
      <c r="U901" s="482"/>
      <c r="V901" s="482"/>
      <c r="W901" s="482"/>
      <c r="X901" s="482"/>
      <c r="Y901" s="482"/>
      <c r="Z901" s="482"/>
      <c r="AA901" s="482"/>
      <c r="AB901" s="482"/>
      <c r="AC901" s="482"/>
      <c r="AD901" s="482"/>
      <c r="AE901" s="482"/>
      <c r="AF901" s="482"/>
      <c r="AG901" s="482"/>
      <c r="AH901" s="482"/>
      <c r="AI901" s="482"/>
      <c r="AJ901" s="482"/>
      <c r="AK901" s="482"/>
      <c r="AL901" s="482"/>
      <c r="AM901" s="482"/>
      <c r="AN901" s="482"/>
    </row>
    <row r="902" spans="1:40" ht="12.75" customHeight="1" x14ac:dyDescent="0.2">
      <c r="A902" s="482"/>
      <c r="B902" s="482"/>
      <c r="C902" s="482"/>
      <c r="D902" s="482"/>
      <c r="E902" s="482"/>
      <c r="F902" s="482"/>
      <c r="G902" s="482"/>
      <c r="H902" s="482"/>
      <c r="I902" s="482"/>
      <c r="J902" s="482"/>
      <c r="K902" s="482"/>
      <c r="L902" s="482"/>
      <c r="M902" s="482"/>
      <c r="N902" s="482"/>
      <c r="O902" s="482"/>
      <c r="P902" s="482"/>
      <c r="Q902" s="482"/>
      <c r="R902" s="482"/>
      <c r="S902" s="482"/>
      <c r="T902" s="482"/>
      <c r="U902" s="482"/>
      <c r="V902" s="482"/>
      <c r="W902" s="482"/>
      <c r="X902" s="482"/>
      <c r="Y902" s="482"/>
      <c r="Z902" s="482"/>
      <c r="AA902" s="482"/>
      <c r="AB902" s="482"/>
      <c r="AC902" s="482"/>
      <c r="AD902" s="482"/>
      <c r="AE902" s="482"/>
      <c r="AF902" s="482"/>
      <c r="AG902" s="482"/>
      <c r="AH902" s="482"/>
      <c r="AI902" s="482"/>
      <c r="AJ902" s="482"/>
      <c r="AK902" s="482"/>
      <c r="AL902" s="482"/>
      <c r="AM902" s="482"/>
      <c r="AN902" s="482"/>
    </row>
    <row r="903" spans="1:40" ht="12.75" customHeight="1" x14ac:dyDescent="0.2">
      <c r="A903" s="482"/>
      <c r="B903" s="482"/>
      <c r="C903" s="482"/>
      <c r="D903" s="482"/>
      <c r="E903" s="482"/>
      <c r="F903" s="482"/>
      <c r="G903" s="482"/>
      <c r="H903" s="482"/>
      <c r="I903" s="482"/>
      <c r="J903" s="482"/>
      <c r="K903" s="482"/>
      <c r="L903" s="482"/>
      <c r="M903" s="482"/>
      <c r="N903" s="482"/>
      <c r="O903" s="482"/>
      <c r="P903" s="482"/>
      <c r="Q903" s="482"/>
      <c r="R903" s="482"/>
      <c r="S903" s="482"/>
      <c r="T903" s="482"/>
      <c r="U903" s="482"/>
      <c r="V903" s="482"/>
      <c r="W903" s="482"/>
      <c r="X903" s="482"/>
      <c r="Y903" s="482"/>
      <c r="Z903" s="482"/>
      <c r="AA903" s="482"/>
      <c r="AB903" s="482"/>
      <c r="AC903" s="482"/>
      <c r="AD903" s="482"/>
      <c r="AE903" s="482"/>
      <c r="AF903" s="482"/>
      <c r="AG903" s="482"/>
      <c r="AH903" s="482"/>
      <c r="AI903" s="482"/>
      <c r="AJ903" s="482"/>
      <c r="AK903" s="482"/>
      <c r="AL903" s="482"/>
      <c r="AM903" s="482"/>
      <c r="AN903" s="482"/>
    </row>
    <row r="904" spans="1:40" ht="12.75" customHeight="1" x14ac:dyDescent="0.2">
      <c r="A904" s="482"/>
      <c r="B904" s="482"/>
      <c r="C904" s="482"/>
      <c r="D904" s="482"/>
      <c r="E904" s="482"/>
      <c r="F904" s="482"/>
      <c r="G904" s="482"/>
      <c r="H904" s="482"/>
      <c r="I904" s="482"/>
      <c r="J904" s="482"/>
      <c r="K904" s="482"/>
      <c r="L904" s="482"/>
      <c r="M904" s="482"/>
      <c r="N904" s="482"/>
      <c r="O904" s="482"/>
      <c r="P904" s="482"/>
      <c r="Q904" s="482"/>
      <c r="R904" s="482"/>
      <c r="S904" s="482"/>
      <c r="T904" s="482"/>
      <c r="U904" s="482"/>
      <c r="V904" s="482"/>
      <c r="W904" s="482"/>
      <c r="X904" s="482"/>
      <c r="Y904" s="482"/>
      <c r="Z904" s="482"/>
      <c r="AA904" s="482"/>
      <c r="AB904" s="482"/>
      <c r="AC904" s="482"/>
      <c r="AD904" s="482"/>
      <c r="AE904" s="482"/>
      <c r="AF904" s="482"/>
      <c r="AG904" s="482"/>
      <c r="AH904" s="482"/>
      <c r="AI904" s="482"/>
      <c r="AJ904" s="482"/>
      <c r="AK904" s="482"/>
      <c r="AL904" s="482"/>
      <c r="AM904" s="482"/>
      <c r="AN904" s="482"/>
    </row>
    <row r="905" spans="1:40" ht="12.75" customHeight="1" x14ac:dyDescent="0.2">
      <c r="A905" s="482"/>
      <c r="B905" s="482"/>
      <c r="C905" s="482"/>
      <c r="D905" s="482"/>
      <c r="E905" s="482"/>
      <c r="F905" s="482"/>
      <c r="G905" s="482"/>
      <c r="H905" s="482"/>
      <c r="I905" s="482"/>
      <c r="J905" s="482"/>
      <c r="K905" s="482"/>
      <c r="L905" s="482"/>
      <c r="M905" s="482"/>
      <c r="N905" s="482"/>
      <c r="O905" s="482"/>
      <c r="P905" s="482"/>
      <c r="Q905" s="482"/>
      <c r="R905" s="482"/>
      <c r="S905" s="482"/>
      <c r="T905" s="482"/>
      <c r="U905" s="482"/>
      <c r="V905" s="482"/>
      <c r="W905" s="482"/>
      <c r="X905" s="482"/>
      <c r="Y905" s="482"/>
      <c r="Z905" s="482"/>
      <c r="AA905" s="482"/>
      <c r="AB905" s="482"/>
      <c r="AC905" s="482"/>
      <c r="AD905" s="482"/>
      <c r="AE905" s="482"/>
      <c r="AF905" s="482"/>
      <c r="AG905" s="482"/>
      <c r="AH905" s="482"/>
      <c r="AI905" s="482"/>
      <c r="AJ905" s="482"/>
      <c r="AK905" s="482"/>
      <c r="AL905" s="482"/>
      <c r="AM905" s="482"/>
      <c r="AN905" s="482"/>
    </row>
    <row r="906" spans="1:40" ht="12.75" customHeight="1" x14ac:dyDescent="0.2">
      <c r="A906" s="482"/>
      <c r="B906" s="482"/>
      <c r="C906" s="482"/>
      <c r="D906" s="482"/>
      <c r="E906" s="482"/>
      <c r="F906" s="482"/>
      <c r="G906" s="482"/>
      <c r="H906" s="482"/>
      <c r="I906" s="482"/>
      <c r="J906" s="482"/>
      <c r="K906" s="482"/>
      <c r="L906" s="482"/>
      <c r="M906" s="482"/>
      <c r="N906" s="482"/>
      <c r="O906" s="482"/>
      <c r="P906" s="482"/>
      <c r="Q906" s="482"/>
      <c r="R906" s="482"/>
      <c r="S906" s="482"/>
      <c r="T906" s="482"/>
      <c r="U906" s="482"/>
      <c r="V906" s="482"/>
      <c r="W906" s="482"/>
      <c r="X906" s="482"/>
      <c r="Y906" s="482"/>
      <c r="Z906" s="482"/>
      <c r="AA906" s="482"/>
      <c r="AB906" s="482"/>
      <c r="AC906" s="482"/>
      <c r="AD906" s="482"/>
      <c r="AE906" s="482"/>
      <c r="AF906" s="482"/>
      <c r="AG906" s="482"/>
      <c r="AH906" s="482"/>
      <c r="AI906" s="482"/>
      <c r="AJ906" s="482"/>
      <c r="AK906" s="482"/>
      <c r="AL906" s="482"/>
      <c r="AM906" s="482"/>
      <c r="AN906" s="482"/>
    </row>
    <row r="907" spans="1:40" ht="12.75" customHeight="1" x14ac:dyDescent="0.2">
      <c r="A907" s="482"/>
      <c r="B907" s="482"/>
      <c r="C907" s="482"/>
      <c r="D907" s="482"/>
      <c r="E907" s="482"/>
      <c r="F907" s="482"/>
      <c r="G907" s="482"/>
      <c r="H907" s="482"/>
      <c r="I907" s="482"/>
      <c r="J907" s="482"/>
      <c r="K907" s="482"/>
      <c r="L907" s="482"/>
      <c r="M907" s="482"/>
      <c r="N907" s="482"/>
      <c r="O907" s="482"/>
      <c r="P907" s="482"/>
      <c r="Q907" s="482"/>
      <c r="R907" s="482"/>
      <c r="S907" s="482"/>
      <c r="T907" s="482"/>
      <c r="U907" s="482"/>
      <c r="V907" s="482"/>
      <c r="W907" s="482"/>
      <c r="X907" s="482"/>
      <c r="Y907" s="482"/>
      <c r="Z907" s="482"/>
      <c r="AA907" s="482"/>
      <c r="AB907" s="482"/>
      <c r="AC907" s="482"/>
      <c r="AD907" s="482"/>
      <c r="AE907" s="482"/>
      <c r="AF907" s="482"/>
      <c r="AG907" s="482"/>
      <c r="AH907" s="482"/>
      <c r="AI907" s="482"/>
      <c r="AJ907" s="482"/>
      <c r="AK907" s="482"/>
      <c r="AL907" s="482"/>
      <c r="AM907" s="482"/>
      <c r="AN907" s="482"/>
    </row>
    <row r="908" spans="1:40" ht="12.75" customHeight="1" x14ac:dyDescent="0.2">
      <c r="A908" s="482"/>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2"/>
      <c r="AD908" s="482"/>
      <c r="AE908" s="482"/>
      <c r="AF908" s="482"/>
      <c r="AG908" s="482"/>
      <c r="AH908" s="482"/>
      <c r="AI908" s="482"/>
      <c r="AJ908" s="482"/>
      <c r="AK908" s="482"/>
      <c r="AL908" s="482"/>
      <c r="AM908" s="482"/>
      <c r="AN908" s="482"/>
    </row>
    <row r="909" spans="1:40" ht="12.75" customHeight="1" x14ac:dyDescent="0.2">
      <c r="A909" s="482"/>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c r="AB909" s="482"/>
      <c r="AC909" s="482"/>
      <c r="AD909" s="482"/>
      <c r="AE909" s="482"/>
      <c r="AF909" s="482"/>
      <c r="AG909" s="482"/>
      <c r="AH909" s="482"/>
      <c r="AI909" s="482"/>
      <c r="AJ909" s="482"/>
      <c r="AK909" s="482"/>
      <c r="AL909" s="482"/>
      <c r="AM909" s="482"/>
      <c r="AN909" s="482"/>
    </row>
    <row r="910" spans="1:40" ht="12.75" customHeight="1" x14ac:dyDescent="0.2">
      <c r="A910" s="482"/>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c r="AB910" s="482"/>
      <c r="AC910" s="482"/>
      <c r="AD910" s="482"/>
      <c r="AE910" s="482"/>
      <c r="AF910" s="482"/>
      <c r="AG910" s="482"/>
      <c r="AH910" s="482"/>
      <c r="AI910" s="482"/>
      <c r="AJ910" s="482"/>
      <c r="AK910" s="482"/>
      <c r="AL910" s="482"/>
      <c r="AM910" s="482"/>
      <c r="AN910" s="482"/>
    </row>
    <row r="911" spans="1:40" ht="12.75" customHeight="1" x14ac:dyDescent="0.2">
      <c r="A911" s="482"/>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c r="AE911" s="482"/>
      <c r="AF911" s="482"/>
      <c r="AG911" s="482"/>
      <c r="AH911" s="482"/>
      <c r="AI911" s="482"/>
      <c r="AJ911" s="482"/>
      <c r="AK911" s="482"/>
      <c r="AL911" s="482"/>
      <c r="AM911" s="482"/>
      <c r="AN911" s="482"/>
    </row>
    <row r="912" spans="1:40" ht="12.75" customHeight="1" x14ac:dyDescent="0.2">
      <c r="A912" s="482"/>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c r="AB912" s="482"/>
      <c r="AC912" s="482"/>
      <c r="AD912" s="482"/>
      <c r="AE912" s="482"/>
      <c r="AF912" s="482"/>
      <c r="AG912" s="482"/>
      <c r="AH912" s="482"/>
      <c r="AI912" s="482"/>
      <c r="AJ912" s="482"/>
      <c r="AK912" s="482"/>
      <c r="AL912" s="482"/>
      <c r="AM912" s="482"/>
      <c r="AN912" s="482"/>
    </row>
    <row r="913" spans="1:40" ht="12.75" customHeight="1" x14ac:dyDescent="0.2">
      <c r="A913" s="482"/>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2"/>
      <c r="AD913" s="482"/>
      <c r="AE913" s="482"/>
      <c r="AF913" s="482"/>
      <c r="AG913" s="482"/>
      <c r="AH913" s="482"/>
      <c r="AI913" s="482"/>
      <c r="AJ913" s="482"/>
      <c r="AK913" s="482"/>
      <c r="AL913" s="482"/>
      <c r="AM913" s="482"/>
      <c r="AN913" s="482"/>
    </row>
    <row r="914" spans="1:40" ht="12.75" customHeight="1" x14ac:dyDescent="0.2">
      <c r="A914" s="482"/>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2"/>
      <c r="AD914" s="482"/>
      <c r="AE914" s="482"/>
      <c r="AF914" s="482"/>
      <c r="AG914" s="482"/>
      <c r="AH914" s="482"/>
      <c r="AI914" s="482"/>
      <c r="AJ914" s="482"/>
      <c r="AK914" s="482"/>
      <c r="AL914" s="482"/>
      <c r="AM914" s="482"/>
      <c r="AN914" s="482"/>
    </row>
    <row r="915" spans="1:40" ht="12.75" customHeight="1" x14ac:dyDescent="0.2">
      <c r="A915" s="482"/>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c r="AB915" s="482"/>
      <c r="AC915" s="482"/>
      <c r="AD915" s="482"/>
      <c r="AE915" s="482"/>
      <c r="AF915" s="482"/>
      <c r="AG915" s="482"/>
      <c r="AH915" s="482"/>
      <c r="AI915" s="482"/>
      <c r="AJ915" s="482"/>
      <c r="AK915" s="482"/>
      <c r="AL915" s="482"/>
      <c r="AM915" s="482"/>
      <c r="AN915" s="482"/>
    </row>
    <row r="916" spans="1:40" ht="12.75" customHeight="1" x14ac:dyDescent="0.2">
      <c r="A916" s="482"/>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2"/>
      <c r="AD916" s="482"/>
      <c r="AE916" s="482"/>
      <c r="AF916" s="482"/>
      <c r="AG916" s="482"/>
      <c r="AH916" s="482"/>
      <c r="AI916" s="482"/>
      <c r="AJ916" s="482"/>
      <c r="AK916" s="482"/>
      <c r="AL916" s="482"/>
      <c r="AM916" s="482"/>
      <c r="AN916" s="482"/>
    </row>
    <row r="917" spans="1:40" ht="12.75" customHeight="1" x14ac:dyDescent="0.2">
      <c r="A917" s="482"/>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2"/>
      <c r="AD917" s="482"/>
      <c r="AE917" s="482"/>
      <c r="AF917" s="482"/>
      <c r="AG917" s="482"/>
      <c r="AH917" s="482"/>
      <c r="AI917" s="482"/>
      <c r="AJ917" s="482"/>
      <c r="AK917" s="482"/>
      <c r="AL917" s="482"/>
      <c r="AM917" s="482"/>
      <c r="AN917" s="482"/>
    </row>
    <row r="918" spans="1:40" ht="12.75" customHeight="1" x14ac:dyDescent="0.2">
      <c r="A918" s="482"/>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2"/>
      <c r="AD918" s="482"/>
      <c r="AE918" s="482"/>
      <c r="AF918" s="482"/>
      <c r="AG918" s="482"/>
      <c r="AH918" s="482"/>
      <c r="AI918" s="482"/>
      <c r="AJ918" s="482"/>
      <c r="AK918" s="482"/>
      <c r="AL918" s="482"/>
      <c r="AM918" s="482"/>
      <c r="AN918" s="482"/>
    </row>
    <row r="919" spans="1:40" ht="12.75" customHeight="1" x14ac:dyDescent="0.2">
      <c r="A919" s="482"/>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c r="AB919" s="482"/>
      <c r="AC919" s="482"/>
      <c r="AD919" s="482"/>
      <c r="AE919" s="482"/>
      <c r="AF919" s="482"/>
      <c r="AG919" s="482"/>
      <c r="AH919" s="482"/>
      <c r="AI919" s="482"/>
      <c r="AJ919" s="482"/>
      <c r="AK919" s="482"/>
      <c r="AL919" s="482"/>
      <c r="AM919" s="482"/>
      <c r="AN919" s="482"/>
    </row>
    <row r="920" spans="1:40" ht="12.75" customHeight="1" x14ac:dyDescent="0.2">
      <c r="A920" s="482"/>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c r="AB920" s="482"/>
      <c r="AC920" s="482"/>
      <c r="AD920" s="482"/>
      <c r="AE920" s="482"/>
      <c r="AF920" s="482"/>
      <c r="AG920" s="482"/>
      <c r="AH920" s="482"/>
      <c r="AI920" s="482"/>
      <c r="AJ920" s="482"/>
      <c r="AK920" s="482"/>
      <c r="AL920" s="482"/>
      <c r="AM920" s="482"/>
      <c r="AN920" s="482"/>
    </row>
    <row r="921" spans="1:40" ht="12.75" customHeight="1" x14ac:dyDescent="0.2">
      <c r="A921" s="482"/>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c r="AB921" s="482"/>
      <c r="AC921" s="482"/>
      <c r="AD921" s="482"/>
      <c r="AE921" s="482"/>
      <c r="AF921" s="482"/>
      <c r="AG921" s="482"/>
      <c r="AH921" s="482"/>
      <c r="AI921" s="482"/>
      <c r="AJ921" s="482"/>
      <c r="AK921" s="482"/>
      <c r="AL921" s="482"/>
      <c r="AM921" s="482"/>
      <c r="AN921" s="482"/>
    </row>
    <row r="922" spans="1:40" ht="12.75" customHeight="1" x14ac:dyDescent="0.2">
      <c r="A922" s="482"/>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2"/>
      <c r="AD922" s="482"/>
      <c r="AE922" s="482"/>
      <c r="AF922" s="482"/>
      <c r="AG922" s="482"/>
      <c r="AH922" s="482"/>
      <c r="AI922" s="482"/>
      <c r="AJ922" s="482"/>
      <c r="AK922" s="482"/>
      <c r="AL922" s="482"/>
      <c r="AM922" s="482"/>
      <c r="AN922" s="482"/>
    </row>
    <row r="923" spans="1:40" ht="12.75" customHeight="1" x14ac:dyDescent="0.2">
      <c r="A923" s="482"/>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c r="AB923" s="482"/>
      <c r="AC923" s="482"/>
      <c r="AD923" s="482"/>
      <c r="AE923" s="482"/>
      <c r="AF923" s="482"/>
      <c r="AG923" s="482"/>
      <c r="AH923" s="482"/>
      <c r="AI923" s="482"/>
      <c r="AJ923" s="482"/>
      <c r="AK923" s="482"/>
      <c r="AL923" s="482"/>
      <c r="AM923" s="482"/>
      <c r="AN923" s="482"/>
    </row>
    <row r="924" spans="1:40" ht="12.75" customHeight="1" x14ac:dyDescent="0.2">
      <c r="A924" s="482"/>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c r="AB924" s="482"/>
      <c r="AC924" s="482"/>
      <c r="AD924" s="482"/>
      <c r="AE924" s="482"/>
      <c r="AF924" s="482"/>
      <c r="AG924" s="482"/>
      <c r="AH924" s="482"/>
      <c r="AI924" s="482"/>
      <c r="AJ924" s="482"/>
      <c r="AK924" s="482"/>
      <c r="AL924" s="482"/>
      <c r="AM924" s="482"/>
      <c r="AN924" s="482"/>
    </row>
    <row r="925" spans="1:40" ht="12.75" customHeight="1" x14ac:dyDescent="0.2">
      <c r="A925" s="482"/>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c r="AB925" s="482"/>
      <c r="AC925" s="482"/>
      <c r="AD925" s="482"/>
      <c r="AE925" s="482"/>
      <c r="AF925" s="482"/>
      <c r="AG925" s="482"/>
      <c r="AH925" s="482"/>
      <c r="AI925" s="482"/>
      <c r="AJ925" s="482"/>
      <c r="AK925" s="482"/>
      <c r="AL925" s="482"/>
      <c r="AM925" s="482"/>
      <c r="AN925" s="482"/>
    </row>
    <row r="926" spans="1:40" ht="12.75" customHeight="1" x14ac:dyDescent="0.2">
      <c r="A926" s="482"/>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82"/>
      <c r="Z926" s="482"/>
      <c r="AA926" s="482"/>
      <c r="AB926" s="482"/>
      <c r="AC926" s="482"/>
      <c r="AD926" s="482"/>
      <c r="AE926" s="482"/>
      <c r="AF926" s="482"/>
      <c r="AG926" s="482"/>
      <c r="AH926" s="482"/>
      <c r="AI926" s="482"/>
      <c r="AJ926" s="482"/>
      <c r="AK926" s="482"/>
      <c r="AL926" s="482"/>
      <c r="AM926" s="482"/>
      <c r="AN926" s="482"/>
    </row>
    <row r="927" spans="1:40" ht="12.75" customHeight="1" x14ac:dyDescent="0.2">
      <c r="A927" s="482"/>
      <c r="B927" s="482"/>
      <c r="C927" s="482"/>
      <c r="D927" s="482"/>
      <c r="E927" s="482"/>
      <c r="F927" s="482"/>
      <c r="G927" s="482"/>
      <c r="H927" s="482"/>
      <c r="I927" s="482"/>
      <c r="J927" s="482"/>
      <c r="K927" s="482"/>
      <c r="L927" s="482"/>
      <c r="M927" s="482"/>
      <c r="N927" s="482"/>
      <c r="O927" s="482"/>
      <c r="P927" s="482"/>
      <c r="Q927" s="482"/>
      <c r="R927" s="482"/>
      <c r="S927" s="482"/>
      <c r="T927" s="482"/>
      <c r="U927" s="482"/>
      <c r="V927" s="482"/>
      <c r="W927" s="482"/>
      <c r="X927" s="482"/>
      <c r="Y927" s="482"/>
      <c r="Z927" s="482"/>
      <c r="AA927" s="482"/>
      <c r="AB927" s="482"/>
      <c r="AC927" s="482"/>
      <c r="AD927" s="482"/>
      <c r="AE927" s="482"/>
      <c r="AF927" s="482"/>
      <c r="AG927" s="482"/>
      <c r="AH927" s="482"/>
      <c r="AI927" s="482"/>
      <c r="AJ927" s="482"/>
      <c r="AK927" s="482"/>
      <c r="AL927" s="482"/>
      <c r="AM927" s="482"/>
      <c r="AN927" s="482"/>
    </row>
    <row r="928" spans="1:40" ht="12.75" customHeight="1" x14ac:dyDescent="0.2">
      <c r="A928" s="482"/>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2"/>
      <c r="Z928" s="482"/>
      <c r="AA928" s="482"/>
      <c r="AB928" s="482"/>
      <c r="AC928" s="482"/>
      <c r="AD928" s="482"/>
      <c r="AE928" s="482"/>
      <c r="AF928" s="482"/>
      <c r="AG928" s="482"/>
      <c r="AH928" s="482"/>
      <c r="AI928" s="482"/>
      <c r="AJ928" s="482"/>
      <c r="AK928" s="482"/>
      <c r="AL928" s="482"/>
      <c r="AM928" s="482"/>
      <c r="AN928" s="482"/>
    </row>
    <row r="929" spans="1:40" ht="12.75" customHeight="1" x14ac:dyDescent="0.2">
      <c r="A929" s="482"/>
      <c r="B929" s="482"/>
      <c r="C929" s="482"/>
      <c r="D929" s="482"/>
      <c r="E929" s="482"/>
      <c r="F929" s="482"/>
      <c r="G929" s="482"/>
      <c r="H929" s="482"/>
      <c r="I929" s="482"/>
      <c r="J929" s="482"/>
      <c r="K929" s="482"/>
      <c r="L929" s="482"/>
      <c r="M929" s="482"/>
      <c r="N929" s="482"/>
      <c r="O929" s="482"/>
      <c r="P929" s="482"/>
      <c r="Q929" s="482"/>
      <c r="R929" s="482"/>
      <c r="S929" s="482"/>
      <c r="T929" s="482"/>
      <c r="U929" s="482"/>
      <c r="V929" s="482"/>
      <c r="W929" s="482"/>
      <c r="X929" s="482"/>
      <c r="Y929" s="482"/>
      <c r="Z929" s="482"/>
      <c r="AA929" s="482"/>
      <c r="AB929" s="482"/>
      <c r="AC929" s="482"/>
      <c r="AD929" s="482"/>
      <c r="AE929" s="482"/>
      <c r="AF929" s="482"/>
      <c r="AG929" s="482"/>
      <c r="AH929" s="482"/>
      <c r="AI929" s="482"/>
      <c r="AJ929" s="482"/>
      <c r="AK929" s="482"/>
      <c r="AL929" s="482"/>
      <c r="AM929" s="482"/>
      <c r="AN929" s="482"/>
    </row>
    <row r="930" spans="1:40" ht="12.75" customHeight="1" x14ac:dyDescent="0.2">
      <c r="A930" s="482"/>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2"/>
      <c r="AD930" s="482"/>
      <c r="AE930" s="482"/>
      <c r="AF930" s="482"/>
      <c r="AG930" s="482"/>
      <c r="AH930" s="482"/>
      <c r="AI930" s="482"/>
      <c r="AJ930" s="482"/>
      <c r="AK930" s="482"/>
      <c r="AL930" s="482"/>
      <c r="AM930" s="482"/>
      <c r="AN930" s="482"/>
    </row>
    <row r="931" spans="1:40" ht="12.75" customHeight="1" x14ac:dyDescent="0.2">
      <c r="A931" s="482"/>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c r="AB931" s="482"/>
      <c r="AC931" s="482"/>
      <c r="AD931" s="482"/>
      <c r="AE931" s="482"/>
      <c r="AF931" s="482"/>
      <c r="AG931" s="482"/>
      <c r="AH931" s="482"/>
      <c r="AI931" s="482"/>
      <c r="AJ931" s="482"/>
      <c r="AK931" s="482"/>
      <c r="AL931" s="482"/>
      <c r="AM931" s="482"/>
      <c r="AN931" s="482"/>
    </row>
    <row r="932" spans="1:40" ht="12.75" customHeight="1" x14ac:dyDescent="0.2">
      <c r="A932" s="482"/>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c r="AB932" s="482"/>
      <c r="AC932" s="482"/>
      <c r="AD932" s="482"/>
      <c r="AE932" s="482"/>
      <c r="AF932" s="482"/>
      <c r="AG932" s="482"/>
      <c r="AH932" s="482"/>
      <c r="AI932" s="482"/>
      <c r="AJ932" s="482"/>
      <c r="AK932" s="482"/>
      <c r="AL932" s="482"/>
      <c r="AM932" s="482"/>
      <c r="AN932" s="482"/>
    </row>
    <row r="933" spans="1:40" ht="12.75" customHeight="1" x14ac:dyDescent="0.2">
      <c r="A933" s="482"/>
      <c r="B933" s="482"/>
      <c r="C933" s="482"/>
      <c r="D933" s="482"/>
      <c r="E933" s="482"/>
      <c r="F933" s="482"/>
      <c r="G933" s="482"/>
      <c r="H933" s="482"/>
      <c r="I933" s="482"/>
      <c r="J933" s="482"/>
      <c r="K933" s="482"/>
      <c r="L933" s="482"/>
      <c r="M933" s="482"/>
      <c r="N933" s="482"/>
      <c r="O933" s="482"/>
      <c r="P933" s="482"/>
      <c r="Q933" s="482"/>
      <c r="R933" s="482"/>
      <c r="S933" s="482"/>
      <c r="T933" s="482"/>
      <c r="U933" s="482"/>
      <c r="V933" s="482"/>
      <c r="W933" s="482"/>
      <c r="X933" s="482"/>
      <c r="Y933" s="482"/>
      <c r="Z933" s="482"/>
      <c r="AA933" s="482"/>
      <c r="AB933" s="482"/>
      <c r="AC933" s="482"/>
      <c r="AD933" s="482"/>
      <c r="AE933" s="482"/>
      <c r="AF933" s="482"/>
      <c r="AG933" s="482"/>
      <c r="AH933" s="482"/>
      <c r="AI933" s="482"/>
      <c r="AJ933" s="482"/>
      <c r="AK933" s="482"/>
      <c r="AL933" s="482"/>
      <c r="AM933" s="482"/>
      <c r="AN933" s="482"/>
    </row>
    <row r="934" spans="1:40" ht="12.75" customHeight="1" x14ac:dyDescent="0.2">
      <c r="A934" s="482"/>
      <c r="B934" s="482"/>
      <c r="C934" s="482"/>
      <c r="D934" s="482"/>
      <c r="E934" s="482"/>
      <c r="F934" s="482"/>
      <c r="G934" s="482"/>
      <c r="H934" s="482"/>
      <c r="I934" s="482"/>
      <c r="J934" s="482"/>
      <c r="K934" s="482"/>
      <c r="L934" s="482"/>
      <c r="M934" s="482"/>
      <c r="N934" s="482"/>
      <c r="O934" s="482"/>
      <c r="P934" s="482"/>
      <c r="Q934" s="482"/>
      <c r="R934" s="482"/>
      <c r="S934" s="482"/>
      <c r="T934" s="482"/>
      <c r="U934" s="482"/>
      <c r="V934" s="482"/>
      <c r="W934" s="482"/>
      <c r="X934" s="482"/>
      <c r="Y934" s="482"/>
      <c r="Z934" s="482"/>
      <c r="AA934" s="482"/>
      <c r="AB934" s="482"/>
      <c r="AC934" s="482"/>
      <c r="AD934" s="482"/>
      <c r="AE934" s="482"/>
      <c r="AF934" s="482"/>
      <c r="AG934" s="482"/>
      <c r="AH934" s="482"/>
      <c r="AI934" s="482"/>
      <c r="AJ934" s="482"/>
      <c r="AK934" s="482"/>
      <c r="AL934" s="482"/>
      <c r="AM934" s="482"/>
      <c r="AN934" s="482"/>
    </row>
    <row r="935" spans="1:40" ht="12.75" customHeight="1" x14ac:dyDescent="0.2">
      <c r="A935" s="482"/>
      <c r="B935" s="482"/>
      <c r="C935" s="482"/>
      <c r="D935" s="482"/>
      <c r="E935" s="482"/>
      <c r="F935" s="482"/>
      <c r="G935" s="482"/>
      <c r="H935" s="482"/>
      <c r="I935" s="482"/>
      <c r="J935" s="482"/>
      <c r="K935" s="482"/>
      <c r="L935" s="482"/>
      <c r="M935" s="482"/>
      <c r="N935" s="482"/>
      <c r="O935" s="482"/>
      <c r="P935" s="482"/>
      <c r="Q935" s="482"/>
      <c r="R935" s="482"/>
      <c r="S935" s="482"/>
      <c r="T935" s="482"/>
      <c r="U935" s="482"/>
      <c r="V935" s="482"/>
      <c r="W935" s="482"/>
      <c r="X935" s="482"/>
      <c r="Y935" s="482"/>
      <c r="Z935" s="482"/>
      <c r="AA935" s="482"/>
      <c r="AB935" s="482"/>
      <c r="AC935" s="482"/>
      <c r="AD935" s="482"/>
      <c r="AE935" s="482"/>
      <c r="AF935" s="482"/>
      <c r="AG935" s="482"/>
      <c r="AH935" s="482"/>
      <c r="AI935" s="482"/>
      <c r="AJ935" s="482"/>
      <c r="AK935" s="482"/>
      <c r="AL935" s="482"/>
      <c r="AM935" s="482"/>
      <c r="AN935" s="482"/>
    </row>
    <row r="936" spans="1:40" ht="12.75" customHeight="1" x14ac:dyDescent="0.2">
      <c r="A936" s="482"/>
      <c r="B936" s="482"/>
      <c r="C936" s="482"/>
      <c r="D936" s="482"/>
      <c r="E936" s="482"/>
      <c r="F936" s="482"/>
      <c r="G936" s="482"/>
      <c r="H936" s="482"/>
      <c r="I936" s="482"/>
      <c r="J936" s="482"/>
      <c r="K936" s="482"/>
      <c r="L936" s="482"/>
      <c r="M936" s="482"/>
      <c r="N936" s="482"/>
      <c r="O936" s="482"/>
      <c r="P936" s="482"/>
      <c r="Q936" s="482"/>
      <c r="R936" s="482"/>
      <c r="S936" s="482"/>
      <c r="T936" s="482"/>
      <c r="U936" s="482"/>
      <c r="V936" s="482"/>
      <c r="W936" s="482"/>
      <c r="X936" s="482"/>
      <c r="Y936" s="482"/>
      <c r="Z936" s="482"/>
      <c r="AA936" s="482"/>
      <c r="AB936" s="482"/>
      <c r="AC936" s="482"/>
      <c r="AD936" s="482"/>
      <c r="AE936" s="482"/>
      <c r="AF936" s="482"/>
      <c r="AG936" s="482"/>
      <c r="AH936" s="482"/>
      <c r="AI936" s="482"/>
      <c r="AJ936" s="482"/>
      <c r="AK936" s="482"/>
      <c r="AL936" s="482"/>
      <c r="AM936" s="482"/>
      <c r="AN936" s="482"/>
    </row>
    <row r="937" spans="1:40" ht="12.75" customHeight="1" x14ac:dyDescent="0.2">
      <c r="A937" s="482"/>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c r="AB937" s="482"/>
      <c r="AC937" s="482"/>
      <c r="AD937" s="482"/>
      <c r="AE937" s="482"/>
      <c r="AF937" s="482"/>
      <c r="AG937" s="482"/>
      <c r="AH937" s="482"/>
      <c r="AI937" s="482"/>
      <c r="AJ937" s="482"/>
      <c r="AK937" s="482"/>
      <c r="AL937" s="482"/>
      <c r="AM937" s="482"/>
      <c r="AN937" s="482"/>
    </row>
    <row r="938" spans="1:40" ht="12.75" customHeight="1" x14ac:dyDescent="0.2">
      <c r="A938" s="482"/>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2"/>
      <c r="AD938" s="482"/>
      <c r="AE938" s="482"/>
      <c r="AF938" s="482"/>
      <c r="AG938" s="482"/>
      <c r="AH938" s="482"/>
      <c r="AI938" s="482"/>
      <c r="AJ938" s="482"/>
      <c r="AK938" s="482"/>
      <c r="AL938" s="482"/>
      <c r="AM938" s="482"/>
      <c r="AN938" s="482"/>
    </row>
    <row r="939" spans="1:40" ht="12.75" customHeight="1" x14ac:dyDescent="0.2">
      <c r="A939" s="482"/>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c r="AB939" s="482"/>
      <c r="AC939" s="482"/>
      <c r="AD939" s="482"/>
      <c r="AE939" s="482"/>
      <c r="AF939" s="482"/>
      <c r="AG939" s="482"/>
      <c r="AH939" s="482"/>
      <c r="AI939" s="482"/>
      <c r="AJ939" s="482"/>
      <c r="AK939" s="482"/>
      <c r="AL939" s="482"/>
      <c r="AM939" s="482"/>
      <c r="AN939" s="482"/>
    </row>
    <row r="940" spans="1:40" ht="12.75" customHeight="1" x14ac:dyDescent="0.2">
      <c r="A940" s="482"/>
      <c r="B940" s="482"/>
      <c r="C940" s="482"/>
      <c r="D940" s="482"/>
      <c r="E940" s="482"/>
      <c r="F940" s="482"/>
      <c r="G940" s="482"/>
      <c r="H940" s="482"/>
      <c r="I940" s="482"/>
      <c r="J940" s="482"/>
      <c r="K940" s="482"/>
      <c r="L940" s="482"/>
      <c r="M940" s="482"/>
      <c r="N940" s="482"/>
      <c r="O940" s="482"/>
      <c r="P940" s="482"/>
      <c r="Q940" s="482"/>
      <c r="R940" s="482"/>
      <c r="S940" s="482"/>
      <c r="T940" s="482"/>
      <c r="U940" s="482"/>
      <c r="V940" s="482"/>
      <c r="W940" s="482"/>
      <c r="X940" s="482"/>
      <c r="Y940" s="482"/>
      <c r="Z940" s="482"/>
      <c r="AA940" s="482"/>
      <c r="AB940" s="482"/>
      <c r="AC940" s="482"/>
      <c r="AD940" s="482"/>
      <c r="AE940" s="482"/>
      <c r="AF940" s="482"/>
      <c r="AG940" s="482"/>
      <c r="AH940" s="482"/>
      <c r="AI940" s="482"/>
      <c r="AJ940" s="482"/>
      <c r="AK940" s="482"/>
      <c r="AL940" s="482"/>
      <c r="AM940" s="482"/>
      <c r="AN940" s="482"/>
    </row>
    <row r="941" spans="1:40" ht="12.75" customHeight="1" x14ac:dyDescent="0.2">
      <c r="A941" s="482"/>
      <c r="B941" s="482"/>
      <c r="C941" s="482"/>
      <c r="D941" s="482"/>
      <c r="E941" s="482"/>
      <c r="F941" s="482"/>
      <c r="G941" s="482"/>
      <c r="H941" s="482"/>
      <c r="I941" s="482"/>
      <c r="J941" s="482"/>
      <c r="K941" s="482"/>
      <c r="L941" s="482"/>
      <c r="M941" s="482"/>
      <c r="N941" s="482"/>
      <c r="O941" s="482"/>
      <c r="P941" s="482"/>
      <c r="Q941" s="482"/>
      <c r="R941" s="482"/>
      <c r="S941" s="482"/>
      <c r="T941" s="482"/>
      <c r="U941" s="482"/>
      <c r="V941" s="482"/>
      <c r="W941" s="482"/>
      <c r="X941" s="482"/>
      <c r="Y941" s="482"/>
      <c r="Z941" s="482"/>
      <c r="AA941" s="482"/>
      <c r="AB941" s="482"/>
      <c r="AC941" s="482"/>
      <c r="AD941" s="482"/>
      <c r="AE941" s="482"/>
      <c r="AF941" s="482"/>
      <c r="AG941" s="482"/>
      <c r="AH941" s="482"/>
      <c r="AI941" s="482"/>
      <c r="AJ941" s="482"/>
      <c r="AK941" s="482"/>
      <c r="AL941" s="482"/>
      <c r="AM941" s="482"/>
      <c r="AN941" s="482"/>
    </row>
    <row r="942" spans="1:40" ht="12.75" customHeight="1" x14ac:dyDescent="0.2">
      <c r="A942" s="482"/>
      <c r="B942" s="482"/>
      <c r="C942" s="482"/>
      <c r="D942" s="482"/>
      <c r="E942" s="482"/>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c r="AB942" s="482"/>
      <c r="AC942" s="482"/>
      <c r="AD942" s="482"/>
      <c r="AE942" s="482"/>
      <c r="AF942" s="482"/>
      <c r="AG942" s="482"/>
      <c r="AH942" s="482"/>
      <c r="AI942" s="482"/>
      <c r="AJ942" s="482"/>
      <c r="AK942" s="482"/>
      <c r="AL942" s="482"/>
      <c r="AM942" s="482"/>
      <c r="AN942" s="482"/>
    </row>
    <row r="943" spans="1:40" ht="12.75" customHeight="1" x14ac:dyDescent="0.2">
      <c r="A943" s="482"/>
      <c r="B943" s="482"/>
      <c r="C943" s="482"/>
      <c r="D943" s="482"/>
      <c r="E943" s="482"/>
      <c r="F943" s="482"/>
      <c r="G943" s="482"/>
      <c r="H943" s="482"/>
      <c r="I943" s="482"/>
      <c r="J943" s="482"/>
      <c r="K943" s="482"/>
      <c r="L943" s="482"/>
      <c r="M943" s="482"/>
      <c r="N943" s="482"/>
      <c r="O943" s="482"/>
      <c r="P943" s="482"/>
      <c r="Q943" s="482"/>
      <c r="R943" s="482"/>
      <c r="S943" s="482"/>
      <c r="T943" s="482"/>
      <c r="U943" s="482"/>
      <c r="V943" s="482"/>
      <c r="W943" s="482"/>
      <c r="X943" s="482"/>
      <c r="Y943" s="482"/>
      <c r="Z943" s="482"/>
      <c r="AA943" s="482"/>
      <c r="AB943" s="482"/>
      <c r="AC943" s="482"/>
      <c r="AD943" s="482"/>
      <c r="AE943" s="482"/>
      <c r="AF943" s="482"/>
      <c r="AG943" s="482"/>
      <c r="AH943" s="482"/>
      <c r="AI943" s="482"/>
      <c r="AJ943" s="482"/>
      <c r="AK943" s="482"/>
      <c r="AL943" s="482"/>
      <c r="AM943" s="482"/>
      <c r="AN943" s="482"/>
    </row>
    <row r="944" spans="1:40" ht="12.75" customHeight="1" x14ac:dyDescent="0.2">
      <c r="A944" s="482"/>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2"/>
      <c r="AD944" s="482"/>
      <c r="AE944" s="482"/>
      <c r="AF944" s="482"/>
      <c r="AG944" s="482"/>
      <c r="AH944" s="482"/>
      <c r="AI944" s="482"/>
      <c r="AJ944" s="482"/>
      <c r="AK944" s="482"/>
      <c r="AL944" s="482"/>
      <c r="AM944" s="482"/>
      <c r="AN944" s="482"/>
    </row>
    <row r="945" spans="1:40" ht="12.75" customHeight="1" x14ac:dyDescent="0.2">
      <c r="A945" s="482"/>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c r="AB945" s="482"/>
      <c r="AC945" s="482"/>
      <c r="AD945" s="482"/>
      <c r="AE945" s="482"/>
      <c r="AF945" s="482"/>
      <c r="AG945" s="482"/>
      <c r="AH945" s="482"/>
      <c r="AI945" s="482"/>
      <c r="AJ945" s="482"/>
      <c r="AK945" s="482"/>
      <c r="AL945" s="482"/>
      <c r="AM945" s="482"/>
      <c r="AN945" s="482"/>
    </row>
    <row r="946" spans="1:40" ht="12.75" customHeight="1" x14ac:dyDescent="0.2">
      <c r="A946" s="482"/>
      <c r="B946" s="482"/>
      <c r="C946" s="482"/>
      <c r="D946" s="482"/>
      <c r="E946" s="482"/>
      <c r="F946" s="482"/>
      <c r="G946" s="482"/>
      <c r="H946" s="482"/>
      <c r="I946" s="482"/>
      <c r="J946" s="482"/>
      <c r="K946" s="482"/>
      <c r="L946" s="482"/>
      <c r="M946" s="482"/>
      <c r="N946" s="482"/>
      <c r="O946" s="482"/>
      <c r="P946" s="482"/>
      <c r="Q946" s="482"/>
      <c r="R946" s="482"/>
      <c r="S946" s="482"/>
      <c r="T946" s="482"/>
      <c r="U946" s="482"/>
      <c r="V946" s="482"/>
      <c r="W946" s="482"/>
      <c r="X946" s="482"/>
      <c r="Y946" s="482"/>
      <c r="Z946" s="482"/>
      <c r="AA946" s="482"/>
      <c r="AB946" s="482"/>
      <c r="AC946" s="482"/>
      <c r="AD946" s="482"/>
      <c r="AE946" s="482"/>
      <c r="AF946" s="482"/>
      <c r="AG946" s="482"/>
      <c r="AH946" s="482"/>
      <c r="AI946" s="482"/>
      <c r="AJ946" s="482"/>
      <c r="AK946" s="482"/>
      <c r="AL946" s="482"/>
      <c r="AM946" s="482"/>
      <c r="AN946" s="482"/>
    </row>
    <row r="947" spans="1:40" ht="12.75" customHeight="1" x14ac:dyDescent="0.2">
      <c r="A947" s="482"/>
      <c r="B947" s="482"/>
      <c r="C947" s="482"/>
      <c r="D947" s="482"/>
      <c r="E947" s="482"/>
      <c r="F947" s="482"/>
      <c r="G947" s="482"/>
      <c r="H947" s="482"/>
      <c r="I947" s="482"/>
      <c r="J947" s="482"/>
      <c r="K947" s="482"/>
      <c r="L947" s="482"/>
      <c r="M947" s="482"/>
      <c r="N947" s="482"/>
      <c r="O947" s="482"/>
      <c r="P947" s="482"/>
      <c r="Q947" s="482"/>
      <c r="R947" s="482"/>
      <c r="S947" s="482"/>
      <c r="T947" s="482"/>
      <c r="U947" s="482"/>
      <c r="V947" s="482"/>
      <c r="W947" s="482"/>
      <c r="X947" s="482"/>
      <c r="Y947" s="482"/>
      <c r="Z947" s="482"/>
      <c r="AA947" s="482"/>
      <c r="AB947" s="482"/>
      <c r="AC947" s="482"/>
      <c r="AD947" s="482"/>
      <c r="AE947" s="482"/>
      <c r="AF947" s="482"/>
      <c r="AG947" s="482"/>
      <c r="AH947" s="482"/>
      <c r="AI947" s="482"/>
      <c r="AJ947" s="482"/>
      <c r="AK947" s="482"/>
      <c r="AL947" s="482"/>
      <c r="AM947" s="482"/>
      <c r="AN947" s="482"/>
    </row>
    <row r="948" spans="1:40" ht="12.75" customHeight="1" x14ac:dyDescent="0.2">
      <c r="A948" s="482"/>
      <c r="B948" s="482"/>
      <c r="C948" s="482"/>
      <c r="D948" s="482"/>
      <c r="E948" s="482"/>
      <c r="F948" s="482"/>
      <c r="G948" s="482"/>
      <c r="H948" s="482"/>
      <c r="I948" s="482"/>
      <c r="J948" s="482"/>
      <c r="K948" s="482"/>
      <c r="L948" s="482"/>
      <c r="M948" s="482"/>
      <c r="N948" s="482"/>
      <c r="O948" s="482"/>
      <c r="P948" s="482"/>
      <c r="Q948" s="482"/>
      <c r="R948" s="482"/>
      <c r="S948" s="482"/>
      <c r="T948" s="482"/>
      <c r="U948" s="482"/>
      <c r="V948" s="482"/>
      <c r="W948" s="482"/>
      <c r="X948" s="482"/>
      <c r="Y948" s="482"/>
      <c r="Z948" s="482"/>
      <c r="AA948" s="482"/>
      <c r="AB948" s="482"/>
      <c r="AC948" s="482"/>
      <c r="AD948" s="482"/>
      <c r="AE948" s="482"/>
      <c r="AF948" s="482"/>
      <c r="AG948" s="482"/>
      <c r="AH948" s="482"/>
      <c r="AI948" s="482"/>
      <c r="AJ948" s="482"/>
      <c r="AK948" s="482"/>
      <c r="AL948" s="482"/>
      <c r="AM948" s="482"/>
      <c r="AN948" s="482"/>
    </row>
    <row r="949" spans="1:40" ht="12.75" customHeight="1" x14ac:dyDescent="0.2">
      <c r="A949" s="482"/>
      <c r="B949" s="482"/>
      <c r="C949" s="482"/>
      <c r="D949" s="482"/>
      <c r="E949" s="482"/>
      <c r="F949" s="482"/>
      <c r="G949" s="482"/>
      <c r="H949" s="482"/>
      <c r="I949" s="482"/>
      <c r="J949" s="482"/>
      <c r="K949" s="482"/>
      <c r="L949" s="482"/>
      <c r="M949" s="482"/>
      <c r="N949" s="482"/>
      <c r="O949" s="482"/>
      <c r="P949" s="482"/>
      <c r="Q949" s="482"/>
      <c r="R949" s="482"/>
      <c r="S949" s="482"/>
      <c r="T949" s="482"/>
      <c r="U949" s="482"/>
      <c r="V949" s="482"/>
      <c r="W949" s="482"/>
      <c r="X949" s="482"/>
      <c r="Y949" s="482"/>
      <c r="Z949" s="482"/>
      <c r="AA949" s="482"/>
      <c r="AB949" s="482"/>
      <c r="AC949" s="482"/>
      <c r="AD949" s="482"/>
      <c r="AE949" s="482"/>
      <c r="AF949" s="482"/>
      <c r="AG949" s="482"/>
      <c r="AH949" s="482"/>
      <c r="AI949" s="482"/>
      <c r="AJ949" s="482"/>
      <c r="AK949" s="482"/>
      <c r="AL949" s="482"/>
      <c r="AM949" s="482"/>
      <c r="AN949" s="482"/>
    </row>
    <row r="950" spans="1:40" ht="12.75" customHeight="1" x14ac:dyDescent="0.2">
      <c r="A950" s="482"/>
      <c r="B950" s="482"/>
      <c r="C950" s="482"/>
      <c r="D950" s="482"/>
      <c r="E950" s="482"/>
      <c r="F950" s="482"/>
      <c r="G950" s="482"/>
      <c r="H950" s="482"/>
      <c r="I950" s="482"/>
      <c r="J950" s="482"/>
      <c r="K950" s="482"/>
      <c r="L950" s="482"/>
      <c r="M950" s="482"/>
      <c r="N950" s="482"/>
      <c r="O950" s="482"/>
      <c r="P950" s="482"/>
      <c r="Q950" s="482"/>
      <c r="R950" s="482"/>
      <c r="S950" s="482"/>
      <c r="T950" s="482"/>
      <c r="U950" s="482"/>
      <c r="V950" s="482"/>
      <c r="W950" s="482"/>
      <c r="X950" s="482"/>
      <c r="Y950" s="482"/>
      <c r="Z950" s="482"/>
      <c r="AA950" s="482"/>
      <c r="AB950" s="482"/>
      <c r="AC950" s="482"/>
      <c r="AD950" s="482"/>
      <c r="AE950" s="482"/>
      <c r="AF950" s="482"/>
      <c r="AG950" s="482"/>
      <c r="AH950" s="482"/>
      <c r="AI950" s="482"/>
      <c r="AJ950" s="482"/>
      <c r="AK950" s="482"/>
      <c r="AL950" s="482"/>
      <c r="AM950" s="482"/>
      <c r="AN950" s="482"/>
    </row>
    <row r="951" spans="1:40" ht="12.75" customHeight="1" x14ac:dyDescent="0.2">
      <c r="A951" s="482"/>
      <c r="B951" s="482"/>
      <c r="C951" s="482"/>
      <c r="D951" s="482"/>
      <c r="E951" s="482"/>
      <c r="F951" s="482"/>
      <c r="G951" s="482"/>
      <c r="H951" s="482"/>
      <c r="I951" s="482"/>
      <c r="J951" s="482"/>
      <c r="K951" s="482"/>
      <c r="L951" s="482"/>
      <c r="M951" s="482"/>
      <c r="N951" s="482"/>
      <c r="O951" s="482"/>
      <c r="P951" s="482"/>
      <c r="Q951" s="482"/>
      <c r="R951" s="482"/>
      <c r="S951" s="482"/>
      <c r="T951" s="482"/>
      <c r="U951" s="482"/>
      <c r="V951" s="482"/>
      <c r="W951" s="482"/>
      <c r="X951" s="482"/>
      <c r="Y951" s="482"/>
      <c r="Z951" s="482"/>
      <c r="AA951" s="482"/>
      <c r="AB951" s="482"/>
      <c r="AC951" s="482"/>
      <c r="AD951" s="482"/>
      <c r="AE951" s="482"/>
      <c r="AF951" s="482"/>
      <c r="AG951" s="482"/>
      <c r="AH951" s="482"/>
      <c r="AI951" s="482"/>
      <c r="AJ951" s="482"/>
      <c r="AK951" s="482"/>
      <c r="AL951" s="482"/>
      <c r="AM951" s="482"/>
      <c r="AN951" s="482"/>
    </row>
    <row r="952" spans="1:40" ht="12.75" customHeight="1" x14ac:dyDescent="0.2">
      <c r="A952" s="482"/>
      <c r="B952" s="482"/>
      <c r="C952" s="482"/>
      <c r="D952" s="482"/>
      <c r="E952" s="482"/>
      <c r="F952" s="482"/>
      <c r="G952" s="482"/>
      <c r="H952" s="482"/>
      <c r="I952" s="482"/>
      <c r="J952" s="482"/>
      <c r="K952" s="482"/>
      <c r="L952" s="482"/>
      <c r="M952" s="482"/>
      <c r="N952" s="482"/>
      <c r="O952" s="482"/>
      <c r="P952" s="482"/>
      <c r="Q952" s="482"/>
      <c r="R952" s="482"/>
      <c r="S952" s="482"/>
      <c r="T952" s="482"/>
      <c r="U952" s="482"/>
      <c r="V952" s="482"/>
      <c r="W952" s="482"/>
      <c r="X952" s="482"/>
      <c r="Y952" s="482"/>
      <c r="Z952" s="482"/>
      <c r="AA952" s="482"/>
      <c r="AB952" s="482"/>
      <c r="AC952" s="482"/>
      <c r="AD952" s="482"/>
      <c r="AE952" s="482"/>
      <c r="AF952" s="482"/>
      <c r="AG952" s="482"/>
      <c r="AH952" s="482"/>
      <c r="AI952" s="482"/>
      <c r="AJ952" s="482"/>
      <c r="AK952" s="482"/>
      <c r="AL952" s="482"/>
      <c r="AM952" s="482"/>
      <c r="AN952" s="482"/>
    </row>
    <row r="953" spans="1:40" ht="12.75" customHeight="1" x14ac:dyDescent="0.2">
      <c r="A953" s="482"/>
      <c r="B953" s="482"/>
      <c r="C953" s="482"/>
      <c r="D953" s="482"/>
      <c r="E953" s="482"/>
      <c r="F953" s="482"/>
      <c r="G953" s="482"/>
      <c r="H953" s="482"/>
      <c r="I953" s="482"/>
      <c r="J953" s="482"/>
      <c r="K953" s="482"/>
      <c r="L953" s="482"/>
      <c r="M953" s="482"/>
      <c r="N953" s="482"/>
      <c r="O953" s="482"/>
      <c r="P953" s="482"/>
      <c r="Q953" s="482"/>
      <c r="R953" s="482"/>
      <c r="S953" s="482"/>
      <c r="T953" s="482"/>
      <c r="U953" s="482"/>
      <c r="V953" s="482"/>
      <c r="W953" s="482"/>
      <c r="X953" s="482"/>
      <c r="Y953" s="482"/>
      <c r="Z953" s="482"/>
      <c r="AA953" s="482"/>
      <c r="AB953" s="482"/>
      <c r="AC953" s="482"/>
      <c r="AD953" s="482"/>
      <c r="AE953" s="482"/>
      <c r="AF953" s="482"/>
      <c r="AG953" s="482"/>
      <c r="AH953" s="482"/>
      <c r="AI953" s="482"/>
      <c r="AJ953" s="482"/>
      <c r="AK953" s="482"/>
      <c r="AL953" s="482"/>
      <c r="AM953" s="482"/>
      <c r="AN953" s="482"/>
    </row>
    <row r="954" spans="1:40" ht="12.75" customHeight="1" x14ac:dyDescent="0.2">
      <c r="A954" s="482"/>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c r="AB954" s="482"/>
      <c r="AC954" s="482"/>
      <c r="AD954" s="482"/>
      <c r="AE954" s="482"/>
      <c r="AF954" s="482"/>
      <c r="AG954" s="482"/>
      <c r="AH954" s="482"/>
      <c r="AI954" s="482"/>
      <c r="AJ954" s="482"/>
      <c r="AK954" s="482"/>
      <c r="AL954" s="482"/>
      <c r="AM954" s="482"/>
      <c r="AN954" s="482"/>
    </row>
    <row r="955" spans="1:40" ht="12.75" customHeight="1" x14ac:dyDescent="0.2">
      <c r="A955" s="482"/>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c r="AB955" s="482"/>
      <c r="AC955" s="482"/>
      <c r="AD955" s="482"/>
      <c r="AE955" s="482"/>
      <c r="AF955" s="482"/>
      <c r="AG955" s="482"/>
      <c r="AH955" s="482"/>
      <c r="AI955" s="482"/>
      <c r="AJ955" s="482"/>
      <c r="AK955" s="482"/>
      <c r="AL955" s="482"/>
      <c r="AM955" s="482"/>
      <c r="AN955" s="482"/>
    </row>
    <row r="956" spans="1:40" ht="12.75" customHeight="1" x14ac:dyDescent="0.2">
      <c r="A956" s="482"/>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c r="AE956" s="482"/>
      <c r="AF956" s="482"/>
      <c r="AG956" s="482"/>
      <c r="AH956" s="482"/>
      <c r="AI956" s="482"/>
      <c r="AJ956" s="482"/>
      <c r="AK956" s="482"/>
      <c r="AL956" s="482"/>
      <c r="AM956" s="482"/>
      <c r="AN956" s="482"/>
    </row>
    <row r="957" spans="1:40" ht="12.75" customHeight="1" x14ac:dyDescent="0.2">
      <c r="A957" s="482"/>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c r="AB957" s="482"/>
      <c r="AC957" s="482"/>
      <c r="AD957" s="482"/>
      <c r="AE957" s="482"/>
      <c r="AF957" s="482"/>
      <c r="AG957" s="482"/>
      <c r="AH957" s="482"/>
      <c r="AI957" s="482"/>
      <c r="AJ957" s="482"/>
      <c r="AK957" s="482"/>
      <c r="AL957" s="482"/>
      <c r="AM957" s="482"/>
      <c r="AN957" s="482"/>
    </row>
    <row r="958" spans="1:40" ht="12.75" customHeight="1" x14ac:dyDescent="0.2">
      <c r="A958" s="482"/>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c r="AB958" s="482"/>
      <c r="AC958" s="482"/>
      <c r="AD958" s="482"/>
      <c r="AE958" s="482"/>
      <c r="AF958" s="482"/>
      <c r="AG958" s="482"/>
      <c r="AH958" s="482"/>
      <c r="AI958" s="482"/>
      <c r="AJ958" s="482"/>
      <c r="AK958" s="482"/>
      <c r="AL958" s="482"/>
      <c r="AM958" s="482"/>
      <c r="AN958" s="482"/>
    </row>
    <row r="959" spans="1:40" ht="12.75" customHeight="1" x14ac:dyDescent="0.2">
      <c r="A959" s="482"/>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c r="AB959" s="482"/>
      <c r="AC959" s="482"/>
      <c r="AD959" s="482"/>
      <c r="AE959" s="482"/>
      <c r="AF959" s="482"/>
      <c r="AG959" s="482"/>
      <c r="AH959" s="482"/>
      <c r="AI959" s="482"/>
      <c r="AJ959" s="482"/>
      <c r="AK959" s="482"/>
      <c r="AL959" s="482"/>
      <c r="AM959" s="482"/>
      <c r="AN959" s="482"/>
    </row>
    <row r="960" spans="1:40" ht="12.75" customHeight="1" x14ac:dyDescent="0.2">
      <c r="A960" s="482"/>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c r="AB960" s="482"/>
      <c r="AC960" s="482"/>
      <c r="AD960" s="482"/>
      <c r="AE960" s="482"/>
      <c r="AF960" s="482"/>
      <c r="AG960" s="482"/>
      <c r="AH960" s="482"/>
      <c r="AI960" s="482"/>
      <c r="AJ960" s="482"/>
      <c r="AK960" s="482"/>
      <c r="AL960" s="482"/>
      <c r="AM960" s="482"/>
      <c r="AN960" s="482"/>
    </row>
    <row r="961" spans="1:40" ht="12.75" customHeight="1" x14ac:dyDescent="0.2">
      <c r="A961" s="482"/>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2"/>
      <c r="AD961" s="482"/>
      <c r="AE961" s="482"/>
      <c r="AF961" s="482"/>
      <c r="AG961" s="482"/>
      <c r="AH961" s="482"/>
      <c r="AI961" s="482"/>
      <c r="AJ961" s="482"/>
      <c r="AK961" s="482"/>
      <c r="AL961" s="482"/>
      <c r="AM961" s="482"/>
      <c r="AN961" s="482"/>
    </row>
    <row r="962" spans="1:40" ht="12.75" customHeight="1" x14ac:dyDescent="0.2">
      <c r="A962" s="482"/>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2"/>
      <c r="AD962" s="482"/>
      <c r="AE962" s="482"/>
      <c r="AF962" s="482"/>
      <c r="AG962" s="482"/>
      <c r="AH962" s="482"/>
      <c r="AI962" s="482"/>
      <c r="AJ962" s="482"/>
      <c r="AK962" s="482"/>
      <c r="AL962" s="482"/>
      <c r="AM962" s="482"/>
      <c r="AN962" s="482"/>
    </row>
    <row r="963" spans="1:40" ht="12.75" customHeight="1" x14ac:dyDescent="0.2">
      <c r="A963" s="482"/>
      <c r="B963" s="482"/>
      <c r="C963" s="482"/>
      <c r="D963" s="482"/>
      <c r="E963" s="482"/>
      <c r="F963" s="482"/>
      <c r="G963" s="482"/>
      <c r="H963" s="482"/>
      <c r="I963" s="482"/>
      <c r="J963" s="482"/>
      <c r="K963" s="482"/>
      <c r="L963" s="482"/>
      <c r="M963" s="482"/>
      <c r="N963" s="482"/>
      <c r="O963" s="482"/>
      <c r="P963" s="482"/>
      <c r="Q963" s="482"/>
      <c r="R963" s="482"/>
      <c r="S963" s="482"/>
      <c r="T963" s="482"/>
      <c r="U963" s="482"/>
      <c r="V963" s="482"/>
      <c r="W963" s="482"/>
      <c r="X963" s="482"/>
      <c r="Y963" s="482"/>
      <c r="Z963" s="482"/>
      <c r="AA963" s="482"/>
      <c r="AB963" s="482"/>
      <c r="AC963" s="482"/>
      <c r="AD963" s="482"/>
      <c r="AE963" s="482"/>
      <c r="AF963" s="482"/>
      <c r="AG963" s="482"/>
      <c r="AH963" s="482"/>
      <c r="AI963" s="482"/>
      <c r="AJ963" s="482"/>
      <c r="AK963" s="482"/>
      <c r="AL963" s="482"/>
      <c r="AM963" s="482"/>
      <c r="AN963" s="482"/>
    </row>
    <row r="964" spans="1:40" ht="12.75" customHeight="1" x14ac:dyDescent="0.2">
      <c r="A964" s="482"/>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2"/>
      <c r="Z964" s="482"/>
      <c r="AA964" s="482"/>
      <c r="AB964" s="482"/>
      <c r="AC964" s="482"/>
      <c r="AD964" s="482"/>
      <c r="AE964" s="482"/>
      <c r="AF964" s="482"/>
      <c r="AG964" s="482"/>
      <c r="AH964" s="482"/>
      <c r="AI964" s="482"/>
      <c r="AJ964" s="482"/>
      <c r="AK964" s="482"/>
      <c r="AL964" s="482"/>
      <c r="AM964" s="482"/>
      <c r="AN964" s="482"/>
    </row>
    <row r="965" spans="1:40" ht="12.75" customHeight="1" x14ac:dyDescent="0.2">
      <c r="A965" s="482"/>
      <c r="B965" s="482"/>
      <c r="C965" s="482"/>
      <c r="D965" s="482"/>
      <c r="E965" s="482"/>
      <c r="F965" s="482"/>
      <c r="G965" s="482"/>
      <c r="H965" s="482"/>
      <c r="I965" s="482"/>
      <c r="J965" s="482"/>
      <c r="K965" s="482"/>
      <c r="L965" s="482"/>
      <c r="M965" s="482"/>
      <c r="N965" s="482"/>
      <c r="O965" s="482"/>
      <c r="P965" s="482"/>
      <c r="Q965" s="482"/>
      <c r="R965" s="482"/>
      <c r="S965" s="482"/>
      <c r="T965" s="482"/>
      <c r="U965" s="482"/>
      <c r="V965" s="482"/>
      <c r="W965" s="482"/>
      <c r="X965" s="482"/>
      <c r="Y965" s="482"/>
      <c r="Z965" s="482"/>
      <c r="AA965" s="482"/>
      <c r="AB965" s="482"/>
      <c r="AC965" s="482"/>
      <c r="AD965" s="482"/>
      <c r="AE965" s="482"/>
      <c r="AF965" s="482"/>
      <c r="AG965" s="482"/>
      <c r="AH965" s="482"/>
      <c r="AI965" s="482"/>
      <c r="AJ965" s="482"/>
      <c r="AK965" s="482"/>
      <c r="AL965" s="482"/>
      <c r="AM965" s="482"/>
      <c r="AN965" s="482"/>
    </row>
    <row r="966" spans="1:40" ht="12.75" customHeight="1" x14ac:dyDescent="0.2">
      <c r="A966" s="482"/>
      <c r="B966" s="482"/>
      <c r="C966" s="482"/>
      <c r="D966" s="482"/>
      <c r="E966" s="482"/>
      <c r="F966" s="482"/>
      <c r="G966" s="482"/>
      <c r="H966" s="482"/>
      <c r="I966" s="482"/>
      <c r="J966" s="482"/>
      <c r="K966" s="482"/>
      <c r="L966" s="482"/>
      <c r="M966" s="482"/>
      <c r="N966" s="482"/>
      <c r="O966" s="482"/>
      <c r="P966" s="482"/>
      <c r="Q966" s="482"/>
      <c r="R966" s="482"/>
      <c r="S966" s="482"/>
      <c r="T966" s="482"/>
      <c r="U966" s="482"/>
      <c r="V966" s="482"/>
      <c r="W966" s="482"/>
      <c r="X966" s="482"/>
      <c r="Y966" s="482"/>
      <c r="Z966" s="482"/>
      <c r="AA966" s="482"/>
      <c r="AB966" s="482"/>
      <c r="AC966" s="482"/>
      <c r="AD966" s="482"/>
      <c r="AE966" s="482"/>
      <c r="AF966" s="482"/>
      <c r="AG966" s="482"/>
      <c r="AH966" s="482"/>
      <c r="AI966" s="482"/>
      <c r="AJ966" s="482"/>
      <c r="AK966" s="482"/>
      <c r="AL966" s="482"/>
      <c r="AM966" s="482"/>
      <c r="AN966" s="482"/>
    </row>
    <row r="967" spans="1:40" ht="12.75" customHeight="1" x14ac:dyDescent="0.2">
      <c r="A967" s="482"/>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c r="AB967" s="482"/>
      <c r="AC967" s="482"/>
      <c r="AD967" s="482"/>
      <c r="AE967" s="482"/>
      <c r="AF967" s="482"/>
      <c r="AG967" s="482"/>
      <c r="AH967" s="482"/>
      <c r="AI967" s="482"/>
      <c r="AJ967" s="482"/>
      <c r="AK967" s="482"/>
      <c r="AL967" s="482"/>
      <c r="AM967" s="482"/>
      <c r="AN967" s="482"/>
    </row>
    <row r="968" spans="1:40" ht="12.75" customHeight="1" x14ac:dyDescent="0.2">
      <c r="A968" s="482"/>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2"/>
      <c r="AD968" s="482"/>
      <c r="AE968" s="482"/>
      <c r="AF968" s="482"/>
      <c r="AG968" s="482"/>
      <c r="AH968" s="482"/>
      <c r="AI968" s="482"/>
      <c r="AJ968" s="482"/>
      <c r="AK968" s="482"/>
      <c r="AL968" s="482"/>
      <c r="AM968" s="482"/>
      <c r="AN968" s="482"/>
    </row>
    <row r="969" spans="1:40" ht="12.75" customHeight="1" x14ac:dyDescent="0.2">
      <c r="A969" s="482"/>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2"/>
      <c r="AD969" s="482"/>
      <c r="AE969" s="482"/>
      <c r="AF969" s="482"/>
      <c r="AG969" s="482"/>
      <c r="AH969" s="482"/>
      <c r="AI969" s="482"/>
      <c r="AJ969" s="482"/>
      <c r="AK969" s="482"/>
      <c r="AL969" s="482"/>
      <c r="AM969" s="482"/>
      <c r="AN969" s="482"/>
    </row>
    <row r="970" spans="1:40" ht="12.75" customHeight="1" x14ac:dyDescent="0.2">
      <c r="A970" s="482"/>
      <c r="B970" s="482"/>
      <c r="C970" s="482"/>
      <c r="D970" s="482"/>
      <c r="E970" s="482"/>
      <c r="F970" s="482"/>
      <c r="G970" s="482"/>
      <c r="H970" s="482"/>
      <c r="I970" s="482"/>
      <c r="J970" s="482"/>
      <c r="K970" s="482"/>
      <c r="L970" s="482"/>
      <c r="M970" s="482"/>
      <c r="N970" s="482"/>
      <c r="O970" s="482"/>
      <c r="P970" s="482"/>
      <c r="Q970" s="482"/>
      <c r="R970" s="482"/>
      <c r="S970" s="482"/>
      <c r="T970" s="482"/>
      <c r="U970" s="482"/>
      <c r="V970" s="482"/>
      <c r="W970" s="482"/>
      <c r="X970" s="482"/>
      <c r="Y970" s="482"/>
      <c r="Z970" s="482"/>
      <c r="AA970" s="482"/>
      <c r="AB970" s="482"/>
      <c r="AC970" s="482"/>
      <c r="AD970" s="482"/>
      <c r="AE970" s="482"/>
      <c r="AF970" s="482"/>
      <c r="AG970" s="482"/>
      <c r="AH970" s="482"/>
      <c r="AI970" s="482"/>
      <c r="AJ970" s="482"/>
      <c r="AK970" s="482"/>
      <c r="AL970" s="482"/>
      <c r="AM970" s="482"/>
      <c r="AN970" s="482"/>
    </row>
    <row r="971" spans="1:40" ht="12.75" customHeight="1" x14ac:dyDescent="0.2">
      <c r="A971" s="482"/>
      <c r="B971" s="482"/>
      <c r="C971" s="482"/>
      <c r="D971" s="482"/>
      <c r="E971" s="482"/>
      <c r="F971" s="482"/>
      <c r="G971" s="482"/>
      <c r="H971" s="482"/>
      <c r="I971" s="482"/>
      <c r="J971" s="482"/>
      <c r="K971" s="482"/>
      <c r="L971" s="482"/>
      <c r="M971" s="482"/>
      <c r="N971" s="482"/>
      <c r="O971" s="482"/>
      <c r="P971" s="482"/>
      <c r="Q971" s="482"/>
      <c r="R971" s="482"/>
      <c r="S971" s="482"/>
      <c r="T971" s="482"/>
      <c r="U971" s="482"/>
      <c r="V971" s="482"/>
      <c r="W971" s="482"/>
      <c r="X971" s="482"/>
      <c r="Y971" s="482"/>
      <c r="Z971" s="482"/>
      <c r="AA971" s="482"/>
      <c r="AB971" s="482"/>
      <c r="AC971" s="482"/>
      <c r="AD971" s="482"/>
      <c r="AE971" s="482"/>
      <c r="AF971" s="482"/>
      <c r="AG971" s="482"/>
      <c r="AH971" s="482"/>
      <c r="AI971" s="482"/>
      <c r="AJ971" s="482"/>
      <c r="AK971" s="482"/>
      <c r="AL971" s="482"/>
      <c r="AM971" s="482"/>
      <c r="AN971" s="482"/>
    </row>
    <row r="972" spans="1:40" ht="12.75" customHeight="1" x14ac:dyDescent="0.2">
      <c r="A972" s="482"/>
      <c r="B972" s="482"/>
      <c r="C972" s="482"/>
      <c r="D972" s="482"/>
      <c r="E972" s="482"/>
      <c r="F972" s="482"/>
      <c r="G972" s="482"/>
      <c r="H972" s="482"/>
      <c r="I972" s="482"/>
      <c r="J972" s="482"/>
      <c r="K972" s="482"/>
      <c r="L972" s="482"/>
      <c r="M972" s="482"/>
      <c r="N972" s="482"/>
      <c r="O972" s="482"/>
      <c r="P972" s="482"/>
      <c r="Q972" s="482"/>
      <c r="R972" s="482"/>
      <c r="S972" s="482"/>
      <c r="T972" s="482"/>
      <c r="U972" s="482"/>
      <c r="V972" s="482"/>
      <c r="W972" s="482"/>
      <c r="X972" s="482"/>
      <c r="Y972" s="482"/>
      <c r="Z972" s="482"/>
      <c r="AA972" s="482"/>
      <c r="AB972" s="482"/>
      <c r="AC972" s="482"/>
      <c r="AD972" s="482"/>
      <c r="AE972" s="482"/>
      <c r="AF972" s="482"/>
      <c r="AG972" s="482"/>
      <c r="AH972" s="482"/>
      <c r="AI972" s="482"/>
      <c r="AJ972" s="482"/>
      <c r="AK972" s="482"/>
      <c r="AL972" s="482"/>
      <c r="AM972" s="482"/>
      <c r="AN972" s="482"/>
    </row>
    <row r="973" spans="1:40" ht="12.75" customHeight="1" x14ac:dyDescent="0.2">
      <c r="A973" s="482"/>
      <c r="B973" s="482"/>
      <c r="C973" s="482"/>
      <c r="D973" s="482"/>
      <c r="E973" s="482"/>
      <c r="F973" s="482"/>
      <c r="G973" s="482"/>
      <c r="H973" s="482"/>
      <c r="I973" s="482"/>
      <c r="J973" s="482"/>
      <c r="K973" s="482"/>
      <c r="L973" s="482"/>
      <c r="M973" s="482"/>
      <c r="N973" s="482"/>
      <c r="O973" s="482"/>
      <c r="P973" s="482"/>
      <c r="Q973" s="482"/>
      <c r="R973" s="482"/>
      <c r="S973" s="482"/>
      <c r="T973" s="482"/>
      <c r="U973" s="482"/>
      <c r="V973" s="482"/>
      <c r="W973" s="482"/>
      <c r="X973" s="482"/>
      <c r="Y973" s="482"/>
      <c r="Z973" s="482"/>
      <c r="AA973" s="482"/>
      <c r="AB973" s="482"/>
      <c r="AC973" s="482"/>
      <c r="AD973" s="482"/>
      <c r="AE973" s="482"/>
      <c r="AF973" s="482"/>
      <c r="AG973" s="482"/>
      <c r="AH973" s="482"/>
      <c r="AI973" s="482"/>
      <c r="AJ973" s="482"/>
      <c r="AK973" s="482"/>
      <c r="AL973" s="482"/>
      <c r="AM973" s="482"/>
      <c r="AN973" s="482"/>
    </row>
    <row r="974" spans="1:40" ht="12.75" customHeight="1" x14ac:dyDescent="0.2">
      <c r="A974" s="482"/>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2"/>
      <c r="AD974" s="482"/>
      <c r="AE974" s="482"/>
      <c r="AF974" s="482"/>
      <c r="AG974" s="482"/>
      <c r="AH974" s="482"/>
      <c r="AI974" s="482"/>
      <c r="AJ974" s="482"/>
      <c r="AK974" s="482"/>
      <c r="AL974" s="482"/>
      <c r="AM974" s="482"/>
      <c r="AN974" s="482"/>
    </row>
    <row r="975" spans="1:40" ht="12.75" customHeight="1" x14ac:dyDescent="0.2">
      <c r="A975" s="482"/>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482"/>
      <c r="AD975" s="482"/>
      <c r="AE975" s="482"/>
      <c r="AF975" s="482"/>
      <c r="AG975" s="482"/>
      <c r="AH975" s="482"/>
      <c r="AI975" s="482"/>
      <c r="AJ975" s="482"/>
      <c r="AK975" s="482"/>
      <c r="AL975" s="482"/>
      <c r="AM975" s="482"/>
      <c r="AN975" s="482"/>
    </row>
    <row r="976" spans="1:40" ht="12.75" customHeight="1" x14ac:dyDescent="0.2">
      <c r="A976" s="482"/>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2"/>
      <c r="AD976" s="482"/>
      <c r="AE976" s="482"/>
      <c r="AF976" s="482"/>
      <c r="AG976" s="482"/>
      <c r="AH976" s="482"/>
      <c r="AI976" s="482"/>
      <c r="AJ976" s="482"/>
      <c r="AK976" s="482"/>
      <c r="AL976" s="482"/>
      <c r="AM976" s="482"/>
      <c r="AN976" s="482"/>
    </row>
    <row r="977" spans="1:40" ht="12.75" customHeight="1" x14ac:dyDescent="0.2">
      <c r="A977" s="482"/>
      <c r="B977" s="482"/>
      <c r="C977" s="482"/>
      <c r="D977" s="482"/>
      <c r="E977" s="482"/>
      <c r="F977" s="482"/>
      <c r="G977" s="482"/>
      <c r="H977" s="482"/>
      <c r="I977" s="482"/>
      <c r="J977" s="482"/>
      <c r="K977" s="482"/>
      <c r="L977" s="482"/>
      <c r="M977" s="482"/>
      <c r="N977" s="482"/>
      <c r="O977" s="482"/>
      <c r="P977" s="482"/>
      <c r="Q977" s="482"/>
      <c r="R977" s="482"/>
      <c r="S977" s="482"/>
      <c r="T977" s="482"/>
      <c r="U977" s="482"/>
      <c r="V977" s="482"/>
      <c r="W977" s="482"/>
      <c r="X977" s="482"/>
      <c r="Y977" s="482"/>
      <c r="Z977" s="482"/>
      <c r="AA977" s="482"/>
      <c r="AB977" s="482"/>
      <c r="AC977" s="482"/>
      <c r="AD977" s="482"/>
      <c r="AE977" s="482"/>
      <c r="AF977" s="482"/>
      <c r="AG977" s="482"/>
      <c r="AH977" s="482"/>
      <c r="AI977" s="482"/>
      <c r="AJ977" s="482"/>
      <c r="AK977" s="482"/>
      <c r="AL977" s="482"/>
      <c r="AM977" s="482"/>
      <c r="AN977" s="482"/>
    </row>
    <row r="978" spans="1:40" ht="12.75" customHeight="1" x14ac:dyDescent="0.2">
      <c r="A978" s="482"/>
      <c r="B978" s="482"/>
      <c r="C978" s="482"/>
      <c r="D978" s="482"/>
      <c r="E978" s="482"/>
      <c r="F978" s="482"/>
      <c r="G978" s="482"/>
      <c r="H978" s="482"/>
      <c r="I978" s="482"/>
      <c r="J978" s="482"/>
      <c r="K978" s="482"/>
      <c r="L978" s="482"/>
      <c r="M978" s="482"/>
      <c r="N978" s="482"/>
      <c r="O978" s="482"/>
      <c r="P978" s="482"/>
      <c r="Q978" s="482"/>
      <c r="R978" s="482"/>
      <c r="S978" s="482"/>
      <c r="T978" s="482"/>
      <c r="U978" s="482"/>
      <c r="V978" s="482"/>
      <c r="W978" s="482"/>
      <c r="X978" s="482"/>
      <c r="Y978" s="482"/>
      <c r="Z978" s="482"/>
      <c r="AA978" s="482"/>
      <c r="AB978" s="482"/>
      <c r="AC978" s="482"/>
      <c r="AD978" s="482"/>
      <c r="AE978" s="482"/>
      <c r="AF978" s="482"/>
      <c r="AG978" s="482"/>
      <c r="AH978" s="482"/>
      <c r="AI978" s="482"/>
      <c r="AJ978" s="482"/>
      <c r="AK978" s="482"/>
      <c r="AL978" s="482"/>
      <c r="AM978" s="482"/>
      <c r="AN978" s="482"/>
    </row>
    <row r="979" spans="1:40" ht="12.75" customHeight="1" x14ac:dyDescent="0.2">
      <c r="A979" s="482"/>
      <c r="B979" s="482"/>
      <c r="C979" s="482"/>
      <c r="D979" s="482"/>
      <c r="E979" s="482"/>
      <c r="F979" s="482"/>
      <c r="G979" s="482"/>
      <c r="H979" s="482"/>
      <c r="I979" s="482"/>
      <c r="J979" s="482"/>
      <c r="K979" s="482"/>
      <c r="L979" s="482"/>
      <c r="M979" s="482"/>
      <c r="N979" s="482"/>
      <c r="O979" s="482"/>
      <c r="P979" s="482"/>
      <c r="Q979" s="482"/>
      <c r="R979" s="482"/>
      <c r="S979" s="482"/>
      <c r="T979" s="482"/>
      <c r="U979" s="482"/>
      <c r="V979" s="482"/>
      <c r="W979" s="482"/>
      <c r="X979" s="482"/>
      <c r="Y979" s="482"/>
      <c r="Z979" s="482"/>
      <c r="AA979" s="482"/>
      <c r="AB979" s="482"/>
      <c r="AC979" s="482"/>
      <c r="AD979" s="482"/>
      <c r="AE979" s="482"/>
      <c r="AF979" s="482"/>
      <c r="AG979" s="482"/>
      <c r="AH979" s="482"/>
      <c r="AI979" s="482"/>
      <c r="AJ979" s="482"/>
      <c r="AK979" s="482"/>
      <c r="AL979" s="482"/>
      <c r="AM979" s="482"/>
      <c r="AN979" s="482"/>
    </row>
    <row r="980" spans="1:40" ht="12.75" customHeight="1" x14ac:dyDescent="0.2">
      <c r="A980" s="482"/>
      <c r="B980" s="482"/>
      <c r="C980" s="482"/>
      <c r="D980" s="482"/>
      <c r="E980" s="482"/>
      <c r="F980" s="482"/>
      <c r="G980" s="482"/>
      <c r="H980" s="482"/>
      <c r="I980" s="482"/>
      <c r="J980" s="482"/>
      <c r="K980" s="482"/>
      <c r="L980" s="482"/>
      <c r="M980" s="482"/>
      <c r="N980" s="482"/>
      <c r="O980" s="482"/>
      <c r="P980" s="482"/>
      <c r="Q980" s="482"/>
      <c r="R980" s="482"/>
      <c r="S980" s="482"/>
      <c r="T980" s="482"/>
      <c r="U980" s="482"/>
      <c r="V980" s="482"/>
      <c r="W980" s="482"/>
      <c r="X980" s="482"/>
      <c r="Y980" s="482"/>
      <c r="Z980" s="482"/>
      <c r="AA980" s="482"/>
      <c r="AB980" s="482"/>
      <c r="AC980" s="482"/>
      <c r="AD980" s="482"/>
      <c r="AE980" s="482"/>
      <c r="AF980" s="482"/>
      <c r="AG980" s="482"/>
      <c r="AH980" s="482"/>
      <c r="AI980" s="482"/>
      <c r="AJ980" s="482"/>
      <c r="AK980" s="482"/>
      <c r="AL980" s="482"/>
      <c r="AM980" s="482"/>
      <c r="AN980" s="482"/>
    </row>
    <row r="981" spans="1:40" ht="12.75" customHeight="1" x14ac:dyDescent="0.2">
      <c r="A981" s="482"/>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2"/>
      <c r="AD981" s="482"/>
      <c r="AE981" s="482"/>
      <c r="AF981" s="482"/>
      <c r="AG981" s="482"/>
      <c r="AH981" s="482"/>
      <c r="AI981" s="482"/>
      <c r="AJ981" s="482"/>
      <c r="AK981" s="482"/>
      <c r="AL981" s="482"/>
      <c r="AM981" s="482"/>
      <c r="AN981" s="482"/>
    </row>
    <row r="982" spans="1:40" ht="12.75" customHeight="1" x14ac:dyDescent="0.2">
      <c r="A982" s="482"/>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2"/>
      <c r="AD982" s="482"/>
      <c r="AE982" s="482"/>
      <c r="AF982" s="482"/>
      <c r="AG982" s="482"/>
      <c r="AH982" s="482"/>
      <c r="AI982" s="482"/>
      <c r="AJ982" s="482"/>
      <c r="AK982" s="482"/>
      <c r="AL982" s="482"/>
      <c r="AM982" s="482"/>
      <c r="AN982" s="482"/>
    </row>
    <row r="983" spans="1:40" ht="12.75" customHeight="1" x14ac:dyDescent="0.2">
      <c r="A983" s="482"/>
      <c r="B983" s="482"/>
      <c r="C983" s="482"/>
      <c r="D983" s="482"/>
      <c r="E983" s="482"/>
      <c r="F983" s="482"/>
      <c r="G983" s="482"/>
      <c r="H983" s="482"/>
      <c r="I983" s="482"/>
      <c r="J983" s="482"/>
      <c r="K983" s="482"/>
      <c r="L983" s="482"/>
      <c r="M983" s="482"/>
      <c r="N983" s="482"/>
      <c r="O983" s="482"/>
      <c r="P983" s="482"/>
      <c r="Q983" s="482"/>
      <c r="R983" s="482"/>
      <c r="S983" s="482"/>
      <c r="T983" s="482"/>
      <c r="U983" s="482"/>
      <c r="V983" s="482"/>
      <c r="W983" s="482"/>
      <c r="X983" s="482"/>
      <c r="Y983" s="482"/>
      <c r="Z983" s="482"/>
      <c r="AA983" s="482"/>
      <c r="AB983" s="482"/>
      <c r="AC983" s="482"/>
      <c r="AD983" s="482"/>
      <c r="AE983" s="482"/>
      <c r="AF983" s="482"/>
      <c r="AG983" s="482"/>
      <c r="AH983" s="482"/>
      <c r="AI983" s="482"/>
      <c r="AJ983" s="482"/>
      <c r="AK983" s="482"/>
      <c r="AL983" s="482"/>
      <c r="AM983" s="482"/>
      <c r="AN983" s="482"/>
    </row>
    <row r="984" spans="1:40" ht="12.75" customHeight="1" x14ac:dyDescent="0.2">
      <c r="A984" s="482"/>
      <c r="B984" s="482"/>
      <c r="C984" s="482"/>
      <c r="D984" s="482"/>
      <c r="E984" s="482"/>
      <c r="F984" s="482"/>
      <c r="G984" s="482"/>
      <c r="H984" s="482"/>
      <c r="I984" s="482"/>
      <c r="J984" s="482"/>
      <c r="K984" s="482"/>
      <c r="L984" s="482"/>
      <c r="M984" s="482"/>
      <c r="N984" s="482"/>
      <c r="O984" s="482"/>
      <c r="P984" s="482"/>
      <c r="Q984" s="482"/>
      <c r="R984" s="482"/>
      <c r="S984" s="482"/>
      <c r="T984" s="482"/>
      <c r="U984" s="482"/>
      <c r="V984" s="482"/>
      <c r="W984" s="482"/>
      <c r="X984" s="482"/>
      <c r="Y984" s="482"/>
      <c r="Z984" s="482"/>
      <c r="AA984" s="482"/>
      <c r="AB984" s="482"/>
      <c r="AC984" s="482"/>
      <c r="AD984" s="482"/>
      <c r="AE984" s="482"/>
      <c r="AF984" s="482"/>
      <c r="AG984" s="482"/>
      <c r="AH984" s="482"/>
      <c r="AI984" s="482"/>
      <c r="AJ984" s="482"/>
      <c r="AK984" s="482"/>
      <c r="AL984" s="482"/>
      <c r="AM984" s="482"/>
      <c r="AN984" s="482"/>
    </row>
    <row r="985" spans="1:40" ht="12.75" customHeight="1" x14ac:dyDescent="0.2">
      <c r="A985" s="482"/>
      <c r="B985" s="482"/>
      <c r="C985" s="482"/>
      <c r="D985" s="482"/>
      <c r="E985" s="482"/>
      <c r="F985" s="482"/>
      <c r="G985" s="482"/>
      <c r="H985" s="482"/>
      <c r="I985" s="482"/>
      <c r="J985" s="482"/>
      <c r="K985" s="482"/>
      <c r="L985" s="482"/>
      <c r="M985" s="482"/>
      <c r="N985" s="482"/>
      <c r="O985" s="482"/>
      <c r="P985" s="482"/>
      <c r="Q985" s="482"/>
      <c r="R985" s="482"/>
      <c r="S985" s="482"/>
      <c r="T985" s="482"/>
      <c r="U985" s="482"/>
      <c r="V985" s="482"/>
      <c r="W985" s="482"/>
      <c r="X985" s="482"/>
      <c r="Y985" s="482"/>
      <c r="Z985" s="482"/>
      <c r="AA985" s="482"/>
      <c r="AB985" s="482"/>
      <c r="AC985" s="482"/>
      <c r="AD985" s="482"/>
      <c r="AE985" s="482"/>
      <c r="AF985" s="482"/>
      <c r="AG985" s="482"/>
      <c r="AH985" s="482"/>
      <c r="AI985" s="482"/>
      <c r="AJ985" s="482"/>
      <c r="AK985" s="482"/>
      <c r="AL985" s="482"/>
      <c r="AM985" s="482"/>
      <c r="AN985" s="482"/>
    </row>
    <row r="986" spans="1:40" ht="12.75" customHeight="1" x14ac:dyDescent="0.2">
      <c r="A986" s="482"/>
      <c r="B986" s="482"/>
      <c r="C986" s="482"/>
      <c r="D986" s="482"/>
      <c r="E986" s="482"/>
      <c r="F986" s="482"/>
      <c r="G986" s="482"/>
      <c r="H986" s="482"/>
      <c r="I986" s="482"/>
      <c r="J986" s="482"/>
      <c r="K986" s="482"/>
      <c r="L986" s="482"/>
      <c r="M986" s="482"/>
      <c r="N986" s="482"/>
      <c r="O986" s="482"/>
      <c r="P986" s="482"/>
      <c r="Q986" s="482"/>
      <c r="R986" s="482"/>
      <c r="S986" s="482"/>
      <c r="T986" s="482"/>
      <c r="U986" s="482"/>
      <c r="V986" s="482"/>
      <c r="W986" s="482"/>
      <c r="X986" s="482"/>
      <c r="Y986" s="482"/>
      <c r="Z986" s="482"/>
      <c r="AA986" s="482"/>
      <c r="AB986" s="482"/>
      <c r="AC986" s="482"/>
      <c r="AD986" s="482"/>
      <c r="AE986" s="482"/>
      <c r="AF986" s="482"/>
      <c r="AG986" s="482"/>
      <c r="AH986" s="482"/>
      <c r="AI986" s="482"/>
      <c r="AJ986" s="482"/>
      <c r="AK986" s="482"/>
      <c r="AL986" s="482"/>
      <c r="AM986" s="482"/>
      <c r="AN986" s="482"/>
    </row>
    <row r="987" spans="1:40" ht="12.75" customHeight="1" x14ac:dyDescent="0.2">
      <c r="A987" s="482"/>
      <c r="B987" s="482"/>
      <c r="C987" s="482"/>
      <c r="D987" s="482"/>
      <c r="E987" s="482"/>
      <c r="F987" s="482"/>
      <c r="G987" s="482"/>
      <c r="H987" s="482"/>
      <c r="I987" s="482"/>
      <c r="J987" s="482"/>
      <c r="K987" s="482"/>
      <c r="L987" s="482"/>
      <c r="M987" s="482"/>
      <c r="N987" s="482"/>
      <c r="O987" s="482"/>
      <c r="P987" s="482"/>
      <c r="Q987" s="482"/>
      <c r="R987" s="482"/>
      <c r="S987" s="482"/>
      <c r="T987" s="482"/>
      <c r="U987" s="482"/>
      <c r="V987" s="482"/>
      <c r="W987" s="482"/>
      <c r="X987" s="482"/>
      <c r="Y987" s="482"/>
      <c r="Z987" s="482"/>
      <c r="AA987" s="482"/>
      <c r="AB987" s="482"/>
      <c r="AC987" s="482"/>
      <c r="AD987" s="482"/>
      <c r="AE987" s="482"/>
      <c r="AF987" s="482"/>
      <c r="AG987" s="482"/>
      <c r="AH987" s="482"/>
      <c r="AI987" s="482"/>
      <c r="AJ987" s="482"/>
      <c r="AK987" s="482"/>
      <c r="AL987" s="482"/>
      <c r="AM987" s="482"/>
      <c r="AN987" s="482"/>
    </row>
    <row r="988" spans="1:40" ht="12.75" customHeight="1" x14ac:dyDescent="0.2">
      <c r="A988" s="482"/>
      <c r="B988" s="482"/>
      <c r="C988" s="482"/>
      <c r="D988" s="482"/>
      <c r="E988" s="482"/>
      <c r="F988" s="482"/>
      <c r="G988" s="482"/>
      <c r="H988" s="482"/>
      <c r="I988" s="482"/>
      <c r="J988" s="482"/>
      <c r="K988" s="482"/>
      <c r="L988" s="482"/>
      <c r="M988" s="482"/>
      <c r="N988" s="482"/>
      <c r="O988" s="482"/>
      <c r="P988" s="482"/>
      <c r="Q988" s="482"/>
      <c r="R988" s="482"/>
      <c r="S988" s="482"/>
      <c r="T988" s="482"/>
      <c r="U988" s="482"/>
      <c r="V988" s="482"/>
      <c r="W988" s="482"/>
      <c r="X988" s="482"/>
      <c r="Y988" s="482"/>
      <c r="Z988" s="482"/>
      <c r="AA988" s="482"/>
      <c r="AB988" s="482"/>
      <c r="AC988" s="482"/>
      <c r="AD988" s="482"/>
      <c r="AE988" s="482"/>
      <c r="AF988" s="482"/>
      <c r="AG988" s="482"/>
      <c r="AH988" s="482"/>
      <c r="AI988" s="482"/>
      <c r="AJ988" s="482"/>
      <c r="AK988" s="482"/>
      <c r="AL988" s="482"/>
      <c r="AM988" s="482"/>
      <c r="AN988" s="482"/>
    </row>
    <row r="989" spans="1:40" ht="12.75" customHeight="1" x14ac:dyDescent="0.2">
      <c r="A989" s="482"/>
      <c r="B989" s="482"/>
      <c r="C989" s="482"/>
      <c r="D989" s="482"/>
      <c r="E989" s="482"/>
      <c r="F989" s="482"/>
      <c r="G989" s="482"/>
      <c r="H989" s="482"/>
      <c r="I989" s="482"/>
      <c r="J989" s="482"/>
      <c r="K989" s="482"/>
      <c r="L989" s="482"/>
      <c r="M989" s="482"/>
      <c r="N989" s="482"/>
      <c r="O989" s="482"/>
      <c r="P989" s="482"/>
      <c r="Q989" s="482"/>
      <c r="R989" s="482"/>
      <c r="S989" s="482"/>
      <c r="T989" s="482"/>
      <c r="U989" s="482"/>
      <c r="V989" s="482"/>
      <c r="W989" s="482"/>
      <c r="X989" s="482"/>
      <c r="Y989" s="482"/>
      <c r="Z989" s="482"/>
      <c r="AA989" s="482"/>
      <c r="AB989" s="482"/>
      <c r="AC989" s="482"/>
      <c r="AD989" s="482"/>
      <c r="AE989" s="482"/>
      <c r="AF989" s="482"/>
      <c r="AG989" s="482"/>
      <c r="AH989" s="482"/>
      <c r="AI989" s="482"/>
      <c r="AJ989" s="482"/>
      <c r="AK989" s="482"/>
      <c r="AL989" s="482"/>
      <c r="AM989" s="482"/>
      <c r="AN989" s="482"/>
    </row>
    <row r="990" spans="1:40" ht="12.75" customHeight="1" x14ac:dyDescent="0.2">
      <c r="A990" s="482"/>
      <c r="B990" s="482"/>
      <c r="C990" s="482"/>
      <c r="D990" s="482"/>
      <c r="E990" s="482"/>
      <c r="F990" s="482"/>
      <c r="G990" s="482"/>
      <c r="H990" s="482"/>
      <c r="I990" s="482"/>
      <c r="J990" s="482"/>
      <c r="K990" s="482"/>
      <c r="L990" s="482"/>
      <c r="M990" s="482"/>
      <c r="N990" s="482"/>
      <c r="O990" s="482"/>
      <c r="P990" s="482"/>
      <c r="Q990" s="482"/>
      <c r="R990" s="482"/>
      <c r="S990" s="482"/>
      <c r="T990" s="482"/>
      <c r="U990" s="482"/>
      <c r="V990" s="482"/>
      <c r="W990" s="482"/>
      <c r="X990" s="482"/>
      <c r="Y990" s="482"/>
      <c r="Z990" s="482"/>
      <c r="AA990" s="482"/>
      <c r="AB990" s="482"/>
      <c r="AC990" s="482"/>
      <c r="AD990" s="482"/>
      <c r="AE990" s="482"/>
      <c r="AF990" s="482"/>
      <c r="AG990" s="482"/>
      <c r="AH990" s="482"/>
      <c r="AI990" s="482"/>
      <c r="AJ990" s="482"/>
      <c r="AK990" s="482"/>
      <c r="AL990" s="482"/>
      <c r="AM990" s="482"/>
      <c r="AN990" s="482"/>
    </row>
    <row r="991" spans="1:40" ht="12.75" customHeight="1" x14ac:dyDescent="0.2">
      <c r="A991" s="482"/>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c r="AB991" s="482"/>
      <c r="AC991" s="482"/>
      <c r="AD991" s="482"/>
      <c r="AE991" s="482"/>
      <c r="AF991" s="482"/>
      <c r="AG991" s="482"/>
      <c r="AH991" s="482"/>
      <c r="AI991" s="482"/>
      <c r="AJ991" s="482"/>
      <c r="AK991" s="482"/>
      <c r="AL991" s="482"/>
      <c r="AM991" s="482"/>
      <c r="AN991" s="482"/>
    </row>
    <row r="992" spans="1:40" ht="12.75" customHeight="1" x14ac:dyDescent="0.2">
      <c r="A992" s="482"/>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c r="AB992" s="482"/>
      <c r="AC992" s="482"/>
      <c r="AD992" s="482"/>
      <c r="AE992" s="482"/>
      <c r="AF992" s="482"/>
      <c r="AG992" s="482"/>
      <c r="AH992" s="482"/>
      <c r="AI992" s="482"/>
      <c r="AJ992" s="482"/>
      <c r="AK992" s="482"/>
      <c r="AL992" s="482"/>
      <c r="AM992" s="482"/>
      <c r="AN992" s="482"/>
    </row>
    <row r="993" spans="1:40" ht="12.75" customHeight="1" x14ac:dyDescent="0.2">
      <c r="A993" s="482"/>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2"/>
      <c r="AD993" s="482"/>
      <c r="AE993" s="482"/>
      <c r="AF993" s="482"/>
      <c r="AG993" s="482"/>
      <c r="AH993" s="482"/>
      <c r="AI993" s="482"/>
      <c r="AJ993" s="482"/>
      <c r="AK993" s="482"/>
      <c r="AL993" s="482"/>
      <c r="AM993" s="482"/>
      <c r="AN993" s="482"/>
    </row>
    <row r="994" spans="1:40" ht="12.75" customHeight="1" x14ac:dyDescent="0.2">
      <c r="A994" s="482"/>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2"/>
      <c r="AD994" s="482"/>
      <c r="AE994" s="482"/>
      <c r="AF994" s="482"/>
      <c r="AG994" s="482"/>
      <c r="AH994" s="482"/>
      <c r="AI994" s="482"/>
      <c r="AJ994" s="482"/>
      <c r="AK994" s="482"/>
      <c r="AL994" s="482"/>
      <c r="AM994" s="482"/>
      <c r="AN994" s="482"/>
    </row>
    <row r="995" spans="1:40" ht="12.75" customHeight="1" x14ac:dyDescent="0.2">
      <c r="A995" s="482"/>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c r="AE995" s="482"/>
      <c r="AF995" s="482"/>
      <c r="AG995" s="482"/>
      <c r="AH995" s="482"/>
      <c r="AI995" s="482"/>
      <c r="AJ995" s="482"/>
      <c r="AK995" s="482"/>
      <c r="AL995" s="482"/>
      <c r="AM995" s="482"/>
      <c r="AN995" s="482"/>
    </row>
    <row r="996" spans="1:40" ht="12.75" customHeight="1" x14ac:dyDescent="0.2">
      <c r="A996" s="482"/>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c r="AB996" s="482"/>
      <c r="AC996" s="482"/>
      <c r="AD996" s="482"/>
      <c r="AE996" s="482"/>
      <c r="AF996" s="482"/>
      <c r="AG996" s="482"/>
      <c r="AH996" s="482"/>
      <c r="AI996" s="482"/>
      <c r="AJ996" s="482"/>
      <c r="AK996" s="482"/>
      <c r="AL996" s="482"/>
      <c r="AM996" s="482"/>
      <c r="AN996" s="482"/>
    </row>
    <row r="997" spans="1:40" ht="12.75" customHeight="1" x14ac:dyDescent="0.2">
      <c r="A997" s="482"/>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c r="AB997" s="482"/>
      <c r="AC997" s="482"/>
      <c r="AD997" s="482"/>
      <c r="AE997" s="482"/>
      <c r="AF997" s="482"/>
      <c r="AG997" s="482"/>
      <c r="AH997" s="482"/>
      <c r="AI997" s="482"/>
      <c r="AJ997" s="482"/>
      <c r="AK997" s="482"/>
      <c r="AL997" s="482"/>
      <c r="AM997" s="482"/>
      <c r="AN997" s="482"/>
    </row>
    <row r="998" spans="1:40" ht="12.75" customHeight="1" x14ac:dyDescent="0.2">
      <c r="A998" s="482"/>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2"/>
      <c r="AD998" s="482"/>
      <c r="AE998" s="482"/>
      <c r="AF998" s="482"/>
      <c r="AG998" s="482"/>
      <c r="AH998" s="482"/>
      <c r="AI998" s="482"/>
      <c r="AJ998" s="482"/>
      <c r="AK998" s="482"/>
      <c r="AL998" s="482"/>
      <c r="AM998" s="482"/>
      <c r="AN998" s="482"/>
    </row>
    <row r="999" spans="1:40" ht="12.75" customHeight="1" x14ac:dyDescent="0.2">
      <c r="A999" s="482"/>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c r="AB999" s="482"/>
      <c r="AC999" s="482"/>
      <c r="AD999" s="482"/>
      <c r="AE999" s="482"/>
      <c r="AF999" s="482"/>
      <c r="AG999" s="482"/>
      <c r="AH999" s="482"/>
      <c r="AI999" s="482"/>
      <c r="AJ999" s="482"/>
      <c r="AK999" s="482"/>
      <c r="AL999" s="482"/>
      <c r="AM999" s="482"/>
      <c r="AN999" s="482"/>
    </row>
    <row r="1000" spans="1:40" ht="12.75" customHeight="1" x14ac:dyDescent="0.2">
      <c r="A1000" s="482"/>
      <c r="B1000" s="482"/>
      <c r="C1000" s="482"/>
      <c r="D1000" s="482"/>
      <c r="E1000" s="482"/>
      <c r="F1000" s="482"/>
      <c r="G1000" s="482"/>
      <c r="H1000" s="482"/>
      <c r="I1000" s="482"/>
      <c r="J1000" s="482"/>
      <c r="K1000" s="482"/>
      <c r="L1000" s="482"/>
      <c r="M1000" s="482"/>
      <c r="N1000" s="482"/>
      <c r="O1000" s="482"/>
      <c r="P1000" s="482"/>
      <c r="Q1000" s="482"/>
      <c r="R1000" s="482"/>
      <c r="S1000" s="482"/>
      <c r="T1000" s="482"/>
      <c r="U1000" s="482"/>
      <c r="V1000" s="482"/>
      <c r="W1000" s="482"/>
      <c r="X1000" s="482"/>
      <c r="Y1000" s="482"/>
      <c r="Z1000" s="482"/>
      <c r="AA1000" s="482"/>
      <c r="AB1000" s="482"/>
      <c r="AC1000" s="482"/>
      <c r="AD1000" s="482"/>
      <c r="AE1000" s="482"/>
      <c r="AF1000" s="482"/>
      <c r="AG1000" s="482"/>
      <c r="AH1000" s="482"/>
      <c r="AI1000" s="482"/>
      <c r="AJ1000" s="482"/>
      <c r="AK1000" s="482"/>
      <c r="AL1000" s="482"/>
      <c r="AM1000" s="482"/>
      <c r="AN1000" s="482"/>
    </row>
  </sheetData>
  <mergeCells count="29">
    <mergeCell ref="H86:H87"/>
    <mergeCell ref="L86:L87"/>
    <mergeCell ref="A38:A39"/>
    <mergeCell ref="H38:H39"/>
    <mergeCell ref="L38:L39"/>
    <mergeCell ref="A61:A65"/>
    <mergeCell ref="H61:H65"/>
    <mergeCell ref="L61:L65"/>
    <mergeCell ref="A86:A87"/>
    <mergeCell ref="AI194:AM194"/>
    <mergeCell ref="AI219:AM219"/>
    <mergeCell ref="A194:A197"/>
    <mergeCell ref="A219:A222"/>
    <mergeCell ref="H219:H222"/>
    <mergeCell ref="L219:L222"/>
    <mergeCell ref="H194:H197"/>
    <mergeCell ref="A244:A250"/>
    <mergeCell ref="H244:H250"/>
    <mergeCell ref="A109:A112"/>
    <mergeCell ref="H109:H112"/>
    <mergeCell ref="L109:L112"/>
    <mergeCell ref="A134:A140"/>
    <mergeCell ref="H134:H140"/>
    <mergeCell ref="A162:A172"/>
    <mergeCell ref="L194:L197"/>
    <mergeCell ref="L134:L140"/>
    <mergeCell ref="L162:L172"/>
    <mergeCell ref="L244:L250"/>
    <mergeCell ref="H162:H172"/>
  </mergeCell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topLeftCell="A12" workbookViewId="0"/>
  </sheetViews>
  <sheetFormatPr baseColWidth="10" defaultColWidth="14.5" defaultRowHeight="15" customHeight="1" x14ac:dyDescent="0.2"/>
  <cols>
    <col min="1" max="1" width="4.6640625" customWidth="1"/>
    <col min="2" max="2" width="25.6640625" customWidth="1"/>
    <col min="3" max="22" width="15.6640625" customWidth="1"/>
    <col min="23" max="25" width="9.1640625" customWidth="1"/>
    <col min="26" max="26" width="26.33203125" customWidth="1"/>
    <col min="27" max="27" width="9.1640625" customWidth="1"/>
  </cols>
  <sheetData>
    <row r="1" spans="1:27" ht="12.75" customHeight="1" x14ac:dyDescent="0.2">
      <c r="A1" s="485" t="s">
        <v>2800</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row>
    <row r="2" spans="1:27" ht="12.75" customHeight="1" x14ac:dyDescent="0.2">
      <c r="A2" s="485"/>
      <c r="B2" s="482"/>
      <c r="C2" s="482"/>
      <c r="D2" s="482"/>
      <c r="E2" s="482"/>
      <c r="F2" s="482"/>
      <c r="G2" s="708" t="s">
        <v>2788</v>
      </c>
      <c r="H2" s="573"/>
      <c r="I2" s="573"/>
      <c r="J2" s="574"/>
      <c r="K2" s="482"/>
      <c r="L2" s="482"/>
      <c r="M2" s="482"/>
      <c r="N2" s="482"/>
      <c r="O2" s="482"/>
      <c r="P2" s="482"/>
      <c r="Q2" s="482"/>
      <c r="R2" s="482"/>
      <c r="S2" s="482"/>
      <c r="T2" s="482"/>
      <c r="U2" s="482"/>
      <c r="V2" s="482"/>
      <c r="W2" s="482"/>
      <c r="X2" s="482"/>
      <c r="Y2" s="482"/>
      <c r="Z2" s="482"/>
      <c r="AA2" s="482"/>
    </row>
    <row r="3" spans="1:27" ht="12.75" customHeight="1" x14ac:dyDescent="0.2">
      <c r="A3" s="525" t="s">
        <v>0</v>
      </c>
      <c r="B3" s="487" t="s">
        <v>2799</v>
      </c>
      <c r="C3" s="507" t="s">
        <v>4</v>
      </c>
      <c r="D3" s="507" t="s">
        <v>2785</v>
      </c>
      <c r="E3" s="507" t="s">
        <v>6</v>
      </c>
      <c r="F3" s="507" t="s">
        <v>5</v>
      </c>
      <c r="G3" s="487" t="s">
        <v>2799</v>
      </c>
      <c r="H3" s="488" t="s">
        <v>1452</v>
      </c>
      <c r="I3" s="528" t="s">
        <v>2789</v>
      </c>
      <c r="J3" s="528" t="s">
        <v>2790</v>
      </c>
      <c r="K3" s="485"/>
      <c r="L3" s="485"/>
      <c r="M3" s="485"/>
      <c r="N3" s="485"/>
      <c r="O3" s="485"/>
      <c r="P3" s="485"/>
      <c r="Q3" s="485"/>
      <c r="R3" s="485"/>
      <c r="S3" s="485"/>
      <c r="T3" s="485"/>
      <c r="U3" s="485"/>
      <c r="V3" s="485"/>
      <c r="W3" s="485"/>
      <c r="X3" s="485"/>
      <c r="Y3" s="485"/>
      <c r="Z3" s="482"/>
      <c r="AA3" s="482"/>
    </row>
    <row r="4" spans="1:27" ht="12.75" customHeight="1" x14ac:dyDescent="0.2">
      <c r="A4" s="483">
        <v>1</v>
      </c>
      <c r="B4" s="512" t="s">
        <v>810</v>
      </c>
      <c r="C4" s="492">
        <f>SUM('Raw Tabel Perhitungan'!C8:D8)</f>
        <v>1</v>
      </c>
      <c r="D4" s="492">
        <f>SUM('Raw Tabel Perhitungan'!C9:D9)</f>
        <v>1</v>
      </c>
      <c r="E4" s="492">
        <f>SUM('Raw Tabel Perhitungan'!C10:D10)</f>
        <v>0.5</v>
      </c>
      <c r="F4" s="492">
        <f>SUM('Raw Tabel Perhitungan'!C11:D11)</f>
        <v>0.5</v>
      </c>
      <c r="G4" s="512" t="s">
        <v>810</v>
      </c>
      <c r="H4" s="491">
        <f t="shared" ref="H4:H12" si="0">AVERAGE(C4:F4)</f>
        <v>0.75</v>
      </c>
      <c r="I4" s="492">
        <v>0.8</v>
      </c>
      <c r="J4" s="492">
        <v>1</v>
      </c>
      <c r="K4" s="527"/>
      <c r="L4" s="493"/>
      <c r="M4" s="493"/>
      <c r="N4" s="493"/>
      <c r="O4" s="493"/>
      <c r="P4" s="527"/>
      <c r="Q4" s="493"/>
      <c r="R4" s="493"/>
      <c r="S4" s="493"/>
      <c r="T4" s="493"/>
      <c r="U4" s="527"/>
      <c r="V4" s="493"/>
      <c r="W4" s="493"/>
      <c r="X4" s="493"/>
      <c r="Y4" s="493"/>
      <c r="Z4" s="482"/>
      <c r="AA4" s="482"/>
    </row>
    <row r="5" spans="1:27" ht="12.75" customHeight="1" x14ac:dyDescent="0.2">
      <c r="A5" s="483">
        <v>2</v>
      </c>
      <c r="B5" s="512" t="s">
        <v>2766</v>
      </c>
      <c r="C5" s="491">
        <f>SUM('Raw Tabel Perhitungan'!H8:I8)</f>
        <v>0.75416666666666665</v>
      </c>
      <c r="D5" s="491">
        <f>SUM('Raw Tabel Perhitungan'!H9:I9)</f>
        <v>0.62083333333333335</v>
      </c>
      <c r="E5" s="491">
        <f>SUM('Raw Tabel Perhitungan'!H10:I10)</f>
        <v>0.68333333333333335</v>
      </c>
      <c r="F5" s="491">
        <f>SUM('Raw Tabel Perhitungan'!H11:I11)</f>
        <v>0.88749999999999996</v>
      </c>
      <c r="G5" s="512" t="s">
        <v>2766</v>
      </c>
      <c r="H5" s="491">
        <f t="shared" si="0"/>
        <v>0.73645833333333344</v>
      </c>
      <c r="I5" s="492">
        <v>0.8</v>
      </c>
      <c r="J5" s="492">
        <v>1</v>
      </c>
      <c r="K5" s="527"/>
      <c r="L5" s="493"/>
      <c r="M5" s="493"/>
      <c r="N5" s="493"/>
      <c r="O5" s="493"/>
      <c r="P5" s="527"/>
      <c r="Q5" s="493"/>
      <c r="R5" s="493"/>
      <c r="S5" s="493"/>
      <c r="T5" s="493"/>
      <c r="U5" s="527"/>
      <c r="V5" s="493"/>
      <c r="W5" s="493"/>
      <c r="X5" s="493"/>
      <c r="Y5" s="493"/>
      <c r="Z5" s="482"/>
      <c r="AA5" s="482"/>
    </row>
    <row r="6" spans="1:27" ht="12.75" customHeight="1" x14ac:dyDescent="0.2">
      <c r="A6" s="483">
        <v>3</v>
      </c>
      <c r="B6" s="512" t="s">
        <v>811</v>
      </c>
      <c r="C6" s="492">
        <f>SUM('Raw Tabel Perhitungan'!M8:N8)</f>
        <v>0.33333333333333331</v>
      </c>
      <c r="D6" s="491">
        <f>SUM('Raw Tabel Perhitungan'!M9:N9)</f>
        <v>0.5</v>
      </c>
      <c r="E6" s="492">
        <f>SUM('Raw Tabel Perhitungan'!M10:N10)</f>
        <v>0.66666666666666663</v>
      </c>
      <c r="F6" s="491">
        <f>SUM('Raw Tabel Perhitungan'!M11:N11)</f>
        <v>0.66666666666666663</v>
      </c>
      <c r="G6" s="512" t="s">
        <v>811</v>
      </c>
      <c r="H6" s="491">
        <f t="shared" si="0"/>
        <v>0.54166666666666663</v>
      </c>
      <c r="I6" s="492">
        <v>0.8</v>
      </c>
      <c r="J6" s="492">
        <v>1</v>
      </c>
      <c r="K6" s="527"/>
      <c r="L6" s="493"/>
      <c r="M6" s="493"/>
      <c r="N6" s="493"/>
      <c r="O6" s="493"/>
      <c r="P6" s="527"/>
      <c r="Q6" s="493"/>
      <c r="R6" s="493"/>
      <c r="S6" s="493"/>
      <c r="T6" s="493"/>
      <c r="U6" s="527"/>
      <c r="V6" s="493"/>
      <c r="W6" s="493"/>
      <c r="X6" s="493"/>
      <c r="Y6" s="493"/>
      <c r="Z6" s="482"/>
      <c r="AA6" s="482"/>
    </row>
    <row r="7" spans="1:27" ht="12.75" customHeight="1" x14ac:dyDescent="0.2">
      <c r="A7" s="483">
        <v>4</v>
      </c>
      <c r="B7" s="512" t="s">
        <v>1456</v>
      </c>
      <c r="C7" s="491">
        <f>SUM('Raw Tabel Perhitungan'!R8:S8)</f>
        <v>0.66666666666666663</v>
      </c>
      <c r="D7" s="491">
        <f>SUM('Raw Tabel Perhitungan'!R9:S9)</f>
        <v>0.4916666666666667</v>
      </c>
      <c r="E7" s="491">
        <f>SUM('Raw Tabel Perhitungan'!R10:S10)</f>
        <v>0.65833333333333333</v>
      </c>
      <c r="F7" s="491">
        <f>SUM('Raw Tabel Perhitungan'!R11:S11)</f>
        <v>0.70833333333333337</v>
      </c>
      <c r="G7" s="512" t="s">
        <v>1456</v>
      </c>
      <c r="H7" s="491">
        <f t="shared" si="0"/>
        <v>0.63124999999999998</v>
      </c>
      <c r="I7" s="492">
        <v>0.8</v>
      </c>
      <c r="J7" s="492">
        <v>1</v>
      </c>
      <c r="K7" s="527"/>
      <c r="L7" s="493"/>
      <c r="M7" s="493"/>
      <c r="N7" s="493"/>
      <c r="O7" s="493"/>
      <c r="P7" s="527"/>
      <c r="Q7" s="493"/>
      <c r="R7" s="493"/>
      <c r="S7" s="493"/>
      <c r="T7" s="493"/>
      <c r="U7" s="527"/>
      <c r="V7" s="493"/>
      <c r="W7" s="493"/>
      <c r="X7" s="493"/>
      <c r="Y7" s="493"/>
      <c r="Z7" s="482"/>
      <c r="AA7" s="482"/>
    </row>
    <row r="8" spans="1:27" ht="12.75" customHeight="1" x14ac:dyDescent="0.2">
      <c r="A8" s="483">
        <v>5</v>
      </c>
      <c r="B8" s="512" t="s">
        <v>813</v>
      </c>
      <c r="C8" s="491">
        <f>SUM('Raw Tabel Perhitungan'!W8:X8)</f>
        <v>0.56746031746031744</v>
      </c>
      <c r="D8" s="491">
        <f>SUM('Raw Tabel Perhitungan'!W9:X9)</f>
        <v>0.56746031746031733</v>
      </c>
      <c r="E8" s="491">
        <f>SUM('Raw Tabel Perhitungan'!W10:X10)</f>
        <v>0.58333333333333326</v>
      </c>
      <c r="F8" s="491">
        <f>SUM('Raw Tabel Perhitungan'!W11:X11)</f>
        <v>0.56746031746031744</v>
      </c>
      <c r="G8" s="512" t="s">
        <v>813</v>
      </c>
      <c r="H8" s="491">
        <f t="shared" si="0"/>
        <v>0.5714285714285714</v>
      </c>
      <c r="I8" s="492">
        <v>0.8</v>
      </c>
      <c r="J8" s="492">
        <v>1</v>
      </c>
      <c r="K8" s="527"/>
      <c r="L8" s="493"/>
      <c r="M8" s="493"/>
      <c r="N8" s="493"/>
      <c r="O8" s="493"/>
      <c r="P8" s="527"/>
      <c r="Q8" s="493"/>
      <c r="R8" s="493"/>
      <c r="S8" s="493"/>
      <c r="T8" s="493"/>
      <c r="U8" s="527"/>
      <c r="V8" s="493"/>
      <c r="W8" s="493"/>
      <c r="X8" s="493"/>
      <c r="Y8" s="493"/>
      <c r="Z8" s="482"/>
      <c r="AA8" s="482"/>
    </row>
    <row r="9" spans="1:27" ht="12.75" customHeight="1" x14ac:dyDescent="0.2">
      <c r="A9" s="483">
        <v>6</v>
      </c>
      <c r="B9" s="512" t="s">
        <v>2765</v>
      </c>
      <c r="C9" s="492">
        <f>SUM('Raw Tabel Perhitungan'!AB8:AC8)</f>
        <v>1</v>
      </c>
      <c r="D9" s="491">
        <f>SUM('Raw Tabel Perhitungan'!AB9:AC9)</f>
        <v>0.83333333333333337</v>
      </c>
      <c r="E9" s="491">
        <f>SUM('Raw Tabel Perhitungan'!AB10:AC10)</f>
        <v>1</v>
      </c>
      <c r="F9" s="491">
        <f>SUM('Raw Tabel Perhitungan'!AB11:AC11)</f>
        <v>1</v>
      </c>
      <c r="G9" s="512" t="s">
        <v>2765</v>
      </c>
      <c r="H9" s="491">
        <f t="shared" si="0"/>
        <v>0.95833333333333337</v>
      </c>
      <c r="I9" s="492">
        <v>0.8</v>
      </c>
      <c r="J9" s="492">
        <v>1</v>
      </c>
      <c r="K9" s="527"/>
      <c r="L9" s="493"/>
      <c r="M9" s="493"/>
      <c r="N9" s="493"/>
      <c r="O9" s="493"/>
      <c r="P9" s="527"/>
      <c r="Q9" s="493"/>
      <c r="R9" s="493"/>
      <c r="S9" s="493"/>
      <c r="T9" s="493"/>
      <c r="U9" s="527"/>
      <c r="V9" s="493"/>
      <c r="W9" s="493"/>
      <c r="X9" s="493"/>
      <c r="Y9" s="493"/>
      <c r="Z9" s="482"/>
      <c r="AA9" s="482"/>
    </row>
    <row r="10" spans="1:27" ht="12.75" customHeight="1" x14ac:dyDescent="0.2">
      <c r="A10" s="483">
        <v>7</v>
      </c>
      <c r="B10" s="512" t="s">
        <v>1458</v>
      </c>
      <c r="C10" s="491">
        <f>SUM('Raw Tabel Perhitungan'!AG8:AH8)</f>
        <v>0.66666666666666663</v>
      </c>
      <c r="D10" s="491">
        <f>SUM('Raw Tabel Perhitungan'!AG9:AH9)</f>
        <v>0.83333333333333337</v>
      </c>
      <c r="E10" s="491">
        <f>SUM('Raw Tabel Perhitungan'!AG10:AH10)</f>
        <v>0.58333333333333337</v>
      </c>
      <c r="F10" s="491">
        <f>SUM('Raw Tabel Perhitungan'!AG11:AH11)</f>
        <v>0.83333333333333337</v>
      </c>
      <c r="G10" s="512" t="s">
        <v>1458</v>
      </c>
      <c r="H10" s="491">
        <f t="shared" si="0"/>
        <v>0.72916666666666674</v>
      </c>
      <c r="I10" s="492">
        <v>0.8</v>
      </c>
      <c r="J10" s="492">
        <v>1</v>
      </c>
      <c r="K10" s="527"/>
      <c r="L10" s="493"/>
      <c r="M10" s="493"/>
      <c r="N10" s="493"/>
      <c r="O10" s="493"/>
      <c r="P10" s="527"/>
      <c r="Q10" s="493"/>
      <c r="R10" s="493"/>
      <c r="S10" s="493"/>
      <c r="T10" s="493"/>
      <c r="U10" s="527"/>
      <c r="V10" s="493"/>
      <c r="W10" s="493"/>
      <c r="X10" s="493"/>
      <c r="Y10" s="493"/>
      <c r="Z10" s="482"/>
      <c r="AA10" s="482"/>
    </row>
    <row r="11" spans="1:27" ht="12.75" customHeight="1" x14ac:dyDescent="0.2">
      <c r="A11" s="483">
        <v>8</v>
      </c>
      <c r="B11" s="512" t="s">
        <v>1459</v>
      </c>
      <c r="C11" s="492">
        <f>SUM('Raw Tabel Perhitungan'!AL8:AM8)</f>
        <v>1</v>
      </c>
      <c r="D11" s="491">
        <f>SUM('Raw Tabel Perhitungan'!AL9:AM9)</f>
        <v>0.66666666666666663</v>
      </c>
      <c r="E11" s="491">
        <f>SUM('Raw Tabel Perhitungan'!AL10:AM10)</f>
        <v>0.88888888888888884</v>
      </c>
      <c r="F11" s="491">
        <f>SUM('Raw Tabel Perhitungan'!AL11:AM11)</f>
        <v>0.88888888888888884</v>
      </c>
      <c r="G11" s="512" t="s">
        <v>1459</v>
      </c>
      <c r="H11" s="491">
        <f t="shared" si="0"/>
        <v>0.86111111111111105</v>
      </c>
      <c r="I11" s="492">
        <v>0.8</v>
      </c>
      <c r="J11" s="492">
        <v>1</v>
      </c>
      <c r="K11" s="527"/>
      <c r="L11" s="493"/>
      <c r="M11" s="493"/>
      <c r="N11" s="493"/>
      <c r="O11" s="493"/>
      <c r="P11" s="527"/>
      <c r="Q11" s="493"/>
      <c r="R11" s="493"/>
      <c r="S11" s="493"/>
      <c r="T11" s="493"/>
      <c r="U11" s="527"/>
      <c r="V11" s="493"/>
      <c r="W11" s="493"/>
      <c r="X11" s="493"/>
      <c r="Y11" s="493"/>
      <c r="Z11" s="482"/>
      <c r="AA11" s="482"/>
    </row>
    <row r="12" spans="1:27" ht="12.75" customHeight="1" x14ac:dyDescent="0.2">
      <c r="A12" s="483">
        <v>9</v>
      </c>
      <c r="B12" s="512" t="s">
        <v>2762</v>
      </c>
      <c r="C12" s="491">
        <f>SUM('Raw Tabel Perhitungan'!AQ8:AR8)</f>
        <v>0.82076719576719581</v>
      </c>
      <c r="D12" s="491">
        <f>SUM('Raw Tabel Perhitungan'!AQ9:AR9)</f>
        <v>0.69444444444444442</v>
      </c>
      <c r="E12" s="491">
        <f>SUM('Raw Tabel Perhitungan'!AQ10:AR10)</f>
        <v>0.61666666666666659</v>
      </c>
      <c r="F12" s="491">
        <f>SUM('Raw Tabel Perhitungan'!AQ11:AR11)</f>
        <v>0.77910052910052896</v>
      </c>
      <c r="G12" s="512" t="s">
        <v>2762</v>
      </c>
      <c r="H12" s="491">
        <f t="shared" si="0"/>
        <v>0.72774470899470889</v>
      </c>
      <c r="I12" s="492">
        <v>0.8</v>
      </c>
      <c r="J12" s="492">
        <v>1</v>
      </c>
      <c r="K12" s="527"/>
      <c r="L12" s="493"/>
      <c r="M12" s="493"/>
      <c r="N12" s="493"/>
      <c r="O12" s="493"/>
      <c r="P12" s="527"/>
      <c r="Q12" s="493"/>
      <c r="R12" s="493"/>
      <c r="S12" s="493"/>
      <c r="T12" s="493"/>
      <c r="U12" s="527"/>
      <c r="V12" s="493"/>
      <c r="W12" s="493"/>
      <c r="X12" s="493"/>
      <c r="Y12" s="493"/>
      <c r="Z12" s="482"/>
      <c r="AA12" s="482"/>
    </row>
    <row r="13" spans="1:27" ht="12.75" customHeight="1" x14ac:dyDescent="0.2">
      <c r="A13" s="482"/>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row>
    <row r="14" spans="1:27" ht="12.75" customHeight="1" x14ac:dyDescent="0.2">
      <c r="A14" s="482"/>
      <c r="B14" s="482"/>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row>
    <row r="15" spans="1:27" ht="12.75" customHeight="1" x14ac:dyDescent="0.2">
      <c r="A15" s="482"/>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row>
    <row r="16" spans="1:27" ht="12.75" customHeight="1" x14ac:dyDescent="0.2">
      <c r="A16" s="482"/>
      <c r="B16" s="482"/>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row>
    <row r="17" spans="1:27" ht="12.75" customHeight="1" x14ac:dyDescent="0.2">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row>
    <row r="18" spans="1:27" ht="12.75" customHeight="1" x14ac:dyDescent="0.2">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row>
    <row r="19" spans="1:27" ht="12.75" customHeight="1" x14ac:dyDescent="0.2">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row>
    <row r="20" spans="1:27" ht="12.75" customHeight="1" x14ac:dyDescent="0.2">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row>
    <row r="21" spans="1:27" ht="12.75" customHeight="1" x14ac:dyDescent="0.2">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row>
    <row r="22" spans="1:27" ht="12.75" customHeight="1" x14ac:dyDescent="0.2">
      <c r="A22" s="48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482"/>
    </row>
    <row r="23" spans="1:27" ht="12.75" customHeight="1" x14ac:dyDescent="0.2">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row>
    <row r="24" spans="1:27" ht="12.75" customHeight="1" x14ac:dyDescent="0.2">
      <c r="A24" s="48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row>
    <row r="25" spans="1:27" ht="12.75" customHeight="1" x14ac:dyDescent="0.2">
      <c r="A25" s="48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row>
    <row r="26" spans="1:27" ht="12.75" customHeight="1" x14ac:dyDescent="0.2">
      <c r="A26" s="48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row>
    <row r="27" spans="1:27" ht="12.75" customHeight="1" x14ac:dyDescent="0.2">
      <c r="A27" s="482"/>
      <c r="B27" s="482"/>
      <c r="C27" s="482"/>
      <c r="D27" s="482"/>
      <c r="E27" s="482"/>
      <c r="F27" s="482"/>
      <c r="G27" s="482"/>
      <c r="H27" s="482"/>
      <c r="I27" s="482"/>
      <c r="J27" s="706" t="s">
        <v>19</v>
      </c>
      <c r="K27" s="714" t="s">
        <v>815</v>
      </c>
      <c r="L27" s="574"/>
      <c r="M27" s="482"/>
      <c r="N27" s="482"/>
      <c r="O27" s="482"/>
      <c r="P27" s="482"/>
      <c r="Q27" s="482"/>
      <c r="R27" s="482"/>
      <c r="S27" s="482"/>
      <c r="T27" s="482"/>
      <c r="U27" s="482"/>
      <c r="V27" s="482"/>
      <c r="W27" s="482"/>
      <c r="X27" s="482"/>
      <c r="Y27" s="482"/>
      <c r="Z27" s="482"/>
      <c r="AA27" s="482"/>
    </row>
    <row r="28" spans="1:27" ht="12.75" customHeight="1" x14ac:dyDescent="0.2">
      <c r="A28" s="717" t="s">
        <v>810</v>
      </c>
      <c r="B28" s="487" t="s">
        <v>19</v>
      </c>
      <c r="C28" s="488" t="s">
        <v>815</v>
      </c>
      <c r="D28" s="482"/>
      <c r="E28" s="482"/>
      <c r="F28" s="482"/>
      <c r="G28" s="482"/>
      <c r="H28" s="482"/>
      <c r="I28" s="482"/>
      <c r="J28" s="532"/>
      <c r="K28" s="486" t="s">
        <v>2797</v>
      </c>
      <c r="L28" s="486" t="s">
        <v>2798</v>
      </c>
      <c r="M28" s="482"/>
      <c r="N28" s="482"/>
      <c r="O28" s="482"/>
      <c r="P28" s="482"/>
      <c r="Q28" s="482"/>
      <c r="R28" s="482"/>
      <c r="S28" s="482"/>
      <c r="T28" s="482"/>
      <c r="U28" s="482"/>
      <c r="V28" s="482"/>
      <c r="W28" s="482"/>
      <c r="X28" s="482"/>
      <c r="Y28" s="482"/>
      <c r="Z28" s="482"/>
      <c r="AA28" s="482"/>
    </row>
    <row r="29" spans="1:27" ht="12.75" customHeight="1" x14ac:dyDescent="0.2">
      <c r="A29" s="531"/>
      <c r="B29" s="483" t="s">
        <v>4</v>
      </c>
      <c r="C29" s="492">
        <f>SUM('Raw Tabel Perhitungan'!C41:D41)</f>
        <v>1</v>
      </c>
      <c r="D29" s="482"/>
      <c r="E29" s="482"/>
      <c r="F29" s="482"/>
      <c r="G29" s="482"/>
      <c r="H29" s="482"/>
      <c r="I29" s="482"/>
      <c r="J29" s="483" t="s">
        <v>4</v>
      </c>
      <c r="K29" s="492">
        <f>[2]FKIK!C29</f>
        <v>0</v>
      </c>
      <c r="L29" s="492">
        <f t="shared" ref="L29:L32" si="1">C29</f>
        <v>1</v>
      </c>
      <c r="M29" s="482"/>
      <c r="N29" s="482"/>
      <c r="O29" s="482"/>
      <c r="P29" s="482"/>
      <c r="Q29" s="482"/>
      <c r="R29" s="482"/>
      <c r="S29" s="482"/>
      <c r="T29" s="482"/>
      <c r="U29" s="482"/>
      <c r="V29" s="482"/>
      <c r="W29" s="482"/>
      <c r="X29" s="482"/>
      <c r="Y29" s="482"/>
      <c r="Z29" s="482"/>
      <c r="AA29" s="482"/>
    </row>
    <row r="30" spans="1:27" ht="12.75" customHeight="1" x14ac:dyDescent="0.2">
      <c r="A30" s="531"/>
      <c r="B30" s="483" t="s">
        <v>2785</v>
      </c>
      <c r="C30" s="492">
        <f>SUM('Raw Tabel Perhitungan'!C42:D42)</f>
        <v>1</v>
      </c>
      <c r="D30" s="482"/>
      <c r="E30" s="482"/>
      <c r="F30" s="482"/>
      <c r="G30" s="482"/>
      <c r="H30" s="482"/>
      <c r="I30" s="482"/>
      <c r="J30" s="483" t="s">
        <v>2785</v>
      </c>
      <c r="K30" s="492">
        <f>[2]FKIK!C30</f>
        <v>0</v>
      </c>
      <c r="L30" s="492">
        <f t="shared" si="1"/>
        <v>1</v>
      </c>
      <c r="M30" s="482"/>
      <c r="N30" s="482"/>
      <c r="O30" s="482"/>
      <c r="P30" s="482"/>
      <c r="Q30" s="482"/>
      <c r="R30" s="482"/>
      <c r="S30" s="482"/>
      <c r="T30" s="482"/>
      <c r="U30" s="482"/>
      <c r="V30" s="482"/>
      <c r="W30" s="482"/>
      <c r="X30" s="482"/>
      <c r="Y30" s="482"/>
      <c r="Z30" s="482"/>
      <c r="AA30" s="482"/>
    </row>
    <row r="31" spans="1:27" ht="12.75" customHeight="1" x14ac:dyDescent="0.2">
      <c r="A31" s="531"/>
      <c r="B31" s="483" t="s">
        <v>6</v>
      </c>
      <c r="C31" s="492">
        <f>SUM('Raw Tabel Perhitungan'!C43:D43)</f>
        <v>0.5</v>
      </c>
      <c r="D31" s="482"/>
      <c r="E31" s="482"/>
      <c r="F31" s="482"/>
      <c r="G31" s="482"/>
      <c r="H31" s="482"/>
      <c r="I31" s="482"/>
      <c r="J31" s="483" t="s">
        <v>6</v>
      </c>
      <c r="K31" s="492">
        <f>[2]FKIK!C31</f>
        <v>0</v>
      </c>
      <c r="L31" s="492">
        <f t="shared" si="1"/>
        <v>0.5</v>
      </c>
      <c r="M31" s="482"/>
      <c r="N31" s="482"/>
      <c r="O31" s="482"/>
      <c r="P31" s="482"/>
      <c r="Q31" s="482"/>
      <c r="R31" s="482"/>
      <c r="S31" s="482"/>
      <c r="T31" s="482"/>
      <c r="U31" s="482"/>
      <c r="V31" s="482"/>
      <c r="W31" s="482"/>
      <c r="X31" s="482"/>
      <c r="Y31" s="482"/>
      <c r="Z31" s="482"/>
      <c r="AA31" s="482"/>
    </row>
    <row r="32" spans="1:27" ht="12.75" customHeight="1" x14ac:dyDescent="0.2">
      <c r="A32" s="532"/>
      <c r="B32" s="483" t="s">
        <v>5</v>
      </c>
      <c r="C32" s="492">
        <f>SUM('Raw Tabel Perhitungan'!C44:D44)</f>
        <v>0.5</v>
      </c>
      <c r="D32" s="482"/>
      <c r="E32" s="482"/>
      <c r="F32" s="482"/>
      <c r="G32" s="482"/>
      <c r="H32" s="482"/>
      <c r="I32" s="482"/>
      <c r="J32" s="483" t="s">
        <v>5</v>
      </c>
      <c r="K32" s="492">
        <f>[2]FKIK!C32</f>
        <v>0</v>
      </c>
      <c r="L32" s="492">
        <f t="shared" si="1"/>
        <v>0.5</v>
      </c>
      <c r="M32" s="482"/>
      <c r="N32" s="482"/>
      <c r="O32" s="482"/>
      <c r="P32" s="482"/>
      <c r="Q32" s="482"/>
      <c r="R32" s="482"/>
      <c r="S32" s="482"/>
      <c r="T32" s="482"/>
      <c r="U32" s="482"/>
      <c r="V32" s="482"/>
      <c r="W32" s="482"/>
      <c r="X32" s="482"/>
      <c r="Y32" s="482"/>
      <c r="Z32" s="482"/>
      <c r="AA32" s="482"/>
    </row>
    <row r="33" spans="1:27" ht="12.75" customHeight="1" x14ac:dyDescent="0.2">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row>
    <row r="34" spans="1:27" ht="12.75" customHeight="1" x14ac:dyDescent="0.2">
      <c r="A34" s="482"/>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row>
    <row r="35" spans="1:27" ht="12.75" customHeight="1" x14ac:dyDescent="0.2">
      <c r="A35" s="482"/>
      <c r="B35" s="482"/>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row>
    <row r="36" spans="1:27" ht="12.75" customHeight="1" x14ac:dyDescent="0.2">
      <c r="A36" s="482"/>
      <c r="B36" s="482"/>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row>
    <row r="37" spans="1:27" ht="12.75" customHeight="1" x14ac:dyDescent="0.2">
      <c r="A37" s="482"/>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row>
    <row r="38" spans="1:27" ht="12.75" customHeight="1" x14ac:dyDescent="0.2">
      <c r="A38" s="482"/>
      <c r="B38" s="482"/>
      <c r="C38" s="482"/>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row>
    <row r="39" spans="1:27" ht="12.75" customHeight="1" x14ac:dyDescent="0.2">
      <c r="A39" s="482"/>
      <c r="B39" s="482"/>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A39" s="482"/>
    </row>
    <row r="40" spans="1:27" ht="12.75" customHeight="1" x14ac:dyDescent="0.2">
      <c r="A40" s="482"/>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2"/>
      <c r="AA40" s="482"/>
    </row>
    <row r="41" spans="1:27" ht="12.75" customHeight="1" x14ac:dyDescent="0.2">
      <c r="A41" s="482"/>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row>
    <row r="42" spans="1:27" ht="12.75" customHeight="1" x14ac:dyDescent="0.2">
      <c r="A42" s="482"/>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row>
    <row r="43" spans="1:27" ht="12.75" customHeight="1" x14ac:dyDescent="0.2">
      <c r="A43" s="482"/>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row>
    <row r="44" spans="1:27" ht="12.75" customHeight="1" x14ac:dyDescent="0.2">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row>
    <row r="45" spans="1:27" ht="12.75" customHeight="1" x14ac:dyDescent="0.2">
      <c r="A45" s="482"/>
      <c r="B45" s="482"/>
      <c r="C45" s="482"/>
      <c r="D45" s="482"/>
      <c r="E45" s="482"/>
      <c r="F45" s="482"/>
      <c r="G45" s="482"/>
      <c r="H45" s="482"/>
      <c r="I45" s="482"/>
      <c r="J45" s="482"/>
      <c r="K45" s="482"/>
      <c r="L45" s="482"/>
      <c r="M45" s="482"/>
      <c r="N45" s="482"/>
      <c r="O45" s="482"/>
      <c r="P45" s="482"/>
      <c r="Q45" s="482"/>
      <c r="R45" s="482"/>
      <c r="S45" s="482"/>
      <c r="T45" s="482"/>
      <c r="U45" s="482"/>
      <c r="V45" s="482"/>
      <c r="W45" s="482"/>
      <c r="X45" s="482"/>
      <c r="Y45" s="482"/>
      <c r="Z45" s="482"/>
      <c r="AA45" s="482"/>
    </row>
    <row r="46" spans="1:27" ht="12.75" customHeight="1" x14ac:dyDescent="0.2">
      <c r="A46" s="482"/>
      <c r="B46" s="482"/>
      <c r="C46" s="482"/>
      <c r="D46" s="485"/>
      <c r="E46" s="485"/>
      <c r="F46" s="485"/>
      <c r="G46" s="485"/>
      <c r="H46" s="485"/>
      <c r="I46" s="485"/>
      <c r="J46" s="485"/>
      <c r="K46" s="485"/>
      <c r="L46" s="485"/>
      <c r="M46" s="485"/>
      <c r="N46" s="482"/>
      <c r="O46" s="482"/>
      <c r="P46" s="482"/>
      <c r="Q46" s="482"/>
      <c r="R46" s="482"/>
      <c r="S46" s="482"/>
      <c r="T46" s="482"/>
      <c r="U46" s="482"/>
      <c r="V46" s="482"/>
      <c r="W46" s="482"/>
      <c r="X46" s="482"/>
      <c r="Y46" s="482"/>
      <c r="Z46" s="482"/>
      <c r="AA46" s="482"/>
    </row>
    <row r="47" spans="1:27" ht="12.75" customHeight="1" x14ac:dyDescent="0.2">
      <c r="A47" s="482"/>
      <c r="B47" s="482"/>
      <c r="C47" s="482"/>
      <c r="D47" s="482"/>
      <c r="E47" s="482"/>
      <c r="F47" s="482"/>
      <c r="G47" s="482"/>
      <c r="H47" s="482"/>
      <c r="I47" s="482"/>
      <c r="J47" s="706" t="s">
        <v>19</v>
      </c>
      <c r="K47" s="714" t="s">
        <v>1669</v>
      </c>
      <c r="L47" s="574"/>
      <c r="M47" s="714" t="s">
        <v>1861</v>
      </c>
      <c r="N47" s="574"/>
      <c r="O47" s="714" t="s">
        <v>2125</v>
      </c>
      <c r="P47" s="574"/>
      <c r="Q47" s="714" t="s">
        <v>2772</v>
      </c>
      <c r="R47" s="574"/>
      <c r="S47" s="482"/>
      <c r="T47" s="482"/>
      <c r="U47" s="482"/>
      <c r="V47" s="482"/>
      <c r="W47" s="482"/>
      <c r="X47" s="482"/>
      <c r="Y47" s="482"/>
      <c r="Z47" s="482"/>
      <c r="AA47" s="482"/>
    </row>
    <row r="48" spans="1:27" ht="38.25" customHeight="1" x14ac:dyDescent="0.2">
      <c r="A48" s="717" t="s">
        <v>2766</v>
      </c>
      <c r="B48" s="487" t="s">
        <v>19</v>
      </c>
      <c r="C48" s="488" t="s">
        <v>1669</v>
      </c>
      <c r="D48" s="488" t="s">
        <v>1861</v>
      </c>
      <c r="E48" s="488" t="s">
        <v>2125</v>
      </c>
      <c r="F48" s="488" t="s">
        <v>2772</v>
      </c>
      <c r="G48" s="482"/>
      <c r="H48" s="490"/>
      <c r="I48" s="482"/>
      <c r="J48" s="532"/>
      <c r="K48" s="486" t="s">
        <v>2797</v>
      </c>
      <c r="L48" s="486" t="s">
        <v>2798</v>
      </c>
      <c r="M48" s="486" t="s">
        <v>2797</v>
      </c>
      <c r="N48" s="486" t="s">
        <v>2798</v>
      </c>
      <c r="O48" s="486" t="s">
        <v>2797</v>
      </c>
      <c r="P48" s="486" t="s">
        <v>2798</v>
      </c>
      <c r="Q48" s="486" t="s">
        <v>2797</v>
      </c>
      <c r="R48" s="486" t="s">
        <v>2798</v>
      </c>
      <c r="S48" s="482"/>
      <c r="T48" s="482"/>
      <c r="U48" s="482"/>
      <c r="V48" s="482"/>
      <c r="W48" s="482"/>
      <c r="X48" s="482"/>
      <c r="Y48" s="482"/>
      <c r="Z48" s="482"/>
      <c r="AA48" s="482"/>
    </row>
    <row r="49" spans="1:27" ht="12.75" customHeight="1" x14ac:dyDescent="0.2">
      <c r="A49" s="531"/>
      <c r="B49" s="483" t="s">
        <v>4</v>
      </c>
      <c r="C49" s="492">
        <f>SUM('Raw Tabel Perhitungan'!C78:D78)</f>
        <v>1</v>
      </c>
      <c r="D49" s="492">
        <f>SUM('Raw Tabel Perhitungan'!H78:I78)</f>
        <v>0.75</v>
      </c>
      <c r="E49" s="492">
        <f>SUM('Raw Tabel Perhitungan'!M78:N78)</f>
        <v>0.60000000000000009</v>
      </c>
      <c r="F49" s="491">
        <f>SUM('Raw Tabel Perhitungan'!R78:S78)</f>
        <v>0.66666666666666663</v>
      </c>
      <c r="G49" s="482"/>
      <c r="H49" s="482"/>
      <c r="I49" s="482"/>
      <c r="J49" s="483" t="s">
        <v>4</v>
      </c>
      <c r="K49" s="491">
        <f>[2]FKIK!C49</f>
        <v>0</v>
      </c>
      <c r="L49" s="492">
        <f t="shared" ref="L49:L52" si="2">C49</f>
        <v>1</v>
      </c>
      <c r="M49" s="492">
        <f>[2]FKIK!D49</f>
        <v>0</v>
      </c>
      <c r="N49" s="492">
        <f t="shared" ref="N49:N52" si="3">D49</f>
        <v>0.75</v>
      </c>
      <c r="O49" s="492">
        <f>[2]FKIK!E49</f>
        <v>0</v>
      </c>
      <c r="P49" s="492">
        <f t="shared" ref="P49:P52" si="4">E49</f>
        <v>0.60000000000000009</v>
      </c>
      <c r="Q49" s="503"/>
      <c r="R49" s="491">
        <f t="shared" ref="R49:R52" si="5">F49</f>
        <v>0.66666666666666663</v>
      </c>
      <c r="S49" s="482"/>
      <c r="T49" s="482"/>
      <c r="U49" s="482"/>
      <c r="V49" s="482"/>
      <c r="W49" s="482"/>
      <c r="X49" s="482"/>
      <c r="Y49" s="482"/>
      <c r="Z49" s="482"/>
      <c r="AA49" s="482"/>
    </row>
    <row r="50" spans="1:27" ht="12.75" customHeight="1" x14ac:dyDescent="0.2">
      <c r="A50" s="531"/>
      <c r="B50" s="483" t="s">
        <v>2785</v>
      </c>
      <c r="C50" s="492">
        <f>SUM('Raw Tabel Perhitungan'!C79:D79)</f>
        <v>1</v>
      </c>
      <c r="D50" s="492">
        <f>SUM('Raw Tabel Perhitungan'!H79:I79)</f>
        <v>0.75</v>
      </c>
      <c r="E50" s="492">
        <f>SUM('Raw Tabel Perhitungan'!M79:N79)</f>
        <v>0.4</v>
      </c>
      <c r="F50" s="491">
        <f>SUM('Raw Tabel Perhitungan'!R79:S79)</f>
        <v>0.33333333333333331</v>
      </c>
      <c r="G50" s="482"/>
      <c r="H50" s="482"/>
      <c r="I50" s="482"/>
      <c r="J50" s="483" t="s">
        <v>2785</v>
      </c>
      <c r="K50" s="491">
        <f>[2]FKIK!C50</f>
        <v>0</v>
      </c>
      <c r="L50" s="492">
        <f t="shared" si="2"/>
        <v>1</v>
      </c>
      <c r="M50" s="491">
        <f>[2]FKIK!D50</f>
        <v>0</v>
      </c>
      <c r="N50" s="492">
        <f t="shared" si="3"/>
        <v>0.75</v>
      </c>
      <c r="O50" s="492">
        <f>[2]FKIK!E50</f>
        <v>0</v>
      </c>
      <c r="P50" s="492">
        <f t="shared" si="4"/>
        <v>0.4</v>
      </c>
      <c r="Q50" s="503"/>
      <c r="R50" s="491">
        <f t="shared" si="5"/>
        <v>0.33333333333333331</v>
      </c>
      <c r="S50" s="482"/>
      <c r="T50" s="482"/>
      <c r="U50" s="482"/>
      <c r="V50" s="482"/>
      <c r="W50" s="482"/>
      <c r="X50" s="482"/>
      <c r="Y50" s="482"/>
      <c r="Z50" s="482"/>
      <c r="AA50" s="482"/>
    </row>
    <row r="51" spans="1:27" ht="12.75" customHeight="1" x14ac:dyDescent="0.2">
      <c r="A51" s="531"/>
      <c r="B51" s="483" t="s">
        <v>6</v>
      </c>
      <c r="C51" s="492">
        <f>SUM('Raw Tabel Perhitungan'!C80:D80)</f>
        <v>1</v>
      </c>
      <c r="D51" s="492">
        <f>SUM('Raw Tabel Perhitungan'!H80:I80)</f>
        <v>1</v>
      </c>
      <c r="E51" s="492">
        <f>SUM('Raw Tabel Perhitungan'!M80:N80)</f>
        <v>0.4</v>
      </c>
      <c r="F51" s="491">
        <f>SUM('Raw Tabel Perhitungan'!R80:S80)</f>
        <v>0.33333333333333331</v>
      </c>
      <c r="G51" s="482"/>
      <c r="H51" s="482"/>
      <c r="I51" s="482"/>
      <c r="J51" s="483" t="s">
        <v>6</v>
      </c>
      <c r="K51" s="491">
        <f>[2]FKIK!C51</f>
        <v>0</v>
      </c>
      <c r="L51" s="492">
        <f t="shared" si="2"/>
        <v>1</v>
      </c>
      <c r="M51" s="491">
        <f>[2]FKIK!D51</f>
        <v>0</v>
      </c>
      <c r="N51" s="492">
        <f t="shared" si="3"/>
        <v>1</v>
      </c>
      <c r="O51" s="492">
        <f>[2]FKIK!E51</f>
        <v>0</v>
      </c>
      <c r="P51" s="492">
        <f t="shared" si="4"/>
        <v>0.4</v>
      </c>
      <c r="Q51" s="503"/>
      <c r="R51" s="491">
        <f t="shared" si="5"/>
        <v>0.33333333333333331</v>
      </c>
      <c r="S51" s="482"/>
      <c r="T51" s="482"/>
      <c r="U51" s="482"/>
      <c r="V51" s="482"/>
      <c r="W51" s="482"/>
      <c r="X51" s="482"/>
      <c r="Y51" s="482"/>
      <c r="Z51" s="482"/>
      <c r="AA51" s="482"/>
    </row>
    <row r="52" spans="1:27" ht="12.75" customHeight="1" x14ac:dyDescent="0.2">
      <c r="A52" s="532"/>
      <c r="B52" s="483" t="s">
        <v>5</v>
      </c>
      <c r="C52" s="492">
        <f>SUM('Raw Tabel Perhitungan'!C81:D81)</f>
        <v>1</v>
      </c>
      <c r="D52" s="492">
        <f>SUM('Raw Tabel Perhitungan'!H81:I81)</f>
        <v>0.75</v>
      </c>
      <c r="E52" s="492">
        <f>SUM('Raw Tabel Perhitungan'!M81:N81)</f>
        <v>0.8</v>
      </c>
      <c r="F52" s="492">
        <f>SUM('Raw Tabel Perhitungan'!R81:S81)</f>
        <v>1</v>
      </c>
      <c r="G52" s="482"/>
      <c r="H52" s="482"/>
      <c r="I52" s="482"/>
      <c r="J52" s="483" t="s">
        <v>5</v>
      </c>
      <c r="K52" s="491">
        <f>[2]FKIK!C52</f>
        <v>0</v>
      </c>
      <c r="L52" s="492">
        <f t="shared" si="2"/>
        <v>1</v>
      </c>
      <c r="M52" s="492">
        <f>[2]FKIK!D52</f>
        <v>0</v>
      </c>
      <c r="N52" s="492">
        <f t="shared" si="3"/>
        <v>0.75</v>
      </c>
      <c r="O52" s="492">
        <f>[2]FKIK!E52</f>
        <v>0</v>
      </c>
      <c r="P52" s="492">
        <f t="shared" si="4"/>
        <v>0.8</v>
      </c>
      <c r="Q52" s="503"/>
      <c r="R52" s="492">
        <f t="shared" si="5"/>
        <v>1</v>
      </c>
      <c r="S52" s="482"/>
      <c r="T52" s="482"/>
      <c r="U52" s="482"/>
      <c r="V52" s="482"/>
      <c r="W52" s="482"/>
      <c r="X52" s="482"/>
      <c r="Y52" s="482"/>
      <c r="Z52" s="482"/>
      <c r="AA52" s="482"/>
    </row>
    <row r="53" spans="1:27" ht="12.75" customHeight="1" x14ac:dyDescent="0.2">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row>
    <row r="54" spans="1:27" ht="12.75" customHeight="1" x14ac:dyDescent="0.2">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row>
    <row r="55" spans="1:27" ht="12.75" customHeight="1" x14ac:dyDescent="0.2">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row>
    <row r="56" spans="1:27" ht="12.75" customHeight="1" x14ac:dyDescent="0.2">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row>
    <row r="57" spans="1:27" ht="12.75" customHeight="1" x14ac:dyDescent="0.2">
      <c r="A57" s="482"/>
      <c r="B57" s="482"/>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row>
    <row r="58" spans="1:27" ht="12.75" customHeight="1" x14ac:dyDescent="0.2">
      <c r="A58" s="482"/>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row>
    <row r="59" spans="1:27" ht="12.75" customHeight="1" x14ac:dyDescent="0.2">
      <c r="A59" s="48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row>
    <row r="60" spans="1:27" ht="12.75" customHeight="1" x14ac:dyDescent="0.2">
      <c r="A60" s="48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row>
    <row r="61" spans="1:27" ht="12.75" customHeight="1" x14ac:dyDescent="0.2">
      <c r="A61" s="482"/>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row>
    <row r="62" spans="1:27" ht="12.75" customHeight="1" x14ac:dyDescent="0.2">
      <c r="A62" s="482"/>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row>
    <row r="63" spans="1:27" ht="12.75" customHeight="1" x14ac:dyDescent="0.2">
      <c r="A63" s="48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row>
    <row r="64" spans="1:27" ht="12.75" customHeight="1" x14ac:dyDescent="0.2">
      <c r="A64" s="482"/>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row>
    <row r="65" spans="1:27" ht="12.75" customHeight="1" x14ac:dyDescent="0.2">
      <c r="A65" s="482"/>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row>
    <row r="66" spans="1:27" ht="12.75" customHeight="1" x14ac:dyDescent="0.2">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row>
    <row r="67" spans="1:27" ht="12.75" customHeight="1" x14ac:dyDescent="0.2">
      <c r="A67" s="482"/>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row>
    <row r="68" spans="1:27" ht="12.75" customHeight="1" x14ac:dyDescent="0.2">
      <c r="A68" s="482"/>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row>
    <row r="69" spans="1:27" ht="12.75" customHeight="1" x14ac:dyDescent="0.2">
      <c r="A69" s="482"/>
      <c r="B69" s="482"/>
      <c r="C69" s="482"/>
      <c r="D69" s="482"/>
      <c r="E69" s="482"/>
      <c r="F69" s="482"/>
      <c r="G69" s="482"/>
      <c r="H69" s="482"/>
      <c r="I69" s="482"/>
      <c r="J69" s="706" t="s">
        <v>19</v>
      </c>
      <c r="K69" s="716" t="s">
        <v>117</v>
      </c>
      <c r="L69" s="574"/>
      <c r="M69" s="482"/>
      <c r="N69" s="482"/>
      <c r="O69" s="482"/>
      <c r="P69" s="482"/>
      <c r="Q69" s="482"/>
      <c r="R69" s="482"/>
      <c r="S69" s="482"/>
      <c r="T69" s="482"/>
      <c r="U69" s="482"/>
      <c r="V69" s="482"/>
      <c r="W69" s="482"/>
      <c r="X69" s="482"/>
      <c r="Y69" s="482"/>
      <c r="Z69" s="482"/>
      <c r="AA69" s="482"/>
    </row>
    <row r="70" spans="1:27" ht="12.75" customHeight="1" x14ac:dyDescent="0.2">
      <c r="A70" s="707" t="s">
        <v>811</v>
      </c>
      <c r="B70" s="487" t="s">
        <v>19</v>
      </c>
      <c r="C70" s="488" t="s">
        <v>117</v>
      </c>
      <c r="D70" s="489"/>
      <c r="E70" s="489"/>
      <c r="F70" s="490"/>
      <c r="G70" s="489"/>
      <c r="H70" s="489"/>
      <c r="I70" s="489"/>
      <c r="J70" s="532"/>
      <c r="K70" s="486" t="s">
        <v>2797</v>
      </c>
      <c r="L70" s="486" t="s">
        <v>2798</v>
      </c>
      <c r="M70" s="482"/>
      <c r="N70" s="482"/>
      <c r="O70" s="482"/>
      <c r="P70" s="482"/>
      <c r="Q70" s="482"/>
      <c r="R70" s="482"/>
      <c r="S70" s="482"/>
      <c r="T70" s="482"/>
      <c r="U70" s="482"/>
      <c r="V70" s="482"/>
      <c r="W70" s="482"/>
      <c r="X70" s="482"/>
      <c r="Y70" s="482"/>
      <c r="Z70" s="482"/>
      <c r="AA70" s="482"/>
    </row>
    <row r="71" spans="1:27" ht="12.75" customHeight="1" x14ac:dyDescent="0.2">
      <c r="A71" s="531"/>
      <c r="B71" s="483" t="s">
        <v>4</v>
      </c>
      <c r="C71" s="492">
        <f>SUM('Raw Tabel Perhitungan'!C115:D115)</f>
        <v>0.33333333333333331</v>
      </c>
      <c r="D71" s="482"/>
      <c r="E71" s="482"/>
      <c r="F71" s="482"/>
      <c r="G71" s="482"/>
      <c r="H71" s="482"/>
      <c r="I71" s="482"/>
      <c r="J71" s="483" t="s">
        <v>4</v>
      </c>
      <c r="K71" s="492">
        <f>[2]FKIK!C71</f>
        <v>0</v>
      </c>
      <c r="L71" s="492">
        <f t="shared" ref="L71:L74" si="6">C71</f>
        <v>0.33333333333333331</v>
      </c>
      <c r="M71" s="482"/>
      <c r="N71" s="482"/>
      <c r="O71" s="482"/>
      <c r="P71" s="482"/>
      <c r="Q71" s="482"/>
      <c r="R71" s="482"/>
      <c r="S71" s="482"/>
      <c r="T71" s="482"/>
      <c r="U71" s="482"/>
      <c r="V71" s="482"/>
      <c r="W71" s="482"/>
      <c r="X71" s="482"/>
      <c r="Y71" s="482"/>
      <c r="Z71" s="482"/>
      <c r="AA71" s="482"/>
    </row>
    <row r="72" spans="1:27" ht="12.75" customHeight="1" x14ac:dyDescent="0.2">
      <c r="A72" s="531"/>
      <c r="B72" s="483" t="s">
        <v>2785</v>
      </c>
      <c r="C72" s="491">
        <f>SUM('Raw Tabel Perhitungan'!C116:D116)</f>
        <v>0.5</v>
      </c>
      <c r="D72" s="482"/>
      <c r="E72" s="482"/>
      <c r="F72" s="482"/>
      <c r="G72" s="482"/>
      <c r="H72" s="482"/>
      <c r="I72" s="482"/>
      <c r="J72" s="483" t="s">
        <v>2785</v>
      </c>
      <c r="K72" s="491">
        <f>[2]FKIK!C72</f>
        <v>0</v>
      </c>
      <c r="L72" s="492">
        <f t="shared" si="6"/>
        <v>0.5</v>
      </c>
      <c r="M72" s="482"/>
      <c r="N72" s="482"/>
      <c r="O72" s="482"/>
      <c r="P72" s="482"/>
      <c r="Q72" s="482"/>
      <c r="R72" s="482"/>
      <c r="S72" s="482"/>
      <c r="T72" s="482"/>
      <c r="U72" s="482"/>
      <c r="V72" s="482"/>
      <c r="W72" s="482"/>
      <c r="X72" s="482"/>
      <c r="Y72" s="482"/>
      <c r="Z72" s="482"/>
      <c r="AA72" s="482"/>
    </row>
    <row r="73" spans="1:27" ht="12.75" customHeight="1" x14ac:dyDescent="0.2">
      <c r="A73" s="531"/>
      <c r="B73" s="483" t="s">
        <v>6</v>
      </c>
      <c r="C73" s="492">
        <f>SUM('Raw Tabel Perhitungan'!C117:D117)</f>
        <v>0.66666666666666663</v>
      </c>
      <c r="D73" s="482"/>
      <c r="E73" s="482"/>
      <c r="F73" s="482"/>
      <c r="G73" s="482"/>
      <c r="H73" s="482"/>
      <c r="I73" s="482"/>
      <c r="J73" s="483" t="s">
        <v>6</v>
      </c>
      <c r="K73" s="492">
        <f>[2]FKIK!C73</f>
        <v>0</v>
      </c>
      <c r="L73" s="492">
        <f t="shared" si="6"/>
        <v>0.66666666666666663</v>
      </c>
      <c r="M73" s="482"/>
      <c r="N73" s="482"/>
      <c r="O73" s="482"/>
      <c r="P73" s="482"/>
      <c r="Q73" s="482"/>
      <c r="R73" s="482"/>
      <c r="S73" s="482"/>
      <c r="T73" s="482"/>
      <c r="U73" s="482"/>
      <c r="V73" s="482"/>
      <c r="W73" s="482"/>
      <c r="X73" s="482"/>
      <c r="Y73" s="482"/>
      <c r="Z73" s="482"/>
      <c r="AA73" s="482"/>
    </row>
    <row r="74" spans="1:27" ht="12.75" customHeight="1" x14ac:dyDescent="0.2">
      <c r="A74" s="532"/>
      <c r="B74" s="483" t="s">
        <v>5</v>
      </c>
      <c r="C74" s="491">
        <f>SUM('Raw Tabel Perhitungan'!C118:D118)</f>
        <v>0.66666666666666663</v>
      </c>
      <c r="D74" s="482"/>
      <c r="E74" s="482"/>
      <c r="F74" s="482"/>
      <c r="G74" s="482"/>
      <c r="H74" s="482"/>
      <c r="I74" s="482"/>
      <c r="J74" s="483" t="s">
        <v>5</v>
      </c>
      <c r="K74" s="491">
        <f>[2]FKIK!C74</f>
        <v>0</v>
      </c>
      <c r="L74" s="492">
        <f t="shared" si="6"/>
        <v>0.66666666666666663</v>
      </c>
      <c r="M74" s="482"/>
      <c r="N74" s="482"/>
      <c r="O74" s="482"/>
      <c r="P74" s="482"/>
      <c r="Q74" s="482"/>
      <c r="R74" s="482"/>
      <c r="S74" s="482"/>
      <c r="T74" s="482"/>
      <c r="U74" s="482"/>
      <c r="V74" s="482"/>
      <c r="W74" s="482"/>
      <c r="X74" s="482"/>
      <c r="Y74" s="482"/>
      <c r="Z74" s="482"/>
      <c r="AA74" s="482"/>
    </row>
    <row r="75" spans="1:27" ht="12.75" customHeight="1" x14ac:dyDescent="0.2">
      <c r="A75" s="482"/>
      <c r="B75" s="482"/>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row>
    <row r="76" spans="1:27" ht="12.75" customHeight="1" x14ac:dyDescent="0.2">
      <c r="A76" s="482"/>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row>
    <row r="77" spans="1:27" ht="12.75" customHeight="1" x14ac:dyDescent="0.2">
      <c r="A77" s="482"/>
      <c r="B77" s="482"/>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row>
    <row r="78" spans="1:27" ht="12.75" customHeight="1" x14ac:dyDescent="0.2">
      <c r="A78" s="482"/>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row>
    <row r="79" spans="1:27" ht="12.75" customHeight="1" x14ac:dyDescent="0.2">
      <c r="A79" s="482"/>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row>
    <row r="80" spans="1:27" ht="12.75" customHeight="1" x14ac:dyDescent="0.2">
      <c r="A80" s="482"/>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row>
    <row r="81" spans="1:27" ht="12.75" customHeight="1" x14ac:dyDescent="0.2">
      <c r="A81" s="482"/>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row>
    <row r="82" spans="1:27" ht="12.75" customHeight="1" x14ac:dyDescent="0.2">
      <c r="A82" s="482"/>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row>
    <row r="83" spans="1:27" ht="12.75" customHeight="1" x14ac:dyDescent="0.2">
      <c r="A83" s="482"/>
      <c r="B83" s="482"/>
      <c r="C83" s="482"/>
      <c r="D83" s="482"/>
      <c r="E83" s="482"/>
      <c r="F83" s="482"/>
      <c r="G83" s="482"/>
      <c r="H83" s="482"/>
      <c r="I83" s="482"/>
      <c r="J83" s="482"/>
      <c r="K83" s="482"/>
      <c r="L83" s="482"/>
      <c r="M83" s="482"/>
      <c r="N83" s="482"/>
      <c r="O83" s="482"/>
      <c r="P83" s="482"/>
      <c r="Q83" s="482"/>
      <c r="R83" s="482"/>
      <c r="S83" s="482"/>
      <c r="T83" s="482"/>
      <c r="U83" s="482"/>
      <c r="V83" s="482"/>
      <c r="W83" s="482"/>
      <c r="X83" s="482"/>
      <c r="Y83" s="482"/>
      <c r="Z83" s="482"/>
      <c r="AA83" s="482"/>
    </row>
    <row r="84" spans="1:27" ht="12.75" customHeight="1" x14ac:dyDescent="0.2">
      <c r="A84" s="482"/>
      <c r="B84" s="482"/>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row>
    <row r="85" spans="1:27" ht="12.75" customHeight="1" x14ac:dyDescent="0.2">
      <c r="A85" s="482"/>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row>
    <row r="86" spans="1:27" ht="12.75" customHeight="1" x14ac:dyDescent="0.2">
      <c r="A86" s="482"/>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row>
    <row r="87" spans="1:27" ht="12.75" customHeight="1" x14ac:dyDescent="0.2">
      <c r="A87" s="482"/>
      <c r="B87" s="482"/>
      <c r="C87" s="482"/>
      <c r="D87" s="482"/>
      <c r="E87" s="482"/>
      <c r="F87" s="482"/>
      <c r="G87" s="482"/>
      <c r="H87" s="482"/>
      <c r="I87" s="482"/>
      <c r="J87" s="482"/>
      <c r="K87" s="482"/>
      <c r="L87" s="482"/>
      <c r="M87" s="482"/>
      <c r="N87" s="482"/>
      <c r="O87" s="482"/>
      <c r="P87" s="482"/>
      <c r="Q87" s="482"/>
      <c r="R87" s="482"/>
      <c r="S87" s="482"/>
      <c r="T87" s="482"/>
      <c r="U87" s="482"/>
      <c r="V87" s="482"/>
      <c r="W87" s="482"/>
      <c r="X87" s="482"/>
      <c r="Y87" s="482"/>
      <c r="Z87" s="482"/>
      <c r="AA87" s="482"/>
    </row>
    <row r="88" spans="1:27" ht="12.75" customHeight="1" x14ac:dyDescent="0.2">
      <c r="A88" s="482"/>
      <c r="B88" s="482"/>
      <c r="C88" s="482"/>
      <c r="D88" s="482"/>
      <c r="E88" s="482"/>
      <c r="F88" s="482"/>
      <c r="G88" s="482"/>
      <c r="H88" s="482"/>
      <c r="I88" s="482"/>
      <c r="J88" s="482"/>
      <c r="K88" s="482"/>
      <c r="L88" s="482"/>
      <c r="M88" s="482"/>
      <c r="N88" s="482"/>
      <c r="O88" s="482"/>
      <c r="P88" s="482"/>
      <c r="Q88" s="482"/>
      <c r="R88" s="482"/>
      <c r="S88" s="482"/>
      <c r="T88" s="482"/>
      <c r="U88" s="482"/>
      <c r="V88" s="482"/>
      <c r="W88" s="482"/>
      <c r="X88" s="482"/>
      <c r="Y88" s="482"/>
      <c r="Z88" s="482"/>
      <c r="AA88" s="482"/>
    </row>
    <row r="89" spans="1:27" ht="12.75" customHeight="1" x14ac:dyDescent="0.2">
      <c r="A89" s="482"/>
      <c r="B89" s="482"/>
      <c r="C89" s="482"/>
      <c r="D89" s="482"/>
      <c r="E89" s="482"/>
      <c r="F89" s="482"/>
      <c r="G89" s="482"/>
      <c r="H89" s="482"/>
      <c r="I89" s="482"/>
      <c r="J89" s="706" t="s">
        <v>19</v>
      </c>
      <c r="K89" s="714" t="s">
        <v>823</v>
      </c>
      <c r="L89" s="574"/>
      <c r="M89" s="714" t="s">
        <v>1036</v>
      </c>
      <c r="N89" s="574"/>
      <c r="O89" s="714" t="s">
        <v>1461</v>
      </c>
      <c r="P89" s="574"/>
      <c r="Q89" s="482"/>
      <c r="R89" s="482"/>
      <c r="S89" s="482"/>
      <c r="T89" s="482"/>
      <c r="U89" s="482"/>
      <c r="V89" s="482"/>
      <c r="W89" s="482"/>
      <c r="X89" s="482"/>
      <c r="Y89" s="482"/>
      <c r="Z89" s="482"/>
      <c r="AA89" s="482"/>
    </row>
    <row r="90" spans="1:27" ht="12.75" customHeight="1" x14ac:dyDescent="0.2">
      <c r="A90" s="707" t="s">
        <v>1456</v>
      </c>
      <c r="B90" s="487" t="s">
        <v>19</v>
      </c>
      <c r="C90" s="488" t="s">
        <v>823</v>
      </c>
      <c r="D90" s="488" t="s">
        <v>1036</v>
      </c>
      <c r="E90" s="488" t="s">
        <v>1461</v>
      </c>
      <c r="F90" s="490"/>
      <c r="G90" s="489"/>
      <c r="H90" s="489"/>
      <c r="I90" s="489"/>
      <c r="J90" s="532"/>
      <c r="K90" s="486" t="s">
        <v>2797</v>
      </c>
      <c r="L90" s="486" t="s">
        <v>2798</v>
      </c>
      <c r="M90" s="486" t="s">
        <v>2797</v>
      </c>
      <c r="N90" s="486" t="s">
        <v>2798</v>
      </c>
      <c r="O90" s="486" t="s">
        <v>2797</v>
      </c>
      <c r="P90" s="486" t="s">
        <v>2798</v>
      </c>
      <c r="Q90" s="482"/>
      <c r="R90" s="482"/>
      <c r="S90" s="482"/>
      <c r="T90" s="482"/>
      <c r="U90" s="482"/>
      <c r="V90" s="482"/>
      <c r="W90" s="482"/>
      <c r="X90" s="482"/>
      <c r="Y90" s="482"/>
      <c r="Z90" s="482"/>
      <c r="AA90" s="482"/>
    </row>
    <row r="91" spans="1:27" ht="12.75" customHeight="1" x14ac:dyDescent="0.2">
      <c r="A91" s="531"/>
      <c r="B91" s="483" t="s">
        <v>4</v>
      </c>
      <c r="C91" s="492">
        <f>SUM('Raw Tabel Perhitungan'!C152:D152)</f>
        <v>0.5</v>
      </c>
      <c r="D91" s="492">
        <f>SUM('Raw Tabel Perhitungan'!H152:I152)</f>
        <v>0.5</v>
      </c>
      <c r="E91" s="492">
        <f>SUM('Raw Tabel Perhitungan'!M152:N152)</f>
        <v>1</v>
      </c>
      <c r="F91" s="482"/>
      <c r="G91" s="482"/>
      <c r="H91" s="482"/>
      <c r="I91" s="482"/>
      <c r="J91" s="483" t="s">
        <v>4</v>
      </c>
      <c r="K91" s="491">
        <f>[2]FKIK!C91</f>
        <v>0</v>
      </c>
      <c r="L91" s="492">
        <f t="shared" ref="L91:L94" si="7">C91</f>
        <v>0.5</v>
      </c>
      <c r="M91" s="492">
        <f>[2]FKIK!D91</f>
        <v>0</v>
      </c>
      <c r="N91" s="492">
        <f t="shared" ref="N91:N94" si="8">D91</f>
        <v>0.5</v>
      </c>
      <c r="O91" s="492">
        <f>[2]FKIK!E91</f>
        <v>0</v>
      </c>
      <c r="P91" s="492">
        <f t="shared" ref="P91:P94" si="9">E91</f>
        <v>1</v>
      </c>
      <c r="Q91" s="482"/>
      <c r="R91" s="482"/>
      <c r="S91" s="482"/>
      <c r="T91" s="482"/>
      <c r="U91" s="482"/>
      <c r="V91" s="482"/>
      <c r="W91" s="482"/>
      <c r="X91" s="482"/>
      <c r="Y91" s="482"/>
      <c r="Z91" s="482"/>
      <c r="AA91" s="482"/>
    </row>
    <row r="92" spans="1:27" ht="12.75" customHeight="1" x14ac:dyDescent="0.2">
      <c r="A92" s="531"/>
      <c r="B92" s="483" t="s">
        <v>2785</v>
      </c>
      <c r="C92" s="491">
        <f>SUM('Raw Tabel Perhitungan'!C153:D153)</f>
        <v>0.375</v>
      </c>
      <c r="D92" s="492">
        <f>SUM('Raw Tabel Perhitungan'!H153:I153)</f>
        <v>0.5</v>
      </c>
      <c r="E92" s="492">
        <f>SUM('Raw Tabel Perhitungan'!M153:N153)</f>
        <v>0.6</v>
      </c>
      <c r="F92" s="482"/>
      <c r="G92" s="482"/>
      <c r="H92" s="482"/>
      <c r="I92" s="482"/>
      <c r="J92" s="483" t="s">
        <v>2785</v>
      </c>
      <c r="K92" s="491">
        <f>[2]FKIK!C92</f>
        <v>0</v>
      </c>
      <c r="L92" s="491">
        <f t="shared" si="7"/>
        <v>0.375</v>
      </c>
      <c r="M92" s="492">
        <f>[2]FKIK!D92</f>
        <v>0</v>
      </c>
      <c r="N92" s="492">
        <f t="shared" si="8"/>
        <v>0.5</v>
      </c>
      <c r="O92" s="492">
        <f>[2]FKIK!E92</f>
        <v>0</v>
      </c>
      <c r="P92" s="492">
        <f t="shared" si="9"/>
        <v>0.6</v>
      </c>
      <c r="Q92" s="482"/>
      <c r="R92" s="482"/>
      <c r="S92" s="482"/>
      <c r="T92" s="482"/>
      <c r="U92" s="482"/>
      <c r="V92" s="482"/>
      <c r="W92" s="482"/>
      <c r="X92" s="482"/>
      <c r="Y92" s="482"/>
      <c r="Z92" s="482"/>
      <c r="AA92" s="482"/>
    </row>
    <row r="93" spans="1:27" ht="12.75" customHeight="1" x14ac:dyDescent="0.2">
      <c r="A93" s="531"/>
      <c r="B93" s="483" t="s">
        <v>6</v>
      </c>
      <c r="C93" s="492">
        <f>SUM('Raw Tabel Perhitungan'!C154:D154)</f>
        <v>0.25</v>
      </c>
      <c r="D93" s="492">
        <f>SUM('Raw Tabel Perhitungan'!H154:I154)</f>
        <v>1</v>
      </c>
      <c r="E93" s="492">
        <f>SUM('Raw Tabel Perhitungan'!M154:N154)</f>
        <v>0.6</v>
      </c>
      <c r="F93" s="482"/>
      <c r="G93" s="482"/>
      <c r="H93" s="482"/>
      <c r="I93" s="482"/>
      <c r="J93" s="483" t="s">
        <v>6</v>
      </c>
      <c r="K93" s="491">
        <f>[2]FKIK!C93</f>
        <v>0</v>
      </c>
      <c r="L93" s="492">
        <f t="shared" si="7"/>
        <v>0.25</v>
      </c>
      <c r="M93" s="492">
        <f>[2]FKIK!D93</f>
        <v>0</v>
      </c>
      <c r="N93" s="492">
        <f t="shared" si="8"/>
        <v>1</v>
      </c>
      <c r="O93" s="492">
        <f>[2]FKIK!E93</f>
        <v>0</v>
      </c>
      <c r="P93" s="492">
        <f t="shared" si="9"/>
        <v>0.6</v>
      </c>
      <c r="Q93" s="482"/>
      <c r="R93" s="482"/>
      <c r="S93" s="482"/>
      <c r="T93" s="482"/>
      <c r="U93" s="482"/>
      <c r="V93" s="482"/>
      <c r="W93" s="482"/>
      <c r="X93" s="482"/>
      <c r="Y93" s="482"/>
      <c r="Z93" s="482"/>
      <c r="AA93" s="482"/>
    </row>
    <row r="94" spans="1:27" ht="12.75" customHeight="1" x14ac:dyDescent="0.2">
      <c r="A94" s="532"/>
      <c r="B94" s="483" t="s">
        <v>5</v>
      </c>
      <c r="C94" s="491">
        <f>SUM('Raw Tabel Perhitungan'!C155:D155)</f>
        <v>0.625</v>
      </c>
      <c r="D94" s="492">
        <f>SUM('Raw Tabel Perhitungan'!H155:I155)</f>
        <v>0.5</v>
      </c>
      <c r="E94" s="492">
        <f>SUM('Raw Tabel Perhitungan'!M155:N155)</f>
        <v>1</v>
      </c>
      <c r="F94" s="482"/>
      <c r="G94" s="482"/>
      <c r="H94" s="482"/>
      <c r="I94" s="482"/>
      <c r="J94" s="483" t="s">
        <v>5</v>
      </c>
      <c r="K94" s="492">
        <f>[2]FKIK!C94</f>
        <v>0</v>
      </c>
      <c r="L94" s="491">
        <f t="shared" si="7"/>
        <v>0.625</v>
      </c>
      <c r="M94" s="492">
        <f>[2]FKIK!D94</f>
        <v>0</v>
      </c>
      <c r="N94" s="492">
        <f t="shared" si="8"/>
        <v>0.5</v>
      </c>
      <c r="O94" s="492">
        <f>[2]FKIK!E94</f>
        <v>0</v>
      </c>
      <c r="P94" s="492">
        <f t="shared" si="9"/>
        <v>1</v>
      </c>
      <c r="Q94" s="482"/>
      <c r="R94" s="482"/>
      <c r="S94" s="482"/>
      <c r="T94" s="482"/>
      <c r="U94" s="482"/>
      <c r="V94" s="482"/>
      <c r="W94" s="482"/>
      <c r="X94" s="482"/>
      <c r="Y94" s="482"/>
      <c r="Z94" s="482"/>
      <c r="AA94" s="482"/>
    </row>
    <row r="95" spans="1:27" ht="12.75" customHeight="1" x14ac:dyDescent="0.2">
      <c r="A95" s="482"/>
      <c r="B95" s="48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row>
    <row r="96" spans="1:27" ht="12.75" customHeight="1" x14ac:dyDescent="0.2">
      <c r="A96" s="482"/>
      <c r="B96" s="482"/>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row>
    <row r="97" spans="1:27" ht="12.75" customHeight="1" x14ac:dyDescent="0.2">
      <c r="A97" s="482"/>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row>
    <row r="98" spans="1:27" ht="12.75" customHeight="1" x14ac:dyDescent="0.2">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row>
    <row r="99" spans="1:27" ht="12.75" customHeight="1" x14ac:dyDescent="0.2">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row>
    <row r="100" spans="1:27" ht="12.75" customHeight="1" x14ac:dyDescent="0.2">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row>
    <row r="101" spans="1:27" ht="12.75" customHeight="1" x14ac:dyDescent="0.2">
      <c r="A101" s="482"/>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row>
    <row r="102" spans="1:27" ht="12.75" customHeight="1" x14ac:dyDescent="0.2">
      <c r="A102" s="482"/>
      <c r="B102" s="482"/>
      <c r="C102" s="482"/>
      <c r="D102" s="482"/>
      <c r="E102" s="482"/>
      <c r="F102" s="482"/>
      <c r="G102" s="482"/>
      <c r="H102" s="482"/>
      <c r="I102" s="482"/>
      <c r="J102" s="482"/>
      <c r="K102" s="482"/>
      <c r="L102" s="482"/>
      <c r="M102" s="482"/>
      <c r="N102" s="482"/>
      <c r="O102" s="482"/>
      <c r="P102" s="482"/>
      <c r="Q102" s="482"/>
      <c r="R102" s="482"/>
      <c r="S102" s="482"/>
      <c r="T102" s="482"/>
      <c r="U102" s="482"/>
      <c r="V102" s="482"/>
      <c r="W102" s="482"/>
      <c r="X102" s="482"/>
      <c r="Y102" s="482"/>
      <c r="Z102" s="482"/>
      <c r="AA102" s="482"/>
    </row>
    <row r="103" spans="1:27" ht="12.75" customHeight="1" x14ac:dyDescent="0.2">
      <c r="A103" s="482"/>
      <c r="B103" s="482"/>
      <c r="C103" s="482"/>
      <c r="D103" s="482"/>
      <c r="E103" s="482"/>
      <c r="F103" s="482"/>
      <c r="G103" s="482"/>
      <c r="H103" s="482"/>
      <c r="I103" s="482"/>
      <c r="J103" s="482"/>
      <c r="K103" s="482"/>
      <c r="L103" s="482"/>
      <c r="M103" s="482"/>
      <c r="N103" s="482"/>
      <c r="O103" s="482"/>
      <c r="P103" s="482"/>
      <c r="Q103" s="482"/>
      <c r="R103" s="482"/>
      <c r="S103" s="482"/>
      <c r="T103" s="482"/>
      <c r="U103" s="482"/>
      <c r="V103" s="482"/>
      <c r="W103" s="482"/>
      <c r="X103" s="482"/>
      <c r="Y103" s="482"/>
      <c r="Z103" s="482"/>
      <c r="AA103" s="482"/>
    </row>
    <row r="104" spans="1:27" ht="12.75" customHeight="1" x14ac:dyDescent="0.2">
      <c r="A104" s="482"/>
      <c r="B104" s="482"/>
      <c r="C104" s="482"/>
      <c r="D104" s="482"/>
      <c r="E104" s="482"/>
      <c r="F104" s="482"/>
      <c r="G104" s="482"/>
      <c r="H104" s="482"/>
      <c r="I104" s="482"/>
      <c r="J104" s="482"/>
      <c r="K104" s="482"/>
      <c r="L104" s="482"/>
      <c r="M104" s="482"/>
      <c r="N104" s="482"/>
      <c r="O104" s="482"/>
      <c r="P104" s="482"/>
      <c r="Q104" s="482"/>
      <c r="R104" s="482"/>
      <c r="S104" s="482"/>
      <c r="T104" s="482"/>
      <c r="U104" s="482"/>
      <c r="V104" s="482"/>
      <c r="W104" s="482"/>
      <c r="X104" s="482"/>
      <c r="Y104" s="482"/>
      <c r="Z104" s="482"/>
      <c r="AA104" s="482"/>
    </row>
    <row r="105" spans="1:27" ht="12.75" customHeight="1" x14ac:dyDescent="0.2">
      <c r="A105" s="482"/>
      <c r="B105" s="482"/>
      <c r="C105" s="482"/>
      <c r="D105" s="482"/>
      <c r="E105" s="482"/>
      <c r="F105" s="482"/>
      <c r="G105" s="482"/>
      <c r="H105" s="482"/>
      <c r="I105" s="482"/>
      <c r="J105" s="482"/>
      <c r="K105" s="482"/>
      <c r="L105" s="482"/>
      <c r="M105" s="482"/>
      <c r="N105" s="482"/>
      <c r="O105" s="482"/>
      <c r="P105" s="482"/>
      <c r="Q105" s="482"/>
      <c r="R105" s="482"/>
      <c r="S105" s="482"/>
      <c r="T105" s="482"/>
      <c r="U105" s="482"/>
      <c r="V105" s="482"/>
      <c r="W105" s="482"/>
      <c r="X105" s="482"/>
      <c r="Y105" s="482"/>
      <c r="Z105" s="482"/>
      <c r="AA105" s="482"/>
    </row>
    <row r="106" spans="1:27" ht="12.75" customHeight="1" x14ac:dyDescent="0.2">
      <c r="A106" s="482"/>
      <c r="B106" s="482"/>
      <c r="C106" s="482"/>
      <c r="D106" s="482"/>
      <c r="E106" s="482"/>
      <c r="F106" s="482"/>
      <c r="G106" s="482"/>
      <c r="H106" s="482"/>
      <c r="I106" s="482"/>
      <c r="J106" s="482"/>
      <c r="K106" s="482"/>
      <c r="L106" s="482"/>
      <c r="M106" s="482"/>
      <c r="N106" s="482"/>
      <c r="O106" s="482"/>
      <c r="P106" s="482"/>
      <c r="Q106" s="482"/>
      <c r="R106" s="482"/>
      <c r="S106" s="482"/>
      <c r="T106" s="482"/>
      <c r="U106" s="482"/>
      <c r="V106" s="482"/>
      <c r="W106" s="482"/>
      <c r="X106" s="482"/>
      <c r="Y106" s="482"/>
      <c r="Z106" s="482"/>
      <c r="AA106" s="482"/>
    </row>
    <row r="107" spans="1:27" ht="12.75" customHeight="1" x14ac:dyDescent="0.2">
      <c r="A107" s="482"/>
      <c r="B107" s="482"/>
      <c r="C107" s="482"/>
      <c r="D107" s="482"/>
      <c r="E107" s="482"/>
      <c r="F107" s="482"/>
      <c r="G107" s="482"/>
      <c r="H107" s="482"/>
      <c r="I107" s="482"/>
      <c r="J107" s="482"/>
      <c r="K107" s="482"/>
      <c r="L107" s="482"/>
      <c r="M107" s="482"/>
      <c r="N107" s="482"/>
      <c r="O107" s="482"/>
      <c r="P107" s="482"/>
      <c r="Q107" s="482"/>
      <c r="R107" s="482"/>
      <c r="S107" s="482"/>
      <c r="T107" s="482"/>
      <c r="U107" s="482"/>
      <c r="V107" s="482"/>
      <c r="W107" s="482"/>
      <c r="X107" s="482"/>
      <c r="Y107" s="482"/>
      <c r="Z107" s="482"/>
      <c r="AA107" s="482"/>
    </row>
    <row r="108" spans="1:27" ht="12.75" customHeight="1" x14ac:dyDescent="0.2">
      <c r="A108" s="482"/>
      <c r="B108" s="482"/>
      <c r="C108" s="482"/>
      <c r="D108" s="482"/>
      <c r="E108" s="482"/>
      <c r="F108" s="482"/>
      <c r="G108" s="482"/>
      <c r="H108" s="482"/>
      <c r="I108" s="482"/>
      <c r="J108" s="482"/>
      <c r="K108" s="482"/>
      <c r="L108" s="482"/>
      <c r="M108" s="482"/>
      <c r="N108" s="482"/>
      <c r="O108" s="482"/>
      <c r="P108" s="482"/>
      <c r="Q108" s="482"/>
      <c r="R108" s="482"/>
      <c r="S108" s="482"/>
      <c r="T108" s="482"/>
      <c r="U108" s="482"/>
      <c r="V108" s="482"/>
      <c r="W108" s="482"/>
      <c r="X108" s="482"/>
      <c r="Y108" s="482"/>
      <c r="Z108" s="482"/>
      <c r="AA108" s="482"/>
    </row>
    <row r="109" spans="1:27" ht="12.75" customHeight="1" x14ac:dyDescent="0.2">
      <c r="A109" s="482"/>
      <c r="B109" s="482"/>
      <c r="C109" s="482"/>
      <c r="D109" s="482"/>
      <c r="E109" s="482"/>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row>
    <row r="110" spans="1:27" ht="12.75" customHeight="1" x14ac:dyDescent="0.2">
      <c r="A110" s="482"/>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82"/>
      <c r="Z110" s="482"/>
      <c r="AA110" s="482"/>
    </row>
    <row r="111" spans="1:27" ht="12.75" customHeight="1" x14ac:dyDescent="0.2">
      <c r="A111" s="482"/>
      <c r="B111" s="482"/>
      <c r="C111" s="482"/>
      <c r="D111" s="482"/>
      <c r="E111" s="482"/>
      <c r="F111" s="482"/>
      <c r="G111" s="482"/>
      <c r="H111" s="482"/>
      <c r="I111" s="482"/>
      <c r="J111" s="482"/>
      <c r="K111" s="482"/>
      <c r="L111" s="482"/>
      <c r="M111" s="482"/>
      <c r="N111" s="482"/>
      <c r="O111" s="482"/>
      <c r="P111" s="482"/>
      <c r="Q111" s="482"/>
      <c r="R111" s="482"/>
      <c r="S111" s="482"/>
      <c r="T111" s="482"/>
      <c r="U111" s="482"/>
      <c r="V111" s="482"/>
      <c r="W111" s="482"/>
      <c r="X111" s="482"/>
      <c r="Y111" s="482"/>
      <c r="Z111" s="482"/>
      <c r="AA111" s="482"/>
    </row>
    <row r="112" spans="1:27" ht="12.75" customHeight="1" x14ac:dyDescent="0.2">
      <c r="A112" s="482"/>
      <c r="B112" s="482"/>
      <c r="C112" s="482"/>
      <c r="D112" s="482"/>
      <c r="E112" s="482"/>
      <c r="F112" s="482"/>
      <c r="G112" s="482"/>
      <c r="H112" s="482"/>
      <c r="I112" s="482"/>
      <c r="J112" s="482"/>
      <c r="K112" s="482"/>
      <c r="L112" s="482"/>
      <c r="M112" s="482"/>
      <c r="N112" s="482"/>
      <c r="O112" s="482"/>
      <c r="P112" s="482"/>
      <c r="Q112" s="482"/>
      <c r="R112" s="482"/>
      <c r="S112" s="482"/>
      <c r="T112" s="482"/>
      <c r="U112" s="482"/>
      <c r="V112" s="482"/>
      <c r="W112" s="482"/>
      <c r="X112" s="482"/>
      <c r="Y112" s="482"/>
      <c r="Z112" s="482"/>
      <c r="AA112" s="482"/>
    </row>
    <row r="113" spans="1:27" ht="12.75" customHeight="1" x14ac:dyDescent="0.2">
      <c r="A113" s="482"/>
      <c r="B113" s="48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row>
    <row r="114" spans="1:27" ht="12.75" customHeight="1" x14ac:dyDescent="0.2">
      <c r="A114" s="482"/>
      <c r="B114" s="482"/>
      <c r="C114" s="482"/>
      <c r="D114" s="482"/>
      <c r="E114" s="482"/>
      <c r="F114" s="482"/>
      <c r="G114" s="482"/>
      <c r="H114" s="482"/>
      <c r="I114" s="482"/>
      <c r="J114" s="706" t="s">
        <v>19</v>
      </c>
      <c r="K114" s="714" t="s">
        <v>317</v>
      </c>
      <c r="L114" s="574"/>
      <c r="M114" s="714" t="s">
        <v>523</v>
      </c>
      <c r="N114" s="574"/>
      <c r="O114" s="714" t="s">
        <v>685</v>
      </c>
      <c r="P114" s="574"/>
      <c r="Q114" s="714" t="s">
        <v>816</v>
      </c>
      <c r="R114" s="574"/>
      <c r="S114" s="714" t="s">
        <v>817</v>
      </c>
      <c r="T114" s="574"/>
      <c r="U114" s="714" t="s">
        <v>818</v>
      </c>
      <c r="V114" s="574"/>
      <c r="W114" s="482"/>
      <c r="X114" s="482"/>
      <c r="Y114" s="482"/>
      <c r="Z114" s="482"/>
      <c r="AA114" s="482"/>
    </row>
    <row r="115" spans="1:27" ht="12.75" customHeight="1" x14ac:dyDescent="0.2">
      <c r="A115" s="707" t="s">
        <v>813</v>
      </c>
      <c r="B115" s="487" t="s">
        <v>19</v>
      </c>
      <c r="C115" s="487" t="s">
        <v>317</v>
      </c>
      <c r="D115" s="487" t="s">
        <v>523</v>
      </c>
      <c r="E115" s="487" t="s">
        <v>685</v>
      </c>
      <c r="F115" s="487" t="s">
        <v>816</v>
      </c>
      <c r="G115" s="487" t="s">
        <v>817</v>
      </c>
      <c r="H115" s="487" t="s">
        <v>818</v>
      </c>
      <c r="I115" s="489"/>
      <c r="J115" s="532"/>
      <c r="K115" s="486" t="s">
        <v>2797</v>
      </c>
      <c r="L115" s="486" t="s">
        <v>2798</v>
      </c>
      <c r="M115" s="486" t="s">
        <v>2797</v>
      </c>
      <c r="N115" s="486" t="s">
        <v>2798</v>
      </c>
      <c r="O115" s="486" t="s">
        <v>2797</v>
      </c>
      <c r="P115" s="486" t="s">
        <v>2798</v>
      </c>
      <c r="Q115" s="486" t="s">
        <v>2797</v>
      </c>
      <c r="R115" s="486" t="s">
        <v>2798</v>
      </c>
      <c r="S115" s="486" t="s">
        <v>2797</v>
      </c>
      <c r="T115" s="486" t="s">
        <v>2798</v>
      </c>
      <c r="U115" s="486" t="s">
        <v>2797</v>
      </c>
      <c r="V115" s="486" t="s">
        <v>2798</v>
      </c>
      <c r="W115" s="527"/>
      <c r="X115" s="527"/>
      <c r="Y115" s="527"/>
      <c r="Z115" s="527"/>
      <c r="AA115" s="527"/>
    </row>
    <row r="116" spans="1:27" ht="12.75" customHeight="1" x14ac:dyDescent="0.2">
      <c r="A116" s="531"/>
      <c r="B116" s="483" t="s">
        <v>4</v>
      </c>
      <c r="C116" s="492">
        <f>SUM('Raw Tabel Perhitungan'!C189:D189)</f>
        <v>0.5</v>
      </c>
      <c r="D116" s="491">
        <f>SUM('Raw Tabel Perhitungan'!H189:I189)</f>
        <v>0.5714285714285714</v>
      </c>
      <c r="E116" s="492">
        <f>SUM('Raw Tabel Perhitungan'!M189:N189)</f>
        <v>1</v>
      </c>
      <c r="F116" s="520">
        <f>SUM('Raw Tabel Perhitungan'!R189:S189)</f>
        <v>0.66666666666666663</v>
      </c>
      <c r="G116" s="491">
        <f>SUM('Raw Tabel Perhitungan'!W189:X189)</f>
        <v>0.66666666666666663</v>
      </c>
      <c r="H116" s="492">
        <f>SUM('Raw Tabel Perhitungan'!AB189:AC189)</f>
        <v>0</v>
      </c>
      <c r="I116" s="482"/>
      <c r="J116" s="483" t="s">
        <v>4</v>
      </c>
      <c r="K116" s="492">
        <f>[2]FKIK!C116</f>
        <v>0</v>
      </c>
      <c r="L116" s="492">
        <f t="shared" ref="L116:L119" si="10">C116</f>
        <v>0.5</v>
      </c>
      <c r="M116" s="492">
        <f>[2]FKIK!D116</f>
        <v>0</v>
      </c>
      <c r="N116" s="491">
        <f t="shared" ref="N116:N119" si="11">D116</f>
        <v>0.5714285714285714</v>
      </c>
      <c r="O116" s="503"/>
      <c r="P116" s="492">
        <f t="shared" ref="P116:P119" si="12">E116</f>
        <v>1</v>
      </c>
      <c r="Q116" s="492">
        <f>[2]FKIK!E116</f>
        <v>0</v>
      </c>
      <c r="R116" s="491">
        <f t="shared" ref="R116:R119" si="13">F116</f>
        <v>0.66666666666666663</v>
      </c>
      <c r="S116" s="492">
        <f>[2]FKIK!F116</f>
        <v>0</v>
      </c>
      <c r="T116" s="491">
        <f t="shared" ref="T116:T119" si="14">G116</f>
        <v>0.66666666666666663</v>
      </c>
      <c r="U116" s="492">
        <f>[2]FKIK!G116</f>
        <v>0</v>
      </c>
      <c r="V116" s="492">
        <f t="shared" ref="V116:V119" si="15">H116</f>
        <v>0</v>
      </c>
      <c r="W116" s="482"/>
      <c r="X116" s="482"/>
      <c r="Y116" s="482"/>
      <c r="Z116" s="482"/>
      <c r="AA116" s="482"/>
    </row>
    <row r="117" spans="1:27" ht="12.75" customHeight="1" x14ac:dyDescent="0.2">
      <c r="A117" s="531"/>
      <c r="B117" s="483" t="s">
        <v>2785</v>
      </c>
      <c r="C117" s="492">
        <f>SUM('Raw Tabel Perhitungan'!C190:D190)</f>
        <v>0.5</v>
      </c>
      <c r="D117" s="491">
        <f>SUM('Raw Tabel Perhitungan'!H190:I190)</f>
        <v>0.5714285714285714</v>
      </c>
      <c r="E117" s="492">
        <f>SUM('Raw Tabel Perhitungan'!M190:N190)</f>
        <v>1</v>
      </c>
      <c r="F117" s="520">
        <f>SUM('Raw Tabel Perhitungan'!R190:S190)</f>
        <v>0.66666666666666663</v>
      </c>
      <c r="G117" s="491">
        <f>SUM('Raw Tabel Perhitungan'!W190:X190)</f>
        <v>0.66666666666666663</v>
      </c>
      <c r="H117" s="492">
        <f>SUM('Raw Tabel Perhitungan'!AB190:AC190)</f>
        <v>0</v>
      </c>
      <c r="I117" s="482"/>
      <c r="J117" s="483" t="s">
        <v>2785</v>
      </c>
      <c r="K117" s="492">
        <f>[2]FKIK!C117</f>
        <v>0</v>
      </c>
      <c r="L117" s="492">
        <f t="shared" si="10"/>
        <v>0.5</v>
      </c>
      <c r="M117" s="492">
        <f>[2]FKIK!D117</f>
        <v>0</v>
      </c>
      <c r="N117" s="491">
        <f t="shared" si="11"/>
        <v>0.5714285714285714</v>
      </c>
      <c r="O117" s="503"/>
      <c r="P117" s="492">
        <f t="shared" si="12"/>
        <v>1</v>
      </c>
      <c r="Q117" s="492">
        <f>[2]FKIK!E117</f>
        <v>0</v>
      </c>
      <c r="R117" s="491">
        <f t="shared" si="13"/>
        <v>0.66666666666666663</v>
      </c>
      <c r="S117" s="492">
        <f>[2]FKIK!F117</f>
        <v>0</v>
      </c>
      <c r="T117" s="491">
        <f t="shared" si="14"/>
        <v>0.66666666666666663</v>
      </c>
      <c r="U117" s="492">
        <f>[2]FKIK!G117</f>
        <v>0</v>
      </c>
      <c r="V117" s="492">
        <f t="shared" si="15"/>
        <v>0</v>
      </c>
      <c r="W117" s="482"/>
      <c r="X117" s="482"/>
      <c r="Y117" s="482"/>
      <c r="Z117" s="482"/>
      <c r="AA117" s="482"/>
    </row>
    <row r="118" spans="1:27" ht="12.75" customHeight="1" x14ac:dyDescent="0.2">
      <c r="A118" s="531"/>
      <c r="B118" s="483" t="s">
        <v>6</v>
      </c>
      <c r="C118" s="492">
        <f>SUM('Raw Tabel Perhitungan'!C191:D191)</f>
        <v>0.5</v>
      </c>
      <c r="D118" s="491">
        <f>SUM('Raw Tabel Perhitungan'!H191:I191)</f>
        <v>0.66666666666666663</v>
      </c>
      <c r="E118" s="492">
        <f>SUM('Raw Tabel Perhitungan'!M191:N191)</f>
        <v>1</v>
      </c>
      <c r="F118" s="520">
        <f>SUM('Raw Tabel Perhitungan'!R191:S191)</f>
        <v>0.66666666666666663</v>
      </c>
      <c r="G118" s="491">
        <f>SUM('Raw Tabel Perhitungan'!W191:X191)</f>
        <v>0.66666666666666663</v>
      </c>
      <c r="H118" s="492">
        <f>SUM('Raw Tabel Perhitungan'!AB191:AC191)</f>
        <v>0</v>
      </c>
      <c r="I118" s="482"/>
      <c r="J118" s="483" t="s">
        <v>6</v>
      </c>
      <c r="K118" s="492">
        <f>[2]FKIK!C118</f>
        <v>0</v>
      </c>
      <c r="L118" s="492">
        <f t="shared" si="10"/>
        <v>0.5</v>
      </c>
      <c r="M118" s="492">
        <f>[2]FKIK!D118</f>
        <v>0</v>
      </c>
      <c r="N118" s="491">
        <f t="shared" si="11"/>
        <v>0.66666666666666663</v>
      </c>
      <c r="O118" s="503"/>
      <c r="P118" s="492">
        <f t="shared" si="12"/>
        <v>1</v>
      </c>
      <c r="Q118" s="492">
        <f>[2]FKIK!E118</f>
        <v>0</v>
      </c>
      <c r="R118" s="491">
        <f t="shared" si="13"/>
        <v>0.66666666666666663</v>
      </c>
      <c r="S118" s="492">
        <f>[2]FKIK!F118</f>
        <v>0</v>
      </c>
      <c r="T118" s="491">
        <f t="shared" si="14"/>
        <v>0.66666666666666663</v>
      </c>
      <c r="U118" s="492">
        <f>[2]FKIK!G118</f>
        <v>0</v>
      </c>
      <c r="V118" s="492">
        <f t="shared" si="15"/>
        <v>0</v>
      </c>
      <c r="W118" s="482"/>
      <c r="X118" s="482"/>
      <c r="Y118" s="482"/>
      <c r="Z118" s="482"/>
      <c r="AA118" s="482"/>
    </row>
    <row r="119" spans="1:27" ht="12.75" customHeight="1" x14ac:dyDescent="0.2">
      <c r="A119" s="532"/>
      <c r="B119" s="483" t="s">
        <v>5</v>
      </c>
      <c r="C119" s="492">
        <f>SUM('Raw Tabel Perhitungan'!C192:D192)</f>
        <v>0.5</v>
      </c>
      <c r="D119" s="491">
        <f>SUM('Raw Tabel Perhitungan'!H192:I192)</f>
        <v>0.5714285714285714</v>
      </c>
      <c r="E119" s="492">
        <f>SUM('Raw Tabel Perhitungan'!M192:N192)</f>
        <v>1</v>
      </c>
      <c r="F119" s="520">
        <f>SUM('Raw Tabel Perhitungan'!R192:S192)</f>
        <v>0.66666666666666663</v>
      </c>
      <c r="G119" s="491">
        <f>SUM('Raw Tabel Perhitungan'!W192:X192)</f>
        <v>0.66666666666666663</v>
      </c>
      <c r="H119" s="492">
        <f>SUM('Raw Tabel Perhitungan'!AB192:AC192)</f>
        <v>0</v>
      </c>
      <c r="I119" s="482"/>
      <c r="J119" s="483" t="s">
        <v>5</v>
      </c>
      <c r="K119" s="492">
        <f>[2]FKIK!C119</f>
        <v>0</v>
      </c>
      <c r="L119" s="492">
        <f t="shared" si="10"/>
        <v>0.5</v>
      </c>
      <c r="M119" s="492">
        <f>[2]FKIK!D119</f>
        <v>0</v>
      </c>
      <c r="N119" s="491">
        <f t="shared" si="11"/>
        <v>0.5714285714285714</v>
      </c>
      <c r="O119" s="503"/>
      <c r="P119" s="492">
        <f t="shared" si="12"/>
        <v>1</v>
      </c>
      <c r="Q119" s="492">
        <f>[2]FKIK!E119</f>
        <v>0</v>
      </c>
      <c r="R119" s="491">
        <f t="shared" si="13"/>
        <v>0.66666666666666663</v>
      </c>
      <c r="S119" s="492">
        <f>[2]FKIK!F119</f>
        <v>0</v>
      </c>
      <c r="T119" s="491">
        <f t="shared" si="14"/>
        <v>0.66666666666666663</v>
      </c>
      <c r="U119" s="492">
        <f>[2]FKIK!G119</f>
        <v>0</v>
      </c>
      <c r="V119" s="492">
        <f t="shared" si="15"/>
        <v>0</v>
      </c>
      <c r="W119" s="482"/>
      <c r="X119" s="482"/>
      <c r="Y119" s="482"/>
      <c r="Z119" s="482"/>
      <c r="AA119" s="482"/>
    </row>
    <row r="120" spans="1:27" ht="12.75" customHeight="1" x14ac:dyDescent="0.2">
      <c r="A120" s="482"/>
      <c r="B120" s="48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row>
    <row r="121" spans="1:27" ht="12.75" customHeight="1" x14ac:dyDescent="0.2">
      <c r="A121" s="482"/>
      <c r="B121" s="48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row>
    <row r="122" spans="1:27" ht="12.75" customHeight="1" x14ac:dyDescent="0.2">
      <c r="A122" s="482"/>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row>
    <row r="123" spans="1:27" ht="12.75" customHeight="1" x14ac:dyDescent="0.2">
      <c r="A123" s="482"/>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row>
    <row r="124" spans="1:27" ht="12.75" customHeight="1" x14ac:dyDescent="0.2">
      <c r="A124" s="482"/>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row>
    <row r="125" spans="1:27" ht="12.75" customHeight="1" x14ac:dyDescent="0.2">
      <c r="A125" s="482"/>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row>
    <row r="126" spans="1:27" ht="12.75" customHeight="1" x14ac:dyDescent="0.2">
      <c r="A126" s="482"/>
      <c r="B126" s="482"/>
      <c r="C126" s="482"/>
      <c r="D126" s="482"/>
      <c r="E126" s="482"/>
      <c r="F126" s="482"/>
      <c r="G126" s="482"/>
      <c r="H126" s="482"/>
      <c r="I126" s="482"/>
      <c r="J126" s="482"/>
      <c r="K126" s="482"/>
      <c r="L126" s="482"/>
      <c r="M126" s="482"/>
      <c r="N126" s="482"/>
      <c r="O126" s="482"/>
      <c r="P126" s="482"/>
      <c r="Q126" s="482"/>
      <c r="R126" s="482"/>
      <c r="S126" s="482"/>
      <c r="T126" s="482"/>
      <c r="U126" s="482"/>
      <c r="V126" s="482"/>
      <c r="W126" s="482"/>
      <c r="X126" s="482"/>
      <c r="Y126" s="482"/>
      <c r="Z126" s="482"/>
      <c r="AA126" s="482"/>
    </row>
    <row r="127" spans="1:27" ht="12.75" customHeight="1" x14ac:dyDescent="0.2">
      <c r="A127" s="482"/>
      <c r="B127" s="482"/>
      <c r="C127" s="482"/>
      <c r="D127" s="482"/>
      <c r="E127" s="482"/>
      <c r="F127" s="482"/>
      <c r="G127" s="482"/>
      <c r="H127" s="482"/>
      <c r="I127" s="482"/>
      <c r="J127" s="482"/>
      <c r="K127" s="482"/>
      <c r="L127" s="482"/>
      <c r="M127" s="482"/>
      <c r="N127" s="482"/>
      <c r="O127" s="482"/>
      <c r="P127" s="482"/>
      <c r="Q127" s="482"/>
      <c r="R127" s="482"/>
      <c r="S127" s="482"/>
      <c r="T127" s="482"/>
      <c r="U127" s="482"/>
      <c r="V127" s="482"/>
      <c r="W127" s="482"/>
      <c r="X127" s="482"/>
      <c r="Y127" s="482"/>
      <c r="Z127" s="482"/>
      <c r="AA127" s="482"/>
    </row>
    <row r="128" spans="1:27" ht="12.75" customHeight="1" x14ac:dyDescent="0.2">
      <c r="A128" s="482"/>
      <c r="B128" s="482"/>
      <c r="C128" s="482"/>
      <c r="D128" s="482"/>
      <c r="E128" s="482"/>
      <c r="F128" s="482"/>
      <c r="G128" s="482"/>
      <c r="H128" s="482"/>
      <c r="I128" s="482"/>
      <c r="J128" s="482"/>
      <c r="K128" s="482"/>
      <c r="L128" s="482"/>
      <c r="M128" s="482"/>
      <c r="N128" s="482"/>
      <c r="O128" s="482"/>
      <c r="P128" s="482"/>
      <c r="Q128" s="482"/>
      <c r="R128" s="482"/>
      <c r="S128" s="482"/>
      <c r="T128" s="482"/>
      <c r="U128" s="482"/>
      <c r="V128" s="482"/>
      <c r="W128" s="482"/>
      <c r="X128" s="482"/>
      <c r="Y128" s="482"/>
      <c r="Z128" s="482"/>
      <c r="AA128" s="482"/>
    </row>
    <row r="129" spans="1:27" ht="12.75" customHeight="1" x14ac:dyDescent="0.2">
      <c r="A129" s="482"/>
      <c r="B129" s="482"/>
      <c r="C129" s="482"/>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row>
    <row r="130" spans="1:27" ht="12.75" customHeight="1" x14ac:dyDescent="0.2">
      <c r="A130" s="482"/>
      <c r="B130" s="482"/>
      <c r="C130" s="482"/>
      <c r="D130" s="482"/>
      <c r="E130" s="482"/>
      <c r="F130" s="482"/>
      <c r="G130" s="482"/>
      <c r="H130" s="482"/>
      <c r="I130" s="482"/>
      <c r="J130" s="482"/>
      <c r="K130" s="482"/>
      <c r="L130" s="482"/>
      <c r="M130" s="482"/>
      <c r="N130" s="482"/>
      <c r="O130" s="482"/>
      <c r="P130" s="482"/>
      <c r="Q130" s="482"/>
      <c r="R130" s="482"/>
      <c r="S130" s="482"/>
      <c r="T130" s="482"/>
      <c r="U130" s="482"/>
      <c r="V130" s="482"/>
      <c r="W130" s="482"/>
      <c r="X130" s="482"/>
      <c r="Y130" s="482"/>
      <c r="Z130" s="482"/>
      <c r="AA130" s="482"/>
    </row>
    <row r="131" spans="1:27" ht="12.75" customHeight="1" x14ac:dyDescent="0.2">
      <c r="A131" s="482"/>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row>
    <row r="132" spans="1:27" ht="12.75" customHeight="1" x14ac:dyDescent="0.2">
      <c r="A132" s="482"/>
      <c r="B132" s="482"/>
      <c r="C132" s="482"/>
      <c r="D132" s="482"/>
      <c r="E132" s="482"/>
      <c r="F132" s="482"/>
      <c r="G132" s="482"/>
      <c r="H132" s="482"/>
      <c r="I132" s="482"/>
      <c r="J132" s="482"/>
      <c r="K132" s="482"/>
      <c r="L132" s="482"/>
      <c r="M132" s="482"/>
      <c r="N132" s="482"/>
      <c r="O132" s="482"/>
      <c r="P132" s="482"/>
      <c r="Q132" s="482"/>
      <c r="R132" s="482"/>
      <c r="S132" s="482"/>
      <c r="T132" s="482"/>
      <c r="U132" s="482"/>
      <c r="V132" s="482"/>
      <c r="W132" s="482"/>
      <c r="X132" s="482"/>
      <c r="Y132" s="482"/>
      <c r="Z132" s="482"/>
      <c r="AA132" s="482"/>
    </row>
    <row r="133" spans="1:27" ht="12.75" customHeight="1" x14ac:dyDescent="0.2">
      <c r="A133" s="482"/>
      <c r="B133" s="482"/>
      <c r="C133" s="482"/>
      <c r="D133" s="482"/>
      <c r="E133" s="482"/>
      <c r="F133" s="482"/>
      <c r="G133" s="482"/>
      <c r="H133" s="482"/>
      <c r="I133" s="482"/>
      <c r="J133" s="482"/>
      <c r="K133" s="482"/>
      <c r="L133" s="482"/>
      <c r="M133" s="482"/>
      <c r="N133" s="482"/>
      <c r="O133" s="482"/>
      <c r="P133" s="482"/>
      <c r="Q133" s="482"/>
      <c r="R133" s="482"/>
      <c r="S133" s="482"/>
      <c r="T133" s="482"/>
      <c r="U133" s="482"/>
      <c r="V133" s="482"/>
      <c r="W133" s="482"/>
      <c r="X133" s="482"/>
      <c r="Y133" s="482"/>
      <c r="Z133" s="482"/>
      <c r="AA133" s="482"/>
    </row>
    <row r="134" spans="1:27" ht="12.75" customHeight="1" x14ac:dyDescent="0.2">
      <c r="A134" s="482"/>
      <c r="B134" s="482"/>
      <c r="C134" s="482"/>
      <c r="D134" s="482"/>
      <c r="E134" s="482"/>
      <c r="F134" s="482"/>
      <c r="G134" s="482"/>
      <c r="H134" s="482"/>
      <c r="I134" s="482"/>
      <c r="J134" s="482"/>
      <c r="K134" s="482"/>
      <c r="L134" s="482"/>
      <c r="M134" s="482"/>
      <c r="N134" s="482"/>
      <c r="O134" s="482"/>
      <c r="P134" s="482"/>
      <c r="Q134" s="482"/>
      <c r="R134" s="482"/>
      <c r="S134" s="482"/>
      <c r="T134" s="482"/>
      <c r="U134" s="482"/>
      <c r="V134" s="482"/>
      <c r="W134" s="482"/>
      <c r="X134" s="482"/>
      <c r="Y134" s="482"/>
      <c r="Z134" s="482"/>
      <c r="AA134" s="482"/>
    </row>
    <row r="135" spans="1:27" ht="12.75" customHeight="1" x14ac:dyDescent="0.2">
      <c r="A135" s="482"/>
      <c r="B135" s="482"/>
      <c r="C135" s="482"/>
      <c r="D135" s="482"/>
      <c r="E135" s="482"/>
      <c r="F135" s="482"/>
      <c r="G135" s="482"/>
      <c r="H135" s="482"/>
      <c r="I135" s="482"/>
      <c r="J135" s="706" t="s">
        <v>19</v>
      </c>
      <c r="K135" s="714" t="s">
        <v>1752</v>
      </c>
      <c r="L135" s="574"/>
      <c r="M135" s="714" t="s">
        <v>1781</v>
      </c>
      <c r="N135" s="574"/>
      <c r="O135" s="714" t="s">
        <v>2770</v>
      </c>
      <c r="P135" s="574"/>
      <c r="Q135" s="482"/>
      <c r="R135" s="482"/>
      <c r="S135" s="482"/>
      <c r="T135" s="482"/>
      <c r="U135" s="482"/>
      <c r="V135" s="482"/>
      <c r="W135" s="482"/>
      <c r="X135" s="482"/>
      <c r="Y135" s="482"/>
      <c r="Z135" s="482"/>
      <c r="AA135" s="482"/>
    </row>
    <row r="136" spans="1:27" ht="12.75" customHeight="1" x14ac:dyDescent="0.2">
      <c r="A136" s="707" t="s">
        <v>2765</v>
      </c>
      <c r="B136" s="488" t="s">
        <v>19</v>
      </c>
      <c r="C136" s="488" t="s">
        <v>1752</v>
      </c>
      <c r="D136" s="488" t="s">
        <v>1781</v>
      </c>
      <c r="E136" s="488" t="s">
        <v>2770</v>
      </c>
      <c r="F136" s="526"/>
      <c r="G136" s="489"/>
      <c r="H136" s="489"/>
      <c r="I136" s="489"/>
      <c r="J136" s="532"/>
      <c r="K136" s="486" t="s">
        <v>2797</v>
      </c>
      <c r="L136" s="486" t="s">
        <v>2798</v>
      </c>
      <c r="M136" s="486" t="s">
        <v>2797</v>
      </c>
      <c r="N136" s="486" t="s">
        <v>2798</v>
      </c>
      <c r="O136" s="486" t="s">
        <v>2797</v>
      </c>
      <c r="P136" s="486" t="s">
        <v>2798</v>
      </c>
      <c r="Q136" s="489"/>
      <c r="R136" s="489"/>
      <c r="S136" s="489"/>
      <c r="T136" s="489"/>
      <c r="U136" s="489"/>
      <c r="V136" s="489"/>
      <c r="W136" s="489"/>
      <c r="X136" s="489"/>
      <c r="Y136" s="489"/>
      <c r="Z136" s="489"/>
      <c r="AA136" s="489"/>
    </row>
    <row r="137" spans="1:27" ht="12.75" customHeight="1" x14ac:dyDescent="0.2">
      <c r="A137" s="531"/>
      <c r="B137" s="483" t="s">
        <v>4</v>
      </c>
      <c r="C137" s="492">
        <f>SUM('Raw Tabel Perhitungan'!C228:D228)</f>
        <v>1</v>
      </c>
      <c r="D137" s="492">
        <f>SUM('Raw Tabel Perhitungan'!H228:I228)</f>
        <v>1</v>
      </c>
      <c r="E137" s="492">
        <f>SUM('Raw Tabel Perhitungan'!M228:N228)</f>
        <v>1</v>
      </c>
      <c r="F137" s="501"/>
      <c r="G137" s="482"/>
      <c r="H137" s="527"/>
      <c r="I137" s="482"/>
      <c r="J137" s="483" t="s">
        <v>4</v>
      </c>
      <c r="K137" s="492">
        <f>[2]FKIK!C137</f>
        <v>0</v>
      </c>
      <c r="L137" s="492">
        <f t="shared" ref="L137:L140" si="16">C137</f>
        <v>1</v>
      </c>
      <c r="M137" s="492">
        <f>[2]FKIK!D137</f>
        <v>0</v>
      </c>
      <c r="N137" s="492">
        <f t="shared" ref="N137:N140" si="17">D137</f>
        <v>1</v>
      </c>
      <c r="O137" s="492">
        <f>[2]FKIK!E137</f>
        <v>0</v>
      </c>
      <c r="P137" s="492">
        <f t="shared" ref="P137:P140" si="18">E137</f>
        <v>1</v>
      </c>
      <c r="Q137" s="482"/>
      <c r="R137" s="527"/>
      <c r="S137" s="482"/>
      <c r="T137" s="482"/>
      <c r="U137" s="482"/>
      <c r="V137" s="482"/>
      <c r="W137" s="527"/>
      <c r="X137" s="482"/>
      <c r="Y137" s="482"/>
      <c r="Z137" s="482"/>
      <c r="AA137" s="482"/>
    </row>
    <row r="138" spans="1:27" ht="12.75" customHeight="1" x14ac:dyDescent="0.2">
      <c r="A138" s="531"/>
      <c r="B138" s="483" t="s">
        <v>2785</v>
      </c>
      <c r="C138" s="492">
        <f>SUM('Raw Tabel Perhitungan'!C229:D229)</f>
        <v>1</v>
      </c>
      <c r="D138" s="492">
        <f>SUM('Raw Tabel Perhitungan'!H229:I229)</f>
        <v>1</v>
      </c>
      <c r="E138" s="492">
        <f>SUM('Raw Tabel Perhitungan'!M229:N229)</f>
        <v>0.5</v>
      </c>
      <c r="F138" s="501"/>
      <c r="G138" s="482"/>
      <c r="H138" s="527"/>
      <c r="I138" s="482"/>
      <c r="J138" s="483" t="s">
        <v>2785</v>
      </c>
      <c r="K138" s="492">
        <f>[2]FKIK!C138</f>
        <v>0</v>
      </c>
      <c r="L138" s="492">
        <f t="shared" si="16"/>
        <v>1</v>
      </c>
      <c r="M138" s="492">
        <f>[2]FKIK!D138</f>
        <v>0</v>
      </c>
      <c r="N138" s="492">
        <f t="shared" si="17"/>
        <v>1</v>
      </c>
      <c r="O138" s="492">
        <f>[2]FKIK!E138</f>
        <v>0</v>
      </c>
      <c r="P138" s="492">
        <f t="shared" si="18"/>
        <v>0.5</v>
      </c>
      <c r="Q138" s="482"/>
      <c r="R138" s="527"/>
      <c r="S138" s="482"/>
      <c r="T138" s="482"/>
      <c r="U138" s="482"/>
      <c r="V138" s="482"/>
      <c r="W138" s="527"/>
      <c r="X138" s="482"/>
      <c r="Y138" s="482"/>
      <c r="Z138" s="482"/>
      <c r="AA138" s="482"/>
    </row>
    <row r="139" spans="1:27" ht="12.75" customHeight="1" x14ac:dyDescent="0.2">
      <c r="A139" s="531"/>
      <c r="B139" s="483" t="s">
        <v>6</v>
      </c>
      <c r="C139" s="492">
        <f>SUM('Raw Tabel Perhitungan'!C230:D230)</f>
        <v>1</v>
      </c>
      <c r="D139" s="492">
        <f>SUM('Raw Tabel Perhitungan'!H230:I230)</f>
        <v>1</v>
      </c>
      <c r="E139" s="492">
        <f>SUM('Raw Tabel Perhitungan'!M230:N230)</f>
        <v>1</v>
      </c>
      <c r="F139" s="501"/>
      <c r="G139" s="482"/>
      <c r="H139" s="527"/>
      <c r="I139" s="482"/>
      <c r="J139" s="483" t="s">
        <v>6</v>
      </c>
      <c r="K139" s="492">
        <f>[2]FKIK!C139</f>
        <v>0</v>
      </c>
      <c r="L139" s="492">
        <f t="shared" si="16"/>
        <v>1</v>
      </c>
      <c r="M139" s="492">
        <f>[2]FKIK!D139</f>
        <v>0</v>
      </c>
      <c r="N139" s="492">
        <f t="shared" si="17"/>
        <v>1</v>
      </c>
      <c r="O139" s="492">
        <f>[2]FKIK!E139</f>
        <v>0</v>
      </c>
      <c r="P139" s="492">
        <f t="shared" si="18"/>
        <v>1</v>
      </c>
      <c r="Q139" s="482"/>
      <c r="R139" s="527"/>
      <c r="S139" s="482"/>
      <c r="T139" s="482"/>
      <c r="U139" s="482"/>
      <c r="V139" s="482"/>
      <c r="W139" s="527"/>
      <c r="X139" s="482"/>
      <c r="Y139" s="482"/>
      <c r="Z139" s="482"/>
      <c r="AA139" s="482"/>
    </row>
    <row r="140" spans="1:27" ht="12.75" customHeight="1" x14ac:dyDescent="0.2">
      <c r="A140" s="532"/>
      <c r="B140" s="483" t="s">
        <v>5</v>
      </c>
      <c r="C140" s="492">
        <f>SUM('Raw Tabel Perhitungan'!C231:D231)</f>
        <v>1</v>
      </c>
      <c r="D140" s="492">
        <f>SUM('Raw Tabel Perhitungan'!H231:I231)</f>
        <v>1</v>
      </c>
      <c r="E140" s="492">
        <f>SUM('Raw Tabel Perhitungan'!M231:N231)</f>
        <v>1</v>
      </c>
      <c r="F140" s="501"/>
      <c r="G140" s="482"/>
      <c r="H140" s="527"/>
      <c r="I140" s="482"/>
      <c r="J140" s="483" t="s">
        <v>5</v>
      </c>
      <c r="K140" s="492">
        <f>[2]FKIK!C140</f>
        <v>0</v>
      </c>
      <c r="L140" s="492">
        <f t="shared" si="16"/>
        <v>1</v>
      </c>
      <c r="M140" s="492">
        <f>[2]FKIK!D140</f>
        <v>0</v>
      </c>
      <c r="N140" s="492">
        <f t="shared" si="17"/>
        <v>1</v>
      </c>
      <c r="O140" s="492">
        <f>[2]FKIK!E140</f>
        <v>0</v>
      </c>
      <c r="P140" s="492">
        <f t="shared" si="18"/>
        <v>1</v>
      </c>
      <c r="Q140" s="482"/>
      <c r="R140" s="527"/>
      <c r="S140" s="482"/>
      <c r="T140" s="482"/>
      <c r="U140" s="482"/>
      <c r="V140" s="482"/>
      <c r="W140" s="527"/>
      <c r="X140" s="482"/>
      <c r="Y140" s="482"/>
      <c r="Z140" s="482"/>
      <c r="AA140" s="482"/>
    </row>
    <row r="141" spans="1:27" ht="12.75" customHeight="1" x14ac:dyDescent="0.2">
      <c r="A141" s="482"/>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row>
    <row r="142" spans="1:27" ht="12.75" customHeight="1" x14ac:dyDescent="0.2">
      <c r="A142" s="482"/>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row>
    <row r="143" spans="1:27" ht="12.75" customHeight="1" x14ac:dyDescent="0.2">
      <c r="A143" s="482"/>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row>
    <row r="144" spans="1:27" ht="12.75" customHeight="1" x14ac:dyDescent="0.2">
      <c r="A144" s="482"/>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row>
    <row r="145" spans="1:27" ht="12.75" customHeight="1" x14ac:dyDescent="0.2">
      <c r="A145" s="482"/>
      <c r="B145" s="482"/>
      <c r="C145" s="482"/>
      <c r="D145" s="482"/>
      <c r="E145" s="482"/>
      <c r="F145" s="482"/>
      <c r="G145" s="482"/>
      <c r="H145" s="482"/>
      <c r="I145" s="482"/>
      <c r="J145" s="482"/>
      <c r="K145" s="482"/>
      <c r="L145" s="482"/>
      <c r="M145" s="482"/>
      <c r="N145" s="482"/>
      <c r="O145" s="482"/>
      <c r="P145" s="482"/>
      <c r="Q145" s="482"/>
      <c r="R145" s="482"/>
      <c r="S145" s="482"/>
      <c r="T145" s="482"/>
      <c r="U145" s="482"/>
      <c r="V145" s="482"/>
      <c r="W145" s="482"/>
      <c r="X145" s="482"/>
      <c r="Y145" s="482"/>
      <c r="Z145" s="482"/>
      <c r="AA145" s="482"/>
    </row>
    <row r="146" spans="1:27" ht="12.75" customHeight="1" x14ac:dyDescent="0.2">
      <c r="A146" s="482"/>
      <c r="B146" s="482"/>
      <c r="C146" s="482"/>
      <c r="D146" s="482"/>
      <c r="E146" s="482"/>
      <c r="F146" s="482"/>
      <c r="G146" s="482"/>
      <c r="H146" s="482"/>
      <c r="I146" s="482"/>
      <c r="J146" s="482"/>
      <c r="K146" s="482"/>
      <c r="L146" s="482"/>
      <c r="M146" s="482"/>
      <c r="N146" s="482"/>
      <c r="O146" s="482"/>
      <c r="P146" s="482"/>
      <c r="Q146" s="482"/>
      <c r="R146" s="482"/>
      <c r="S146" s="482"/>
      <c r="T146" s="482"/>
      <c r="U146" s="482"/>
      <c r="V146" s="482"/>
      <c r="W146" s="482"/>
      <c r="X146" s="482"/>
      <c r="Y146" s="482"/>
      <c r="Z146" s="482"/>
      <c r="AA146" s="482"/>
    </row>
    <row r="147" spans="1:27" ht="12.75" customHeight="1" x14ac:dyDescent="0.2">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row>
    <row r="148" spans="1:27" ht="12.75" customHeight="1" x14ac:dyDescent="0.2">
      <c r="A148" s="482"/>
      <c r="B148" s="482"/>
      <c r="C148" s="482"/>
      <c r="D148" s="482"/>
      <c r="E148" s="482"/>
      <c r="F148" s="482"/>
      <c r="G148" s="482"/>
      <c r="H148" s="482"/>
      <c r="I148" s="482"/>
      <c r="J148" s="482"/>
      <c r="K148" s="482"/>
      <c r="L148" s="482"/>
      <c r="M148" s="482"/>
      <c r="N148" s="482"/>
      <c r="O148" s="482"/>
      <c r="P148" s="482"/>
      <c r="Q148" s="482"/>
      <c r="R148" s="482"/>
      <c r="S148" s="482"/>
      <c r="T148" s="482"/>
      <c r="U148" s="482"/>
      <c r="V148" s="482"/>
      <c r="W148" s="482"/>
      <c r="X148" s="482"/>
      <c r="Y148" s="482"/>
      <c r="Z148" s="482"/>
      <c r="AA148" s="482"/>
    </row>
    <row r="149" spans="1:27" ht="12.75" customHeight="1" x14ac:dyDescent="0.2">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row>
    <row r="150" spans="1:27" ht="12.75" customHeight="1" x14ac:dyDescent="0.2">
      <c r="A150" s="482"/>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row>
    <row r="151" spans="1:27" ht="12.75" customHeight="1" x14ac:dyDescent="0.2">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row>
    <row r="152" spans="1:27" ht="12.75" customHeight="1" x14ac:dyDescent="0.2">
      <c r="A152" s="482"/>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row>
    <row r="153" spans="1:27" ht="12.75" customHeight="1" x14ac:dyDescent="0.2">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row>
    <row r="154" spans="1:27" ht="12.75" customHeight="1" x14ac:dyDescent="0.2">
      <c r="A154" s="482"/>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row>
    <row r="155" spans="1:27" ht="12.75" customHeight="1" x14ac:dyDescent="0.2">
      <c r="A155" s="482"/>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row>
    <row r="156" spans="1:27" ht="12.75" customHeight="1" x14ac:dyDescent="0.2">
      <c r="A156" s="482"/>
      <c r="B156" s="482"/>
      <c r="C156" s="482"/>
      <c r="D156" s="482"/>
      <c r="E156" s="482"/>
      <c r="F156" s="482"/>
      <c r="G156" s="482"/>
      <c r="H156" s="482"/>
      <c r="I156" s="482"/>
      <c r="J156" s="706" t="s">
        <v>19</v>
      </c>
      <c r="K156" s="714" t="s">
        <v>1150</v>
      </c>
      <c r="L156" s="574"/>
      <c r="M156" s="714" t="s">
        <v>1235</v>
      </c>
      <c r="N156" s="574"/>
      <c r="O156" s="714" t="s">
        <v>1299</v>
      </c>
      <c r="P156" s="574"/>
      <c r="Q156" s="482"/>
      <c r="R156" s="482"/>
      <c r="S156" s="482"/>
      <c r="T156" s="482"/>
      <c r="U156" s="482"/>
      <c r="V156" s="482"/>
      <c r="W156" s="482"/>
      <c r="X156" s="482"/>
      <c r="Y156" s="482"/>
      <c r="Z156" s="482"/>
      <c r="AA156" s="482"/>
    </row>
    <row r="157" spans="1:27" ht="12.75" customHeight="1" x14ac:dyDescent="0.2">
      <c r="A157" s="707" t="s">
        <v>1458</v>
      </c>
      <c r="B157" s="488" t="s">
        <v>19</v>
      </c>
      <c r="C157" s="488" t="s">
        <v>1150</v>
      </c>
      <c r="D157" s="488" t="s">
        <v>1235</v>
      </c>
      <c r="E157" s="488" t="s">
        <v>1299</v>
      </c>
      <c r="F157" s="500"/>
      <c r="G157" s="489"/>
      <c r="H157" s="489"/>
      <c r="I157" s="489"/>
      <c r="J157" s="532"/>
      <c r="K157" s="486" t="s">
        <v>2797</v>
      </c>
      <c r="L157" s="486" t="s">
        <v>2798</v>
      </c>
      <c r="M157" s="486" t="s">
        <v>2797</v>
      </c>
      <c r="N157" s="486" t="s">
        <v>2798</v>
      </c>
      <c r="O157" s="486" t="s">
        <v>2797</v>
      </c>
      <c r="P157" s="486" t="s">
        <v>2798</v>
      </c>
      <c r="Q157" s="482"/>
      <c r="R157" s="482"/>
      <c r="S157" s="482"/>
      <c r="T157" s="482"/>
      <c r="U157" s="482"/>
      <c r="V157" s="482"/>
      <c r="W157" s="482"/>
      <c r="X157" s="482"/>
      <c r="Y157" s="482"/>
      <c r="Z157" s="482"/>
      <c r="AA157" s="482"/>
    </row>
    <row r="158" spans="1:27" ht="12.75" customHeight="1" x14ac:dyDescent="0.2">
      <c r="A158" s="531"/>
      <c r="B158" s="483" t="s">
        <v>4</v>
      </c>
      <c r="C158" s="492">
        <f>SUM('Raw Tabel Perhitungan'!C265:D265)</f>
        <v>0.5</v>
      </c>
      <c r="D158" s="492">
        <f>SUM('Raw Tabel Perhitungan'!H265:I265)</f>
        <v>0.5</v>
      </c>
      <c r="E158" s="492">
        <f>SUM('Raw Tabel Perhitungan'!M265:N265)</f>
        <v>1</v>
      </c>
      <c r="F158" s="501"/>
      <c r="G158" s="482"/>
      <c r="H158" s="482"/>
      <c r="I158" s="482"/>
      <c r="J158" s="483" t="s">
        <v>4</v>
      </c>
      <c r="K158" s="492">
        <f>[2]FKIK!C158</f>
        <v>0</v>
      </c>
      <c r="L158" s="492">
        <f t="shared" ref="L158:L161" si="19">C158</f>
        <v>0.5</v>
      </c>
      <c r="M158" s="492">
        <f>[2]FKIK!D158</f>
        <v>0</v>
      </c>
      <c r="N158" s="492">
        <f t="shared" ref="N158:N161" si="20">D158</f>
        <v>0.5</v>
      </c>
      <c r="O158" s="492">
        <f>[2]FKIK!E158</f>
        <v>0</v>
      </c>
      <c r="P158" s="492">
        <f t="shared" ref="P158:P161" si="21">E158</f>
        <v>1</v>
      </c>
      <c r="Q158" s="482"/>
      <c r="R158" s="482"/>
      <c r="S158" s="482"/>
      <c r="T158" s="482"/>
      <c r="U158" s="482"/>
      <c r="V158" s="482"/>
      <c r="W158" s="482"/>
      <c r="X158" s="482"/>
      <c r="Y158" s="482"/>
      <c r="Z158" s="482"/>
      <c r="AA158" s="482"/>
    </row>
    <row r="159" spans="1:27" ht="12.75" customHeight="1" x14ac:dyDescent="0.2">
      <c r="A159" s="531"/>
      <c r="B159" s="483" t="s">
        <v>2785</v>
      </c>
      <c r="C159" s="492">
        <f>SUM('Raw Tabel Perhitungan'!C266:D266)</f>
        <v>0.75</v>
      </c>
      <c r="D159" s="492">
        <f>SUM('Raw Tabel Perhitungan'!H266:I266)</f>
        <v>0.75</v>
      </c>
      <c r="E159" s="492">
        <f>SUM('Raw Tabel Perhitungan'!M266:N266)</f>
        <v>1</v>
      </c>
      <c r="F159" s="501"/>
      <c r="G159" s="482"/>
      <c r="H159" s="482"/>
      <c r="I159" s="482"/>
      <c r="J159" s="483" t="s">
        <v>2785</v>
      </c>
      <c r="K159" s="492">
        <f>[2]FKIK!C159</f>
        <v>0</v>
      </c>
      <c r="L159" s="492">
        <f t="shared" si="19"/>
        <v>0.75</v>
      </c>
      <c r="M159" s="492">
        <f>[2]FKIK!D159</f>
        <v>0</v>
      </c>
      <c r="N159" s="492">
        <f t="shared" si="20"/>
        <v>0.75</v>
      </c>
      <c r="O159" s="492">
        <f>[2]FKIK!E159</f>
        <v>0</v>
      </c>
      <c r="P159" s="492">
        <f t="shared" si="21"/>
        <v>1</v>
      </c>
      <c r="Q159" s="482"/>
      <c r="R159" s="482"/>
      <c r="S159" s="482"/>
      <c r="T159" s="482"/>
      <c r="U159" s="482"/>
      <c r="V159" s="482"/>
      <c r="W159" s="482"/>
      <c r="X159" s="482"/>
      <c r="Y159" s="482"/>
      <c r="Z159" s="482"/>
      <c r="AA159" s="482"/>
    </row>
    <row r="160" spans="1:27" ht="12.75" customHeight="1" x14ac:dyDescent="0.2">
      <c r="A160" s="531"/>
      <c r="B160" s="483" t="s">
        <v>6</v>
      </c>
      <c r="C160" s="492">
        <f>SUM('Raw Tabel Perhitungan'!C267:D267)</f>
        <v>0.25</v>
      </c>
      <c r="D160" s="492">
        <f>SUM('Raw Tabel Perhitungan'!H267:I267)</f>
        <v>0.5</v>
      </c>
      <c r="E160" s="492">
        <f>SUM('Raw Tabel Perhitungan'!M267:N267)</f>
        <v>1</v>
      </c>
      <c r="F160" s="501"/>
      <c r="G160" s="482"/>
      <c r="H160" s="482"/>
      <c r="I160" s="482"/>
      <c r="J160" s="483" t="s">
        <v>6</v>
      </c>
      <c r="K160" s="492">
        <f>[2]FKIK!C160</f>
        <v>0</v>
      </c>
      <c r="L160" s="492">
        <f t="shared" si="19"/>
        <v>0.25</v>
      </c>
      <c r="M160" s="492">
        <f>[2]FKIK!D160</f>
        <v>0</v>
      </c>
      <c r="N160" s="492">
        <f t="shared" si="20"/>
        <v>0.5</v>
      </c>
      <c r="O160" s="504"/>
      <c r="P160" s="492">
        <f t="shared" si="21"/>
        <v>1</v>
      </c>
      <c r="Q160" s="482"/>
      <c r="R160" s="482"/>
      <c r="S160" s="482"/>
      <c r="T160" s="482"/>
      <c r="U160" s="482"/>
      <c r="V160" s="482"/>
      <c r="W160" s="482"/>
      <c r="X160" s="482"/>
      <c r="Y160" s="482"/>
      <c r="Z160" s="482"/>
      <c r="AA160" s="482"/>
    </row>
    <row r="161" spans="1:27" ht="12.75" customHeight="1" x14ac:dyDescent="0.2">
      <c r="A161" s="532"/>
      <c r="B161" s="483" t="s">
        <v>5</v>
      </c>
      <c r="C161" s="492">
        <f>SUM('Raw Tabel Perhitungan'!C268:D268)</f>
        <v>0.75</v>
      </c>
      <c r="D161" s="492">
        <f>SUM('Raw Tabel Perhitungan'!H268:I268)</f>
        <v>0.75</v>
      </c>
      <c r="E161" s="492">
        <f>SUM('Raw Tabel Perhitungan'!M268:N268)</f>
        <v>1</v>
      </c>
      <c r="F161" s="501"/>
      <c r="G161" s="482"/>
      <c r="H161" s="482"/>
      <c r="I161" s="482"/>
      <c r="J161" s="483" t="s">
        <v>5</v>
      </c>
      <c r="K161" s="492">
        <f>[2]FKIK!C161</f>
        <v>0</v>
      </c>
      <c r="L161" s="492">
        <f t="shared" si="19"/>
        <v>0.75</v>
      </c>
      <c r="M161" s="492">
        <f>[2]FKIK!D161</f>
        <v>0</v>
      </c>
      <c r="N161" s="492">
        <f t="shared" si="20"/>
        <v>0.75</v>
      </c>
      <c r="O161" s="492">
        <f>[2]FKIK!E161</f>
        <v>0</v>
      </c>
      <c r="P161" s="492">
        <f t="shared" si="21"/>
        <v>1</v>
      </c>
      <c r="Q161" s="482"/>
      <c r="R161" s="482"/>
      <c r="S161" s="482"/>
      <c r="T161" s="482"/>
      <c r="U161" s="482"/>
      <c r="V161" s="482"/>
      <c r="W161" s="482"/>
      <c r="X161" s="482"/>
      <c r="Y161" s="482"/>
      <c r="Z161" s="482"/>
      <c r="AA161" s="482"/>
    </row>
    <row r="162" spans="1:27" ht="12.75" customHeight="1" x14ac:dyDescent="0.2">
      <c r="A162" s="482"/>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row>
    <row r="163" spans="1:27" ht="12.75" customHeight="1" x14ac:dyDescent="0.2">
      <c r="A163" s="482"/>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row>
    <row r="164" spans="1:27" ht="12.75" customHeight="1" x14ac:dyDescent="0.2">
      <c r="A164" s="482"/>
      <c r="B164" s="482"/>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row>
    <row r="165" spans="1:27" ht="12.75" customHeight="1" x14ac:dyDescent="0.2">
      <c r="A165" s="482"/>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row>
    <row r="166" spans="1:27" ht="12.75" customHeight="1" x14ac:dyDescent="0.2">
      <c r="A166" s="482"/>
      <c r="B166" s="482"/>
      <c r="C166" s="482"/>
      <c r="D166" s="482"/>
      <c r="E166" s="482"/>
      <c r="F166" s="482"/>
      <c r="G166" s="482"/>
      <c r="H166" s="482"/>
      <c r="I166" s="482"/>
      <c r="J166" s="482"/>
      <c r="K166" s="482"/>
      <c r="L166" s="482"/>
      <c r="M166" s="482"/>
      <c r="N166" s="482"/>
      <c r="O166" s="482"/>
      <c r="P166" s="482"/>
      <c r="Q166" s="482"/>
      <c r="R166" s="482"/>
      <c r="S166" s="482"/>
      <c r="T166" s="482"/>
      <c r="U166" s="482"/>
      <c r="V166" s="482"/>
      <c r="W166" s="482"/>
      <c r="X166" s="482"/>
      <c r="Y166" s="482"/>
      <c r="Z166" s="482"/>
      <c r="AA166" s="482"/>
    </row>
    <row r="167" spans="1:27" ht="12.75" customHeight="1" x14ac:dyDescent="0.2">
      <c r="A167" s="482"/>
      <c r="B167" s="482"/>
      <c r="C167" s="482"/>
      <c r="D167" s="482"/>
      <c r="E167" s="482"/>
      <c r="F167" s="482"/>
      <c r="G167" s="482"/>
      <c r="H167" s="482"/>
      <c r="I167" s="482"/>
      <c r="J167" s="482"/>
      <c r="K167" s="482"/>
      <c r="L167" s="482"/>
      <c r="M167" s="482"/>
      <c r="N167" s="482"/>
      <c r="O167" s="482"/>
      <c r="P167" s="482"/>
      <c r="Q167" s="482"/>
      <c r="R167" s="482"/>
      <c r="S167" s="482"/>
      <c r="T167" s="482"/>
      <c r="U167" s="482"/>
      <c r="V167" s="482"/>
      <c r="W167" s="482"/>
      <c r="X167" s="482"/>
      <c r="Y167" s="482"/>
      <c r="Z167" s="482"/>
      <c r="AA167" s="482"/>
    </row>
    <row r="168" spans="1:27" ht="12.75" customHeight="1" x14ac:dyDescent="0.2">
      <c r="A168" s="482"/>
      <c r="B168" s="482"/>
      <c r="C168" s="482"/>
      <c r="D168" s="482"/>
      <c r="E168" s="482"/>
      <c r="F168" s="482"/>
      <c r="G168" s="482"/>
      <c r="H168" s="482"/>
      <c r="I168" s="482"/>
      <c r="J168" s="482"/>
      <c r="K168" s="482"/>
      <c r="L168" s="482"/>
      <c r="M168" s="482"/>
      <c r="N168" s="482"/>
      <c r="O168" s="482"/>
      <c r="P168" s="482"/>
      <c r="Q168" s="482"/>
      <c r="R168" s="482"/>
      <c r="S168" s="482"/>
      <c r="T168" s="482"/>
      <c r="U168" s="482"/>
      <c r="V168" s="482"/>
      <c r="W168" s="482"/>
      <c r="X168" s="482"/>
      <c r="Y168" s="482"/>
      <c r="Z168" s="482"/>
      <c r="AA168" s="482"/>
    </row>
    <row r="169" spans="1:27" ht="12.75" customHeight="1" x14ac:dyDescent="0.2">
      <c r="A169" s="482"/>
      <c r="B169" s="482"/>
      <c r="C169" s="482"/>
      <c r="D169" s="482"/>
      <c r="E169" s="482"/>
      <c r="F169" s="482"/>
      <c r="G169" s="482"/>
      <c r="H169" s="482"/>
      <c r="I169" s="482"/>
      <c r="J169" s="482"/>
      <c r="K169" s="482"/>
      <c r="L169" s="482"/>
      <c r="M169" s="482"/>
      <c r="N169" s="482"/>
      <c r="O169" s="482"/>
      <c r="P169" s="482"/>
      <c r="Q169" s="482"/>
      <c r="R169" s="482"/>
      <c r="S169" s="482"/>
      <c r="T169" s="482"/>
      <c r="U169" s="482"/>
      <c r="V169" s="482"/>
      <c r="W169" s="482"/>
      <c r="X169" s="482"/>
      <c r="Y169" s="482"/>
      <c r="Z169" s="482"/>
      <c r="AA169" s="482"/>
    </row>
    <row r="170" spans="1:27" ht="12.75" customHeight="1" x14ac:dyDescent="0.2">
      <c r="A170" s="482"/>
      <c r="B170" s="48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row>
    <row r="171" spans="1:27" ht="12.75" customHeight="1" x14ac:dyDescent="0.2">
      <c r="A171" s="482"/>
      <c r="B171" s="482"/>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row>
    <row r="172" spans="1:27" ht="12.75" customHeight="1" x14ac:dyDescent="0.2">
      <c r="A172" s="482"/>
      <c r="B172" s="482"/>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row>
    <row r="173" spans="1:27" ht="12.75" customHeight="1" x14ac:dyDescent="0.2">
      <c r="A173" s="482"/>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row>
    <row r="174" spans="1:27" ht="12.75" customHeight="1" x14ac:dyDescent="0.2">
      <c r="A174" s="482"/>
      <c r="B174" s="48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row>
    <row r="175" spans="1:27" ht="12.75" customHeight="1" x14ac:dyDescent="0.2">
      <c r="A175" s="482"/>
      <c r="B175" s="48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row>
    <row r="176" spans="1:27" ht="12.75" customHeight="1" x14ac:dyDescent="0.2">
      <c r="A176" s="482"/>
      <c r="B176" s="482"/>
      <c r="C176" s="482"/>
      <c r="D176" s="482"/>
      <c r="E176" s="482"/>
      <c r="F176" s="482"/>
      <c r="G176" s="482"/>
      <c r="H176" s="482"/>
      <c r="I176" s="482"/>
      <c r="J176" s="706" t="s">
        <v>19</v>
      </c>
      <c r="K176" s="714" t="s">
        <v>1338</v>
      </c>
      <c r="L176" s="574"/>
      <c r="M176" s="714" t="s">
        <v>1361</v>
      </c>
      <c r="N176" s="574"/>
      <c r="O176" s="714" t="s">
        <v>1428</v>
      </c>
      <c r="P176" s="574"/>
      <c r="Q176" s="482"/>
      <c r="R176" s="482"/>
      <c r="S176" s="482"/>
      <c r="T176" s="482"/>
      <c r="U176" s="482"/>
      <c r="V176" s="482"/>
      <c r="W176" s="482"/>
      <c r="X176" s="482"/>
      <c r="Y176" s="482"/>
      <c r="Z176" s="482"/>
      <c r="AA176" s="482"/>
    </row>
    <row r="177" spans="1:27" ht="12.75" customHeight="1" x14ac:dyDescent="0.2">
      <c r="A177" s="707" t="s">
        <v>1459</v>
      </c>
      <c r="B177" s="488" t="s">
        <v>19</v>
      </c>
      <c r="C177" s="488" t="s">
        <v>1338</v>
      </c>
      <c r="D177" s="488" t="s">
        <v>1361</v>
      </c>
      <c r="E177" s="488" t="s">
        <v>1428</v>
      </c>
      <c r="F177" s="500"/>
      <c r="G177" s="489"/>
      <c r="H177" s="489"/>
      <c r="I177" s="489"/>
      <c r="J177" s="532"/>
      <c r="K177" s="486" t="s">
        <v>2797</v>
      </c>
      <c r="L177" s="486" t="s">
        <v>2798</v>
      </c>
      <c r="M177" s="486" t="s">
        <v>2797</v>
      </c>
      <c r="N177" s="486" t="s">
        <v>2798</v>
      </c>
      <c r="O177" s="486" t="s">
        <v>2797</v>
      </c>
      <c r="P177" s="486" t="s">
        <v>2798</v>
      </c>
      <c r="Q177" s="482"/>
      <c r="R177" s="482"/>
      <c r="S177" s="482"/>
      <c r="T177" s="482"/>
      <c r="U177" s="482"/>
      <c r="V177" s="482"/>
      <c r="W177" s="482"/>
      <c r="X177" s="482"/>
      <c r="Y177" s="482"/>
      <c r="Z177" s="482"/>
      <c r="AA177" s="482"/>
    </row>
    <row r="178" spans="1:27" ht="12.75" customHeight="1" x14ac:dyDescent="0.2">
      <c r="A178" s="531"/>
      <c r="B178" s="483" t="s">
        <v>4</v>
      </c>
      <c r="C178" s="492">
        <f>SUM('Raw Tabel Perhitungan'!C302:D302)</f>
        <v>1</v>
      </c>
      <c r="D178" s="492">
        <f>SUM('Raw Tabel Perhitungan'!H302:I302)</f>
        <v>1</v>
      </c>
      <c r="E178" s="492">
        <f>SUM('Raw Tabel Perhitungan'!M302:N302)</f>
        <v>1</v>
      </c>
      <c r="F178" s="501"/>
      <c r="G178" s="482"/>
      <c r="H178" s="482"/>
      <c r="I178" s="482"/>
      <c r="J178" s="483" t="s">
        <v>4</v>
      </c>
      <c r="K178" s="492">
        <f>[2]FKIK!C178</f>
        <v>0</v>
      </c>
      <c r="L178" s="492">
        <f t="shared" ref="L178:L181" si="22">C178</f>
        <v>1</v>
      </c>
      <c r="M178" s="491">
        <f>[2]FKIK!D178</f>
        <v>0</v>
      </c>
      <c r="N178" s="492">
        <f t="shared" ref="N178:N181" si="23">D178</f>
        <v>1</v>
      </c>
      <c r="O178" s="492">
        <f>[2]FKIK!E178</f>
        <v>0</v>
      </c>
      <c r="P178" s="492">
        <f t="shared" ref="P178:P181" si="24">E178</f>
        <v>1</v>
      </c>
      <c r="Q178" s="482"/>
      <c r="R178" s="482"/>
      <c r="S178" s="482"/>
      <c r="T178" s="482"/>
      <c r="U178" s="482"/>
      <c r="V178" s="482"/>
      <c r="W178" s="482"/>
      <c r="X178" s="482"/>
      <c r="Y178" s="482"/>
      <c r="Z178" s="482"/>
      <c r="AA178" s="482"/>
    </row>
    <row r="179" spans="1:27" ht="12.75" customHeight="1" x14ac:dyDescent="0.2">
      <c r="A179" s="531"/>
      <c r="B179" s="483" t="s">
        <v>2785</v>
      </c>
      <c r="C179" s="492">
        <f>SUM('Raw Tabel Perhitungan'!C303:D303)</f>
        <v>1</v>
      </c>
      <c r="D179" s="492">
        <f>SUM('Raw Tabel Perhitungan'!H303:I303)</f>
        <v>0</v>
      </c>
      <c r="E179" s="492">
        <f>SUM('Raw Tabel Perhitungan'!M303:N303)</f>
        <v>1</v>
      </c>
      <c r="F179" s="501"/>
      <c r="G179" s="482"/>
      <c r="H179" s="482"/>
      <c r="I179" s="482"/>
      <c r="J179" s="483" t="s">
        <v>2785</v>
      </c>
      <c r="K179" s="492">
        <f>[2]FKIK!C179</f>
        <v>0</v>
      </c>
      <c r="L179" s="492">
        <f t="shared" si="22"/>
        <v>1</v>
      </c>
      <c r="M179" s="491">
        <f>[2]FKIK!D179</f>
        <v>0</v>
      </c>
      <c r="N179" s="492">
        <f t="shared" si="23"/>
        <v>0</v>
      </c>
      <c r="O179" s="492">
        <f>[2]FKIK!E179</f>
        <v>0</v>
      </c>
      <c r="P179" s="492">
        <f t="shared" si="24"/>
        <v>1</v>
      </c>
      <c r="Q179" s="482"/>
      <c r="R179" s="482"/>
      <c r="S179" s="482"/>
      <c r="T179" s="482"/>
      <c r="U179" s="482"/>
      <c r="V179" s="482"/>
      <c r="W179" s="482"/>
      <c r="X179" s="482"/>
      <c r="Y179" s="482"/>
      <c r="Z179" s="482"/>
      <c r="AA179" s="482"/>
    </row>
    <row r="180" spans="1:27" ht="12.75" customHeight="1" x14ac:dyDescent="0.2">
      <c r="A180" s="531"/>
      <c r="B180" s="483" t="s">
        <v>6</v>
      </c>
      <c r="C180" s="492">
        <f>SUM('Raw Tabel Perhitungan'!C304:D304)</f>
        <v>1</v>
      </c>
      <c r="D180" s="491">
        <f>SUM('Raw Tabel Perhitungan'!H304:I304)</f>
        <v>0.66666666666666663</v>
      </c>
      <c r="E180" s="492">
        <f>SUM('Raw Tabel Perhitungan'!M304:N304)</f>
        <v>1</v>
      </c>
      <c r="F180" s="501"/>
      <c r="G180" s="482"/>
      <c r="H180" s="482"/>
      <c r="I180" s="482"/>
      <c r="J180" s="483" t="s">
        <v>6</v>
      </c>
      <c r="K180" s="492">
        <f>[2]FKIK!C180</f>
        <v>0</v>
      </c>
      <c r="L180" s="492">
        <f t="shared" si="22"/>
        <v>1</v>
      </c>
      <c r="M180" s="491">
        <f>[2]FKIK!D180</f>
        <v>0</v>
      </c>
      <c r="N180" s="491">
        <f t="shared" si="23"/>
        <v>0.66666666666666663</v>
      </c>
      <c r="O180" s="492">
        <f>[2]FKIK!E180</f>
        <v>0</v>
      </c>
      <c r="P180" s="492">
        <f t="shared" si="24"/>
        <v>1</v>
      </c>
      <c r="Q180" s="482"/>
      <c r="R180" s="482"/>
      <c r="S180" s="482"/>
      <c r="T180" s="482"/>
      <c r="U180" s="482"/>
      <c r="V180" s="482"/>
      <c r="W180" s="482"/>
      <c r="X180" s="482"/>
      <c r="Y180" s="482"/>
      <c r="Z180" s="482"/>
      <c r="AA180" s="482"/>
    </row>
    <row r="181" spans="1:27" ht="12.75" customHeight="1" x14ac:dyDescent="0.2">
      <c r="A181" s="532"/>
      <c r="B181" s="483" t="s">
        <v>5</v>
      </c>
      <c r="C181" s="492">
        <f>SUM('Raw Tabel Perhitungan'!C305:D305)</f>
        <v>1</v>
      </c>
      <c r="D181" s="491">
        <f>SUM('Raw Tabel Perhitungan'!H305:I305)</f>
        <v>0.66666666666666663</v>
      </c>
      <c r="E181" s="492">
        <f>SUM('Raw Tabel Perhitungan'!M305:N305)</f>
        <v>1</v>
      </c>
      <c r="F181" s="501"/>
      <c r="G181" s="482"/>
      <c r="H181" s="482"/>
      <c r="I181" s="482"/>
      <c r="J181" s="483" t="s">
        <v>5</v>
      </c>
      <c r="K181" s="492">
        <f>[2]FKIK!C181</f>
        <v>0</v>
      </c>
      <c r="L181" s="492">
        <f t="shared" si="22"/>
        <v>1</v>
      </c>
      <c r="M181" s="491">
        <f>[2]FKIK!D181</f>
        <v>0</v>
      </c>
      <c r="N181" s="491">
        <f t="shared" si="23"/>
        <v>0.66666666666666663</v>
      </c>
      <c r="O181" s="492">
        <f>[2]FKIK!E181</f>
        <v>0</v>
      </c>
      <c r="P181" s="492">
        <f t="shared" si="24"/>
        <v>1</v>
      </c>
      <c r="Q181" s="482"/>
      <c r="R181" s="482"/>
      <c r="S181" s="482"/>
      <c r="T181" s="482"/>
      <c r="U181" s="482"/>
      <c r="V181" s="482"/>
      <c r="W181" s="482"/>
      <c r="X181" s="482"/>
      <c r="Y181" s="482"/>
      <c r="Z181" s="482"/>
      <c r="AA181" s="482"/>
    </row>
    <row r="182" spans="1:27" ht="12.75" customHeight="1" x14ac:dyDescent="0.2">
      <c r="A182" s="482"/>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row>
    <row r="183" spans="1:27" ht="12.75" customHeight="1" x14ac:dyDescent="0.2">
      <c r="A183" s="482"/>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row>
    <row r="184" spans="1:27" ht="12.75" customHeight="1" x14ac:dyDescent="0.2">
      <c r="A184" s="482"/>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row>
    <row r="185" spans="1:27" ht="12.75" customHeight="1" x14ac:dyDescent="0.2">
      <c r="A185" s="482"/>
      <c r="B185" s="482"/>
      <c r="C185" s="482"/>
      <c r="D185" s="482"/>
      <c r="E185" s="482"/>
      <c r="F185" s="482"/>
      <c r="G185" s="482"/>
      <c r="H185" s="482"/>
      <c r="I185" s="482"/>
      <c r="J185" s="482"/>
      <c r="K185" s="482"/>
      <c r="L185" s="482"/>
      <c r="M185" s="482"/>
      <c r="N185" s="482"/>
      <c r="O185" s="482"/>
      <c r="P185" s="482"/>
      <c r="Q185" s="482"/>
      <c r="R185" s="482"/>
      <c r="S185" s="482"/>
      <c r="T185" s="482"/>
      <c r="U185" s="482"/>
      <c r="V185" s="482"/>
      <c r="W185" s="482"/>
      <c r="X185" s="482"/>
      <c r="Y185" s="482"/>
      <c r="Z185" s="482"/>
      <c r="AA185" s="482"/>
    </row>
    <row r="186" spans="1:27" ht="12.75" customHeight="1" x14ac:dyDescent="0.2">
      <c r="A186" s="482"/>
      <c r="B186" s="112"/>
      <c r="C186" s="482"/>
      <c r="D186" s="482"/>
      <c r="E186" s="482"/>
      <c r="F186" s="482"/>
      <c r="G186" s="482"/>
      <c r="H186" s="482"/>
      <c r="I186" s="482"/>
      <c r="J186" s="482"/>
      <c r="K186" s="482"/>
      <c r="L186" s="482"/>
      <c r="M186" s="482"/>
      <c r="N186" s="482"/>
      <c r="O186" s="482"/>
      <c r="P186" s="482"/>
      <c r="Q186" s="482"/>
      <c r="R186" s="482"/>
      <c r="S186" s="482"/>
      <c r="T186" s="482"/>
      <c r="U186" s="482"/>
      <c r="V186" s="482"/>
      <c r="W186" s="482"/>
      <c r="X186" s="482"/>
      <c r="Y186" s="482"/>
      <c r="Z186" s="482"/>
      <c r="AA186" s="482"/>
    </row>
    <row r="187" spans="1:27" ht="12.75" customHeight="1" x14ac:dyDescent="0.2">
      <c r="A187" s="482"/>
      <c r="B187" s="112"/>
      <c r="C187" s="482"/>
      <c r="D187" s="482"/>
      <c r="E187" s="482"/>
      <c r="F187" s="482"/>
      <c r="G187" s="482"/>
      <c r="H187" s="482"/>
      <c r="I187" s="482"/>
      <c r="J187" s="482"/>
      <c r="K187" s="482"/>
      <c r="L187" s="482"/>
      <c r="M187" s="482"/>
      <c r="N187" s="482"/>
      <c r="O187" s="482"/>
      <c r="P187" s="482"/>
      <c r="Q187" s="482"/>
      <c r="R187" s="482"/>
      <c r="S187" s="482"/>
      <c r="T187" s="482"/>
      <c r="U187" s="482"/>
      <c r="V187" s="482"/>
      <c r="W187" s="482"/>
      <c r="X187" s="482"/>
      <c r="Y187" s="482"/>
      <c r="Z187" s="482"/>
      <c r="AA187" s="482"/>
    </row>
    <row r="188" spans="1:27" ht="12.75" customHeight="1" x14ac:dyDescent="0.2">
      <c r="A188" s="482"/>
      <c r="B188" s="112"/>
      <c r="C188" s="482"/>
      <c r="D188" s="482"/>
      <c r="E188" s="482"/>
      <c r="F188" s="482"/>
      <c r="G188" s="482"/>
      <c r="H188" s="482"/>
      <c r="I188" s="482"/>
      <c r="J188" s="482"/>
      <c r="K188" s="482"/>
      <c r="L188" s="482"/>
      <c r="M188" s="482"/>
      <c r="N188" s="482"/>
      <c r="O188" s="482"/>
      <c r="P188" s="482"/>
      <c r="Q188" s="482"/>
      <c r="R188" s="482"/>
      <c r="S188" s="482"/>
      <c r="T188" s="482"/>
      <c r="U188" s="482"/>
      <c r="V188" s="482"/>
      <c r="W188" s="482"/>
      <c r="X188" s="482"/>
      <c r="Y188" s="482"/>
      <c r="Z188" s="482"/>
      <c r="AA188" s="482"/>
    </row>
    <row r="189" spans="1:27" ht="12.75" customHeight="1" x14ac:dyDescent="0.2">
      <c r="A189" s="482"/>
      <c r="B189" s="112"/>
      <c r="C189" s="482"/>
      <c r="D189" s="482"/>
      <c r="E189" s="482"/>
      <c r="F189" s="482"/>
      <c r="G189" s="482"/>
      <c r="H189" s="482"/>
      <c r="I189" s="482"/>
      <c r="J189" s="482"/>
      <c r="K189" s="482"/>
      <c r="L189" s="482"/>
      <c r="M189" s="482"/>
      <c r="N189" s="482"/>
      <c r="O189" s="482"/>
      <c r="P189" s="482"/>
      <c r="Q189" s="482"/>
      <c r="R189" s="482"/>
      <c r="S189" s="482"/>
      <c r="T189" s="482"/>
      <c r="U189" s="482"/>
      <c r="V189" s="482"/>
      <c r="W189" s="482"/>
      <c r="X189" s="482"/>
      <c r="Y189" s="482"/>
      <c r="Z189" s="482"/>
      <c r="AA189" s="482"/>
    </row>
    <row r="190" spans="1:27" ht="12.75" customHeight="1" x14ac:dyDescent="0.2">
      <c r="A190" s="482"/>
      <c r="B190" s="11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2"/>
      <c r="Z190" s="482"/>
      <c r="AA190" s="482"/>
    </row>
    <row r="191" spans="1:27" ht="12.75" customHeight="1" x14ac:dyDescent="0.2">
      <c r="A191" s="482"/>
      <c r="B191" s="13"/>
      <c r="C191" s="482"/>
      <c r="D191" s="482"/>
      <c r="E191" s="482"/>
      <c r="F191" s="482"/>
      <c r="G191" s="482"/>
      <c r="H191" s="482"/>
      <c r="I191" s="482"/>
      <c r="J191" s="482"/>
      <c r="K191" s="482"/>
      <c r="L191" s="482"/>
      <c r="M191" s="482"/>
      <c r="N191" s="482"/>
      <c r="O191" s="482"/>
      <c r="P191" s="482"/>
      <c r="Q191" s="482"/>
      <c r="R191" s="482"/>
      <c r="S191" s="482"/>
      <c r="T191" s="482"/>
      <c r="U191" s="482"/>
      <c r="V191" s="482"/>
      <c r="W191" s="482"/>
      <c r="X191" s="482"/>
      <c r="Y191" s="482"/>
      <c r="Z191" s="482"/>
      <c r="AA191" s="482"/>
    </row>
    <row r="192" spans="1:27" ht="12.75" customHeight="1" x14ac:dyDescent="0.2">
      <c r="A192" s="482"/>
      <c r="B192" s="482"/>
      <c r="C192" s="482"/>
      <c r="D192" s="482"/>
      <c r="E192" s="482"/>
      <c r="F192" s="482"/>
      <c r="G192" s="482"/>
      <c r="H192" s="482"/>
      <c r="I192" s="482"/>
      <c r="J192" s="482"/>
      <c r="K192" s="482"/>
      <c r="L192" s="482"/>
      <c r="M192" s="482"/>
      <c r="N192" s="482"/>
      <c r="O192" s="482"/>
      <c r="P192" s="482"/>
      <c r="Q192" s="482"/>
      <c r="R192" s="482"/>
      <c r="S192" s="482"/>
      <c r="T192" s="482"/>
      <c r="U192" s="482"/>
      <c r="V192" s="482"/>
      <c r="W192" s="482"/>
      <c r="X192" s="482"/>
      <c r="Y192" s="482"/>
      <c r="Z192" s="482"/>
      <c r="AA192" s="482"/>
    </row>
    <row r="193" spans="1:27" ht="12.75" customHeight="1" x14ac:dyDescent="0.2">
      <c r="A193" s="482"/>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row>
    <row r="194" spans="1:27" ht="12.75" customHeight="1" x14ac:dyDescent="0.2">
      <c r="A194" s="482"/>
      <c r="B194" s="482"/>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row>
    <row r="195" spans="1:27" ht="12.75" customHeight="1" x14ac:dyDescent="0.2">
      <c r="A195" s="482"/>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row>
    <row r="196" spans="1:27" ht="12.75" customHeight="1" x14ac:dyDescent="0.2">
      <c r="A196" s="482"/>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row>
    <row r="197" spans="1:27" ht="12.75" customHeight="1" x14ac:dyDescent="0.2">
      <c r="A197" s="482"/>
      <c r="B197" s="482"/>
      <c r="C197" s="482"/>
      <c r="D197" s="482"/>
      <c r="E197" s="482"/>
      <c r="F197" s="482"/>
      <c r="G197" s="482"/>
      <c r="H197" s="482"/>
      <c r="I197" s="482"/>
      <c r="J197" s="706" t="s">
        <v>19</v>
      </c>
      <c r="K197" s="714" t="s">
        <v>2768</v>
      </c>
      <c r="L197" s="574"/>
      <c r="M197" s="714" t="s">
        <v>1555</v>
      </c>
      <c r="N197" s="574"/>
      <c r="O197" s="714" t="s">
        <v>1931</v>
      </c>
      <c r="P197" s="574"/>
      <c r="Q197" s="714" t="s">
        <v>2213</v>
      </c>
      <c r="R197" s="574"/>
      <c r="S197" s="714" t="s">
        <v>2769</v>
      </c>
      <c r="T197" s="574"/>
      <c r="U197" s="714" t="s">
        <v>2370</v>
      </c>
      <c r="V197" s="574"/>
      <c r="W197" s="482"/>
      <c r="X197" s="482"/>
      <c r="Y197" s="482"/>
      <c r="Z197" s="482"/>
      <c r="AA197" s="482"/>
    </row>
    <row r="198" spans="1:27" ht="12.75" customHeight="1" x14ac:dyDescent="0.2">
      <c r="A198" s="707" t="s">
        <v>2762</v>
      </c>
      <c r="B198" s="488" t="s">
        <v>19</v>
      </c>
      <c r="C198" s="488" t="s">
        <v>2768</v>
      </c>
      <c r="D198" s="488" t="s">
        <v>1555</v>
      </c>
      <c r="E198" s="488" t="s">
        <v>1931</v>
      </c>
      <c r="F198" s="488" t="s">
        <v>2213</v>
      </c>
      <c r="G198" s="488" t="s">
        <v>2769</v>
      </c>
      <c r="H198" s="488" t="s">
        <v>2370</v>
      </c>
      <c r="I198" s="526"/>
      <c r="J198" s="532"/>
      <c r="K198" s="486" t="s">
        <v>2797</v>
      </c>
      <c r="L198" s="486" t="s">
        <v>2798</v>
      </c>
      <c r="M198" s="486" t="s">
        <v>2797</v>
      </c>
      <c r="N198" s="486" t="s">
        <v>2798</v>
      </c>
      <c r="O198" s="486" t="s">
        <v>2797</v>
      </c>
      <c r="P198" s="486" t="s">
        <v>2798</v>
      </c>
      <c r="Q198" s="486" t="s">
        <v>2797</v>
      </c>
      <c r="R198" s="486" t="s">
        <v>2798</v>
      </c>
      <c r="S198" s="486" t="s">
        <v>2797</v>
      </c>
      <c r="T198" s="486" t="s">
        <v>2798</v>
      </c>
      <c r="U198" s="486" t="s">
        <v>2797</v>
      </c>
      <c r="V198" s="486" t="s">
        <v>2798</v>
      </c>
      <c r="W198" s="527"/>
      <c r="X198" s="527"/>
      <c r="Y198" s="527"/>
      <c r="Z198" s="527"/>
      <c r="AA198" s="527"/>
    </row>
    <row r="199" spans="1:27" ht="12.75" customHeight="1" x14ac:dyDescent="0.2">
      <c r="A199" s="531"/>
      <c r="B199" s="483" t="s">
        <v>4</v>
      </c>
      <c r="C199" s="492">
        <f>SUM('Raw Tabel Perhitungan'!C339:D339)</f>
        <v>0.75</v>
      </c>
      <c r="D199" s="492">
        <f>SUM('Raw Tabel Perhitungan'!H339:I339)</f>
        <v>1</v>
      </c>
      <c r="E199" s="492">
        <f>SUM('Raw Tabel Perhitungan'!M339:N339)</f>
        <v>0.5714285714285714</v>
      </c>
      <c r="F199" s="513">
        <f>SUM('Raw Tabel Perhitungan'!R339:S339)</f>
        <v>0.88888888888888884</v>
      </c>
      <c r="G199" s="492">
        <f>SUM('Raw Tabel Perhitungan'!W339:X339)</f>
        <v>1</v>
      </c>
      <c r="H199" s="492">
        <f>SUM('Raw Tabel Perhitungan'!AB339:AC339)</f>
        <v>0.7142857142857143</v>
      </c>
      <c r="I199" s="501"/>
      <c r="J199" s="483" t="s">
        <v>4</v>
      </c>
      <c r="K199" s="492">
        <f>[2]FKIK!C199</f>
        <v>0</v>
      </c>
      <c r="L199" s="492">
        <f>C199</f>
        <v>0.75</v>
      </c>
      <c r="M199" s="492">
        <f>[2]FKIK!D199</f>
        <v>0</v>
      </c>
      <c r="N199" s="492">
        <f t="shared" ref="N199:N202" si="25">D199</f>
        <v>1</v>
      </c>
      <c r="O199" s="492">
        <f>[2]FKIK!E199</f>
        <v>0</v>
      </c>
      <c r="P199" s="491">
        <f t="shared" ref="P199:P202" si="26">E199</f>
        <v>0.5714285714285714</v>
      </c>
      <c r="Q199" s="492">
        <f>[2]FKIK!F199</f>
        <v>0</v>
      </c>
      <c r="R199" s="491">
        <f t="shared" ref="R199:R200" si="27">F199</f>
        <v>0.88888888888888884</v>
      </c>
      <c r="S199" s="492">
        <f>[2]FKIK!G199</f>
        <v>0</v>
      </c>
      <c r="T199" s="492">
        <f t="shared" ref="T199:T202" si="28">G199</f>
        <v>1</v>
      </c>
      <c r="U199" s="492">
        <f>[2]FKIK!H199</f>
        <v>0</v>
      </c>
      <c r="V199" s="491">
        <f>H199</f>
        <v>0.7142857142857143</v>
      </c>
      <c r="W199" s="482"/>
      <c r="X199" s="482"/>
      <c r="Y199" s="482"/>
      <c r="Z199" s="482"/>
      <c r="AA199" s="482"/>
    </row>
    <row r="200" spans="1:27" ht="12.75" customHeight="1" x14ac:dyDescent="0.2">
      <c r="A200" s="531"/>
      <c r="B200" s="483" t="s">
        <v>2785</v>
      </c>
      <c r="C200" s="504"/>
      <c r="D200" s="492">
        <f>SUM('Raw Tabel Perhitungan'!H340:I340)</f>
        <v>1</v>
      </c>
      <c r="E200" s="492">
        <f>SUM('Raw Tabel Perhitungan'!M340:N340)</f>
        <v>0</v>
      </c>
      <c r="F200" s="513">
        <f>SUM('Raw Tabel Perhitungan'!R340:S340)</f>
        <v>0.77777777777777779</v>
      </c>
      <c r="G200" s="492">
        <f>SUM('Raw Tabel Perhitungan'!W340:X340)</f>
        <v>1</v>
      </c>
      <c r="H200" s="504"/>
      <c r="I200" s="501"/>
      <c r="J200" s="483" t="s">
        <v>2785</v>
      </c>
      <c r="K200" s="504"/>
      <c r="L200" s="504"/>
      <c r="M200" s="492">
        <f>[2]FKIK!D200</f>
        <v>0</v>
      </c>
      <c r="N200" s="492">
        <f t="shared" si="25"/>
        <v>1</v>
      </c>
      <c r="O200" s="492">
        <f>[2]FKIK!E200</f>
        <v>0</v>
      </c>
      <c r="P200" s="492">
        <f t="shared" si="26"/>
        <v>0</v>
      </c>
      <c r="Q200" s="491">
        <f>[2]FKIK!F200</f>
        <v>0</v>
      </c>
      <c r="R200" s="491">
        <f t="shared" si="27"/>
        <v>0.77777777777777779</v>
      </c>
      <c r="S200" s="492">
        <f>[2]FKIK!G200</f>
        <v>0</v>
      </c>
      <c r="T200" s="492">
        <f t="shared" si="28"/>
        <v>1</v>
      </c>
      <c r="U200" s="504"/>
      <c r="V200" s="504"/>
      <c r="W200" s="482"/>
      <c r="X200" s="482"/>
      <c r="Y200" s="482"/>
      <c r="Z200" s="482"/>
      <c r="AA200" s="482"/>
    </row>
    <row r="201" spans="1:27" ht="12.75" customHeight="1" x14ac:dyDescent="0.2">
      <c r="A201" s="531"/>
      <c r="B201" s="483" t="s">
        <v>6</v>
      </c>
      <c r="C201" s="492">
        <f>SUM('Raw Tabel Perhitungan'!C341:D341)</f>
        <v>0.25</v>
      </c>
      <c r="D201" s="492">
        <f>SUM('Raw Tabel Perhitungan'!H341:I341)</f>
        <v>1</v>
      </c>
      <c r="E201" s="492">
        <f>SUM('Raw Tabel Perhitungan'!M341:N341)</f>
        <v>0.33333333333333331</v>
      </c>
      <c r="F201" s="529"/>
      <c r="G201" s="492">
        <f>SUM('Raw Tabel Perhitungan'!W341:X341)</f>
        <v>0.5</v>
      </c>
      <c r="H201" s="492">
        <f>SUM('Raw Tabel Perhitungan'!AB341:AC341)</f>
        <v>1</v>
      </c>
      <c r="I201" s="501"/>
      <c r="J201" s="483" t="s">
        <v>6</v>
      </c>
      <c r="K201" s="492">
        <f>[2]FKIK!C201</f>
        <v>0</v>
      </c>
      <c r="L201" s="492">
        <f t="shared" ref="L201:L202" si="29">C201</f>
        <v>0.25</v>
      </c>
      <c r="M201" s="492">
        <f>[2]FKIK!D201</f>
        <v>0</v>
      </c>
      <c r="N201" s="492">
        <f t="shared" si="25"/>
        <v>1</v>
      </c>
      <c r="O201" s="492">
        <f>[2]FKIK!E201</f>
        <v>0</v>
      </c>
      <c r="P201" s="491">
        <f t="shared" si="26"/>
        <v>0.33333333333333331</v>
      </c>
      <c r="Q201" s="504"/>
      <c r="R201" s="504"/>
      <c r="S201" s="492">
        <f>[2]FKIK!G201</f>
        <v>0</v>
      </c>
      <c r="T201" s="492">
        <f t="shared" si="28"/>
        <v>0.5</v>
      </c>
      <c r="U201" s="491">
        <f>[2]FKIK!H201</f>
        <v>0</v>
      </c>
      <c r="V201" s="492">
        <f t="shared" ref="V201:V202" si="30">H201</f>
        <v>1</v>
      </c>
      <c r="W201" s="482"/>
      <c r="X201" s="482"/>
      <c r="Y201" s="482"/>
      <c r="Z201" s="482"/>
      <c r="AA201" s="482"/>
    </row>
    <row r="202" spans="1:27" ht="12.75" customHeight="1" x14ac:dyDescent="0.2">
      <c r="A202" s="532"/>
      <c r="B202" s="483" t="s">
        <v>5</v>
      </c>
      <c r="C202" s="492">
        <f>SUM('Raw Tabel Perhitungan'!C342:D342)</f>
        <v>0.5</v>
      </c>
      <c r="D202" s="492">
        <f>SUM('Raw Tabel Perhitungan'!H342:I342)</f>
        <v>1</v>
      </c>
      <c r="E202" s="492">
        <f>SUM('Raw Tabel Perhitungan'!M342:N342)</f>
        <v>0.2857142857142857</v>
      </c>
      <c r="F202" s="513">
        <f>SUM('Raw Tabel Perhitungan'!R342:S342)</f>
        <v>0.88888888888888884</v>
      </c>
      <c r="G202" s="492">
        <f>SUM('Raw Tabel Perhitungan'!W342:X342)</f>
        <v>1</v>
      </c>
      <c r="H202" s="492">
        <f>SUM('Raw Tabel Perhitungan'!AB342:AC342)</f>
        <v>1</v>
      </c>
      <c r="I202" s="501"/>
      <c r="J202" s="483" t="s">
        <v>5</v>
      </c>
      <c r="K202" s="492">
        <f>[2]FKIK!C202</f>
        <v>0</v>
      </c>
      <c r="L202" s="492">
        <f t="shared" si="29"/>
        <v>0.5</v>
      </c>
      <c r="M202" s="492">
        <f>[2]FKIK!D202</f>
        <v>0</v>
      </c>
      <c r="N202" s="492">
        <f t="shared" si="25"/>
        <v>1</v>
      </c>
      <c r="O202" s="492">
        <f>[2]FKIK!E202</f>
        <v>0</v>
      </c>
      <c r="P202" s="491">
        <f t="shared" si="26"/>
        <v>0.2857142857142857</v>
      </c>
      <c r="Q202" s="491">
        <f>[2]FKIK!F202</f>
        <v>0</v>
      </c>
      <c r="R202" s="491">
        <f>F202</f>
        <v>0.88888888888888884</v>
      </c>
      <c r="S202" s="492">
        <f>[2]FKIK!G202</f>
        <v>0</v>
      </c>
      <c r="T202" s="492">
        <f t="shared" si="28"/>
        <v>1</v>
      </c>
      <c r="U202" s="492">
        <f>[2]FKIK!H202</f>
        <v>0</v>
      </c>
      <c r="V202" s="492">
        <f t="shared" si="30"/>
        <v>1</v>
      </c>
      <c r="W202" s="482"/>
      <c r="X202" s="482"/>
      <c r="Y202" s="482"/>
      <c r="Z202" s="482"/>
      <c r="AA202" s="482"/>
    </row>
    <row r="203" spans="1:27" ht="12.75" customHeight="1" x14ac:dyDescent="0.2">
      <c r="A203" s="482"/>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row>
    <row r="204" spans="1:27" ht="12.75" customHeight="1" x14ac:dyDescent="0.2">
      <c r="A204" s="482"/>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row>
    <row r="205" spans="1:27" ht="12.75" customHeight="1" x14ac:dyDescent="0.2">
      <c r="A205" s="482"/>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row>
    <row r="206" spans="1:27" ht="12.75" customHeight="1" x14ac:dyDescent="0.2">
      <c r="A206" s="482"/>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row>
    <row r="207" spans="1:27" ht="12.75" customHeight="1" x14ac:dyDescent="0.2">
      <c r="A207" s="482"/>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row>
    <row r="208" spans="1:27" ht="12.75" customHeight="1" x14ac:dyDescent="0.2">
      <c r="A208" s="482"/>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row>
    <row r="209" spans="1:27" ht="12.75" customHeight="1" x14ac:dyDescent="0.2">
      <c r="A209" s="482"/>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row>
    <row r="210" spans="1:27" ht="12.75" customHeight="1" x14ac:dyDescent="0.2">
      <c r="A210" s="482"/>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row>
    <row r="211" spans="1:27" ht="12.75" customHeight="1" x14ac:dyDescent="0.2">
      <c r="A211" s="482"/>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row>
    <row r="212" spans="1:27" ht="12.75" customHeight="1" x14ac:dyDescent="0.2">
      <c r="A212" s="482"/>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row>
    <row r="213" spans="1:27" ht="12.75" customHeight="1" x14ac:dyDescent="0.2">
      <c r="A213" s="482"/>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row>
    <row r="214" spans="1:27" ht="12.75" customHeight="1" x14ac:dyDescent="0.2">
      <c r="A214" s="482"/>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row>
    <row r="215" spans="1:27" ht="12.75" customHeight="1" x14ac:dyDescent="0.2">
      <c r="A215" s="482"/>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row>
    <row r="216" spans="1:27" ht="12.75" customHeight="1" x14ac:dyDescent="0.2">
      <c r="A216" s="482"/>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row>
    <row r="217" spans="1:27" ht="12.75" customHeight="1" x14ac:dyDescent="0.2">
      <c r="A217" s="482"/>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row>
    <row r="218" spans="1:27" ht="12.75" customHeight="1" x14ac:dyDescent="0.2">
      <c r="A218" s="482"/>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row>
    <row r="219" spans="1:27" ht="12.75" customHeight="1" x14ac:dyDescent="0.2">
      <c r="A219" s="482"/>
      <c r="B219" s="482"/>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row>
    <row r="220" spans="1:27" ht="12.75" customHeight="1" x14ac:dyDescent="0.2">
      <c r="A220" s="482"/>
      <c r="B220" s="482"/>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row>
    <row r="221" spans="1:27" ht="12.75" customHeight="1" x14ac:dyDescent="0.2">
      <c r="A221" s="482"/>
      <c r="B221" s="482"/>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row>
    <row r="222" spans="1:27" ht="12.75" customHeight="1" x14ac:dyDescent="0.2">
      <c r="A222" s="482"/>
      <c r="B222" s="482"/>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row>
    <row r="223" spans="1:27" ht="12.75" customHeight="1" x14ac:dyDescent="0.2">
      <c r="A223" s="482"/>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row>
    <row r="224" spans="1:27" ht="12.75" customHeight="1" x14ac:dyDescent="0.2">
      <c r="A224" s="482"/>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row>
    <row r="225" spans="1:27" ht="12.75" customHeight="1" x14ac:dyDescent="0.2">
      <c r="A225" s="482"/>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row>
    <row r="226" spans="1:27" ht="12.75" customHeight="1" x14ac:dyDescent="0.2">
      <c r="A226" s="482"/>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row>
    <row r="227" spans="1:27" ht="12.75" customHeight="1" x14ac:dyDescent="0.2">
      <c r="A227" s="482"/>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row>
    <row r="228" spans="1:27" ht="12.75" customHeight="1" x14ac:dyDescent="0.2">
      <c r="A228" s="482"/>
      <c r="B228" s="48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row>
    <row r="229" spans="1:27" ht="12.75" customHeight="1" x14ac:dyDescent="0.2">
      <c r="A229" s="482"/>
      <c r="B229" s="48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row>
    <row r="230" spans="1:27" ht="12.75" customHeight="1" x14ac:dyDescent="0.2">
      <c r="A230" s="482"/>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row>
    <row r="231" spans="1:27" ht="12.75" customHeight="1" x14ac:dyDescent="0.2">
      <c r="A231" s="482"/>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row>
    <row r="232" spans="1:27" ht="12.75" customHeight="1" x14ac:dyDescent="0.2">
      <c r="A232" s="482"/>
      <c r="B232" s="482"/>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row>
    <row r="233" spans="1:27" ht="12.75" customHeight="1" x14ac:dyDescent="0.2">
      <c r="A233" s="482"/>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row>
    <row r="234" spans="1:27" ht="12.75" customHeight="1" x14ac:dyDescent="0.2">
      <c r="A234" s="482"/>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row>
    <row r="235" spans="1:27" ht="12.75" customHeight="1" x14ac:dyDescent="0.2">
      <c r="A235" s="482"/>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row>
    <row r="236" spans="1:27" ht="12.75" customHeight="1" x14ac:dyDescent="0.2">
      <c r="A236" s="482"/>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row>
    <row r="237" spans="1:27" ht="12.75" customHeight="1" x14ac:dyDescent="0.2">
      <c r="A237" s="482"/>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row>
    <row r="238" spans="1:27" ht="12.75" customHeight="1" x14ac:dyDescent="0.2">
      <c r="A238" s="482"/>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row>
    <row r="239" spans="1:27" ht="12.75" customHeight="1" x14ac:dyDescent="0.2">
      <c r="A239" s="482"/>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row>
    <row r="240" spans="1:27" ht="12.75" customHeight="1" x14ac:dyDescent="0.2">
      <c r="A240" s="482"/>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row>
    <row r="241" spans="1:27" ht="12.75" customHeight="1" x14ac:dyDescent="0.2">
      <c r="A241" s="482"/>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row>
    <row r="242" spans="1:27" ht="12.75" customHeight="1" x14ac:dyDescent="0.2">
      <c r="A242" s="482"/>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row>
    <row r="243" spans="1:27" ht="12.75" customHeight="1" x14ac:dyDescent="0.2">
      <c r="A243" s="482"/>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row>
    <row r="244" spans="1:27" ht="12.75" customHeight="1" x14ac:dyDescent="0.2">
      <c r="A244" s="482"/>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row>
    <row r="245" spans="1:27" ht="12.75" customHeight="1" x14ac:dyDescent="0.2">
      <c r="A245" s="482"/>
      <c r="B245" s="482"/>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row>
    <row r="246" spans="1:27" ht="12.75" customHeight="1" x14ac:dyDescent="0.2">
      <c r="A246" s="482"/>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row>
    <row r="247" spans="1:27" ht="12.75" customHeight="1" x14ac:dyDescent="0.2">
      <c r="A247" s="482"/>
      <c r="B247" s="482"/>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row>
    <row r="248" spans="1:27" ht="12.75" customHeight="1" x14ac:dyDescent="0.2">
      <c r="A248" s="482"/>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row>
    <row r="249" spans="1:27" ht="12.75" customHeight="1" x14ac:dyDescent="0.2">
      <c r="A249" s="482"/>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row>
    <row r="250" spans="1:27" ht="12.75" customHeight="1" x14ac:dyDescent="0.2">
      <c r="A250" s="482"/>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row>
    <row r="251" spans="1:27" ht="12.75" customHeight="1" x14ac:dyDescent="0.2">
      <c r="A251" s="482"/>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row>
    <row r="252" spans="1:27" ht="12.75" customHeight="1" x14ac:dyDescent="0.2">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row>
    <row r="253" spans="1:27" ht="12.75" customHeight="1" x14ac:dyDescent="0.2">
      <c r="A253" s="482"/>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row>
    <row r="254" spans="1:27" ht="12.75" customHeight="1" x14ac:dyDescent="0.2">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row>
    <row r="255" spans="1:27" ht="12.75" customHeight="1" x14ac:dyDescent="0.2">
      <c r="A255" s="482"/>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row>
    <row r="256" spans="1:27" ht="12.75" customHeight="1" x14ac:dyDescent="0.2">
      <c r="A256" s="482"/>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row>
    <row r="257" spans="1:27" ht="12.75" customHeight="1" x14ac:dyDescent="0.2">
      <c r="A257" s="482"/>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row>
    <row r="258" spans="1:27" ht="12.75" customHeight="1" x14ac:dyDescent="0.2">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row>
    <row r="259" spans="1:27" ht="12.75" customHeight="1" x14ac:dyDescent="0.2">
      <c r="A259" s="482"/>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row>
    <row r="260" spans="1:27" ht="12.75" customHeight="1" x14ac:dyDescent="0.2">
      <c r="A260" s="482"/>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row>
    <row r="261" spans="1:27" ht="12.75" customHeight="1" x14ac:dyDescent="0.2">
      <c r="A261" s="482"/>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row>
    <row r="262" spans="1:27" ht="12.75" customHeight="1" x14ac:dyDescent="0.2">
      <c r="A262" s="482"/>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row>
    <row r="263" spans="1:27" ht="12.75" customHeight="1" x14ac:dyDescent="0.2">
      <c r="A263" s="482"/>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row>
    <row r="264" spans="1:27" ht="12.75" customHeight="1" x14ac:dyDescent="0.2">
      <c r="A264" s="482"/>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row>
    <row r="265" spans="1:27" ht="12.75" customHeight="1" x14ac:dyDescent="0.2">
      <c r="A265" s="482"/>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row>
    <row r="266" spans="1:27" ht="12.75" customHeight="1" x14ac:dyDescent="0.2">
      <c r="A266" s="482"/>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row>
    <row r="267" spans="1:27" ht="12.75" customHeight="1" x14ac:dyDescent="0.2">
      <c r="A267" s="482"/>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row>
    <row r="268" spans="1:27" ht="12.75" customHeight="1" x14ac:dyDescent="0.2">
      <c r="A268" s="482"/>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row>
    <row r="269" spans="1:27" ht="12.75" customHeight="1" x14ac:dyDescent="0.2">
      <c r="A269" s="482"/>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row>
    <row r="270" spans="1:27" ht="12.75" customHeight="1" x14ac:dyDescent="0.2">
      <c r="A270" s="482"/>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row>
    <row r="271" spans="1:27" ht="12.75" customHeight="1" x14ac:dyDescent="0.2">
      <c r="A271" s="482"/>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row>
    <row r="272" spans="1:27" ht="12.75" customHeight="1" x14ac:dyDescent="0.2">
      <c r="A272" s="482"/>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row>
    <row r="273" spans="1:27" ht="12.75" customHeight="1" x14ac:dyDescent="0.2">
      <c r="A273" s="482"/>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row>
    <row r="274" spans="1:27" ht="12.75" customHeight="1" x14ac:dyDescent="0.2">
      <c r="A274" s="482"/>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row>
    <row r="275" spans="1:27" ht="12.75" customHeight="1" x14ac:dyDescent="0.2">
      <c r="A275" s="482"/>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row>
    <row r="276" spans="1:27" ht="12.75" customHeight="1" x14ac:dyDescent="0.2">
      <c r="A276" s="482"/>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row>
    <row r="277" spans="1:27" ht="12.75" customHeight="1" x14ac:dyDescent="0.2">
      <c r="A277" s="482"/>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row>
    <row r="278" spans="1:27" ht="12.75" customHeight="1" x14ac:dyDescent="0.2">
      <c r="A278" s="482"/>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row>
    <row r="279" spans="1:27" ht="12.75" customHeight="1" x14ac:dyDescent="0.2">
      <c r="A279" s="482"/>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row>
    <row r="280" spans="1:27" ht="12.75" customHeight="1" x14ac:dyDescent="0.2">
      <c r="A280" s="482"/>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row>
    <row r="281" spans="1:27" ht="12.75" customHeight="1" x14ac:dyDescent="0.2">
      <c r="A281" s="482"/>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row>
    <row r="282" spans="1:27" ht="12.75" customHeight="1" x14ac:dyDescent="0.2">
      <c r="A282" s="482"/>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row>
    <row r="283" spans="1:27" ht="12.75" customHeight="1" x14ac:dyDescent="0.2">
      <c r="A283" s="482"/>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row>
    <row r="284" spans="1:27" ht="12.75" customHeight="1" x14ac:dyDescent="0.2">
      <c r="A284" s="482"/>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row>
    <row r="285" spans="1:27" ht="12.75" customHeight="1" x14ac:dyDescent="0.2">
      <c r="A285" s="482"/>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row>
    <row r="286" spans="1:27" ht="12.75" customHeight="1" x14ac:dyDescent="0.2">
      <c r="A286" s="482"/>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row>
    <row r="287" spans="1:27" ht="12.75" customHeight="1" x14ac:dyDescent="0.2">
      <c r="A287" s="482"/>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row>
    <row r="288" spans="1:27" ht="12.75" customHeight="1" x14ac:dyDescent="0.2">
      <c r="A288" s="482"/>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row>
    <row r="289" spans="1:27" ht="12.75" customHeight="1" x14ac:dyDescent="0.2">
      <c r="A289" s="482"/>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row>
    <row r="290" spans="1:27" ht="12.75" customHeight="1" x14ac:dyDescent="0.2">
      <c r="A290" s="482"/>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row>
    <row r="291" spans="1:27" ht="12.75" customHeight="1" x14ac:dyDescent="0.2">
      <c r="A291" s="482"/>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row>
    <row r="292" spans="1:27" ht="12.75" customHeight="1" x14ac:dyDescent="0.2">
      <c r="A292" s="482"/>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row>
    <row r="293" spans="1:27" ht="12.75" customHeight="1" x14ac:dyDescent="0.2">
      <c r="A293" s="482"/>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row>
    <row r="294" spans="1:27" ht="12.75" customHeight="1" x14ac:dyDescent="0.2">
      <c r="A294" s="482"/>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row>
    <row r="295" spans="1:27" ht="12.75" customHeight="1" x14ac:dyDescent="0.2">
      <c r="A295" s="482"/>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row>
    <row r="296" spans="1:27" ht="12.75" customHeight="1" x14ac:dyDescent="0.2">
      <c r="A296" s="482"/>
      <c r="B296" s="482"/>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row>
    <row r="297" spans="1:27" ht="12.75" customHeight="1" x14ac:dyDescent="0.2">
      <c r="A297" s="482"/>
      <c r="B297" s="482"/>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row>
    <row r="298" spans="1:27" ht="12.75" customHeight="1" x14ac:dyDescent="0.2">
      <c r="A298" s="482"/>
      <c r="B298" s="482"/>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row>
    <row r="299" spans="1:27" ht="12.75" customHeight="1" x14ac:dyDescent="0.2">
      <c r="A299" s="482"/>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row>
    <row r="300" spans="1:27" ht="12.75" customHeight="1" x14ac:dyDescent="0.2">
      <c r="A300" s="482"/>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row>
    <row r="301" spans="1:27" ht="12.75" customHeight="1" x14ac:dyDescent="0.2">
      <c r="A301" s="482"/>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row>
    <row r="302" spans="1:27" ht="12.75" customHeight="1" x14ac:dyDescent="0.2">
      <c r="A302" s="482"/>
      <c r="B302" s="482"/>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row>
    <row r="303" spans="1:27" ht="12.75" customHeight="1" x14ac:dyDescent="0.2">
      <c r="A303" s="482"/>
      <c r="B303" s="482"/>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row>
    <row r="304" spans="1:27" ht="12.75" customHeight="1" x14ac:dyDescent="0.2">
      <c r="A304" s="482"/>
      <c r="B304" s="482"/>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row>
    <row r="305" spans="1:27" ht="12.75" customHeight="1" x14ac:dyDescent="0.2">
      <c r="A305" s="482"/>
      <c r="B305" s="482"/>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row>
    <row r="306" spans="1:27" ht="12.75" customHeight="1" x14ac:dyDescent="0.2">
      <c r="A306" s="482"/>
      <c r="B306" s="482"/>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row>
    <row r="307" spans="1:27" ht="12.75" customHeight="1" x14ac:dyDescent="0.2">
      <c r="A307" s="482"/>
      <c r="B307" s="482"/>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row>
    <row r="308" spans="1:27" ht="12.75" customHeight="1" x14ac:dyDescent="0.2">
      <c r="A308" s="482"/>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row>
    <row r="309" spans="1:27" ht="12.75" customHeight="1" x14ac:dyDescent="0.2">
      <c r="A309" s="482"/>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row>
    <row r="310" spans="1:27" ht="12.75" customHeight="1" x14ac:dyDescent="0.2">
      <c r="A310" s="482"/>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row>
    <row r="311" spans="1:27" ht="12.75" customHeight="1" x14ac:dyDescent="0.2">
      <c r="A311" s="482"/>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row>
    <row r="312" spans="1:27" ht="12.75" customHeight="1" x14ac:dyDescent="0.2">
      <c r="A312" s="482"/>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row>
    <row r="313" spans="1:27" ht="12.75" customHeight="1" x14ac:dyDescent="0.2">
      <c r="A313" s="482"/>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row>
    <row r="314" spans="1:27" ht="12.75" customHeight="1" x14ac:dyDescent="0.2">
      <c r="A314" s="482"/>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row>
    <row r="315" spans="1:27" ht="12.75" customHeight="1" x14ac:dyDescent="0.2">
      <c r="A315" s="482"/>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row>
    <row r="316" spans="1:27" ht="12.75" customHeight="1" x14ac:dyDescent="0.2">
      <c r="A316" s="482"/>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row>
    <row r="317" spans="1:27" ht="12.75" customHeight="1" x14ac:dyDescent="0.2">
      <c r="A317" s="482"/>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row>
    <row r="318" spans="1:27" ht="12.75" customHeight="1" x14ac:dyDescent="0.2">
      <c r="A318" s="482"/>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row>
    <row r="319" spans="1:27" ht="12.75" customHeight="1" x14ac:dyDescent="0.2">
      <c r="A319" s="482"/>
      <c r="B319" s="482"/>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row>
    <row r="320" spans="1:27" ht="12.75" customHeight="1" x14ac:dyDescent="0.2">
      <c r="A320" s="482"/>
      <c r="B320" s="48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row>
    <row r="321" spans="1:27" ht="12.75" customHeight="1" x14ac:dyDescent="0.2">
      <c r="A321" s="482"/>
      <c r="B321" s="482"/>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row>
    <row r="322" spans="1:27" ht="12.75" customHeight="1" x14ac:dyDescent="0.2">
      <c r="A322" s="482"/>
      <c r="B322" s="482"/>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row>
    <row r="323" spans="1:27" ht="12.75" customHeight="1" x14ac:dyDescent="0.2">
      <c r="A323" s="482"/>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row>
    <row r="324" spans="1:27" ht="12.75" customHeight="1" x14ac:dyDescent="0.2">
      <c r="A324" s="482"/>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row>
    <row r="325" spans="1:27" ht="12.75" customHeight="1" x14ac:dyDescent="0.2">
      <c r="A325" s="482"/>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row>
    <row r="326" spans="1:27" ht="12.75" customHeight="1" x14ac:dyDescent="0.2">
      <c r="A326" s="482"/>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row>
    <row r="327" spans="1:27" ht="12.75" customHeight="1" x14ac:dyDescent="0.2">
      <c r="A327" s="482"/>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row>
    <row r="328" spans="1:27" ht="12.75" customHeight="1" x14ac:dyDescent="0.2">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row>
    <row r="329" spans="1:27" ht="12.75" customHeight="1" x14ac:dyDescent="0.2">
      <c r="A329" s="482"/>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row>
    <row r="330" spans="1:27" ht="12.75" customHeight="1" x14ac:dyDescent="0.2">
      <c r="A330" s="482"/>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row>
    <row r="331" spans="1:27" ht="12.75" customHeight="1" x14ac:dyDescent="0.2">
      <c r="A331" s="482"/>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row>
    <row r="332" spans="1:27" ht="12.75" customHeight="1" x14ac:dyDescent="0.2">
      <c r="A332" s="482"/>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row>
    <row r="333" spans="1:27" ht="12.75" customHeight="1" x14ac:dyDescent="0.2">
      <c r="A333" s="482"/>
      <c r="B333" s="48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row>
    <row r="334" spans="1:27" ht="12.75" customHeight="1" x14ac:dyDescent="0.2">
      <c r="A334" s="482"/>
      <c r="B334" s="48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row>
    <row r="335" spans="1:27" ht="12.75" customHeight="1" x14ac:dyDescent="0.2">
      <c r="A335" s="482"/>
      <c r="B335" s="48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row>
    <row r="336" spans="1:27" ht="12.75" customHeight="1" x14ac:dyDescent="0.2">
      <c r="A336" s="482"/>
      <c r="B336" s="482"/>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row>
    <row r="337" spans="1:27" ht="12.75" customHeight="1" x14ac:dyDescent="0.2">
      <c r="A337" s="482"/>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row>
    <row r="338" spans="1:27" ht="12.75" customHeight="1" x14ac:dyDescent="0.2">
      <c r="A338" s="482"/>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row>
    <row r="339" spans="1:27" ht="12.75" customHeight="1" x14ac:dyDescent="0.2">
      <c r="A339" s="482"/>
      <c r="B339" s="482"/>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row>
    <row r="340" spans="1:27" ht="12.75" customHeight="1" x14ac:dyDescent="0.2">
      <c r="A340" s="482"/>
      <c r="B340" s="482"/>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row>
    <row r="341" spans="1:27" ht="12.75" customHeight="1" x14ac:dyDescent="0.2">
      <c r="A341" s="482"/>
      <c r="B341" s="482"/>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row>
    <row r="342" spans="1:27" ht="12.75" customHeight="1" x14ac:dyDescent="0.2">
      <c r="A342" s="482"/>
      <c r="B342" s="482"/>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row>
    <row r="343" spans="1:27" ht="12.75" customHeight="1" x14ac:dyDescent="0.2">
      <c r="A343" s="482"/>
      <c r="B343" s="482"/>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row>
    <row r="344" spans="1:27" ht="12.75" customHeight="1" x14ac:dyDescent="0.2">
      <c r="A344" s="482"/>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row>
    <row r="345" spans="1:27" ht="12.75" customHeight="1" x14ac:dyDescent="0.2">
      <c r="A345" s="482"/>
      <c r="B345" s="482"/>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row>
    <row r="346" spans="1:27" ht="12.75" customHeight="1" x14ac:dyDescent="0.2">
      <c r="A346" s="482"/>
      <c r="B346" s="482"/>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row>
    <row r="347" spans="1:27" ht="12.75" customHeight="1" x14ac:dyDescent="0.2">
      <c r="A347" s="482"/>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row>
    <row r="348" spans="1:27" ht="12.75" customHeight="1" x14ac:dyDescent="0.2">
      <c r="A348" s="482"/>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row>
    <row r="349" spans="1:27" ht="12.75" customHeight="1" x14ac:dyDescent="0.2">
      <c r="A349" s="482"/>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row>
    <row r="350" spans="1:27" ht="12.75" customHeight="1" x14ac:dyDescent="0.2">
      <c r="A350" s="482"/>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row>
    <row r="351" spans="1:27" ht="12.75" customHeight="1" x14ac:dyDescent="0.2">
      <c r="A351" s="482"/>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row>
    <row r="352" spans="1:27" ht="12.75" customHeight="1" x14ac:dyDescent="0.2">
      <c r="A352" s="482"/>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row>
    <row r="353" spans="1:27" ht="12.75" customHeight="1" x14ac:dyDescent="0.2">
      <c r="A353" s="482"/>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row>
    <row r="354" spans="1:27" ht="12.75" customHeight="1" x14ac:dyDescent="0.2">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row>
    <row r="355" spans="1:27" ht="12.75" customHeight="1" x14ac:dyDescent="0.2">
      <c r="A355" s="482"/>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row>
    <row r="356" spans="1:27" ht="12.75" customHeight="1" x14ac:dyDescent="0.2">
      <c r="A356" s="482"/>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row>
    <row r="357" spans="1:27" ht="12.75" customHeight="1" x14ac:dyDescent="0.2">
      <c r="A357" s="482"/>
      <c r="B357" s="482"/>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row>
    <row r="358" spans="1:27" ht="12.75" customHeight="1" x14ac:dyDescent="0.2">
      <c r="A358" s="482"/>
      <c r="B358" s="482"/>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row>
    <row r="359" spans="1:27" ht="12.75" customHeight="1" x14ac:dyDescent="0.2">
      <c r="A359" s="482"/>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row>
    <row r="360" spans="1:27" ht="12.75" customHeight="1" x14ac:dyDescent="0.2">
      <c r="A360" s="482"/>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row>
    <row r="361" spans="1:27" ht="12.75" customHeight="1" x14ac:dyDescent="0.2">
      <c r="A361" s="482"/>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row>
    <row r="362" spans="1:27" ht="12.75" customHeight="1" x14ac:dyDescent="0.2">
      <c r="A362" s="482"/>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row>
    <row r="363" spans="1:27" ht="12.75" customHeight="1" x14ac:dyDescent="0.2">
      <c r="A363" s="482"/>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row>
    <row r="364" spans="1:27" ht="12.75" customHeight="1" x14ac:dyDescent="0.2">
      <c r="A364" s="482"/>
      <c r="B364" s="482"/>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row>
    <row r="365" spans="1:27" ht="12.75" customHeight="1" x14ac:dyDescent="0.2">
      <c r="A365" s="482"/>
      <c r="B365" s="482"/>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row>
    <row r="366" spans="1:27" ht="12.75" customHeight="1" x14ac:dyDescent="0.2">
      <c r="A366" s="482"/>
      <c r="B366" s="482"/>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row>
    <row r="367" spans="1:27" ht="12.75" customHeight="1" x14ac:dyDescent="0.2">
      <c r="A367" s="482"/>
      <c r="B367" s="482"/>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row>
    <row r="368" spans="1:27" ht="12.75" customHeight="1" x14ac:dyDescent="0.2">
      <c r="A368" s="482"/>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row>
    <row r="369" spans="1:27" ht="12.75" customHeight="1" x14ac:dyDescent="0.2">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row>
    <row r="370" spans="1:27" ht="12.75" customHeight="1" x14ac:dyDescent="0.2">
      <c r="A370" s="482"/>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row>
    <row r="371" spans="1:27" ht="12.75" customHeight="1" x14ac:dyDescent="0.2">
      <c r="A371" s="482"/>
      <c r="B371" s="482"/>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row>
    <row r="372" spans="1:27" ht="12.75" customHeight="1" x14ac:dyDescent="0.2">
      <c r="A372" s="482"/>
      <c r="B372" s="482"/>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row>
    <row r="373" spans="1:27" ht="12.75" customHeight="1" x14ac:dyDescent="0.2">
      <c r="A373" s="482"/>
      <c r="B373" s="482"/>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row>
    <row r="374" spans="1:27" ht="12.75" customHeight="1" x14ac:dyDescent="0.2">
      <c r="A374" s="482"/>
      <c r="B374" s="482"/>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row>
    <row r="375" spans="1:27" ht="12.75" customHeight="1" x14ac:dyDescent="0.2">
      <c r="A375" s="482"/>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row>
    <row r="376" spans="1:27" ht="12.75" customHeight="1" x14ac:dyDescent="0.2">
      <c r="A376" s="482"/>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row>
    <row r="377" spans="1:27" ht="12.75" customHeight="1" x14ac:dyDescent="0.2">
      <c r="A377" s="482"/>
      <c r="B377" s="482"/>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row>
    <row r="378" spans="1:27" ht="12.75" customHeight="1" x14ac:dyDescent="0.2">
      <c r="A378" s="482"/>
      <c r="B378" s="482"/>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row>
    <row r="379" spans="1:27" ht="12.75" customHeight="1" x14ac:dyDescent="0.2">
      <c r="A379" s="482"/>
      <c r="B379" s="482"/>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row>
    <row r="380" spans="1:27" ht="12.75" customHeight="1" x14ac:dyDescent="0.2">
      <c r="A380" s="482"/>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row>
    <row r="381" spans="1:27" ht="12.75" customHeight="1" x14ac:dyDescent="0.2">
      <c r="A381" s="482"/>
      <c r="B381" s="482"/>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row>
    <row r="382" spans="1:27" ht="12.75" customHeight="1" x14ac:dyDescent="0.2">
      <c r="A382" s="482"/>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row>
    <row r="383" spans="1:27" ht="12.75" customHeight="1" x14ac:dyDescent="0.2">
      <c r="A383" s="482"/>
      <c r="B383" s="482"/>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row>
    <row r="384" spans="1:27" ht="12.75" customHeight="1" x14ac:dyDescent="0.2">
      <c r="A384" s="482"/>
      <c r="B384" s="482"/>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row>
    <row r="385" spans="1:27" ht="12.75" customHeight="1" x14ac:dyDescent="0.2">
      <c r="A385" s="482"/>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row>
    <row r="386" spans="1:27" ht="12.75" customHeight="1" x14ac:dyDescent="0.2">
      <c r="A386" s="482"/>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row>
    <row r="387" spans="1:27" ht="12.75" customHeight="1" x14ac:dyDescent="0.2">
      <c r="A387" s="482"/>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row>
    <row r="388" spans="1:27" ht="12.75" customHeight="1" x14ac:dyDescent="0.2">
      <c r="A388" s="482"/>
      <c r="B388" s="482"/>
      <c r="C388" s="482"/>
      <c r="D388" s="482"/>
      <c r="E388" s="482"/>
      <c r="F388" s="482"/>
      <c r="G388" s="482"/>
      <c r="H388" s="482"/>
      <c r="I388" s="482"/>
      <c r="J388" s="482"/>
      <c r="K388" s="482"/>
      <c r="L388" s="482"/>
      <c r="M388" s="482"/>
      <c r="N388" s="482"/>
      <c r="O388" s="482"/>
      <c r="P388" s="482"/>
      <c r="Q388" s="482"/>
      <c r="R388" s="482"/>
      <c r="S388" s="482"/>
      <c r="T388" s="482"/>
      <c r="U388" s="482"/>
      <c r="V388" s="482"/>
      <c r="W388" s="482"/>
      <c r="X388" s="482"/>
      <c r="Y388" s="482"/>
      <c r="Z388" s="482"/>
      <c r="AA388" s="482"/>
    </row>
    <row r="389" spans="1:27" ht="12.75" customHeight="1" x14ac:dyDescent="0.2">
      <c r="A389" s="482"/>
      <c r="B389" s="482"/>
      <c r="C389" s="482"/>
      <c r="D389" s="482"/>
      <c r="E389" s="482"/>
      <c r="F389" s="482"/>
      <c r="G389" s="482"/>
      <c r="H389" s="482"/>
      <c r="I389" s="482"/>
      <c r="J389" s="482"/>
      <c r="K389" s="482"/>
      <c r="L389" s="482"/>
      <c r="M389" s="482"/>
      <c r="N389" s="482"/>
      <c r="O389" s="482"/>
      <c r="P389" s="482"/>
      <c r="Q389" s="482"/>
      <c r="R389" s="482"/>
      <c r="S389" s="482"/>
      <c r="T389" s="482"/>
      <c r="U389" s="482"/>
      <c r="V389" s="482"/>
      <c r="W389" s="482"/>
      <c r="X389" s="482"/>
      <c r="Y389" s="482"/>
      <c r="Z389" s="482"/>
      <c r="AA389" s="482"/>
    </row>
    <row r="390" spans="1:27" ht="12.75" customHeight="1" x14ac:dyDescent="0.2">
      <c r="A390" s="482"/>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2"/>
      <c r="Z390" s="482"/>
      <c r="AA390" s="482"/>
    </row>
    <row r="391" spans="1:27" ht="12.75" customHeight="1" x14ac:dyDescent="0.2">
      <c r="A391" s="482"/>
      <c r="B391" s="482"/>
      <c r="C391" s="482"/>
      <c r="D391" s="482"/>
      <c r="E391" s="482"/>
      <c r="F391" s="482"/>
      <c r="G391" s="482"/>
      <c r="H391" s="482"/>
      <c r="I391" s="482"/>
      <c r="J391" s="482"/>
      <c r="K391" s="482"/>
      <c r="L391" s="482"/>
      <c r="M391" s="482"/>
      <c r="N391" s="482"/>
      <c r="O391" s="482"/>
      <c r="P391" s="482"/>
      <c r="Q391" s="482"/>
      <c r="R391" s="482"/>
      <c r="S391" s="482"/>
      <c r="T391" s="482"/>
      <c r="U391" s="482"/>
      <c r="V391" s="482"/>
      <c r="W391" s="482"/>
      <c r="X391" s="482"/>
      <c r="Y391" s="482"/>
      <c r="Z391" s="482"/>
      <c r="AA391" s="482"/>
    </row>
    <row r="392" spans="1:27" ht="12.75" customHeight="1" x14ac:dyDescent="0.2">
      <c r="A392" s="482"/>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row>
    <row r="393" spans="1:27" ht="12.75" customHeight="1" x14ac:dyDescent="0.2">
      <c r="A393" s="482"/>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row>
    <row r="394" spans="1:27" ht="12.75" customHeight="1" x14ac:dyDescent="0.2">
      <c r="A394" s="482"/>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row>
    <row r="395" spans="1:27" ht="12.75" customHeight="1" x14ac:dyDescent="0.2">
      <c r="A395" s="482"/>
      <c r="B395" s="482"/>
      <c r="C395" s="482"/>
      <c r="D395" s="482"/>
      <c r="E395" s="482"/>
      <c r="F395" s="482"/>
      <c r="G395" s="482"/>
      <c r="H395" s="482"/>
      <c r="I395" s="482"/>
      <c r="J395" s="482"/>
      <c r="K395" s="482"/>
      <c r="L395" s="482"/>
      <c r="M395" s="482"/>
      <c r="N395" s="482"/>
      <c r="O395" s="482"/>
      <c r="P395" s="482"/>
      <c r="Q395" s="482"/>
      <c r="R395" s="482"/>
      <c r="S395" s="482"/>
      <c r="T395" s="482"/>
      <c r="U395" s="482"/>
      <c r="V395" s="482"/>
      <c r="W395" s="482"/>
      <c r="X395" s="482"/>
      <c r="Y395" s="482"/>
      <c r="Z395" s="482"/>
      <c r="AA395" s="482"/>
    </row>
    <row r="396" spans="1:27" ht="12.75" customHeight="1" x14ac:dyDescent="0.2">
      <c r="A396" s="482"/>
      <c r="B396" s="482"/>
      <c r="C396" s="482"/>
      <c r="D396" s="482"/>
      <c r="E396" s="482"/>
      <c r="F396" s="482"/>
      <c r="G396" s="482"/>
      <c r="H396" s="482"/>
      <c r="I396" s="482"/>
      <c r="J396" s="482"/>
      <c r="K396" s="482"/>
      <c r="L396" s="482"/>
      <c r="M396" s="482"/>
      <c r="N396" s="482"/>
      <c r="O396" s="482"/>
      <c r="P396" s="482"/>
      <c r="Q396" s="482"/>
      <c r="R396" s="482"/>
      <c r="S396" s="482"/>
      <c r="T396" s="482"/>
      <c r="U396" s="482"/>
      <c r="V396" s="482"/>
      <c r="W396" s="482"/>
      <c r="X396" s="482"/>
      <c r="Y396" s="482"/>
      <c r="Z396" s="482"/>
      <c r="AA396" s="482"/>
    </row>
    <row r="397" spans="1:27" ht="12.75" customHeight="1" x14ac:dyDescent="0.2">
      <c r="A397" s="482"/>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2"/>
      <c r="Z397" s="482"/>
      <c r="AA397" s="482"/>
    </row>
    <row r="398" spans="1:27" ht="12.75" customHeight="1" x14ac:dyDescent="0.2">
      <c r="A398" s="482"/>
      <c r="B398" s="482"/>
      <c r="C398" s="482"/>
      <c r="D398" s="482"/>
      <c r="E398" s="482"/>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row>
    <row r="399" spans="1:27" ht="12.75" customHeight="1" x14ac:dyDescent="0.2">
      <c r="A399" s="482"/>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row>
    <row r="400" spans="1:27" ht="12.75" customHeight="1" x14ac:dyDescent="0.2">
      <c r="A400" s="482"/>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row>
    <row r="401" spans="1:27" ht="12.75" customHeight="1" x14ac:dyDescent="0.2">
      <c r="A401" s="482"/>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row>
    <row r="402" spans="1:27" ht="12.75" customHeight="1" x14ac:dyDescent="0.2">
      <c r="A402" s="482"/>
      <c r="B402" s="482"/>
      <c r="C402" s="482"/>
      <c r="D402" s="482"/>
      <c r="E402" s="482"/>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row>
    <row r="403" spans="1:27" ht="12.75" customHeight="1" x14ac:dyDescent="0.2">
      <c r="A403" s="482"/>
      <c r="B403" s="482"/>
      <c r="C403" s="482"/>
      <c r="D403" s="482"/>
      <c r="E403" s="482"/>
      <c r="F403" s="482"/>
      <c r="G403" s="482"/>
      <c r="H403" s="482"/>
      <c r="I403" s="482"/>
      <c r="J403" s="482"/>
      <c r="K403" s="482"/>
      <c r="L403" s="482"/>
      <c r="M403" s="482"/>
      <c r="N403" s="482"/>
      <c r="O403" s="482"/>
      <c r="P403" s="482"/>
      <c r="Q403" s="482"/>
      <c r="R403" s="482"/>
      <c r="S403" s="482"/>
      <c r="T403" s="482"/>
      <c r="U403" s="482"/>
      <c r="V403" s="482"/>
      <c r="W403" s="482"/>
      <c r="X403" s="482"/>
      <c r="Y403" s="482"/>
      <c r="Z403" s="482"/>
      <c r="AA403" s="482"/>
    </row>
    <row r="404" spans="1:27" ht="12.75" customHeight="1" x14ac:dyDescent="0.2">
      <c r="A404" s="482"/>
      <c r="B404" s="482"/>
      <c r="C404" s="482"/>
      <c r="D404" s="482"/>
      <c r="E404" s="482"/>
      <c r="F404" s="482"/>
      <c r="G404" s="482"/>
      <c r="H404" s="482"/>
      <c r="I404" s="482"/>
      <c r="J404" s="482"/>
      <c r="K404" s="482"/>
      <c r="L404" s="482"/>
      <c r="M404" s="482"/>
      <c r="N404" s="482"/>
      <c r="O404" s="482"/>
      <c r="P404" s="482"/>
      <c r="Q404" s="482"/>
      <c r="R404" s="482"/>
      <c r="S404" s="482"/>
      <c r="T404" s="482"/>
      <c r="U404" s="482"/>
      <c r="V404" s="482"/>
      <c r="W404" s="482"/>
      <c r="X404" s="482"/>
      <c r="Y404" s="482"/>
      <c r="Z404" s="482"/>
      <c r="AA404" s="482"/>
    </row>
    <row r="405" spans="1:27" ht="12.75" customHeight="1" x14ac:dyDescent="0.2">
      <c r="A405" s="482"/>
      <c r="B405" s="482"/>
      <c r="C405" s="482"/>
      <c r="D405" s="482"/>
      <c r="E405" s="482"/>
      <c r="F405" s="482"/>
      <c r="G405" s="482"/>
      <c r="H405" s="482"/>
      <c r="I405" s="482"/>
      <c r="J405" s="482"/>
      <c r="K405" s="482"/>
      <c r="L405" s="482"/>
      <c r="M405" s="482"/>
      <c r="N405" s="482"/>
      <c r="O405" s="482"/>
      <c r="P405" s="482"/>
      <c r="Q405" s="482"/>
      <c r="R405" s="482"/>
      <c r="S405" s="482"/>
      <c r="T405" s="482"/>
      <c r="U405" s="482"/>
      <c r="V405" s="482"/>
      <c r="W405" s="482"/>
      <c r="X405" s="482"/>
      <c r="Y405" s="482"/>
      <c r="Z405" s="482"/>
      <c r="AA405" s="482"/>
    </row>
    <row r="406" spans="1:27" ht="12.75" customHeight="1" x14ac:dyDescent="0.2">
      <c r="A406" s="482"/>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row>
    <row r="407" spans="1:27" ht="12.75" customHeight="1" x14ac:dyDescent="0.2">
      <c r="A407" s="482"/>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row>
    <row r="408" spans="1:27" ht="12.75" customHeight="1" x14ac:dyDescent="0.2">
      <c r="A408" s="482"/>
      <c r="B408" s="482"/>
      <c r="C408" s="482"/>
      <c r="D408" s="482"/>
      <c r="E408" s="482"/>
      <c r="F408" s="482"/>
      <c r="G408" s="482"/>
      <c r="H408" s="482"/>
      <c r="I408" s="482"/>
      <c r="J408" s="482"/>
      <c r="K408" s="482"/>
      <c r="L408" s="482"/>
      <c r="M408" s="482"/>
      <c r="N408" s="482"/>
      <c r="O408" s="482"/>
      <c r="P408" s="482"/>
      <c r="Q408" s="482"/>
      <c r="R408" s="482"/>
      <c r="S408" s="482"/>
      <c r="T408" s="482"/>
      <c r="U408" s="482"/>
      <c r="V408" s="482"/>
      <c r="W408" s="482"/>
      <c r="X408" s="482"/>
      <c r="Y408" s="482"/>
      <c r="Z408" s="482"/>
      <c r="AA408" s="482"/>
    </row>
    <row r="409" spans="1:27" ht="12.75" customHeight="1" x14ac:dyDescent="0.2">
      <c r="A409" s="482"/>
      <c r="B409" s="482"/>
      <c r="C409" s="482"/>
      <c r="D409" s="482"/>
      <c r="E409" s="482"/>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row>
    <row r="410" spans="1:27" ht="12.75" customHeight="1" x14ac:dyDescent="0.2">
      <c r="A410" s="482"/>
      <c r="B410" s="482"/>
      <c r="C410" s="482"/>
      <c r="D410" s="482"/>
      <c r="E410" s="482"/>
      <c r="F410" s="482"/>
      <c r="G410" s="482"/>
      <c r="H410" s="482"/>
      <c r="I410" s="482"/>
      <c r="J410" s="482"/>
      <c r="K410" s="482"/>
      <c r="L410" s="482"/>
      <c r="M410" s="482"/>
      <c r="N410" s="482"/>
      <c r="O410" s="482"/>
      <c r="P410" s="482"/>
      <c r="Q410" s="482"/>
      <c r="R410" s="482"/>
      <c r="S410" s="482"/>
      <c r="T410" s="482"/>
      <c r="U410" s="482"/>
      <c r="V410" s="482"/>
      <c r="W410" s="482"/>
      <c r="X410" s="482"/>
      <c r="Y410" s="482"/>
      <c r="Z410" s="482"/>
      <c r="AA410" s="482"/>
    </row>
    <row r="411" spans="1:27" ht="12.75" customHeight="1" x14ac:dyDescent="0.2">
      <c r="A411" s="482"/>
      <c r="B411" s="482"/>
      <c r="C411" s="482"/>
      <c r="D411" s="482"/>
      <c r="E411" s="482"/>
      <c r="F411" s="482"/>
      <c r="G411" s="482"/>
      <c r="H411" s="482"/>
      <c r="I411" s="482"/>
      <c r="J411" s="482"/>
      <c r="K411" s="482"/>
      <c r="L411" s="482"/>
      <c r="M411" s="482"/>
      <c r="N411" s="482"/>
      <c r="O411" s="482"/>
      <c r="P411" s="482"/>
      <c r="Q411" s="482"/>
      <c r="R411" s="482"/>
      <c r="S411" s="482"/>
      <c r="T411" s="482"/>
      <c r="U411" s="482"/>
      <c r="V411" s="482"/>
      <c r="W411" s="482"/>
      <c r="X411" s="482"/>
      <c r="Y411" s="482"/>
      <c r="Z411" s="482"/>
      <c r="AA411" s="482"/>
    </row>
    <row r="412" spans="1:27" ht="12.75" customHeight="1" x14ac:dyDescent="0.2">
      <c r="A412" s="482"/>
      <c r="B412" s="482"/>
      <c r="C412" s="482"/>
      <c r="D412" s="482"/>
      <c r="E412" s="482"/>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row>
    <row r="413" spans="1:27" ht="12.75" customHeight="1" x14ac:dyDescent="0.2">
      <c r="A413" s="482"/>
      <c r="B413" s="482"/>
      <c r="C413" s="482"/>
      <c r="D413" s="482"/>
      <c r="E413" s="482"/>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row>
    <row r="414" spans="1:27" ht="12.75" customHeight="1" x14ac:dyDescent="0.2">
      <c r="A414" s="482"/>
      <c r="B414" s="482"/>
      <c r="C414" s="482"/>
      <c r="D414" s="482"/>
      <c r="E414" s="482"/>
      <c r="F414" s="482"/>
      <c r="G414" s="482"/>
      <c r="H414" s="482"/>
      <c r="I414" s="482"/>
      <c r="J414" s="482"/>
      <c r="K414" s="482"/>
      <c r="L414" s="482"/>
      <c r="M414" s="482"/>
      <c r="N414" s="482"/>
      <c r="O414" s="482"/>
      <c r="P414" s="482"/>
      <c r="Q414" s="482"/>
      <c r="R414" s="482"/>
      <c r="S414" s="482"/>
      <c r="T414" s="482"/>
      <c r="U414" s="482"/>
      <c r="V414" s="482"/>
      <c r="W414" s="482"/>
      <c r="X414" s="482"/>
      <c r="Y414" s="482"/>
      <c r="Z414" s="482"/>
      <c r="AA414" s="482"/>
    </row>
    <row r="415" spans="1:27" ht="12.75" customHeight="1" x14ac:dyDescent="0.2">
      <c r="A415" s="482"/>
      <c r="B415" s="482"/>
      <c r="C415" s="482"/>
      <c r="D415" s="482"/>
      <c r="E415" s="482"/>
      <c r="F415" s="482"/>
      <c r="G415" s="482"/>
      <c r="H415" s="482"/>
      <c r="I415" s="482"/>
      <c r="J415" s="482"/>
      <c r="K415" s="482"/>
      <c r="L415" s="482"/>
      <c r="M415" s="482"/>
      <c r="N415" s="482"/>
      <c r="O415" s="482"/>
      <c r="P415" s="482"/>
      <c r="Q415" s="482"/>
      <c r="R415" s="482"/>
      <c r="S415" s="482"/>
      <c r="T415" s="482"/>
      <c r="U415" s="482"/>
      <c r="V415" s="482"/>
      <c r="W415" s="482"/>
      <c r="X415" s="482"/>
      <c r="Y415" s="482"/>
      <c r="Z415" s="482"/>
      <c r="AA415" s="482"/>
    </row>
    <row r="416" spans="1:27" ht="12.75" customHeight="1" x14ac:dyDescent="0.2">
      <c r="A416" s="482"/>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row>
    <row r="417" spans="1:27" ht="12.75" customHeight="1" x14ac:dyDescent="0.2">
      <c r="A417" s="482"/>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row>
    <row r="418" spans="1:27" ht="12.75" customHeight="1" x14ac:dyDescent="0.2">
      <c r="A418" s="482"/>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row>
    <row r="419" spans="1:27" ht="12.75" customHeight="1" x14ac:dyDescent="0.2">
      <c r="A419" s="482"/>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row>
    <row r="420" spans="1:27" ht="12.75" customHeight="1" x14ac:dyDescent="0.2">
      <c r="A420" s="482"/>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row>
    <row r="421" spans="1:27" ht="12.75" customHeight="1" x14ac:dyDescent="0.2">
      <c r="A421" s="482"/>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row>
    <row r="422" spans="1:27" ht="12.75" customHeight="1" x14ac:dyDescent="0.2">
      <c r="A422" s="482"/>
      <c r="B422" s="482"/>
      <c r="C422" s="482"/>
      <c r="D422" s="482"/>
      <c r="E422" s="482"/>
      <c r="F422" s="482"/>
      <c r="G422" s="482"/>
      <c r="H422" s="482"/>
      <c r="I422" s="482"/>
      <c r="J422" s="482"/>
      <c r="K422" s="482"/>
      <c r="L422" s="482"/>
      <c r="M422" s="482"/>
      <c r="N422" s="482"/>
      <c r="O422" s="482"/>
      <c r="P422" s="482"/>
      <c r="Q422" s="482"/>
      <c r="R422" s="482"/>
      <c r="S422" s="482"/>
      <c r="T422" s="482"/>
      <c r="U422" s="482"/>
      <c r="V422" s="482"/>
      <c r="W422" s="482"/>
      <c r="X422" s="482"/>
      <c r="Y422" s="482"/>
      <c r="Z422" s="482"/>
      <c r="AA422" s="482"/>
    </row>
    <row r="423" spans="1:27" ht="12.75" customHeight="1" x14ac:dyDescent="0.2">
      <c r="A423" s="482"/>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2"/>
      <c r="Z423" s="482"/>
      <c r="AA423" s="482"/>
    </row>
    <row r="424" spans="1:27" ht="12.75" customHeight="1" x14ac:dyDescent="0.2">
      <c r="A424" s="482"/>
      <c r="B424" s="482"/>
      <c r="C424" s="482"/>
      <c r="D424" s="482"/>
      <c r="E424" s="482"/>
      <c r="F424" s="482"/>
      <c r="G424" s="482"/>
      <c r="H424" s="482"/>
      <c r="I424" s="482"/>
      <c r="J424" s="482"/>
      <c r="K424" s="482"/>
      <c r="L424" s="482"/>
      <c r="M424" s="482"/>
      <c r="N424" s="482"/>
      <c r="O424" s="482"/>
      <c r="P424" s="482"/>
      <c r="Q424" s="482"/>
      <c r="R424" s="482"/>
      <c r="S424" s="482"/>
      <c r="T424" s="482"/>
      <c r="U424" s="482"/>
      <c r="V424" s="482"/>
      <c r="W424" s="482"/>
      <c r="X424" s="482"/>
      <c r="Y424" s="482"/>
      <c r="Z424" s="482"/>
      <c r="AA424" s="482"/>
    </row>
    <row r="425" spans="1:27" ht="12.75" customHeight="1" x14ac:dyDescent="0.2">
      <c r="A425" s="482"/>
      <c r="B425" s="482"/>
      <c r="C425" s="482"/>
      <c r="D425" s="482"/>
      <c r="E425" s="482"/>
      <c r="F425" s="482"/>
      <c r="G425" s="482"/>
      <c r="H425" s="482"/>
      <c r="I425" s="482"/>
      <c r="J425" s="482"/>
      <c r="K425" s="482"/>
      <c r="L425" s="482"/>
      <c r="M425" s="482"/>
      <c r="N425" s="482"/>
      <c r="O425" s="482"/>
      <c r="P425" s="482"/>
      <c r="Q425" s="482"/>
      <c r="R425" s="482"/>
      <c r="S425" s="482"/>
      <c r="T425" s="482"/>
      <c r="U425" s="482"/>
      <c r="V425" s="482"/>
      <c r="W425" s="482"/>
      <c r="X425" s="482"/>
      <c r="Y425" s="482"/>
      <c r="Z425" s="482"/>
      <c r="AA425" s="482"/>
    </row>
    <row r="426" spans="1:27" ht="12.75" customHeight="1" x14ac:dyDescent="0.2">
      <c r="A426" s="482"/>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row>
    <row r="427" spans="1:27" ht="12.75" customHeight="1" x14ac:dyDescent="0.2">
      <c r="A427" s="482"/>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row>
    <row r="428" spans="1:27" ht="12.75" customHeight="1" x14ac:dyDescent="0.2">
      <c r="A428" s="482"/>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row>
    <row r="429" spans="1:27" ht="12.75" customHeight="1" x14ac:dyDescent="0.2">
      <c r="A429" s="482"/>
      <c r="B429" s="482"/>
      <c r="C429" s="482"/>
      <c r="D429" s="482"/>
      <c r="E429" s="482"/>
      <c r="F429" s="482"/>
      <c r="G429" s="482"/>
      <c r="H429" s="482"/>
      <c r="I429" s="482"/>
      <c r="J429" s="482"/>
      <c r="K429" s="482"/>
      <c r="L429" s="482"/>
      <c r="M429" s="482"/>
      <c r="N429" s="482"/>
      <c r="O429" s="482"/>
      <c r="P429" s="482"/>
      <c r="Q429" s="482"/>
      <c r="R429" s="482"/>
      <c r="S429" s="482"/>
      <c r="T429" s="482"/>
      <c r="U429" s="482"/>
      <c r="V429" s="482"/>
      <c r="W429" s="482"/>
      <c r="X429" s="482"/>
      <c r="Y429" s="482"/>
      <c r="Z429" s="482"/>
      <c r="AA429" s="482"/>
    </row>
    <row r="430" spans="1:27" ht="12.75" customHeight="1" x14ac:dyDescent="0.2">
      <c r="A430" s="482"/>
      <c r="B430" s="482"/>
      <c r="C430" s="482"/>
      <c r="D430" s="482"/>
      <c r="E430" s="482"/>
      <c r="F430" s="482"/>
      <c r="G430" s="482"/>
      <c r="H430" s="482"/>
      <c r="I430" s="482"/>
      <c r="J430" s="482"/>
      <c r="K430" s="482"/>
      <c r="L430" s="482"/>
      <c r="M430" s="482"/>
      <c r="N430" s="482"/>
      <c r="O430" s="482"/>
      <c r="P430" s="482"/>
      <c r="Q430" s="482"/>
      <c r="R430" s="482"/>
      <c r="S430" s="482"/>
      <c r="T430" s="482"/>
      <c r="U430" s="482"/>
      <c r="V430" s="482"/>
      <c r="W430" s="482"/>
      <c r="X430" s="482"/>
      <c r="Y430" s="482"/>
      <c r="Z430" s="482"/>
      <c r="AA430" s="482"/>
    </row>
    <row r="431" spans="1:27" ht="12.75" customHeight="1" x14ac:dyDescent="0.2">
      <c r="A431" s="482"/>
      <c r="B431" s="482"/>
      <c r="C431" s="482"/>
      <c r="D431" s="482"/>
      <c r="E431" s="482"/>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row>
    <row r="432" spans="1:27" ht="12.75" customHeight="1" x14ac:dyDescent="0.2">
      <c r="A432" s="482"/>
      <c r="B432" s="482"/>
      <c r="C432" s="482"/>
      <c r="D432" s="482"/>
      <c r="E432" s="482"/>
      <c r="F432" s="482"/>
      <c r="G432" s="482"/>
      <c r="H432" s="482"/>
      <c r="I432" s="482"/>
      <c r="J432" s="482"/>
      <c r="K432" s="482"/>
      <c r="L432" s="482"/>
      <c r="M432" s="482"/>
      <c r="N432" s="482"/>
      <c r="O432" s="482"/>
      <c r="P432" s="482"/>
      <c r="Q432" s="482"/>
      <c r="R432" s="482"/>
      <c r="S432" s="482"/>
      <c r="T432" s="482"/>
      <c r="U432" s="482"/>
      <c r="V432" s="482"/>
      <c r="W432" s="482"/>
      <c r="X432" s="482"/>
      <c r="Y432" s="482"/>
      <c r="Z432" s="482"/>
      <c r="AA432" s="482"/>
    </row>
    <row r="433" spans="1:27" ht="12.75" customHeight="1" x14ac:dyDescent="0.2">
      <c r="A433" s="482"/>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row>
    <row r="434" spans="1:27" ht="12.75" customHeight="1" x14ac:dyDescent="0.2">
      <c r="A434" s="482"/>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row>
    <row r="435" spans="1:27" ht="12.75" customHeight="1" x14ac:dyDescent="0.2">
      <c r="A435" s="482"/>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row>
    <row r="436" spans="1:27" ht="12.75" customHeight="1" x14ac:dyDescent="0.2">
      <c r="A436" s="482"/>
      <c r="B436" s="482"/>
      <c r="C436" s="482"/>
      <c r="D436" s="482"/>
      <c r="E436" s="482"/>
      <c r="F436" s="482"/>
      <c r="G436" s="482"/>
      <c r="H436" s="482"/>
      <c r="I436" s="482"/>
      <c r="J436" s="482"/>
      <c r="K436" s="482"/>
      <c r="L436" s="482"/>
      <c r="M436" s="482"/>
      <c r="N436" s="482"/>
      <c r="O436" s="482"/>
      <c r="P436" s="482"/>
      <c r="Q436" s="482"/>
      <c r="R436" s="482"/>
      <c r="S436" s="482"/>
      <c r="T436" s="482"/>
      <c r="U436" s="482"/>
      <c r="V436" s="482"/>
      <c r="W436" s="482"/>
      <c r="X436" s="482"/>
      <c r="Y436" s="482"/>
      <c r="Z436" s="482"/>
      <c r="AA436" s="482"/>
    </row>
    <row r="437" spans="1:27" ht="12.75" customHeight="1" x14ac:dyDescent="0.2">
      <c r="A437" s="482"/>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row>
    <row r="438" spans="1:27" ht="12.75" customHeight="1" x14ac:dyDescent="0.2">
      <c r="A438" s="482"/>
      <c r="B438" s="482"/>
      <c r="C438" s="482"/>
      <c r="D438" s="482"/>
      <c r="E438" s="482"/>
      <c r="F438" s="482"/>
      <c r="G438" s="482"/>
      <c r="H438" s="482"/>
      <c r="I438" s="482"/>
      <c r="J438" s="482"/>
      <c r="K438" s="482"/>
      <c r="L438" s="482"/>
      <c r="M438" s="482"/>
      <c r="N438" s="482"/>
      <c r="O438" s="482"/>
      <c r="P438" s="482"/>
      <c r="Q438" s="482"/>
      <c r="R438" s="482"/>
      <c r="S438" s="482"/>
      <c r="T438" s="482"/>
      <c r="U438" s="482"/>
      <c r="V438" s="482"/>
      <c r="W438" s="482"/>
      <c r="X438" s="482"/>
      <c r="Y438" s="482"/>
      <c r="Z438" s="482"/>
      <c r="AA438" s="482"/>
    </row>
    <row r="439" spans="1:27" ht="12.75" customHeight="1" x14ac:dyDescent="0.2">
      <c r="A439" s="482"/>
      <c r="B439" s="482"/>
      <c r="C439" s="482"/>
      <c r="D439" s="482"/>
      <c r="E439" s="482"/>
      <c r="F439" s="482"/>
      <c r="G439" s="482"/>
      <c r="H439" s="482"/>
      <c r="I439" s="482"/>
      <c r="J439" s="482"/>
      <c r="K439" s="482"/>
      <c r="L439" s="482"/>
      <c r="M439" s="482"/>
      <c r="N439" s="482"/>
      <c r="O439" s="482"/>
      <c r="P439" s="482"/>
      <c r="Q439" s="482"/>
      <c r="R439" s="482"/>
      <c r="S439" s="482"/>
      <c r="T439" s="482"/>
      <c r="U439" s="482"/>
      <c r="V439" s="482"/>
      <c r="W439" s="482"/>
      <c r="X439" s="482"/>
      <c r="Y439" s="482"/>
      <c r="Z439" s="482"/>
      <c r="AA439" s="482"/>
    </row>
    <row r="440" spans="1:27" ht="12.75" customHeight="1" x14ac:dyDescent="0.2">
      <c r="A440" s="482"/>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row>
    <row r="441" spans="1:27" ht="12.75" customHeight="1" x14ac:dyDescent="0.2">
      <c r="A441" s="482"/>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row>
    <row r="442" spans="1:27" ht="12.75" customHeight="1" x14ac:dyDescent="0.2">
      <c r="A442" s="482"/>
      <c r="B442" s="482"/>
      <c r="C442" s="482"/>
      <c r="D442" s="482"/>
      <c r="E442" s="482"/>
      <c r="F442" s="482"/>
      <c r="G442" s="482"/>
      <c r="H442" s="482"/>
      <c r="I442" s="482"/>
      <c r="J442" s="482"/>
      <c r="K442" s="482"/>
      <c r="L442" s="482"/>
      <c r="M442" s="482"/>
      <c r="N442" s="482"/>
      <c r="O442" s="482"/>
      <c r="P442" s="482"/>
      <c r="Q442" s="482"/>
      <c r="R442" s="482"/>
      <c r="S442" s="482"/>
      <c r="T442" s="482"/>
      <c r="U442" s="482"/>
      <c r="V442" s="482"/>
      <c r="W442" s="482"/>
      <c r="X442" s="482"/>
      <c r="Y442" s="482"/>
      <c r="Z442" s="482"/>
      <c r="AA442" s="482"/>
    </row>
    <row r="443" spans="1:27" ht="12.75" customHeight="1" x14ac:dyDescent="0.2">
      <c r="A443" s="482"/>
      <c r="B443" s="482"/>
      <c r="C443" s="482"/>
      <c r="D443" s="482"/>
      <c r="E443" s="482"/>
      <c r="F443" s="482"/>
      <c r="G443" s="482"/>
      <c r="H443" s="482"/>
      <c r="I443" s="482"/>
      <c r="J443" s="482"/>
      <c r="K443" s="482"/>
      <c r="L443" s="482"/>
      <c r="M443" s="482"/>
      <c r="N443" s="482"/>
      <c r="O443" s="482"/>
      <c r="P443" s="482"/>
      <c r="Q443" s="482"/>
      <c r="R443" s="482"/>
      <c r="S443" s="482"/>
      <c r="T443" s="482"/>
      <c r="U443" s="482"/>
      <c r="V443" s="482"/>
      <c r="W443" s="482"/>
      <c r="X443" s="482"/>
      <c r="Y443" s="482"/>
      <c r="Z443" s="482"/>
      <c r="AA443" s="482"/>
    </row>
    <row r="444" spans="1:27" ht="12.75" customHeight="1" x14ac:dyDescent="0.2">
      <c r="A444" s="482"/>
      <c r="B444" s="482"/>
      <c r="C444" s="482"/>
      <c r="D444" s="482"/>
      <c r="E444" s="482"/>
      <c r="F444" s="482"/>
      <c r="G444" s="482"/>
      <c r="H444" s="482"/>
      <c r="I444" s="482"/>
      <c r="J444" s="482"/>
      <c r="K444" s="482"/>
      <c r="L444" s="482"/>
      <c r="M444" s="482"/>
      <c r="N444" s="482"/>
      <c r="O444" s="482"/>
      <c r="P444" s="482"/>
      <c r="Q444" s="482"/>
      <c r="R444" s="482"/>
      <c r="S444" s="482"/>
      <c r="T444" s="482"/>
      <c r="U444" s="482"/>
      <c r="V444" s="482"/>
      <c r="W444" s="482"/>
      <c r="X444" s="482"/>
      <c r="Y444" s="482"/>
      <c r="Z444" s="482"/>
      <c r="AA444" s="482"/>
    </row>
    <row r="445" spans="1:27" ht="12.75" customHeight="1" x14ac:dyDescent="0.2">
      <c r="A445" s="482"/>
      <c r="B445" s="482"/>
      <c r="C445" s="482"/>
      <c r="D445" s="482"/>
      <c r="E445" s="482"/>
      <c r="F445" s="482"/>
      <c r="G445" s="482"/>
      <c r="H445" s="482"/>
      <c r="I445" s="482"/>
      <c r="J445" s="482"/>
      <c r="K445" s="482"/>
      <c r="L445" s="482"/>
      <c r="M445" s="482"/>
      <c r="N445" s="482"/>
      <c r="O445" s="482"/>
      <c r="P445" s="482"/>
      <c r="Q445" s="482"/>
      <c r="R445" s="482"/>
      <c r="S445" s="482"/>
      <c r="T445" s="482"/>
      <c r="U445" s="482"/>
      <c r="V445" s="482"/>
      <c r="W445" s="482"/>
      <c r="X445" s="482"/>
      <c r="Y445" s="482"/>
      <c r="Z445" s="482"/>
      <c r="AA445" s="482"/>
    </row>
    <row r="446" spans="1:27" ht="12.75" customHeight="1" x14ac:dyDescent="0.2">
      <c r="A446" s="482"/>
      <c r="B446" s="482"/>
      <c r="C446" s="482"/>
      <c r="D446" s="482"/>
      <c r="E446" s="482"/>
      <c r="F446" s="482"/>
      <c r="G446" s="482"/>
      <c r="H446" s="482"/>
      <c r="I446" s="482"/>
      <c r="J446" s="482"/>
      <c r="K446" s="482"/>
      <c r="L446" s="482"/>
      <c r="M446" s="482"/>
      <c r="N446" s="482"/>
      <c r="O446" s="482"/>
      <c r="P446" s="482"/>
      <c r="Q446" s="482"/>
      <c r="R446" s="482"/>
      <c r="S446" s="482"/>
      <c r="T446" s="482"/>
      <c r="U446" s="482"/>
      <c r="V446" s="482"/>
      <c r="W446" s="482"/>
      <c r="X446" s="482"/>
      <c r="Y446" s="482"/>
      <c r="Z446" s="482"/>
      <c r="AA446" s="482"/>
    </row>
    <row r="447" spans="1:27" ht="12.75" customHeight="1" x14ac:dyDescent="0.2">
      <c r="A447" s="482"/>
      <c r="B447" s="482"/>
      <c r="C447" s="482"/>
      <c r="D447" s="482"/>
      <c r="E447" s="482"/>
      <c r="F447" s="482"/>
      <c r="G447" s="482"/>
      <c r="H447" s="482"/>
      <c r="I447" s="482"/>
      <c r="J447" s="482"/>
      <c r="K447" s="482"/>
      <c r="L447" s="482"/>
      <c r="M447" s="482"/>
      <c r="N447" s="482"/>
      <c r="O447" s="482"/>
      <c r="P447" s="482"/>
      <c r="Q447" s="482"/>
      <c r="R447" s="482"/>
      <c r="S447" s="482"/>
      <c r="T447" s="482"/>
      <c r="U447" s="482"/>
      <c r="V447" s="482"/>
      <c r="W447" s="482"/>
      <c r="X447" s="482"/>
      <c r="Y447" s="482"/>
      <c r="Z447" s="482"/>
      <c r="AA447" s="482"/>
    </row>
    <row r="448" spans="1:27" ht="12.75" customHeight="1" x14ac:dyDescent="0.2">
      <c r="A448" s="482"/>
      <c r="B448" s="482"/>
      <c r="C448" s="482"/>
      <c r="D448" s="482"/>
      <c r="E448" s="482"/>
      <c r="F448" s="482"/>
      <c r="G448" s="482"/>
      <c r="H448" s="482"/>
      <c r="I448" s="482"/>
      <c r="J448" s="482"/>
      <c r="K448" s="482"/>
      <c r="L448" s="482"/>
      <c r="M448" s="482"/>
      <c r="N448" s="482"/>
      <c r="O448" s="482"/>
      <c r="P448" s="482"/>
      <c r="Q448" s="482"/>
      <c r="R448" s="482"/>
      <c r="S448" s="482"/>
      <c r="T448" s="482"/>
      <c r="U448" s="482"/>
      <c r="V448" s="482"/>
      <c r="W448" s="482"/>
      <c r="X448" s="482"/>
      <c r="Y448" s="482"/>
      <c r="Z448" s="482"/>
      <c r="AA448" s="482"/>
    </row>
    <row r="449" spans="1:27" ht="12.75" customHeight="1" x14ac:dyDescent="0.2">
      <c r="A449" s="482"/>
      <c r="B449" s="482"/>
      <c r="C449" s="482"/>
      <c r="D449" s="482"/>
      <c r="E449" s="482"/>
      <c r="F449" s="482"/>
      <c r="G449" s="482"/>
      <c r="H449" s="482"/>
      <c r="I449" s="482"/>
      <c r="J449" s="482"/>
      <c r="K449" s="482"/>
      <c r="L449" s="482"/>
      <c r="M449" s="482"/>
      <c r="N449" s="482"/>
      <c r="O449" s="482"/>
      <c r="P449" s="482"/>
      <c r="Q449" s="482"/>
      <c r="R449" s="482"/>
      <c r="S449" s="482"/>
      <c r="T449" s="482"/>
      <c r="U449" s="482"/>
      <c r="V449" s="482"/>
      <c r="W449" s="482"/>
      <c r="X449" s="482"/>
      <c r="Y449" s="482"/>
      <c r="Z449" s="482"/>
      <c r="AA449" s="482"/>
    </row>
    <row r="450" spans="1:27" ht="12.75" customHeight="1" x14ac:dyDescent="0.2">
      <c r="A450" s="482"/>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row>
    <row r="451" spans="1:27" ht="12.75" customHeight="1" x14ac:dyDescent="0.2">
      <c r="A451" s="482"/>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row>
    <row r="452" spans="1:27" ht="12.75" customHeight="1" x14ac:dyDescent="0.2">
      <c r="A452" s="482"/>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row>
    <row r="453" spans="1:27" ht="12.75" customHeight="1" x14ac:dyDescent="0.2">
      <c r="A453" s="482"/>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row>
    <row r="454" spans="1:27" ht="12.75" customHeight="1" x14ac:dyDescent="0.2">
      <c r="A454" s="482"/>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row>
    <row r="455" spans="1:27" ht="12.75" customHeight="1" x14ac:dyDescent="0.2">
      <c r="A455" s="482"/>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row>
    <row r="456" spans="1:27" ht="12.75" customHeight="1" x14ac:dyDescent="0.2">
      <c r="A456" s="482"/>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row>
    <row r="457" spans="1:27" ht="12.75" customHeight="1" x14ac:dyDescent="0.2">
      <c r="A457" s="482"/>
      <c r="B457" s="482"/>
      <c r="C457" s="482"/>
      <c r="D457" s="482"/>
      <c r="E457" s="482"/>
      <c r="F457" s="482"/>
      <c r="G457" s="482"/>
      <c r="H457" s="482"/>
      <c r="I457" s="482"/>
      <c r="J457" s="482"/>
      <c r="K457" s="482"/>
      <c r="L457" s="482"/>
      <c r="M457" s="482"/>
      <c r="N457" s="482"/>
      <c r="O457" s="482"/>
      <c r="P457" s="482"/>
      <c r="Q457" s="482"/>
      <c r="R457" s="482"/>
      <c r="S457" s="482"/>
      <c r="T457" s="482"/>
      <c r="U457" s="482"/>
      <c r="V457" s="482"/>
      <c r="W457" s="482"/>
      <c r="X457" s="482"/>
      <c r="Y457" s="482"/>
      <c r="Z457" s="482"/>
      <c r="AA457" s="482"/>
    </row>
    <row r="458" spans="1:27" ht="12.75" customHeight="1" x14ac:dyDescent="0.2">
      <c r="A458" s="482"/>
      <c r="B458" s="482"/>
      <c r="C458" s="482"/>
      <c r="D458" s="482"/>
      <c r="E458" s="482"/>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row>
    <row r="459" spans="1:27" ht="12.75" customHeight="1" x14ac:dyDescent="0.2">
      <c r="A459" s="482"/>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2"/>
      <c r="Z459" s="482"/>
      <c r="AA459" s="482"/>
    </row>
    <row r="460" spans="1:27" ht="12.75" customHeight="1" x14ac:dyDescent="0.2">
      <c r="A460" s="482"/>
      <c r="B460" s="482"/>
      <c r="C460" s="482"/>
      <c r="D460" s="482"/>
      <c r="E460" s="482"/>
      <c r="F460" s="482"/>
      <c r="G460" s="482"/>
      <c r="H460" s="482"/>
      <c r="I460" s="482"/>
      <c r="J460" s="482"/>
      <c r="K460" s="482"/>
      <c r="L460" s="482"/>
      <c r="M460" s="482"/>
      <c r="N460" s="482"/>
      <c r="O460" s="482"/>
      <c r="P460" s="482"/>
      <c r="Q460" s="482"/>
      <c r="R460" s="482"/>
      <c r="S460" s="482"/>
      <c r="T460" s="482"/>
      <c r="U460" s="482"/>
      <c r="V460" s="482"/>
      <c r="W460" s="482"/>
      <c r="X460" s="482"/>
      <c r="Y460" s="482"/>
      <c r="Z460" s="482"/>
      <c r="AA460" s="482"/>
    </row>
    <row r="461" spans="1:27" ht="12.75" customHeight="1" x14ac:dyDescent="0.2">
      <c r="A461" s="482"/>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row>
    <row r="462" spans="1:27" ht="12.75" customHeight="1" x14ac:dyDescent="0.2">
      <c r="A462" s="482"/>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row>
    <row r="463" spans="1:27" ht="12.75" customHeight="1" x14ac:dyDescent="0.2">
      <c r="A463" s="482"/>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row>
    <row r="464" spans="1:27" ht="12.75" customHeight="1" x14ac:dyDescent="0.2">
      <c r="A464" s="482"/>
      <c r="B464" s="482"/>
      <c r="C464" s="482"/>
      <c r="D464" s="482"/>
      <c r="E464" s="482"/>
      <c r="F464" s="482"/>
      <c r="G464" s="482"/>
      <c r="H464" s="482"/>
      <c r="I464" s="482"/>
      <c r="J464" s="482"/>
      <c r="K464" s="482"/>
      <c r="L464" s="482"/>
      <c r="M464" s="482"/>
      <c r="N464" s="482"/>
      <c r="O464" s="482"/>
      <c r="P464" s="482"/>
      <c r="Q464" s="482"/>
      <c r="R464" s="482"/>
      <c r="S464" s="482"/>
      <c r="T464" s="482"/>
      <c r="U464" s="482"/>
      <c r="V464" s="482"/>
      <c r="W464" s="482"/>
      <c r="X464" s="482"/>
      <c r="Y464" s="482"/>
      <c r="Z464" s="482"/>
      <c r="AA464" s="482"/>
    </row>
    <row r="465" spans="1:27" ht="12.75" customHeight="1" x14ac:dyDescent="0.2">
      <c r="A465" s="482"/>
      <c r="B465" s="482"/>
      <c r="C465" s="482"/>
      <c r="D465" s="482"/>
      <c r="E465" s="482"/>
      <c r="F465" s="482"/>
      <c r="G465" s="482"/>
      <c r="H465" s="482"/>
      <c r="I465" s="482"/>
      <c r="J465" s="482"/>
      <c r="K465" s="482"/>
      <c r="L465" s="482"/>
      <c r="M465" s="482"/>
      <c r="N465" s="482"/>
      <c r="O465" s="482"/>
      <c r="P465" s="482"/>
      <c r="Q465" s="482"/>
      <c r="R465" s="482"/>
      <c r="S465" s="482"/>
      <c r="T465" s="482"/>
      <c r="U465" s="482"/>
      <c r="V465" s="482"/>
      <c r="W465" s="482"/>
      <c r="X465" s="482"/>
      <c r="Y465" s="482"/>
      <c r="Z465" s="482"/>
      <c r="AA465" s="482"/>
    </row>
    <row r="466" spans="1:27" ht="12.75" customHeight="1" x14ac:dyDescent="0.2">
      <c r="A466" s="482"/>
      <c r="B466" s="482"/>
      <c r="C466" s="482"/>
      <c r="D466" s="482"/>
      <c r="E466" s="482"/>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row>
    <row r="467" spans="1:27" ht="12.75" customHeight="1" x14ac:dyDescent="0.2">
      <c r="A467" s="482"/>
      <c r="B467" s="482"/>
      <c r="C467" s="482"/>
      <c r="D467" s="482"/>
      <c r="E467" s="482"/>
      <c r="F467" s="482"/>
      <c r="G467" s="482"/>
      <c r="H467" s="482"/>
      <c r="I467" s="482"/>
      <c r="J467" s="482"/>
      <c r="K467" s="482"/>
      <c r="L467" s="482"/>
      <c r="M467" s="482"/>
      <c r="N467" s="482"/>
      <c r="O467" s="482"/>
      <c r="P467" s="482"/>
      <c r="Q467" s="482"/>
      <c r="R467" s="482"/>
      <c r="S467" s="482"/>
      <c r="T467" s="482"/>
      <c r="U467" s="482"/>
      <c r="V467" s="482"/>
      <c r="W467" s="482"/>
      <c r="X467" s="482"/>
      <c r="Y467" s="482"/>
      <c r="Z467" s="482"/>
      <c r="AA467" s="482"/>
    </row>
    <row r="468" spans="1:27" ht="12.75" customHeight="1" x14ac:dyDescent="0.2">
      <c r="A468" s="482"/>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row>
    <row r="469" spans="1:27" ht="12.75" customHeight="1" x14ac:dyDescent="0.2">
      <c r="A469" s="482"/>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row>
    <row r="470" spans="1:27" ht="12.75" customHeight="1" x14ac:dyDescent="0.2">
      <c r="A470" s="482"/>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row>
    <row r="471" spans="1:27" ht="12.75" customHeight="1" x14ac:dyDescent="0.2">
      <c r="A471" s="482"/>
      <c r="B471" s="482"/>
      <c r="C471" s="482"/>
      <c r="D471" s="482"/>
      <c r="E471" s="482"/>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row>
    <row r="472" spans="1:27" ht="12.75" customHeight="1" x14ac:dyDescent="0.2">
      <c r="A472" s="482"/>
      <c r="B472" s="482"/>
      <c r="C472" s="482"/>
      <c r="D472" s="482"/>
      <c r="E472" s="482"/>
      <c r="F472" s="482"/>
      <c r="G472" s="482"/>
      <c r="H472" s="482"/>
      <c r="I472" s="482"/>
      <c r="J472" s="482"/>
      <c r="K472" s="482"/>
      <c r="L472" s="482"/>
      <c r="M472" s="482"/>
      <c r="N472" s="482"/>
      <c r="O472" s="482"/>
      <c r="P472" s="482"/>
      <c r="Q472" s="482"/>
      <c r="R472" s="482"/>
      <c r="S472" s="482"/>
      <c r="T472" s="482"/>
      <c r="U472" s="482"/>
      <c r="V472" s="482"/>
      <c r="W472" s="482"/>
      <c r="X472" s="482"/>
      <c r="Y472" s="482"/>
      <c r="Z472" s="482"/>
      <c r="AA472" s="482"/>
    </row>
    <row r="473" spans="1:27" ht="12.75" customHeight="1" x14ac:dyDescent="0.2">
      <c r="A473" s="482"/>
      <c r="B473" s="482"/>
      <c r="C473" s="482"/>
      <c r="D473" s="482"/>
      <c r="E473" s="482"/>
      <c r="F473" s="482"/>
      <c r="G473" s="482"/>
      <c r="H473" s="482"/>
      <c r="I473" s="482"/>
      <c r="J473" s="482"/>
      <c r="K473" s="482"/>
      <c r="L473" s="482"/>
      <c r="M473" s="482"/>
      <c r="N473" s="482"/>
      <c r="O473" s="482"/>
      <c r="P473" s="482"/>
      <c r="Q473" s="482"/>
      <c r="R473" s="482"/>
      <c r="S473" s="482"/>
      <c r="T473" s="482"/>
      <c r="U473" s="482"/>
      <c r="V473" s="482"/>
      <c r="W473" s="482"/>
      <c r="X473" s="482"/>
      <c r="Y473" s="482"/>
      <c r="Z473" s="482"/>
      <c r="AA473" s="482"/>
    </row>
    <row r="474" spans="1:27" ht="12.75" customHeight="1" x14ac:dyDescent="0.2">
      <c r="A474" s="482"/>
      <c r="B474" s="482"/>
      <c r="C474" s="482"/>
      <c r="D474" s="482"/>
      <c r="E474" s="482"/>
      <c r="F474" s="482"/>
      <c r="G474" s="482"/>
      <c r="H474" s="482"/>
      <c r="I474" s="482"/>
      <c r="J474" s="482"/>
      <c r="K474" s="482"/>
      <c r="L474" s="482"/>
      <c r="M474" s="482"/>
      <c r="N474" s="482"/>
      <c r="O474" s="482"/>
      <c r="P474" s="482"/>
      <c r="Q474" s="482"/>
      <c r="R474" s="482"/>
      <c r="S474" s="482"/>
      <c r="T474" s="482"/>
      <c r="U474" s="482"/>
      <c r="V474" s="482"/>
      <c r="W474" s="482"/>
      <c r="X474" s="482"/>
      <c r="Y474" s="482"/>
      <c r="Z474" s="482"/>
      <c r="AA474" s="482"/>
    </row>
    <row r="475" spans="1:27" ht="12.75" customHeight="1" x14ac:dyDescent="0.2">
      <c r="A475" s="482"/>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row>
    <row r="476" spans="1:27" ht="12.75" customHeight="1" x14ac:dyDescent="0.2">
      <c r="A476" s="482"/>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row>
    <row r="477" spans="1:27" ht="12.75" customHeight="1" x14ac:dyDescent="0.2">
      <c r="A477" s="482"/>
      <c r="B477" s="482"/>
      <c r="C477" s="482"/>
      <c r="D477" s="482"/>
      <c r="E477" s="482"/>
      <c r="F477" s="482"/>
      <c r="G477" s="482"/>
      <c r="H477" s="482"/>
      <c r="I477" s="482"/>
      <c r="J477" s="482"/>
      <c r="K477" s="482"/>
      <c r="L477" s="482"/>
      <c r="M477" s="482"/>
      <c r="N477" s="482"/>
      <c r="O477" s="482"/>
      <c r="P477" s="482"/>
      <c r="Q477" s="482"/>
      <c r="R477" s="482"/>
      <c r="S477" s="482"/>
      <c r="T477" s="482"/>
      <c r="U477" s="482"/>
      <c r="V477" s="482"/>
      <c r="W477" s="482"/>
      <c r="X477" s="482"/>
      <c r="Y477" s="482"/>
      <c r="Z477" s="482"/>
      <c r="AA477" s="482"/>
    </row>
    <row r="478" spans="1:27" ht="12.75" customHeight="1" x14ac:dyDescent="0.2">
      <c r="A478" s="482"/>
      <c r="B478" s="482"/>
      <c r="C478" s="482"/>
      <c r="D478" s="482"/>
      <c r="E478" s="482"/>
      <c r="F478" s="482"/>
      <c r="G478" s="482"/>
      <c r="H478" s="482"/>
      <c r="I478" s="482"/>
      <c r="J478" s="482"/>
      <c r="K478" s="482"/>
      <c r="L478" s="482"/>
      <c r="M478" s="482"/>
      <c r="N478" s="482"/>
      <c r="O478" s="482"/>
      <c r="P478" s="482"/>
      <c r="Q478" s="482"/>
      <c r="R478" s="482"/>
      <c r="S478" s="482"/>
      <c r="T478" s="482"/>
      <c r="U478" s="482"/>
      <c r="V478" s="482"/>
      <c r="W478" s="482"/>
      <c r="X478" s="482"/>
      <c r="Y478" s="482"/>
      <c r="Z478" s="482"/>
      <c r="AA478" s="482"/>
    </row>
    <row r="479" spans="1:27" ht="12.75" customHeight="1" x14ac:dyDescent="0.2">
      <c r="A479" s="482"/>
      <c r="B479" s="482"/>
      <c r="C479" s="482"/>
      <c r="D479" s="482"/>
      <c r="E479" s="482"/>
      <c r="F479" s="482"/>
      <c r="G479" s="482"/>
      <c r="H479" s="482"/>
      <c r="I479" s="482"/>
      <c r="J479" s="482"/>
      <c r="K479" s="482"/>
      <c r="L479" s="482"/>
      <c r="M479" s="482"/>
      <c r="N479" s="482"/>
      <c r="O479" s="482"/>
      <c r="P479" s="482"/>
      <c r="Q479" s="482"/>
      <c r="R479" s="482"/>
      <c r="S479" s="482"/>
      <c r="T479" s="482"/>
      <c r="U479" s="482"/>
      <c r="V479" s="482"/>
      <c r="W479" s="482"/>
      <c r="X479" s="482"/>
      <c r="Y479" s="482"/>
      <c r="Z479" s="482"/>
      <c r="AA479" s="482"/>
    </row>
    <row r="480" spans="1:27" ht="12.75" customHeight="1" x14ac:dyDescent="0.2">
      <c r="A480" s="482"/>
      <c r="B480" s="482"/>
      <c r="C480" s="482"/>
      <c r="D480" s="482"/>
      <c r="E480" s="482"/>
      <c r="F480" s="482"/>
      <c r="G480" s="482"/>
      <c r="H480" s="482"/>
      <c r="I480" s="482"/>
      <c r="J480" s="482"/>
      <c r="K480" s="482"/>
      <c r="L480" s="482"/>
      <c r="M480" s="482"/>
      <c r="N480" s="482"/>
      <c r="O480" s="482"/>
      <c r="P480" s="482"/>
      <c r="Q480" s="482"/>
      <c r="R480" s="482"/>
      <c r="S480" s="482"/>
      <c r="T480" s="482"/>
      <c r="U480" s="482"/>
      <c r="V480" s="482"/>
      <c r="W480" s="482"/>
      <c r="X480" s="482"/>
      <c r="Y480" s="482"/>
      <c r="Z480" s="482"/>
      <c r="AA480" s="482"/>
    </row>
    <row r="481" spans="1:27" ht="12.75" customHeight="1" x14ac:dyDescent="0.2">
      <c r="A481" s="482"/>
      <c r="B481" s="482"/>
      <c r="C481" s="482"/>
      <c r="D481" s="482"/>
      <c r="E481" s="482"/>
      <c r="F481" s="482"/>
      <c r="G481" s="482"/>
      <c r="H481" s="482"/>
      <c r="I481" s="482"/>
      <c r="J481" s="482"/>
      <c r="K481" s="482"/>
      <c r="L481" s="482"/>
      <c r="M481" s="482"/>
      <c r="N481" s="482"/>
      <c r="O481" s="482"/>
      <c r="P481" s="482"/>
      <c r="Q481" s="482"/>
      <c r="R481" s="482"/>
      <c r="S481" s="482"/>
      <c r="T481" s="482"/>
      <c r="U481" s="482"/>
      <c r="V481" s="482"/>
      <c r="W481" s="482"/>
      <c r="X481" s="482"/>
      <c r="Y481" s="482"/>
      <c r="Z481" s="482"/>
      <c r="AA481" s="482"/>
    </row>
    <row r="482" spans="1:27" ht="12.75" customHeight="1" x14ac:dyDescent="0.2">
      <c r="A482" s="482"/>
      <c r="B482" s="482"/>
      <c r="C482" s="482"/>
      <c r="D482" s="482"/>
      <c r="E482" s="482"/>
      <c r="F482" s="482"/>
      <c r="G482" s="482"/>
      <c r="H482" s="482"/>
      <c r="I482" s="482"/>
      <c r="J482" s="482"/>
      <c r="K482" s="482"/>
      <c r="L482" s="482"/>
      <c r="M482" s="482"/>
      <c r="N482" s="482"/>
      <c r="O482" s="482"/>
      <c r="P482" s="482"/>
      <c r="Q482" s="482"/>
      <c r="R482" s="482"/>
      <c r="S482" s="482"/>
      <c r="T482" s="482"/>
      <c r="U482" s="482"/>
      <c r="V482" s="482"/>
      <c r="W482" s="482"/>
      <c r="X482" s="482"/>
      <c r="Y482" s="482"/>
      <c r="Z482" s="482"/>
      <c r="AA482" s="482"/>
    </row>
    <row r="483" spans="1:27" ht="12.75" customHeight="1" x14ac:dyDescent="0.2">
      <c r="A483" s="482"/>
      <c r="B483" s="482"/>
      <c r="C483" s="482"/>
      <c r="D483" s="482"/>
      <c r="E483" s="482"/>
      <c r="F483" s="482"/>
      <c r="G483" s="482"/>
      <c r="H483" s="482"/>
      <c r="I483" s="482"/>
      <c r="J483" s="482"/>
      <c r="K483" s="482"/>
      <c r="L483" s="482"/>
      <c r="M483" s="482"/>
      <c r="N483" s="482"/>
      <c r="O483" s="482"/>
      <c r="P483" s="482"/>
      <c r="Q483" s="482"/>
      <c r="R483" s="482"/>
      <c r="S483" s="482"/>
      <c r="T483" s="482"/>
      <c r="U483" s="482"/>
      <c r="V483" s="482"/>
      <c r="W483" s="482"/>
      <c r="X483" s="482"/>
      <c r="Y483" s="482"/>
      <c r="Z483" s="482"/>
      <c r="AA483" s="482"/>
    </row>
    <row r="484" spans="1:27" ht="12.75" customHeight="1" x14ac:dyDescent="0.2">
      <c r="A484" s="482"/>
      <c r="B484" s="482"/>
      <c r="C484" s="482"/>
      <c r="D484" s="482"/>
      <c r="E484" s="482"/>
      <c r="F484" s="482"/>
      <c r="G484" s="482"/>
      <c r="H484" s="482"/>
      <c r="I484" s="482"/>
      <c r="J484" s="482"/>
      <c r="K484" s="482"/>
      <c r="L484" s="482"/>
      <c r="M484" s="482"/>
      <c r="N484" s="482"/>
      <c r="O484" s="482"/>
      <c r="P484" s="482"/>
      <c r="Q484" s="482"/>
      <c r="R484" s="482"/>
      <c r="S484" s="482"/>
      <c r="T484" s="482"/>
      <c r="U484" s="482"/>
      <c r="V484" s="482"/>
      <c r="W484" s="482"/>
      <c r="X484" s="482"/>
      <c r="Y484" s="482"/>
      <c r="Z484" s="482"/>
      <c r="AA484" s="482"/>
    </row>
    <row r="485" spans="1:27" ht="12.75" customHeight="1" x14ac:dyDescent="0.2">
      <c r="A485" s="482"/>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row>
    <row r="486" spans="1:27" ht="12.75" customHeight="1" x14ac:dyDescent="0.2">
      <c r="A486" s="482"/>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row>
    <row r="487" spans="1:27" ht="12.75" customHeight="1" x14ac:dyDescent="0.2">
      <c r="A487" s="482"/>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row>
    <row r="488" spans="1:27" ht="12.75" customHeight="1" x14ac:dyDescent="0.2">
      <c r="A488" s="482"/>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row>
    <row r="489" spans="1:27" ht="12.75" customHeight="1" x14ac:dyDescent="0.2">
      <c r="A489" s="482"/>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row>
    <row r="490" spans="1:27" ht="12.75" customHeight="1" x14ac:dyDescent="0.2">
      <c r="A490" s="482"/>
      <c r="B490" s="482"/>
      <c r="C490" s="482"/>
      <c r="D490" s="482"/>
      <c r="E490" s="482"/>
      <c r="F490" s="482"/>
      <c r="G490" s="482"/>
      <c r="H490" s="482"/>
      <c r="I490" s="482"/>
      <c r="J490" s="482"/>
      <c r="K490" s="482"/>
      <c r="L490" s="482"/>
      <c r="M490" s="482"/>
      <c r="N490" s="482"/>
      <c r="O490" s="482"/>
      <c r="P490" s="482"/>
      <c r="Q490" s="482"/>
      <c r="R490" s="482"/>
      <c r="S490" s="482"/>
      <c r="T490" s="482"/>
      <c r="U490" s="482"/>
      <c r="V490" s="482"/>
      <c r="W490" s="482"/>
      <c r="X490" s="482"/>
      <c r="Y490" s="482"/>
      <c r="Z490" s="482"/>
      <c r="AA490" s="482"/>
    </row>
    <row r="491" spans="1:27" ht="12.75" customHeight="1" x14ac:dyDescent="0.2">
      <c r="A491" s="482"/>
      <c r="B491" s="482"/>
      <c r="C491" s="482"/>
      <c r="D491" s="482"/>
      <c r="E491" s="482"/>
      <c r="F491" s="482"/>
      <c r="G491" s="482"/>
      <c r="H491" s="482"/>
      <c r="I491" s="482"/>
      <c r="J491" s="482"/>
      <c r="K491" s="482"/>
      <c r="L491" s="482"/>
      <c r="M491" s="482"/>
      <c r="N491" s="482"/>
      <c r="O491" s="482"/>
      <c r="P491" s="482"/>
      <c r="Q491" s="482"/>
      <c r="R491" s="482"/>
      <c r="S491" s="482"/>
      <c r="T491" s="482"/>
      <c r="U491" s="482"/>
      <c r="V491" s="482"/>
      <c r="W491" s="482"/>
      <c r="X491" s="482"/>
      <c r="Y491" s="482"/>
      <c r="Z491" s="482"/>
      <c r="AA491" s="482"/>
    </row>
    <row r="492" spans="1:27" ht="12.75" customHeight="1" x14ac:dyDescent="0.2">
      <c r="A492" s="482"/>
      <c r="B492" s="482"/>
      <c r="C492" s="482"/>
      <c r="D492" s="482"/>
      <c r="E492" s="482"/>
      <c r="F492" s="482"/>
      <c r="G492" s="482"/>
      <c r="H492" s="482"/>
      <c r="I492" s="482"/>
      <c r="J492" s="482"/>
      <c r="K492" s="482"/>
      <c r="L492" s="482"/>
      <c r="M492" s="482"/>
      <c r="N492" s="482"/>
      <c r="O492" s="482"/>
      <c r="P492" s="482"/>
      <c r="Q492" s="482"/>
      <c r="R492" s="482"/>
      <c r="S492" s="482"/>
      <c r="T492" s="482"/>
      <c r="U492" s="482"/>
      <c r="V492" s="482"/>
      <c r="W492" s="482"/>
      <c r="X492" s="482"/>
      <c r="Y492" s="482"/>
      <c r="Z492" s="482"/>
      <c r="AA492" s="482"/>
    </row>
    <row r="493" spans="1:27" ht="12.75" customHeight="1" x14ac:dyDescent="0.2">
      <c r="A493" s="482"/>
      <c r="B493" s="482"/>
      <c r="C493" s="482"/>
      <c r="D493" s="482"/>
      <c r="E493" s="482"/>
      <c r="F493" s="482"/>
      <c r="G493" s="482"/>
      <c r="H493" s="482"/>
      <c r="I493" s="482"/>
      <c r="J493" s="482"/>
      <c r="K493" s="482"/>
      <c r="L493" s="482"/>
      <c r="M493" s="482"/>
      <c r="N493" s="482"/>
      <c r="O493" s="482"/>
      <c r="P493" s="482"/>
      <c r="Q493" s="482"/>
      <c r="R493" s="482"/>
      <c r="S493" s="482"/>
      <c r="T493" s="482"/>
      <c r="U493" s="482"/>
      <c r="V493" s="482"/>
      <c r="W493" s="482"/>
      <c r="X493" s="482"/>
      <c r="Y493" s="482"/>
      <c r="Z493" s="482"/>
      <c r="AA493" s="482"/>
    </row>
    <row r="494" spans="1:27" ht="12.75" customHeight="1" x14ac:dyDescent="0.2">
      <c r="A494" s="482"/>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row>
    <row r="495" spans="1:27" ht="12.75" customHeight="1" x14ac:dyDescent="0.2">
      <c r="A495" s="482"/>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row>
    <row r="496" spans="1:27" ht="12.75" customHeight="1" x14ac:dyDescent="0.2">
      <c r="A496" s="482"/>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row>
    <row r="497" spans="1:27" ht="12.75" customHeight="1" x14ac:dyDescent="0.2">
      <c r="A497" s="482"/>
      <c r="B497" s="482"/>
      <c r="C497" s="482"/>
      <c r="D497" s="482"/>
      <c r="E497" s="482"/>
      <c r="F497" s="482"/>
      <c r="G497" s="482"/>
      <c r="H497" s="482"/>
      <c r="I497" s="482"/>
      <c r="J497" s="482"/>
      <c r="K497" s="482"/>
      <c r="L497" s="482"/>
      <c r="M497" s="482"/>
      <c r="N497" s="482"/>
      <c r="O497" s="482"/>
      <c r="P497" s="482"/>
      <c r="Q497" s="482"/>
      <c r="R497" s="482"/>
      <c r="S497" s="482"/>
      <c r="T497" s="482"/>
      <c r="U497" s="482"/>
      <c r="V497" s="482"/>
      <c r="W497" s="482"/>
      <c r="X497" s="482"/>
      <c r="Y497" s="482"/>
      <c r="Z497" s="482"/>
      <c r="AA497" s="482"/>
    </row>
    <row r="498" spans="1:27" ht="12.75" customHeight="1" x14ac:dyDescent="0.2">
      <c r="A498" s="482"/>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2"/>
      <c r="Z498" s="482"/>
      <c r="AA498" s="482"/>
    </row>
    <row r="499" spans="1:27" ht="12.75" customHeight="1" x14ac:dyDescent="0.2">
      <c r="A499" s="482"/>
      <c r="B499" s="482"/>
      <c r="C499" s="482"/>
      <c r="D499" s="482"/>
      <c r="E499" s="482"/>
      <c r="F499" s="482"/>
      <c r="G499" s="482"/>
      <c r="H499" s="482"/>
      <c r="I499" s="482"/>
      <c r="J499" s="482"/>
      <c r="K499" s="482"/>
      <c r="L499" s="482"/>
      <c r="M499" s="482"/>
      <c r="N499" s="482"/>
      <c r="O499" s="482"/>
      <c r="P499" s="482"/>
      <c r="Q499" s="482"/>
      <c r="R499" s="482"/>
      <c r="S499" s="482"/>
      <c r="T499" s="482"/>
      <c r="U499" s="482"/>
      <c r="V499" s="482"/>
      <c r="W499" s="482"/>
      <c r="X499" s="482"/>
      <c r="Y499" s="482"/>
      <c r="Z499" s="482"/>
      <c r="AA499" s="482"/>
    </row>
    <row r="500" spans="1:27" ht="12.75" customHeight="1" x14ac:dyDescent="0.2">
      <c r="A500" s="482"/>
      <c r="B500" s="482"/>
      <c r="C500" s="482"/>
      <c r="D500" s="482"/>
      <c r="E500" s="482"/>
      <c r="F500" s="482"/>
      <c r="G500" s="482"/>
      <c r="H500" s="482"/>
      <c r="I500" s="482"/>
      <c r="J500" s="482"/>
      <c r="K500" s="482"/>
      <c r="L500" s="482"/>
      <c r="M500" s="482"/>
      <c r="N500" s="482"/>
      <c r="O500" s="482"/>
      <c r="P500" s="482"/>
      <c r="Q500" s="482"/>
      <c r="R500" s="482"/>
      <c r="S500" s="482"/>
      <c r="T500" s="482"/>
      <c r="U500" s="482"/>
      <c r="V500" s="482"/>
      <c r="W500" s="482"/>
      <c r="X500" s="482"/>
      <c r="Y500" s="482"/>
      <c r="Z500" s="482"/>
      <c r="AA500" s="482"/>
    </row>
    <row r="501" spans="1:27" ht="12.75" customHeight="1" x14ac:dyDescent="0.2">
      <c r="A501" s="482"/>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row>
    <row r="502" spans="1:27" ht="12.75" customHeight="1" x14ac:dyDescent="0.2">
      <c r="A502" s="482"/>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row>
    <row r="503" spans="1:27" ht="12.75" customHeight="1" x14ac:dyDescent="0.2">
      <c r="A503" s="482"/>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row>
    <row r="504" spans="1:27" ht="12.75" customHeight="1" x14ac:dyDescent="0.2">
      <c r="A504" s="482"/>
      <c r="B504" s="482"/>
      <c r="C504" s="482"/>
      <c r="D504" s="482"/>
      <c r="E504" s="482"/>
      <c r="F504" s="482"/>
      <c r="G504" s="482"/>
      <c r="H504" s="482"/>
      <c r="I504" s="482"/>
      <c r="J504" s="482"/>
      <c r="K504" s="482"/>
      <c r="L504" s="482"/>
      <c r="M504" s="482"/>
      <c r="N504" s="482"/>
      <c r="O504" s="482"/>
      <c r="P504" s="482"/>
      <c r="Q504" s="482"/>
      <c r="R504" s="482"/>
      <c r="S504" s="482"/>
      <c r="T504" s="482"/>
      <c r="U504" s="482"/>
      <c r="V504" s="482"/>
      <c r="W504" s="482"/>
      <c r="X504" s="482"/>
      <c r="Y504" s="482"/>
      <c r="Z504" s="482"/>
      <c r="AA504" s="482"/>
    </row>
    <row r="505" spans="1:27" ht="12.75" customHeight="1" x14ac:dyDescent="0.2">
      <c r="A505" s="482"/>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row>
    <row r="506" spans="1:27" ht="12.75" customHeight="1" x14ac:dyDescent="0.2">
      <c r="A506" s="482"/>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row>
    <row r="507" spans="1:27" ht="12.75" customHeight="1" x14ac:dyDescent="0.2">
      <c r="A507" s="482"/>
      <c r="B507" s="482"/>
      <c r="C507" s="482"/>
      <c r="D507" s="482"/>
      <c r="E507" s="482"/>
      <c r="F507" s="482"/>
      <c r="G507" s="482"/>
      <c r="H507" s="482"/>
      <c r="I507" s="482"/>
      <c r="J507" s="482"/>
      <c r="K507" s="482"/>
      <c r="L507" s="482"/>
      <c r="M507" s="482"/>
      <c r="N507" s="482"/>
      <c r="O507" s="482"/>
      <c r="P507" s="482"/>
      <c r="Q507" s="482"/>
      <c r="R507" s="482"/>
      <c r="S507" s="482"/>
      <c r="T507" s="482"/>
      <c r="U507" s="482"/>
      <c r="V507" s="482"/>
      <c r="W507" s="482"/>
      <c r="X507" s="482"/>
      <c r="Y507" s="482"/>
      <c r="Z507" s="482"/>
      <c r="AA507" s="482"/>
    </row>
    <row r="508" spans="1:27" ht="12.75" customHeight="1" x14ac:dyDescent="0.2">
      <c r="A508" s="482"/>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row>
    <row r="509" spans="1:27" ht="12.75" customHeight="1" x14ac:dyDescent="0.2">
      <c r="A509" s="482"/>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row>
    <row r="510" spans="1:27" ht="12.75" customHeight="1" x14ac:dyDescent="0.2">
      <c r="A510" s="482"/>
      <c r="B510" s="482"/>
      <c r="C510" s="482"/>
      <c r="D510" s="482"/>
      <c r="E510" s="482"/>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row>
    <row r="511" spans="1:27" ht="12.75" customHeight="1" x14ac:dyDescent="0.2">
      <c r="A511" s="482"/>
      <c r="B511" s="482"/>
      <c r="C511" s="482"/>
      <c r="D511" s="482"/>
      <c r="E511" s="482"/>
      <c r="F511" s="482"/>
      <c r="G511" s="482"/>
      <c r="H511" s="482"/>
      <c r="I511" s="482"/>
      <c r="J511" s="482"/>
      <c r="K511" s="482"/>
      <c r="L511" s="482"/>
      <c r="M511" s="482"/>
      <c r="N511" s="482"/>
      <c r="O511" s="482"/>
      <c r="P511" s="482"/>
      <c r="Q511" s="482"/>
      <c r="R511" s="482"/>
      <c r="S511" s="482"/>
      <c r="T511" s="482"/>
      <c r="U511" s="482"/>
      <c r="V511" s="482"/>
      <c r="W511" s="482"/>
      <c r="X511" s="482"/>
      <c r="Y511" s="482"/>
      <c r="Z511" s="482"/>
      <c r="AA511" s="482"/>
    </row>
    <row r="512" spans="1:27" ht="12.75" customHeight="1" x14ac:dyDescent="0.2">
      <c r="A512" s="482"/>
      <c r="B512" s="482"/>
      <c r="C512" s="482"/>
      <c r="D512" s="482"/>
      <c r="E512" s="482"/>
      <c r="F512" s="482"/>
      <c r="G512" s="482"/>
      <c r="H512" s="482"/>
      <c r="I512" s="482"/>
      <c r="J512" s="482"/>
      <c r="K512" s="482"/>
      <c r="L512" s="482"/>
      <c r="M512" s="482"/>
      <c r="N512" s="482"/>
      <c r="O512" s="482"/>
      <c r="P512" s="482"/>
      <c r="Q512" s="482"/>
      <c r="R512" s="482"/>
      <c r="S512" s="482"/>
      <c r="T512" s="482"/>
      <c r="U512" s="482"/>
      <c r="V512" s="482"/>
      <c r="W512" s="482"/>
      <c r="X512" s="482"/>
      <c r="Y512" s="482"/>
      <c r="Z512" s="482"/>
      <c r="AA512" s="482"/>
    </row>
    <row r="513" spans="1:27" ht="12.75" customHeight="1" x14ac:dyDescent="0.2">
      <c r="A513" s="482"/>
      <c r="B513" s="482"/>
      <c r="C513" s="482"/>
      <c r="D513" s="482"/>
      <c r="E513" s="482"/>
      <c r="F513" s="482"/>
      <c r="G513" s="482"/>
      <c r="H513" s="482"/>
      <c r="I513" s="482"/>
      <c r="J513" s="482"/>
      <c r="K513" s="482"/>
      <c r="L513" s="482"/>
      <c r="M513" s="482"/>
      <c r="N513" s="482"/>
      <c r="O513" s="482"/>
      <c r="P513" s="482"/>
      <c r="Q513" s="482"/>
      <c r="R513" s="482"/>
      <c r="S513" s="482"/>
      <c r="T513" s="482"/>
      <c r="U513" s="482"/>
      <c r="V513" s="482"/>
      <c r="W513" s="482"/>
      <c r="X513" s="482"/>
      <c r="Y513" s="482"/>
      <c r="Z513" s="482"/>
      <c r="AA513" s="482"/>
    </row>
    <row r="514" spans="1:27" ht="12.75" customHeight="1" x14ac:dyDescent="0.2">
      <c r="A514" s="482"/>
      <c r="B514" s="482"/>
      <c r="C514" s="482"/>
      <c r="D514" s="482"/>
      <c r="E514" s="482"/>
      <c r="F514" s="482"/>
      <c r="G514" s="482"/>
      <c r="H514" s="482"/>
      <c r="I514" s="482"/>
      <c r="J514" s="482"/>
      <c r="K514" s="482"/>
      <c r="L514" s="482"/>
      <c r="M514" s="482"/>
      <c r="N514" s="482"/>
      <c r="O514" s="482"/>
      <c r="P514" s="482"/>
      <c r="Q514" s="482"/>
      <c r="R514" s="482"/>
      <c r="S514" s="482"/>
      <c r="T514" s="482"/>
      <c r="U514" s="482"/>
      <c r="V514" s="482"/>
      <c r="W514" s="482"/>
      <c r="X514" s="482"/>
      <c r="Y514" s="482"/>
      <c r="Z514" s="482"/>
      <c r="AA514" s="482"/>
    </row>
    <row r="515" spans="1:27" ht="12.75" customHeight="1" x14ac:dyDescent="0.2">
      <c r="A515" s="482"/>
      <c r="B515" s="482"/>
      <c r="C515" s="482"/>
      <c r="D515" s="482"/>
      <c r="E515" s="482"/>
      <c r="F515" s="482"/>
      <c r="G515" s="482"/>
      <c r="H515" s="482"/>
      <c r="I515" s="482"/>
      <c r="J515" s="482"/>
      <c r="K515" s="482"/>
      <c r="L515" s="482"/>
      <c r="M515" s="482"/>
      <c r="N515" s="482"/>
      <c r="O515" s="482"/>
      <c r="P515" s="482"/>
      <c r="Q515" s="482"/>
      <c r="R515" s="482"/>
      <c r="S515" s="482"/>
      <c r="T515" s="482"/>
      <c r="U515" s="482"/>
      <c r="V515" s="482"/>
      <c r="W515" s="482"/>
      <c r="X515" s="482"/>
      <c r="Y515" s="482"/>
      <c r="Z515" s="482"/>
      <c r="AA515" s="482"/>
    </row>
    <row r="516" spans="1:27" ht="12.75" customHeight="1" x14ac:dyDescent="0.2">
      <c r="A516" s="482"/>
      <c r="B516" s="482"/>
      <c r="C516" s="482"/>
      <c r="D516" s="482"/>
      <c r="E516" s="482"/>
      <c r="F516" s="482"/>
      <c r="G516" s="482"/>
      <c r="H516" s="482"/>
      <c r="I516" s="482"/>
      <c r="J516" s="482"/>
      <c r="K516" s="482"/>
      <c r="L516" s="482"/>
      <c r="M516" s="482"/>
      <c r="N516" s="482"/>
      <c r="O516" s="482"/>
      <c r="P516" s="482"/>
      <c r="Q516" s="482"/>
      <c r="R516" s="482"/>
      <c r="S516" s="482"/>
      <c r="T516" s="482"/>
      <c r="U516" s="482"/>
      <c r="V516" s="482"/>
      <c r="W516" s="482"/>
      <c r="X516" s="482"/>
      <c r="Y516" s="482"/>
      <c r="Z516" s="482"/>
      <c r="AA516" s="482"/>
    </row>
    <row r="517" spans="1:27" ht="12.75" customHeight="1" x14ac:dyDescent="0.2">
      <c r="A517" s="482"/>
      <c r="B517" s="482"/>
      <c r="C517" s="482"/>
      <c r="D517" s="482"/>
      <c r="E517" s="482"/>
      <c r="F517" s="482"/>
      <c r="G517" s="482"/>
      <c r="H517" s="482"/>
      <c r="I517" s="482"/>
      <c r="J517" s="482"/>
      <c r="K517" s="482"/>
      <c r="L517" s="482"/>
      <c r="M517" s="482"/>
      <c r="N517" s="482"/>
      <c r="O517" s="482"/>
      <c r="P517" s="482"/>
      <c r="Q517" s="482"/>
      <c r="R517" s="482"/>
      <c r="S517" s="482"/>
      <c r="T517" s="482"/>
      <c r="U517" s="482"/>
      <c r="V517" s="482"/>
      <c r="W517" s="482"/>
      <c r="X517" s="482"/>
      <c r="Y517" s="482"/>
      <c r="Z517" s="482"/>
      <c r="AA517" s="482"/>
    </row>
    <row r="518" spans="1:27" ht="12.75" customHeight="1" x14ac:dyDescent="0.2">
      <c r="A518" s="482"/>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row>
    <row r="519" spans="1:27" ht="12.75" customHeight="1" x14ac:dyDescent="0.2">
      <c r="A519" s="482"/>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row>
    <row r="520" spans="1:27" ht="12.75" customHeight="1" x14ac:dyDescent="0.2">
      <c r="A520" s="482"/>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row>
    <row r="521" spans="1:27" ht="12.75" customHeight="1" x14ac:dyDescent="0.2">
      <c r="A521" s="482"/>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row>
    <row r="522" spans="1:27" ht="12.75" customHeight="1" x14ac:dyDescent="0.2">
      <c r="A522" s="482"/>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row>
    <row r="523" spans="1:27" ht="12.75" customHeight="1" x14ac:dyDescent="0.2">
      <c r="A523" s="482"/>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row>
    <row r="524" spans="1:27" ht="12.75" customHeight="1" x14ac:dyDescent="0.2">
      <c r="A524" s="482"/>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row>
    <row r="525" spans="1:27" ht="12.75" customHeight="1" x14ac:dyDescent="0.2">
      <c r="A525" s="482"/>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row>
    <row r="526" spans="1:27" ht="12.75" customHeight="1" x14ac:dyDescent="0.2">
      <c r="A526" s="482"/>
      <c r="B526" s="482"/>
      <c r="C526" s="482"/>
      <c r="D526" s="482"/>
      <c r="E526" s="482"/>
      <c r="F526" s="482"/>
      <c r="G526" s="482"/>
      <c r="H526" s="482"/>
      <c r="I526" s="482"/>
      <c r="J526" s="482"/>
      <c r="K526" s="482"/>
      <c r="L526" s="482"/>
      <c r="M526" s="482"/>
      <c r="N526" s="482"/>
      <c r="O526" s="482"/>
      <c r="P526" s="482"/>
      <c r="Q526" s="482"/>
      <c r="R526" s="482"/>
      <c r="S526" s="482"/>
      <c r="T526" s="482"/>
      <c r="U526" s="482"/>
      <c r="V526" s="482"/>
      <c r="W526" s="482"/>
      <c r="X526" s="482"/>
      <c r="Y526" s="482"/>
      <c r="Z526" s="482"/>
      <c r="AA526" s="482"/>
    </row>
    <row r="527" spans="1:27" ht="12.75" customHeight="1" x14ac:dyDescent="0.2">
      <c r="A527" s="482"/>
      <c r="B527" s="482"/>
      <c r="C527" s="482"/>
      <c r="D527" s="482"/>
      <c r="E527" s="482"/>
      <c r="F527" s="482"/>
      <c r="G527" s="482"/>
      <c r="H527" s="482"/>
      <c r="I527" s="482"/>
      <c r="J527" s="482"/>
      <c r="K527" s="482"/>
      <c r="L527" s="482"/>
      <c r="M527" s="482"/>
      <c r="N527" s="482"/>
      <c r="O527" s="482"/>
      <c r="P527" s="482"/>
      <c r="Q527" s="482"/>
      <c r="R527" s="482"/>
      <c r="S527" s="482"/>
      <c r="T527" s="482"/>
      <c r="U527" s="482"/>
      <c r="V527" s="482"/>
      <c r="W527" s="482"/>
      <c r="X527" s="482"/>
      <c r="Y527" s="482"/>
      <c r="Z527" s="482"/>
      <c r="AA527" s="482"/>
    </row>
    <row r="528" spans="1:27" ht="12.75" customHeight="1" x14ac:dyDescent="0.2">
      <c r="A528" s="482"/>
      <c r="B528" s="482"/>
      <c r="C528" s="482"/>
      <c r="D528" s="482"/>
      <c r="E528" s="482"/>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row>
    <row r="529" spans="1:27" ht="12.75" customHeight="1" x14ac:dyDescent="0.2">
      <c r="A529" s="482"/>
      <c r="B529" s="482"/>
      <c r="C529" s="482"/>
      <c r="D529" s="482"/>
      <c r="E529" s="482"/>
      <c r="F529" s="482"/>
      <c r="G529" s="482"/>
      <c r="H529" s="482"/>
      <c r="I529" s="482"/>
      <c r="J529" s="482"/>
      <c r="K529" s="482"/>
      <c r="L529" s="482"/>
      <c r="M529" s="482"/>
      <c r="N529" s="482"/>
      <c r="O529" s="482"/>
      <c r="P529" s="482"/>
      <c r="Q529" s="482"/>
      <c r="R529" s="482"/>
      <c r="S529" s="482"/>
      <c r="T529" s="482"/>
      <c r="U529" s="482"/>
      <c r="V529" s="482"/>
      <c r="W529" s="482"/>
      <c r="X529" s="482"/>
      <c r="Y529" s="482"/>
      <c r="Z529" s="482"/>
      <c r="AA529" s="482"/>
    </row>
    <row r="530" spans="1:27" ht="12.75" customHeight="1" x14ac:dyDescent="0.2">
      <c r="A530" s="482"/>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row>
    <row r="531" spans="1:27" ht="12.75" customHeight="1" x14ac:dyDescent="0.2">
      <c r="A531" s="482"/>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row>
    <row r="532" spans="1:27" ht="12.75" customHeight="1" x14ac:dyDescent="0.2">
      <c r="A532" s="482"/>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row>
    <row r="533" spans="1:27" ht="12.75" customHeight="1" x14ac:dyDescent="0.2">
      <c r="A533" s="482"/>
      <c r="B533" s="482"/>
      <c r="C533" s="482"/>
      <c r="D533" s="482"/>
      <c r="E533" s="482"/>
      <c r="F533" s="482"/>
      <c r="G533" s="482"/>
      <c r="H533" s="482"/>
      <c r="I533" s="482"/>
      <c r="J533" s="482"/>
      <c r="K533" s="482"/>
      <c r="L533" s="482"/>
      <c r="M533" s="482"/>
      <c r="N533" s="482"/>
      <c r="O533" s="482"/>
      <c r="P533" s="482"/>
      <c r="Q533" s="482"/>
      <c r="R533" s="482"/>
      <c r="S533" s="482"/>
      <c r="T533" s="482"/>
      <c r="U533" s="482"/>
      <c r="V533" s="482"/>
      <c r="W533" s="482"/>
      <c r="X533" s="482"/>
      <c r="Y533" s="482"/>
      <c r="Z533" s="482"/>
      <c r="AA533" s="482"/>
    </row>
    <row r="534" spans="1:27" ht="12.75" customHeight="1" x14ac:dyDescent="0.2">
      <c r="A534" s="482"/>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2"/>
      <c r="Z534" s="482"/>
      <c r="AA534" s="482"/>
    </row>
    <row r="535" spans="1:27" ht="12.75" customHeight="1" x14ac:dyDescent="0.2">
      <c r="A535" s="482"/>
      <c r="B535" s="482"/>
      <c r="C535" s="482"/>
      <c r="D535" s="482"/>
      <c r="E535" s="482"/>
      <c r="F535" s="482"/>
      <c r="G535" s="482"/>
      <c r="H535" s="482"/>
      <c r="I535" s="482"/>
      <c r="J535" s="482"/>
      <c r="K535" s="482"/>
      <c r="L535" s="482"/>
      <c r="M535" s="482"/>
      <c r="N535" s="482"/>
      <c r="O535" s="482"/>
      <c r="P535" s="482"/>
      <c r="Q535" s="482"/>
      <c r="R535" s="482"/>
      <c r="S535" s="482"/>
      <c r="T535" s="482"/>
      <c r="U535" s="482"/>
      <c r="V535" s="482"/>
      <c r="W535" s="482"/>
      <c r="X535" s="482"/>
      <c r="Y535" s="482"/>
      <c r="Z535" s="482"/>
      <c r="AA535" s="482"/>
    </row>
    <row r="536" spans="1:27" ht="12.75" customHeight="1" x14ac:dyDescent="0.2">
      <c r="A536" s="482"/>
      <c r="B536" s="482"/>
      <c r="C536" s="482"/>
      <c r="D536" s="482"/>
      <c r="E536" s="482"/>
      <c r="F536" s="482"/>
      <c r="G536" s="482"/>
      <c r="H536" s="482"/>
      <c r="I536" s="482"/>
      <c r="J536" s="482"/>
      <c r="K536" s="482"/>
      <c r="L536" s="482"/>
      <c r="M536" s="482"/>
      <c r="N536" s="482"/>
      <c r="O536" s="482"/>
      <c r="P536" s="482"/>
      <c r="Q536" s="482"/>
      <c r="R536" s="482"/>
      <c r="S536" s="482"/>
      <c r="T536" s="482"/>
      <c r="U536" s="482"/>
      <c r="V536" s="482"/>
      <c r="W536" s="482"/>
      <c r="X536" s="482"/>
      <c r="Y536" s="482"/>
      <c r="Z536" s="482"/>
      <c r="AA536" s="482"/>
    </row>
    <row r="537" spans="1:27" ht="12.75" customHeight="1" x14ac:dyDescent="0.2">
      <c r="A537" s="482"/>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row>
    <row r="538" spans="1:27" ht="12.75" customHeight="1" x14ac:dyDescent="0.2">
      <c r="A538" s="482"/>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row>
    <row r="539" spans="1:27" ht="12.75" customHeight="1" x14ac:dyDescent="0.2">
      <c r="A539" s="482"/>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row>
    <row r="540" spans="1:27" ht="12.75" customHeight="1" x14ac:dyDescent="0.2">
      <c r="A540" s="482"/>
      <c r="B540" s="482"/>
      <c r="C540" s="482"/>
      <c r="D540" s="482"/>
      <c r="E540" s="482"/>
      <c r="F540" s="482"/>
      <c r="G540" s="482"/>
      <c r="H540" s="482"/>
      <c r="I540" s="482"/>
      <c r="J540" s="482"/>
      <c r="K540" s="482"/>
      <c r="L540" s="482"/>
      <c r="M540" s="482"/>
      <c r="N540" s="482"/>
      <c r="O540" s="482"/>
      <c r="P540" s="482"/>
      <c r="Q540" s="482"/>
      <c r="R540" s="482"/>
      <c r="S540" s="482"/>
      <c r="T540" s="482"/>
      <c r="U540" s="482"/>
      <c r="V540" s="482"/>
      <c r="W540" s="482"/>
      <c r="X540" s="482"/>
      <c r="Y540" s="482"/>
      <c r="Z540" s="482"/>
      <c r="AA540" s="482"/>
    </row>
    <row r="541" spans="1:27" ht="12.75" customHeight="1" x14ac:dyDescent="0.2">
      <c r="A541" s="482"/>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2"/>
      <c r="Z541" s="482"/>
      <c r="AA541" s="482"/>
    </row>
    <row r="542" spans="1:27" ht="12.75" customHeight="1" x14ac:dyDescent="0.2">
      <c r="A542" s="482"/>
      <c r="B542" s="482"/>
      <c r="C542" s="482"/>
      <c r="D542" s="482"/>
      <c r="E542" s="482"/>
      <c r="F542" s="482"/>
      <c r="G542" s="482"/>
      <c r="H542" s="482"/>
      <c r="I542" s="482"/>
      <c r="J542" s="482"/>
      <c r="K542" s="482"/>
      <c r="L542" s="482"/>
      <c r="M542" s="482"/>
      <c r="N542" s="482"/>
      <c r="O542" s="482"/>
      <c r="P542" s="482"/>
      <c r="Q542" s="482"/>
      <c r="R542" s="482"/>
      <c r="S542" s="482"/>
      <c r="T542" s="482"/>
      <c r="U542" s="482"/>
      <c r="V542" s="482"/>
      <c r="W542" s="482"/>
      <c r="X542" s="482"/>
      <c r="Y542" s="482"/>
      <c r="Z542" s="482"/>
      <c r="AA542" s="482"/>
    </row>
    <row r="543" spans="1:27" ht="12.75" customHeight="1" x14ac:dyDescent="0.2">
      <c r="A543" s="482"/>
      <c r="B543" s="482"/>
      <c r="C543" s="482"/>
      <c r="D543" s="482"/>
      <c r="E543" s="482"/>
      <c r="F543" s="482"/>
      <c r="G543" s="482"/>
      <c r="H543" s="482"/>
      <c r="I543" s="482"/>
      <c r="J543" s="482"/>
      <c r="K543" s="482"/>
      <c r="L543" s="482"/>
      <c r="M543" s="482"/>
      <c r="N543" s="482"/>
      <c r="O543" s="482"/>
      <c r="P543" s="482"/>
      <c r="Q543" s="482"/>
      <c r="R543" s="482"/>
      <c r="S543" s="482"/>
      <c r="T543" s="482"/>
      <c r="U543" s="482"/>
      <c r="V543" s="482"/>
      <c r="W543" s="482"/>
      <c r="X543" s="482"/>
      <c r="Y543" s="482"/>
      <c r="Z543" s="482"/>
      <c r="AA543" s="482"/>
    </row>
    <row r="544" spans="1:27" ht="12.75" customHeight="1" x14ac:dyDescent="0.2">
      <c r="A544" s="482"/>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row>
    <row r="545" spans="1:27" ht="12.75" customHeight="1" x14ac:dyDescent="0.2">
      <c r="A545" s="482"/>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row>
    <row r="546" spans="1:27" ht="12.75" customHeight="1" x14ac:dyDescent="0.2">
      <c r="A546" s="482"/>
      <c r="B546" s="482"/>
      <c r="C546" s="482"/>
      <c r="D546" s="482"/>
      <c r="E546" s="482"/>
      <c r="F546" s="482"/>
      <c r="G546" s="482"/>
      <c r="H546" s="482"/>
      <c r="I546" s="482"/>
      <c r="J546" s="482"/>
      <c r="K546" s="482"/>
      <c r="L546" s="482"/>
      <c r="M546" s="482"/>
      <c r="N546" s="482"/>
      <c r="O546" s="482"/>
      <c r="P546" s="482"/>
      <c r="Q546" s="482"/>
      <c r="R546" s="482"/>
      <c r="S546" s="482"/>
      <c r="T546" s="482"/>
      <c r="U546" s="482"/>
      <c r="V546" s="482"/>
      <c r="W546" s="482"/>
      <c r="X546" s="482"/>
      <c r="Y546" s="482"/>
      <c r="Z546" s="482"/>
      <c r="AA546" s="482"/>
    </row>
    <row r="547" spans="1:27" ht="12.75" customHeight="1" x14ac:dyDescent="0.2">
      <c r="A547" s="482"/>
      <c r="B547" s="482"/>
      <c r="C547" s="482"/>
      <c r="D547" s="482"/>
      <c r="E547" s="482"/>
      <c r="F547" s="482"/>
      <c r="G547" s="482"/>
      <c r="H547" s="482"/>
      <c r="I547" s="482"/>
      <c r="J547" s="482"/>
      <c r="K547" s="482"/>
      <c r="L547" s="482"/>
      <c r="M547" s="482"/>
      <c r="N547" s="482"/>
      <c r="O547" s="482"/>
      <c r="P547" s="482"/>
      <c r="Q547" s="482"/>
      <c r="R547" s="482"/>
      <c r="S547" s="482"/>
      <c r="T547" s="482"/>
      <c r="U547" s="482"/>
      <c r="V547" s="482"/>
      <c r="W547" s="482"/>
      <c r="X547" s="482"/>
      <c r="Y547" s="482"/>
      <c r="Z547" s="482"/>
      <c r="AA547" s="482"/>
    </row>
    <row r="548" spans="1:27" ht="12.75" customHeight="1" x14ac:dyDescent="0.2">
      <c r="A548" s="482"/>
      <c r="B548" s="482"/>
      <c r="C548" s="482"/>
      <c r="D548" s="482"/>
      <c r="E548" s="482"/>
      <c r="F548" s="482"/>
      <c r="G548" s="482"/>
      <c r="H548" s="482"/>
      <c r="I548" s="482"/>
      <c r="J548" s="482"/>
      <c r="K548" s="482"/>
      <c r="L548" s="482"/>
      <c r="M548" s="482"/>
      <c r="N548" s="482"/>
      <c r="O548" s="482"/>
      <c r="P548" s="482"/>
      <c r="Q548" s="482"/>
      <c r="R548" s="482"/>
      <c r="S548" s="482"/>
      <c r="T548" s="482"/>
      <c r="U548" s="482"/>
      <c r="V548" s="482"/>
      <c r="W548" s="482"/>
      <c r="X548" s="482"/>
      <c r="Y548" s="482"/>
      <c r="Z548" s="482"/>
      <c r="AA548" s="482"/>
    </row>
    <row r="549" spans="1:27" ht="12.75" customHeight="1" x14ac:dyDescent="0.2">
      <c r="A549" s="482"/>
      <c r="B549" s="482"/>
      <c r="C549" s="482"/>
      <c r="D549" s="482"/>
      <c r="E549" s="482"/>
      <c r="F549" s="482"/>
      <c r="G549" s="482"/>
      <c r="H549" s="482"/>
      <c r="I549" s="482"/>
      <c r="J549" s="482"/>
      <c r="K549" s="482"/>
      <c r="L549" s="482"/>
      <c r="M549" s="482"/>
      <c r="N549" s="482"/>
      <c r="O549" s="482"/>
      <c r="P549" s="482"/>
      <c r="Q549" s="482"/>
      <c r="R549" s="482"/>
      <c r="S549" s="482"/>
      <c r="T549" s="482"/>
      <c r="U549" s="482"/>
      <c r="V549" s="482"/>
      <c r="W549" s="482"/>
      <c r="X549" s="482"/>
      <c r="Y549" s="482"/>
      <c r="Z549" s="482"/>
      <c r="AA549" s="482"/>
    </row>
    <row r="550" spans="1:27" ht="12.75" customHeight="1" x14ac:dyDescent="0.2">
      <c r="A550" s="482"/>
      <c r="B550" s="482"/>
      <c r="C550" s="482"/>
      <c r="D550" s="482"/>
      <c r="E550" s="482"/>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row>
    <row r="551" spans="1:27" ht="12.75" customHeight="1" x14ac:dyDescent="0.2">
      <c r="A551" s="482"/>
      <c r="B551" s="482"/>
      <c r="C551" s="482"/>
      <c r="D551" s="482"/>
      <c r="E551" s="482"/>
      <c r="F551" s="482"/>
      <c r="G551" s="482"/>
      <c r="H551" s="482"/>
      <c r="I551" s="482"/>
      <c r="J551" s="482"/>
      <c r="K551" s="482"/>
      <c r="L551" s="482"/>
      <c r="M551" s="482"/>
      <c r="N551" s="482"/>
      <c r="O551" s="482"/>
      <c r="P551" s="482"/>
      <c r="Q551" s="482"/>
      <c r="R551" s="482"/>
      <c r="S551" s="482"/>
      <c r="T551" s="482"/>
      <c r="U551" s="482"/>
      <c r="V551" s="482"/>
      <c r="W551" s="482"/>
      <c r="X551" s="482"/>
      <c r="Y551" s="482"/>
      <c r="Z551" s="482"/>
      <c r="AA551" s="482"/>
    </row>
    <row r="552" spans="1:27" ht="12.75" customHeight="1" x14ac:dyDescent="0.2">
      <c r="A552" s="482"/>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row>
    <row r="553" spans="1:27" ht="12.75" customHeight="1" x14ac:dyDescent="0.2">
      <c r="A553" s="482"/>
      <c r="B553" s="482"/>
      <c r="C553" s="482"/>
      <c r="D553" s="482"/>
      <c r="E553" s="482"/>
      <c r="F553" s="482"/>
      <c r="G553" s="482"/>
      <c r="H553" s="482"/>
      <c r="I553" s="482"/>
      <c r="J553" s="482"/>
      <c r="K553" s="482"/>
      <c r="L553" s="482"/>
      <c r="M553" s="482"/>
      <c r="N553" s="482"/>
      <c r="O553" s="482"/>
      <c r="P553" s="482"/>
      <c r="Q553" s="482"/>
      <c r="R553" s="482"/>
      <c r="S553" s="482"/>
      <c r="T553" s="482"/>
      <c r="U553" s="482"/>
      <c r="V553" s="482"/>
      <c r="W553" s="482"/>
      <c r="X553" s="482"/>
      <c r="Y553" s="482"/>
      <c r="Z553" s="482"/>
      <c r="AA553" s="482"/>
    </row>
    <row r="554" spans="1:27" ht="12.75" customHeight="1" x14ac:dyDescent="0.2">
      <c r="A554" s="482"/>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row>
    <row r="555" spans="1:27" ht="12.75" customHeight="1" x14ac:dyDescent="0.2">
      <c r="A555" s="482"/>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row>
    <row r="556" spans="1:27" ht="12.75" customHeight="1" x14ac:dyDescent="0.2">
      <c r="A556" s="482"/>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row>
    <row r="557" spans="1:27" ht="12.75" customHeight="1" x14ac:dyDescent="0.2">
      <c r="A557" s="482"/>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row>
    <row r="558" spans="1:27" ht="12.75" customHeight="1" x14ac:dyDescent="0.2">
      <c r="A558" s="482"/>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row>
    <row r="559" spans="1:27" ht="12.75" customHeight="1" x14ac:dyDescent="0.2">
      <c r="A559" s="482"/>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row>
    <row r="560" spans="1:27" ht="12.75" customHeight="1" x14ac:dyDescent="0.2">
      <c r="A560" s="482"/>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row>
    <row r="561" spans="1:27" ht="12.75" customHeight="1" x14ac:dyDescent="0.2">
      <c r="A561" s="482"/>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row>
    <row r="562" spans="1:27" ht="12.75" customHeight="1" x14ac:dyDescent="0.2">
      <c r="A562" s="482"/>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row>
    <row r="563" spans="1:27" ht="12.75" customHeight="1" x14ac:dyDescent="0.2">
      <c r="A563" s="482"/>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row>
    <row r="564" spans="1:27" ht="12.75" customHeight="1" x14ac:dyDescent="0.2">
      <c r="A564" s="482"/>
      <c r="B564" s="482"/>
      <c r="C564" s="482"/>
      <c r="D564" s="482"/>
      <c r="E564" s="482"/>
      <c r="F564" s="482"/>
      <c r="G564" s="482"/>
      <c r="H564" s="482"/>
      <c r="I564" s="482"/>
      <c r="J564" s="482"/>
      <c r="K564" s="482"/>
      <c r="L564" s="482"/>
      <c r="M564" s="482"/>
      <c r="N564" s="482"/>
      <c r="O564" s="482"/>
      <c r="P564" s="482"/>
      <c r="Q564" s="482"/>
      <c r="R564" s="482"/>
      <c r="S564" s="482"/>
      <c r="T564" s="482"/>
      <c r="U564" s="482"/>
      <c r="V564" s="482"/>
      <c r="W564" s="482"/>
      <c r="X564" s="482"/>
      <c r="Y564" s="482"/>
      <c r="Z564" s="482"/>
      <c r="AA564" s="482"/>
    </row>
    <row r="565" spans="1:27" ht="12.75" customHeight="1" x14ac:dyDescent="0.2">
      <c r="A565" s="482"/>
      <c r="B565" s="482"/>
      <c r="C565" s="482"/>
      <c r="D565" s="482"/>
      <c r="E565" s="482"/>
      <c r="F565" s="482"/>
      <c r="G565" s="482"/>
      <c r="H565" s="482"/>
      <c r="I565" s="482"/>
      <c r="J565" s="482"/>
      <c r="K565" s="482"/>
      <c r="L565" s="482"/>
      <c r="M565" s="482"/>
      <c r="N565" s="482"/>
      <c r="O565" s="482"/>
      <c r="P565" s="482"/>
      <c r="Q565" s="482"/>
      <c r="R565" s="482"/>
      <c r="S565" s="482"/>
      <c r="T565" s="482"/>
      <c r="U565" s="482"/>
      <c r="V565" s="482"/>
      <c r="W565" s="482"/>
      <c r="X565" s="482"/>
      <c r="Y565" s="482"/>
      <c r="Z565" s="482"/>
      <c r="AA565" s="482"/>
    </row>
    <row r="566" spans="1:27" ht="12.75" customHeight="1" x14ac:dyDescent="0.2">
      <c r="A566" s="482"/>
      <c r="B566" s="482"/>
      <c r="C566" s="482"/>
      <c r="D566" s="482"/>
      <c r="E566" s="482"/>
      <c r="F566" s="482"/>
      <c r="G566" s="482"/>
      <c r="H566" s="482"/>
      <c r="I566" s="482"/>
      <c r="J566" s="482"/>
      <c r="K566" s="482"/>
      <c r="L566" s="482"/>
      <c r="M566" s="482"/>
      <c r="N566" s="482"/>
      <c r="O566" s="482"/>
      <c r="P566" s="482"/>
      <c r="Q566" s="482"/>
      <c r="R566" s="482"/>
      <c r="S566" s="482"/>
      <c r="T566" s="482"/>
      <c r="U566" s="482"/>
      <c r="V566" s="482"/>
      <c r="W566" s="482"/>
      <c r="X566" s="482"/>
      <c r="Y566" s="482"/>
      <c r="Z566" s="482"/>
      <c r="AA566" s="482"/>
    </row>
    <row r="567" spans="1:27" ht="12.75" customHeight="1" x14ac:dyDescent="0.2">
      <c r="A567" s="482"/>
      <c r="B567" s="482"/>
      <c r="C567" s="482"/>
      <c r="D567" s="482"/>
      <c r="E567" s="482"/>
      <c r="F567" s="482"/>
      <c r="G567" s="482"/>
      <c r="H567" s="482"/>
      <c r="I567" s="482"/>
      <c r="J567" s="482"/>
      <c r="K567" s="482"/>
      <c r="L567" s="482"/>
      <c r="M567" s="482"/>
      <c r="N567" s="482"/>
      <c r="O567" s="482"/>
      <c r="P567" s="482"/>
      <c r="Q567" s="482"/>
      <c r="R567" s="482"/>
      <c r="S567" s="482"/>
      <c r="T567" s="482"/>
      <c r="U567" s="482"/>
      <c r="V567" s="482"/>
      <c r="W567" s="482"/>
      <c r="X567" s="482"/>
      <c r="Y567" s="482"/>
      <c r="Z567" s="482"/>
      <c r="AA567" s="482"/>
    </row>
    <row r="568" spans="1:27" ht="12.75" customHeight="1" x14ac:dyDescent="0.2">
      <c r="A568" s="482"/>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row>
    <row r="569" spans="1:27" ht="12.75" customHeight="1" x14ac:dyDescent="0.2">
      <c r="A569" s="482"/>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row>
    <row r="570" spans="1:27" ht="12.75" customHeight="1" x14ac:dyDescent="0.2">
      <c r="A570" s="482"/>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row>
    <row r="571" spans="1:27" ht="12.75" customHeight="1" x14ac:dyDescent="0.2">
      <c r="A571" s="482"/>
      <c r="B571" s="482"/>
      <c r="C571" s="482"/>
      <c r="D571" s="482"/>
      <c r="E571" s="482"/>
      <c r="F571" s="482"/>
      <c r="G571" s="482"/>
      <c r="H571" s="482"/>
      <c r="I571" s="482"/>
      <c r="J571" s="482"/>
      <c r="K571" s="482"/>
      <c r="L571" s="482"/>
      <c r="M571" s="482"/>
      <c r="N571" s="482"/>
      <c r="O571" s="482"/>
      <c r="P571" s="482"/>
      <c r="Q571" s="482"/>
      <c r="R571" s="482"/>
      <c r="S571" s="482"/>
      <c r="T571" s="482"/>
      <c r="U571" s="482"/>
      <c r="V571" s="482"/>
      <c r="W571" s="482"/>
      <c r="X571" s="482"/>
      <c r="Y571" s="482"/>
      <c r="Z571" s="482"/>
      <c r="AA571" s="482"/>
    </row>
    <row r="572" spans="1:27" ht="12.75" customHeight="1" x14ac:dyDescent="0.2">
      <c r="A572" s="482"/>
      <c r="B572" s="482"/>
      <c r="C572" s="482"/>
      <c r="D572" s="482"/>
      <c r="E572" s="482"/>
      <c r="F572" s="482"/>
      <c r="G572" s="482"/>
      <c r="H572" s="482"/>
      <c r="I572" s="482"/>
      <c r="J572" s="482"/>
      <c r="K572" s="482"/>
      <c r="L572" s="482"/>
      <c r="M572" s="482"/>
      <c r="N572" s="482"/>
      <c r="O572" s="482"/>
      <c r="P572" s="482"/>
      <c r="Q572" s="482"/>
      <c r="R572" s="482"/>
      <c r="S572" s="482"/>
      <c r="T572" s="482"/>
      <c r="U572" s="482"/>
      <c r="V572" s="482"/>
      <c r="W572" s="482"/>
      <c r="X572" s="482"/>
      <c r="Y572" s="482"/>
      <c r="Z572" s="482"/>
      <c r="AA572" s="482"/>
    </row>
    <row r="573" spans="1:27" ht="12.75" customHeight="1" x14ac:dyDescent="0.2">
      <c r="A573" s="482"/>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row>
    <row r="574" spans="1:27" ht="12.75" customHeight="1" x14ac:dyDescent="0.2">
      <c r="A574" s="482"/>
      <c r="B574" s="482"/>
      <c r="C574" s="482"/>
      <c r="D574" s="482"/>
      <c r="E574" s="482"/>
      <c r="F574" s="482"/>
      <c r="G574" s="482"/>
      <c r="H574" s="482"/>
      <c r="I574" s="482"/>
      <c r="J574" s="482"/>
      <c r="K574" s="482"/>
      <c r="L574" s="482"/>
      <c r="M574" s="482"/>
      <c r="N574" s="482"/>
      <c r="O574" s="482"/>
      <c r="P574" s="482"/>
      <c r="Q574" s="482"/>
      <c r="R574" s="482"/>
      <c r="S574" s="482"/>
      <c r="T574" s="482"/>
      <c r="U574" s="482"/>
      <c r="V574" s="482"/>
      <c r="W574" s="482"/>
      <c r="X574" s="482"/>
      <c r="Y574" s="482"/>
      <c r="Z574" s="482"/>
      <c r="AA574" s="482"/>
    </row>
    <row r="575" spans="1:27" ht="12.75" customHeight="1" x14ac:dyDescent="0.2">
      <c r="A575" s="482"/>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row>
    <row r="576" spans="1:27" ht="12.75" customHeight="1" x14ac:dyDescent="0.2">
      <c r="A576" s="482"/>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row>
    <row r="577" spans="1:27" ht="12.75" customHeight="1" x14ac:dyDescent="0.2">
      <c r="A577" s="482"/>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row>
    <row r="578" spans="1:27" ht="12.75" customHeight="1" x14ac:dyDescent="0.2">
      <c r="A578" s="482"/>
      <c r="B578" s="482"/>
      <c r="C578" s="482"/>
      <c r="D578" s="482"/>
      <c r="E578" s="482"/>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row>
    <row r="579" spans="1:27" ht="12.75" customHeight="1" x14ac:dyDescent="0.2">
      <c r="A579" s="482"/>
      <c r="B579" s="482"/>
      <c r="C579" s="482"/>
      <c r="D579" s="482"/>
      <c r="E579" s="482"/>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row>
    <row r="580" spans="1:27" ht="12.75" customHeight="1" x14ac:dyDescent="0.2">
      <c r="A580" s="482"/>
      <c r="B580" s="482"/>
      <c r="C580" s="482"/>
      <c r="D580" s="482"/>
      <c r="E580" s="482"/>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row>
    <row r="581" spans="1:27" ht="12.75" customHeight="1" x14ac:dyDescent="0.2">
      <c r="A581" s="482"/>
      <c r="B581" s="482"/>
      <c r="C581" s="482"/>
      <c r="D581" s="482"/>
      <c r="E581" s="482"/>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row>
    <row r="582" spans="1:27" ht="12.75" customHeight="1" x14ac:dyDescent="0.2">
      <c r="A582" s="482"/>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row>
    <row r="583" spans="1:27" ht="12.75" customHeight="1" x14ac:dyDescent="0.2">
      <c r="A583" s="482"/>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row>
    <row r="584" spans="1:27" ht="12.75" customHeight="1" x14ac:dyDescent="0.2">
      <c r="A584" s="482"/>
      <c r="B584" s="482"/>
      <c r="C584" s="482"/>
      <c r="D584" s="482"/>
      <c r="E584" s="482"/>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row>
    <row r="585" spans="1:27" ht="12.75" customHeight="1" x14ac:dyDescent="0.2">
      <c r="A585" s="482"/>
      <c r="B585" s="482"/>
      <c r="C585" s="482"/>
      <c r="D585" s="482"/>
      <c r="E585" s="482"/>
      <c r="F585" s="482"/>
      <c r="G585" s="482"/>
      <c r="H585" s="482"/>
      <c r="I585" s="482"/>
      <c r="J585" s="482"/>
      <c r="K585" s="482"/>
      <c r="L585" s="482"/>
      <c r="M585" s="482"/>
      <c r="N585" s="482"/>
      <c r="O585" s="482"/>
      <c r="P585" s="482"/>
      <c r="Q585" s="482"/>
      <c r="R585" s="482"/>
      <c r="S585" s="482"/>
      <c r="T585" s="482"/>
      <c r="U585" s="482"/>
      <c r="V585" s="482"/>
      <c r="W585" s="482"/>
      <c r="X585" s="482"/>
      <c r="Y585" s="482"/>
      <c r="Z585" s="482"/>
      <c r="AA585" s="482"/>
    </row>
    <row r="586" spans="1:27" ht="12.75" customHeight="1" x14ac:dyDescent="0.2">
      <c r="A586" s="482"/>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82"/>
      <c r="Z586" s="482"/>
      <c r="AA586" s="482"/>
    </row>
    <row r="587" spans="1:27" ht="12.75" customHeight="1" x14ac:dyDescent="0.2">
      <c r="A587" s="482"/>
      <c r="B587" s="482"/>
      <c r="C587" s="482"/>
      <c r="D587" s="482"/>
      <c r="E587" s="482"/>
      <c r="F587" s="482"/>
      <c r="G587" s="482"/>
      <c r="H587" s="482"/>
      <c r="I587" s="482"/>
      <c r="J587" s="482"/>
      <c r="K587" s="482"/>
      <c r="L587" s="482"/>
      <c r="M587" s="482"/>
      <c r="N587" s="482"/>
      <c r="O587" s="482"/>
      <c r="P587" s="482"/>
      <c r="Q587" s="482"/>
      <c r="R587" s="482"/>
      <c r="S587" s="482"/>
      <c r="T587" s="482"/>
      <c r="U587" s="482"/>
      <c r="V587" s="482"/>
      <c r="W587" s="482"/>
      <c r="X587" s="482"/>
      <c r="Y587" s="482"/>
      <c r="Z587" s="482"/>
      <c r="AA587" s="482"/>
    </row>
    <row r="588" spans="1:27" ht="12.75" customHeight="1" x14ac:dyDescent="0.2">
      <c r="A588" s="482"/>
      <c r="B588" s="482"/>
      <c r="C588" s="482"/>
      <c r="D588" s="482"/>
      <c r="E588" s="482"/>
      <c r="F588" s="482"/>
      <c r="G588" s="482"/>
      <c r="H588" s="482"/>
      <c r="I588" s="482"/>
      <c r="J588" s="482"/>
      <c r="K588" s="482"/>
      <c r="L588" s="482"/>
      <c r="M588" s="482"/>
      <c r="N588" s="482"/>
      <c r="O588" s="482"/>
      <c r="P588" s="482"/>
      <c r="Q588" s="482"/>
      <c r="R588" s="482"/>
      <c r="S588" s="482"/>
      <c r="T588" s="482"/>
      <c r="U588" s="482"/>
      <c r="V588" s="482"/>
      <c r="W588" s="482"/>
      <c r="X588" s="482"/>
      <c r="Y588" s="482"/>
      <c r="Z588" s="482"/>
      <c r="AA588" s="482"/>
    </row>
    <row r="589" spans="1:27" ht="12.75" customHeight="1" x14ac:dyDescent="0.2">
      <c r="A589" s="482"/>
      <c r="B589" s="482"/>
      <c r="C589" s="482"/>
      <c r="D589" s="482"/>
      <c r="E589" s="482"/>
      <c r="F589" s="482"/>
      <c r="G589" s="482"/>
      <c r="H589" s="482"/>
      <c r="I589" s="482"/>
      <c r="J589" s="482"/>
      <c r="K589" s="482"/>
      <c r="L589" s="482"/>
      <c r="M589" s="482"/>
      <c r="N589" s="482"/>
      <c r="O589" s="482"/>
      <c r="P589" s="482"/>
      <c r="Q589" s="482"/>
      <c r="R589" s="482"/>
      <c r="S589" s="482"/>
      <c r="T589" s="482"/>
      <c r="U589" s="482"/>
      <c r="V589" s="482"/>
      <c r="W589" s="482"/>
      <c r="X589" s="482"/>
      <c r="Y589" s="482"/>
      <c r="Z589" s="482"/>
      <c r="AA589" s="482"/>
    </row>
    <row r="590" spans="1:27" ht="12.75" customHeight="1" x14ac:dyDescent="0.2">
      <c r="A590" s="482"/>
      <c r="B590" s="482"/>
      <c r="C590" s="482"/>
      <c r="D590" s="482"/>
      <c r="E590" s="482"/>
      <c r="F590" s="482"/>
      <c r="G590" s="482"/>
      <c r="H590" s="482"/>
      <c r="I590" s="482"/>
      <c r="J590" s="482"/>
      <c r="K590" s="482"/>
      <c r="L590" s="482"/>
      <c r="M590" s="482"/>
      <c r="N590" s="482"/>
      <c r="O590" s="482"/>
      <c r="P590" s="482"/>
      <c r="Q590" s="482"/>
      <c r="R590" s="482"/>
      <c r="S590" s="482"/>
      <c r="T590" s="482"/>
      <c r="U590" s="482"/>
      <c r="V590" s="482"/>
      <c r="W590" s="482"/>
      <c r="X590" s="482"/>
      <c r="Y590" s="482"/>
      <c r="Z590" s="482"/>
      <c r="AA590" s="482"/>
    </row>
    <row r="591" spans="1:27" ht="12.75" customHeight="1" x14ac:dyDescent="0.2">
      <c r="A591" s="482"/>
      <c r="B591" s="482"/>
      <c r="C591" s="482"/>
      <c r="D591" s="482"/>
      <c r="E591" s="482"/>
      <c r="F591" s="482"/>
      <c r="G591" s="482"/>
      <c r="H591" s="482"/>
      <c r="I591" s="482"/>
      <c r="J591" s="482"/>
      <c r="K591" s="482"/>
      <c r="L591" s="482"/>
      <c r="M591" s="482"/>
      <c r="N591" s="482"/>
      <c r="O591" s="482"/>
      <c r="P591" s="482"/>
      <c r="Q591" s="482"/>
      <c r="R591" s="482"/>
      <c r="S591" s="482"/>
      <c r="T591" s="482"/>
      <c r="U591" s="482"/>
      <c r="V591" s="482"/>
      <c r="W591" s="482"/>
      <c r="X591" s="482"/>
      <c r="Y591" s="482"/>
      <c r="Z591" s="482"/>
      <c r="AA591" s="482"/>
    </row>
    <row r="592" spans="1:27" ht="12.75" customHeight="1" x14ac:dyDescent="0.2">
      <c r="A592" s="482"/>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row>
    <row r="593" spans="1:27" ht="12.75" customHeight="1" x14ac:dyDescent="0.2">
      <c r="A593" s="482"/>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row>
    <row r="594" spans="1:27" ht="12.75" customHeight="1" x14ac:dyDescent="0.2">
      <c r="A594" s="482"/>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row>
    <row r="595" spans="1:27" ht="12.75" customHeight="1" x14ac:dyDescent="0.2">
      <c r="A595" s="482"/>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row>
    <row r="596" spans="1:27" ht="12.75" customHeight="1" x14ac:dyDescent="0.2">
      <c r="A596" s="482"/>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row>
    <row r="597" spans="1:27" ht="12.75" customHeight="1" x14ac:dyDescent="0.2">
      <c r="A597" s="482"/>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row>
    <row r="598" spans="1:27" ht="12.75" customHeight="1" x14ac:dyDescent="0.2">
      <c r="A598" s="482"/>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row>
    <row r="599" spans="1:27" ht="12.75" customHeight="1" x14ac:dyDescent="0.2">
      <c r="A599" s="482"/>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row>
    <row r="600" spans="1:27" ht="12.75" customHeight="1" x14ac:dyDescent="0.2">
      <c r="A600" s="482"/>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row>
    <row r="601" spans="1:27" ht="12.75" customHeight="1" x14ac:dyDescent="0.2">
      <c r="A601" s="482"/>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row>
    <row r="602" spans="1:27" ht="12.75" customHeight="1" x14ac:dyDescent="0.2">
      <c r="A602" s="482"/>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row>
    <row r="603" spans="1:27" ht="12.75" customHeight="1" x14ac:dyDescent="0.2">
      <c r="A603" s="482"/>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row>
    <row r="604" spans="1:27" ht="12.75" customHeight="1" x14ac:dyDescent="0.2">
      <c r="A604" s="482"/>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row>
    <row r="605" spans="1:27" ht="12.75" customHeight="1" x14ac:dyDescent="0.2">
      <c r="A605" s="482"/>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row>
    <row r="606" spans="1:27" ht="12.75" customHeight="1" x14ac:dyDescent="0.2">
      <c r="A606" s="482"/>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row>
    <row r="607" spans="1:27" ht="12.75" customHeight="1" x14ac:dyDescent="0.2">
      <c r="A607" s="482"/>
      <c r="B607" s="482"/>
      <c r="C607" s="482"/>
      <c r="D607" s="482"/>
      <c r="E607" s="482"/>
      <c r="F607" s="482"/>
      <c r="G607" s="482"/>
      <c r="H607" s="482"/>
      <c r="I607" s="482"/>
      <c r="J607" s="482"/>
      <c r="K607" s="482"/>
      <c r="L607" s="482"/>
      <c r="M607" s="482"/>
      <c r="N607" s="482"/>
      <c r="O607" s="482"/>
      <c r="P607" s="482"/>
      <c r="Q607" s="482"/>
      <c r="R607" s="482"/>
      <c r="S607" s="482"/>
      <c r="T607" s="482"/>
      <c r="U607" s="482"/>
      <c r="V607" s="482"/>
      <c r="W607" s="482"/>
      <c r="X607" s="482"/>
      <c r="Y607" s="482"/>
      <c r="Z607" s="482"/>
      <c r="AA607" s="482"/>
    </row>
    <row r="608" spans="1:27" ht="12.75" customHeight="1" x14ac:dyDescent="0.2">
      <c r="A608" s="482"/>
      <c r="B608" s="482"/>
      <c r="C608" s="482"/>
      <c r="D608" s="482"/>
      <c r="E608" s="482"/>
      <c r="F608" s="482"/>
      <c r="G608" s="482"/>
      <c r="H608" s="482"/>
      <c r="I608" s="482"/>
      <c r="J608" s="482"/>
      <c r="K608" s="482"/>
      <c r="L608" s="482"/>
      <c r="M608" s="482"/>
      <c r="N608" s="482"/>
      <c r="O608" s="482"/>
      <c r="P608" s="482"/>
      <c r="Q608" s="482"/>
      <c r="R608" s="482"/>
      <c r="S608" s="482"/>
      <c r="T608" s="482"/>
      <c r="U608" s="482"/>
      <c r="V608" s="482"/>
      <c r="W608" s="482"/>
      <c r="X608" s="482"/>
      <c r="Y608" s="482"/>
      <c r="Z608" s="482"/>
      <c r="AA608" s="482"/>
    </row>
    <row r="609" spans="1:27" ht="12.75" customHeight="1" x14ac:dyDescent="0.2">
      <c r="A609" s="482"/>
      <c r="B609" s="482"/>
      <c r="C609" s="482"/>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c r="Z609" s="482"/>
      <c r="AA609" s="482"/>
    </row>
    <row r="610" spans="1:27" ht="12.75" customHeight="1" x14ac:dyDescent="0.2">
      <c r="A610" s="482"/>
      <c r="B610" s="482"/>
      <c r="C610" s="482"/>
      <c r="D610" s="482"/>
      <c r="E610" s="482"/>
      <c r="F610" s="482"/>
      <c r="G610" s="482"/>
      <c r="H610" s="482"/>
      <c r="I610" s="482"/>
      <c r="J610" s="482"/>
      <c r="K610" s="482"/>
      <c r="L610" s="482"/>
      <c r="M610" s="482"/>
      <c r="N610" s="482"/>
      <c r="O610" s="482"/>
      <c r="P610" s="482"/>
      <c r="Q610" s="482"/>
      <c r="R610" s="482"/>
      <c r="S610" s="482"/>
      <c r="T610" s="482"/>
      <c r="U610" s="482"/>
      <c r="V610" s="482"/>
      <c r="W610" s="482"/>
      <c r="X610" s="482"/>
      <c r="Y610" s="482"/>
      <c r="Z610" s="482"/>
      <c r="AA610" s="482"/>
    </row>
    <row r="611" spans="1:27" ht="12.75" customHeight="1" x14ac:dyDescent="0.2">
      <c r="A611" s="482"/>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row>
    <row r="612" spans="1:27" ht="12.75" customHeight="1" x14ac:dyDescent="0.2">
      <c r="A612" s="482"/>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row>
    <row r="613" spans="1:27" ht="12.75" customHeight="1" x14ac:dyDescent="0.2">
      <c r="A613" s="482"/>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row>
    <row r="614" spans="1:27" ht="12.75" customHeight="1" x14ac:dyDescent="0.2">
      <c r="A614" s="482"/>
      <c r="B614" s="482"/>
      <c r="C614" s="482"/>
      <c r="D614" s="482"/>
      <c r="E614" s="482"/>
      <c r="F614" s="482"/>
      <c r="G614" s="482"/>
      <c r="H614" s="482"/>
      <c r="I614" s="482"/>
      <c r="J614" s="482"/>
      <c r="K614" s="482"/>
      <c r="L614" s="482"/>
      <c r="M614" s="482"/>
      <c r="N614" s="482"/>
      <c r="O614" s="482"/>
      <c r="P614" s="482"/>
      <c r="Q614" s="482"/>
      <c r="R614" s="482"/>
      <c r="S614" s="482"/>
      <c r="T614" s="482"/>
      <c r="U614" s="482"/>
      <c r="V614" s="482"/>
      <c r="W614" s="482"/>
      <c r="X614" s="482"/>
      <c r="Y614" s="482"/>
      <c r="Z614" s="482"/>
      <c r="AA614" s="482"/>
    </row>
    <row r="615" spans="1:27" ht="12.75" customHeight="1" x14ac:dyDescent="0.2">
      <c r="A615" s="482"/>
      <c r="B615" s="482"/>
      <c r="C615" s="482"/>
      <c r="D615" s="482"/>
      <c r="E615" s="482"/>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row>
    <row r="616" spans="1:27" ht="12.75" customHeight="1" x14ac:dyDescent="0.2">
      <c r="A616" s="482"/>
      <c r="B616" s="482"/>
      <c r="C616" s="482"/>
      <c r="D616" s="482"/>
      <c r="E616" s="482"/>
      <c r="F616" s="482"/>
      <c r="G616" s="482"/>
      <c r="H616" s="482"/>
      <c r="I616" s="482"/>
      <c r="J616" s="482"/>
      <c r="K616" s="482"/>
      <c r="L616" s="482"/>
      <c r="M616" s="482"/>
      <c r="N616" s="482"/>
      <c r="O616" s="482"/>
      <c r="P616" s="482"/>
      <c r="Q616" s="482"/>
      <c r="R616" s="482"/>
      <c r="S616" s="482"/>
      <c r="T616" s="482"/>
      <c r="U616" s="482"/>
      <c r="V616" s="482"/>
      <c r="W616" s="482"/>
      <c r="X616" s="482"/>
      <c r="Y616" s="482"/>
      <c r="Z616" s="482"/>
      <c r="AA616" s="482"/>
    </row>
    <row r="617" spans="1:27" ht="12.75" customHeight="1" x14ac:dyDescent="0.2">
      <c r="A617" s="482"/>
      <c r="B617" s="482"/>
      <c r="C617" s="482"/>
      <c r="D617" s="482"/>
      <c r="E617" s="482"/>
      <c r="F617" s="482"/>
      <c r="G617" s="482"/>
      <c r="H617" s="482"/>
      <c r="I617" s="482"/>
      <c r="J617" s="482"/>
      <c r="K617" s="482"/>
      <c r="L617" s="482"/>
      <c r="M617" s="482"/>
      <c r="N617" s="482"/>
      <c r="O617" s="482"/>
      <c r="P617" s="482"/>
      <c r="Q617" s="482"/>
      <c r="R617" s="482"/>
      <c r="S617" s="482"/>
      <c r="T617" s="482"/>
      <c r="U617" s="482"/>
      <c r="V617" s="482"/>
      <c r="W617" s="482"/>
      <c r="X617" s="482"/>
      <c r="Y617" s="482"/>
      <c r="Z617" s="482"/>
      <c r="AA617" s="482"/>
    </row>
    <row r="618" spans="1:27" ht="12.75" customHeight="1" x14ac:dyDescent="0.2">
      <c r="A618" s="482"/>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row>
    <row r="619" spans="1:27" ht="12.75" customHeight="1" x14ac:dyDescent="0.2">
      <c r="A619" s="482"/>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row>
    <row r="620" spans="1:27" ht="12.75" customHeight="1" x14ac:dyDescent="0.2">
      <c r="A620" s="482"/>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row>
    <row r="621" spans="1:27" ht="12.75" customHeight="1" x14ac:dyDescent="0.2">
      <c r="A621" s="482"/>
      <c r="B621" s="482"/>
      <c r="C621" s="482"/>
      <c r="D621" s="482"/>
      <c r="E621" s="482"/>
      <c r="F621" s="482"/>
      <c r="G621" s="482"/>
      <c r="H621" s="482"/>
      <c r="I621" s="482"/>
      <c r="J621" s="482"/>
      <c r="K621" s="482"/>
      <c r="L621" s="482"/>
      <c r="M621" s="482"/>
      <c r="N621" s="482"/>
      <c r="O621" s="482"/>
      <c r="P621" s="482"/>
      <c r="Q621" s="482"/>
      <c r="R621" s="482"/>
      <c r="S621" s="482"/>
      <c r="T621" s="482"/>
      <c r="U621" s="482"/>
      <c r="V621" s="482"/>
      <c r="W621" s="482"/>
      <c r="X621" s="482"/>
      <c r="Y621" s="482"/>
      <c r="Z621" s="482"/>
      <c r="AA621" s="482"/>
    </row>
    <row r="622" spans="1:27" ht="12.75" customHeight="1" x14ac:dyDescent="0.2">
      <c r="A622" s="482"/>
      <c r="B622" s="482"/>
      <c r="C622" s="482"/>
      <c r="D622" s="482"/>
      <c r="E622" s="482"/>
      <c r="F622" s="482"/>
      <c r="G622" s="482"/>
      <c r="H622" s="482"/>
      <c r="I622" s="482"/>
      <c r="J622" s="482"/>
      <c r="K622" s="482"/>
      <c r="L622" s="482"/>
      <c r="M622" s="482"/>
      <c r="N622" s="482"/>
      <c r="O622" s="482"/>
      <c r="P622" s="482"/>
      <c r="Q622" s="482"/>
      <c r="R622" s="482"/>
      <c r="S622" s="482"/>
      <c r="T622" s="482"/>
      <c r="U622" s="482"/>
      <c r="V622" s="482"/>
      <c r="W622" s="482"/>
      <c r="X622" s="482"/>
      <c r="Y622" s="482"/>
      <c r="Z622" s="482"/>
      <c r="AA622" s="482"/>
    </row>
    <row r="623" spans="1:27" ht="12.75" customHeight="1" x14ac:dyDescent="0.2">
      <c r="A623" s="482"/>
      <c r="B623" s="482"/>
      <c r="C623" s="482"/>
      <c r="D623" s="482"/>
      <c r="E623" s="482"/>
      <c r="F623" s="482"/>
      <c r="G623" s="482"/>
      <c r="H623" s="482"/>
      <c r="I623" s="482"/>
      <c r="J623" s="482"/>
      <c r="K623" s="482"/>
      <c r="L623" s="482"/>
      <c r="M623" s="482"/>
      <c r="N623" s="482"/>
      <c r="O623" s="482"/>
      <c r="P623" s="482"/>
      <c r="Q623" s="482"/>
      <c r="R623" s="482"/>
      <c r="S623" s="482"/>
      <c r="T623" s="482"/>
      <c r="U623" s="482"/>
      <c r="V623" s="482"/>
      <c r="W623" s="482"/>
      <c r="X623" s="482"/>
      <c r="Y623" s="482"/>
      <c r="Z623" s="482"/>
      <c r="AA623" s="482"/>
    </row>
    <row r="624" spans="1:27" ht="12.75" customHeight="1" x14ac:dyDescent="0.2">
      <c r="A624" s="482"/>
      <c r="B624" s="482"/>
      <c r="C624" s="482"/>
      <c r="D624" s="482"/>
      <c r="E624" s="482"/>
      <c r="F624" s="482"/>
      <c r="G624" s="482"/>
      <c r="H624" s="482"/>
      <c r="I624" s="482"/>
      <c r="J624" s="482"/>
      <c r="K624" s="482"/>
      <c r="L624" s="482"/>
      <c r="M624" s="482"/>
      <c r="N624" s="482"/>
      <c r="O624" s="482"/>
      <c r="P624" s="482"/>
      <c r="Q624" s="482"/>
      <c r="R624" s="482"/>
      <c r="S624" s="482"/>
      <c r="T624" s="482"/>
      <c r="U624" s="482"/>
      <c r="V624" s="482"/>
      <c r="W624" s="482"/>
      <c r="X624" s="482"/>
      <c r="Y624" s="482"/>
      <c r="Z624" s="482"/>
      <c r="AA624" s="482"/>
    </row>
    <row r="625" spans="1:27" ht="12.75" customHeight="1" x14ac:dyDescent="0.2">
      <c r="A625" s="482"/>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row>
    <row r="626" spans="1:27" ht="12.75" customHeight="1" x14ac:dyDescent="0.2">
      <c r="A626" s="482"/>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row>
    <row r="627" spans="1:27" ht="12.75" customHeight="1" x14ac:dyDescent="0.2">
      <c r="A627" s="482"/>
      <c r="B627" s="482"/>
      <c r="C627" s="482"/>
      <c r="D627" s="482"/>
      <c r="E627" s="482"/>
      <c r="F627" s="482"/>
      <c r="G627" s="482"/>
      <c r="H627" s="482"/>
      <c r="I627" s="482"/>
      <c r="J627" s="482"/>
      <c r="K627" s="482"/>
      <c r="L627" s="482"/>
      <c r="M627" s="482"/>
      <c r="N627" s="482"/>
      <c r="O627" s="482"/>
      <c r="P627" s="482"/>
      <c r="Q627" s="482"/>
      <c r="R627" s="482"/>
      <c r="S627" s="482"/>
      <c r="T627" s="482"/>
      <c r="U627" s="482"/>
      <c r="V627" s="482"/>
      <c r="W627" s="482"/>
      <c r="X627" s="482"/>
      <c r="Y627" s="482"/>
      <c r="Z627" s="482"/>
      <c r="AA627" s="482"/>
    </row>
    <row r="628" spans="1:27" ht="12.75" customHeight="1" x14ac:dyDescent="0.2">
      <c r="A628" s="482"/>
      <c r="B628" s="482"/>
      <c r="C628" s="482"/>
      <c r="D628" s="482"/>
      <c r="E628" s="482"/>
      <c r="F628" s="482"/>
      <c r="G628" s="482"/>
      <c r="H628" s="482"/>
      <c r="I628" s="482"/>
      <c r="J628" s="482"/>
      <c r="K628" s="482"/>
      <c r="L628" s="482"/>
      <c r="M628" s="482"/>
      <c r="N628" s="482"/>
      <c r="O628" s="482"/>
      <c r="P628" s="482"/>
      <c r="Q628" s="482"/>
      <c r="R628" s="482"/>
      <c r="S628" s="482"/>
      <c r="T628" s="482"/>
      <c r="U628" s="482"/>
      <c r="V628" s="482"/>
      <c r="W628" s="482"/>
      <c r="X628" s="482"/>
      <c r="Y628" s="482"/>
      <c r="Z628" s="482"/>
      <c r="AA628" s="482"/>
    </row>
    <row r="629" spans="1:27" ht="12.75" customHeight="1" x14ac:dyDescent="0.2">
      <c r="A629" s="482"/>
      <c r="B629" s="482"/>
      <c r="C629" s="482"/>
      <c r="D629" s="482"/>
      <c r="E629" s="482"/>
      <c r="F629" s="482"/>
      <c r="G629" s="482"/>
      <c r="H629" s="482"/>
      <c r="I629" s="482"/>
      <c r="J629" s="482"/>
      <c r="K629" s="482"/>
      <c r="L629" s="482"/>
      <c r="M629" s="482"/>
      <c r="N629" s="482"/>
      <c r="O629" s="482"/>
      <c r="P629" s="482"/>
      <c r="Q629" s="482"/>
      <c r="R629" s="482"/>
      <c r="S629" s="482"/>
      <c r="T629" s="482"/>
      <c r="U629" s="482"/>
      <c r="V629" s="482"/>
      <c r="W629" s="482"/>
      <c r="X629" s="482"/>
      <c r="Y629" s="482"/>
      <c r="Z629" s="482"/>
      <c r="AA629" s="482"/>
    </row>
    <row r="630" spans="1:27" ht="12.75" customHeight="1" x14ac:dyDescent="0.2">
      <c r="A630" s="482"/>
      <c r="B630" s="482"/>
      <c r="C630" s="482"/>
      <c r="D630" s="482"/>
      <c r="E630" s="482"/>
      <c r="F630" s="482"/>
      <c r="G630" s="482"/>
      <c r="H630" s="482"/>
      <c r="I630" s="482"/>
      <c r="J630" s="482"/>
      <c r="K630" s="482"/>
      <c r="L630" s="482"/>
      <c r="M630" s="482"/>
      <c r="N630" s="482"/>
      <c r="O630" s="482"/>
      <c r="P630" s="482"/>
      <c r="Q630" s="482"/>
      <c r="R630" s="482"/>
      <c r="S630" s="482"/>
      <c r="T630" s="482"/>
      <c r="U630" s="482"/>
      <c r="V630" s="482"/>
      <c r="W630" s="482"/>
      <c r="X630" s="482"/>
      <c r="Y630" s="482"/>
      <c r="Z630" s="482"/>
      <c r="AA630" s="482"/>
    </row>
    <row r="631" spans="1:27" ht="12.75" customHeight="1" x14ac:dyDescent="0.2">
      <c r="A631" s="482"/>
      <c r="B631" s="482"/>
      <c r="C631" s="482"/>
      <c r="D631" s="482"/>
      <c r="E631" s="482"/>
      <c r="F631" s="482"/>
      <c r="G631" s="482"/>
      <c r="H631" s="482"/>
      <c r="I631" s="482"/>
      <c r="J631" s="482"/>
      <c r="K631" s="482"/>
      <c r="L631" s="482"/>
      <c r="M631" s="482"/>
      <c r="N631" s="482"/>
      <c r="O631" s="482"/>
      <c r="P631" s="482"/>
      <c r="Q631" s="482"/>
      <c r="R631" s="482"/>
      <c r="S631" s="482"/>
      <c r="T631" s="482"/>
      <c r="U631" s="482"/>
      <c r="V631" s="482"/>
      <c r="W631" s="482"/>
      <c r="X631" s="482"/>
      <c r="Y631" s="482"/>
      <c r="Z631" s="482"/>
      <c r="AA631" s="482"/>
    </row>
    <row r="632" spans="1:27" ht="12.75" customHeight="1" x14ac:dyDescent="0.2">
      <c r="A632" s="482"/>
      <c r="B632" s="482"/>
      <c r="C632" s="482"/>
      <c r="D632" s="482"/>
      <c r="E632" s="482"/>
      <c r="F632" s="482"/>
      <c r="G632" s="482"/>
      <c r="H632" s="482"/>
      <c r="I632" s="482"/>
      <c r="J632" s="482"/>
      <c r="K632" s="482"/>
      <c r="L632" s="482"/>
      <c r="M632" s="482"/>
      <c r="N632" s="482"/>
      <c r="O632" s="482"/>
      <c r="P632" s="482"/>
      <c r="Q632" s="482"/>
      <c r="R632" s="482"/>
      <c r="S632" s="482"/>
      <c r="T632" s="482"/>
      <c r="U632" s="482"/>
      <c r="V632" s="482"/>
      <c r="W632" s="482"/>
      <c r="X632" s="482"/>
      <c r="Y632" s="482"/>
      <c r="Z632" s="482"/>
      <c r="AA632" s="482"/>
    </row>
    <row r="633" spans="1:27" ht="12.75" customHeight="1" x14ac:dyDescent="0.2">
      <c r="A633" s="482"/>
      <c r="B633" s="482"/>
      <c r="C633" s="482"/>
      <c r="D633" s="482"/>
      <c r="E633" s="482"/>
      <c r="F633" s="482"/>
      <c r="G633" s="482"/>
      <c r="H633" s="482"/>
      <c r="I633" s="482"/>
      <c r="J633" s="482"/>
      <c r="K633" s="482"/>
      <c r="L633" s="482"/>
      <c r="M633" s="482"/>
      <c r="N633" s="482"/>
      <c r="O633" s="482"/>
      <c r="P633" s="482"/>
      <c r="Q633" s="482"/>
      <c r="R633" s="482"/>
      <c r="S633" s="482"/>
      <c r="T633" s="482"/>
      <c r="U633" s="482"/>
      <c r="V633" s="482"/>
      <c r="W633" s="482"/>
      <c r="X633" s="482"/>
      <c r="Y633" s="482"/>
      <c r="Z633" s="482"/>
      <c r="AA633" s="482"/>
    </row>
    <row r="634" spans="1:27" ht="12.75" customHeight="1" x14ac:dyDescent="0.2">
      <c r="A634" s="482"/>
      <c r="B634" s="482"/>
      <c r="C634" s="482"/>
      <c r="D634" s="482"/>
      <c r="E634" s="482"/>
      <c r="F634" s="482"/>
      <c r="G634" s="482"/>
      <c r="H634" s="482"/>
      <c r="I634" s="482"/>
      <c r="J634" s="482"/>
      <c r="K634" s="482"/>
      <c r="L634" s="482"/>
      <c r="M634" s="482"/>
      <c r="N634" s="482"/>
      <c r="O634" s="482"/>
      <c r="P634" s="482"/>
      <c r="Q634" s="482"/>
      <c r="R634" s="482"/>
      <c r="S634" s="482"/>
      <c r="T634" s="482"/>
      <c r="U634" s="482"/>
      <c r="V634" s="482"/>
      <c r="W634" s="482"/>
      <c r="X634" s="482"/>
      <c r="Y634" s="482"/>
      <c r="Z634" s="482"/>
      <c r="AA634" s="482"/>
    </row>
    <row r="635" spans="1:27" ht="12.75" customHeight="1" x14ac:dyDescent="0.2">
      <c r="A635" s="482"/>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row>
    <row r="636" spans="1:27" ht="12.75" customHeight="1" x14ac:dyDescent="0.2">
      <c r="A636" s="482"/>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row>
    <row r="637" spans="1:27" ht="12.75" customHeight="1" x14ac:dyDescent="0.2">
      <c r="A637" s="482"/>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row>
    <row r="638" spans="1:27" ht="12.75" customHeight="1" x14ac:dyDescent="0.2">
      <c r="A638" s="482"/>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row>
    <row r="639" spans="1:27" ht="12.75" customHeight="1" x14ac:dyDescent="0.2">
      <c r="A639" s="482"/>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row>
    <row r="640" spans="1:27" ht="12.75" customHeight="1" x14ac:dyDescent="0.2">
      <c r="A640" s="482"/>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row>
    <row r="641" spans="1:27" ht="12.75" customHeight="1" x14ac:dyDescent="0.2">
      <c r="A641" s="482"/>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row>
    <row r="642" spans="1:27" ht="12.75" customHeight="1" x14ac:dyDescent="0.2">
      <c r="A642" s="482"/>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row>
    <row r="643" spans="1:27" ht="12.75" customHeight="1" x14ac:dyDescent="0.2">
      <c r="A643" s="482"/>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row>
    <row r="644" spans="1:27" ht="12.75" customHeight="1" x14ac:dyDescent="0.2">
      <c r="A644" s="482"/>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row>
    <row r="645" spans="1:27" ht="12.75" customHeight="1" x14ac:dyDescent="0.2">
      <c r="A645" s="482"/>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row>
    <row r="646" spans="1:27" ht="12.75" customHeight="1" x14ac:dyDescent="0.2">
      <c r="A646" s="482"/>
      <c r="B646" s="482"/>
      <c r="C646" s="482"/>
      <c r="D646" s="482"/>
      <c r="E646" s="482"/>
      <c r="F646" s="482"/>
      <c r="G646" s="482"/>
      <c r="H646" s="482"/>
      <c r="I646" s="482"/>
      <c r="J646" s="482"/>
      <c r="K646" s="482"/>
      <c r="L646" s="482"/>
      <c r="M646" s="482"/>
      <c r="N646" s="482"/>
      <c r="O646" s="482"/>
      <c r="P646" s="482"/>
      <c r="Q646" s="482"/>
      <c r="R646" s="482"/>
      <c r="S646" s="482"/>
      <c r="T646" s="482"/>
      <c r="U646" s="482"/>
      <c r="V646" s="482"/>
      <c r="W646" s="482"/>
      <c r="X646" s="482"/>
      <c r="Y646" s="482"/>
      <c r="Z646" s="482"/>
      <c r="AA646" s="482"/>
    </row>
    <row r="647" spans="1:27" ht="12.75" customHeight="1" x14ac:dyDescent="0.2">
      <c r="A647" s="482"/>
      <c r="B647" s="482"/>
      <c r="C647" s="482"/>
      <c r="D647" s="482"/>
      <c r="E647" s="482"/>
      <c r="F647" s="482"/>
      <c r="G647" s="482"/>
      <c r="H647" s="482"/>
      <c r="I647" s="482"/>
      <c r="J647" s="482"/>
      <c r="K647" s="482"/>
      <c r="L647" s="482"/>
      <c r="M647" s="482"/>
      <c r="N647" s="482"/>
      <c r="O647" s="482"/>
      <c r="P647" s="482"/>
      <c r="Q647" s="482"/>
      <c r="R647" s="482"/>
      <c r="S647" s="482"/>
      <c r="T647" s="482"/>
      <c r="U647" s="482"/>
      <c r="V647" s="482"/>
      <c r="W647" s="482"/>
      <c r="X647" s="482"/>
      <c r="Y647" s="482"/>
      <c r="Z647" s="482"/>
      <c r="AA647" s="482"/>
    </row>
    <row r="648" spans="1:27" ht="12.75" customHeight="1" x14ac:dyDescent="0.2">
      <c r="A648" s="482"/>
      <c r="B648" s="482"/>
      <c r="C648" s="482"/>
      <c r="D648" s="482"/>
      <c r="E648" s="482"/>
      <c r="F648" s="482"/>
      <c r="G648" s="482"/>
      <c r="H648" s="482"/>
      <c r="I648" s="482"/>
      <c r="J648" s="482"/>
      <c r="K648" s="482"/>
      <c r="L648" s="482"/>
      <c r="M648" s="482"/>
      <c r="N648" s="482"/>
      <c r="O648" s="482"/>
      <c r="P648" s="482"/>
      <c r="Q648" s="482"/>
      <c r="R648" s="482"/>
      <c r="S648" s="482"/>
      <c r="T648" s="482"/>
      <c r="U648" s="482"/>
      <c r="V648" s="482"/>
      <c r="W648" s="482"/>
      <c r="X648" s="482"/>
      <c r="Y648" s="482"/>
      <c r="Z648" s="482"/>
      <c r="AA648" s="482"/>
    </row>
    <row r="649" spans="1:27" ht="12.75" customHeight="1" x14ac:dyDescent="0.2">
      <c r="A649" s="482"/>
      <c r="B649" s="482"/>
      <c r="C649" s="482"/>
      <c r="D649" s="482"/>
      <c r="E649" s="482"/>
      <c r="F649" s="482"/>
      <c r="G649" s="482"/>
      <c r="H649" s="482"/>
      <c r="I649" s="482"/>
      <c r="J649" s="482"/>
      <c r="K649" s="482"/>
      <c r="L649" s="482"/>
      <c r="M649" s="482"/>
      <c r="N649" s="482"/>
      <c r="O649" s="482"/>
      <c r="P649" s="482"/>
      <c r="Q649" s="482"/>
      <c r="R649" s="482"/>
      <c r="S649" s="482"/>
      <c r="T649" s="482"/>
      <c r="U649" s="482"/>
      <c r="V649" s="482"/>
      <c r="W649" s="482"/>
      <c r="X649" s="482"/>
      <c r="Y649" s="482"/>
      <c r="Z649" s="482"/>
      <c r="AA649" s="482"/>
    </row>
    <row r="650" spans="1:27" ht="12.75" customHeight="1" x14ac:dyDescent="0.2">
      <c r="A650" s="482"/>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row>
    <row r="651" spans="1:27" ht="12.75" customHeight="1" x14ac:dyDescent="0.2">
      <c r="A651" s="482"/>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row>
    <row r="652" spans="1:27" ht="12.75" customHeight="1" x14ac:dyDescent="0.2">
      <c r="A652" s="482"/>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row>
    <row r="653" spans="1:27" ht="12.75" customHeight="1" x14ac:dyDescent="0.2">
      <c r="A653" s="482"/>
      <c r="B653" s="482"/>
      <c r="C653" s="482"/>
      <c r="D653" s="482"/>
      <c r="E653" s="482"/>
      <c r="F653" s="482"/>
      <c r="G653" s="482"/>
      <c r="H653" s="482"/>
      <c r="I653" s="482"/>
      <c r="J653" s="482"/>
      <c r="K653" s="482"/>
      <c r="L653" s="482"/>
      <c r="M653" s="482"/>
      <c r="N653" s="482"/>
      <c r="O653" s="482"/>
      <c r="P653" s="482"/>
      <c r="Q653" s="482"/>
      <c r="R653" s="482"/>
      <c r="S653" s="482"/>
      <c r="T653" s="482"/>
      <c r="U653" s="482"/>
      <c r="V653" s="482"/>
      <c r="W653" s="482"/>
      <c r="X653" s="482"/>
      <c r="Y653" s="482"/>
      <c r="Z653" s="482"/>
      <c r="AA653" s="482"/>
    </row>
    <row r="654" spans="1:27" ht="12.75" customHeight="1" x14ac:dyDescent="0.2">
      <c r="A654" s="482"/>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row>
    <row r="655" spans="1:27" ht="12.75" customHeight="1" x14ac:dyDescent="0.2">
      <c r="A655" s="482"/>
      <c r="B655" s="482"/>
      <c r="C655" s="482"/>
      <c r="D655" s="482"/>
      <c r="E655" s="482"/>
      <c r="F655" s="482"/>
      <c r="G655" s="482"/>
      <c r="H655" s="482"/>
      <c r="I655" s="482"/>
      <c r="J655" s="482"/>
      <c r="K655" s="482"/>
      <c r="L655" s="482"/>
      <c r="M655" s="482"/>
      <c r="N655" s="482"/>
      <c r="O655" s="482"/>
      <c r="P655" s="482"/>
      <c r="Q655" s="482"/>
      <c r="R655" s="482"/>
      <c r="S655" s="482"/>
      <c r="T655" s="482"/>
      <c r="U655" s="482"/>
      <c r="V655" s="482"/>
      <c r="W655" s="482"/>
      <c r="X655" s="482"/>
      <c r="Y655" s="482"/>
      <c r="Z655" s="482"/>
      <c r="AA655" s="482"/>
    </row>
    <row r="656" spans="1:27" ht="12.75" customHeight="1" x14ac:dyDescent="0.2">
      <c r="A656" s="482"/>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2"/>
      <c r="Z656" s="482"/>
      <c r="AA656" s="482"/>
    </row>
    <row r="657" spans="1:27" ht="12.75" customHeight="1" x14ac:dyDescent="0.2">
      <c r="A657" s="482"/>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row>
    <row r="658" spans="1:27" ht="12.75" customHeight="1" x14ac:dyDescent="0.2">
      <c r="A658" s="482"/>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row>
    <row r="659" spans="1:27" ht="12.75" customHeight="1" x14ac:dyDescent="0.2">
      <c r="A659" s="482"/>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row>
    <row r="660" spans="1:27" ht="12.75" customHeight="1" x14ac:dyDescent="0.2">
      <c r="A660" s="482"/>
      <c r="B660" s="482"/>
      <c r="C660" s="482"/>
      <c r="D660" s="482"/>
      <c r="E660" s="482"/>
      <c r="F660" s="482"/>
      <c r="G660" s="482"/>
      <c r="H660" s="482"/>
      <c r="I660" s="482"/>
      <c r="J660" s="482"/>
      <c r="K660" s="482"/>
      <c r="L660" s="482"/>
      <c r="M660" s="482"/>
      <c r="N660" s="482"/>
      <c r="O660" s="482"/>
      <c r="P660" s="482"/>
      <c r="Q660" s="482"/>
      <c r="R660" s="482"/>
      <c r="S660" s="482"/>
      <c r="T660" s="482"/>
      <c r="U660" s="482"/>
      <c r="V660" s="482"/>
      <c r="W660" s="482"/>
      <c r="X660" s="482"/>
      <c r="Y660" s="482"/>
      <c r="Z660" s="482"/>
      <c r="AA660" s="482"/>
    </row>
    <row r="661" spans="1:27" ht="12.75" customHeight="1" x14ac:dyDescent="0.2">
      <c r="A661" s="482"/>
      <c r="B661" s="482"/>
      <c r="C661" s="482"/>
      <c r="D661" s="482"/>
      <c r="E661" s="482"/>
      <c r="F661" s="482"/>
      <c r="G661" s="482"/>
      <c r="H661" s="482"/>
      <c r="I661" s="482"/>
      <c r="J661" s="482"/>
      <c r="K661" s="482"/>
      <c r="L661" s="482"/>
      <c r="M661" s="482"/>
      <c r="N661" s="482"/>
      <c r="O661" s="482"/>
      <c r="P661" s="482"/>
      <c r="Q661" s="482"/>
      <c r="R661" s="482"/>
      <c r="S661" s="482"/>
      <c r="T661" s="482"/>
      <c r="U661" s="482"/>
      <c r="V661" s="482"/>
      <c r="W661" s="482"/>
      <c r="X661" s="482"/>
      <c r="Y661" s="482"/>
      <c r="Z661" s="482"/>
      <c r="AA661" s="482"/>
    </row>
    <row r="662" spans="1:27" ht="12.75" customHeight="1" x14ac:dyDescent="0.2">
      <c r="A662" s="482"/>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2"/>
      <c r="Z662" s="482"/>
      <c r="AA662" s="482"/>
    </row>
    <row r="663" spans="1:27" ht="12.75" customHeight="1" x14ac:dyDescent="0.2">
      <c r="A663" s="482"/>
      <c r="B663" s="482"/>
      <c r="C663" s="482"/>
      <c r="D663" s="482"/>
      <c r="E663" s="482"/>
      <c r="F663" s="482"/>
      <c r="G663" s="482"/>
      <c r="H663" s="482"/>
      <c r="I663" s="482"/>
      <c r="J663" s="482"/>
      <c r="K663" s="482"/>
      <c r="L663" s="482"/>
      <c r="M663" s="482"/>
      <c r="N663" s="482"/>
      <c r="O663" s="482"/>
      <c r="P663" s="482"/>
      <c r="Q663" s="482"/>
      <c r="R663" s="482"/>
      <c r="S663" s="482"/>
      <c r="T663" s="482"/>
      <c r="U663" s="482"/>
      <c r="V663" s="482"/>
      <c r="W663" s="482"/>
      <c r="X663" s="482"/>
      <c r="Y663" s="482"/>
      <c r="Z663" s="482"/>
      <c r="AA663" s="482"/>
    </row>
    <row r="664" spans="1:27" ht="12.75" customHeight="1" x14ac:dyDescent="0.2">
      <c r="A664" s="482"/>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row>
    <row r="665" spans="1:27" ht="12.75" customHeight="1" x14ac:dyDescent="0.2">
      <c r="A665" s="482"/>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row>
    <row r="666" spans="1:27" ht="12.75" customHeight="1" x14ac:dyDescent="0.2">
      <c r="A666" s="482"/>
      <c r="B666" s="482"/>
      <c r="C666" s="482"/>
      <c r="D666" s="482"/>
      <c r="E666" s="482"/>
      <c r="F666" s="482"/>
      <c r="G666" s="482"/>
      <c r="H666" s="482"/>
      <c r="I666" s="482"/>
      <c r="J666" s="482"/>
      <c r="K666" s="482"/>
      <c r="L666" s="482"/>
      <c r="M666" s="482"/>
      <c r="N666" s="482"/>
      <c r="O666" s="482"/>
      <c r="P666" s="482"/>
      <c r="Q666" s="482"/>
      <c r="R666" s="482"/>
      <c r="S666" s="482"/>
      <c r="T666" s="482"/>
      <c r="U666" s="482"/>
      <c r="V666" s="482"/>
      <c r="W666" s="482"/>
      <c r="X666" s="482"/>
      <c r="Y666" s="482"/>
      <c r="Z666" s="482"/>
      <c r="AA666" s="482"/>
    </row>
    <row r="667" spans="1:27" ht="12.75" customHeight="1" x14ac:dyDescent="0.2">
      <c r="A667" s="482"/>
      <c r="B667" s="482"/>
      <c r="C667" s="482"/>
      <c r="D667" s="482"/>
      <c r="E667" s="482"/>
      <c r="F667" s="482"/>
      <c r="G667" s="482"/>
      <c r="H667" s="482"/>
      <c r="I667" s="482"/>
      <c r="J667" s="482"/>
      <c r="K667" s="482"/>
      <c r="L667" s="482"/>
      <c r="M667" s="482"/>
      <c r="N667" s="482"/>
      <c r="O667" s="482"/>
      <c r="P667" s="482"/>
      <c r="Q667" s="482"/>
      <c r="R667" s="482"/>
      <c r="S667" s="482"/>
      <c r="T667" s="482"/>
      <c r="U667" s="482"/>
      <c r="V667" s="482"/>
      <c r="W667" s="482"/>
      <c r="X667" s="482"/>
      <c r="Y667" s="482"/>
      <c r="Z667" s="482"/>
      <c r="AA667" s="482"/>
    </row>
    <row r="668" spans="1:27" ht="12.75" customHeight="1" x14ac:dyDescent="0.2">
      <c r="A668" s="482"/>
      <c r="B668" s="482"/>
      <c r="C668" s="482"/>
      <c r="D668" s="482"/>
      <c r="E668" s="482"/>
      <c r="F668" s="482"/>
      <c r="G668" s="482"/>
      <c r="H668" s="482"/>
      <c r="I668" s="482"/>
      <c r="J668" s="482"/>
      <c r="K668" s="482"/>
      <c r="L668" s="482"/>
      <c r="M668" s="482"/>
      <c r="N668" s="482"/>
      <c r="O668" s="482"/>
      <c r="P668" s="482"/>
      <c r="Q668" s="482"/>
      <c r="R668" s="482"/>
      <c r="S668" s="482"/>
      <c r="T668" s="482"/>
      <c r="U668" s="482"/>
      <c r="V668" s="482"/>
      <c r="W668" s="482"/>
      <c r="X668" s="482"/>
      <c r="Y668" s="482"/>
      <c r="Z668" s="482"/>
      <c r="AA668" s="482"/>
    </row>
    <row r="669" spans="1:27" ht="12.75" customHeight="1" x14ac:dyDescent="0.2">
      <c r="A669" s="482"/>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row>
    <row r="670" spans="1:27" ht="12.75" customHeight="1" x14ac:dyDescent="0.2">
      <c r="A670" s="482"/>
      <c r="B670" s="482"/>
      <c r="C670" s="482"/>
      <c r="D670" s="482"/>
      <c r="E670" s="482"/>
      <c r="F670" s="482"/>
      <c r="G670" s="482"/>
      <c r="H670" s="482"/>
      <c r="I670" s="482"/>
      <c r="J670" s="482"/>
      <c r="K670" s="482"/>
      <c r="L670" s="482"/>
      <c r="M670" s="482"/>
      <c r="N670" s="482"/>
      <c r="O670" s="482"/>
      <c r="P670" s="482"/>
      <c r="Q670" s="482"/>
      <c r="R670" s="482"/>
      <c r="S670" s="482"/>
      <c r="T670" s="482"/>
      <c r="U670" s="482"/>
      <c r="V670" s="482"/>
      <c r="W670" s="482"/>
      <c r="X670" s="482"/>
      <c r="Y670" s="482"/>
      <c r="Z670" s="482"/>
      <c r="AA670" s="482"/>
    </row>
    <row r="671" spans="1:27" ht="12.75" customHeight="1" x14ac:dyDescent="0.2">
      <c r="A671" s="482"/>
      <c r="B671" s="482"/>
      <c r="C671" s="482"/>
      <c r="D671" s="482"/>
      <c r="E671" s="482"/>
      <c r="F671" s="482"/>
      <c r="G671" s="482"/>
      <c r="H671" s="482"/>
      <c r="I671" s="482"/>
      <c r="J671" s="482"/>
      <c r="K671" s="482"/>
      <c r="L671" s="482"/>
      <c r="M671" s="482"/>
      <c r="N671" s="482"/>
      <c r="O671" s="482"/>
      <c r="P671" s="482"/>
      <c r="Q671" s="482"/>
      <c r="R671" s="482"/>
      <c r="S671" s="482"/>
      <c r="T671" s="482"/>
      <c r="U671" s="482"/>
      <c r="V671" s="482"/>
      <c r="W671" s="482"/>
      <c r="X671" s="482"/>
      <c r="Y671" s="482"/>
      <c r="Z671" s="482"/>
      <c r="AA671" s="482"/>
    </row>
    <row r="672" spans="1:27" ht="12.75" customHeight="1" x14ac:dyDescent="0.2">
      <c r="A672" s="482"/>
      <c r="B672" s="482"/>
      <c r="C672" s="482"/>
      <c r="D672" s="482"/>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row>
    <row r="673" spans="1:27" ht="12.75" customHeight="1" x14ac:dyDescent="0.2">
      <c r="A673" s="482"/>
      <c r="B673" s="482"/>
      <c r="C673" s="482"/>
      <c r="D673" s="482"/>
      <c r="E673" s="482"/>
      <c r="F673" s="482"/>
      <c r="G673" s="482"/>
      <c r="H673" s="482"/>
      <c r="I673" s="482"/>
      <c r="J673" s="482"/>
      <c r="K673" s="482"/>
      <c r="L673" s="482"/>
      <c r="M673" s="482"/>
      <c r="N673" s="482"/>
      <c r="O673" s="482"/>
      <c r="P673" s="482"/>
      <c r="Q673" s="482"/>
      <c r="R673" s="482"/>
      <c r="S673" s="482"/>
      <c r="T673" s="482"/>
      <c r="U673" s="482"/>
      <c r="V673" s="482"/>
      <c r="W673" s="482"/>
      <c r="X673" s="482"/>
      <c r="Y673" s="482"/>
      <c r="Z673" s="482"/>
      <c r="AA673" s="482"/>
    </row>
    <row r="674" spans="1:27" ht="12.75" customHeight="1" x14ac:dyDescent="0.2">
      <c r="A674" s="482"/>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row>
    <row r="675" spans="1:27" ht="12.75" customHeight="1" x14ac:dyDescent="0.2">
      <c r="A675" s="482"/>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row>
    <row r="676" spans="1:27" ht="12.75" customHeight="1" x14ac:dyDescent="0.2">
      <c r="A676" s="482"/>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row>
    <row r="677" spans="1:27" ht="12.75" customHeight="1" x14ac:dyDescent="0.2">
      <c r="A677" s="482"/>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row>
    <row r="678" spans="1:27" ht="12.75" customHeight="1" x14ac:dyDescent="0.2">
      <c r="A678" s="482"/>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row>
    <row r="679" spans="1:27" ht="12.75" customHeight="1" x14ac:dyDescent="0.2">
      <c r="A679" s="482"/>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row>
    <row r="680" spans="1:27" ht="12.75" customHeight="1" x14ac:dyDescent="0.2">
      <c r="A680" s="482"/>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row>
    <row r="681" spans="1:27" ht="12.75" customHeight="1" x14ac:dyDescent="0.2">
      <c r="A681" s="482"/>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row>
    <row r="682" spans="1:27" ht="12.75" customHeight="1" x14ac:dyDescent="0.2">
      <c r="A682" s="482"/>
      <c r="B682" s="482"/>
      <c r="C682" s="482"/>
      <c r="D682" s="482"/>
      <c r="E682" s="482"/>
      <c r="F682" s="482"/>
      <c r="G682" s="482"/>
      <c r="H682" s="482"/>
      <c r="I682" s="482"/>
      <c r="J682" s="482"/>
      <c r="K682" s="482"/>
      <c r="L682" s="482"/>
      <c r="M682" s="482"/>
      <c r="N682" s="482"/>
      <c r="O682" s="482"/>
      <c r="P682" s="482"/>
      <c r="Q682" s="482"/>
      <c r="R682" s="482"/>
      <c r="S682" s="482"/>
      <c r="T682" s="482"/>
      <c r="U682" s="482"/>
      <c r="V682" s="482"/>
      <c r="W682" s="482"/>
      <c r="X682" s="482"/>
      <c r="Y682" s="482"/>
      <c r="Z682" s="482"/>
      <c r="AA682" s="482"/>
    </row>
    <row r="683" spans="1:27" ht="12.75" customHeight="1" x14ac:dyDescent="0.2">
      <c r="A683" s="482"/>
      <c r="B683" s="482"/>
      <c r="C683" s="482"/>
      <c r="D683" s="482"/>
      <c r="E683" s="482"/>
      <c r="F683" s="482"/>
      <c r="G683" s="482"/>
      <c r="H683" s="482"/>
      <c r="I683" s="482"/>
      <c r="J683" s="482"/>
      <c r="K683" s="482"/>
      <c r="L683" s="482"/>
      <c r="M683" s="482"/>
      <c r="N683" s="482"/>
      <c r="O683" s="482"/>
      <c r="P683" s="482"/>
      <c r="Q683" s="482"/>
      <c r="R683" s="482"/>
      <c r="S683" s="482"/>
      <c r="T683" s="482"/>
      <c r="U683" s="482"/>
      <c r="V683" s="482"/>
      <c r="W683" s="482"/>
      <c r="X683" s="482"/>
      <c r="Y683" s="482"/>
      <c r="Z683" s="482"/>
      <c r="AA683" s="482"/>
    </row>
    <row r="684" spans="1:27" ht="12.75" customHeight="1" x14ac:dyDescent="0.2">
      <c r="A684" s="482"/>
      <c r="B684" s="482"/>
      <c r="C684" s="482"/>
      <c r="D684" s="482"/>
      <c r="E684" s="482"/>
      <c r="F684" s="482"/>
      <c r="G684" s="482"/>
      <c r="H684" s="482"/>
      <c r="I684" s="482"/>
      <c r="J684" s="482"/>
      <c r="K684" s="482"/>
      <c r="L684" s="482"/>
      <c r="M684" s="482"/>
      <c r="N684" s="482"/>
      <c r="O684" s="482"/>
      <c r="P684" s="482"/>
      <c r="Q684" s="482"/>
      <c r="R684" s="482"/>
      <c r="S684" s="482"/>
      <c r="T684" s="482"/>
      <c r="U684" s="482"/>
      <c r="V684" s="482"/>
      <c r="W684" s="482"/>
      <c r="X684" s="482"/>
      <c r="Y684" s="482"/>
      <c r="Z684" s="482"/>
      <c r="AA684" s="482"/>
    </row>
    <row r="685" spans="1:27" ht="12.75" customHeight="1" x14ac:dyDescent="0.2">
      <c r="A685" s="482"/>
      <c r="B685" s="482"/>
      <c r="C685" s="482"/>
      <c r="D685" s="482"/>
      <c r="E685" s="482"/>
      <c r="F685" s="482"/>
      <c r="G685" s="482"/>
      <c r="H685" s="482"/>
      <c r="I685" s="482"/>
      <c r="J685" s="482"/>
      <c r="K685" s="482"/>
      <c r="L685" s="482"/>
      <c r="M685" s="482"/>
      <c r="N685" s="482"/>
      <c r="O685" s="482"/>
      <c r="P685" s="482"/>
      <c r="Q685" s="482"/>
      <c r="R685" s="482"/>
      <c r="S685" s="482"/>
      <c r="T685" s="482"/>
      <c r="U685" s="482"/>
      <c r="V685" s="482"/>
      <c r="W685" s="482"/>
      <c r="X685" s="482"/>
      <c r="Y685" s="482"/>
      <c r="Z685" s="482"/>
      <c r="AA685" s="482"/>
    </row>
    <row r="686" spans="1:27" ht="12.75" customHeight="1" x14ac:dyDescent="0.2">
      <c r="A686" s="482"/>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row>
    <row r="687" spans="1:27" ht="12.75" customHeight="1" x14ac:dyDescent="0.2">
      <c r="A687" s="482"/>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row>
    <row r="688" spans="1:27" ht="12.75" customHeight="1" x14ac:dyDescent="0.2">
      <c r="A688" s="482"/>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row>
    <row r="689" spans="1:27" ht="12.75" customHeight="1" x14ac:dyDescent="0.2">
      <c r="A689" s="482"/>
      <c r="B689" s="482"/>
      <c r="C689" s="482"/>
      <c r="D689" s="482"/>
      <c r="E689" s="482"/>
      <c r="F689" s="482"/>
      <c r="G689" s="482"/>
      <c r="H689" s="482"/>
      <c r="I689" s="482"/>
      <c r="J689" s="482"/>
      <c r="K689" s="482"/>
      <c r="L689" s="482"/>
      <c r="M689" s="482"/>
      <c r="N689" s="482"/>
      <c r="O689" s="482"/>
      <c r="P689" s="482"/>
      <c r="Q689" s="482"/>
      <c r="R689" s="482"/>
      <c r="S689" s="482"/>
      <c r="T689" s="482"/>
      <c r="U689" s="482"/>
      <c r="V689" s="482"/>
      <c r="W689" s="482"/>
      <c r="X689" s="482"/>
      <c r="Y689" s="482"/>
      <c r="Z689" s="482"/>
      <c r="AA689" s="482"/>
    </row>
    <row r="690" spans="1:27" ht="12.75" customHeight="1" x14ac:dyDescent="0.2">
      <c r="A690" s="482"/>
      <c r="B690" s="482"/>
      <c r="C690" s="482"/>
      <c r="D690" s="482"/>
      <c r="E690" s="482"/>
      <c r="F690" s="482"/>
      <c r="G690" s="482"/>
      <c r="H690" s="482"/>
      <c r="I690" s="482"/>
      <c r="J690" s="482"/>
      <c r="K690" s="482"/>
      <c r="L690" s="482"/>
      <c r="M690" s="482"/>
      <c r="N690" s="482"/>
      <c r="O690" s="482"/>
      <c r="P690" s="482"/>
      <c r="Q690" s="482"/>
      <c r="R690" s="482"/>
      <c r="S690" s="482"/>
      <c r="T690" s="482"/>
      <c r="U690" s="482"/>
      <c r="V690" s="482"/>
      <c r="W690" s="482"/>
      <c r="X690" s="482"/>
      <c r="Y690" s="482"/>
      <c r="Z690" s="482"/>
      <c r="AA690" s="482"/>
    </row>
    <row r="691" spans="1:27" ht="12.75" customHeight="1" x14ac:dyDescent="0.2">
      <c r="A691" s="482"/>
      <c r="B691" s="482"/>
      <c r="C691" s="482"/>
      <c r="D691" s="482"/>
      <c r="E691" s="482"/>
      <c r="F691" s="482"/>
      <c r="G691" s="482"/>
      <c r="H691" s="482"/>
      <c r="I691" s="482"/>
      <c r="J691" s="482"/>
      <c r="K691" s="482"/>
      <c r="L691" s="482"/>
      <c r="M691" s="482"/>
      <c r="N691" s="482"/>
      <c r="O691" s="482"/>
      <c r="P691" s="482"/>
      <c r="Q691" s="482"/>
      <c r="R691" s="482"/>
      <c r="S691" s="482"/>
      <c r="T691" s="482"/>
      <c r="U691" s="482"/>
      <c r="V691" s="482"/>
      <c r="W691" s="482"/>
      <c r="X691" s="482"/>
      <c r="Y691" s="482"/>
      <c r="Z691" s="482"/>
      <c r="AA691" s="482"/>
    </row>
    <row r="692" spans="1:27" ht="12.75" customHeight="1" x14ac:dyDescent="0.2">
      <c r="A692" s="482"/>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2"/>
      <c r="Z692" s="482"/>
      <c r="AA692" s="482"/>
    </row>
    <row r="693" spans="1:27" ht="12.75" customHeight="1" x14ac:dyDescent="0.2">
      <c r="A693" s="482"/>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row>
    <row r="694" spans="1:27" ht="12.75" customHeight="1" x14ac:dyDescent="0.2">
      <c r="A694" s="482"/>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row>
    <row r="695" spans="1:27" ht="12.75" customHeight="1" x14ac:dyDescent="0.2">
      <c r="A695" s="482"/>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row>
    <row r="696" spans="1:27" ht="12.75" customHeight="1" x14ac:dyDescent="0.2">
      <c r="A696" s="482"/>
      <c r="B696" s="482"/>
      <c r="C696" s="482"/>
      <c r="D696" s="482"/>
      <c r="E696" s="482"/>
      <c r="F696" s="482"/>
      <c r="G696" s="482"/>
      <c r="H696" s="482"/>
      <c r="I696" s="482"/>
      <c r="J696" s="482"/>
      <c r="K696" s="482"/>
      <c r="L696" s="482"/>
      <c r="M696" s="482"/>
      <c r="N696" s="482"/>
      <c r="O696" s="482"/>
      <c r="P696" s="482"/>
      <c r="Q696" s="482"/>
      <c r="R696" s="482"/>
      <c r="S696" s="482"/>
      <c r="T696" s="482"/>
      <c r="U696" s="482"/>
      <c r="V696" s="482"/>
      <c r="W696" s="482"/>
      <c r="X696" s="482"/>
      <c r="Y696" s="482"/>
      <c r="Z696" s="482"/>
      <c r="AA696" s="482"/>
    </row>
    <row r="697" spans="1:27" ht="12.75" customHeight="1" x14ac:dyDescent="0.2">
      <c r="A697" s="482"/>
      <c r="B697" s="482"/>
      <c r="C697" s="482"/>
      <c r="D697" s="482"/>
      <c r="E697" s="482"/>
      <c r="F697" s="482"/>
      <c r="G697" s="482"/>
      <c r="H697" s="482"/>
      <c r="I697" s="482"/>
      <c r="J697" s="482"/>
      <c r="K697" s="482"/>
      <c r="L697" s="482"/>
      <c r="M697" s="482"/>
      <c r="N697" s="482"/>
      <c r="O697" s="482"/>
      <c r="P697" s="482"/>
      <c r="Q697" s="482"/>
      <c r="R697" s="482"/>
      <c r="S697" s="482"/>
      <c r="T697" s="482"/>
      <c r="U697" s="482"/>
      <c r="V697" s="482"/>
      <c r="W697" s="482"/>
      <c r="X697" s="482"/>
      <c r="Y697" s="482"/>
      <c r="Z697" s="482"/>
      <c r="AA697" s="482"/>
    </row>
    <row r="698" spans="1:27" ht="12.75" customHeight="1" x14ac:dyDescent="0.2">
      <c r="A698" s="482"/>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2"/>
      <c r="Z698" s="482"/>
      <c r="AA698" s="482"/>
    </row>
    <row r="699" spans="1:27" ht="12.75" customHeight="1" x14ac:dyDescent="0.2">
      <c r="A699" s="482"/>
      <c r="B699" s="482"/>
      <c r="C699" s="482"/>
      <c r="D699" s="482"/>
      <c r="E699" s="482"/>
      <c r="F699" s="482"/>
      <c r="G699" s="482"/>
      <c r="H699" s="482"/>
      <c r="I699" s="482"/>
      <c r="J699" s="482"/>
      <c r="K699" s="482"/>
      <c r="L699" s="482"/>
      <c r="M699" s="482"/>
      <c r="N699" s="482"/>
      <c r="O699" s="482"/>
      <c r="P699" s="482"/>
      <c r="Q699" s="482"/>
      <c r="R699" s="482"/>
      <c r="S699" s="482"/>
      <c r="T699" s="482"/>
      <c r="U699" s="482"/>
      <c r="V699" s="482"/>
      <c r="W699" s="482"/>
      <c r="X699" s="482"/>
      <c r="Y699" s="482"/>
      <c r="Z699" s="482"/>
      <c r="AA699" s="482"/>
    </row>
    <row r="700" spans="1:27" ht="12.75" customHeight="1" x14ac:dyDescent="0.2">
      <c r="A700" s="482"/>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row>
    <row r="701" spans="1:27" ht="12.75" customHeight="1" x14ac:dyDescent="0.2">
      <c r="A701" s="482"/>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row>
    <row r="702" spans="1:27" ht="12.75" customHeight="1" x14ac:dyDescent="0.2">
      <c r="A702" s="482"/>
      <c r="B702" s="482"/>
      <c r="C702" s="482"/>
      <c r="D702" s="482"/>
      <c r="E702" s="482"/>
      <c r="F702" s="482"/>
      <c r="G702" s="482"/>
      <c r="H702" s="482"/>
      <c r="I702" s="482"/>
      <c r="J702" s="482"/>
      <c r="K702" s="482"/>
      <c r="L702" s="482"/>
      <c r="M702" s="482"/>
      <c r="N702" s="482"/>
      <c r="O702" s="482"/>
      <c r="P702" s="482"/>
      <c r="Q702" s="482"/>
      <c r="R702" s="482"/>
      <c r="S702" s="482"/>
      <c r="T702" s="482"/>
      <c r="U702" s="482"/>
      <c r="V702" s="482"/>
      <c r="W702" s="482"/>
      <c r="X702" s="482"/>
      <c r="Y702" s="482"/>
      <c r="Z702" s="482"/>
      <c r="AA702" s="482"/>
    </row>
    <row r="703" spans="1:27" ht="12.75" customHeight="1" x14ac:dyDescent="0.2">
      <c r="A703" s="482"/>
      <c r="B703" s="482"/>
      <c r="C703" s="482"/>
      <c r="D703" s="482"/>
      <c r="E703" s="482"/>
      <c r="F703" s="482"/>
      <c r="G703" s="482"/>
      <c r="H703" s="482"/>
      <c r="I703" s="482"/>
      <c r="J703" s="482"/>
      <c r="K703" s="482"/>
      <c r="L703" s="482"/>
      <c r="M703" s="482"/>
      <c r="N703" s="482"/>
      <c r="O703" s="482"/>
      <c r="P703" s="482"/>
      <c r="Q703" s="482"/>
      <c r="R703" s="482"/>
      <c r="S703" s="482"/>
      <c r="T703" s="482"/>
      <c r="U703" s="482"/>
      <c r="V703" s="482"/>
      <c r="W703" s="482"/>
      <c r="X703" s="482"/>
      <c r="Y703" s="482"/>
      <c r="Z703" s="482"/>
      <c r="AA703" s="482"/>
    </row>
    <row r="704" spans="1:27" ht="12.75" customHeight="1" x14ac:dyDescent="0.2">
      <c r="A704" s="482"/>
      <c r="B704" s="482"/>
      <c r="C704" s="482"/>
      <c r="D704" s="482"/>
      <c r="E704" s="482"/>
      <c r="F704" s="482"/>
      <c r="G704" s="482"/>
      <c r="H704" s="482"/>
      <c r="I704" s="482"/>
      <c r="J704" s="482"/>
      <c r="K704" s="482"/>
      <c r="L704" s="482"/>
      <c r="M704" s="482"/>
      <c r="N704" s="482"/>
      <c r="O704" s="482"/>
      <c r="P704" s="482"/>
      <c r="Q704" s="482"/>
      <c r="R704" s="482"/>
      <c r="S704" s="482"/>
      <c r="T704" s="482"/>
      <c r="U704" s="482"/>
      <c r="V704" s="482"/>
      <c r="W704" s="482"/>
      <c r="X704" s="482"/>
      <c r="Y704" s="482"/>
      <c r="Z704" s="482"/>
      <c r="AA704" s="482"/>
    </row>
    <row r="705" spans="1:27" ht="12.75" customHeight="1" x14ac:dyDescent="0.2">
      <c r="A705" s="482"/>
      <c r="B705" s="482"/>
      <c r="C705" s="482"/>
      <c r="D705" s="482"/>
      <c r="E705" s="482"/>
      <c r="F705" s="482"/>
      <c r="G705" s="482"/>
      <c r="H705" s="482"/>
      <c r="I705" s="482"/>
      <c r="J705" s="482"/>
      <c r="K705" s="482"/>
      <c r="L705" s="482"/>
      <c r="M705" s="482"/>
      <c r="N705" s="482"/>
      <c r="O705" s="482"/>
      <c r="P705" s="482"/>
      <c r="Q705" s="482"/>
      <c r="R705" s="482"/>
      <c r="S705" s="482"/>
      <c r="T705" s="482"/>
      <c r="U705" s="482"/>
      <c r="V705" s="482"/>
      <c r="W705" s="482"/>
      <c r="X705" s="482"/>
      <c r="Y705" s="482"/>
      <c r="Z705" s="482"/>
      <c r="AA705" s="482"/>
    </row>
    <row r="706" spans="1:27" ht="12.75" customHeight="1" x14ac:dyDescent="0.2">
      <c r="A706" s="482"/>
      <c r="B706" s="482"/>
      <c r="C706" s="482"/>
      <c r="D706" s="482"/>
      <c r="E706" s="482"/>
      <c r="F706" s="482"/>
      <c r="G706" s="482"/>
      <c r="H706" s="482"/>
      <c r="I706" s="482"/>
      <c r="J706" s="482"/>
      <c r="K706" s="482"/>
      <c r="L706" s="482"/>
      <c r="M706" s="482"/>
      <c r="N706" s="482"/>
      <c r="O706" s="482"/>
      <c r="P706" s="482"/>
      <c r="Q706" s="482"/>
      <c r="R706" s="482"/>
      <c r="S706" s="482"/>
      <c r="T706" s="482"/>
      <c r="U706" s="482"/>
      <c r="V706" s="482"/>
      <c r="W706" s="482"/>
      <c r="X706" s="482"/>
      <c r="Y706" s="482"/>
      <c r="Z706" s="482"/>
      <c r="AA706" s="482"/>
    </row>
    <row r="707" spans="1:27" ht="12.75" customHeight="1" x14ac:dyDescent="0.2">
      <c r="A707" s="482"/>
      <c r="B707" s="482"/>
      <c r="C707" s="482"/>
      <c r="D707" s="482"/>
      <c r="E707" s="482"/>
      <c r="F707" s="482"/>
      <c r="G707" s="482"/>
      <c r="H707" s="482"/>
      <c r="I707" s="482"/>
      <c r="J707" s="482"/>
      <c r="K707" s="482"/>
      <c r="L707" s="482"/>
      <c r="M707" s="482"/>
      <c r="N707" s="482"/>
      <c r="O707" s="482"/>
      <c r="P707" s="482"/>
      <c r="Q707" s="482"/>
      <c r="R707" s="482"/>
      <c r="S707" s="482"/>
      <c r="T707" s="482"/>
      <c r="U707" s="482"/>
      <c r="V707" s="482"/>
      <c r="W707" s="482"/>
      <c r="X707" s="482"/>
      <c r="Y707" s="482"/>
      <c r="Z707" s="482"/>
      <c r="AA707" s="482"/>
    </row>
    <row r="708" spans="1:27" ht="12.75" customHeight="1" x14ac:dyDescent="0.2">
      <c r="A708" s="482"/>
      <c r="B708" s="482"/>
      <c r="C708" s="482"/>
      <c r="D708" s="482"/>
      <c r="E708" s="482"/>
      <c r="F708" s="482"/>
      <c r="G708" s="482"/>
      <c r="H708" s="482"/>
      <c r="I708" s="482"/>
      <c r="J708" s="482"/>
      <c r="K708" s="482"/>
      <c r="L708" s="482"/>
      <c r="M708" s="482"/>
      <c r="N708" s="482"/>
      <c r="O708" s="482"/>
      <c r="P708" s="482"/>
      <c r="Q708" s="482"/>
      <c r="R708" s="482"/>
      <c r="S708" s="482"/>
      <c r="T708" s="482"/>
      <c r="U708" s="482"/>
      <c r="V708" s="482"/>
      <c r="W708" s="482"/>
      <c r="X708" s="482"/>
      <c r="Y708" s="482"/>
      <c r="Z708" s="482"/>
      <c r="AA708" s="482"/>
    </row>
    <row r="709" spans="1:27" ht="12.75" customHeight="1" x14ac:dyDescent="0.2">
      <c r="A709" s="482"/>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row>
    <row r="710" spans="1:27" ht="12.75" customHeight="1" x14ac:dyDescent="0.2">
      <c r="A710" s="482"/>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row>
    <row r="711" spans="1:27" ht="12.75" customHeight="1" x14ac:dyDescent="0.2">
      <c r="A711" s="482"/>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row>
    <row r="712" spans="1:27" ht="12.75" customHeight="1" x14ac:dyDescent="0.2">
      <c r="A712" s="482"/>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row>
    <row r="713" spans="1:27" ht="12.75" customHeight="1" x14ac:dyDescent="0.2">
      <c r="A713" s="482"/>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row>
    <row r="714" spans="1:27" ht="12.75" customHeight="1" x14ac:dyDescent="0.2">
      <c r="A714" s="482"/>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row>
    <row r="715" spans="1:27" ht="12.75" customHeight="1" x14ac:dyDescent="0.2">
      <c r="A715" s="482"/>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row>
    <row r="716" spans="1:27" ht="12.75" customHeight="1" x14ac:dyDescent="0.2">
      <c r="A716" s="482"/>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row>
    <row r="717" spans="1:27" ht="12.75" customHeight="1" x14ac:dyDescent="0.2">
      <c r="A717" s="482"/>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row>
    <row r="718" spans="1:27" ht="12.75" customHeight="1" x14ac:dyDescent="0.2">
      <c r="A718" s="482"/>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row>
    <row r="719" spans="1:27" ht="12.75" customHeight="1" x14ac:dyDescent="0.2">
      <c r="A719" s="482"/>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row>
    <row r="720" spans="1:27" ht="12.75" customHeight="1" x14ac:dyDescent="0.2">
      <c r="A720" s="482"/>
      <c r="B720" s="482"/>
      <c r="C720" s="482"/>
      <c r="D720" s="482"/>
      <c r="E720" s="482"/>
      <c r="F720" s="482"/>
      <c r="G720" s="482"/>
      <c r="H720" s="482"/>
      <c r="I720" s="482"/>
      <c r="J720" s="482"/>
      <c r="K720" s="482"/>
      <c r="L720" s="482"/>
      <c r="M720" s="482"/>
      <c r="N720" s="482"/>
      <c r="O720" s="482"/>
      <c r="P720" s="482"/>
      <c r="Q720" s="482"/>
      <c r="R720" s="482"/>
      <c r="S720" s="482"/>
      <c r="T720" s="482"/>
      <c r="U720" s="482"/>
      <c r="V720" s="482"/>
      <c r="W720" s="482"/>
      <c r="X720" s="482"/>
      <c r="Y720" s="482"/>
      <c r="Z720" s="482"/>
      <c r="AA720" s="482"/>
    </row>
    <row r="721" spans="1:27" ht="12.75" customHeight="1" x14ac:dyDescent="0.2">
      <c r="A721" s="482"/>
      <c r="B721" s="482"/>
      <c r="C721" s="482"/>
      <c r="D721" s="482"/>
      <c r="E721" s="482"/>
      <c r="F721" s="482"/>
      <c r="G721" s="482"/>
      <c r="H721" s="482"/>
      <c r="I721" s="482"/>
      <c r="J721" s="482"/>
      <c r="K721" s="482"/>
      <c r="L721" s="482"/>
      <c r="M721" s="482"/>
      <c r="N721" s="482"/>
      <c r="O721" s="482"/>
      <c r="P721" s="482"/>
      <c r="Q721" s="482"/>
      <c r="R721" s="482"/>
      <c r="S721" s="482"/>
      <c r="T721" s="482"/>
      <c r="U721" s="482"/>
      <c r="V721" s="482"/>
      <c r="W721" s="482"/>
      <c r="X721" s="482"/>
      <c r="Y721" s="482"/>
      <c r="Z721" s="482"/>
      <c r="AA721" s="482"/>
    </row>
    <row r="722" spans="1:27" ht="12.75" customHeight="1" x14ac:dyDescent="0.2">
      <c r="A722" s="482"/>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row>
    <row r="723" spans="1:27" ht="12.75" customHeight="1" x14ac:dyDescent="0.2">
      <c r="A723" s="482"/>
      <c r="B723" s="482"/>
      <c r="C723" s="482"/>
      <c r="D723" s="482"/>
      <c r="E723" s="482"/>
      <c r="F723" s="482"/>
      <c r="G723" s="482"/>
      <c r="H723" s="482"/>
      <c r="I723" s="482"/>
      <c r="J723" s="482"/>
      <c r="K723" s="482"/>
      <c r="L723" s="482"/>
      <c r="M723" s="482"/>
      <c r="N723" s="482"/>
      <c r="O723" s="482"/>
      <c r="P723" s="482"/>
      <c r="Q723" s="482"/>
      <c r="R723" s="482"/>
      <c r="S723" s="482"/>
      <c r="T723" s="482"/>
      <c r="U723" s="482"/>
      <c r="V723" s="482"/>
      <c r="W723" s="482"/>
      <c r="X723" s="482"/>
      <c r="Y723" s="482"/>
      <c r="Z723" s="482"/>
      <c r="AA723" s="482"/>
    </row>
    <row r="724" spans="1:27" ht="12.75" customHeight="1" x14ac:dyDescent="0.2">
      <c r="A724" s="482"/>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row>
    <row r="725" spans="1:27" ht="12.75" customHeight="1" x14ac:dyDescent="0.2">
      <c r="A725" s="482"/>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row>
    <row r="726" spans="1:27" ht="12.75" customHeight="1" x14ac:dyDescent="0.2">
      <c r="A726" s="482"/>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row>
    <row r="727" spans="1:27" ht="12.75" customHeight="1" x14ac:dyDescent="0.2">
      <c r="A727" s="482"/>
      <c r="B727" s="482"/>
      <c r="C727" s="482"/>
      <c r="D727" s="482"/>
      <c r="E727" s="482"/>
      <c r="F727" s="482"/>
      <c r="G727" s="482"/>
      <c r="H727" s="482"/>
      <c r="I727" s="482"/>
      <c r="J727" s="482"/>
      <c r="K727" s="482"/>
      <c r="L727" s="482"/>
      <c r="M727" s="482"/>
      <c r="N727" s="482"/>
      <c r="O727" s="482"/>
      <c r="P727" s="482"/>
      <c r="Q727" s="482"/>
      <c r="R727" s="482"/>
      <c r="S727" s="482"/>
      <c r="T727" s="482"/>
      <c r="U727" s="482"/>
      <c r="V727" s="482"/>
      <c r="W727" s="482"/>
      <c r="X727" s="482"/>
      <c r="Y727" s="482"/>
      <c r="Z727" s="482"/>
      <c r="AA727" s="482"/>
    </row>
    <row r="728" spans="1:27" ht="12.75" customHeight="1" x14ac:dyDescent="0.2">
      <c r="A728" s="482"/>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2"/>
      <c r="Z728" s="482"/>
      <c r="AA728" s="482"/>
    </row>
    <row r="729" spans="1:27" ht="12.75" customHeight="1" x14ac:dyDescent="0.2">
      <c r="A729" s="482"/>
      <c r="B729" s="482"/>
      <c r="C729" s="482"/>
      <c r="D729" s="482"/>
      <c r="E729" s="482"/>
      <c r="F729" s="482"/>
      <c r="G729" s="482"/>
      <c r="H729" s="482"/>
      <c r="I729" s="482"/>
      <c r="J729" s="482"/>
      <c r="K729" s="482"/>
      <c r="L729" s="482"/>
      <c r="M729" s="482"/>
      <c r="N729" s="482"/>
      <c r="O729" s="482"/>
      <c r="P729" s="482"/>
      <c r="Q729" s="482"/>
      <c r="R729" s="482"/>
      <c r="S729" s="482"/>
      <c r="T729" s="482"/>
      <c r="U729" s="482"/>
      <c r="V729" s="482"/>
      <c r="W729" s="482"/>
      <c r="X729" s="482"/>
      <c r="Y729" s="482"/>
      <c r="Z729" s="482"/>
      <c r="AA729" s="482"/>
    </row>
    <row r="730" spans="1:27" ht="12.75" customHeight="1" x14ac:dyDescent="0.2">
      <c r="A730" s="482"/>
      <c r="B730" s="482"/>
      <c r="C730" s="482"/>
      <c r="D730" s="482"/>
      <c r="E730" s="482"/>
      <c r="F730" s="482"/>
      <c r="G730" s="482"/>
      <c r="H730" s="482"/>
      <c r="I730" s="482"/>
      <c r="J730" s="482"/>
      <c r="K730" s="482"/>
      <c r="L730" s="482"/>
      <c r="M730" s="482"/>
      <c r="N730" s="482"/>
      <c r="O730" s="482"/>
      <c r="P730" s="482"/>
      <c r="Q730" s="482"/>
      <c r="R730" s="482"/>
      <c r="S730" s="482"/>
      <c r="T730" s="482"/>
      <c r="U730" s="482"/>
      <c r="V730" s="482"/>
      <c r="W730" s="482"/>
      <c r="X730" s="482"/>
      <c r="Y730" s="482"/>
      <c r="Z730" s="482"/>
      <c r="AA730" s="482"/>
    </row>
    <row r="731" spans="1:27" ht="12.75" customHeight="1" x14ac:dyDescent="0.2">
      <c r="A731" s="482"/>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row>
    <row r="732" spans="1:27" ht="12.75" customHeight="1" x14ac:dyDescent="0.2">
      <c r="A732" s="482"/>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row>
    <row r="733" spans="1:27" ht="12.75" customHeight="1" x14ac:dyDescent="0.2">
      <c r="A733" s="482"/>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row>
    <row r="734" spans="1:27" ht="12.75" customHeight="1" x14ac:dyDescent="0.2">
      <c r="A734" s="482"/>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row>
    <row r="735" spans="1:27" ht="12.75" customHeight="1" x14ac:dyDescent="0.2">
      <c r="A735" s="482"/>
      <c r="B735" s="482"/>
      <c r="C735" s="482"/>
      <c r="D735" s="482"/>
      <c r="E735" s="482"/>
      <c r="F735" s="482"/>
      <c r="G735" s="482"/>
      <c r="H735" s="482"/>
      <c r="I735" s="482"/>
      <c r="J735" s="482"/>
      <c r="K735" s="482"/>
      <c r="L735" s="482"/>
      <c r="M735" s="482"/>
      <c r="N735" s="482"/>
      <c r="O735" s="482"/>
      <c r="P735" s="482"/>
      <c r="Q735" s="482"/>
      <c r="R735" s="482"/>
      <c r="S735" s="482"/>
      <c r="T735" s="482"/>
      <c r="U735" s="482"/>
      <c r="V735" s="482"/>
      <c r="W735" s="482"/>
      <c r="X735" s="482"/>
      <c r="Y735" s="482"/>
      <c r="Z735" s="482"/>
      <c r="AA735" s="482"/>
    </row>
    <row r="736" spans="1:27" ht="12.75" customHeight="1" x14ac:dyDescent="0.2">
      <c r="A736" s="482"/>
      <c r="B736" s="482"/>
      <c r="C736" s="482"/>
      <c r="D736" s="482"/>
      <c r="E736" s="482"/>
      <c r="F736" s="482"/>
      <c r="G736" s="482"/>
      <c r="H736" s="482"/>
      <c r="I736" s="482"/>
      <c r="J736" s="482"/>
      <c r="K736" s="482"/>
      <c r="L736" s="482"/>
      <c r="M736" s="482"/>
      <c r="N736" s="482"/>
      <c r="O736" s="482"/>
      <c r="P736" s="482"/>
      <c r="Q736" s="482"/>
      <c r="R736" s="482"/>
      <c r="S736" s="482"/>
      <c r="T736" s="482"/>
      <c r="U736" s="482"/>
      <c r="V736" s="482"/>
      <c r="W736" s="482"/>
      <c r="X736" s="482"/>
      <c r="Y736" s="482"/>
      <c r="Z736" s="482"/>
      <c r="AA736" s="482"/>
    </row>
    <row r="737" spans="1:27" ht="12.75" customHeight="1" x14ac:dyDescent="0.2">
      <c r="A737" s="482"/>
      <c r="B737" s="482"/>
      <c r="C737" s="482"/>
      <c r="D737" s="482"/>
      <c r="E737" s="482"/>
      <c r="F737" s="482"/>
      <c r="G737" s="482"/>
      <c r="H737" s="482"/>
      <c r="I737" s="482"/>
      <c r="J737" s="482"/>
      <c r="K737" s="482"/>
      <c r="L737" s="482"/>
      <c r="M737" s="482"/>
      <c r="N737" s="482"/>
      <c r="O737" s="482"/>
      <c r="P737" s="482"/>
      <c r="Q737" s="482"/>
      <c r="R737" s="482"/>
      <c r="S737" s="482"/>
      <c r="T737" s="482"/>
      <c r="U737" s="482"/>
      <c r="V737" s="482"/>
      <c r="W737" s="482"/>
      <c r="X737" s="482"/>
      <c r="Y737" s="482"/>
      <c r="Z737" s="482"/>
      <c r="AA737" s="482"/>
    </row>
    <row r="738" spans="1:27" ht="12.75" customHeight="1" x14ac:dyDescent="0.2">
      <c r="A738" s="482"/>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row>
    <row r="739" spans="1:27" ht="12.75" customHeight="1" x14ac:dyDescent="0.2">
      <c r="A739" s="482"/>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row>
    <row r="740" spans="1:27" ht="12.75" customHeight="1" x14ac:dyDescent="0.2">
      <c r="A740" s="482"/>
      <c r="B740" s="482"/>
      <c r="C740" s="482"/>
      <c r="D740" s="482"/>
      <c r="E740" s="482"/>
      <c r="F740" s="482"/>
      <c r="G740" s="482"/>
      <c r="H740" s="482"/>
      <c r="I740" s="482"/>
      <c r="J740" s="482"/>
      <c r="K740" s="482"/>
      <c r="L740" s="482"/>
      <c r="M740" s="482"/>
      <c r="N740" s="482"/>
      <c r="O740" s="482"/>
      <c r="P740" s="482"/>
      <c r="Q740" s="482"/>
      <c r="R740" s="482"/>
      <c r="S740" s="482"/>
      <c r="T740" s="482"/>
      <c r="U740" s="482"/>
      <c r="V740" s="482"/>
      <c r="W740" s="482"/>
      <c r="X740" s="482"/>
      <c r="Y740" s="482"/>
      <c r="Z740" s="482"/>
      <c r="AA740" s="482"/>
    </row>
    <row r="741" spans="1:27" ht="12.75" customHeight="1" x14ac:dyDescent="0.2">
      <c r="A741" s="482"/>
      <c r="B741" s="482"/>
      <c r="C741" s="482"/>
      <c r="D741" s="482"/>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row>
    <row r="742" spans="1:27" ht="12.75" customHeight="1" x14ac:dyDescent="0.2">
      <c r="A742" s="482"/>
      <c r="B742" s="482"/>
      <c r="C742" s="482"/>
      <c r="D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row>
    <row r="743" spans="1:27" ht="12.75" customHeight="1" x14ac:dyDescent="0.2">
      <c r="A743" s="482"/>
      <c r="B743" s="482"/>
      <c r="C743" s="482"/>
      <c r="D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row>
    <row r="744" spans="1:27" ht="12.75" customHeight="1" x14ac:dyDescent="0.2">
      <c r="A744" s="482"/>
      <c r="B744" s="482"/>
      <c r="C744" s="482"/>
      <c r="D744" s="482"/>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row>
    <row r="745" spans="1:27" ht="12.75" customHeight="1" x14ac:dyDescent="0.2">
      <c r="A745" s="482"/>
      <c r="B745" s="482"/>
      <c r="C745" s="482"/>
      <c r="D745" s="482"/>
      <c r="E745" s="482"/>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row>
    <row r="746" spans="1:27" ht="12.75" customHeight="1" x14ac:dyDescent="0.2">
      <c r="A746" s="482"/>
      <c r="B746" s="482"/>
      <c r="C746" s="482"/>
      <c r="D746" s="482"/>
      <c r="E746" s="482"/>
      <c r="F746" s="482"/>
      <c r="G746" s="482"/>
      <c r="H746" s="482"/>
      <c r="I746" s="482"/>
      <c r="J746" s="482"/>
      <c r="K746" s="482"/>
      <c r="L746" s="482"/>
      <c r="M746" s="482"/>
      <c r="N746" s="482"/>
      <c r="O746" s="482"/>
      <c r="P746" s="482"/>
      <c r="Q746" s="482"/>
      <c r="R746" s="482"/>
      <c r="S746" s="482"/>
      <c r="T746" s="482"/>
      <c r="U746" s="482"/>
      <c r="V746" s="482"/>
      <c r="W746" s="482"/>
      <c r="X746" s="482"/>
      <c r="Y746" s="482"/>
      <c r="Z746" s="482"/>
      <c r="AA746" s="482"/>
    </row>
    <row r="747" spans="1:27" ht="12.75" customHeight="1" x14ac:dyDescent="0.2">
      <c r="A747" s="482"/>
      <c r="B747" s="482"/>
      <c r="C747" s="482"/>
      <c r="D747" s="482"/>
      <c r="E747" s="482"/>
      <c r="F747" s="482"/>
      <c r="G747" s="482"/>
      <c r="H747" s="482"/>
      <c r="I747" s="482"/>
      <c r="J747" s="482"/>
      <c r="K747" s="482"/>
      <c r="L747" s="482"/>
      <c r="M747" s="482"/>
      <c r="N747" s="482"/>
      <c r="O747" s="482"/>
      <c r="P747" s="482"/>
      <c r="Q747" s="482"/>
      <c r="R747" s="482"/>
      <c r="S747" s="482"/>
      <c r="T747" s="482"/>
      <c r="U747" s="482"/>
      <c r="V747" s="482"/>
      <c r="W747" s="482"/>
      <c r="X747" s="482"/>
      <c r="Y747" s="482"/>
      <c r="Z747" s="482"/>
      <c r="AA747" s="482"/>
    </row>
    <row r="748" spans="1:27" ht="12.75" customHeight="1" x14ac:dyDescent="0.2">
      <c r="A748" s="482"/>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row>
    <row r="749" spans="1:27" ht="12.75" customHeight="1" x14ac:dyDescent="0.2">
      <c r="A749" s="482"/>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row>
    <row r="750" spans="1:27" ht="12.75" customHeight="1" x14ac:dyDescent="0.2">
      <c r="A750" s="482"/>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row>
    <row r="751" spans="1:27" ht="12.75" customHeight="1" x14ac:dyDescent="0.2">
      <c r="A751" s="482"/>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row>
    <row r="752" spans="1:27" ht="12.75" customHeight="1" x14ac:dyDescent="0.2">
      <c r="A752" s="482"/>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row>
    <row r="753" spans="1:27" ht="12.75" customHeight="1" x14ac:dyDescent="0.2">
      <c r="A753" s="482"/>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row>
    <row r="754" spans="1:27" ht="12.75" customHeight="1" x14ac:dyDescent="0.2">
      <c r="A754" s="482"/>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row>
    <row r="755" spans="1:27" ht="12.75" customHeight="1" x14ac:dyDescent="0.2">
      <c r="A755" s="482"/>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row>
    <row r="756" spans="1:27" ht="12.75" customHeight="1" x14ac:dyDescent="0.2">
      <c r="A756" s="482"/>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row>
    <row r="757" spans="1:27" ht="12.75" customHeight="1" x14ac:dyDescent="0.2">
      <c r="A757" s="482"/>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row>
    <row r="758" spans="1:27" ht="12.75" customHeight="1" x14ac:dyDescent="0.2">
      <c r="A758" s="482"/>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row>
    <row r="759" spans="1:27" ht="12.75" customHeight="1" x14ac:dyDescent="0.2">
      <c r="A759" s="482"/>
      <c r="B759" s="482"/>
      <c r="C759" s="482"/>
      <c r="D759" s="482"/>
      <c r="E759" s="482"/>
      <c r="F759" s="482"/>
      <c r="G759" s="482"/>
      <c r="H759" s="482"/>
      <c r="I759" s="482"/>
      <c r="J759" s="482"/>
      <c r="K759" s="482"/>
      <c r="L759" s="482"/>
      <c r="M759" s="482"/>
      <c r="N759" s="482"/>
      <c r="O759" s="482"/>
      <c r="P759" s="482"/>
      <c r="Q759" s="482"/>
      <c r="R759" s="482"/>
      <c r="S759" s="482"/>
      <c r="T759" s="482"/>
      <c r="U759" s="482"/>
      <c r="V759" s="482"/>
      <c r="W759" s="482"/>
      <c r="X759" s="482"/>
      <c r="Y759" s="482"/>
      <c r="Z759" s="482"/>
      <c r="AA759" s="482"/>
    </row>
    <row r="760" spans="1:27" ht="12.75" customHeight="1" x14ac:dyDescent="0.2">
      <c r="A760" s="482"/>
      <c r="B760" s="482"/>
      <c r="C760" s="482"/>
      <c r="D760" s="482"/>
      <c r="E760" s="482"/>
      <c r="F760" s="482"/>
      <c r="G760" s="482"/>
      <c r="H760" s="482"/>
      <c r="I760" s="482"/>
      <c r="J760" s="482"/>
      <c r="K760" s="482"/>
      <c r="L760" s="482"/>
      <c r="M760" s="482"/>
      <c r="N760" s="482"/>
      <c r="O760" s="482"/>
      <c r="P760" s="482"/>
      <c r="Q760" s="482"/>
      <c r="R760" s="482"/>
      <c r="S760" s="482"/>
      <c r="T760" s="482"/>
      <c r="U760" s="482"/>
      <c r="V760" s="482"/>
      <c r="W760" s="482"/>
      <c r="X760" s="482"/>
      <c r="Y760" s="482"/>
      <c r="Z760" s="482"/>
      <c r="AA760" s="482"/>
    </row>
    <row r="761" spans="1:27" ht="12.75" customHeight="1" x14ac:dyDescent="0.2">
      <c r="A761" s="482"/>
      <c r="B761" s="482"/>
      <c r="C761" s="482"/>
      <c r="D761" s="482"/>
      <c r="E761" s="482"/>
      <c r="F761" s="482"/>
      <c r="G761" s="482"/>
      <c r="H761" s="482"/>
      <c r="I761" s="482"/>
      <c r="J761" s="482"/>
      <c r="K761" s="482"/>
      <c r="L761" s="482"/>
      <c r="M761" s="482"/>
      <c r="N761" s="482"/>
      <c r="O761" s="482"/>
      <c r="P761" s="482"/>
      <c r="Q761" s="482"/>
      <c r="R761" s="482"/>
      <c r="S761" s="482"/>
      <c r="T761" s="482"/>
      <c r="U761" s="482"/>
      <c r="V761" s="482"/>
      <c r="W761" s="482"/>
      <c r="X761" s="482"/>
      <c r="Y761" s="482"/>
      <c r="Z761" s="482"/>
      <c r="AA761" s="482"/>
    </row>
    <row r="762" spans="1:27" ht="12.75" customHeight="1" x14ac:dyDescent="0.2">
      <c r="A762" s="482"/>
      <c r="B762" s="482"/>
      <c r="C762" s="482"/>
      <c r="D762" s="482"/>
      <c r="E762" s="482"/>
      <c r="F762" s="482"/>
      <c r="G762" s="482"/>
      <c r="H762" s="482"/>
      <c r="I762" s="482"/>
      <c r="J762" s="482"/>
      <c r="K762" s="482"/>
      <c r="L762" s="482"/>
      <c r="M762" s="482"/>
      <c r="N762" s="482"/>
      <c r="O762" s="482"/>
      <c r="P762" s="482"/>
      <c r="Q762" s="482"/>
      <c r="R762" s="482"/>
      <c r="S762" s="482"/>
      <c r="T762" s="482"/>
      <c r="U762" s="482"/>
      <c r="V762" s="482"/>
      <c r="W762" s="482"/>
      <c r="X762" s="482"/>
      <c r="Y762" s="482"/>
      <c r="Z762" s="482"/>
      <c r="AA762" s="482"/>
    </row>
    <row r="763" spans="1:27" ht="12.75" customHeight="1" x14ac:dyDescent="0.2">
      <c r="A763" s="482"/>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row>
    <row r="764" spans="1:27" ht="12.75" customHeight="1" x14ac:dyDescent="0.2">
      <c r="A764" s="482"/>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row>
    <row r="765" spans="1:27" ht="12.75" customHeight="1" x14ac:dyDescent="0.2">
      <c r="A765" s="482"/>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row>
    <row r="766" spans="1:27" ht="12.75" customHeight="1" x14ac:dyDescent="0.2">
      <c r="A766" s="482"/>
      <c r="B766" s="482"/>
      <c r="C766" s="482"/>
      <c r="D766" s="482"/>
      <c r="E766" s="482"/>
      <c r="F766" s="482"/>
      <c r="G766" s="482"/>
      <c r="H766" s="482"/>
      <c r="I766" s="482"/>
      <c r="J766" s="482"/>
      <c r="K766" s="482"/>
      <c r="L766" s="482"/>
      <c r="M766" s="482"/>
      <c r="N766" s="482"/>
      <c r="O766" s="482"/>
      <c r="P766" s="482"/>
      <c r="Q766" s="482"/>
      <c r="R766" s="482"/>
      <c r="S766" s="482"/>
      <c r="T766" s="482"/>
      <c r="U766" s="482"/>
      <c r="V766" s="482"/>
      <c r="W766" s="482"/>
      <c r="X766" s="482"/>
      <c r="Y766" s="482"/>
      <c r="Z766" s="482"/>
      <c r="AA766" s="482"/>
    </row>
    <row r="767" spans="1:27" ht="12.75" customHeight="1" x14ac:dyDescent="0.2">
      <c r="A767" s="482"/>
      <c r="B767" s="482"/>
      <c r="C767" s="482"/>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row>
    <row r="768" spans="1:27" ht="12.75" customHeight="1" x14ac:dyDescent="0.2">
      <c r="A768" s="482"/>
      <c r="B768" s="482"/>
      <c r="C768" s="482"/>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row>
    <row r="769" spans="1:27" ht="12.75" customHeight="1" x14ac:dyDescent="0.2">
      <c r="A769" s="482"/>
      <c r="B769" s="482"/>
      <c r="C769" s="482"/>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row>
    <row r="770" spans="1:27" ht="12.75" customHeight="1" x14ac:dyDescent="0.2">
      <c r="A770" s="482"/>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row>
    <row r="771" spans="1:27" ht="12.75" customHeight="1" x14ac:dyDescent="0.2">
      <c r="A771" s="482"/>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row>
    <row r="772" spans="1:27" ht="12.75" customHeight="1" x14ac:dyDescent="0.2">
      <c r="A772" s="482"/>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row>
    <row r="773" spans="1:27" ht="12.75" customHeight="1" x14ac:dyDescent="0.2">
      <c r="A773" s="482"/>
      <c r="B773" s="482"/>
      <c r="C773" s="482"/>
      <c r="D773" s="482"/>
      <c r="E773" s="482"/>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row>
    <row r="774" spans="1:27" ht="12.75" customHeight="1" x14ac:dyDescent="0.2">
      <c r="A774" s="482"/>
      <c r="B774" s="482"/>
      <c r="C774" s="482"/>
      <c r="D774" s="482"/>
      <c r="E774" s="482"/>
      <c r="F774" s="482"/>
      <c r="G774" s="482"/>
      <c r="H774" s="482"/>
      <c r="I774" s="482"/>
      <c r="J774" s="482"/>
      <c r="K774" s="482"/>
      <c r="L774" s="482"/>
      <c r="M774" s="482"/>
      <c r="N774" s="482"/>
      <c r="O774" s="482"/>
      <c r="P774" s="482"/>
      <c r="Q774" s="482"/>
      <c r="R774" s="482"/>
      <c r="S774" s="482"/>
      <c r="T774" s="482"/>
      <c r="U774" s="482"/>
      <c r="V774" s="482"/>
      <c r="W774" s="482"/>
      <c r="X774" s="482"/>
      <c r="Y774" s="482"/>
      <c r="Z774" s="482"/>
      <c r="AA774" s="482"/>
    </row>
    <row r="775" spans="1:27" ht="12.75" customHeight="1" x14ac:dyDescent="0.2">
      <c r="A775" s="482"/>
      <c r="B775" s="482"/>
      <c r="C775" s="482"/>
      <c r="D775" s="482"/>
      <c r="E775" s="482"/>
      <c r="F775" s="482"/>
      <c r="G775" s="482"/>
      <c r="H775" s="482"/>
      <c r="I775" s="482"/>
      <c r="J775" s="482"/>
      <c r="K775" s="482"/>
      <c r="L775" s="482"/>
      <c r="M775" s="482"/>
      <c r="N775" s="482"/>
      <c r="O775" s="482"/>
      <c r="P775" s="482"/>
      <c r="Q775" s="482"/>
      <c r="R775" s="482"/>
      <c r="S775" s="482"/>
      <c r="T775" s="482"/>
      <c r="U775" s="482"/>
      <c r="V775" s="482"/>
      <c r="W775" s="482"/>
      <c r="X775" s="482"/>
      <c r="Y775" s="482"/>
      <c r="Z775" s="482"/>
      <c r="AA775" s="482"/>
    </row>
    <row r="776" spans="1:27" ht="12.75" customHeight="1" x14ac:dyDescent="0.2">
      <c r="A776" s="482"/>
      <c r="B776" s="482"/>
      <c r="C776" s="482"/>
      <c r="D776" s="482"/>
      <c r="E776" s="482"/>
      <c r="F776" s="482"/>
      <c r="G776" s="482"/>
      <c r="H776" s="482"/>
      <c r="I776" s="482"/>
      <c r="J776" s="482"/>
      <c r="K776" s="482"/>
      <c r="L776" s="482"/>
      <c r="M776" s="482"/>
      <c r="N776" s="482"/>
      <c r="O776" s="482"/>
      <c r="P776" s="482"/>
      <c r="Q776" s="482"/>
      <c r="R776" s="482"/>
      <c r="S776" s="482"/>
      <c r="T776" s="482"/>
      <c r="U776" s="482"/>
      <c r="V776" s="482"/>
      <c r="W776" s="482"/>
      <c r="X776" s="482"/>
      <c r="Y776" s="482"/>
      <c r="Z776" s="482"/>
      <c r="AA776" s="482"/>
    </row>
    <row r="777" spans="1:27" ht="12.75" customHeight="1" x14ac:dyDescent="0.2">
      <c r="A777" s="482"/>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row>
    <row r="778" spans="1:27" ht="12.75" customHeight="1" x14ac:dyDescent="0.2">
      <c r="A778" s="482"/>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row>
    <row r="779" spans="1:27" ht="12.75" customHeight="1" x14ac:dyDescent="0.2">
      <c r="A779" s="482"/>
      <c r="B779" s="482"/>
      <c r="C779" s="482"/>
      <c r="D779" s="482"/>
      <c r="E779" s="482"/>
      <c r="F779" s="482"/>
      <c r="G779" s="482"/>
      <c r="H779" s="482"/>
      <c r="I779" s="482"/>
      <c r="J779" s="482"/>
      <c r="K779" s="482"/>
      <c r="L779" s="482"/>
      <c r="M779" s="482"/>
      <c r="N779" s="482"/>
      <c r="O779" s="482"/>
      <c r="P779" s="482"/>
      <c r="Q779" s="482"/>
      <c r="R779" s="482"/>
      <c r="S779" s="482"/>
      <c r="T779" s="482"/>
      <c r="U779" s="482"/>
      <c r="V779" s="482"/>
      <c r="W779" s="482"/>
      <c r="X779" s="482"/>
      <c r="Y779" s="482"/>
      <c r="Z779" s="482"/>
      <c r="AA779" s="482"/>
    </row>
    <row r="780" spans="1:27" ht="12.75" customHeight="1" x14ac:dyDescent="0.2">
      <c r="A780" s="482"/>
      <c r="B780" s="482"/>
      <c r="C780" s="482"/>
      <c r="D780" s="482"/>
      <c r="E780" s="482"/>
      <c r="F780" s="482"/>
      <c r="G780" s="482"/>
      <c r="H780" s="482"/>
      <c r="I780" s="482"/>
      <c r="J780" s="482"/>
      <c r="K780" s="482"/>
      <c r="L780" s="482"/>
      <c r="M780" s="482"/>
      <c r="N780" s="482"/>
      <c r="O780" s="482"/>
      <c r="P780" s="482"/>
      <c r="Q780" s="482"/>
      <c r="R780" s="482"/>
      <c r="S780" s="482"/>
      <c r="T780" s="482"/>
      <c r="U780" s="482"/>
      <c r="V780" s="482"/>
      <c r="W780" s="482"/>
      <c r="X780" s="482"/>
      <c r="Y780" s="482"/>
      <c r="Z780" s="482"/>
      <c r="AA780" s="482"/>
    </row>
    <row r="781" spans="1:27" ht="12.75" customHeight="1" x14ac:dyDescent="0.2">
      <c r="A781" s="482"/>
      <c r="B781" s="482"/>
      <c r="C781" s="482"/>
      <c r="D781" s="482"/>
      <c r="E781" s="482"/>
      <c r="F781" s="482"/>
      <c r="G781" s="482"/>
      <c r="H781" s="482"/>
      <c r="I781" s="482"/>
      <c r="J781" s="482"/>
      <c r="K781" s="482"/>
      <c r="L781" s="482"/>
      <c r="M781" s="482"/>
      <c r="N781" s="482"/>
      <c r="O781" s="482"/>
      <c r="P781" s="482"/>
      <c r="Q781" s="482"/>
      <c r="R781" s="482"/>
      <c r="S781" s="482"/>
      <c r="T781" s="482"/>
      <c r="U781" s="482"/>
      <c r="V781" s="482"/>
      <c r="W781" s="482"/>
      <c r="X781" s="482"/>
      <c r="Y781" s="482"/>
      <c r="Z781" s="482"/>
      <c r="AA781" s="482"/>
    </row>
    <row r="782" spans="1:27" ht="12.75" customHeight="1" x14ac:dyDescent="0.2">
      <c r="A782" s="482"/>
      <c r="B782" s="482"/>
      <c r="C782" s="482"/>
      <c r="D782" s="482"/>
      <c r="E782" s="482"/>
      <c r="F782" s="482"/>
      <c r="G782" s="482"/>
      <c r="H782" s="482"/>
      <c r="I782" s="482"/>
      <c r="J782" s="482"/>
      <c r="K782" s="482"/>
      <c r="L782" s="482"/>
      <c r="M782" s="482"/>
      <c r="N782" s="482"/>
      <c r="O782" s="482"/>
      <c r="P782" s="482"/>
      <c r="Q782" s="482"/>
      <c r="R782" s="482"/>
      <c r="S782" s="482"/>
      <c r="T782" s="482"/>
      <c r="U782" s="482"/>
      <c r="V782" s="482"/>
      <c r="W782" s="482"/>
      <c r="X782" s="482"/>
      <c r="Y782" s="482"/>
      <c r="Z782" s="482"/>
      <c r="AA782" s="482"/>
    </row>
    <row r="783" spans="1:27" ht="12.75" customHeight="1" x14ac:dyDescent="0.2">
      <c r="A783" s="482"/>
      <c r="B783" s="482"/>
      <c r="C783" s="482"/>
      <c r="D783" s="482"/>
      <c r="E783" s="482"/>
      <c r="F783" s="482"/>
      <c r="G783" s="482"/>
      <c r="H783" s="482"/>
      <c r="I783" s="482"/>
      <c r="J783" s="482"/>
      <c r="K783" s="482"/>
      <c r="L783" s="482"/>
      <c r="M783" s="482"/>
      <c r="N783" s="482"/>
      <c r="O783" s="482"/>
      <c r="P783" s="482"/>
      <c r="Q783" s="482"/>
      <c r="R783" s="482"/>
      <c r="S783" s="482"/>
      <c r="T783" s="482"/>
      <c r="U783" s="482"/>
      <c r="V783" s="482"/>
      <c r="W783" s="482"/>
      <c r="X783" s="482"/>
      <c r="Y783" s="482"/>
      <c r="Z783" s="482"/>
      <c r="AA783" s="482"/>
    </row>
    <row r="784" spans="1:27" ht="12.75" customHeight="1" x14ac:dyDescent="0.2">
      <c r="A784" s="482"/>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2"/>
      <c r="Z784" s="482"/>
      <c r="AA784" s="482"/>
    </row>
    <row r="785" spans="1:27" ht="12.75" customHeight="1" x14ac:dyDescent="0.2">
      <c r="A785" s="482"/>
      <c r="B785" s="482"/>
      <c r="C785" s="482"/>
      <c r="D785" s="482"/>
      <c r="E785" s="482"/>
      <c r="F785" s="482"/>
      <c r="G785" s="482"/>
      <c r="H785" s="482"/>
      <c r="I785" s="482"/>
      <c r="J785" s="482"/>
      <c r="K785" s="482"/>
      <c r="L785" s="482"/>
      <c r="M785" s="482"/>
      <c r="N785" s="482"/>
      <c r="O785" s="482"/>
      <c r="P785" s="482"/>
      <c r="Q785" s="482"/>
      <c r="R785" s="482"/>
      <c r="S785" s="482"/>
      <c r="T785" s="482"/>
      <c r="U785" s="482"/>
      <c r="V785" s="482"/>
      <c r="W785" s="482"/>
      <c r="X785" s="482"/>
      <c r="Y785" s="482"/>
      <c r="Z785" s="482"/>
      <c r="AA785" s="482"/>
    </row>
    <row r="786" spans="1:27" ht="12.75" customHeight="1" x14ac:dyDescent="0.2">
      <c r="A786" s="482"/>
      <c r="B786" s="482"/>
      <c r="C786" s="482"/>
      <c r="D786" s="482"/>
      <c r="E786" s="482"/>
      <c r="F786" s="482"/>
      <c r="G786" s="482"/>
      <c r="H786" s="482"/>
      <c r="I786" s="482"/>
      <c r="J786" s="482"/>
      <c r="K786" s="482"/>
      <c r="L786" s="482"/>
      <c r="M786" s="482"/>
      <c r="N786" s="482"/>
      <c r="O786" s="482"/>
      <c r="P786" s="482"/>
      <c r="Q786" s="482"/>
      <c r="R786" s="482"/>
      <c r="S786" s="482"/>
      <c r="T786" s="482"/>
      <c r="U786" s="482"/>
      <c r="V786" s="482"/>
      <c r="W786" s="482"/>
      <c r="X786" s="482"/>
      <c r="Y786" s="482"/>
      <c r="Z786" s="482"/>
      <c r="AA786" s="482"/>
    </row>
    <row r="787" spans="1:27" ht="12.75" customHeight="1" x14ac:dyDescent="0.2">
      <c r="A787" s="482"/>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row>
    <row r="788" spans="1:27" ht="12.75" customHeight="1" x14ac:dyDescent="0.2">
      <c r="A788" s="482"/>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row>
    <row r="789" spans="1:27" ht="12.75" customHeight="1" x14ac:dyDescent="0.2">
      <c r="A789" s="482"/>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row>
    <row r="790" spans="1:27" ht="12.75" customHeight="1" x14ac:dyDescent="0.2">
      <c r="A790" s="482"/>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row>
    <row r="791" spans="1:27" ht="12.75" customHeight="1" x14ac:dyDescent="0.2">
      <c r="A791" s="482"/>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row>
    <row r="792" spans="1:27" ht="12.75" customHeight="1" x14ac:dyDescent="0.2">
      <c r="A792" s="482"/>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row>
    <row r="793" spans="1:27" ht="12.75" customHeight="1" x14ac:dyDescent="0.2">
      <c r="A793" s="482"/>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row>
    <row r="794" spans="1:27" ht="12.75" customHeight="1" x14ac:dyDescent="0.2">
      <c r="A794" s="482"/>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row>
    <row r="795" spans="1:27" ht="12.75" customHeight="1" x14ac:dyDescent="0.2">
      <c r="A795" s="482"/>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row>
    <row r="796" spans="1:27" ht="12.75" customHeight="1" x14ac:dyDescent="0.2">
      <c r="A796" s="482"/>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row>
    <row r="797" spans="1:27" ht="12.75" customHeight="1" x14ac:dyDescent="0.2">
      <c r="A797" s="482"/>
      <c r="B797" s="482"/>
      <c r="C797" s="482"/>
      <c r="D797" s="482"/>
      <c r="E797" s="482"/>
      <c r="F797" s="482"/>
      <c r="G797" s="482"/>
      <c r="H797" s="482"/>
      <c r="I797" s="482"/>
      <c r="J797" s="482"/>
      <c r="K797" s="482"/>
      <c r="L797" s="482"/>
      <c r="M797" s="482"/>
      <c r="N797" s="482"/>
      <c r="O797" s="482"/>
      <c r="P797" s="482"/>
      <c r="Q797" s="482"/>
      <c r="R797" s="482"/>
      <c r="S797" s="482"/>
      <c r="T797" s="482"/>
      <c r="U797" s="482"/>
      <c r="V797" s="482"/>
      <c r="W797" s="482"/>
      <c r="X797" s="482"/>
      <c r="Y797" s="482"/>
      <c r="Z797" s="482"/>
      <c r="AA797" s="482"/>
    </row>
    <row r="798" spans="1:27" ht="12.75" customHeight="1" x14ac:dyDescent="0.2">
      <c r="A798" s="482"/>
      <c r="B798" s="482"/>
      <c r="C798" s="482"/>
      <c r="D798" s="482"/>
      <c r="E798" s="482"/>
      <c r="F798" s="482"/>
      <c r="G798" s="482"/>
      <c r="H798" s="482"/>
      <c r="I798" s="482"/>
      <c r="J798" s="482"/>
      <c r="K798" s="482"/>
      <c r="L798" s="482"/>
      <c r="M798" s="482"/>
      <c r="N798" s="482"/>
      <c r="O798" s="482"/>
      <c r="P798" s="482"/>
      <c r="Q798" s="482"/>
      <c r="R798" s="482"/>
      <c r="S798" s="482"/>
      <c r="T798" s="482"/>
      <c r="U798" s="482"/>
      <c r="V798" s="482"/>
      <c r="W798" s="482"/>
      <c r="X798" s="482"/>
      <c r="Y798" s="482"/>
      <c r="Z798" s="482"/>
      <c r="AA798" s="482"/>
    </row>
    <row r="799" spans="1:27" ht="12.75" customHeight="1" x14ac:dyDescent="0.2">
      <c r="A799" s="482"/>
      <c r="B799" s="482"/>
      <c r="C799" s="482"/>
      <c r="D799" s="482"/>
      <c r="E799" s="482"/>
      <c r="F799" s="482"/>
      <c r="G799" s="482"/>
      <c r="H799" s="482"/>
      <c r="I799" s="482"/>
      <c r="J799" s="482"/>
      <c r="K799" s="482"/>
      <c r="L799" s="482"/>
      <c r="M799" s="482"/>
      <c r="N799" s="482"/>
      <c r="O799" s="482"/>
      <c r="P799" s="482"/>
      <c r="Q799" s="482"/>
      <c r="R799" s="482"/>
      <c r="S799" s="482"/>
      <c r="T799" s="482"/>
      <c r="U799" s="482"/>
      <c r="V799" s="482"/>
      <c r="W799" s="482"/>
      <c r="X799" s="482"/>
      <c r="Y799" s="482"/>
      <c r="Z799" s="482"/>
      <c r="AA799" s="482"/>
    </row>
    <row r="800" spans="1:27" ht="12.75" customHeight="1" x14ac:dyDescent="0.2">
      <c r="A800" s="482"/>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2"/>
      <c r="Z800" s="482"/>
      <c r="AA800" s="482"/>
    </row>
    <row r="801" spans="1:27" ht="12.75" customHeight="1" x14ac:dyDescent="0.2">
      <c r="A801" s="482"/>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row>
    <row r="802" spans="1:27" ht="12.75" customHeight="1" x14ac:dyDescent="0.2">
      <c r="A802" s="482"/>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row>
    <row r="803" spans="1:27" ht="12.75" customHeight="1" x14ac:dyDescent="0.2">
      <c r="A803" s="482"/>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row>
    <row r="804" spans="1:27" ht="12.75" customHeight="1" x14ac:dyDescent="0.2">
      <c r="A804" s="482"/>
      <c r="B804" s="482"/>
      <c r="C804" s="482"/>
      <c r="D804" s="482"/>
      <c r="E804" s="482"/>
      <c r="F804" s="482"/>
      <c r="G804" s="482"/>
      <c r="H804" s="482"/>
      <c r="I804" s="482"/>
      <c r="J804" s="482"/>
      <c r="K804" s="482"/>
      <c r="L804" s="482"/>
      <c r="M804" s="482"/>
      <c r="N804" s="482"/>
      <c r="O804" s="482"/>
      <c r="P804" s="482"/>
      <c r="Q804" s="482"/>
      <c r="R804" s="482"/>
      <c r="S804" s="482"/>
      <c r="T804" s="482"/>
      <c r="U804" s="482"/>
      <c r="V804" s="482"/>
      <c r="W804" s="482"/>
      <c r="X804" s="482"/>
      <c r="Y804" s="482"/>
      <c r="Z804" s="482"/>
      <c r="AA804" s="482"/>
    </row>
    <row r="805" spans="1:27" ht="12.75" customHeight="1" x14ac:dyDescent="0.2">
      <c r="A805" s="482"/>
      <c r="B805" s="482"/>
      <c r="C805" s="482"/>
      <c r="D805" s="482"/>
      <c r="E805" s="482"/>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row>
    <row r="806" spans="1:27" ht="12.75" customHeight="1" x14ac:dyDescent="0.2">
      <c r="A806" s="482"/>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row>
    <row r="807" spans="1:27" ht="12.75" customHeight="1" x14ac:dyDescent="0.2">
      <c r="A807" s="482"/>
      <c r="B807" s="482"/>
      <c r="C807" s="482"/>
      <c r="D807" s="482"/>
      <c r="E807" s="482"/>
      <c r="F807" s="482"/>
      <c r="G807" s="482"/>
      <c r="H807" s="482"/>
      <c r="I807" s="482"/>
      <c r="J807" s="482"/>
      <c r="K807" s="482"/>
      <c r="L807" s="482"/>
      <c r="M807" s="482"/>
      <c r="N807" s="482"/>
      <c r="O807" s="482"/>
      <c r="P807" s="482"/>
      <c r="Q807" s="482"/>
      <c r="R807" s="482"/>
      <c r="S807" s="482"/>
      <c r="T807" s="482"/>
      <c r="U807" s="482"/>
      <c r="V807" s="482"/>
      <c r="W807" s="482"/>
      <c r="X807" s="482"/>
      <c r="Y807" s="482"/>
      <c r="Z807" s="482"/>
      <c r="AA807" s="482"/>
    </row>
    <row r="808" spans="1:27" ht="12.75" customHeight="1" x14ac:dyDescent="0.2">
      <c r="A808" s="482"/>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row>
    <row r="809" spans="1:27" ht="12.75" customHeight="1" x14ac:dyDescent="0.2">
      <c r="A809" s="482"/>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row>
    <row r="810" spans="1:27" ht="12.75" customHeight="1" x14ac:dyDescent="0.2">
      <c r="A810" s="482"/>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row>
    <row r="811" spans="1:27" ht="12.75" customHeight="1" x14ac:dyDescent="0.2">
      <c r="A811" s="482"/>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row>
    <row r="812" spans="1:27" ht="12.75" customHeight="1" x14ac:dyDescent="0.2">
      <c r="A812" s="482"/>
      <c r="B812" s="482"/>
      <c r="C812" s="482"/>
      <c r="D812" s="482"/>
      <c r="E812" s="482"/>
      <c r="F812" s="482"/>
      <c r="G812" s="482"/>
      <c r="H812" s="482"/>
      <c r="I812" s="482"/>
      <c r="J812" s="482"/>
      <c r="K812" s="482"/>
      <c r="L812" s="482"/>
      <c r="M812" s="482"/>
      <c r="N812" s="482"/>
      <c r="O812" s="482"/>
      <c r="P812" s="482"/>
      <c r="Q812" s="482"/>
      <c r="R812" s="482"/>
      <c r="S812" s="482"/>
      <c r="T812" s="482"/>
      <c r="U812" s="482"/>
      <c r="V812" s="482"/>
      <c r="W812" s="482"/>
      <c r="X812" s="482"/>
      <c r="Y812" s="482"/>
      <c r="Z812" s="482"/>
      <c r="AA812" s="482"/>
    </row>
    <row r="813" spans="1:27" ht="12.75" customHeight="1" x14ac:dyDescent="0.2">
      <c r="A813" s="482"/>
      <c r="B813" s="482"/>
      <c r="C813" s="482"/>
      <c r="D813" s="482"/>
      <c r="E813" s="482"/>
      <c r="F813" s="482"/>
      <c r="G813" s="482"/>
      <c r="H813" s="482"/>
      <c r="I813" s="482"/>
      <c r="J813" s="482"/>
      <c r="K813" s="482"/>
      <c r="L813" s="482"/>
      <c r="M813" s="482"/>
      <c r="N813" s="482"/>
      <c r="O813" s="482"/>
      <c r="P813" s="482"/>
      <c r="Q813" s="482"/>
      <c r="R813" s="482"/>
      <c r="S813" s="482"/>
      <c r="T813" s="482"/>
      <c r="U813" s="482"/>
      <c r="V813" s="482"/>
      <c r="W813" s="482"/>
      <c r="X813" s="482"/>
      <c r="Y813" s="482"/>
      <c r="Z813" s="482"/>
      <c r="AA813" s="482"/>
    </row>
    <row r="814" spans="1:27" ht="12.75" customHeight="1" x14ac:dyDescent="0.2">
      <c r="A814" s="482"/>
      <c r="B814" s="482"/>
      <c r="C814" s="482"/>
      <c r="D814" s="482"/>
      <c r="E814" s="482"/>
      <c r="F814" s="482"/>
      <c r="G814" s="482"/>
      <c r="H814" s="482"/>
      <c r="I814" s="482"/>
      <c r="J814" s="482"/>
      <c r="K814" s="482"/>
      <c r="L814" s="482"/>
      <c r="M814" s="482"/>
      <c r="N814" s="482"/>
      <c r="O814" s="482"/>
      <c r="P814" s="482"/>
      <c r="Q814" s="482"/>
      <c r="R814" s="482"/>
      <c r="S814" s="482"/>
      <c r="T814" s="482"/>
      <c r="U814" s="482"/>
      <c r="V814" s="482"/>
      <c r="W814" s="482"/>
      <c r="X814" s="482"/>
      <c r="Y814" s="482"/>
      <c r="Z814" s="482"/>
      <c r="AA814" s="482"/>
    </row>
    <row r="815" spans="1:27" ht="12.75" customHeight="1" x14ac:dyDescent="0.2">
      <c r="A815" s="482"/>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row>
    <row r="816" spans="1:27" ht="12.75" customHeight="1" x14ac:dyDescent="0.2">
      <c r="A816" s="482"/>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row>
    <row r="817" spans="1:27" ht="12.75" customHeight="1" x14ac:dyDescent="0.2">
      <c r="A817" s="482"/>
      <c r="B817" s="482"/>
      <c r="C817" s="482"/>
      <c r="D817" s="482"/>
      <c r="E817" s="482"/>
      <c r="F817" s="482"/>
      <c r="G817" s="482"/>
      <c r="H817" s="482"/>
      <c r="I817" s="482"/>
      <c r="J817" s="482"/>
      <c r="K817" s="482"/>
      <c r="L817" s="482"/>
      <c r="M817" s="482"/>
      <c r="N817" s="482"/>
      <c r="O817" s="482"/>
      <c r="P817" s="482"/>
      <c r="Q817" s="482"/>
      <c r="R817" s="482"/>
      <c r="S817" s="482"/>
      <c r="T817" s="482"/>
      <c r="U817" s="482"/>
      <c r="V817" s="482"/>
      <c r="W817" s="482"/>
      <c r="X817" s="482"/>
      <c r="Y817" s="482"/>
      <c r="Z817" s="482"/>
      <c r="AA817" s="482"/>
    </row>
    <row r="818" spans="1:27" ht="12.75" customHeight="1" x14ac:dyDescent="0.2">
      <c r="A818" s="482"/>
      <c r="B818" s="482"/>
      <c r="C818" s="482"/>
      <c r="D818" s="482"/>
      <c r="E818" s="482"/>
      <c r="F818" s="482"/>
      <c r="G818" s="482"/>
      <c r="H818" s="482"/>
      <c r="I818" s="482"/>
      <c r="J818" s="482"/>
      <c r="K818" s="482"/>
      <c r="L818" s="482"/>
      <c r="M818" s="482"/>
      <c r="N818" s="482"/>
      <c r="O818" s="482"/>
      <c r="P818" s="482"/>
      <c r="Q818" s="482"/>
      <c r="R818" s="482"/>
      <c r="S818" s="482"/>
      <c r="T818" s="482"/>
      <c r="U818" s="482"/>
      <c r="V818" s="482"/>
      <c r="W818" s="482"/>
      <c r="X818" s="482"/>
      <c r="Y818" s="482"/>
      <c r="Z818" s="482"/>
      <c r="AA818" s="482"/>
    </row>
    <row r="819" spans="1:27" ht="12.75" customHeight="1" x14ac:dyDescent="0.2">
      <c r="A819" s="482"/>
      <c r="B819" s="482"/>
      <c r="C819" s="482"/>
      <c r="D819" s="482"/>
      <c r="E819" s="482"/>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row>
    <row r="820" spans="1:27" ht="12.75" customHeight="1" x14ac:dyDescent="0.2">
      <c r="A820" s="482"/>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2"/>
      <c r="Z820" s="482"/>
      <c r="AA820" s="482"/>
    </row>
    <row r="821" spans="1:27" ht="12.75" customHeight="1" x14ac:dyDescent="0.2">
      <c r="A821" s="482"/>
      <c r="B821" s="482"/>
      <c r="C821" s="482"/>
      <c r="D821" s="482"/>
      <c r="E821" s="482"/>
      <c r="F821" s="482"/>
      <c r="G821" s="482"/>
      <c r="H821" s="482"/>
      <c r="I821" s="482"/>
      <c r="J821" s="482"/>
      <c r="K821" s="482"/>
      <c r="L821" s="482"/>
      <c r="M821" s="482"/>
      <c r="N821" s="482"/>
      <c r="O821" s="482"/>
      <c r="P821" s="482"/>
      <c r="Q821" s="482"/>
      <c r="R821" s="482"/>
      <c r="S821" s="482"/>
      <c r="T821" s="482"/>
      <c r="U821" s="482"/>
      <c r="V821" s="482"/>
      <c r="W821" s="482"/>
      <c r="X821" s="482"/>
      <c r="Y821" s="482"/>
      <c r="Z821" s="482"/>
      <c r="AA821" s="482"/>
    </row>
    <row r="822" spans="1:27" ht="12.75" customHeight="1" x14ac:dyDescent="0.2">
      <c r="A822" s="482"/>
      <c r="B822" s="482"/>
      <c r="C822" s="482"/>
      <c r="D822" s="482"/>
      <c r="E822" s="482"/>
      <c r="F822" s="482"/>
      <c r="G822" s="482"/>
      <c r="H822" s="482"/>
      <c r="I822" s="482"/>
      <c r="J822" s="482"/>
      <c r="K822" s="482"/>
      <c r="L822" s="482"/>
      <c r="M822" s="482"/>
      <c r="N822" s="482"/>
      <c r="O822" s="482"/>
      <c r="P822" s="482"/>
      <c r="Q822" s="482"/>
      <c r="R822" s="482"/>
      <c r="S822" s="482"/>
      <c r="T822" s="482"/>
      <c r="U822" s="482"/>
      <c r="V822" s="482"/>
      <c r="W822" s="482"/>
      <c r="X822" s="482"/>
      <c r="Y822" s="482"/>
      <c r="Z822" s="482"/>
      <c r="AA822" s="482"/>
    </row>
    <row r="823" spans="1:27" ht="12.75" customHeight="1" x14ac:dyDescent="0.2">
      <c r="A823" s="482"/>
      <c r="B823" s="482"/>
      <c r="C823" s="482"/>
      <c r="D823" s="482"/>
      <c r="E823" s="482"/>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row>
    <row r="824" spans="1:27" ht="12.75" customHeight="1" x14ac:dyDescent="0.2">
      <c r="A824" s="482"/>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82"/>
      <c r="Z824" s="482"/>
      <c r="AA824" s="482"/>
    </row>
    <row r="825" spans="1:27" ht="12.75" customHeight="1" x14ac:dyDescent="0.2">
      <c r="A825" s="482"/>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row>
    <row r="826" spans="1:27" ht="12.75" customHeight="1" x14ac:dyDescent="0.2">
      <c r="A826" s="482"/>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row>
    <row r="827" spans="1:27" ht="12.75" customHeight="1" x14ac:dyDescent="0.2">
      <c r="A827" s="482"/>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row>
    <row r="828" spans="1:27" ht="12.75" customHeight="1" x14ac:dyDescent="0.2">
      <c r="A828" s="482"/>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row>
    <row r="829" spans="1:27" ht="12.75" customHeight="1" x14ac:dyDescent="0.2">
      <c r="A829" s="482"/>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row>
    <row r="830" spans="1:27" ht="12.75" customHeight="1" x14ac:dyDescent="0.2">
      <c r="A830" s="482"/>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row>
    <row r="831" spans="1:27" ht="12.75" customHeight="1" x14ac:dyDescent="0.2">
      <c r="A831" s="482"/>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row>
    <row r="832" spans="1:27" ht="12.75" customHeight="1" x14ac:dyDescent="0.2">
      <c r="A832" s="482"/>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row>
    <row r="833" spans="1:27" ht="12.75" customHeight="1" x14ac:dyDescent="0.2">
      <c r="A833" s="482"/>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row>
    <row r="834" spans="1:27" ht="12.75" customHeight="1" x14ac:dyDescent="0.2">
      <c r="A834" s="482"/>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row>
    <row r="835" spans="1:27" ht="12.75" customHeight="1" x14ac:dyDescent="0.2">
      <c r="A835" s="482"/>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row>
    <row r="836" spans="1:27" ht="12.75" customHeight="1" x14ac:dyDescent="0.2">
      <c r="A836" s="482"/>
      <c r="B836" s="482"/>
      <c r="C836" s="482"/>
      <c r="D836" s="482"/>
      <c r="E836" s="482"/>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row>
    <row r="837" spans="1:27" ht="12.75" customHeight="1" x14ac:dyDescent="0.2">
      <c r="A837" s="482"/>
      <c r="B837" s="482"/>
      <c r="C837" s="482"/>
      <c r="D837" s="482"/>
      <c r="E837" s="482"/>
      <c r="F837" s="482"/>
      <c r="G837" s="482"/>
      <c r="H837" s="482"/>
      <c r="I837" s="482"/>
      <c r="J837" s="482"/>
      <c r="K837" s="482"/>
      <c r="L837" s="482"/>
      <c r="M837" s="482"/>
      <c r="N837" s="482"/>
      <c r="O837" s="482"/>
      <c r="P837" s="482"/>
      <c r="Q837" s="482"/>
      <c r="R837" s="482"/>
      <c r="S837" s="482"/>
      <c r="T837" s="482"/>
      <c r="U837" s="482"/>
      <c r="V837" s="482"/>
      <c r="W837" s="482"/>
      <c r="X837" s="482"/>
      <c r="Y837" s="482"/>
      <c r="Z837" s="482"/>
      <c r="AA837" s="482"/>
    </row>
    <row r="838" spans="1:27" ht="12.75" customHeight="1" x14ac:dyDescent="0.2">
      <c r="A838" s="482"/>
      <c r="B838" s="482"/>
      <c r="C838" s="482"/>
      <c r="D838" s="482"/>
      <c r="E838" s="482"/>
      <c r="F838" s="482"/>
      <c r="G838" s="482"/>
      <c r="H838" s="482"/>
      <c r="I838" s="482"/>
      <c r="J838" s="482"/>
      <c r="K838" s="482"/>
      <c r="L838" s="482"/>
      <c r="M838" s="482"/>
      <c r="N838" s="482"/>
      <c r="O838" s="482"/>
      <c r="P838" s="482"/>
      <c r="Q838" s="482"/>
      <c r="R838" s="482"/>
      <c r="S838" s="482"/>
      <c r="T838" s="482"/>
      <c r="U838" s="482"/>
      <c r="V838" s="482"/>
      <c r="W838" s="482"/>
      <c r="X838" s="482"/>
      <c r="Y838" s="482"/>
      <c r="Z838" s="482"/>
      <c r="AA838" s="482"/>
    </row>
    <row r="839" spans="1:27" ht="12.75" customHeight="1" x14ac:dyDescent="0.2">
      <c r="A839" s="482"/>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row>
    <row r="840" spans="1:27" ht="12.75" customHeight="1" x14ac:dyDescent="0.2">
      <c r="A840" s="482"/>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row>
    <row r="841" spans="1:27" ht="12.75" customHeight="1" x14ac:dyDescent="0.2">
      <c r="A841" s="482"/>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row>
    <row r="842" spans="1:27" ht="12.75" customHeight="1" x14ac:dyDescent="0.2">
      <c r="A842" s="482"/>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row>
    <row r="843" spans="1:27" ht="12.75" customHeight="1" x14ac:dyDescent="0.2">
      <c r="A843" s="482"/>
      <c r="B843" s="482"/>
      <c r="C843" s="482"/>
      <c r="D843" s="482"/>
      <c r="E843" s="482"/>
      <c r="F843" s="482"/>
      <c r="G843" s="482"/>
      <c r="H843" s="482"/>
      <c r="I843" s="482"/>
      <c r="J843" s="482"/>
      <c r="K843" s="482"/>
      <c r="L843" s="482"/>
      <c r="M843" s="482"/>
      <c r="N843" s="482"/>
      <c r="O843" s="482"/>
      <c r="P843" s="482"/>
      <c r="Q843" s="482"/>
      <c r="R843" s="482"/>
      <c r="S843" s="482"/>
      <c r="T843" s="482"/>
      <c r="U843" s="482"/>
      <c r="V843" s="482"/>
      <c r="W843" s="482"/>
      <c r="X843" s="482"/>
      <c r="Y843" s="482"/>
      <c r="Z843" s="482"/>
      <c r="AA843" s="482"/>
    </row>
    <row r="844" spans="1:27" ht="12.75" customHeight="1" x14ac:dyDescent="0.2">
      <c r="A844" s="482"/>
      <c r="B844" s="482"/>
      <c r="C844" s="482"/>
      <c r="D844" s="482"/>
      <c r="E844" s="482"/>
      <c r="F844" s="482"/>
      <c r="G844" s="482"/>
      <c r="H844" s="482"/>
      <c r="I844" s="482"/>
      <c r="J844" s="482"/>
      <c r="K844" s="482"/>
      <c r="L844" s="482"/>
      <c r="M844" s="482"/>
      <c r="N844" s="482"/>
      <c r="O844" s="482"/>
      <c r="P844" s="482"/>
      <c r="Q844" s="482"/>
      <c r="R844" s="482"/>
      <c r="S844" s="482"/>
      <c r="T844" s="482"/>
      <c r="U844" s="482"/>
      <c r="V844" s="482"/>
      <c r="W844" s="482"/>
      <c r="X844" s="482"/>
      <c r="Y844" s="482"/>
      <c r="Z844" s="482"/>
      <c r="AA844" s="482"/>
    </row>
    <row r="845" spans="1:27" ht="12.75" customHeight="1" x14ac:dyDescent="0.2">
      <c r="A845" s="482"/>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row>
    <row r="846" spans="1:27" ht="12.75" customHeight="1" x14ac:dyDescent="0.2">
      <c r="A846" s="482"/>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row>
    <row r="847" spans="1:27" ht="12.75" customHeight="1" x14ac:dyDescent="0.2">
      <c r="A847" s="482"/>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row>
    <row r="848" spans="1:27" ht="12.75" customHeight="1" x14ac:dyDescent="0.2">
      <c r="A848" s="482"/>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row>
    <row r="849" spans="1:27" ht="12.75" customHeight="1" x14ac:dyDescent="0.2">
      <c r="A849" s="482"/>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row>
    <row r="850" spans="1:27" ht="12.75" customHeight="1" x14ac:dyDescent="0.2">
      <c r="A850" s="482"/>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row>
    <row r="851" spans="1:27" ht="12.75" customHeight="1" x14ac:dyDescent="0.2">
      <c r="A851" s="482"/>
      <c r="B851" s="482"/>
      <c r="C851" s="482"/>
      <c r="D851" s="482"/>
      <c r="E851" s="482"/>
      <c r="F851" s="482"/>
      <c r="G851" s="482"/>
      <c r="H851" s="482"/>
      <c r="I851" s="482"/>
      <c r="J851" s="482"/>
      <c r="K851" s="482"/>
      <c r="L851" s="482"/>
      <c r="M851" s="482"/>
      <c r="N851" s="482"/>
      <c r="O851" s="482"/>
      <c r="P851" s="482"/>
      <c r="Q851" s="482"/>
      <c r="R851" s="482"/>
      <c r="S851" s="482"/>
      <c r="T851" s="482"/>
      <c r="U851" s="482"/>
      <c r="V851" s="482"/>
      <c r="W851" s="482"/>
      <c r="X851" s="482"/>
      <c r="Y851" s="482"/>
      <c r="Z851" s="482"/>
      <c r="AA851" s="482"/>
    </row>
    <row r="852" spans="1:27" ht="12.75" customHeight="1" x14ac:dyDescent="0.2">
      <c r="A852" s="482"/>
      <c r="B852" s="482"/>
      <c r="C852" s="482"/>
      <c r="D852" s="482"/>
      <c r="E852" s="482"/>
      <c r="F852" s="482"/>
      <c r="G852" s="482"/>
      <c r="H852" s="482"/>
      <c r="I852" s="482"/>
      <c r="J852" s="482"/>
      <c r="K852" s="482"/>
      <c r="L852" s="482"/>
      <c r="M852" s="482"/>
      <c r="N852" s="482"/>
      <c r="O852" s="482"/>
      <c r="P852" s="482"/>
      <c r="Q852" s="482"/>
      <c r="R852" s="482"/>
      <c r="S852" s="482"/>
      <c r="T852" s="482"/>
      <c r="U852" s="482"/>
      <c r="V852" s="482"/>
      <c r="W852" s="482"/>
      <c r="X852" s="482"/>
      <c r="Y852" s="482"/>
      <c r="Z852" s="482"/>
      <c r="AA852" s="482"/>
    </row>
    <row r="853" spans="1:27" ht="12.75" customHeight="1" x14ac:dyDescent="0.2">
      <c r="A853" s="482"/>
      <c r="B853" s="482"/>
      <c r="C853" s="482"/>
      <c r="D853" s="482"/>
      <c r="E853" s="482"/>
      <c r="F853" s="482"/>
      <c r="G853" s="482"/>
      <c r="H853" s="482"/>
      <c r="I853" s="482"/>
      <c r="J853" s="482"/>
      <c r="K853" s="482"/>
      <c r="L853" s="482"/>
      <c r="M853" s="482"/>
      <c r="N853" s="482"/>
      <c r="O853" s="482"/>
      <c r="P853" s="482"/>
      <c r="Q853" s="482"/>
      <c r="R853" s="482"/>
      <c r="S853" s="482"/>
      <c r="T853" s="482"/>
      <c r="U853" s="482"/>
      <c r="V853" s="482"/>
      <c r="W853" s="482"/>
      <c r="X853" s="482"/>
      <c r="Y853" s="482"/>
      <c r="Z853" s="482"/>
      <c r="AA853" s="482"/>
    </row>
    <row r="854" spans="1:27" ht="12.75" customHeight="1" x14ac:dyDescent="0.2">
      <c r="A854" s="482"/>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row>
    <row r="855" spans="1:27" ht="12.75" customHeight="1" x14ac:dyDescent="0.2">
      <c r="A855" s="482"/>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row>
    <row r="856" spans="1:27" ht="12.75" customHeight="1" x14ac:dyDescent="0.2">
      <c r="A856" s="482"/>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2"/>
      <c r="Z856" s="482"/>
      <c r="AA856" s="482"/>
    </row>
    <row r="857" spans="1:27" ht="12.75" customHeight="1" x14ac:dyDescent="0.2">
      <c r="A857" s="482"/>
      <c r="B857" s="482"/>
      <c r="C857" s="482"/>
      <c r="D857" s="482"/>
      <c r="E857" s="482"/>
      <c r="F857" s="482"/>
      <c r="G857" s="482"/>
      <c r="H857" s="482"/>
      <c r="I857" s="482"/>
      <c r="J857" s="482"/>
      <c r="K857" s="482"/>
      <c r="L857" s="482"/>
      <c r="M857" s="482"/>
      <c r="N857" s="482"/>
      <c r="O857" s="482"/>
      <c r="P857" s="482"/>
      <c r="Q857" s="482"/>
      <c r="R857" s="482"/>
      <c r="S857" s="482"/>
      <c r="T857" s="482"/>
      <c r="U857" s="482"/>
      <c r="V857" s="482"/>
      <c r="W857" s="482"/>
      <c r="X857" s="482"/>
      <c r="Y857" s="482"/>
      <c r="Z857" s="482"/>
      <c r="AA857" s="482"/>
    </row>
    <row r="858" spans="1:27" ht="12.75" customHeight="1" x14ac:dyDescent="0.2">
      <c r="A858" s="482"/>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82"/>
      <c r="Z858" s="482"/>
      <c r="AA858" s="482"/>
    </row>
    <row r="859" spans="1:27" ht="12.75" customHeight="1" x14ac:dyDescent="0.2">
      <c r="A859" s="482"/>
      <c r="B859" s="482"/>
      <c r="C859" s="482"/>
      <c r="D859" s="482"/>
      <c r="E859" s="482"/>
      <c r="F859" s="482"/>
      <c r="G859" s="482"/>
      <c r="H859" s="482"/>
      <c r="I859" s="482"/>
      <c r="J859" s="482"/>
      <c r="K859" s="482"/>
      <c r="L859" s="482"/>
      <c r="M859" s="482"/>
      <c r="N859" s="482"/>
      <c r="O859" s="482"/>
      <c r="P859" s="482"/>
      <c r="Q859" s="482"/>
      <c r="R859" s="482"/>
      <c r="S859" s="482"/>
      <c r="T859" s="482"/>
      <c r="U859" s="482"/>
      <c r="V859" s="482"/>
      <c r="W859" s="482"/>
      <c r="X859" s="482"/>
      <c r="Y859" s="482"/>
      <c r="Z859" s="482"/>
      <c r="AA859" s="482"/>
    </row>
    <row r="860" spans="1:27" ht="12.75" customHeight="1" x14ac:dyDescent="0.2">
      <c r="A860" s="482"/>
      <c r="B860" s="482"/>
      <c r="C860" s="482"/>
      <c r="D860" s="482"/>
      <c r="E860" s="482"/>
      <c r="F860" s="482"/>
      <c r="G860" s="482"/>
      <c r="H860" s="482"/>
      <c r="I860" s="482"/>
      <c r="J860" s="482"/>
      <c r="K860" s="482"/>
      <c r="L860" s="482"/>
      <c r="M860" s="482"/>
      <c r="N860" s="482"/>
      <c r="O860" s="482"/>
      <c r="P860" s="482"/>
      <c r="Q860" s="482"/>
      <c r="R860" s="482"/>
      <c r="S860" s="482"/>
      <c r="T860" s="482"/>
      <c r="U860" s="482"/>
      <c r="V860" s="482"/>
      <c r="W860" s="482"/>
      <c r="X860" s="482"/>
      <c r="Y860" s="482"/>
      <c r="Z860" s="482"/>
      <c r="AA860" s="482"/>
    </row>
    <row r="861" spans="1:27" ht="12.75" customHeight="1" x14ac:dyDescent="0.2">
      <c r="A861" s="482"/>
      <c r="B861" s="482"/>
      <c r="C861" s="482"/>
      <c r="D861" s="482"/>
      <c r="E861" s="482"/>
      <c r="F861" s="482"/>
      <c r="G861" s="482"/>
      <c r="H861" s="482"/>
      <c r="I861" s="482"/>
      <c r="J861" s="482"/>
      <c r="K861" s="482"/>
      <c r="L861" s="482"/>
      <c r="M861" s="482"/>
      <c r="N861" s="482"/>
      <c r="O861" s="482"/>
      <c r="P861" s="482"/>
      <c r="Q861" s="482"/>
      <c r="R861" s="482"/>
      <c r="S861" s="482"/>
      <c r="T861" s="482"/>
      <c r="U861" s="482"/>
      <c r="V861" s="482"/>
      <c r="W861" s="482"/>
      <c r="X861" s="482"/>
      <c r="Y861" s="482"/>
      <c r="Z861" s="482"/>
      <c r="AA861" s="482"/>
    </row>
    <row r="862" spans="1:27" ht="12.75" customHeight="1" x14ac:dyDescent="0.2">
      <c r="A862" s="482"/>
      <c r="B862" s="482"/>
      <c r="C862" s="482"/>
      <c r="D862" s="482"/>
      <c r="E862" s="482"/>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row>
    <row r="863" spans="1:27" ht="12.75" customHeight="1" x14ac:dyDescent="0.2">
      <c r="A863" s="482"/>
      <c r="B863" s="482"/>
      <c r="C863" s="482"/>
      <c r="D863" s="482"/>
      <c r="E863" s="482"/>
      <c r="F863" s="482"/>
      <c r="G863" s="482"/>
      <c r="H863" s="482"/>
      <c r="I863" s="482"/>
      <c r="J863" s="482"/>
      <c r="K863" s="482"/>
      <c r="L863" s="482"/>
      <c r="M863" s="482"/>
      <c r="N863" s="482"/>
      <c r="O863" s="482"/>
      <c r="P863" s="482"/>
      <c r="Q863" s="482"/>
      <c r="R863" s="482"/>
      <c r="S863" s="482"/>
      <c r="T863" s="482"/>
      <c r="U863" s="482"/>
      <c r="V863" s="482"/>
      <c r="W863" s="482"/>
      <c r="X863" s="482"/>
      <c r="Y863" s="482"/>
      <c r="Z863" s="482"/>
      <c r="AA863" s="482"/>
    </row>
    <row r="864" spans="1:27" ht="12.75" customHeight="1" x14ac:dyDescent="0.2">
      <c r="A864" s="482"/>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row>
    <row r="865" spans="1:27" ht="12.75" customHeight="1" x14ac:dyDescent="0.2">
      <c r="A865" s="482"/>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row>
    <row r="866" spans="1:27" ht="12.75" customHeight="1" x14ac:dyDescent="0.2">
      <c r="A866" s="482"/>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row>
    <row r="867" spans="1:27" ht="12.75" customHeight="1" x14ac:dyDescent="0.2">
      <c r="A867" s="482"/>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row>
    <row r="868" spans="1:27" ht="12.75" customHeight="1" x14ac:dyDescent="0.2">
      <c r="A868" s="482"/>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row>
    <row r="869" spans="1:27" ht="12.75" customHeight="1" x14ac:dyDescent="0.2">
      <c r="A869" s="482"/>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row>
    <row r="870" spans="1:27" ht="12.75" customHeight="1" x14ac:dyDescent="0.2">
      <c r="A870" s="482"/>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row>
    <row r="871" spans="1:27" ht="12.75" customHeight="1" x14ac:dyDescent="0.2">
      <c r="A871" s="482"/>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row>
    <row r="872" spans="1:27" ht="12.75" customHeight="1" x14ac:dyDescent="0.2">
      <c r="A872" s="482"/>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row>
    <row r="873" spans="1:27" ht="12.75" customHeight="1" x14ac:dyDescent="0.2">
      <c r="A873" s="482"/>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row>
    <row r="874" spans="1:27" ht="12.75" customHeight="1" x14ac:dyDescent="0.2">
      <c r="A874" s="482"/>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row>
    <row r="875" spans="1:27" ht="12.75" customHeight="1" x14ac:dyDescent="0.2">
      <c r="A875" s="482"/>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row>
    <row r="876" spans="1:27" ht="12.75" customHeight="1" x14ac:dyDescent="0.2">
      <c r="A876" s="482"/>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row>
    <row r="877" spans="1:27" ht="12.75" customHeight="1" x14ac:dyDescent="0.2">
      <c r="A877" s="482"/>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row>
    <row r="878" spans="1:27" ht="12.75" customHeight="1" x14ac:dyDescent="0.2">
      <c r="A878" s="482"/>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row>
    <row r="879" spans="1:27" ht="12.75" customHeight="1" x14ac:dyDescent="0.2">
      <c r="A879" s="482"/>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row>
    <row r="880" spans="1:27" ht="12.75" customHeight="1" x14ac:dyDescent="0.2">
      <c r="A880" s="482"/>
      <c r="B880" s="482"/>
      <c r="C880" s="482"/>
      <c r="D880" s="482"/>
      <c r="E880" s="482"/>
      <c r="F880" s="482"/>
      <c r="G880" s="482"/>
      <c r="H880" s="482"/>
      <c r="I880" s="482"/>
      <c r="J880" s="482"/>
      <c r="K880" s="482"/>
      <c r="L880" s="482"/>
      <c r="M880" s="482"/>
      <c r="N880" s="482"/>
      <c r="O880" s="482"/>
      <c r="P880" s="482"/>
      <c r="Q880" s="482"/>
      <c r="R880" s="482"/>
      <c r="S880" s="482"/>
      <c r="T880" s="482"/>
      <c r="U880" s="482"/>
      <c r="V880" s="482"/>
      <c r="W880" s="482"/>
      <c r="X880" s="482"/>
      <c r="Y880" s="482"/>
      <c r="Z880" s="482"/>
      <c r="AA880" s="482"/>
    </row>
    <row r="881" spans="1:27" ht="12.75" customHeight="1" x14ac:dyDescent="0.2">
      <c r="A881" s="482"/>
      <c r="B881" s="482"/>
      <c r="C881" s="482"/>
      <c r="D881" s="482"/>
      <c r="E881" s="482"/>
      <c r="F881" s="482"/>
      <c r="G881" s="482"/>
      <c r="H881" s="482"/>
      <c r="I881" s="482"/>
      <c r="J881" s="482"/>
      <c r="K881" s="482"/>
      <c r="L881" s="482"/>
      <c r="M881" s="482"/>
      <c r="N881" s="482"/>
      <c r="O881" s="482"/>
      <c r="P881" s="482"/>
      <c r="Q881" s="482"/>
      <c r="R881" s="482"/>
      <c r="S881" s="482"/>
      <c r="T881" s="482"/>
      <c r="U881" s="482"/>
      <c r="V881" s="482"/>
      <c r="W881" s="482"/>
      <c r="X881" s="482"/>
      <c r="Y881" s="482"/>
      <c r="Z881" s="482"/>
      <c r="AA881" s="482"/>
    </row>
    <row r="882" spans="1:27" ht="12.75" customHeight="1" x14ac:dyDescent="0.2">
      <c r="A882" s="482"/>
      <c r="B882" s="482"/>
      <c r="C882" s="482"/>
      <c r="D882" s="482"/>
      <c r="E882" s="482"/>
      <c r="F882" s="482"/>
      <c r="G882" s="482"/>
      <c r="H882" s="482"/>
      <c r="I882" s="482"/>
      <c r="J882" s="482"/>
      <c r="K882" s="482"/>
      <c r="L882" s="482"/>
      <c r="M882" s="482"/>
      <c r="N882" s="482"/>
      <c r="O882" s="482"/>
      <c r="P882" s="482"/>
      <c r="Q882" s="482"/>
      <c r="R882" s="482"/>
      <c r="S882" s="482"/>
      <c r="T882" s="482"/>
      <c r="U882" s="482"/>
      <c r="V882" s="482"/>
      <c r="W882" s="482"/>
      <c r="X882" s="482"/>
      <c r="Y882" s="482"/>
      <c r="Z882" s="482"/>
      <c r="AA882" s="482"/>
    </row>
    <row r="883" spans="1:27" ht="12.75" customHeight="1" x14ac:dyDescent="0.2">
      <c r="A883" s="482"/>
      <c r="B883" s="482"/>
      <c r="C883" s="482"/>
      <c r="D883" s="482"/>
      <c r="E883" s="482"/>
      <c r="F883" s="482"/>
      <c r="G883" s="482"/>
      <c r="H883" s="482"/>
      <c r="I883" s="482"/>
      <c r="J883" s="482"/>
      <c r="K883" s="482"/>
      <c r="L883" s="482"/>
      <c r="M883" s="482"/>
      <c r="N883" s="482"/>
      <c r="O883" s="482"/>
      <c r="P883" s="482"/>
      <c r="Q883" s="482"/>
      <c r="R883" s="482"/>
      <c r="S883" s="482"/>
      <c r="T883" s="482"/>
      <c r="U883" s="482"/>
      <c r="V883" s="482"/>
      <c r="W883" s="482"/>
      <c r="X883" s="482"/>
      <c r="Y883" s="482"/>
      <c r="Z883" s="482"/>
      <c r="AA883" s="482"/>
    </row>
    <row r="884" spans="1:27" ht="12.75" customHeight="1" x14ac:dyDescent="0.2">
      <c r="A884" s="482"/>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row>
    <row r="885" spans="1:27" ht="12.75" customHeight="1" x14ac:dyDescent="0.2">
      <c r="A885" s="482"/>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row>
    <row r="886" spans="1:27" ht="12.75" customHeight="1" x14ac:dyDescent="0.2">
      <c r="A886" s="482"/>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row>
    <row r="887" spans="1:27" ht="12.75" customHeight="1" x14ac:dyDescent="0.2">
      <c r="A887" s="482"/>
      <c r="B887" s="482"/>
      <c r="C887" s="482"/>
      <c r="D887" s="482"/>
      <c r="E887" s="482"/>
      <c r="F887" s="482"/>
      <c r="G887" s="482"/>
      <c r="H887" s="482"/>
      <c r="I887" s="482"/>
      <c r="J887" s="482"/>
      <c r="K887" s="482"/>
      <c r="L887" s="482"/>
      <c r="M887" s="482"/>
      <c r="N887" s="482"/>
      <c r="O887" s="482"/>
      <c r="P887" s="482"/>
      <c r="Q887" s="482"/>
      <c r="R887" s="482"/>
      <c r="S887" s="482"/>
      <c r="T887" s="482"/>
      <c r="U887" s="482"/>
      <c r="V887" s="482"/>
      <c r="W887" s="482"/>
      <c r="X887" s="482"/>
      <c r="Y887" s="482"/>
      <c r="Z887" s="482"/>
      <c r="AA887" s="482"/>
    </row>
    <row r="888" spans="1:27" ht="12.75" customHeight="1" x14ac:dyDescent="0.2">
      <c r="A888" s="482"/>
      <c r="B888" s="482"/>
      <c r="C888" s="482"/>
      <c r="D888" s="482"/>
      <c r="E888" s="482"/>
      <c r="F888" s="482"/>
      <c r="G888" s="482"/>
      <c r="H888" s="482"/>
      <c r="I888" s="482"/>
      <c r="J888" s="482"/>
      <c r="K888" s="482"/>
      <c r="L888" s="482"/>
      <c r="M888" s="482"/>
      <c r="N888" s="482"/>
      <c r="O888" s="482"/>
      <c r="P888" s="482"/>
      <c r="Q888" s="482"/>
      <c r="R888" s="482"/>
      <c r="S888" s="482"/>
      <c r="T888" s="482"/>
      <c r="U888" s="482"/>
      <c r="V888" s="482"/>
      <c r="W888" s="482"/>
      <c r="X888" s="482"/>
      <c r="Y888" s="482"/>
      <c r="Z888" s="482"/>
      <c r="AA888" s="482"/>
    </row>
    <row r="889" spans="1:27" ht="12.75" customHeight="1" x14ac:dyDescent="0.2">
      <c r="A889" s="482"/>
      <c r="B889" s="482"/>
      <c r="C889" s="482"/>
      <c r="D889" s="482"/>
      <c r="E889" s="482"/>
      <c r="F889" s="482"/>
      <c r="G889" s="482"/>
      <c r="H889" s="482"/>
      <c r="I889" s="482"/>
      <c r="J889" s="482"/>
      <c r="K889" s="482"/>
      <c r="L889" s="482"/>
      <c r="M889" s="482"/>
      <c r="N889" s="482"/>
      <c r="O889" s="482"/>
      <c r="P889" s="482"/>
      <c r="Q889" s="482"/>
      <c r="R889" s="482"/>
      <c r="S889" s="482"/>
      <c r="T889" s="482"/>
      <c r="U889" s="482"/>
      <c r="V889" s="482"/>
      <c r="W889" s="482"/>
      <c r="X889" s="482"/>
      <c r="Y889" s="482"/>
      <c r="Z889" s="482"/>
      <c r="AA889" s="482"/>
    </row>
    <row r="890" spans="1:27" ht="12.75" customHeight="1" x14ac:dyDescent="0.2">
      <c r="A890" s="482"/>
      <c r="B890" s="482"/>
      <c r="C890" s="482"/>
      <c r="D890" s="482"/>
      <c r="E890" s="482"/>
      <c r="F890" s="482"/>
      <c r="G890" s="482"/>
      <c r="H890" s="482"/>
      <c r="I890" s="482"/>
      <c r="J890" s="482"/>
      <c r="K890" s="482"/>
      <c r="L890" s="482"/>
      <c r="M890" s="482"/>
      <c r="N890" s="482"/>
      <c r="O890" s="482"/>
      <c r="P890" s="482"/>
      <c r="Q890" s="482"/>
      <c r="R890" s="482"/>
      <c r="S890" s="482"/>
      <c r="T890" s="482"/>
      <c r="U890" s="482"/>
      <c r="V890" s="482"/>
      <c r="W890" s="482"/>
      <c r="X890" s="482"/>
      <c r="Y890" s="482"/>
      <c r="Z890" s="482"/>
      <c r="AA890" s="482"/>
    </row>
    <row r="891" spans="1:27" ht="12.75" customHeight="1" x14ac:dyDescent="0.2">
      <c r="A891" s="482"/>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row>
    <row r="892" spans="1:27" ht="12.75" customHeight="1" x14ac:dyDescent="0.2">
      <c r="A892" s="482"/>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row>
    <row r="893" spans="1:27" ht="12.75" customHeight="1" x14ac:dyDescent="0.2">
      <c r="A893" s="482"/>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row>
    <row r="894" spans="1:27" ht="12.75" customHeight="1" x14ac:dyDescent="0.2">
      <c r="A894" s="482"/>
      <c r="B894" s="482"/>
      <c r="C894" s="482"/>
      <c r="D894" s="482"/>
      <c r="E894" s="482"/>
      <c r="F894" s="482"/>
      <c r="G894" s="482"/>
      <c r="H894" s="482"/>
      <c r="I894" s="482"/>
      <c r="J894" s="482"/>
      <c r="K894" s="482"/>
      <c r="L894" s="482"/>
      <c r="M894" s="482"/>
      <c r="N894" s="482"/>
      <c r="O894" s="482"/>
      <c r="P894" s="482"/>
      <c r="Q894" s="482"/>
      <c r="R894" s="482"/>
      <c r="S894" s="482"/>
      <c r="T894" s="482"/>
      <c r="U894" s="482"/>
      <c r="V894" s="482"/>
      <c r="W894" s="482"/>
      <c r="X894" s="482"/>
      <c r="Y894" s="482"/>
      <c r="Z894" s="482"/>
      <c r="AA894" s="482"/>
    </row>
    <row r="895" spans="1:27" ht="12.75" customHeight="1" x14ac:dyDescent="0.2">
      <c r="A895" s="482"/>
      <c r="B895" s="482"/>
      <c r="C895" s="482"/>
      <c r="D895" s="482"/>
      <c r="E895" s="482"/>
      <c r="F895" s="482"/>
      <c r="G895" s="482"/>
      <c r="H895" s="482"/>
      <c r="I895" s="482"/>
      <c r="J895" s="482"/>
      <c r="K895" s="482"/>
      <c r="L895" s="482"/>
      <c r="M895" s="482"/>
      <c r="N895" s="482"/>
      <c r="O895" s="482"/>
      <c r="P895" s="482"/>
      <c r="Q895" s="482"/>
      <c r="R895" s="482"/>
      <c r="S895" s="482"/>
      <c r="T895" s="482"/>
      <c r="U895" s="482"/>
      <c r="V895" s="482"/>
      <c r="W895" s="482"/>
      <c r="X895" s="482"/>
      <c r="Y895" s="482"/>
      <c r="Z895" s="482"/>
      <c r="AA895" s="482"/>
    </row>
    <row r="896" spans="1:27" ht="12.75" customHeight="1" x14ac:dyDescent="0.2">
      <c r="A896" s="482"/>
      <c r="B896" s="482"/>
      <c r="C896" s="482"/>
      <c r="D896" s="482"/>
      <c r="E896" s="482"/>
      <c r="F896" s="482"/>
      <c r="G896" s="482"/>
      <c r="H896" s="482"/>
      <c r="I896" s="482"/>
      <c r="J896" s="482"/>
      <c r="K896" s="482"/>
      <c r="L896" s="482"/>
      <c r="M896" s="482"/>
      <c r="N896" s="482"/>
      <c r="O896" s="482"/>
      <c r="P896" s="482"/>
      <c r="Q896" s="482"/>
      <c r="R896" s="482"/>
      <c r="S896" s="482"/>
      <c r="T896" s="482"/>
      <c r="U896" s="482"/>
      <c r="V896" s="482"/>
      <c r="W896" s="482"/>
      <c r="X896" s="482"/>
      <c r="Y896" s="482"/>
      <c r="Z896" s="482"/>
      <c r="AA896" s="482"/>
    </row>
    <row r="897" spans="1:27" ht="12.75" customHeight="1" x14ac:dyDescent="0.2">
      <c r="A897" s="482"/>
      <c r="B897" s="482"/>
      <c r="C897" s="482"/>
      <c r="D897" s="482"/>
      <c r="E897" s="482"/>
      <c r="F897" s="482"/>
      <c r="G897" s="482"/>
      <c r="H897" s="482"/>
      <c r="I897" s="482"/>
      <c r="J897" s="482"/>
      <c r="K897" s="482"/>
      <c r="L897" s="482"/>
      <c r="M897" s="482"/>
      <c r="N897" s="482"/>
      <c r="O897" s="482"/>
      <c r="P897" s="482"/>
      <c r="Q897" s="482"/>
      <c r="R897" s="482"/>
      <c r="S897" s="482"/>
      <c r="T897" s="482"/>
      <c r="U897" s="482"/>
      <c r="V897" s="482"/>
      <c r="W897" s="482"/>
      <c r="X897" s="482"/>
      <c r="Y897" s="482"/>
      <c r="Z897" s="482"/>
      <c r="AA897" s="482"/>
    </row>
    <row r="898" spans="1:27" ht="12.75" customHeight="1" x14ac:dyDescent="0.2">
      <c r="A898" s="482"/>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row>
    <row r="899" spans="1:27" ht="12.75" customHeight="1" x14ac:dyDescent="0.2">
      <c r="A899" s="482"/>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row>
    <row r="900" spans="1:27" ht="12.75" customHeight="1" x14ac:dyDescent="0.2">
      <c r="A900" s="482"/>
      <c r="B900" s="482"/>
      <c r="C900" s="482"/>
      <c r="D900" s="482"/>
      <c r="E900" s="482"/>
      <c r="F900" s="482"/>
      <c r="G900" s="482"/>
      <c r="H900" s="482"/>
      <c r="I900" s="482"/>
      <c r="J900" s="482"/>
      <c r="K900" s="482"/>
      <c r="L900" s="482"/>
      <c r="M900" s="482"/>
      <c r="N900" s="482"/>
      <c r="O900" s="482"/>
      <c r="P900" s="482"/>
      <c r="Q900" s="482"/>
      <c r="R900" s="482"/>
      <c r="S900" s="482"/>
      <c r="T900" s="482"/>
      <c r="U900" s="482"/>
      <c r="V900" s="482"/>
      <c r="W900" s="482"/>
      <c r="X900" s="482"/>
      <c r="Y900" s="482"/>
      <c r="Z900" s="482"/>
      <c r="AA900" s="482"/>
    </row>
    <row r="901" spans="1:27" ht="12.75" customHeight="1" x14ac:dyDescent="0.2">
      <c r="A901" s="482"/>
      <c r="B901" s="482"/>
      <c r="C901" s="482"/>
      <c r="D901" s="482"/>
      <c r="E901" s="482"/>
      <c r="F901" s="482"/>
      <c r="G901" s="482"/>
      <c r="H901" s="482"/>
      <c r="I901" s="482"/>
      <c r="J901" s="482"/>
      <c r="K901" s="482"/>
      <c r="L901" s="482"/>
      <c r="M901" s="482"/>
      <c r="N901" s="482"/>
      <c r="O901" s="482"/>
      <c r="P901" s="482"/>
      <c r="Q901" s="482"/>
      <c r="R901" s="482"/>
      <c r="S901" s="482"/>
      <c r="T901" s="482"/>
      <c r="U901" s="482"/>
      <c r="V901" s="482"/>
      <c r="W901" s="482"/>
      <c r="X901" s="482"/>
      <c r="Y901" s="482"/>
      <c r="Z901" s="482"/>
      <c r="AA901" s="482"/>
    </row>
    <row r="902" spans="1:27" ht="12.75" customHeight="1" x14ac:dyDescent="0.2">
      <c r="A902" s="482"/>
      <c r="B902" s="482"/>
      <c r="C902" s="482"/>
      <c r="D902" s="482"/>
      <c r="E902" s="482"/>
      <c r="F902" s="482"/>
      <c r="G902" s="482"/>
      <c r="H902" s="482"/>
      <c r="I902" s="482"/>
      <c r="J902" s="482"/>
      <c r="K902" s="482"/>
      <c r="L902" s="482"/>
      <c r="M902" s="482"/>
      <c r="N902" s="482"/>
      <c r="O902" s="482"/>
      <c r="P902" s="482"/>
      <c r="Q902" s="482"/>
      <c r="R902" s="482"/>
      <c r="S902" s="482"/>
      <c r="T902" s="482"/>
      <c r="U902" s="482"/>
      <c r="V902" s="482"/>
      <c r="W902" s="482"/>
      <c r="X902" s="482"/>
      <c r="Y902" s="482"/>
      <c r="Z902" s="482"/>
      <c r="AA902" s="482"/>
    </row>
    <row r="903" spans="1:27" ht="12.75" customHeight="1" x14ac:dyDescent="0.2">
      <c r="A903" s="482"/>
      <c r="B903" s="482"/>
      <c r="C903" s="482"/>
      <c r="D903" s="482"/>
      <c r="E903" s="482"/>
      <c r="F903" s="482"/>
      <c r="G903" s="482"/>
      <c r="H903" s="482"/>
      <c r="I903" s="482"/>
      <c r="J903" s="482"/>
      <c r="K903" s="482"/>
      <c r="L903" s="482"/>
      <c r="M903" s="482"/>
      <c r="N903" s="482"/>
      <c r="O903" s="482"/>
      <c r="P903" s="482"/>
      <c r="Q903" s="482"/>
      <c r="R903" s="482"/>
      <c r="S903" s="482"/>
      <c r="T903" s="482"/>
      <c r="U903" s="482"/>
      <c r="V903" s="482"/>
      <c r="W903" s="482"/>
      <c r="X903" s="482"/>
      <c r="Y903" s="482"/>
      <c r="Z903" s="482"/>
      <c r="AA903" s="482"/>
    </row>
    <row r="904" spans="1:27" ht="12.75" customHeight="1" x14ac:dyDescent="0.2">
      <c r="A904" s="482"/>
      <c r="B904" s="482"/>
      <c r="C904" s="482"/>
      <c r="D904" s="482"/>
      <c r="E904" s="482"/>
      <c r="F904" s="482"/>
      <c r="G904" s="482"/>
      <c r="H904" s="482"/>
      <c r="I904" s="482"/>
      <c r="J904" s="482"/>
      <c r="K904" s="482"/>
      <c r="L904" s="482"/>
      <c r="M904" s="482"/>
      <c r="N904" s="482"/>
      <c r="O904" s="482"/>
      <c r="P904" s="482"/>
      <c r="Q904" s="482"/>
      <c r="R904" s="482"/>
      <c r="S904" s="482"/>
      <c r="T904" s="482"/>
      <c r="U904" s="482"/>
      <c r="V904" s="482"/>
      <c r="W904" s="482"/>
      <c r="X904" s="482"/>
      <c r="Y904" s="482"/>
      <c r="Z904" s="482"/>
      <c r="AA904" s="482"/>
    </row>
    <row r="905" spans="1:27" ht="12.75" customHeight="1" x14ac:dyDescent="0.2">
      <c r="A905" s="482"/>
      <c r="B905" s="482"/>
      <c r="C905" s="482"/>
      <c r="D905" s="482"/>
      <c r="E905" s="482"/>
      <c r="F905" s="482"/>
      <c r="G905" s="482"/>
      <c r="H905" s="482"/>
      <c r="I905" s="482"/>
      <c r="J905" s="482"/>
      <c r="K905" s="482"/>
      <c r="L905" s="482"/>
      <c r="M905" s="482"/>
      <c r="N905" s="482"/>
      <c r="O905" s="482"/>
      <c r="P905" s="482"/>
      <c r="Q905" s="482"/>
      <c r="R905" s="482"/>
      <c r="S905" s="482"/>
      <c r="T905" s="482"/>
      <c r="U905" s="482"/>
      <c r="V905" s="482"/>
      <c r="W905" s="482"/>
      <c r="X905" s="482"/>
      <c r="Y905" s="482"/>
      <c r="Z905" s="482"/>
      <c r="AA905" s="482"/>
    </row>
    <row r="906" spans="1:27" ht="12.75" customHeight="1" x14ac:dyDescent="0.2">
      <c r="A906" s="482"/>
      <c r="B906" s="482"/>
      <c r="C906" s="482"/>
      <c r="D906" s="482"/>
      <c r="E906" s="482"/>
      <c r="F906" s="482"/>
      <c r="G906" s="482"/>
      <c r="H906" s="482"/>
      <c r="I906" s="482"/>
      <c r="J906" s="482"/>
      <c r="K906" s="482"/>
      <c r="L906" s="482"/>
      <c r="M906" s="482"/>
      <c r="N906" s="482"/>
      <c r="O906" s="482"/>
      <c r="P906" s="482"/>
      <c r="Q906" s="482"/>
      <c r="R906" s="482"/>
      <c r="S906" s="482"/>
      <c r="T906" s="482"/>
      <c r="U906" s="482"/>
      <c r="V906" s="482"/>
      <c r="W906" s="482"/>
      <c r="X906" s="482"/>
      <c r="Y906" s="482"/>
      <c r="Z906" s="482"/>
      <c r="AA906" s="482"/>
    </row>
    <row r="907" spans="1:27" ht="12.75" customHeight="1" x14ac:dyDescent="0.2">
      <c r="A907" s="482"/>
      <c r="B907" s="482"/>
      <c r="C907" s="482"/>
      <c r="D907" s="482"/>
      <c r="E907" s="482"/>
      <c r="F907" s="482"/>
      <c r="G907" s="482"/>
      <c r="H907" s="482"/>
      <c r="I907" s="482"/>
      <c r="J907" s="482"/>
      <c r="K907" s="482"/>
      <c r="L907" s="482"/>
      <c r="M907" s="482"/>
      <c r="N907" s="482"/>
      <c r="O907" s="482"/>
      <c r="P907" s="482"/>
      <c r="Q907" s="482"/>
      <c r="R907" s="482"/>
      <c r="S907" s="482"/>
      <c r="T907" s="482"/>
      <c r="U907" s="482"/>
      <c r="V907" s="482"/>
      <c r="W907" s="482"/>
      <c r="X907" s="482"/>
      <c r="Y907" s="482"/>
      <c r="Z907" s="482"/>
      <c r="AA907" s="482"/>
    </row>
    <row r="908" spans="1:27" ht="12.75" customHeight="1" x14ac:dyDescent="0.2">
      <c r="A908" s="482"/>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row>
    <row r="909" spans="1:27" ht="12.75" customHeight="1" x14ac:dyDescent="0.2">
      <c r="A909" s="482"/>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row>
    <row r="910" spans="1:27" ht="12.75" customHeight="1" x14ac:dyDescent="0.2">
      <c r="A910" s="482"/>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row>
    <row r="911" spans="1:27" ht="12.75" customHeight="1" x14ac:dyDescent="0.2">
      <c r="A911" s="482"/>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row>
    <row r="912" spans="1:27" ht="12.75" customHeight="1" x14ac:dyDescent="0.2">
      <c r="A912" s="482"/>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row>
    <row r="913" spans="1:27" ht="12.75" customHeight="1" x14ac:dyDescent="0.2">
      <c r="A913" s="482"/>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row>
    <row r="914" spans="1:27" ht="12.75" customHeight="1" x14ac:dyDescent="0.2">
      <c r="A914" s="482"/>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row>
    <row r="915" spans="1:27" ht="12.75" customHeight="1" x14ac:dyDescent="0.2">
      <c r="A915" s="482"/>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row>
    <row r="916" spans="1:27" ht="12.75" customHeight="1" x14ac:dyDescent="0.2">
      <c r="A916" s="482"/>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row>
    <row r="917" spans="1:27" ht="12.75" customHeight="1" x14ac:dyDescent="0.2">
      <c r="A917" s="482"/>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row>
    <row r="918" spans="1:27" ht="12.75" customHeight="1" x14ac:dyDescent="0.2">
      <c r="A918" s="482"/>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row>
    <row r="919" spans="1:27" ht="12.75" customHeight="1" x14ac:dyDescent="0.2">
      <c r="A919" s="482"/>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row>
    <row r="920" spans="1:27" ht="12.75" customHeight="1" x14ac:dyDescent="0.2">
      <c r="A920" s="482"/>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row>
    <row r="921" spans="1:27" ht="12.75" customHeight="1" x14ac:dyDescent="0.2">
      <c r="A921" s="482"/>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row>
    <row r="922" spans="1:27" ht="12.75" customHeight="1" x14ac:dyDescent="0.2">
      <c r="A922" s="482"/>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row>
    <row r="923" spans="1:27" ht="12.75" customHeight="1" x14ac:dyDescent="0.2">
      <c r="A923" s="482"/>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row>
    <row r="924" spans="1:27" ht="12.75" customHeight="1" x14ac:dyDescent="0.2">
      <c r="A924" s="482"/>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row>
    <row r="925" spans="1:27" ht="12.75" customHeight="1" x14ac:dyDescent="0.2">
      <c r="A925" s="482"/>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row>
    <row r="926" spans="1:27" ht="12.75" customHeight="1" x14ac:dyDescent="0.2">
      <c r="A926" s="482"/>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82"/>
      <c r="Z926" s="482"/>
      <c r="AA926" s="482"/>
    </row>
    <row r="927" spans="1:27" ht="12.75" customHeight="1" x14ac:dyDescent="0.2">
      <c r="A927" s="482"/>
      <c r="B927" s="482"/>
      <c r="C927" s="482"/>
      <c r="D927" s="482"/>
      <c r="E927" s="482"/>
      <c r="F927" s="482"/>
      <c r="G927" s="482"/>
      <c r="H927" s="482"/>
      <c r="I927" s="482"/>
      <c r="J927" s="482"/>
      <c r="K927" s="482"/>
      <c r="L927" s="482"/>
      <c r="M927" s="482"/>
      <c r="N927" s="482"/>
      <c r="O927" s="482"/>
      <c r="P927" s="482"/>
      <c r="Q927" s="482"/>
      <c r="R927" s="482"/>
      <c r="S927" s="482"/>
      <c r="T927" s="482"/>
      <c r="U927" s="482"/>
      <c r="V927" s="482"/>
      <c r="W927" s="482"/>
      <c r="X927" s="482"/>
      <c r="Y927" s="482"/>
      <c r="Z927" s="482"/>
      <c r="AA927" s="482"/>
    </row>
    <row r="928" spans="1:27" ht="12.75" customHeight="1" x14ac:dyDescent="0.2">
      <c r="A928" s="482"/>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2"/>
      <c r="Z928" s="482"/>
      <c r="AA928" s="482"/>
    </row>
    <row r="929" spans="1:27" ht="12.75" customHeight="1" x14ac:dyDescent="0.2">
      <c r="A929" s="482"/>
      <c r="B929" s="482"/>
      <c r="C929" s="482"/>
      <c r="D929" s="482"/>
      <c r="E929" s="482"/>
      <c r="F929" s="482"/>
      <c r="G929" s="482"/>
      <c r="H929" s="482"/>
      <c r="I929" s="482"/>
      <c r="J929" s="482"/>
      <c r="K929" s="482"/>
      <c r="L929" s="482"/>
      <c r="M929" s="482"/>
      <c r="N929" s="482"/>
      <c r="O929" s="482"/>
      <c r="P929" s="482"/>
      <c r="Q929" s="482"/>
      <c r="R929" s="482"/>
      <c r="S929" s="482"/>
      <c r="T929" s="482"/>
      <c r="U929" s="482"/>
      <c r="V929" s="482"/>
      <c r="W929" s="482"/>
      <c r="X929" s="482"/>
      <c r="Y929" s="482"/>
      <c r="Z929" s="482"/>
      <c r="AA929" s="482"/>
    </row>
    <row r="930" spans="1:27" ht="12.75" customHeight="1" x14ac:dyDescent="0.2">
      <c r="A930" s="482"/>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row>
    <row r="931" spans="1:27" ht="12.75" customHeight="1" x14ac:dyDescent="0.2">
      <c r="A931" s="482"/>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row>
    <row r="932" spans="1:27" ht="12.75" customHeight="1" x14ac:dyDescent="0.2">
      <c r="A932" s="482"/>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row>
    <row r="933" spans="1:27" ht="12.75" customHeight="1" x14ac:dyDescent="0.2">
      <c r="A933" s="482"/>
      <c r="B933" s="482"/>
      <c r="C933" s="482"/>
      <c r="D933" s="482"/>
      <c r="E933" s="482"/>
      <c r="F933" s="482"/>
      <c r="G933" s="482"/>
      <c r="H933" s="482"/>
      <c r="I933" s="482"/>
      <c r="J933" s="482"/>
      <c r="K933" s="482"/>
      <c r="L933" s="482"/>
      <c r="M933" s="482"/>
      <c r="N933" s="482"/>
      <c r="O933" s="482"/>
      <c r="P933" s="482"/>
      <c r="Q933" s="482"/>
      <c r="R933" s="482"/>
      <c r="S933" s="482"/>
      <c r="T933" s="482"/>
      <c r="U933" s="482"/>
      <c r="V933" s="482"/>
      <c r="W933" s="482"/>
      <c r="X933" s="482"/>
      <c r="Y933" s="482"/>
      <c r="Z933" s="482"/>
      <c r="AA933" s="482"/>
    </row>
    <row r="934" spans="1:27" ht="12.75" customHeight="1" x14ac:dyDescent="0.2">
      <c r="A934" s="482"/>
      <c r="B934" s="482"/>
      <c r="C934" s="482"/>
      <c r="D934" s="482"/>
      <c r="E934" s="482"/>
      <c r="F934" s="482"/>
      <c r="G934" s="482"/>
      <c r="H934" s="482"/>
      <c r="I934" s="482"/>
      <c r="J934" s="482"/>
      <c r="K934" s="482"/>
      <c r="L934" s="482"/>
      <c r="M934" s="482"/>
      <c r="N934" s="482"/>
      <c r="O934" s="482"/>
      <c r="P934" s="482"/>
      <c r="Q934" s="482"/>
      <c r="R934" s="482"/>
      <c r="S934" s="482"/>
      <c r="T934" s="482"/>
      <c r="U934" s="482"/>
      <c r="V934" s="482"/>
      <c r="W934" s="482"/>
      <c r="X934" s="482"/>
      <c r="Y934" s="482"/>
      <c r="Z934" s="482"/>
      <c r="AA934" s="482"/>
    </row>
    <row r="935" spans="1:27" ht="12.75" customHeight="1" x14ac:dyDescent="0.2">
      <c r="A935" s="482"/>
      <c r="B935" s="482"/>
      <c r="C935" s="482"/>
      <c r="D935" s="482"/>
      <c r="E935" s="482"/>
      <c r="F935" s="482"/>
      <c r="G935" s="482"/>
      <c r="H935" s="482"/>
      <c r="I935" s="482"/>
      <c r="J935" s="482"/>
      <c r="K935" s="482"/>
      <c r="L935" s="482"/>
      <c r="M935" s="482"/>
      <c r="N935" s="482"/>
      <c r="O935" s="482"/>
      <c r="P935" s="482"/>
      <c r="Q935" s="482"/>
      <c r="R935" s="482"/>
      <c r="S935" s="482"/>
      <c r="T935" s="482"/>
      <c r="U935" s="482"/>
      <c r="V935" s="482"/>
      <c r="W935" s="482"/>
      <c r="X935" s="482"/>
      <c r="Y935" s="482"/>
      <c r="Z935" s="482"/>
      <c r="AA935" s="482"/>
    </row>
    <row r="936" spans="1:27" ht="12.75" customHeight="1" x14ac:dyDescent="0.2">
      <c r="A936" s="482"/>
      <c r="B936" s="482"/>
      <c r="C936" s="482"/>
      <c r="D936" s="482"/>
      <c r="E936" s="482"/>
      <c r="F936" s="482"/>
      <c r="G936" s="482"/>
      <c r="H936" s="482"/>
      <c r="I936" s="482"/>
      <c r="J936" s="482"/>
      <c r="K936" s="482"/>
      <c r="L936" s="482"/>
      <c r="M936" s="482"/>
      <c r="N936" s="482"/>
      <c r="O936" s="482"/>
      <c r="P936" s="482"/>
      <c r="Q936" s="482"/>
      <c r="R936" s="482"/>
      <c r="S936" s="482"/>
      <c r="T936" s="482"/>
      <c r="U936" s="482"/>
      <c r="V936" s="482"/>
      <c r="W936" s="482"/>
      <c r="X936" s="482"/>
      <c r="Y936" s="482"/>
      <c r="Z936" s="482"/>
      <c r="AA936" s="482"/>
    </row>
    <row r="937" spans="1:27" ht="12.75" customHeight="1" x14ac:dyDescent="0.2">
      <c r="A937" s="482"/>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row>
    <row r="938" spans="1:27" ht="12.75" customHeight="1" x14ac:dyDescent="0.2">
      <c r="A938" s="482"/>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row>
    <row r="939" spans="1:27" ht="12.75" customHeight="1" x14ac:dyDescent="0.2">
      <c r="A939" s="482"/>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row>
    <row r="940" spans="1:27" ht="12.75" customHeight="1" x14ac:dyDescent="0.2">
      <c r="A940" s="482"/>
      <c r="B940" s="482"/>
      <c r="C940" s="482"/>
      <c r="D940" s="482"/>
      <c r="E940" s="482"/>
      <c r="F940" s="482"/>
      <c r="G940" s="482"/>
      <c r="H940" s="482"/>
      <c r="I940" s="482"/>
      <c r="J940" s="482"/>
      <c r="K940" s="482"/>
      <c r="L940" s="482"/>
      <c r="M940" s="482"/>
      <c r="N940" s="482"/>
      <c r="O940" s="482"/>
      <c r="P940" s="482"/>
      <c r="Q940" s="482"/>
      <c r="R940" s="482"/>
      <c r="S940" s="482"/>
      <c r="T940" s="482"/>
      <c r="U940" s="482"/>
      <c r="V940" s="482"/>
      <c r="W940" s="482"/>
      <c r="X940" s="482"/>
      <c r="Y940" s="482"/>
      <c r="Z940" s="482"/>
      <c r="AA940" s="482"/>
    </row>
    <row r="941" spans="1:27" ht="12.75" customHeight="1" x14ac:dyDescent="0.2">
      <c r="A941" s="482"/>
      <c r="B941" s="482"/>
      <c r="C941" s="482"/>
      <c r="D941" s="482"/>
      <c r="E941" s="482"/>
      <c r="F941" s="482"/>
      <c r="G941" s="482"/>
      <c r="H941" s="482"/>
      <c r="I941" s="482"/>
      <c r="J941" s="482"/>
      <c r="K941" s="482"/>
      <c r="L941" s="482"/>
      <c r="M941" s="482"/>
      <c r="N941" s="482"/>
      <c r="O941" s="482"/>
      <c r="P941" s="482"/>
      <c r="Q941" s="482"/>
      <c r="R941" s="482"/>
      <c r="S941" s="482"/>
      <c r="T941" s="482"/>
      <c r="U941" s="482"/>
      <c r="V941" s="482"/>
      <c r="W941" s="482"/>
      <c r="X941" s="482"/>
      <c r="Y941" s="482"/>
      <c r="Z941" s="482"/>
      <c r="AA941" s="482"/>
    </row>
    <row r="942" spans="1:27" ht="12.75" customHeight="1" x14ac:dyDescent="0.2">
      <c r="A942" s="482"/>
      <c r="B942" s="482"/>
      <c r="C942" s="482"/>
      <c r="D942" s="482"/>
      <c r="E942" s="482"/>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row>
    <row r="943" spans="1:27" ht="12.75" customHeight="1" x14ac:dyDescent="0.2">
      <c r="A943" s="482"/>
      <c r="B943" s="482"/>
      <c r="C943" s="482"/>
      <c r="D943" s="482"/>
      <c r="E943" s="482"/>
      <c r="F943" s="482"/>
      <c r="G943" s="482"/>
      <c r="H943" s="482"/>
      <c r="I943" s="482"/>
      <c r="J943" s="482"/>
      <c r="K943" s="482"/>
      <c r="L943" s="482"/>
      <c r="M943" s="482"/>
      <c r="N943" s="482"/>
      <c r="O943" s="482"/>
      <c r="P943" s="482"/>
      <c r="Q943" s="482"/>
      <c r="R943" s="482"/>
      <c r="S943" s="482"/>
      <c r="T943" s="482"/>
      <c r="U943" s="482"/>
      <c r="V943" s="482"/>
      <c r="W943" s="482"/>
      <c r="X943" s="482"/>
      <c r="Y943" s="482"/>
      <c r="Z943" s="482"/>
      <c r="AA943" s="482"/>
    </row>
    <row r="944" spans="1:27" ht="12.75" customHeight="1" x14ac:dyDescent="0.2">
      <c r="A944" s="482"/>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row>
    <row r="945" spans="1:27" ht="12.75" customHeight="1" x14ac:dyDescent="0.2">
      <c r="A945" s="482"/>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row>
    <row r="946" spans="1:27" ht="12.75" customHeight="1" x14ac:dyDescent="0.2">
      <c r="A946" s="482"/>
      <c r="B946" s="482"/>
      <c r="C946" s="482"/>
      <c r="D946" s="482"/>
      <c r="E946" s="482"/>
      <c r="F946" s="482"/>
      <c r="G946" s="482"/>
      <c r="H946" s="482"/>
      <c r="I946" s="482"/>
      <c r="J946" s="482"/>
      <c r="K946" s="482"/>
      <c r="L946" s="482"/>
      <c r="M946" s="482"/>
      <c r="N946" s="482"/>
      <c r="O946" s="482"/>
      <c r="P946" s="482"/>
      <c r="Q946" s="482"/>
      <c r="R946" s="482"/>
      <c r="S946" s="482"/>
      <c r="T946" s="482"/>
      <c r="U946" s="482"/>
      <c r="V946" s="482"/>
      <c r="W946" s="482"/>
      <c r="X946" s="482"/>
      <c r="Y946" s="482"/>
      <c r="Z946" s="482"/>
      <c r="AA946" s="482"/>
    </row>
    <row r="947" spans="1:27" ht="12.75" customHeight="1" x14ac:dyDescent="0.2">
      <c r="A947" s="482"/>
      <c r="B947" s="482"/>
      <c r="C947" s="482"/>
      <c r="D947" s="482"/>
      <c r="E947" s="482"/>
      <c r="F947" s="482"/>
      <c r="G947" s="482"/>
      <c r="H947" s="482"/>
      <c r="I947" s="482"/>
      <c r="J947" s="482"/>
      <c r="K947" s="482"/>
      <c r="L947" s="482"/>
      <c r="M947" s="482"/>
      <c r="N947" s="482"/>
      <c r="O947" s="482"/>
      <c r="P947" s="482"/>
      <c r="Q947" s="482"/>
      <c r="R947" s="482"/>
      <c r="S947" s="482"/>
      <c r="T947" s="482"/>
      <c r="U947" s="482"/>
      <c r="V947" s="482"/>
      <c r="W947" s="482"/>
      <c r="X947" s="482"/>
      <c r="Y947" s="482"/>
      <c r="Z947" s="482"/>
      <c r="AA947" s="482"/>
    </row>
    <row r="948" spans="1:27" ht="12.75" customHeight="1" x14ac:dyDescent="0.2">
      <c r="A948" s="482"/>
      <c r="B948" s="482"/>
      <c r="C948" s="482"/>
      <c r="D948" s="482"/>
      <c r="E948" s="482"/>
      <c r="F948" s="482"/>
      <c r="G948" s="482"/>
      <c r="H948" s="482"/>
      <c r="I948" s="482"/>
      <c r="J948" s="482"/>
      <c r="K948" s="482"/>
      <c r="L948" s="482"/>
      <c r="M948" s="482"/>
      <c r="N948" s="482"/>
      <c r="O948" s="482"/>
      <c r="P948" s="482"/>
      <c r="Q948" s="482"/>
      <c r="R948" s="482"/>
      <c r="S948" s="482"/>
      <c r="T948" s="482"/>
      <c r="U948" s="482"/>
      <c r="V948" s="482"/>
      <c r="W948" s="482"/>
      <c r="X948" s="482"/>
      <c r="Y948" s="482"/>
      <c r="Z948" s="482"/>
      <c r="AA948" s="482"/>
    </row>
    <row r="949" spans="1:27" ht="12.75" customHeight="1" x14ac:dyDescent="0.2">
      <c r="A949" s="482"/>
      <c r="B949" s="482"/>
      <c r="C949" s="482"/>
      <c r="D949" s="482"/>
      <c r="E949" s="482"/>
      <c r="F949" s="482"/>
      <c r="G949" s="482"/>
      <c r="H949" s="482"/>
      <c r="I949" s="482"/>
      <c r="J949" s="482"/>
      <c r="K949" s="482"/>
      <c r="L949" s="482"/>
      <c r="M949" s="482"/>
      <c r="N949" s="482"/>
      <c r="O949" s="482"/>
      <c r="P949" s="482"/>
      <c r="Q949" s="482"/>
      <c r="R949" s="482"/>
      <c r="S949" s="482"/>
      <c r="T949" s="482"/>
      <c r="U949" s="482"/>
      <c r="V949" s="482"/>
      <c r="W949" s="482"/>
      <c r="X949" s="482"/>
      <c r="Y949" s="482"/>
      <c r="Z949" s="482"/>
      <c r="AA949" s="482"/>
    </row>
    <row r="950" spans="1:27" ht="12.75" customHeight="1" x14ac:dyDescent="0.2">
      <c r="A950" s="482"/>
      <c r="B950" s="482"/>
      <c r="C950" s="482"/>
      <c r="D950" s="482"/>
      <c r="E950" s="482"/>
      <c r="F950" s="482"/>
      <c r="G950" s="482"/>
      <c r="H950" s="482"/>
      <c r="I950" s="482"/>
      <c r="J950" s="482"/>
      <c r="K950" s="482"/>
      <c r="L950" s="482"/>
      <c r="M950" s="482"/>
      <c r="N950" s="482"/>
      <c r="O950" s="482"/>
      <c r="P950" s="482"/>
      <c r="Q950" s="482"/>
      <c r="R950" s="482"/>
      <c r="S950" s="482"/>
      <c r="T950" s="482"/>
      <c r="U950" s="482"/>
      <c r="V950" s="482"/>
      <c r="W950" s="482"/>
      <c r="X950" s="482"/>
      <c r="Y950" s="482"/>
      <c r="Z950" s="482"/>
      <c r="AA950" s="482"/>
    </row>
    <row r="951" spans="1:27" ht="12.75" customHeight="1" x14ac:dyDescent="0.2">
      <c r="A951" s="482"/>
      <c r="B951" s="482"/>
      <c r="C951" s="482"/>
      <c r="D951" s="482"/>
      <c r="E951" s="482"/>
      <c r="F951" s="482"/>
      <c r="G951" s="482"/>
      <c r="H951" s="482"/>
      <c r="I951" s="482"/>
      <c r="J951" s="482"/>
      <c r="K951" s="482"/>
      <c r="L951" s="482"/>
      <c r="M951" s="482"/>
      <c r="N951" s="482"/>
      <c r="O951" s="482"/>
      <c r="P951" s="482"/>
      <c r="Q951" s="482"/>
      <c r="R951" s="482"/>
      <c r="S951" s="482"/>
      <c r="T951" s="482"/>
      <c r="U951" s="482"/>
      <c r="V951" s="482"/>
      <c r="W951" s="482"/>
      <c r="X951" s="482"/>
      <c r="Y951" s="482"/>
      <c r="Z951" s="482"/>
      <c r="AA951" s="482"/>
    </row>
    <row r="952" spans="1:27" ht="12.75" customHeight="1" x14ac:dyDescent="0.2">
      <c r="A952" s="482"/>
      <c r="B952" s="482"/>
      <c r="C952" s="482"/>
      <c r="D952" s="482"/>
      <c r="E952" s="482"/>
      <c r="F952" s="482"/>
      <c r="G952" s="482"/>
      <c r="H952" s="482"/>
      <c r="I952" s="482"/>
      <c r="J952" s="482"/>
      <c r="K952" s="482"/>
      <c r="L952" s="482"/>
      <c r="M952" s="482"/>
      <c r="N952" s="482"/>
      <c r="O952" s="482"/>
      <c r="P952" s="482"/>
      <c r="Q952" s="482"/>
      <c r="R952" s="482"/>
      <c r="S952" s="482"/>
      <c r="T952" s="482"/>
      <c r="U952" s="482"/>
      <c r="V952" s="482"/>
      <c r="W952" s="482"/>
      <c r="X952" s="482"/>
      <c r="Y952" s="482"/>
      <c r="Z952" s="482"/>
      <c r="AA952" s="482"/>
    </row>
    <row r="953" spans="1:27" ht="12.75" customHeight="1" x14ac:dyDescent="0.2">
      <c r="A953" s="482"/>
      <c r="B953" s="482"/>
      <c r="C953" s="482"/>
      <c r="D953" s="482"/>
      <c r="E953" s="482"/>
      <c r="F953" s="482"/>
      <c r="G953" s="482"/>
      <c r="H953" s="482"/>
      <c r="I953" s="482"/>
      <c r="J953" s="482"/>
      <c r="K953" s="482"/>
      <c r="L953" s="482"/>
      <c r="M953" s="482"/>
      <c r="N953" s="482"/>
      <c r="O953" s="482"/>
      <c r="P953" s="482"/>
      <c r="Q953" s="482"/>
      <c r="R953" s="482"/>
      <c r="S953" s="482"/>
      <c r="T953" s="482"/>
      <c r="U953" s="482"/>
      <c r="V953" s="482"/>
      <c r="W953" s="482"/>
      <c r="X953" s="482"/>
      <c r="Y953" s="482"/>
      <c r="Z953" s="482"/>
      <c r="AA953" s="482"/>
    </row>
    <row r="954" spans="1:27" ht="12.75" customHeight="1" x14ac:dyDescent="0.2">
      <c r="A954" s="482"/>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row>
    <row r="955" spans="1:27" ht="12.75" customHeight="1" x14ac:dyDescent="0.2">
      <c r="A955" s="482"/>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row>
    <row r="956" spans="1:27" ht="12.75" customHeight="1" x14ac:dyDescent="0.2">
      <c r="A956" s="482"/>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row>
    <row r="957" spans="1:27" ht="12.75" customHeight="1" x14ac:dyDescent="0.2">
      <c r="A957" s="482"/>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row>
    <row r="958" spans="1:27" ht="12.75" customHeight="1" x14ac:dyDescent="0.2">
      <c r="A958" s="482"/>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row>
    <row r="959" spans="1:27" ht="12.75" customHeight="1" x14ac:dyDescent="0.2">
      <c r="A959" s="482"/>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row>
    <row r="960" spans="1:27" ht="12.75" customHeight="1" x14ac:dyDescent="0.2">
      <c r="A960" s="482"/>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row>
    <row r="961" spans="1:27" ht="12.75" customHeight="1" x14ac:dyDescent="0.2">
      <c r="A961" s="482"/>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row>
    <row r="962" spans="1:27" ht="12.75" customHeight="1" x14ac:dyDescent="0.2">
      <c r="A962" s="482"/>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row>
    <row r="963" spans="1:27" ht="12.75" customHeight="1" x14ac:dyDescent="0.2">
      <c r="A963" s="482"/>
      <c r="B963" s="482"/>
      <c r="C963" s="482"/>
      <c r="D963" s="482"/>
      <c r="E963" s="482"/>
      <c r="F963" s="482"/>
      <c r="G963" s="482"/>
      <c r="H963" s="482"/>
      <c r="I963" s="482"/>
      <c r="J963" s="482"/>
      <c r="K963" s="482"/>
      <c r="L963" s="482"/>
      <c r="M963" s="482"/>
      <c r="N963" s="482"/>
      <c r="O963" s="482"/>
      <c r="P963" s="482"/>
      <c r="Q963" s="482"/>
      <c r="R963" s="482"/>
      <c r="S963" s="482"/>
      <c r="T963" s="482"/>
      <c r="U963" s="482"/>
      <c r="V963" s="482"/>
      <c r="W963" s="482"/>
      <c r="X963" s="482"/>
      <c r="Y963" s="482"/>
      <c r="Z963" s="482"/>
      <c r="AA963" s="482"/>
    </row>
    <row r="964" spans="1:27" ht="12.75" customHeight="1" x14ac:dyDescent="0.2">
      <c r="A964" s="482"/>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2"/>
      <c r="Z964" s="482"/>
      <c r="AA964" s="482"/>
    </row>
    <row r="965" spans="1:27" ht="12.75" customHeight="1" x14ac:dyDescent="0.2">
      <c r="A965" s="482"/>
      <c r="B965" s="482"/>
      <c r="C965" s="482"/>
      <c r="D965" s="482"/>
      <c r="E965" s="482"/>
      <c r="F965" s="482"/>
      <c r="G965" s="482"/>
      <c r="H965" s="482"/>
      <c r="I965" s="482"/>
      <c r="J965" s="482"/>
      <c r="K965" s="482"/>
      <c r="L965" s="482"/>
      <c r="M965" s="482"/>
      <c r="N965" s="482"/>
      <c r="O965" s="482"/>
      <c r="P965" s="482"/>
      <c r="Q965" s="482"/>
      <c r="R965" s="482"/>
      <c r="S965" s="482"/>
      <c r="T965" s="482"/>
      <c r="U965" s="482"/>
      <c r="V965" s="482"/>
      <c r="W965" s="482"/>
      <c r="X965" s="482"/>
      <c r="Y965" s="482"/>
      <c r="Z965" s="482"/>
      <c r="AA965" s="482"/>
    </row>
    <row r="966" spans="1:27" ht="12.75" customHeight="1" x14ac:dyDescent="0.2">
      <c r="A966" s="482"/>
      <c r="B966" s="482"/>
      <c r="C966" s="482"/>
      <c r="D966" s="482"/>
      <c r="E966" s="482"/>
      <c r="F966" s="482"/>
      <c r="G966" s="482"/>
      <c r="H966" s="482"/>
      <c r="I966" s="482"/>
      <c r="J966" s="482"/>
      <c r="K966" s="482"/>
      <c r="L966" s="482"/>
      <c r="M966" s="482"/>
      <c r="N966" s="482"/>
      <c r="O966" s="482"/>
      <c r="P966" s="482"/>
      <c r="Q966" s="482"/>
      <c r="R966" s="482"/>
      <c r="S966" s="482"/>
      <c r="T966" s="482"/>
      <c r="U966" s="482"/>
      <c r="V966" s="482"/>
      <c r="W966" s="482"/>
      <c r="X966" s="482"/>
      <c r="Y966" s="482"/>
      <c r="Z966" s="482"/>
      <c r="AA966" s="482"/>
    </row>
    <row r="967" spans="1:27" ht="12.75" customHeight="1" x14ac:dyDescent="0.2">
      <c r="A967" s="482"/>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row>
    <row r="968" spans="1:27" ht="12.75" customHeight="1" x14ac:dyDescent="0.2">
      <c r="A968" s="482"/>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row>
    <row r="969" spans="1:27" ht="12.75" customHeight="1" x14ac:dyDescent="0.2">
      <c r="A969" s="482"/>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row>
    <row r="970" spans="1:27" ht="12.75" customHeight="1" x14ac:dyDescent="0.2">
      <c r="A970" s="482"/>
      <c r="B970" s="482"/>
      <c r="C970" s="482"/>
      <c r="D970" s="482"/>
      <c r="E970" s="482"/>
      <c r="F970" s="482"/>
      <c r="G970" s="482"/>
      <c r="H970" s="482"/>
      <c r="I970" s="482"/>
      <c r="J970" s="482"/>
      <c r="K970" s="482"/>
      <c r="L970" s="482"/>
      <c r="M970" s="482"/>
      <c r="N970" s="482"/>
      <c r="O970" s="482"/>
      <c r="P970" s="482"/>
      <c r="Q970" s="482"/>
      <c r="R970" s="482"/>
      <c r="S970" s="482"/>
      <c r="T970" s="482"/>
      <c r="U970" s="482"/>
      <c r="V970" s="482"/>
      <c r="W970" s="482"/>
      <c r="X970" s="482"/>
      <c r="Y970" s="482"/>
      <c r="Z970" s="482"/>
      <c r="AA970" s="482"/>
    </row>
    <row r="971" spans="1:27" ht="12.75" customHeight="1" x14ac:dyDescent="0.2">
      <c r="A971" s="482"/>
      <c r="B971" s="482"/>
      <c r="C971" s="482"/>
      <c r="D971" s="482"/>
      <c r="E971" s="482"/>
      <c r="F971" s="482"/>
      <c r="G971" s="482"/>
      <c r="H971" s="482"/>
      <c r="I971" s="482"/>
      <c r="J971" s="482"/>
      <c r="K971" s="482"/>
      <c r="L971" s="482"/>
      <c r="M971" s="482"/>
      <c r="N971" s="482"/>
      <c r="O971" s="482"/>
      <c r="P971" s="482"/>
      <c r="Q971" s="482"/>
      <c r="R971" s="482"/>
      <c r="S971" s="482"/>
      <c r="T971" s="482"/>
      <c r="U971" s="482"/>
      <c r="V971" s="482"/>
      <c r="W971" s="482"/>
      <c r="X971" s="482"/>
      <c r="Y971" s="482"/>
      <c r="Z971" s="482"/>
      <c r="AA971" s="482"/>
    </row>
    <row r="972" spans="1:27" ht="12.75" customHeight="1" x14ac:dyDescent="0.2">
      <c r="A972" s="482"/>
      <c r="B972" s="482"/>
      <c r="C972" s="482"/>
      <c r="D972" s="482"/>
      <c r="E972" s="482"/>
      <c r="F972" s="482"/>
      <c r="G972" s="482"/>
      <c r="H972" s="482"/>
      <c r="I972" s="482"/>
      <c r="J972" s="482"/>
      <c r="K972" s="482"/>
      <c r="L972" s="482"/>
      <c r="M972" s="482"/>
      <c r="N972" s="482"/>
      <c r="O972" s="482"/>
      <c r="P972" s="482"/>
      <c r="Q972" s="482"/>
      <c r="R972" s="482"/>
      <c r="S972" s="482"/>
      <c r="T972" s="482"/>
      <c r="U972" s="482"/>
      <c r="V972" s="482"/>
      <c r="W972" s="482"/>
      <c r="X972" s="482"/>
      <c r="Y972" s="482"/>
      <c r="Z972" s="482"/>
      <c r="AA972" s="482"/>
    </row>
    <row r="973" spans="1:27" ht="12.75" customHeight="1" x14ac:dyDescent="0.2">
      <c r="A973" s="482"/>
      <c r="B973" s="482"/>
      <c r="C973" s="482"/>
      <c r="D973" s="482"/>
      <c r="E973" s="482"/>
      <c r="F973" s="482"/>
      <c r="G973" s="482"/>
      <c r="H973" s="482"/>
      <c r="I973" s="482"/>
      <c r="J973" s="482"/>
      <c r="K973" s="482"/>
      <c r="L973" s="482"/>
      <c r="M973" s="482"/>
      <c r="N973" s="482"/>
      <c r="O973" s="482"/>
      <c r="P973" s="482"/>
      <c r="Q973" s="482"/>
      <c r="R973" s="482"/>
      <c r="S973" s="482"/>
      <c r="T973" s="482"/>
      <c r="U973" s="482"/>
      <c r="V973" s="482"/>
      <c r="W973" s="482"/>
      <c r="X973" s="482"/>
      <c r="Y973" s="482"/>
      <c r="Z973" s="482"/>
      <c r="AA973" s="482"/>
    </row>
    <row r="974" spans="1:27" ht="12.75" customHeight="1" x14ac:dyDescent="0.2">
      <c r="A974" s="482"/>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row>
    <row r="975" spans="1:27" ht="12.75" customHeight="1" x14ac:dyDescent="0.2">
      <c r="A975" s="482"/>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row>
    <row r="976" spans="1:27" ht="12.75" customHeight="1" x14ac:dyDescent="0.2">
      <c r="A976" s="482"/>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row>
    <row r="977" spans="1:27" ht="12.75" customHeight="1" x14ac:dyDescent="0.2">
      <c r="A977" s="482"/>
      <c r="B977" s="482"/>
      <c r="C977" s="482"/>
      <c r="D977" s="482"/>
      <c r="E977" s="482"/>
      <c r="F977" s="482"/>
      <c r="G977" s="482"/>
      <c r="H977" s="482"/>
      <c r="I977" s="482"/>
      <c r="J977" s="482"/>
      <c r="K977" s="482"/>
      <c r="L977" s="482"/>
      <c r="M977" s="482"/>
      <c r="N977" s="482"/>
      <c r="O977" s="482"/>
      <c r="P977" s="482"/>
      <c r="Q977" s="482"/>
      <c r="R977" s="482"/>
      <c r="S977" s="482"/>
      <c r="T977" s="482"/>
      <c r="U977" s="482"/>
      <c r="V977" s="482"/>
      <c r="W977" s="482"/>
      <c r="X977" s="482"/>
      <c r="Y977" s="482"/>
      <c r="Z977" s="482"/>
      <c r="AA977" s="482"/>
    </row>
    <row r="978" spans="1:27" ht="12.75" customHeight="1" x14ac:dyDescent="0.2">
      <c r="A978" s="482"/>
      <c r="B978" s="482"/>
      <c r="C978" s="482"/>
      <c r="D978" s="482"/>
      <c r="E978" s="482"/>
      <c r="F978" s="482"/>
      <c r="G978" s="482"/>
      <c r="H978" s="482"/>
      <c r="I978" s="482"/>
      <c r="J978" s="482"/>
      <c r="K978" s="482"/>
      <c r="L978" s="482"/>
      <c r="M978" s="482"/>
      <c r="N978" s="482"/>
      <c r="O978" s="482"/>
      <c r="P978" s="482"/>
      <c r="Q978" s="482"/>
      <c r="R978" s="482"/>
      <c r="S978" s="482"/>
      <c r="T978" s="482"/>
      <c r="U978" s="482"/>
      <c r="V978" s="482"/>
      <c r="W978" s="482"/>
      <c r="X978" s="482"/>
      <c r="Y978" s="482"/>
      <c r="Z978" s="482"/>
      <c r="AA978" s="482"/>
    </row>
    <row r="979" spans="1:27" ht="12.75" customHeight="1" x14ac:dyDescent="0.2">
      <c r="A979" s="482"/>
      <c r="B979" s="482"/>
      <c r="C979" s="482"/>
      <c r="D979" s="482"/>
      <c r="E979" s="482"/>
      <c r="F979" s="482"/>
      <c r="G979" s="482"/>
      <c r="H979" s="482"/>
      <c r="I979" s="482"/>
      <c r="J979" s="482"/>
      <c r="K979" s="482"/>
      <c r="L979" s="482"/>
      <c r="M979" s="482"/>
      <c r="N979" s="482"/>
      <c r="O979" s="482"/>
      <c r="P979" s="482"/>
      <c r="Q979" s="482"/>
      <c r="R979" s="482"/>
      <c r="S979" s="482"/>
      <c r="T979" s="482"/>
      <c r="U979" s="482"/>
      <c r="V979" s="482"/>
      <c r="W979" s="482"/>
      <c r="X979" s="482"/>
      <c r="Y979" s="482"/>
      <c r="Z979" s="482"/>
      <c r="AA979" s="482"/>
    </row>
    <row r="980" spans="1:27" ht="12.75" customHeight="1" x14ac:dyDescent="0.2">
      <c r="A980" s="482"/>
      <c r="B980" s="482"/>
      <c r="C980" s="482"/>
      <c r="D980" s="482"/>
      <c r="E980" s="482"/>
      <c r="F980" s="482"/>
      <c r="G980" s="482"/>
      <c r="H980" s="482"/>
      <c r="I980" s="482"/>
      <c r="J980" s="482"/>
      <c r="K980" s="482"/>
      <c r="L980" s="482"/>
      <c r="M980" s="482"/>
      <c r="N980" s="482"/>
      <c r="O980" s="482"/>
      <c r="P980" s="482"/>
      <c r="Q980" s="482"/>
      <c r="R980" s="482"/>
      <c r="S980" s="482"/>
      <c r="T980" s="482"/>
      <c r="U980" s="482"/>
      <c r="V980" s="482"/>
      <c r="W980" s="482"/>
      <c r="X980" s="482"/>
      <c r="Y980" s="482"/>
      <c r="Z980" s="482"/>
      <c r="AA980" s="482"/>
    </row>
    <row r="981" spans="1:27" ht="12.75" customHeight="1" x14ac:dyDescent="0.2">
      <c r="A981" s="482"/>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row>
    <row r="982" spans="1:27" ht="12.75" customHeight="1" x14ac:dyDescent="0.2">
      <c r="A982" s="482"/>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row>
    <row r="983" spans="1:27" ht="12.75" customHeight="1" x14ac:dyDescent="0.2">
      <c r="A983" s="482"/>
      <c r="B983" s="482"/>
      <c r="C983" s="482"/>
      <c r="D983" s="482"/>
      <c r="E983" s="482"/>
      <c r="F983" s="482"/>
      <c r="G983" s="482"/>
      <c r="H983" s="482"/>
      <c r="I983" s="482"/>
      <c r="J983" s="482"/>
      <c r="K983" s="482"/>
      <c r="L983" s="482"/>
      <c r="M983" s="482"/>
      <c r="N983" s="482"/>
      <c r="O983" s="482"/>
      <c r="P983" s="482"/>
      <c r="Q983" s="482"/>
      <c r="R983" s="482"/>
      <c r="S983" s="482"/>
      <c r="T983" s="482"/>
      <c r="U983" s="482"/>
      <c r="V983" s="482"/>
      <c r="W983" s="482"/>
      <c r="X983" s="482"/>
      <c r="Y983" s="482"/>
      <c r="Z983" s="482"/>
      <c r="AA983" s="482"/>
    </row>
    <row r="984" spans="1:27" ht="12.75" customHeight="1" x14ac:dyDescent="0.2">
      <c r="A984" s="482"/>
      <c r="B984" s="482"/>
      <c r="C984" s="482"/>
      <c r="D984" s="482"/>
      <c r="E984" s="482"/>
      <c r="F984" s="482"/>
      <c r="G984" s="482"/>
      <c r="H984" s="482"/>
      <c r="I984" s="482"/>
      <c r="J984" s="482"/>
      <c r="K984" s="482"/>
      <c r="L984" s="482"/>
      <c r="M984" s="482"/>
      <c r="N984" s="482"/>
      <c r="O984" s="482"/>
      <c r="P984" s="482"/>
      <c r="Q984" s="482"/>
      <c r="R984" s="482"/>
      <c r="S984" s="482"/>
      <c r="T984" s="482"/>
      <c r="U984" s="482"/>
      <c r="V984" s="482"/>
      <c r="W984" s="482"/>
      <c r="X984" s="482"/>
      <c r="Y984" s="482"/>
      <c r="Z984" s="482"/>
      <c r="AA984" s="482"/>
    </row>
    <row r="985" spans="1:27" ht="12.75" customHeight="1" x14ac:dyDescent="0.2">
      <c r="A985" s="482"/>
      <c r="B985" s="482"/>
      <c r="C985" s="482"/>
      <c r="D985" s="482"/>
      <c r="E985" s="482"/>
      <c r="F985" s="482"/>
      <c r="G985" s="482"/>
      <c r="H985" s="482"/>
      <c r="I985" s="482"/>
      <c r="J985" s="482"/>
      <c r="K985" s="482"/>
      <c r="L985" s="482"/>
      <c r="M985" s="482"/>
      <c r="N985" s="482"/>
      <c r="O985" s="482"/>
      <c r="P985" s="482"/>
      <c r="Q985" s="482"/>
      <c r="R985" s="482"/>
      <c r="S985" s="482"/>
      <c r="T985" s="482"/>
      <c r="U985" s="482"/>
      <c r="V985" s="482"/>
      <c r="W985" s="482"/>
      <c r="X985" s="482"/>
      <c r="Y985" s="482"/>
      <c r="Z985" s="482"/>
      <c r="AA985" s="482"/>
    </row>
    <row r="986" spans="1:27" ht="12.75" customHeight="1" x14ac:dyDescent="0.2">
      <c r="A986" s="482"/>
      <c r="B986" s="482"/>
      <c r="C986" s="482"/>
      <c r="D986" s="482"/>
      <c r="E986" s="482"/>
      <c r="F986" s="482"/>
      <c r="G986" s="482"/>
      <c r="H986" s="482"/>
      <c r="I986" s="482"/>
      <c r="J986" s="482"/>
      <c r="K986" s="482"/>
      <c r="L986" s="482"/>
      <c r="M986" s="482"/>
      <c r="N986" s="482"/>
      <c r="O986" s="482"/>
      <c r="P986" s="482"/>
      <c r="Q986" s="482"/>
      <c r="R986" s="482"/>
      <c r="S986" s="482"/>
      <c r="T986" s="482"/>
      <c r="U986" s="482"/>
      <c r="V986" s="482"/>
      <c r="W986" s="482"/>
      <c r="X986" s="482"/>
      <c r="Y986" s="482"/>
      <c r="Z986" s="482"/>
      <c r="AA986" s="482"/>
    </row>
    <row r="987" spans="1:27" ht="12.75" customHeight="1" x14ac:dyDescent="0.2">
      <c r="A987" s="482"/>
      <c r="B987" s="482"/>
      <c r="C987" s="482"/>
      <c r="D987" s="482"/>
      <c r="E987" s="482"/>
      <c r="F987" s="482"/>
      <c r="G987" s="482"/>
      <c r="H987" s="482"/>
      <c r="I987" s="482"/>
      <c r="J987" s="482"/>
      <c r="K987" s="482"/>
      <c r="L987" s="482"/>
      <c r="M987" s="482"/>
      <c r="N987" s="482"/>
      <c r="O987" s="482"/>
      <c r="P987" s="482"/>
      <c r="Q987" s="482"/>
      <c r="R987" s="482"/>
      <c r="S987" s="482"/>
      <c r="T987" s="482"/>
      <c r="U987" s="482"/>
      <c r="V987" s="482"/>
      <c r="W987" s="482"/>
      <c r="X987" s="482"/>
      <c r="Y987" s="482"/>
      <c r="Z987" s="482"/>
      <c r="AA987" s="482"/>
    </row>
    <row r="988" spans="1:27" ht="12.75" customHeight="1" x14ac:dyDescent="0.2">
      <c r="A988" s="482"/>
      <c r="B988" s="482"/>
      <c r="C988" s="482"/>
      <c r="D988" s="482"/>
      <c r="E988" s="482"/>
      <c r="F988" s="482"/>
      <c r="G988" s="482"/>
      <c r="H988" s="482"/>
      <c r="I988" s="482"/>
      <c r="J988" s="482"/>
      <c r="K988" s="482"/>
      <c r="L988" s="482"/>
      <c r="M988" s="482"/>
      <c r="N988" s="482"/>
      <c r="O988" s="482"/>
      <c r="P988" s="482"/>
      <c r="Q988" s="482"/>
      <c r="R988" s="482"/>
      <c r="S988" s="482"/>
      <c r="T988" s="482"/>
      <c r="U988" s="482"/>
      <c r="V988" s="482"/>
      <c r="W988" s="482"/>
      <c r="X988" s="482"/>
      <c r="Y988" s="482"/>
      <c r="Z988" s="482"/>
      <c r="AA988" s="482"/>
    </row>
    <row r="989" spans="1:27" ht="12.75" customHeight="1" x14ac:dyDescent="0.2">
      <c r="A989" s="482"/>
      <c r="B989" s="482"/>
      <c r="C989" s="482"/>
      <c r="D989" s="482"/>
      <c r="E989" s="482"/>
      <c r="F989" s="482"/>
      <c r="G989" s="482"/>
      <c r="H989" s="482"/>
      <c r="I989" s="482"/>
      <c r="J989" s="482"/>
      <c r="K989" s="482"/>
      <c r="L989" s="482"/>
      <c r="M989" s="482"/>
      <c r="N989" s="482"/>
      <c r="O989" s="482"/>
      <c r="P989" s="482"/>
      <c r="Q989" s="482"/>
      <c r="R989" s="482"/>
      <c r="S989" s="482"/>
      <c r="T989" s="482"/>
      <c r="U989" s="482"/>
      <c r="V989" s="482"/>
      <c r="W989" s="482"/>
      <c r="X989" s="482"/>
      <c r="Y989" s="482"/>
      <c r="Z989" s="482"/>
      <c r="AA989" s="482"/>
    </row>
    <row r="990" spans="1:27" ht="12.75" customHeight="1" x14ac:dyDescent="0.2">
      <c r="A990" s="482"/>
      <c r="B990" s="482"/>
      <c r="C990" s="482"/>
      <c r="D990" s="482"/>
      <c r="E990" s="482"/>
      <c r="F990" s="482"/>
      <c r="G990" s="482"/>
      <c r="H990" s="482"/>
      <c r="I990" s="482"/>
      <c r="J990" s="482"/>
      <c r="K990" s="482"/>
      <c r="L990" s="482"/>
      <c r="M990" s="482"/>
      <c r="N990" s="482"/>
      <c r="O990" s="482"/>
      <c r="P990" s="482"/>
      <c r="Q990" s="482"/>
      <c r="R990" s="482"/>
      <c r="S990" s="482"/>
      <c r="T990" s="482"/>
      <c r="U990" s="482"/>
      <c r="V990" s="482"/>
      <c r="W990" s="482"/>
      <c r="X990" s="482"/>
      <c r="Y990" s="482"/>
      <c r="Z990" s="482"/>
      <c r="AA990" s="482"/>
    </row>
    <row r="991" spans="1:27" ht="12.75" customHeight="1" x14ac:dyDescent="0.2">
      <c r="A991" s="482"/>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row>
    <row r="992" spans="1:27" ht="12.75" customHeight="1" x14ac:dyDescent="0.2">
      <c r="A992" s="482"/>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row>
    <row r="993" spans="1:27" ht="12.75" customHeight="1" x14ac:dyDescent="0.2">
      <c r="A993" s="482"/>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row>
    <row r="994" spans="1:27" ht="12.75" customHeight="1" x14ac:dyDescent="0.2">
      <c r="A994" s="482"/>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row>
    <row r="995" spans="1:27" ht="12.75" customHeight="1" x14ac:dyDescent="0.2">
      <c r="A995" s="482"/>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row>
    <row r="996" spans="1:27" ht="12.75" customHeight="1" x14ac:dyDescent="0.2">
      <c r="A996" s="482"/>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row>
    <row r="997" spans="1:27" ht="12.75" customHeight="1" x14ac:dyDescent="0.2">
      <c r="A997" s="482"/>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row>
    <row r="998" spans="1:27" ht="12.75" customHeight="1" x14ac:dyDescent="0.2">
      <c r="A998" s="482"/>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row>
    <row r="999" spans="1:27" ht="12.75" customHeight="1" x14ac:dyDescent="0.2">
      <c r="A999" s="482"/>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row>
    <row r="1000" spans="1:27" ht="12.75" customHeight="1" x14ac:dyDescent="0.2">
      <c r="A1000" s="482"/>
      <c r="B1000" s="482"/>
      <c r="C1000" s="482"/>
      <c r="D1000" s="482"/>
      <c r="E1000" s="482"/>
      <c r="F1000" s="482"/>
      <c r="G1000" s="482"/>
      <c r="H1000" s="482"/>
      <c r="I1000" s="482"/>
      <c r="J1000" s="482"/>
      <c r="K1000" s="482"/>
      <c r="L1000" s="482"/>
      <c r="M1000" s="482"/>
      <c r="N1000" s="482"/>
      <c r="O1000" s="482"/>
      <c r="P1000" s="482"/>
      <c r="Q1000" s="482"/>
      <c r="R1000" s="482"/>
      <c r="S1000" s="482"/>
      <c r="T1000" s="482"/>
      <c r="U1000" s="482"/>
      <c r="V1000" s="482"/>
      <c r="W1000" s="482"/>
      <c r="X1000" s="482"/>
      <c r="Y1000" s="482"/>
      <c r="Z1000" s="482"/>
      <c r="AA1000" s="482"/>
    </row>
  </sheetData>
  <mergeCells count="49">
    <mergeCell ref="G2:J2"/>
    <mergeCell ref="J27:J28"/>
    <mergeCell ref="K27:L27"/>
    <mergeCell ref="A28:A32"/>
    <mergeCell ref="J47:J48"/>
    <mergeCell ref="K47:L47"/>
    <mergeCell ref="S114:T114"/>
    <mergeCell ref="U114:V114"/>
    <mergeCell ref="Q114:R114"/>
    <mergeCell ref="M47:N47"/>
    <mergeCell ref="A48:A52"/>
    <mergeCell ref="O47:P47"/>
    <mergeCell ref="Q47:R47"/>
    <mergeCell ref="J69:J70"/>
    <mergeCell ref="K69:L69"/>
    <mergeCell ref="A70:A74"/>
    <mergeCell ref="A115:A119"/>
    <mergeCell ref="M89:N89"/>
    <mergeCell ref="O89:P89"/>
    <mergeCell ref="J114:J115"/>
    <mergeCell ref="K114:L114"/>
    <mergeCell ref="M114:N114"/>
    <mergeCell ref="O114:P114"/>
    <mergeCell ref="J89:J90"/>
    <mergeCell ref="K89:L89"/>
    <mergeCell ref="A90:A94"/>
    <mergeCell ref="J135:J136"/>
    <mergeCell ref="K135:L135"/>
    <mergeCell ref="M135:N135"/>
    <mergeCell ref="O135:P135"/>
    <mergeCell ref="A136:A140"/>
    <mergeCell ref="A157:A161"/>
    <mergeCell ref="J197:J198"/>
    <mergeCell ref="K197:L197"/>
    <mergeCell ref="A198:A202"/>
    <mergeCell ref="A177:A181"/>
    <mergeCell ref="M197:N197"/>
    <mergeCell ref="O197:P197"/>
    <mergeCell ref="Q197:R197"/>
    <mergeCell ref="S197:T197"/>
    <mergeCell ref="U197:V197"/>
    <mergeCell ref="M156:N156"/>
    <mergeCell ref="O156:P156"/>
    <mergeCell ref="J176:J177"/>
    <mergeCell ref="K176:L176"/>
    <mergeCell ref="M176:N176"/>
    <mergeCell ref="O176:P176"/>
    <mergeCell ref="J156:J157"/>
    <mergeCell ref="K156:L156"/>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1000"/>
  <sheetViews>
    <sheetView workbookViewId="0"/>
  </sheetViews>
  <sheetFormatPr baseColWidth="10" defaultColWidth="14.5" defaultRowHeight="15" customHeight="1" x14ac:dyDescent="0.2"/>
  <cols>
    <col min="1" max="1" width="4.6640625" customWidth="1"/>
    <col min="2" max="2" width="39.83203125" customWidth="1"/>
    <col min="3" max="3" width="13.5" customWidth="1"/>
    <col min="4" max="6" width="9.1640625" customWidth="1"/>
    <col min="7" max="8" width="10.6640625" customWidth="1"/>
    <col min="9" max="9" width="30.6640625" customWidth="1"/>
    <col min="10" max="11" width="9.1640625" customWidth="1"/>
    <col min="12" max="12" width="15" customWidth="1"/>
    <col min="13" max="13" width="10.6640625" customWidth="1"/>
    <col min="14" max="14" width="30.6640625" customWidth="1"/>
    <col min="15" max="16" width="9.1640625" customWidth="1"/>
    <col min="17" max="17" width="15" customWidth="1"/>
    <col min="18" max="18" width="13.5" customWidth="1"/>
    <col min="19" max="19" width="15" customWidth="1"/>
    <col min="20" max="20" width="14" customWidth="1"/>
    <col min="21" max="23" width="9.1640625" customWidth="1"/>
    <col min="24" max="24" width="15" customWidth="1"/>
    <col min="25" max="25" width="13.5" customWidth="1"/>
    <col min="26" max="28" width="9.1640625" customWidth="1"/>
    <col min="29" max="29" width="15" customWidth="1"/>
    <col min="30" max="30" width="13.5" customWidth="1"/>
    <col min="31" max="33" width="9.1640625" customWidth="1"/>
    <col min="34" max="34" width="15" customWidth="1"/>
    <col min="35" max="35" width="13.5" customWidth="1"/>
    <col min="36" max="38" width="9.1640625" customWidth="1"/>
    <col min="39" max="39" width="15" customWidth="1"/>
    <col min="40" max="40" width="13.5" customWidth="1"/>
    <col min="41" max="42" width="9.1640625" customWidth="1"/>
  </cols>
  <sheetData>
    <row r="1" spans="1:42" ht="12.75" customHeight="1" x14ac:dyDescent="0.2">
      <c r="A1" s="485" t="s">
        <v>2801</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row>
    <row r="2" spans="1:42" ht="12.75" customHeight="1" x14ac:dyDescent="0.2">
      <c r="A2" s="482"/>
      <c r="B2" s="482"/>
      <c r="C2" s="482"/>
      <c r="D2" s="482"/>
      <c r="E2" s="482"/>
      <c r="F2" s="482"/>
      <c r="G2" s="482"/>
      <c r="H2" s="485" t="s">
        <v>2795</v>
      </c>
      <c r="I2" s="482"/>
      <c r="J2" s="482"/>
      <c r="K2" s="482"/>
      <c r="L2" s="482"/>
      <c r="M2" s="485" t="s">
        <v>2796</v>
      </c>
      <c r="N2" s="482"/>
      <c r="O2" s="482"/>
      <c r="P2" s="482"/>
      <c r="Q2" s="482"/>
      <c r="R2" s="482"/>
      <c r="S2" s="708" t="s">
        <v>2788</v>
      </c>
      <c r="T2" s="573"/>
      <c r="U2" s="573"/>
      <c r="V2" s="574"/>
      <c r="W2" s="482"/>
      <c r="X2" s="482"/>
      <c r="Y2" s="482"/>
      <c r="Z2" s="482"/>
      <c r="AA2" s="482"/>
      <c r="AB2" s="482"/>
      <c r="AC2" s="482"/>
      <c r="AD2" s="482"/>
      <c r="AE2" s="482"/>
      <c r="AF2" s="482"/>
      <c r="AG2" s="482"/>
      <c r="AH2" s="482"/>
      <c r="AI2" s="482"/>
      <c r="AJ2" s="482"/>
      <c r="AK2" s="482"/>
      <c r="AL2" s="482"/>
      <c r="AM2" s="482"/>
      <c r="AN2" s="482"/>
      <c r="AO2" s="482"/>
      <c r="AP2" s="482"/>
    </row>
    <row r="3" spans="1:42" ht="12.75" customHeight="1" x14ac:dyDescent="0.2">
      <c r="A3" s="486" t="s">
        <v>0</v>
      </c>
      <c r="B3" s="487" t="s">
        <v>808</v>
      </c>
      <c r="C3" s="114" t="s">
        <v>52</v>
      </c>
      <c r="D3" s="114" t="s">
        <v>53</v>
      </c>
      <c r="E3" s="114" t="s">
        <v>54</v>
      </c>
      <c r="F3" s="114" t="s">
        <v>55</v>
      </c>
      <c r="G3" s="502"/>
      <c r="H3" s="486" t="s">
        <v>0</v>
      </c>
      <c r="I3" s="487" t="s">
        <v>808</v>
      </c>
      <c r="J3" s="488" t="s">
        <v>1452</v>
      </c>
      <c r="K3" s="489"/>
      <c r="L3" s="490"/>
      <c r="M3" s="486" t="s">
        <v>0</v>
      </c>
      <c r="N3" s="487" t="s">
        <v>808</v>
      </c>
      <c r="O3" s="488" t="s">
        <v>2797</v>
      </c>
      <c r="P3" s="488" t="s">
        <v>2798</v>
      </c>
      <c r="Q3" s="502"/>
      <c r="R3" s="489"/>
      <c r="S3" s="487" t="s">
        <v>2799</v>
      </c>
      <c r="T3" s="488" t="s">
        <v>1452</v>
      </c>
      <c r="U3" s="528" t="s">
        <v>2789</v>
      </c>
      <c r="V3" s="528" t="s">
        <v>2790</v>
      </c>
      <c r="W3" s="489"/>
      <c r="X3" s="490"/>
      <c r="Y3" s="489"/>
      <c r="Z3" s="489"/>
      <c r="AA3" s="489"/>
      <c r="AB3" s="489"/>
      <c r="AC3" s="490"/>
      <c r="AD3" s="489"/>
      <c r="AE3" s="489"/>
      <c r="AF3" s="489"/>
      <c r="AG3" s="489"/>
      <c r="AH3" s="490"/>
      <c r="AI3" s="489"/>
      <c r="AJ3" s="489"/>
      <c r="AK3" s="489"/>
      <c r="AL3" s="489"/>
      <c r="AM3" s="490"/>
      <c r="AN3" s="489"/>
      <c r="AO3" s="489"/>
      <c r="AP3" s="489"/>
    </row>
    <row r="4" spans="1:42" ht="12.75" customHeight="1" x14ac:dyDescent="0.2">
      <c r="A4" s="483">
        <v>1</v>
      </c>
      <c r="B4" s="483" t="s">
        <v>810</v>
      </c>
      <c r="C4" s="492">
        <f>'Raw Tabel Perhitungan'!C8</f>
        <v>0</v>
      </c>
      <c r="D4" s="492">
        <f>'Raw Tabel Perhitungan'!D8</f>
        <v>1</v>
      </c>
      <c r="E4" s="492">
        <f>'Raw Tabel Perhitungan'!E8</f>
        <v>0</v>
      </c>
      <c r="F4" s="492">
        <f>'Raw Tabel Perhitungan'!F8</f>
        <v>0</v>
      </c>
      <c r="G4" s="482"/>
      <c r="H4" s="483">
        <v>1</v>
      </c>
      <c r="I4" s="483" t="s">
        <v>810</v>
      </c>
      <c r="J4" s="492">
        <f t="shared" ref="J4:J12" si="0">SUM(C4:D4)</f>
        <v>1</v>
      </c>
      <c r="K4" s="493"/>
      <c r="L4" s="482"/>
      <c r="M4" s="483">
        <v>1</v>
      </c>
      <c r="N4" s="483" t="s">
        <v>810</v>
      </c>
      <c r="O4" s="492">
        <f>[2]Keperawatan!C4</f>
        <v>0</v>
      </c>
      <c r="P4" s="492">
        <f t="shared" ref="P4:P12" si="1">SUM(I4:J4)</f>
        <v>1</v>
      </c>
      <c r="Q4" s="482"/>
      <c r="R4" s="494"/>
      <c r="S4" s="483" t="s">
        <v>810</v>
      </c>
      <c r="T4" s="492">
        <f t="shared" ref="T4:T12" si="2">C4+D4</f>
        <v>1</v>
      </c>
      <c r="U4" s="492">
        <v>0.8</v>
      </c>
      <c r="V4" s="492">
        <v>1</v>
      </c>
      <c r="W4" s="493"/>
      <c r="X4" s="482"/>
      <c r="Y4" s="493"/>
      <c r="Z4" s="493"/>
      <c r="AA4" s="493"/>
      <c r="AB4" s="493"/>
      <c r="AC4" s="482"/>
      <c r="AD4" s="494"/>
      <c r="AE4" s="494"/>
      <c r="AF4" s="494"/>
      <c r="AG4" s="494"/>
      <c r="AH4" s="482"/>
      <c r="AI4" s="493"/>
      <c r="AJ4" s="493"/>
      <c r="AK4" s="493"/>
      <c r="AL4" s="493"/>
      <c r="AM4" s="482"/>
      <c r="AN4" s="493"/>
      <c r="AO4" s="493"/>
      <c r="AP4" s="493"/>
    </row>
    <row r="5" spans="1:42" ht="12.75" customHeight="1" x14ac:dyDescent="0.2">
      <c r="A5" s="483">
        <v>2</v>
      </c>
      <c r="B5" s="483" t="s">
        <v>2766</v>
      </c>
      <c r="C5" s="491">
        <f>'Raw Tabel Perhitungan'!H8</f>
        <v>0.05</v>
      </c>
      <c r="D5" s="491">
        <f>'Raw Tabel Perhitungan'!I8</f>
        <v>0.70416666666666661</v>
      </c>
      <c r="E5" s="491">
        <f>'Raw Tabel Perhitungan'!J8</f>
        <v>0.24583333333333335</v>
      </c>
      <c r="F5" s="492">
        <f>'Raw Tabel Perhitungan'!K8</f>
        <v>0</v>
      </c>
      <c r="G5" s="482"/>
      <c r="H5" s="483">
        <v>2</v>
      </c>
      <c r="I5" s="483" t="s">
        <v>2766</v>
      </c>
      <c r="J5" s="491">
        <f t="shared" si="0"/>
        <v>0.75416666666666665</v>
      </c>
      <c r="K5" s="493"/>
      <c r="L5" s="482"/>
      <c r="M5" s="483">
        <v>2</v>
      </c>
      <c r="N5" s="483" t="s">
        <v>2766</v>
      </c>
      <c r="O5" s="491">
        <f>[2]Keperawatan!C5</f>
        <v>0</v>
      </c>
      <c r="P5" s="491">
        <f t="shared" si="1"/>
        <v>0.75416666666666665</v>
      </c>
      <c r="Q5" s="482"/>
      <c r="R5" s="494"/>
      <c r="S5" s="483" t="s">
        <v>2766</v>
      </c>
      <c r="T5" s="491">
        <f t="shared" si="2"/>
        <v>0.75416666666666665</v>
      </c>
      <c r="U5" s="492">
        <v>0.8</v>
      </c>
      <c r="V5" s="492">
        <v>1</v>
      </c>
      <c r="W5" s="493"/>
      <c r="X5" s="482"/>
      <c r="Y5" s="493"/>
      <c r="Z5" s="493"/>
      <c r="AA5" s="493"/>
      <c r="AB5" s="493"/>
      <c r="AC5" s="482"/>
      <c r="AD5" s="494"/>
      <c r="AE5" s="494"/>
      <c r="AF5" s="494"/>
      <c r="AG5" s="494"/>
      <c r="AH5" s="482"/>
      <c r="AI5" s="493"/>
      <c r="AJ5" s="493"/>
      <c r="AK5" s="493"/>
      <c r="AL5" s="493"/>
      <c r="AM5" s="482"/>
      <c r="AN5" s="493"/>
      <c r="AO5" s="493"/>
      <c r="AP5" s="493"/>
    </row>
    <row r="6" spans="1:42" ht="12.75" customHeight="1" x14ac:dyDescent="0.2">
      <c r="A6" s="483">
        <v>3</v>
      </c>
      <c r="B6" s="483" t="s">
        <v>811</v>
      </c>
      <c r="C6" s="492">
        <f>'Raw Tabel Perhitungan'!M8</f>
        <v>0</v>
      </c>
      <c r="D6" s="492">
        <f>'Raw Tabel Perhitungan'!N8</f>
        <v>0.33333333333333331</v>
      </c>
      <c r="E6" s="492">
        <f>'Raw Tabel Perhitungan'!O8</f>
        <v>0.66666666666666663</v>
      </c>
      <c r="F6" s="492">
        <f>'Raw Tabel Perhitungan'!P8</f>
        <v>0</v>
      </c>
      <c r="G6" s="482"/>
      <c r="H6" s="483">
        <v>3</v>
      </c>
      <c r="I6" s="483" t="s">
        <v>811</v>
      </c>
      <c r="J6" s="492">
        <f t="shared" si="0"/>
        <v>0.33333333333333331</v>
      </c>
      <c r="K6" s="493"/>
      <c r="L6" s="482"/>
      <c r="M6" s="483">
        <v>3</v>
      </c>
      <c r="N6" s="483" t="s">
        <v>811</v>
      </c>
      <c r="O6" s="492">
        <f>[2]Keperawatan!C6</f>
        <v>0</v>
      </c>
      <c r="P6" s="491">
        <f t="shared" si="1"/>
        <v>0.33333333333333331</v>
      </c>
      <c r="Q6" s="482"/>
      <c r="R6" s="494"/>
      <c r="S6" s="483" t="s">
        <v>811</v>
      </c>
      <c r="T6" s="492">
        <f t="shared" si="2"/>
        <v>0.33333333333333331</v>
      </c>
      <c r="U6" s="492">
        <v>0.8</v>
      </c>
      <c r="V6" s="492">
        <v>1</v>
      </c>
      <c r="W6" s="493"/>
      <c r="X6" s="482"/>
      <c r="Y6" s="493"/>
      <c r="Z6" s="493"/>
      <c r="AA6" s="493"/>
      <c r="AB6" s="493"/>
      <c r="AC6" s="482"/>
      <c r="AD6" s="494"/>
      <c r="AE6" s="494"/>
      <c r="AF6" s="494"/>
      <c r="AG6" s="494"/>
      <c r="AH6" s="482"/>
      <c r="AI6" s="493"/>
      <c r="AJ6" s="493"/>
      <c r="AK6" s="493"/>
      <c r="AL6" s="493"/>
      <c r="AM6" s="482"/>
      <c r="AN6" s="493"/>
      <c r="AO6" s="493"/>
      <c r="AP6" s="493"/>
    </row>
    <row r="7" spans="1:42" ht="12.75" customHeight="1" x14ac:dyDescent="0.2">
      <c r="A7" s="483">
        <v>4</v>
      </c>
      <c r="B7" s="483" t="s">
        <v>1456</v>
      </c>
      <c r="C7" s="492">
        <f>'Raw Tabel Perhitungan'!R8</f>
        <v>0</v>
      </c>
      <c r="D7" s="491">
        <f>'Raw Tabel Perhitungan'!S8</f>
        <v>0.66666666666666663</v>
      </c>
      <c r="E7" s="491">
        <f>'Raw Tabel Perhitungan'!T8</f>
        <v>0.33333333333333331</v>
      </c>
      <c r="F7" s="492">
        <f>'Raw Tabel Perhitungan'!U8</f>
        <v>0</v>
      </c>
      <c r="G7" s="482"/>
      <c r="H7" s="483">
        <v>4</v>
      </c>
      <c r="I7" s="483" t="s">
        <v>1456</v>
      </c>
      <c r="J7" s="491">
        <f t="shared" si="0"/>
        <v>0.66666666666666663</v>
      </c>
      <c r="K7" s="482"/>
      <c r="L7" s="482"/>
      <c r="M7" s="483">
        <v>4</v>
      </c>
      <c r="N7" s="483" t="s">
        <v>1456</v>
      </c>
      <c r="O7" s="491">
        <f>[2]Keperawatan!C7</f>
        <v>0</v>
      </c>
      <c r="P7" s="491">
        <f t="shared" si="1"/>
        <v>0.66666666666666663</v>
      </c>
      <c r="Q7" s="482"/>
      <c r="R7" s="482"/>
      <c r="S7" s="483" t="s">
        <v>1456</v>
      </c>
      <c r="T7" s="491">
        <f t="shared" si="2"/>
        <v>0.66666666666666663</v>
      </c>
      <c r="U7" s="492">
        <v>0.8</v>
      </c>
      <c r="V7" s="492">
        <v>1</v>
      </c>
      <c r="W7" s="482"/>
      <c r="X7" s="482"/>
      <c r="Y7" s="482"/>
      <c r="Z7" s="482"/>
      <c r="AA7" s="482"/>
      <c r="AB7" s="482"/>
      <c r="AC7" s="482"/>
      <c r="AD7" s="482"/>
      <c r="AE7" s="482"/>
      <c r="AF7" s="482"/>
      <c r="AG7" s="482"/>
      <c r="AH7" s="482"/>
      <c r="AI7" s="482"/>
      <c r="AJ7" s="482"/>
      <c r="AK7" s="482"/>
      <c r="AL7" s="482"/>
      <c r="AM7" s="482"/>
      <c r="AN7" s="482"/>
      <c r="AO7" s="482"/>
      <c r="AP7" s="482"/>
    </row>
    <row r="8" spans="1:42" ht="12.75" customHeight="1" x14ac:dyDescent="0.2">
      <c r="A8" s="483">
        <v>5</v>
      </c>
      <c r="B8" s="483" t="s">
        <v>813</v>
      </c>
      <c r="C8" s="491">
        <f>'Raw Tabel Perhitungan'!W8</f>
        <v>6.9444444444444434E-2</v>
      </c>
      <c r="D8" s="491">
        <f>'Raw Tabel Perhitungan'!X8</f>
        <v>0.49801587301587297</v>
      </c>
      <c r="E8" s="491">
        <f>'Raw Tabel Perhitungan'!Y8</f>
        <v>0.4325396825396825</v>
      </c>
      <c r="F8" s="492">
        <f>'Raw Tabel Perhitungan'!Z8</f>
        <v>0</v>
      </c>
      <c r="G8" s="482"/>
      <c r="H8" s="483">
        <v>5</v>
      </c>
      <c r="I8" s="483" t="s">
        <v>813</v>
      </c>
      <c r="J8" s="491">
        <f t="shared" si="0"/>
        <v>0.56746031746031744</v>
      </c>
      <c r="K8" s="482"/>
      <c r="L8" s="482"/>
      <c r="M8" s="483">
        <v>5</v>
      </c>
      <c r="N8" s="483" t="s">
        <v>813</v>
      </c>
      <c r="O8" s="492">
        <f>[2]Keperawatan!C8</f>
        <v>0</v>
      </c>
      <c r="P8" s="491">
        <f t="shared" si="1"/>
        <v>0.56746031746031744</v>
      </c>
      <c r="Q8" s="482"/>
      <c r="R8" s="482"/>
      <c r="S8" s="483" t="s">
        <v>813</v>
      </c>
      <c r="T8" s="491">
        <f t="shared" si="2"/>
        <v>0.56746031746031744</v>
      </c>
      <c r="U8" s="492">
        <v>0.8</v>
      </c>
      <c r="V8" s="492">
        <v>1</v>
      </c>
      <c r="W8" s="482"/>
      <c r="X8" s="482"/>
      <c r="Y8" s="482"/>
      <c r="Z8" s="482"/>
      <c r="AA8" s="482"/>
      <c r="AB8" s="482"/>
      <c r="AC8" s="482"/>
      <c r="AD8" s="482"/>
      <c r="AE8" s="482"/>
      <c r="AF8" s="482"/>
      <c r="AG8" s="482"/>
      <c r="AH8" s="482"/>
      <c r="AI8" s="482"/>
      <c r="AJ8" s="482"/>
      <c r="AK8" s="482"/>
      <c r="AL8" s="482"/>
      <c r="AM8" s="482"/>
      <c r="AN8" s="482"/>
      <c r="AO8" s="482"/>
      <c r="AP8" s="482"/>
    </row>
    <row r="9" spans="1:42" ht="12.75" customHeight="1" x14ac:dyDescent="0.2">
      <c r="A9" s="483">
        <v>6</v>
      </c>
      <c r="B9" s="483" t="s">
        <v>2765</v>
      </c>
      <c r="C9" s="492">
        <f>'Raw Tabel Perhitungan'!AB8</f>
        <v>0</v>
      </c>
      <c r="D9" s="492">
        <f>'Raw Tabel Perhitungan'!AC8</f>
        <v>1</v>
      </c>
      <c r="E9" s="492">
        <f>'Raw Tabel Perhitungan'!AD8</f>
        <v>0</v>
      </c>
      <c r="F9" s="492">
        <f>'Raw Tabel Perhitungan'!AE8</f>
        <v>0</v>
      </c>
      <c r="G9" s="482"/>
      <c r="H9" s="483">
        <v>6</v>
      </c>
      <c r="I9" s="483" t="s">
        <v>2765</v>
      </c>
      <c r="J9" s="492">
        <f t="shared" si="0"/>
        <v>1</v>
      </c>
      <c r="K9" s="482"/>
      <c r="L9" s="482"/>
      <c r="M9" s="483">
        <v>6</v>
      </c>
      <c r="N9" s="483" t="s">
        <v>2765</v>
      </c>
      <c r="O9" s="491">
        <f>[2]Keperawatan!C9</f>
        <v>0</v>
      </c>
      <c r="P9" s="492">
        <f t="shared" si="1"/>
        <v>1</v>
      </c>
      <c r="Q9" s="482"/>
      <c r="R9" s="482"/>
      <c r="S9" s="483" t="s">
        <v>2765</v>
      </c>
      <c r="T9" s="492">
        <f t="shared" si="2"/>
        <v>1</v>
      </c>
      <c r="U9" s="492">
        <v>0.8</v>
      </c>
      <c r="V9" s="492">
        <v>1</v>
      </c>
      <c r="W9" s="482"/>
      <c r="X9" s="482"/>
      <c r="Y9" s="482"/>
      <c r="Z9" s="482"/>
      <c r="AA9" s="482"/>
      <c r="AB9" s="482"/>
      <c r="AC9" s="482"/>
      <c r="AD9" s="482"/>
      <c r="AE9" s="482"/>
      <c r="AF9" s="482"/>
      <c r="AG9" s="482"/>
      <c r="AH9" s="482"/>
      <c r="AI9" s="482"/>
      <c r="AJ9" s="482"/>
      <c r="AK9" s="482"/>
      <c r="AL9" s="482"/>
      <c r="AM9" s="482"/>
      <c r="AN9" s="482"/>
      <c r="AO9" s="482"/>
      <c r="AP9" s="482"/>
    </row>
    <row r="10" spans="1:42" ht="12.75" customHeight="1" x14ac:dyDescent="0.2">
      <c r="A10" s="483">
        <v>7</v>
      </c>
      <c r="B10" s="483" t="s">
        <v>1458</v>
      </c>
      <c r="C10" s="492">
        <f>'Raw Tabel Perhitungan'!AG8</f>
        <v>0</v>
      </c>
      <c r="D10" s="491">
        <f>'Raw Tabel Perhitungan'!AH8</f>
        <v>0.66666666666666663</v>
      </c>
      <c r="E10" s="491">
        <f>'Raw Tabel Perhitungan'!AI8</f>
        <v>0.33333333333333331</v>
      </c>
      <c r="F10" s="492">
        <f>'Raw Tabel Perhitungan'!AJ8</f>
        <v>0</v>
      </c>
      <c r="G10" s="482"/>
      <c r="H10" s="483">
        <v>7</v>
      </c>
      <c r="I10" s="483" t="s">
        <v>1458</v>
      </c>
      <c r="J10" s="491">
        <f t="shared" si="0"/>
        <v>0.66666666666666663</v>
      </c>
      <c r="K10" s="482"/>
      <c r="L10" s="482"/>
      <c r="M10" s="483">
        <v>7</v>
      </c>
      <c r="N10" s="483" t="s">
        <v>1458</v>
      </c>
      <c r="O10" s="492">
        <f>[2]Keperawatan!C10</f>
        <v>0</v>
      </c>
      <c r="P10" s="491">
        <f t="shared" si="1"/>
        <v>0.66666666666666663</v>
      </c>
      <c r="Q10" s="482"/>
      <c r="R10" s="482"/>
      <c r="S10" s="483" t="s">
        <v>1458</v>
      </c>
      <c r="T10" s="491">
        <f t="shared" si="2"/>
        <v>0.66666666666666663</v>
      </c>
      <c r="U10" s="492">
        <v>0.8</v>
      </c>
      <c r="V10" s="492">
        <v>1</v>
      </c>
      <c r="W10" s="482"/>
      <c r="X10" s="482"/>
      <c r="Y10" s="482"/>
      <c r="Z10" s="482"/>
      <c r="AA10" s="482"/>
      <c r="AB10" s="482"/>
      <c r="AC10" s="482"/>
      <c r="AD10" s="482"/>
      <c r="AE10" s="482"/>
      <c r="AF10" s="482"/>
      <c r="AG10" s="482"/>
      <c r="AH10" s="482"/>
      <c r="AI10" s="482"/>
      <c r="AJ10" s="482"/>
      <c r="AK10" s="482"/>
      <c r="AL10" s="482"/>
      <c r="AM10" s="482"/>
      <c r="AN10" s="482"/>
      <c r="AO10" s="482"/>
      <c r="AP10" s="482"/>
    </row>
    <row r="11" spans="1:42" ht="12.75" customHeight="1" x14ac:dyDescent="0.2">
      <c r="A11" s="483">
        <v>8</v>
      </c>
      <c r="B11" s="483" t="s">
        <v>1459</v>
      </c>
      <c r="C11" s="492">
        <f>'Raw Tabel Perhitungan'!AL8</f>
        <v>0</v>
      </c>
      <c r="D11" s="492">
        <f>'Raw Tabel Perhitungan'!AM8</f>
        <v>1</v>
      </c>
      <c r="E11" s="492">
        <f>'Raw Tabel Perhitungan'!AN8</f>
        <v>0</v>
      </c>
      <c r="F11" s="492">
        <f>'Raw Tabel Perhitungan'!AO8</f>
        <v>0</v>
      </c>
      <c r="G11" s="482"/>
      <c r="H11" s="483">
        <v>8</v>
      </c>
      <c r="I11" s="483" t="s">
        <v>1459</v>
      </c>
      <c r="J11" s="491">
        <f t="shared" si="0"/>
        <v>1</v>
      </c>
      <c r="K11" s="482"/>
      <c r="L11" s="482"/>
      <c r="M11" s="483">
        <v>8</v>
      </c>
      <c r="N11" s="483" t="s">
        <v>1459</v>
      </c>
      <c r="O11" s="491">
        <f>[2]Keperawatan!C11</f>
        <v>0</v>
      </c>
      <c r="P11" s="491">
        <f t="shared" si="1"/>
        <v>1</v>
      </c>
      <c r="Q11" s="482"/>
      <c r="R11" s="482"/>
      <c r="S11" s="483" t="s">
        <v>1459</v>
      </c>
      <c r="T11" s="492">
        <f t="shared" si="2"/>
        <v>1</v>
      </c>
      <c r="U11" s="492">
        <v>0.8</v>
      </c>
      <c r="V11" s="492">
        <v>1</v>
      </c>
      <c r="W11" s="482"/>
      <c r="X11" s="482"/>
      <c r="Y11" s="482"/>
      <c r="Z11" s="482"/>
      <c r="AA11" s="482"/>
      <c r="AB11" s="482"/>
      <c r="AC11" s="482"/>
      <c r="AD11" s="482"/>
      <c r="AE11" s="482"/>
      <c r="AF11" s="482"/>
      <c r="AG11" s="482"/>
      <c r="AH11" s="482"/>
      <c r="AI11" s="482"/>
      <c r="AJ11" s="482"/>
      <c r="AK11" s="482"/>
      <c r="AL11" s="482"/>
      <c r="AM11" s="482"/>
      <c r="AN11" s="482"/>
      <c r="AO11" s="482"/>
      <c r="AP11" s="482"/>
    </row>
    <row r="12" spans="1:42" ht="12.75" customHeight="1" x14ac:dyDescent="0.2">
      <c r="A12" s="483">
        <v>9</v>
      </c>
      <c r="B12" s="483" t="s">
        <v>2762</v>
      </c>
      <c r="C12" s="492">
        <f>'Raw Tabel Perhitungan'!AQ8</f>
        <v>0</v>
      </c>
      <c r="D12" s="491">
        <f>'Raw Tabel Perhitungan'!AR8</f>
        <v>0.82076719576719581</v>
      </c>
      <c r="E12" s="491">
        <f>'Raw Tabel Perhitungan'!AS8</f>
        <v>0.17923280423280427</v>
      </c>
      <c r="F12" s="492">
        <f>'Raw Tabel Perhitungan'!AT8</f>
        <v>0</v>
      </c>
      <c r="G12" s="482"/>
      <c r="H12" s="483">
        <v>9</v>
      </c>
      <c r="I12" s="483" t="s">
        <v>2762</v>
      </c>
      <c r="J12" s="491">
        <f t="shared" si="0"/>
        <v>0.82076719576719581</v>
      </c>
      <c r="K12" s="482"/>
      <c r="L12" s="482"/>
      <c r="M12" s="483">
        <v>9</v>
      </c>
      <c r="N12" s="483" t="s">
        <v>2762</v>
      </c>
      <c r="O12" s="491">
        <f>[2]Keperawatan!C12</f>
        <v>0</v>
      </c>
      <c r="P12" s="491">
        <f t="shared" si="1"/>
        <v>0.82076719576719581</v>
      </c>
      <c r="Q12" s="482"/>
      <c r="R12" s="482"/>
      <c r="S12" s="483" t="s">
        <v>2762</v>
      </c>
      <c r="T12" s="491">
        <f t="shared" si="2"/>
        <v>0.82076719576719581</v>
      </c>
      <c r="U12" s="492">
        <v>0.8</v>
      </c>
      <c r="V12" s="492">
        <v>1</v>
      </c>
      <c r="W12" s="482"/>
      <c r="X12" s="482"/>
      <c r="Y12" s="482"/>
      <c r="Z12" s="482"/>
      <c r="AA12" s="482"/>
      <c r="AB12" s="482"/>
      <c r="AC12" s="482"/>
      <c r="AD12" s="482"/>
      <c r="AE12" s="482"/>
      <c r="AF12" s="482"/>
      <c r="AG12" s="482"/>
      <c r="AH12" s="482"/>
      <c r="AI12" s="482"/>
      <c r="AJ12" s="482"/>
      <c r="AK12" s="482"/>
      <c r="AL12" s="482"/>
      <c r="AM12" s="482"/>
      <c r="AN12" s="482"/>
      <c r="AO12" s="482"/>
      <c r="AP12" s="482"/>
    </row>
    <row r="13" spans="1:42" ht="12.75" customHeight="1" x14ac:dyDescent="0.2">
      <c r="A13" s="482"/>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row>
    <row r="14" spans="1:42" ht="12.75" customHeight="1" x14ac:dyDescent="0.2">
      <c r="A14" s="482"/>
      <c r="B14" s="482"/>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row>
    <row r="15" spans="1:42" ht="12.75" customHeight="1" x14ac:dyDescent="0.2">
      <c r="A15" s="482"/>
      <c r="B15" s="482"/>
      <c r="C15" s="482"/>
      <c r="D15" s="482"/>
      <c r="E15" s="482"/>
      <c r="F15" s="482"/>
      <c r="G15" s="482"/>
      <c r="H15" s="482"/>
      <c r="I15" s="482"/>
      <c r="J15" s="482"/>
      <c r="K15" s="482"/>
      <c r="L15" s="482"/>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row>
    <row r="16" spans="1:42" ht="12.75" customHeight="1" x14ac:dyDescent="0.2">
      <c r="A16" s="482"/>
      <c r="B16" s="482"/>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row>
    <row r="17" spans="1:42" ht="12.75" customHeight="1" x14ac:dyDescent="0.2">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row>
    <row r="18" spans="1:42" ht="12.75" customHeight="1" x14ac:dyDescent="0.2">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row>
    <row r="19" spans="1:42" ht="12.75" customHeight="1" x14ac:dyDescent="0.2">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row>
    <row r="20" spans="1:42" ht="12.75" customHeight="1" x14ac:dyDescent="0.2">
      <c r="A20" s="482"/>
      <c r="B20" s="482"/>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row>
    <row r="21" spans="1:42" ht="12.75" customHeight="1" x14ac:dyDescent="0.2">
      <c r="A21" s="482"/>
      <c r="B21" s="482"/>
      <c r="C21" s="482"/>
      <c r="D21" s="482"/>
      <c r="E21" s="482"/>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row>
    <row r="22" spans="1:42" ht="12.75" customHeight="1" x14ac:dyDescent="0.2">
      <c r="A22" s="482"/>
      <c r="B22" s="482"/>
      <c r="C22" s="482"/>
      <c r="D22" s="482"/>
      <c r="E22" s="482"/>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row>
    <row r="23" spans="1:42" ht="12.75" customHeight="1" x14ac:dyDescent="0.2">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row>
    <row r="24" spans="1:42" ht="12.75" customHeight="1" x14ac:dyDescent="0.2">
      <c r="A24" s="482"/>
      <c r="B24" s="482"/>
      <c r="C24" s="482"/>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row>
    <row r="25" spans="1:42" ht="12.75" customHeight="1" x14ac:dyDescent="0.2">
      <c r="A25" s="482"/>
      <c r="B25" s="482"/>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row>
    <row r="26" spans="1:42" ht="12.75" customHeight="1" x14ac:dyDescent="0.2">
      <c r="A26" s="482"/>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row>
    <row r="27" spans="1:42" ht="12.75" customHeight="1" x14ac:dyDescent="0.2">
      <c r="A27" s="482"/>
      <c r="B27" s="482"/>
      <c r="C27" s="482"/>
      <c r="D27" s="482"/>
      <c r="E27" s="482"/>
      <c r="F27" s="482"/>
      <c r="G27" s="482"/>
      <c r="H27" s="485" t="s">
        <v>2795</v>
      </c>
      <c r="I27" s="482"/>
      <c r="J27" s="482"/>
      <c r="K27" s="482"/>
      <c r="L27" s="482"/>
      <c r="M27" s="485" t="s">
        <v>2796</v>
      </c>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row>
    <row r="28" spans="1:42" ht="26.25" customHeight="1" x14ac:dyDescent="0.2">
      <c r="A28" s="707" t="s">
        <v>810</v>
      </c>
      <c r="B28" s="487" t="s">
        <v>2791</v>
      </c>
      <c r="C28" s="114" t="s">
        <v>52</v>
      </c>
      <c r="D28" s="114" t="s">
        <v>53</v>
      </c>
      <c r="E28" s="114" t="s">
        <v>54</v>
      </c>
      <c r="F28" s="114" t="s">
        <v>55</v>
      </c>
      <c r="G28" s="482"/>
      <c r="H28" s="707" t="s">
        <v>810</v>
      </c>
      <c r="I28" s="487" t="s">
        <v>2791</v>
      </c>
      <c r="J28" s="488" t="s">
        <v>1452</v>
      </c>
      <c r="K28" s="482"/>
      <c r="L28" s="482"/>
      <c r="M28" s="707" t="s">
        <v>810</v>
      </c>
      <c r="N28" s="487" t="s">
        <v>2791</v>
      </c>
      <c r="O28" s="488" t="s">
        <v>2797</v>
      </c>
      <c r="P28" s="488" t="s">
        <v>2798</v>
      </c>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row>
    <row r="29" spans="1:42" ht="26.25" customHeight="1" x14ac:dyDescent="0.2">
      <c r="A29" s="532"/>
      <c r="B29" s="507" t="s">
        <v>815</v>
      </c>
      <c r="C29" s="492">
        <f>'Raw Tabel Perhitungan'!C41</f>
        <v>0</v>
      </c>
      <c r="D29" s="492">
        <f>'Raw Tabel Perhitungan'!D41</f>
        <v>1</v>
      </c>
      <c r="E29" s="492">
        <f>'Raw Tabel Perhitungan'!E41</f>
        <v>0</v>
      </c>
      <c r="F29" s="492">
        <f>'Raw Tabel Perhitungan'!F41</f>
        <v>0</v>
      </c>
      <c r="G29" s="482"/>
      <c r="H29" s="532"/>
      <c r="I29" s="507" t="s">
        <v>815</v>
      </c>
      <c r="J29" s="492">
        <f>SUM(C29:D29)</f>
        <v>1</v>
      </c>
      <c r="K29" s="482"/>
      <c r="L29" s="482"/>
      <c r="M29" s="532"/>
      <c r="N29" s="507" t="s">
        <v>815</v>
      </c>
      <c r="O29" s="492">
        <f>[2]Keperawatan!$C$29</f>
        <v>0</v>
      </c>
      <c r="P29" s="492">
        <f>SUM(I29:J29)</f>
        <v>1</v>
      </c>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row>
    <row r="30" spans="1:42" ht="12.75" customHeight="1" x14ac:dyDescent="0.2">
      <c r="A30" s="482"/>
      <c r="B30" s="482"/>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row>
    <row r="31" spans="1:42" ht="12.75" customHeight="1" x14ac:dyDescent="0.2">
      <c r="A31" s="482"/>
      <c r="B31" s="48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row>
    <row r="32" spans="1:42" ht="12.75" customHeight="1" x14ac:dyDescent="0.2">
      <c r="A32" s="482"/>
      <c r="B32" s="48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row>
    <row r="33" spans="1:42" ht="12.75" customHeight="1" x14ac:dyDescent="0.2">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row>
    <row r="34" spans="1:42" ht="12.75" customHeight="1" x14ac:dyDescent="0.2">
      <c r="A34" s="482"/>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row>
    <row r="35" spans="1:42" ht="12.75" customHeight="1" x14ac:dyDescent="0.2">
      <c r="A35" s="482"/>
      <c r="B35" s="482"/>
      <c r="C35" s="482"/>
      <c r="D35" s="482"/>
      <c r="E35" s="482"/>
      <c r="F35" s="482"/>
      <c r="G35" s="482"/>
      <c r="H35" s="482"/>
      <c r="I35" s="482"/>
      <c r="J35" s="482"/>
      <c r="K35" s="482"/>
      <c r="L35" s="482"/>
      <c r="M35" s="482"/>
      <c r="N35" s="482"/>
      <c r="O35" s="482"/>
      <c r="P35" s="482"/>
      <c r="Q35" s="482"/>
      <c r="R35" s="482"/>
      <c r="S35" s="11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row>
    <row r="36" spans="1:42" ht="12.75" customHeight="1" x14ac:dyDescent="0.2">
      <c r="A36" s="482"/>
      <c r="B36" s="482"/>
      <c r="C36" s="482"/>
      <c r="D36" s="482"/>
      <c r="E36" s="482"/>
      <c r="F36" s="482"/>
      <c r="G36" s="482"/>
      <c r="H36" s="482"/>
      <c r="I36" s="482"/>
      <c r="J36" s="482"/>
      <c r="K36" s="482"/>
      <c r="L36" s="482"/>
      <c r="M36" s="482"/>
      <c r="N36" s="482"/>
      <c r="O36" s="482"/>
      <c r="P36" s="482"/>
      <c r="Q36" s="482"/>
      <c r="R36" s="482"/>
      <c r="S36" s="11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row>
    <row r="37" spans="1:42" ht="12.75" customHeight="1" x14ac:dyDescent="0.2">
      <c r="A37" s="482"/>
      <c r="B37" s="482"/>
      <c r="C37" s="482"/>
      <c r="D37" s="482"/>
      <c r="E37" s="482"/>
      <c r="F37" s="482"/>
      <c r="G37" s="482"/>
      <c r="H37" s="482"/>
      <c r="I37" s="482"/>
      <c r="J37" s="482"/>
      <c r="K37" s="482"/>
      <c r="L37" s="482"/>
      <c r="M37" s="482"/>
      <c r="N37" s="482"/>
      <c r="O37" s="482"/>
      <c r="P37" s="482"/>
      <c r="Q37" s="482"/>
      <c r="R37" s="482"/>
      <c r="S37" s="11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row>
    <row r="38" spans="1:42" ht="12.75" customHeight="1" x14ac:dyDescent="0.2">
      <c r="A38" s="482"/>
      <c r="B38" s="482"/>
      <c r="C38" s="482"/>
      <c r="D38" s="482"/>
      <c r="E38" s="482"/>
      <c r="F38" s="482"/>
      <c r="G38" s="482"/>
      <c r="H38" s="482"/>
      <c r="I38" s="482"/>
      <c r="J38" s="482"/>
      <c r="K38" s="482"/>
      <c r="L38" s="482"/>
      <c r="M38" s="482"/>
      <c r="N38" s="482"/>
      <c r="O38" s="482"/>
      <c r="P38" s="482"/>
      <c r="Q38" s="482"/>
      <c r="R38" s="482"/>
      <c r="S38" s="11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row>
    <row r="39" spans="1:42" ht="12.75" customHeight="1" x14ac:dyDescent="0.2">
      <c r="A39" s="482"/>
      <c r="B39" s="482"/>
      <c r="C39" s="482"/>
      <c r="D39" s="482"/>
      <c r="E39" s="482"/>
      <c r="F39" s="482"/>
      <c r="G39" s="482"/>
      <c r="H39" s="482"/>
      <c r="I39" s="482"/>
      <c r="J39" s="482"/>
      <c r="K39" s="482"/>
      <c r="L39" s="482"/>
      <c r="M39" s="482"/>
      <c r="N39" s="482"/>
      <c r="O39" s="482"/>
      <c r="P39" s="482"/>
      <c r="Q39" s="482"/>
      <c r="R39" s="482"/>
      <c r="S39" s="11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row>
    <row r="40" spans="1:42" ht="12.75" customHeight="1" x14ac:dyDescent="0.2">
      <c r="A40" s="482"/>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row>
    <row r="41" spans="1:42" ht="12.75" customHeight="1" x14ac:dyDescent="0.2">
      <c r="A41" s="482"/>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row>
    <row r="42" spans="1:42" ht="12.75" customHeight="1" x14ac:dyDescent="0.2">
      <c r="A42" s="482"/>
      <c r="B42" s="482"/>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row>
    <row r="43" spans="1:42" ht="12.75" customHeight="1" x14ac:dyDescent="0.2">
      <c r="A43" s="482"/>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row>
    <row r="44" spans="1:42" ht="12.75" customHeight="1" x14ac:dyDescent="0.2">
      <c r="A44" s="482"/>
      <c r="B44" s="482"/>
      <c r="C44" s="482"/>
      <c r="D44" s="482"/>
      <c r="E44" s="482"/>
      <c r="F44" s="482"/>
      <c r="G44" s="482"/>
      <c r="H44" s="485" t="s">
        <v>2795</v>
      </c>
      <c r="I44" s="482"/>
      <c r="J44" s="482"/>
      <c r="K44" s="482"/>
      <c r="L44" s="482"/>
      <c r="M44" s="485" t="s">
        <v>2796</v>
      </c>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row>
    <row r="45" spans="1:42" ht="25.5" customHeight="1" x14ac:dyDescent="0.2">
      <c r="A45" s="707" t="s">
        <v>2766</v>
      </c>
      <c r="B45" s="487" t="s">
        <v>2791</v>
      </c>
      <c r="C45" s="114" t="s">
        <v>52</v>
      </c>
      <c r="D45" s="114" t="s">
        <v>53</v>
      </c>
      <c r="E45" s="114" t="s">
        <v>54</v>
      </c>
      <c r="F45" s="114" t="s">
        <v>55</v>
      </c>
      <c r="G45" s="482"/>
      <c r="H45" s="707" t="s">
        <v>2766</v>
      </c>
      <c r="I45" s="487" t="s">
        <v>2791</v>
      </c>
      <c r="J45" s="488" t="s">
        <v>1452</v>
      </c>
      <c r="K45" s="489"/>
      <c r="L45" s="490"/>
      <c r="M45" s="707" t="s">
        <v>2766</v>
      </c>
      <c r="N45" s="487" t="s">
        <v>2791</v>
      </c>
      <c r="O45" s="488" t="s">
        <v>2797</v>
      </c>
      <c r="P45" s="488" t="s">
        <v>2798</v>
      </c>
      <c r="Q45" s="482"/>
      <c r="R45" s="482"/>
      <c r="S45" s="500"/>
      <c r="T45" s="489"/>
      <c r="U45" s="489"/>
      <c r="V45" s="489"/>
      <c r="W45" s="489"/>
      <c r="X45" s="490"/>
      <c r="Y45" s="489"/>
      <c r="Z45" s="489"/>
      <c r="AA45" s="489"/>
      <c r="AB45" s="489"/>
      <c r="AC45" s="490"/>
      <c r="AD45" s="489"/>
      <c r="AE45" s="489"/>
      <c r="AF45" s="489"/>
      <c r="AG45" s="489"/>
      <c r="AH45" s="490"/>
      <c r="AI45" s="489"/>
      <c r="AJ45" s="489"/>
      <c r="AK45" s="489"/>
      <c r="AL45" s="489"/>
      <c r="AM45" s="497"/>
      <c r="AN45" s="497"/>
      <c r="AO45" s="497"/>
      <c r="AP45" s="497"/>
    </row>
    <row r="46" spans="1:42" ht="12.75" customHeight="1" x14ac:dyDescent="0.2">
      <c r="A46" s="531"/>
      <c r="B46" s="116" t="s">
        <v>1669</v>
      </c>
      <c r="C46" s="492">
        <f>'Raw Tabel Perhitungan'!C78</f>
        <v>0</v>
      </c>
      <c r="D46" s="492">
        <f>'Raw Tabel Perhitungan'!D78</f>
        <v>1</v>
      </c>
      <c r="E46" s="492">
        <f>'Raw Tabel Perhitungan'!E78</f>
        <v>0</v>
      </c>
      <c r="F46" s="492">
        <f>'Raw Tabel Perhitungan'!F78</f>
        <v>0</v>
      </c>
      <c r="G46" s="500"/>
      <c r="H46" s="531"/>
      <c r="I46" s="116" t="s">
        <v>1669</v>
      </c>
      <c r="J46" s="492">
        <f t="shared" ref="J46:J49" si="3">SUM(C46:D46)</f>
        <v>1</v>
      </c>
      <c r="K46" s="493"/>
      <c r="L46" s="482"/>
      <c r="M46" s="531"/>
      <c r="N46" s="116" t="s">
        <v>1669</v>
      </c>
      <c r="O46" s="491">
        <f>[2]Keperawatan!C46</f>
        <v>0</v>
      </c>
      <c r="P46" s="491">
        <f t="shared" ref="P46:P49" si="4">SUM(I46:J46)</f>
        <v>1</v>
      </c>
      <c r="Q46" s="490"/>
      <c r="R46" s="489"/>
      <c r="S46" s="501"/>
      <c r="T46" s="493"/>
      <c r="U46" s="493"/>
      <c r="V46" s="493"/>
      <c r="W46" s="493"/>
      <c r="X46" s="482"/>
      <c r="Y46" s="493"/>
      <c r="Z46" s="493"/>
      <c r="AA46" s="493"/>
      <c r="AB46" s="493"/>
      <c r="AC46" s="482"/>
      <c r="AD46" s="482"/>
      <c r="AE46" s="482"/>
      <c r="AF46" s="482"/>
      <c r="AG46" s="482"/>
      <c r="AH46" s="482"/>
      <c r="AI46" s="482"/>
      <c r="AJ46" s="482"/>
      <c r="AK46" s="482"/>
      <c r="AL46" s="482"/>
      <c r="AM46" s="490"/>
      <c r="AN46" s="489"/>
      <c r="AO46" s="489"/>
      <c r="AP46" s="489"/>
    </row>
    <row r="47" spans="1:42" ht="12.75" customHeight="1" x14ac:dyDescent="0.2">
      <c r="A47" s="531"/>
      <c r="B47" s="116" t="s">
        <v>1861</v>
      </c>
      <c r="C47" s="492">
        <f>'Raw Tabel Perhitungan'!H78</f>
        <v>0</v>
      </c>
      <c r="D47" s="492">
        <f>'Raw Tabel Perhitungan'!I78</f>
        <v>0.75</v>
      </c>
      <c r="E47" s="492">
        <f>'Raw Tabel Perhitungan'!J78</f>
        <v>0.25</v>
      </c>
      <c r="F47" s="492">
        <f>'Raw Tabel Perhitungan'!K78</f>
        <v>0</v>
      </c>
      <c r="G47" s="501"/>
      <c r="H47" s="531"/>
      <c r="I47" s="116" t="s">
        <v>1861</v>
      </c>
      <c r="J47" s="492">
        <f t="shared" si="3"/>
        <v>0.75</v>
      </c>
      <c r="K47" s="493"/>
      <c r="L47" s="482"/>
      <c r="M47" s="531"/>
      <c r="N47" s="116" t="s">
        <v>1861</v>
      </c>
      <c r="O47" s="492">
        <f>[2]Keperawatan!C47</f>
        <v>0</v>
      </c>
      <c r="P47" s="492">
        <f t="shared" si="4"/>
        <v>0.75</v>
      </c>
      <c r="Q47" s="482"/>
      <c r="R47" s="482"/>
      <c r="S47" s="501"/>
      <c r="T47" s="493"/>
      <c r="U47" s="493"/>
      <c r="V47" s="493"/>
      <c r="W47" s="493"/>
      <c r="X47" s="482"/>
      <c r="Y47" s="493"/>
      <c r="Z47" s="493"/>
      <c r="AA47" s="493"/>
      <c r="AB47" s="493"/>
      <c r="AC47" s="482"/>
      <c r="AD47" s="482"/>
      <c r="AE47" s="482"/>
      <c r="AF47" s="482"/>
      <c r="AG47" s="482"/>
      <c r="AH47" s="482"/>
      <c r="AI47" s="482"/>
      <c r="AJ47" s="482"/>
      <c r="AK47" s="482"/>
      <c r="AL47" s="482"/>
      <c r="AM47" s="490"/>
      <c r="AN47" s="489"/>
      <c r="AO47" s="489"/>
      <c r="AP47" s="489"/>
    </row>
    <row r="48" spans="1:42" ht="12.75" customHeight="1" x14ac:dyDescent="0.2">
      <c r="A48" s="531"/>
      <c r="B48" s="116" t="s">
        <v>2125</v>
      </c>
      <c r="C48" s="492">
        <f>'Raw Tabel Perhitungan'!M78</f>
        <v>0.2</v>
      </c>
      <c r="D48" s="492">
        <f>'Raw Tabel Perhitungan'!N78</f>
        <v>0.4</v>
      </c>
      <c r="E48" s="492">
        <f>'Raw Tabel Perhitungan'!O78</f>
        <v>0.4</v>
      </c>
      <c r="F48" s="492">
        <f>'Raw Tabel Perhitungan'!P78</f>
        <v>0</v>
      </c>
      <c r="G48" s="501"/>
      <c r="H48" s="531"/>
      <c r="I48" s="116" t="s">
        <v>2125</v>
      </c>
      <c r="J48" s="492">
        <f t="shared" si="3"/>
        <v>0.60000000000000009</v>
      </c>
      <c r="K48" s="493"/>
      <c r="L48" s="482"/>
      <c r="M48" s="531"/>
      <c r="N48" s="116" t="s">
        <v>2125</v>
      </c>
      <c r="O48" s="492">
        <f>[2]Keperawatan!C48</f>
        <v>0</v>
      </c>
      <c r="P48" s="492">
        <f t="shared" si="4"/>
        <v>0.60000000000000009</v>
      </c>
      <c r="Q48" s="482"/>
      <c r="R48" s="482"/>
      <c r="S48" s="501"/>
      <c r="T48" s="493"/>
      <c r="U48" s="493"/>
      <c r="V48" s="493"/>
      <c r="W48" s="493"/>
      <c r="X48" s="482"/>
      <c r="Y48" s="493"/>
      <c r="Z48" s="493"/>
      <c r="AA48" s="493"/>
      <c r="AB48" s="493"/>
      <c r="AC48" s="482"/>
      <c r="AD48" s="482"/>
      <c r="AE48" s="482"/>
      <c r="AF48" s="482"/>
      <c r="AG48" s="482"/>
      <c r="AH48" s="482"/>
      <c r="AI48" s="482"/>
      <c r="AJ48" s="482"/>
      <c r="AK48" s="482"/>
      <c r="AL48" s="482"/>
      <c r="AM48" s="490"/>
      <c r="AN48" s="489"/>
      <c r="AO48" s="489"/>
      <c r="AP48" s="489"/>
    </row>
    <row r="49" spans="1:42" ht="12.75" customHeight="1" x14ac:dyDescent="0.2">
      <c r="A49" s="531"/>
      <c r="B49" s="116" t="s">
        <v>2772</v>
      </c>
      <c r="C49" s="492">
        <f>'Raw Tabel Perhitungan'!R78</f>
        <v>0</v>
      </c>
      <c r="D49" s="492">
        <f>'Raw Tabel Perhitungan'!S78</f>
        <v>0.66666666666666663</v>
      </c>
      <c r="E49" s="492">
        <f>'Raw Tabel Perhitungan'!T78</f>
        <v>0.33333333333333331</v>
      </c>
      <c r="F49" s="492">
        <f>'Raw Tabel Perhitungan'!U78</f>
        <v>0</v>
      </c>
      <c r="G49" s="501"/>
      <c r="H49" s="531"/>
      <c r="I49" s="116" t="s">
        <v>2772</v>
      </c>
      <c r="J49" s="491">
        <f t="shared" si="3"/>
        <v>0.66666666666666663</v>
      </c>
      <c r="K49" s="493"/>
      <c r="L49" s="482"/>
      <c r="M49" s="532"/>
      <c r="N49" s="116" t="s">
        <v>2772</v>
      </c>
      <c r="O49" s="491"/>
      <c r="P49" s="491">
        <f t="shared" si="4"/>
        <v>0.66666666666666663</v>
      </c>
      <c r="Q49" s="482"/>
      <c r="R49" s="482"/>
      <c r="S49" s="501"/>
      <c r="T49" s="493"/>
      <c r="U49" s="493"/>
      <c r="V49" s="493"/>
      <c r="W49" s="493"/>
      <c r="X49" s="482"/>
      <c r="Y49" s="493"/>
      <c r="Z49" s="493"/>
      <c r="AA49" s="493"/>
      <c r="AB49" s="493"/>
      <c r="AC49" s="482"/>
      <c r="AD49" s="482"/>
      <c r="AE49" s="482"/>
      <c r="AF49" s="482"/>
      <c r="AG49" s="482"/>
      <c r="AH49" s="482"/>
      <c r="AI49" s="482"/>
      <c r="AJ49" s="482"/>
      <c r="AK49" s="482"/>
      <c r="AL49" s="482"/>
      <c r="AM49" s="490"/>
      <c r="AN49" s="489"/>
      <c r="AO49" s="489"/>
      <c r="AP49" s="489"/>
    </row>
    <row r="50" spans="1:42" ht="12.75" customHeight="1" x14ac:dyDescent="0.2">
      <c r="A50" s="482"/>
      <c r="B50" s="482"/>
      <c r="C50" s="482"/>
      <c r="D50" s="482"/>
      <c r="E50" s="482"/>
      <c r="F50" s="482"/>
      <c r="G50" s="501"/>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row>
    <row r="51" spans="1:42" ht="12.75" customHeight="1" x14ac:dyDescent="0.2">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row>
    <row r="52" spans="1:42" ht="12.75" customHeight="1" x14ac:dyDescent="0.2">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row>
    <row r="53" spans="1:42" ht="12.75" customHeight="1" x14ac:dyDescent="0.2">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row>
    <row r="54" spans="1:42" ht="12.75" customHeight="1" x14ac:dyDescent="0.2">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row>
    <row r="55" spans="1:42" ht="12.75" customHeight="1" x14ac:dyDescent="0.2">
      <c r="A55" s="482"/>
      <c r="B55" s="482"/>
      <c r="C55" s="482"/>
      <c r="D55" s="482"/>
      <c r="E55" s="482"/>
      <c r="F55" s="482"/>
      <c r="G55" s="482"/>
      <c r="H55" s="482"/>
      <c r="I55" s="482"/>
      <c r="J55" s="482"/>
      <c r="K55" s="482"/>
      <c r="L55" s="482"/>
      <c r="M55" s="482"/>
      <c r="N55" s="482"/>
      <c r="O55" s="482"/>
      <c r="P55" s="482"/>
      <c r="Q55" s="482"/>
      <c r="R55" s="482"/>
      <c r="S55" s="11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row>
    <row r="56" spans="1:42" ht="12.75" customHeight="1" x14ac:dyDescent="0.2">
      <c r="A56" s="482"/>
      <c r="B56" s="482"/>
      <c r="C56" s="482"/>
      <c r="D56" s="482"/>
      <c r="E56" s="482"/>
      <c r="F56" s="482"/>
      <c r="G56" s="482"/>
      <c r="H56" s="482"/>
      <c r="I56" s="482"/>
      <c r="J56" s="482"/>
      <c r="K56" s="482"/>
      <c r="L56" s="482"/>
      <c r="M56" s="482"/>
      <c r="N56" s="482"/>
      <c r="O56" s="482"/>
      <c r="P56" s="482"/>
      <c r="Q56" s="482"/>
      <c r="R56" s="482"/>
      <c r="S56" s="11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row>
    <row r="57" spans="1:42" ht="12.75" customHeight="1" x14ac:dyDescent="0.2">
      <c r="A57" s="482"/>
      <c r="B57" s="482"/>
      <c r="C57" s="482"/>
      <c r="D57" s="482"/>
      <c r="E57" s="482"/>
      <c r="F57" s="482"/>
      <c r="G57" s="482"/>
      <c r="H57" s="482"/>
      <c r="I57" s="482"/>
      <c r="J57" s="482"/>
      <c r="K57" s="482"/>
      <c r="L57" s="482"/>
      <c r="M57" s="482"/>
      <c r="N57" s="482"/>
      <c r="O57" s="482"/>
      <c r="P57" s="482"/>
      <c r="Q57" s="482"/>
      <c r="R57" s="482"/>
      <c r="S57" s="11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row>
    <row r="58" spans="1:42" ht="12.75" customHeight="1" x14ac:dyDescent="0.2">
      <c r="A58" s="482"/>
      <c r="B58" s="482"/>
      <c r="C58" s="482"/>
      <c r="D58" s="482"/>
      <c r="E58" s="482"/>
      <c r="F58" s="482"/>
      <c r="G58" s="482"/>
      <c r="H58" s="482"/>
      <c r="I58" s="482"/>
      <c r="J58" s="482"/>
      <c r="K58" s="482"/>
      <c r="L58" s="482"/>
      <c r="M58" s="482"/>
      <c r="N58" s="482"/>
      <c r="O58" s="482"/>
      <c r="P58" s="482"/>
      <c r="Q58" s="482"/>
      <c r="R58" s="482"/>
      <c r="S58" s="11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row>
    <row r="59" spans="1:42" ht="12.75" customHeight="1" x14ac:dyDescent="0.2">
      <c r="A59" s="482"/>
      <c r="B59" s="482"/>
      <c r="C59" s="482"/>
      <c r="D59" s="482"/>
      <c r="E59" s="482"/>
      <c r="F59" s="482"/>
      <c r="G59" s="482"/>
      <c r="H59" s="482"/>
      <c r="I59" s="482"/>
      <c r="J59" s="482"/>
      <c r="K59" s="482"/>
      <c r="L59" s="482"/>
      <c r="M59" s="482"/>
      <c r="N59" s="482"/>
      <c r="O59" s="482"/>
      <c r="P59" s="482"/>
      <c r="Q59" s="482"/>
      <c r="R59" s="482"/>
      <c r="S59" s="11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row>
    <row r="60" spans="1:42" ht="12.75" customHeight="1" x14ac:dyDescent="0.2">
      <c r="A60" s="48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row>
    <row r="61" spans="1:42" ht="12.75" customHeight="1" x14ac:dyDescent="0.2">
      <c r="A61" s="482"/>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row>
    <row r="62" spans="1:42" ht="12.75" customHeight="1" x14ac:dyDescent="0.2">
      <c r="A62" s="482"/>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row>
    <row r="63" spans="1:42" ht="12.75" customHeight="1" x14ac:dyDescent="0.2">
      <c r="A63" s="48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row>
    <row r="64" spans="1:42" ht="12.75" customHeight="1" x14ac:dyDescent="0.2">
      <c r="A64" s="482"/>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row>
    <row r="65" spans="1:42" ht="12.75" customHeight="1" x14ac:dyDescent="0.2">
      <c r="A65" s="482"/>
      <c r="B65" s="482"/>
      <c r="C65" s="482"/>
      <c r="D65" s="482"/>
      <c r="E65" s="482"/>
      <c r="F65" s="482"/>
      <c r="G65" s="482"/>
      <c r="H65" s="485" t="s">
        <v>2795</v>
      </c>
      <c r="I65" s="482"/>
      <c r="J65" s="482"/>
      <c r="K65" s="482"/>
      <c r="L65" s="482"/>
      <c r="M65" s="485" t="s">
        <v>2796</v>
      </c>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row>
    <row r="66" spans="1:42" ht="25.5" customHeight="1" x14ac:dyDescent="0.2">
      <c r="A66" s="707" t="s">
        <v>811</v>
      </c>
      <c r="B66" s="487" t="s">
        <v>2791</v>
      </c>
      <c r="C66" s="114" t="s">
        <v>52</v>
      </c>
      <c r="D66" s="114" t="s">
        <v>53</v>
      </c>
      <c r="E66" s="114" t="s">
        <v>54</v>
      </c>
      <c r="F66" s="114" t="s">
        <v>55</v>
      </c>
      <c r="G66" s="482"/>
      <c r="H66" s="707" t="s">
        <v>811</v>
      </c>
      <c r="I66" s="487" t="s">
        <v>2791</v>
      </c>
      <c r="J66" s="488" t="s">
        <v>1452</v>
      </c>
      <c r="K66" s="482"/>
      <c r="L66" s="482"/>
      <c r="M66" s="707" t="s">
        <v>811</v>
      </c>
      <c r="N66" s="487" t="s">
        <v>2791</v>
      </c>
      <c r="O66" s="488" t="s">
        <v>2797</v>
      </c>
      <c r="P66" s="488" t="s">
        <v>2798</v>
      </c>
      <c r="Q66" s="482"/>
      <c r="R66" s="482"/>
      <c r="S66" s="500"/>
      <c r="T66" s="489"/>
      <c r="U66" s="489"/>
      <c r="V66" s="489"/>
      <c r="W66" s="489"/>
      <c r="X66" s="490"/>
      <c r="Y66" s="489"/>
      <c r="Z66" s="489"/>
      <c r="AA66" s="489"/>
      <c r="AB66" s="489"/>
      <c r="AC66" s="490"/>
      <c r="AD66" s="489"/>
      <c r="AE66" s="489"/>
      <c r="AF66" s="489"/>
      <c r="AG66" s="489"/>
      <c r="AH66" s="490"/>
      <c r="AI66" s="489"/>
      <c r="AJ66" s="489"/>
      <c r="AK66" s="489"/>
      <c r="AL66" s="489"/>
      <c r="AM66" s="497"/>
      <c r="AN66" s="497"/>
      <c r="AO66" s="497"/>
      <c r="AP66" s="497"/>
    </row>
    <row r="67" spans="1:42" ht="25.5" customHeight="1" x14ac:dyDescent="0.2">
      <c r="A67" s="532"/>
      <c r="B67" s="483" t="s">
        <v>117</v>
      </c>
      <c r="C67" s="492">
        <f>'Raw Tabel Perhitungan'!C115</f>
        <v>0</v>
      </c>
      <c r="D67" s="492">
        <f>'Raw Tabel Perhitungan'!D115</f>
        <v>0.33333333333333331</v>
      </c>
      <c r="E67" s="492">
        <f>'Raw Tabel Perhitungan'!E115</f>
        <v>0.66666666666666663</v>
      </c>
      <c r="F67" s="492">
        <f>'Raw Tabel Perhitungan'!F115</f>
        <v>0</v>
      </c>
      <c r="G67" s="482"/>
      <c r="H67" s="532"/>
      <c r="I67" s="483" t="s">
        <v>117</v>
      </c>
      <c r="J67" s="491">
        <f>SUM(C67:D67)</f>
        <v>0.33333333333333331</v>
      </c>
      <c r="K67" s="482"/>
      <c r="L67" s="482"/>
      <c r="M67" s="532"/>
      <c r="N67" s="483" t="s">
        <v>117</v>
      </c>
      <c r="O67" s="492">
        <f>[2]Keperawatan!$C$66</f>
        <v>0</v>
      </c>
      <c r="P67" s="491">
        <f>SUM(I67:J67)</f>
        <v>0.33333333333333331</v>
      </c>
      <c r="Q67" s="482"/>
      <c r="R67" s="482"/>
      <c r="S67" s="501"/>
      <c r="T67" s="482"/>
      <c r="U67" s="482"/>
      <c r="V67" s="482"/>
      <c r="W67" s="482"/>
      <c r="X67" s="482"/>
      <c r="Y67" s="482"/>
      <c r="Z67" s="482"/>
      <c r="AA67" s="482"/>
      <c r="AB67" s="482"/>
      <c r="AC67" s="482"/>
      <c r="AD67" s="482"/>
      <c r="AE67" s="482"/>
      <c r="AF67" s="482"/>
      <c r="AG67" s="482"/>
      <c r="AH67" s="482"/>
      <c r="AI67" s="482"/>
      <c r="AJ67" s="482"/>
      <c r="AK67" s="482"/>
      <c r="AL67" s="482"/>
      <c r="AM67" s="490"/>
      <c r="AN67" s="489"/>
      <c r="AO67" s="489"/>
      <c r="AP67" s="489"/>
    </row>
    <row r="68" spans="1:42" ht="12.75" customHeight="1" x14ac:dyDescent="0.2">
      <c r="A68" s="482"/>
      <c r="B68" s="482"/>
      <c r="C68" s="482"/>
      <c r="D68" s="482"/>
      <c r="E68" s="482"/>
      <c r="F68" s="482"/>
      <c r="G68" s="500"/>
      <c r="H68" s="482"/>
      <c r="I68" s="482"/>
      <c r="J68" s="482"/>
      <c r="K68" s="482"/>
      <c r="L68" s="482"/>
      <c r="M68" s="482"/>
      <c r="N68" s="482"/>
      <c r="O68" s="482"/>
      <c r="P68" s="482"/>
      <c r="Q68" s="490"/>
      <c r="R68" s="489"/>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row>
    <row r="69" spans="1:42" ht="12.75" customHeight="1" x14ac:dyDescent="0.2">
      <c r="A69" s="482"/>
      <c r="B69" s="482"/>
      <c r="C69" s="482"/>
      <c r="D69" s="482"/>
      <c r="E69" s="482"/>
      <c r="F69" s="482"/>
      <c r="G69" s="501"/>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row>
    <row r="70" spans="1:42" ht="12.75" customHeight="1" x14ac:dyDescent="0.2">
      <c r="A70" s="482"/>
      <c r="B70" s="482"/>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row>
    <row r="71" spans="1:42" ht="12.75" customHeight="1" x14ac:dyDescent="0.2">
      <c r="A71" s="482"/>
      <c r="B71" s="482"/>
      <c r="C71" s="482"/>
      <c r="D71" s="482"/>
      <c r="E71" s="482"/>
      <c r="F71" s="482"/>
      <c r="G71" s="482"/>
      <c r="H71" s="482"/>
      <c r="I71" s="482"/>
      <c r="J71" s="482"/>
      <c r="K71" s="482"/>
      <c r="L71" s="482"/>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row>
    <row r="72" spans="1:42" ht="12.75" customHeight="1" x14ac:dyDescent="0.2">
      <c r="A72" s="482"/>
      <c r="B72" s="482"/>
      <c r="C72" s="482"/>
      <c r="D72" s="482"/>
      <c r="E72" s="482"/>
      <c r="F72" s="482"/>
      <c r="G72" s="482"/>
      <c r="H72" s="482"/>
      <c r="I72" s="482"/>
      <c r="J72" s="482"/>
      <c r="K72" s="482"/>
      <c r="L72" s="482"/>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row>
    <row r="73" spans="1:42" ht="12.75" customHeight="1" x14ac:dyDescent="0.2">
      <c r="A73" s="482"/>
      <c r="B73" s="482"/>
      <c r="C73" s="482"/>
      <c r="D73" s="482"/>
      <c r="E73" s="482"/>
      <c r="F73" s="482"/>
      <c r="G73" s="482"/>
      <c r="H73" s="482"/>
      <c r="I73" s="482"/>
      <c r="J73" s="482"/>
      <c r="K73" s="482"/>
      <c r="L73" s="482"/>
      <c r="M73" s="482"/>
      <c r="N73" s="482"/>
      <c r="O73" s="482"/>
      <c r="P73" s="482"/>
      <c r="Q73" s="482"/>
      <c r="R73" s="482"/>
      <c r="S73" s="11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row>
    <row r="74" spans="1:42" ht="12.75" customHeight="1" x14ac:dyDescent="0.2">
      <c r="A74" s="482"/>
      <c r="B74" s="482"/>
      <c r="C74" s="482"/>
      <c r="D74" s="482"/>
      <c r="E74" s="482"/>
      <c r="F74" s="482"/>
      <c r="G74" s="482"/>
      <c r="H74" s="482"/>
      <c r="I74" s="482"/>
      <c r="J74" s="482"/>
      <c r="K74" s="482"/>
      <c r="L74" s="482"/>
      <c r="M74" s="482"/>
      <c r="N74" s="482"/>
      <c r="O74" s="482"/>
      <c r="P74" s="482"/>
      <c r="Q74" s="482"/>
      <c r="R74" s="482"/>
      <c r="S74" s="11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row>
    <row r="75" spans="1:42" ht="12.75" customHeight="1" x14ac:dyDescent="0.2">
      <c r="A75" s="482"/>
      <c r="B75" s="482"/>
      <c r="C75" s="482"/>
      <c r="D75" s="482"/>
      <c r="E75" s="482"/>
      <c r="F75" s="482"/>
      <c r="G75" s="112"/>
      <c r="H75" s="482"/>
      <c r="I75" s="482"/>
      <c r="J75" s="482"/>
      <c r="K75" s="482"/>
      <c r="L75" s="482"/>
      <c r="M75" s="482"/>
      <c r="N75" s="482"/>
      <c r="O75" s="482"/>
      <c r="P75" s="482"/>
      <c r="Q75" s="482"/>
      <c r="R75" s="482"/>
      <c r="S75" s="11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row>
    <row r="76" spans="1:42" ht="12.75" customHeight="1" x14ac:dyDescent="0.2">
      <c r="A76" s="482"/>
      <c r="B76" s="482"/>
      <c r="C76" s="482"/>
      <c r="D76" s="482"/>
      <c r="E76" s="482"/>
      <c r="F76" s="482"/>
      <c r="G76" s="112"/>
      <c r="H76" s="482"/>
      <c r="I76" s="482"/>
      <c r="J76" s="482"/>
      <c r="K76" s="482"/>
      <c r="L76" s="482"/>
      <c r="M76" s="482"/>
      <c r="N76" s="482"/>
      <c r="O76" s="482"/>
      <c r="P76" s="482"/>
      <c r="Q76" s="482"/>
      <c r="R76" s="482"/>
      <c r="S76" s="11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row>
    <row r="77" spans="1:42" ht="12.75" customHeight="1" x14ac:dyDescent="0.2">
      <c r="A77" s="482"/>
      <c r="B77" s="482"/>
      <c r="C77" s="482"/>
      <c r="D77" s="482"/>
      <c r="E77" s="482"/>
      <c r="F77" s="482"/>
      <c r="G77" s="112"/>
      <c r="H77" s="482"/>
      <c r="I77" s="482"/>
      <c r="J77" s="482"/>
      <c r="K77" s="482"/>
      <c r="L77" s="482"/>
      <c r="M77" s="482"/>
      <c r="N77" s="482"/>
      <c r="O77" s="482"/>
      <c r="P77" s="482"/>
      <c r="Q77" s="482"/>
      <c r="R77" s="482"/>
      <c r="S77" s="11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row>
    <row r="78" spans="1:42" ht="12.75" customHeight="1" x14ac:dyDescent="0.2">
      <c r="A78" s="482"/>
      <c r="B78" s="482"/>
      <c r="C78" s="482"/>
      <c r="D78" s="482"/>
      <c r="E78" s="482"/>
      <c r="F78" s="482"/>
      <c r="G78" s="11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row>
    <row r="79" spans="1:42" ht="12.75" customHeight="1" x14ac:dyDescent="0.2">
      <c r="A79" s="482"/>
      <c r="B79" s="482"/>
      <c r="C79" s="482"/>
      <c r="D79" s="482"/>
      <c r="E79" s="482"/>
      <c r="F79" s="482"/>
      <c r="G79" s="11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row>
    <row r="80" spans="1:42" ht="12.75" customHeight="1" x14ac:dyDescent="0.2">
      <c r="A80" s="482"/>
      <c r="B80" s="482"/>
      <c r="C80" s="482"/>
      <c r="D80" s="482"/>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row>
    <row r="81" spans="1:42" ht="12.75" customHeight="1" x14ac:dyDescent="0.2">
      <c r="A81" s="482"/>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row>
    <row r="82" spans="1:42" ht="12.75" customHeight="1" x14ac:dyDescent="0.2">
      <c r="A82" s="482"/>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row>
    <row r="83" spans="1:42" ht="12.75" customHeight="1" x14ac:dyDescent="0.2">
      <c r="A83" s="482"/>
      <c r="B83" s="482"/>
      <c r="C83" s="482"/>
      <c r="D83" s="482"/>
      <c r="E83" s="482"/>
      <c r="F83" s="482"/>
      <c r="G83" s="482"/>
      <c r="H83" s="485" t="s">
        <v>2795</v>
      </c>
      <c r="I83" s="482"/>
      <c r="J83" s="482"/>
      <c r="K83" s="482"/>
      <c r="L83" s="482"/>
      <c r="M83" s="485" t="s">
        <v>2796</v>
      </c>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row>
    <row r="84" spans="1:42" ht="25.5" customHeight="1" x14ac:dyDescent="0.2">
      <c r="A84" s="707" t="s">
        <v>1456</v>
      </c>
      <c r="B84" s="487" t="s">
        <v>2791</v>
      </c>
      <c r="C84" s="114" t="s">
        <v>52</v>
      </c>
      <c r="D84" s="114" t="s">
        <v>53</v>
      </c>
      <c r="E84" s="114" t="s">
        <v>54</v>
      </c>
      <c r="F84" s="114" t="s">
        <v>55</v>
      </c>
      <c r="G84" s="482"/>
      <c r="H84" s="707" t="s">
        <v>1456</v>
      </c>
      <c r="I84" s="487" t="s">
        <v>2791</v>
      </c>
      <c r="J84" s="488" t="s">
        <v>1452</v>
      </c>
      <c r="K84" s="489"/>
      <c r="L84" s="490"/>
      <c r="M84" s="707" t="s">
        <v>1456</v>
      </c>
      <c r="N84" s="487" t="s">
        <v>2791</v>
      </c>
      <c r="O84" s="488" t="s">
        <v>2797</v>
      </c>
      <c r="P84" s="488" t="s">
        <v>2798</v>
      </c>
      <c r="Q84" s="482"/>
      <c r="R84" s="482"/>
      <c r="S84" s="490"/>
      <c r="T84" s="489"/>
      <c r="U84" s="489"/>
      <c r="V84" s="489"/>
      <c r="W84" s="489"/>
      <c r="X84" s="490"/>
      <c r="Y84" s="489"/>
      <c r="Z84" s="489"/>
      <c r="AA84" s="489"/>
      <c r="AB84" s="489"/>
      <c r="AC84" s="490"/>
      <c r="AD84" s="489"/>
      <c r="AE84" s="489"/>
      <c r="AF84" s="489"/>
      <c r="AG84" s="489"/>
      <c r="AH84" s="490"/>
      <c r="AI84" s="489"/>
      <c r="AJ84" s="489"/>
      <c r="AK84" s="489"/>
      <c r="AL84" s="489"/>
      <c r="AM84" s="497"/>
      <c r="AN84" s="497"/>
      <c r="AO84" s="497"/>
      <c r="AP84" s="497"/>
    </row>
    <row r="85" spans="1:42" ht="12.75" customHeight="1" x14ac:dyDescent="0.2">
      <c r="A85" s="531"/>
      <c r="B85" s="24" t="s">
        <v>823</v>
      </c>
      <c r="C85" s="492">
        <f>'Raw Tabel Perhitungan'!C152</f>
        <v>0</v>
      </c>
      <c r="D85" s="492">
        <f>'Raw Tabel Perhitungan'!D152</f>
        <v>0.5</v>
      </c>
      <c r="E85" s="492">
        <f>'Raw Tabel Perhitungan'!E152</f>
        <v>0.5</v>
      </c>
      <c r="F85" s="492">
        <f>'Raw Tabel Perhitungan'!F152</f>
        <v>0</v>
      </c>
      <c r="G85" s="482"/>
      <c r="H85" s="531"/>
      <c r="I85" s="24" t="s">
        <v>823</v>
      </c>
      <c r="J85" s="492">
        <f t="shared" ref="J85:J87" si="5">SUM(C85:D85)</f>
        <v>0.5</v>
      </c>
      <c r="K85" s="494"/>
      <c r="L85" s="482"/>
      <c r="M85" s="531"/>
      <c r="N85" s="24" t="s">
        <v>823</v>
      </c>
      <c r="O85" s="491">
        <f>[2]Keperawatan!C84</f>
        <v>0</v>
      </c>
      <c r="P85" s="491">
        <f t="shared" ref="P85:P87" si="6">SUM(I85:J85)</f>
        <v>0.5</v>
      </c>
      <c r="Q85" s="482"/>
      <c r="R85" s="482"/>
      <c r="S85" s="482"/>
      <c r="T85" s="494"/>
      <c r="U85" s="494"/>
      <c r="V85" s="494"/>
      <c r="W85" s="494"/>
      <c r="X85" s="482"/>
      <c r="Y85" s="494"/>
      <c r="Z85" s="494"/>
      <c r="AA85" s="494"/>
      <c r="AB85" s="494"/>
      <c r="AC85" s="482"/>
      <c r="AD85" s="482"/>
      <c r="AE85" s="482"/>
      <c r="AF85" s="482"/>
      <c r="AG85" s="482"/>
      <c r="AH85" s="482"/>
      <c r="AI85" s="482"/>
      <c r="AJ85" s="482"/>
      <c r="AK85" s="482"/>
      <c r="AL85" s="482"/>
      <c r="AM85" s="490"/>
      <c r="AN85" s="489"/>
      <c r="AO85" s="489"/>
      <c r="AP85" s="489"/>
    </row>
    <row r="86" spans="1:42" ht="12.75" customHeight="1" x14ac:dyDescent="0.2">
      <c r="A86" s="531"/>
      <c r="B86" s="24" t="s">
        <v>1036</v>
      </c>
      <c r="C86" s="492">
        <f>'Raw Tabel Perhitungan'!H152</f>
        <v>0</v>
      </c>
      <c r="D86" s="492">
        <f>'Raw Tabel Perhitungan'!I152</f>
        <v>0.5</v>
      </c>
      <c r="E86" s="492">
        <f>'Raw Tabel Perhitungan'!J152</f>
        <v>0.5</v>
      </c>
      <c r="F86" s="492">
        <f>'Raw Tabel Perhitungan'!K152</f>
        <v>0</v>
      </c>
      <c r="G86" s="500"/>
      <c r="H86" s="531"/>
      <c r="I86" s="24" t="s">
        <v>1036</v>
      </c>
      <c r="J86" s="492">
        <f t="shared" si="5"/>
        <v>0.5</v>
      </c>
      <c r="K86" s="494"/>
      <c r="L86" s="482"/>
      <c r="M86" s="531"/>
      <c r="N86" s="24" t="s">
        <v>1036</v>
      </c>
      <c r="O86" s="492">
        <f>[2]Keperawatan!C85</f>
        <v>0</v>
      </c>
      <c r="P86" s="492">
        <f t="shared" si="6"/>
        <v>0.5</v>
      </c>
      <c r="Q86" s="490"/>
      <c r="R86" s="489"/>
      <c r="S86" s="482"/>
      <c r="T86" s="494"/>
      <c r="U86" s="494"/>
      <c r="V86" s="494"/>
      <c r="W86" s="494"/>
      <c r="X86" s="482"/>
      <c r="Y86" s="494"/>
      <c r="Z86" s="494"/>
      <c r="AA86" s="494"/>
      <c r="AB86" s="494"/>
      <c r="AC86" s="482"/>
      <c r="AD86" s="482"/>
      <c r="AE86" s="482"/>
      <c r="AF86" s="482"/>
      <c r="AG86" s="482"/>
      <c r="AH86" s="482"/>
      <c r="AI86" s="482"/>
      <c r="AJ86" s="482"/>
      <c r="AK86" s="482"/>
      <c r="AL86" s="482"/>
      <c r="AM86" s="482"/>
      <c r="AN86" s="482"/>
      <c r="AO86" s="482"/>
      <c r="AP86" s="482"/>
    </row>
    <row r="87" spans="1:42" ht="12.75" customHeight="1" x14ac:dyDescent="0.2">
      <c r="A87" s="532"/>
      <c r="B87" s="24" t="s">
        <v>1461</v>
      </c>
      <c r="C87" s="492">
        <f>'Raw Tabel Perhitungan'!M152</f>
        <v>0</v>
      </c>
      <c r="D87" s="492">
        <f>'Raw Tabel Perhitungan'!N152</f>
        <v>1</v>
      </c>
      <c r="E87" s="492">
        <f>'Raw Tabel Perhitungan'!O152</f>
        <v>0</v>
      </c>
      <c r="F87" s="492">
        <f>'Raw Tabel Perhitungan'!P152</f>
        <v>0</v>
      </c>
      <c r="G87" s="501"/>
      <c r="H87" s="532"/>
      <c r="I87" s="24" t="s">
        <v>1461</v>
      </c>
      <c r="J87" s="492">
        <f t="shared" si="5"/>
        <v>1</v>
      </c>
      <c r="K87" s="494"/>
      <c r="L87" s="482"/>
      <c r="M87" s="532"/>
      <c r="N87" s="24" t="s">
        <v>1461</v>
      </c>
      <c r="O87" s="492">
        <f>[2]Keperawatan!C86</f>
        <v>0</v>
      </c>
      <c r="P87" s="492">
        <f t="shared" si="6"/>
        <v>1</v>
      </c>
      <c r="Q87" s="482"/>
      <c r="R87" s="482"/>
      <c r="S87" s="482"/>
      <c r="T87" s="494"/>
      <c r="U87" s="494"/>
      <c r="V87" s="494"/>
      <c r="W87" s="494"/>
      <c r="X87" s="482"/>
      <c r="Y87" s="494"/>
      <c r="Z87" s="494"/>
      <c r="AA87" s="494"/>
      <c r="AB87" s="494"/>
      <c r="AC87" s="482"/>
      <c r="AD87" s="482"/>
      <c r="AE87" s="482"/>
      <c r="AF87" s="482"/>
      <c r="AG87" s="482"/>
      <c r="AH87" s="482"/>
      <c r="AI87" s="482"/>
      <c r="AJ87" s="482"/>
      <c r="AK87" s="482"/>
      <c r="AL87" s="482"/>
      <c r="AM87" s="482"/>
      <c r="AN87" s="482"/>
      <c r="AO87" s="482"/>
      <c r="AP87" s="482"/>
    </row>
    <row r="88" spans="1:42" ht="12.75" customHeight="1" x14ac:dyDescent="0.2">
      <c r="A88" s="482"/>
      <c r="B88" s="482"/>
      <c r="C88" s="482"/>
      <c r="D88" s="482"/>
      <c r="E88" s="482"/>
      <c r="F88" s="482"/>
      <c r="G88" s="501"/>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2"/>
      <c r="AJ88" s="482"/>
      <c r="AK88" s="482"/>
      <c r="AL88" s="482"/>
      <c r="AM88" s="482"/>
      <c r="AN88" s="482"/>
      <c r="AO88" s="482"/>
      <c r="AP88" s="482"/>
    </row>
    <row r="89" spans="1:42" ht="12.75" customHeight="1" x14ac:dyDescent="0.2">
      <c r="A89" s="482"/>
      <c r="B89" s="482"/>
      <c r="C89" s="482"/>
      <c r="D89" s="482"/>
      <c r="E89" s="482"/>
      <c r="F89" s="482"/>
      <c r="G89" s="501"/>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2"/>
      <c r="AJ89" s="482"/>
      <c r="AK89" s="482"/>
      <c r="AL89" s="482"/>
      <c r="AM89" s="482"/>
      <c r="AN89" s="482"/>
      <c r="AO89" s="482"/>
      <c r="AP89" s="482"/>
    </row>
    <row r="90" spans="1:42" ht="12.75" customHeight="1" x14ac:dyDescent="0.2">
      <c r="A90" s="482"/>
      <c r="B90" s="482"/>
      <c r="C90" s="482"/>
      <c r="D90" s="482"/>
      <c r="E90" s="482"/>
      <c r="F90" s="482"/>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2"/>
      <c r="AJ90" s="482"/>
      <c r="AK90" s="482"/>
      <c r="AL90" s="482"/>
      <c r="AM90" s="482"/>
      <c r="AN90" s="482"/>
      <c r="AO90" s="482"/>
      <c r="AP90" s="482"/>
    </row>
    <row r="91" spans="1:42" ht="12.75" customHeight="1" x14ac:dyDescent="0.2">
      <c r="A91" s="482"/>
      <c r="B91" s="13"/>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82"/>
      <c r="AN91" s="482"/>
      <c r="AO91" s="482"/>
      <c r="AP91" s="482"/>
    </row>
    <row r="92" spans="1:42" ht="12.75" customHeight="1" x14ac:dyDescent="0.2">
      <c r="A92" s="482"/>
      <c r="B92" s="13"/>
      <c r="C92" s="482"/>
      <c r="D92" s="482"/>
      <c r="E92" s="482"/>
      <c r="F92" s="482"/>
      <c r="G92" s="482"/>
      <c r="H92" s="482"/>
      <c r="I92" s="482"/>
      <c r="J92" s="482"/>
      <c r="K92" s="482"/>
      <c r="L92" s="482"/>
      <c r="M92" s="482"/>
      <c r="N92" s="482"/>
      <c r="O92" s="482"/>
      <c r="P92" s="482"/>
      <c r="Q92" s="482"/>
      <c r="R92" s="482"/>
      <c r="S92" s="482"/>
      <c r="T92" s="482"/>
      <c r="U92" s="482"/>
      <c r="V92" s="482"/>
      <c r="W92" s="482"/>
      <c r="X92" s="482"/>
      <c r="Y92" s="482"/>
      <c r="Z92" s="482"/>
      <c r="AA92" s="482"/>
      <c r="AB92" s="482"/>
      <c r="AC92" s="482"/>
      <c r="AD92" s="482"/>
      <c r="AE92" s="482"/>
      <c r="AF92" s="482"/>
      <c r="AG92" s="482"/>
      <c r="AH92" s="482"/>
      <c r="AI92" s="482"/>
      <c r="AJ92" s="482"/>
      <c r="AK92" s="482"/>
      <c r="AL92" s="482"/>
      <c r="AM92" s="482"/>
      <c r="AN92" s="482"/>
      <c r="AO92" s="482"/>
      <c r="AP92" s="482"/>
    </row>
    <row r="93" spans="1:42" ht="12.75" customHeight="1" x14ac:dyDescent="0.2">
      <c r="A93" s="482"/>
      <c r="B93" s="13"/>
      <c r="C93" s="482"/>
      <c r="D93" s="482"/>
      <c r="E93" s="482"/>
      <c r="F93" s="482"/>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2"/>
      <c r="AJ93" s="482"/>
      <c r="AK93" s="482"/>
      <c r="AL93" s="482"/>
      <c r="AM93" s="482"/>
      <c r="AN93" s="482"/>
      <c r="AO93" s="482"/>
      <c r="AP93" s="482"/>
    </row>
    <row r="94" spans="1:42" ht="12.75" customHeight="1" x14ac:dyDescent="0.2">
      <c r="A94" s="482"/>
      <c r="B94" s="112"/>
      <c r="C94" s="482"/>
      <c r="D94" s="482"/>
      <c r="E94" s="482"/>
      <c r="F94" s="482"/>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2"/>
      <c r="AJ94" s="482"/>
      <c r="AK94" s="482"/>
      <c r="AL94" s="482"/>
      <c r="AM94" s="482"/>
      <c r="AN94" s="482"/>
      <c r="AO94" s="482"/>
      <c r="AP94" s="482"/>
    </row>
    <row r="95" spans="1:42" ht="12.75" customHeight="1" x14ac:dyDescent="0.2">
      <c r="A95" s="482"/>
      <c r="B95" s="112"/>
      <c r="C95" s="482"/>
      <c r="D95" s="482"/>
      <c r="E95" s="482"/>
      <c r="F95" s="482"/>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2"/>
      <c r="AJ95" s="482"/>
      <c r="AK95" s="482"/>
      <c r="AL95" s="482"/>
      <c r="AM95" s="482"/>
      <c r="AN95" s="482"/>
      <c r="AO95" s="482"/>
      <c r="AP95" s="482"/>
    </row>
    <row r="96" spans="1:42" ht="12.75" customHeight="1" x14ac:dyDescent="0.2">
      <c r="A96" s="482"/>
      <c r="B96" s="112"/>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row>
    <row r="97" spans="1:42" ht="12.75" customHeight="1" x14ac:dyDescent="0.2">
      <c r="A97" s="482"/>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2"/>
      <c r="AJ97" s="482"/>
      <c r="AK97" s="482"/>
      <c r="AL97" s="482"/>
      <c r="AM97" s="482"/>
      <c r="AN97" s="482"/>
      <c r="AO97" s="482"/>
      <c r="AP97" s="482"/>
    </row>
    <row r="98" spans="1:42" ht="12.75" customHeight="1" x14ac:dyDescent="0.2">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row>
    <row r="99" spans="1:42" ht="12.75" customHeight="1" x14ac:dyDescent="0.2">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482"/>
      <c r="AP99" s="482"/>
    </row>
    <row r="100" spans="1:42" ht="12.75" customHeight="1" x14ac:dyDescent="0.2">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482"/>
      <c r="AP100" s="482"/>
    </row>
    <row r="101" spans="1:42" ht="12.75" customHeight="1" x14ac:dyDescent="0.2">
      <c r="A101" s="482"/>
      <c r="B101" s="482"/>
      <c r="C101" s="482"/>
      <c r="D101" s="482"/>
      <c r="E101" s="482"/>
      <c r="F101" s="482"/>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2"/>
      <c r="AJ101" s="482"/>
      <c r="AK101" s="482"/>
      <c r="AL101" s="482"/>
      <c r="AM101" s="482"/>
      <c r="AN101" s="482"/>
      <c r="AO101" s="482"/>
      <c r="AP101" s="482"/>
    </row>
    <row r="102" spans="1:42" ht="12.75" customHeight="1" x14ac:dyDescent="0.2">
      <c r="A102" s="482"/>
      <c r="B102" s="482"/>
      <c r="C102" s="482"/>
      <c r="D102" s="482"/>
      <c r="E102" s="482"/>
      <c r="F102" s="482"/>
      <c r="G102" s="482"/>
      <c r="H102" s="485" t="s">
        <v>2795</v>
      </c>
      <c r="I102" s="482"/>
      <c r="J102" s="482"/>
      <c r="K102" s="482"/>
      <c r="L102" s="482"/>
      <c r="M102" s="485" t="s">
        <v>2796</v>
      </c>
      <c r="N102" s="482"/>
      <c r="O102" s="482"/>
      <c r="P102" s="482"/>
      <c r="Q102" s="482"/>
      <c r="R102" s="482"/>
      <c r="S102" s="482"/>
      <c r="T102" s="482"/>
      <c r="U102" s="482"/>
      <c r="V102" s="482"/>
      <c r="W102" s="482"/>
      <c r="X102" s="482"/>
      <c r="Y102" s="482"/>
      <c r="Z102" s="482"/>
      <c r="AA102" s="482"/>
      <c r="AB102" s="482"/>
      <c r="AC102" s="482"/>
      <c r="AD102" s="482"/>
      <c r="AE102" s="482"/>
      <c r="AF102" s="482"/>
      <c r="AG102" s="482"/>
      <c r="AH102" s="482"/>
      <c r="AI102" s="482"/>
      <c r="AJ102" s="482"/>
      <c r="AK102" s="482"/>
      <c r="AL102" s="482"/>
      <c r="AM102" s="482"/>
      <c r="AN102" s="482"/>
      <c r="AO102" s="482"/>
      <c r="AP102" s="482"/>
    </row>
    <row r="103" spans="1:42" ht="25.5" customHeight="1" x14ac:dyDescent="0.2">
      <c r="A103" s="707" t="s">
        <v>813</v>
      </c>
      <c r="B103" s="487" t="s">
        <v>2791</v>
      </c>
      <c r="C103" s="114" t="s">
        <v>52</v>
      </c>
      <c r="D103" s="114" t="s">
        <v>53</v>
      </c>
      <c r="E103" s="114" t="s">
        <v>54</v>
      </c>
      <c r="F103" s="114" t="s">
        <v>55</v>
      </c>
      <c r="G103" s="482"/>
      <c r="H103" s="707" t="s">
        <v>813</v>
      </c>
      <c r="I103" s="487" t="s">
        <v>2791</v>
      </c>
      <c r="J103" s="488" t="s">
        <v>1452</v>
      </c>
      <c r="K103" s="482"/>
      <c r="L103" s="482"/>
      <c r="M103" s="707" t="s">
        <v>813</v>
      </c>
      <c r="N103" s="487" t="s">
        <v>2791</v>
      </c>
      <c r="O103" s="488" t="s">
        <v>2797</v>
      </c>
      <c r="P103" s="488" t="s">
        <v>2798</v>
      </c>
      <c r="Q103" s="482"/>
      <c r="R103" s="482"/>
      <c r="S103" s="490"/>
      <c r="T103" s="489"/>
      <c r="U103" s="489"/>
      <c r="V103" s="489"/>
      <c r="W103" s="489"/>
      <c r="X103" s="490"/>
      <c r="Y103" s="489"/>
      <c r="Z103" s="489"/>
      <c r="AA103" s="489"/>
      <c r="AB103" s="489"/>
      <c r="AC103" s="490"/>
      <c r="AD103" s="489"/>
      <c r="AE103" s="489"/>
      <c r="AF103" s="489"/>
      <c r="AG103" s="489"/>
      <c r="AH103" s="490"/>
      <c r="AI103" s="489"/>
      <c r="AJ103" s="489"/>
      <c r="AK103" s="489"/>
      <c r="AL103" s="489"/>
      <c r="AM103" s="490"/>
      <c r="AN103" s="489"/>
      <c r="AO103" s="489"/>
      <c r="AP103" s="489"/>
    </row>
    <row r="104" spans="1:42" ht="12.75" customHeight="1" x14ac:dyDescent="0.2">
      <c r="A104" s="531"/>
      <c r="B104" s="117" t="s">
        <v>317</v>
      </c>
      <c r="C104" s="492">
        <f>'Raw Tabel Perhitungan'!C189</f>
        <v>0.25</v>
      </c>
      <c r="D104" s="492">
        <f>'Raw Tabel Perhitungan'!D189</f>
        <v>0.25</v>
      </c>
      <c r="E104" s="492">
        <f>'Raw Tabel Perhitungan'!E189</f>
        <v>0.5</v>
      </c>
      <c r="F104" s="492">
        <f>'Raw Tabel Perhitungan'!F189</f>
        <v>0</v>
      </c>
      <c r="G104" s="482"/>
      <c r="H104" s="531"/>
      <c r="I104" s="117" t="s">
        <v>317</v>
      </c>
      <c r="J104" s="492">
        <f t="shared" ref="J104:J109" si="7">SUM(C104:D104)</f>
        <v>0.5</v>
      </c>
      <c r="K104" s="494"/>
      <c r="L104" s="482"/>
      <c r="M104" s="531"/>
      <c r="N104" s="117" t="s">
        <v>317</v>
      </c>
      <c r="O104" s="492">
        <f>[2]Keperawatan!C103</f>
        <v>0</v>
      </c>
      <c r="P104" s="492">
        <f t="shared" ref="P104:P109" si="8">SUM(I104:J104)</f>
        <v>0.5</v>
      </c>
      <c r="Q104" s="482"/>
      <c r="R104" s="482"/>
      <c r="S104" s="482"/>
      <c r="T104" s="494"/>
      <c r="U104" s="494"/>
      <c r="V104" s="494"/>
      <c r="W104" s="494"/>
      <c r="X104" s="482"/>
      <c r="Y104" s="482"/>
      <c r="Z104" s="482"/>
      <c r="AA104" s="482"/>
      <c r="AB104" s="482"/>
      <c r="AC104" s="482"/>
      <c r="AD104" s="494"/>
      <c r="AE104" s="494"/>
      <c r="AF104" s="494"/>
      <c r="AG104" s="494"/>
      <c r="AH104" s="482"/>
      <c r="AI104" s="494"/>
      <c r="AJ104" s="494"/>
      <c r="AK104" s="494"/>
      <c r="AL104" s="494"/>
      <c r="AM104" s="482"/>
      <c r="AN104" s="494"/>
      <c r="AO104" s="494"/>
      <c r="AP104" s="494"/>
    </row>
    <row r="105" spans="1:42" ht="12.75" customHeight="1" x14ac:dyDescent="0.2">
      <c r="A105" s="531"/>
      <c r="B105" s="117" t="s">
        <v>523</v>
      </c>
      <c r="C105" s="492">
        <f>'Raw Tabel Perhitungan'!H189</f>
        <v>0</v>
      </c>
      <c r="D105" s="491">
        <f>'Raw Tabel Perhitungan'!I189</f>
        <v>0.5714285714285714</v>
      </c>
      <c r="E105" s="491">
        <f>'Raw Tabel Perhitungan'!J189</f>
        <v>0.42857142857142855</v>
      </c>
      <c r="F105" s="492">
        <f>'Raw Tabel Perhitungan'!K189</f>
        <v>0</v>
      </c>
      <c r="G105" s="482"/>
      <c r="H105" s="531"/>
      <c r="I105" s="117" t="s">
        <v>523</v>
      </c>
      <c r="J105" s="491">
        <f t="shared" si="7"/>
        <v>0.5714285714285714</v>
      </c>
      <c r="K105" s="494"/>
      <c r="L105" s="482"/>
      <c r="M105" s="531"/>
      <c r="N105" s="117" t="s">
        <v>523</v>
      </c>
      <c r="O105" s="492">
        <f>[2]Keperawatan!C104</f>
        <v>0</v>
      </c>
      <c r="P105" s="491">
        <f t="shared" si="8"/>
        <v>0.5714285714285714</v>
      </c>
      <c r="Q105" s="482"/>
      <c r="R105" s="482"/>
      <c r="S105" s="482"/>
      <c r="T105" s="494"/>
      <c r="U105" s="494"/>
      <c r="V105" s="494"/>
      <c r="W105" s="494"/>
      <c r="X105" s="482"/>
      <c r="Y105" s="482"/>
      <c r="Z105" s="482"/>
      <c r="AA105" s="482"/>
      <c r="AB105" s="482"/>
      <c r="AC105" s="482"/>
      <c r="AD105" s="494"/>
      <c r="AE105" s="494"/>
      <c r="AF105" s="494"/>
      <c r="AG105" s="494"/>
      <c r="AH105" s="482"/>
      <c r="AI105" s="494"/>
      <c r="AJ105" s="494"/>
      <c r="AK105" s="494"/>
      <c r="AL105" s="494"/>
      <c r="AM105" s="482"/>
      <c r="AN105" s="494"/>
      <c r="AO105" s="494"/>
      <c r="AP105" s="494"/>
    </row>
    <row r="106" spans="1:42" ht="12.75" customHeight="1" x14ac:dyDescent="0.2">
      <c r="A106" s="531"/>
      <c r="B106" s="117" t="s">
        <v>685</v>
      </c>
      <c r="C106" s="492">
        <f>'Raw Tabel Perhitungan'!M189</f>
        <v>0</v>
      </c>
      <c r="D106" s="492">
        <f>'Raw Tabel Perhitungan'!N189</f>
        <v>1</v>
      </c>
      <c r="E106" s="492">
        <f>'Raw Tabel Perhitungan'!O189</f>
        <v>0</v>
      </c>
      <c r="F106" s="492">
        <f>'Raw Tabel Perhitungan'!P189</f>
        <v>0</v>
      </c>
      <c r="G106" s="500"/>
      <c r="H106" s="531"/>
      <c r="I106" s="117" t="s">
        <v>685</v>
      </c>
      <c r="J106" s="492">
        <f t="shared" si="7"/>
        <v>1</v>
      </c>
      <c r="K106" s="494"/>
      <c r="L106" s="482"/>
      <c r="M106" s="531"/>
      <c r="N106" s="117" t="s">
        <v>685</v>
      </c>
      <c r="O106" s="492"/>
      <c r="P106" s="492">
        <f t="shared" si="8"/>
        <v>1</v>
      </c>
      <c r="Q106" s="482"/>
      <c r="R106" s="489"/>
      <c r="S106" s="482"/>
      <c r="T106" s="494"/>
      <c r="U106" s="494"/>
      <c r="V106" s="494"/>
      <c r="W106" s="494"/>
      <c r="X106" s="482"/>
      <c r="Y106" s="482"/>
      <c r="Z106" s="482"/>
      <c r="AA106" s="482"/>
      <c r="AB106" s="482"/>
      <c r="AC106" s="482"/>
      <c r="AD106" s="494"/>
      <c r="AE106" s="494"/>
      <c r="AF106" s="494"/>
      <c r="AG106" s="494"/>
      <c r="AH106" s="482"/>
      <c r="AI106" s="494"/>
      <c r="AJ106" s="494"/>
      <c r="AK106" s="494"/>
      <c r="AL106" s="494"/>
      <c r="AM106" s="482"/>
      <c r="AN106" s="494"/>
      <c r="AO106" s="494"/>
      <c r="AP106" s="494"/>
    </row>
    <row r="107" spans="1:42" ht="12.75" customHeight="1" x14ac:dyDescent="0.2">
      <c r="A107" s="531"/>
      <c r="B107" s="116" t="s">
        <v>816</v>
      </c>
      <c r="C107" s="491">
        <f>'Raw Tabel Perhitungan'!R189</f>
        <v>0.16666666666666666</v>
      </c>
      <c r="D107" s="492">
        <f>'Raw Tabel Perhitungan'!S189</f>
        <v>0.5</v>
      </c>
      <c r="E107" s="491">
        <f>'Raw Tabel Perhitungan'!T189</f>
        <v>0.33333333333333331</v>
      </c>
      <c r="F107" s="492">
        <f>'Raw Tabel Perhitungan'!U189</f>
        <v>0</v>
      </c>
      <c r="G107" s="501"/>
      <c r="H107" s="531"/>
      <c r="I107" s="116" t="s">
        <v>816</v>
      </c>
      <c r="J107" s="491">
        <f t="shared" si="7"/>
        <v>0.66666666666666663</v>
      </c>
      <c r="K107" s="494"/>
      <c r="L107" s="482"/>
      <c r="M107" s="531"/>
      <c r="N107" s="116" t="s">
        <v>816</v>
      </c>
      <c r="O107" s="492">
        <f>[2]Keperawatan!C105</f>
        <v>0</v>
      </c>
      <c r="P107" s="491">
        <f t="shared" si="8"/>
        <v>0.66666666666666663</v>
      </c>
      <c r="Q107" s="482"/>
      <c r="R107" s="494"/>
      <c r="S107" s="482"/>
      <c r="T107" s="494"/>
      <c r="U107" s="494"/>
      <c r="V107" s="494"/>
      <c r="W107" s="494"/>
      <c r="X107" s="482"/>
      <c r="Y107" s="482"/>
      <c r="Z107" s="482"/>
      <c r="AA107" s="482"/>
      <c r="AB107" s="482"/>
      <c r="AC107" s="482"/>
      <c r="AD107" s="494"/>
      <c r="AE107" s="494"/>
      <c r="AF107" s="494"/>
      <c r="AG107" s="494"/>
      <c r="AH107" s="482"/>
      <c r="AI107" s="494"/>
      <c r="AJ107" s="494"/>
      <c r="AK107" s="494"/>
      <c r="AL107" s="494"/>
      <c r="AM107" s="482"/>
      <c r="AN107" s="494"/>
      <c r="AO107" s="494"/>
      <c r="AP107" s="494"/>
    </row>
    <row r="108" spans="1:42" ht="12.75" customHeight="1" x14ac:dyDescent="0.2">
      <c r="A108" s="531"/>
      <c r="B108" s="116" t="s">
        <v>817</v>
      </c>
      <c r="C108" s="492">
        <f>'Raw Tabel Perhitungan'!W189</f>
        <v>0</v>
      </c>
      <c r="D108" s="491">
        <f>'Raw Tabel Perhitungan'!X189</f>
        <v>0.66666666666666663</v>
      </c>
      <c r="E108" s="491">
        <f>'Raw Tabel Perhitungan'!Y189</f>
        <v>0.33333333333333331</v>
      </c>
      <c r="F108" s="492">
        <f>'Raw Tabel Perhitungan'!Z189</f>
        <v>0</v>
      </c>
      <c r="G108" s="501"/>
      <c r="H108" s="531"/>
      <c r="I108" s="116" t="s">
        <v>817</v>
      </c>
      <c r="J108" s="491">
        <f t="shared" si="7"/>
        <v>0.66666666666666663</v>
      </c>
      <c r="K108" s="494"/>
      <c r="L108" s="482"/>
      <c r="M108" s="531"/>
      <c r="N108" s="116" t="s">
        <v>817</v>
      </c>
      <c r="O108" s="492">
        <f>[2]Keperawatan!C106</f>
        <v>0</v>
      </c>
      <c r="P108" s="491">
        <f t="shared" si="8"/>
        <v>0.66666666666666663</v>
      </c>
      <c r="Q108" s="482"/>
      <c r="R108" s="494"/>
      <c r="S108" s="482"/>
      <c r="T108" s="494"/>
      <c r="U108" s="494"/>
      <c r="V108" s="494"/>
      <c r="W108" s="494"/>
      <c r="X108" s="482"/>
      <c r="Y108" s="482"/>
      <c r="Z108" s="482"/>
      <c r="AA108" s="482"/>
      <c r="AB108" s="482"/>
      <c r="AC108" s="482"/>
      <c r="AD108" s="494"/>
      <c r="AE108" s="494"/>
      <c r="AF108" s="494"/>
      <c r="AG108" s="494"/>
      <c r="AH108" s="482"/>
      <c r="AI108" s="494"/>
      <c r="AJ108" s="494"/>
      <c r="AK108" s="494"/>
      <c r="AL108" s="494"/>
      <c r="AM108" s="482"/>
      <c r="AN108" s="494"/>
      <c r="AO108" s="494"/>
      <c r="AP108" s="494"/>
    </row>
    <row r="109" spans="1:42" ht="12.75" customHeight="1" x14ac:dyDescent="0.2">
      <c r="A109" s="532"/>
      <c r="B109" s="116" t="s">
        <v>818</v>
      </c>
      <c r="C109" s="492">
        <f>'Raw Tabel Perhitungan'!AB189</f>
        <v>0</v>
      </c>
      <c r="D109" s="492">
        <f>'Raw Tabel Perhitungan'!AC189</f>
        <v>0</v>
      </c>
      <c r="E109" s="492">
        <f>'Raw Tabel Perhitungan'!AD189</f>
        <v>1</v>
      </c>
      <c r="F109" s="492">
        <f>'Raw Tabel Perhitungan'!AE189</f>
        <v>0</v>
      </c>
      <c r="G109" s="501"/>
      <c r="H109" s="532"/>
      <c r="I109" s="116" t="s">
        <v>818</v>
      </c>
      <c r="J109" s="492">
        <f t="shared" si="7"/>
        <v>0</v>
      </c>
      <c r="K109" s="494"/>
      <c r="L109" s="482"/>
      <c r="M109" s="532"/>
      <c r="N109" s="116" t="s">
        <v>818</v>
      </c>
      <c r="O109" s="492">
        <f>[2]Keperawatan!C107</f>
        <v>0</v>
      </c>
      <c r="P109" s="492">
        <f t="shared" si="8"/>
        <v>0</v>
      </c>
      <c r="Q109" s="482"/>
      <c r="R109" s="494"/>
      <c r="S109" s="482"/>
      <c r="T109" s="494"/>
      <c r="U109" s="494"/>
      <c r="V109" s="494"/>
      <c r="W109" s="494"/>
      <c r="X109" s="482"/>
      <c r="Y109" s="482"/>
      <c r="Z109" s="482"/>
      <c r="AA109" s="482"/>
      <c r="AB109" s="482"/>
      <c r="AC109" s="482"/>
      <c r="AD109" s="494"/>
      <c r="AE109" s="494"/>
      <c r="AF109" s="494"/>
      <c r="AG109" s="494"/>
      <c r="AH109" s="482"/>
      <c r="AI109" s="494"/>
      <c r="AJ109" s="494"/>
      <c r="AK109" s="494"/>
      <c r="AL109" s="494"/>
      <c r="AM109" s="482"/>
      <c r="AN109" s="494"/>
      <c r="AO109" s="494"/>
      <c r="AP109" s="494"/>
    </row>
    <row r="110" spans="1:42" ht="12.75" customHeight="1" x14ac:dyDescent="0.2">
      <c r="A110" s="482"/>
      <c r="B110" s="482"/>
      <c r="C110" s="482"/>
      <c r="D110" s="482"/>
      <c r="E110" s="482"/>
      <c r="F110" s="482"/>
      <c r="G110" s="501"/>
      <c r="H110" s="482"/>
      <c r="I110" s="482"/>
      <c r="J110" s="482"/>
      <c r="K110" s="482"/>
      <c r="L110" s="482"/>
      <c r="M110" s="482"/>
      <c r="N110" s="482"/>
      <c r="O110" s="482"/>
      <c r="P110" s="482"/>
      <c r="Q110" s="482"/>
      <c r="R110" s="494"/>
      <c r="S110" s="482"/>
      <c r="T110" s="482"/>
      <c r="U110" s="482"/>
      <c r="V110" s="482"/>
      <c r="W110" s="482"/>
      <c r="X110" s="482"/>
      <c r="Y110" s="482"/>
      <c r="Z110" s="482"/>
      <c r="AA110" s="482"/>
      <c r="AB110" s="482"/>
      <c r="AC110" s="482"/>
      <c r="AD110" s="482"/>
      <c r="AE110" s="482"/>
      <c r="AF110" s="482"/>
      <c r="AG110" s="482"/>
      <c r="AH110" s="482"/>
      <c r="AI110" s="482"/>
      <c r="AJ110" s="482"/>
      <c r="AK110" s="482"/>
      <c r="AL110" s="482"/>
      <c r="AM110" s="482"/>
      <c r="AN110" s="482"/>
      <c r="AO110" s="482"/>
      <c r="AP110" s="482"/>
    </row>
    <row r="111" spans="1:42" ht="12.75" customHeight="1" x14ac:dyDescent="0.2">
      <c r="A111" s="482"/>
      <c r="B111" s="482"/>
      <c r="C111" s="482"/>
      <c r="D111" s="482"/>
      <c r="E111" s="482"/>
      <c r="F111" s="482"/>
      <c r="G111" s="501"/>
      <c r="H111" s="482"/>
      <c r="I111" s="482"/>
      <c r="J111" s="482"/>
      <c r="K111" s="482"/>
      <c r="L111" s="482"/>
      <c r="M111" s="482"/>
      <c r="N111" s="482"/>
      <c r="O111" s="482"/>
      <c r="P111" s="482"/>
      <c r="Q111" s="482"/>
      <c r="R111" s="494"/>
      <c r="S111" s="482"/>
      <c r="T111" s="482"/>
      <c r="U111" s="482"/>
      <c r="V111" s="482"/>
      <c r="W111" s="482"/>
      <c r="X111" s="482"/>
      <c r="Y111" s="482"/>
      <c r="Z111" s="482"/>
      <c r="AA111" s="482"/>
      <c r="AB111" s="482"/>
      <c r="AC111" s="482"/>
      <c r="AD111" s="482"/>
      <c r="AE111" s="482"/>
      <c r="AF111" s="482"/>
      <c r="AG111" s="482"/>
      <c r="AH111" s="482"/>
      <c r="AI111" s="482"/>
      <c r="AJ111" s="482"/>
      <c r="AK111" s="482"/>
      <c r="AL111" s="482"/>
      <c r="AM111" s="482"/>
      <c r="AN111" s="482"/>
      <c r="AO111" s="482"/>
      <c r="AP111" s="482"/>
    </row>
    <row r="112" spans="1:42" ht="12.75" customHeight="1" x14ac:dyDescent="0.2">
      <c r="A112" s="482"/>
      <c r="B112" s="482"/>
      <c r="C112" s="482"/>
      <c r="D112" s="482"/>
      <c r="E112" s="482"/>
      <c r="F112" s="482"/>
      <c r="G112" s="501"/>
      <c r="H112" s="482"/>
      <c r="I112" s="482"/>
      <c r="J112" s="482"/>
      <c r="K112" s="482"/>
      <c r="L112" s="482"/>
      <c r="M112" s="482"/>
      <c r="N112" s="482"/>
      <c r="O112" s="482"/>
      <c r="P112" s="482"/>
      <c r="Q112" s="482"/>
      <c r="R112" s="494"/>
      <c r="S112" s="482"/>
      <c r="T112" s="482"/>
      <c r="U112" s="482"/>
      <c r="V112" s="482"/>
      <c r="W112" s="482"/>
      <c r="X112" s="482"/>
      <c r="Y112" s="482"/>
      <c r="Z112" s="482"/>
      <c r="AA112" s="482"/>
      <c r="AB112" s="482"/>
      <c r="AC112" s="482"/>
      <c r="AD112" s="482"/>
      <c r="AE112" s="482"/>
      <c r="AF112" s="482"/>
      <c r="AG112" s="482"/>
      <c r="AH112" s="482"/>
      <c r="AI112" s="482"/>
      <c r="AJ112" s="482"/>
      <c r="AK112" s="482"/>
      <c r="AL112" s="482"/>
      <c r="AM112" s="482"/>
      <c r="AN112" s="482"/>
      <c r="AO112" s="482"/>
      <c r="AP112" s="482"/>
    </row>
    <row r="113" spans="1:42" ht="12.75" customHeight="1" x14ac:dyDescent="0.2">
      <c r="A113" s="482"/>
      <c r="B113" s="112"/>
      <c r="C113" s="482"/>
      <c r="D113" s="482"/>
      <c r="E113" s="482"/>
      <c r="F113" s="482"/>
      <c r="G113" s="482"/>
      <c r="H113" s="482"/>
      <c r="I113" s="482"/>
      <c r="J113" s="482"/>
      <c r="K113" s="482"/>
      <c r="L113" s="482"/>
      <c r="M113" s="482"/>
      <c r="N113" s="482"/>
      <c r="O113" s="482"/>
      <c r="P113" s="482"/>
      <c r="Q113" s="482"/>
      <c r="R113" s="482"/>
      <c r="S113" s="482"/>
      <c r="T113" s="482"/>
      <c r="U113" s="482"/>
      <c r="V113" s="482"/>
      <c r="W113" s="482"/>
      <c r="X113" s="482"/>
      <c r="Y113" s="482"/>
      <c r="Z113" s="482"/>
      <c r="AA113" s="482"/>
      <c r="AB113" s="482"/>
      <c r="AC113" s="482"/>
      <c r="AD113" s="482"/>
      <c r="AE113" s="482"/>
      <c r="AF113" s="482"/>
      <c r="AG113" s="482"/>
      <c r="AH113" s="482"/>
      <c r="AI113" s="482"/>
      <c r="AJ113" s="482"/>
      <c r="AK113" s="482"/>
      <c r="AL113" s="482"/>
      <c r="AM113" s="482"/>
      <c r="AN113" s="482"/>
      <c r="AO113" s="482"/>
      <c r="AP113" s="482"/>
    </row>
    <row r="114" spans="1:42" ht="12.75" customHeight="1" x14ac:dyDescent="0.2">
      <c r="A114" s="482"/>
      <c r="B114" s="112"/>
      <c r="C114" s="482"/>
      <c r="D114" s="482"/>
      <c r="E114" s="482"/>
      <c r="F114" s="482"/>
      <c r="G114" s="482"/>
      <c r="H114" s="482"/>
      <c r="I114" s="482"/>
      <c r="J114" s="482"/>
      <c r="K114" s="482"/>
      <c r="L114" s="482"/>
      <c r="M114" s="482"/>
      <c r="N114" s="482"/>
      <c r="O114" s="482"/>
      <c r="P114" s="482"/>
      <c r="Q114" s="482"/>
      <c r="R114" s="482"/>
      <c r="S114" s="482"/>
      <c r="T114" s="482"/>
      <c r="U114" s="482"/>
      <c r="V114" s="482"/>
      <c r="W114" s="482"/>
      <c r="X114" s="482"/>
      <c r="Y114" s="482"/>
      <c r="Z114" s="482"/>
      <c r="AA114" s="482"/>
      <c r="AB114" s="482"/>
      <c r="AC114" s="482"/>
      <c r="AD114" s="482"/>
      <c r="AE114" s="482"/>
      <c r="AF114" s="482"/>
      <c r="AG114" s="482"/>
      <c r="AH114" s="482"/>
      <c r="AI114" s="482"/>
      <c r="AJ114" s="482"/>
      <c r="AK114" s="482"/>
      <c r="AL114" s="482"/>
      <c r="AM114" s="482"/>
      <c r="AN114" s="482"/>
      <c r="AO114" s="482"/>
      <c r="AP114" s="482"/>
    </row>
    <row r="115" spans="1:42" ht="12.75" customHeight="1" x14ac:dyDescent="0.2">
      <c r="A115" s="482"/>
      <c r="B115" s="11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row>
    <row r="116" spans="1:42" ht="12.75" customHeight="1" x14ac:dyDescent="0.2">
      <c r="A116" s="482"/>
      <c r="B116" s="11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482"/>
      <c r="AE116" s="482"/>
      <c r="AF116" s="482"/>
      <c r="AG116" s="482"/>
      <c r="AH116" s="482"/>
      <c r="AI116" s="482"/>
      <c r="AJ116" s="482"/>
      <c r="AK116" s="482"/>
      <c r="AL116" s="482"/>
      <c r="AM116" s="482"/>
      <c r="AN116" s="482"/>
      <c r="AO116" s="482"/>
      <c r="AP116" s="482"/>
    </row>
    <row r="117" spans="1:42" ht="12.75" customHeight="1" x14ac:dyDescent="0.2">
      <c r="A117" s="482"/>
      <c r="B117" s="112"/>
      <c r="C117" s="482"/>
      <c r="D117" s="482"/>
      <c r="E117" s="482"/>
      <c r="F117" s="482"/>
      <c r="G117" s="482"/>
      <c r="H117" s="482"/>
      <c r="I117" s="482"/>
      <c r="J117" s="482"/>
      <c r="K117" s="482"/>
      <c r="L117" s="482"/>
      <c r="M117" s="482"/>
      <c r="N117" s="482"/>
      <c r="O117" s="482"/>
      <c r="P117" s="482"/>
      <c r="Q117" s="482"/>
      <c r="R117" s="482"/>
      <c r="S117" s="482"/>
      <c r="T117" s="482"/>
      <c r="U117" s="482"/>
      <c r="V117" s="482"/>
      <c r="W117" s="482"/>
      <c r="X117" s="482"/>
      <c r="Y117" s="482"/>
      <c r="Z117" s="482"/>
      <c r="AA117" s="482"/>
      <c r="AB117" s="482"/>
      <c r="AC117" s="482"/>
      <c r="AD117" s="482"/>
      <c r="AE117" s="482"/>
      <c r="AF117" s="482"/>
      <c r="AG117" s="482"/>
      <c r="AH117" s="482"/>
      <c r="AI117" s="482"/>
      <c r="AJ117" s="482"/>
      <c r="AK117" s="482"/>
      <c r="AL117" s="482"/>
      <c r="AM117" s="482"/>
      <c r="AN117" s="482"/>
      <c r="AO117" s="482"/>
      <c r="AP117" s="482"/>
    </row>
    <row r="118" spans="1:42" ht="12.75" customHeight="1" x14ac:dyDescent="0.2">
      <c r="A118" s="482"/>
      <c r="B118" s="7"/>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2"/>
      <c r="Z118" s="482"/>
      <c r="AA118" s="482"/>
      <c r="AB118" s="482"/>
      <c r="AC118" s="482"/>
      <c r="AD118" s="482"/>
      <c r="AE118" s="482"/>
      <c r="AF118" s="482"/>
      <c r="AG118" s="482"/>
      <c r="AH118" s="482"/>
      <c r="AI118" s="482"/>
      <c r="AJ118" s="482"/>
      <c r="AK118" s="482"/>
      <c r="AL118" s="482"/>
      <c r="AM118" s="482"/>
      <c r="AN118" s="482"/>
      <c r="AO118" s="482"/>
      <c r="AP118" s="482"/>
    </row>
    <row r="119" spans="1:42" ht="12.75" customHeight="1" x14ac:dyDescent="0.2">
      <c r="A119" s="482"/>
      <c r="B119" s="482"/>
      <c r="C119" s="482"/>
      <c r="D119" s="482"/>
      <c r="E119" s="482"/>
      <c r="F119" s="482"/>
      <c r="G119" s="482"/>
      <c r="H119" s="482"/>
      <c r="I119" s="482"/>
      <c r="J119" s="482"/>
      <c r="K119" s="482"/>
      <c r="L119" s="482"/>
      <c r="M119" s="482"/>
      <c r="N119" s="482"/>
      <c r="O119" s="482"/>
      <c r="P119" s="482"/>
      <c r="Q119" s="482"/>
      <c r="R119" s="482"/>
      <c r="S119" s="482"/>
      <c r="T119" s="482"/>
      <c r="U119" s="482"/>
      <c r="V119" s="482"/>
      <c r="W119" s="482"/>
      <c r="X119" s="482"/>
      <c r="Y119" s="482"/>
      <c r="Z119" s="482"/>
      <c r="AA119" s="482"/>
      <c r="AB119" s="482"/>
      <c r="AC119" s="482"/>
      <c r="AD119" s="482"/>
      <c r="AE119" s="482"/>
      <c r="AF119" s="482"/>
      <c r="AG119" s="482"/>
      <c r="AH119" s="482"/>
      <c r="AI119" s="482"/>
      <c r="AJ119" s="482"/>
      <c r="AK119" s="482"/>
      <c r="AL119" s="482"/>
      <c r="AM119" s="482"/>
      <c r="AN119" s="482"/>
      <c r="AO119" s="482"/>
      <c r="AP119" s="482"/>
    </row>
    <row r="120" spans="1:42" ht="12.75" customHeight="1" x14ac:dyDescent="0.2">
      <c r="A120" s="482"/>
      <c r="B120" s="482"/>
      <c r="C120" s="482"/>
      <c r="D120" s="482"/>
      <c r="E120" s="482"/>
      <c r="F120" s="482"/>
      <c r="G120" s="482"/>
      <c r="H120" s="482"/>
      <c r="I120" s="482"/>
      <c r="J120" s="482"/>
      <c r="K120" s="482"/>
      <c r="L120" s="482"/>
      <c r="M120" s="482"/>
      <c r="N120" s="482"/>
      <c r="O120" s="482"/>
      <c r="P120" s="482"/>
      <c r="Q120" s="482"/>
      <c r="R120" s="482"/>
      <c r="S120" s="482"/>
      <c r="T120" s="482"/>
      <c r="U120" s="482"/>
      <c r="V120" s="482"/>
      <c r="W120" s="482"/>
      <c r="X120" s="482"/>
      <c r="Y120" s="482"/>
      <c r="Z120" s="482"/>
      <c r="AA120" s="482"/>
      <c r="AB120" s="482"/>
      <c r="AC120" s="482"/>
      <c r="AD120" s="482"/>
      <c r="AE120" s="482"/>
      <c r="AF120" s="482"/>
      <c r="AG120" s="482"/>
      <c r="AH120" s="482"/>
      <c r="AI120" s="482"/>
      <c r="AJ120" s="482"/>
      <c r="AK120" s="482"/>
      <c r="AL120" s="482"/>
      <c r="AM120" s="482"/>
      <c r="AN120" s="482"/>
      <c r="AO120" s="482"/>
      <c r="AP120" s="482"/>
    </row>
    <row r="121" spans="1:42" ht="12.75" customHeight="1" x14ac:dyDescent="0.2">
      <c r="A121" s="482"/>
      <c r="B121" s="482"/>
      <c r="C121" s="482"/>
      <c r="D121" s="482"/>
      <c r="E121" s="482"/>
      <c r="F121" s="482"/>
      <c r="G121" s="482"/>
      <c r="H121" s="482"/>
      <c r="I121" s="482"/>
      <c r="J121" s="482"/>
      <c r="K121" s="482"/>
      <c r="L121" s="482"/>
      <c r="M121" s="482"/>
      <c r="N121" s="482"/>
      <c r="O121" s="482"/>
      <c r="P121" s="482"/>
      <c r="Q121" s="482"/>
      <c r="R121" s="482"/>
      <c r="S121" s="482"/>
      <c r="T121" s="482"/>
      <c r="U121" s="482"/>
      <c r="V121" s="482"/>
      <c r="W121" s="482"/>
      <c r="X121" s="482"/>
      <c r="Y121" s="482"/>
      <c r="Z121" s="482"/>
      <c r="AA121" s="482"/>
      <c r="AB121" s="482"/>
      <c r="AC121" s="482"/>
      <c r="AD121" s="482"/>
      <c r="AE121" s="482"/>
      <c r="AF121" s="482"/>
      <c r="AG121" s="482"/>
      <c r="AH121" s="482"/>
      <c r="AI121" s="482"/>
      <c r="AJ121" s="482"/>
      <c r="AK121" s="482"/>
      <c r="AL121" s="482"/>
      <c r="AM121" s="482"/>
      <c r="AN121" s="482"/>
      <c r="AO121" s="482"/>
      <c r="AP121" s="482"/>
    </row>
    <row r="122" spans="1:42" ht="12.75" customHeight="1" x14ac:dyDescent="0.2">
      <c r="A122" s="482"/>
      <c r="B122" s="482"/>
      <c r="C122" s="482"/>
      <c r="D122" s="482"/>
      <c r="E122" s="482"/>
      <c r="F122" s="482"/>
      <c r="G122" s="482"/>
      <c r="H122" s="482"/>
      <c r="I122" s="482"/>
      <c r="J122" s="482"/>
      <c r="K122" s="482"/>
      <c r="L122" s="482"/>
      <c r="M122" s="482"/>
      <c r="N122" s="482"/>
      <c r="O122" s="482"/>
      <c r="P122" s="482"/>
      <c r="Q122" s="482"/>
      <c r="R122" s="482"/>
      <c r="S122" s="482"/>
      <c r="T122" s="482"/>
      <c r="U122" s="482"/>
      <c r="V122" s="482"/>
      <c r="W122" s="482"/>
      <c r="X122" s="482"/>
      <c r="Y122" s="482"/>
      <c r="Z122" s="482"/>
      <c r="AA122" s="482"/>
      <c r="AB122" s="482"/>
      <c r="AC122" s="482"/>
      <c r="AD122" s="482"/>
      <c r="AE122" s="482"/>
      <c r="AF122" s="482"/>
      <c r="AG122" s="482"/>
      <c r="AH122" s="482"/>
      <c r="AI122" s="482"/>
      <c r="AJ122" s="482"/>
      <c r="AK122" s="482"/>
      <c r="AL122" s="482"/>
      <c r="AM122" s="482"/>
      <c r="AN122" s="482"/>
      <c r="AO122" s="482"/>
      <c r="AP122" s="482"/>
    </row>
    <row r="123" spans="1:42" ht="12.75" customHeight="1" x14ac:dyDescent="0.2">
      <c r="A123" s="482"/>
      <c r="B123" s="482"/>
      <c r="C123" s="482"/>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row>
    <row r="124" spans="1:42" ht="12.75" customHeight="1" x14ac:dyDescent="0.2">
      <c r="A124" s="482"/>
      <c r="B124" s="482"/>
      <c r="C124" s="482"/>
      <c r="D124" s="482"/>
      <c r="E124" s="482"/>
      <c r="F124" s="482"/>
      <c r="G124" s="482"/>
      <c r="H124" s="482"/>
      <c r="I124" s="482"/>
      <c r="J124" s="482"/>
      <c r="K124" s="482"/>
      <c r="L124" s="482"/>
      <c r="M124" s="482"/>
      <c r="N124" s="482"/>
      <c r="O124" s="482"/>
      <c r="P124" s="482"/>
      <c r="Q124" s="482"/>
      <c r="R124" s="482"/>
      <c r="S124" s="482"/>
      <c r="T124" s="482"/>
      <c r="U124" s="482"/>
      <c r="V124" s="482"/>
      <c r="W124" s="482"/>
      <c r="X124" s="482"/>
      <c r="Y124" s="482"/>
      <c r="Z124" s="482"/>
      <c r="AA124" s="482"/>
      <c r="AB124" s="482"/>
      <c r="AC124" s="482"/>
      <c r="AD124" s="482"/>
      <c r="AE124" s="482"/>
      <c r="AF124" s="482"/>
      <c r="AG124" s="482"/>
      <c r="AH124" s="482"/>
      <c r="AI124" s="482"/>
      <c r="AJ124" s="482"/>
      <c r="AK124" s="482"/>
      <c r="AL124" s="482"/>
      <c r="AM124" s="482"/>
      <c r="AN124" s="482"/>
      <c r="AO124" s="482"/>
      <c r="AP124" s="482"/>
    </row>
    <row r="125" spans="1:42" ht="12.75" customHeight="1" x14ac:dyDescent="0.2">
      <c r="A125" s="482"/>
      <c r="B125" s="482"/>
      <c r="C125" s="482"/>
      <c r="D125" s="482"/>
      <c r="E125" s="482"/>
      <c r="F125" s="482"/>
      <c r="G125" s="482"/>
      <c r="H125" s="485" t="s">
        <v>2795</v>
      </c>
      <c r="I125" s="482"/>
      <c r="J125" s="482"/>
      <c r="K125" s="482"/>
      <c r="L125" s="482"/>
      <c r="M125" s="485" t="s">
        <v>2796</v>
      </c>
      <c r="N125" s="482"/>
      <c r="O125" s="482"/>
      <c r="P125" s="482"/>
      <c r="Q125" s="482"/>
      <c r="R125" s="482"/>
      <c r="S125" s="482"/>
      <c r="T125" s="482"/>
      <c r="U125" s="482"/>
      <c r="V125" s="482"/>
      <c r="W125" s="482"/>
      <c r="X125" s="482"/>
      <c r="Y125" s="482"/>
      <c r="Z125" s="482"/>
      <c r="AA125" s="482"/>
      <c r="AB125" s="482"/>
      <c r="AC125" s="482"/>
      <c r="AD125" s="482"/>
      <c r="AE125" s="482"/>
      <c r="AF125" s="482"/>
      <c r="AG125" s="482"/>
      <c r="AH125" s="482"/>
      <c r="AI125" s="482"/>
      <c r="AJ125" s="482"/>
      <c r="AK125" s="482"/>
      <c r="AL125" s="482"/>
      <c r="AM125" s="482"/>
      <c r="AN125" s="482"/>
      <c r="AO125" s="482"/>
      <c r="AP125" s="482"/>
    </row>
    <row r="126" spans="1:42" ht="25.5" customHeight="1" x14ac:dyDescent="0.2">
      <c r="A126" s="707" t="s">
        <v>2765</v>
      </c>
      <c r="B126" s="487" t="s">
        <v>2791</v>
      </c>
      <c r="C126" s="114" t="s">
        <v>52</v>
      </c>
      <c r="D126" s="114" t="s">
        <v>53</v>
      </c>
      <c r="E126" s="114" t="s">
        <v>54</v>
      </c>
      <c r="F126" s="114" t="s">
        <v>55</v>
      </c>
      <c r="G126" s="482"/>
      <c r="H126" s="707" t="s">
        <v>2765</v>
      </c>
      <c r="I126" s="487" t="s">
        <v>2791</v>
      </c>
      <c r="J126" s="488" t="s">
        <v>1452</v>
      </c>
      <c r="K126" s="489"/>
      <c r="L126" s="490"/>
      <c r="M126" s="707" t="s">
        <v>2765</v>
      </c>
      <c r="N126" s="487" t="s">
        <v>2791</v>
      </c>
      <c r="O126" s="488" t="s">
        <v>2797</v>
      </c>
      <c r="P126" s="488" t="s">
        <v>2798</v>
      </c>
      <c r="Q126" s="482"/>
      <c r="R126" s="482"/>
      <c r="S126" s="490"/>
      <c r="T126" s="489"/>
      <c r="U126" s="489"/>
      <c r="V126" s="489"/>
      <c r="W126" s="489"/>
      <c r="X126" s="490"/>
      <c r="Y126" s="489"/>
      <c r="Z126" s="489"/>
      <c r="AA126" s="489"/>
      <c r="AB126" s="489"/>
      <c r="AC126" s="490"/>
      <c r="AD126" s="489"/>
      <c r="AE126" s="489"/>
      <c r="AF126" s="489"/>
      <c r="AG126" s="489"/>
      <c r="AH126" s="490"/>
      <c r="AI126" s="489"/>
      <c r="AJ126" s="489"/>
      <c r="AK126" s="489"/>
      <c r="AL126" s="489"/>
      <c r="AM126" s="490"/>
      <c r="AN126" s="489"/>
      <c r="AO126" s="489"/>
      <c r="AP126" s="489"/>
    </row>
    <row r="127" spans="1:42" ht="12.75" customHeight="1" x14ac:dyDescent="0.2">
      <c r="A127" s="531"/>
      <c r="B127" s="116" t="s">
        <v>1752</v>
      </c>
      <c r="C127" s="492">
        <f>'Raw Tabel Perhitungan'!C228</f>
        <v>0</v>
      </c>
      <c r="D127" s="492">
        <f>'Raw Tabel Perhitungan'!D228</f>
        <v>1</v>
      </c>
      <c r="E127" s="492">
        <f>'Raw Tabel Perhitungan'!E228</f>
        <v>0</v>
      </c>
      <c r="F127" s="492">
        <f>'Raw Tabel Perhitungan'!F228</f>
        <v>0</v>
      </c>
      <c r="G127" s="482"/>
      <c r="H127" s="531"/>
      <c r="I127" s="116" t="s">
        <v>1752</v>
      </c>
      <c r="J127" s="492">
        <f t="shared" ref="J127:J129" si="9">SUM(C127:D127)</f>
        <v>1</v>
      </c>
      <c r="K127" s="493"/>
      <c r="L127" s="482"/>
      <c r="M127" s="531"/>
      <c r="N127" s="116" t="s">
        <v>1752</v>
      </c>
      <c r="O127" s="492">
        <f>[2]Keperawatan!C125</f>
        <v>0</v>
      </c>
      <c r="P127" s="492">
        <f t="shared" ref="P127:P129" si="10">SUM(I127:J127)</f>
        <v>1</v>
      </c>
      <c r="Q127" s="482"/>
      <c r="R127" s="482"/>
      <c r="S127" s="482"/>
      <c r="T127" s="493"/>
      <c r="U127" s="493"/>
      <c r="V127" s="493"/>
      <c r="W127" s="493"/>
      <c r="X127" s="482"/>
      <c r="Y127" s="493"/>
      <c r="Z127" s="493"/>
      <c r="AA127" s="493"/>
      <c r="AB127" s="493"/>
      <c r="AC127" s="482"/>
      <c r="AD127" s="493"/>
      <c r="AE127" s="493"/>
      <c r="AF127" s="493"/>
      <c r="AG127" s="493"/>
      <c r="AH127" s="482"/>
      <c r="AI127" s="493"/>
      <c r="AJ127" s="493"/>
      <c r="AK127" s="493"/>
      <c r="AL127" s="493"/>
      <c r="AM127" s="482"/>
      <c r="AN127" s="493"/>
      <c r="AO127" s="493"/>
      <c r="AP127" s="493"/>
    </row>
    <row r="128" spans="1:42" ht="12.75" customHeight="1" x14ac:dyDescent="0.2">
      <c r="A128" s="531"/>
      <c r="B128" s="116" t="s">
        <v>1781</v>
      </c>
      <c r="C128" s="492">
        <f>'Raw Tabel Perhitungan'!H228</f>
        <v>0</v>
      </c>
      <c r="D128" s="492">
        <f>'Raw Tabel Perhitungan'!I228</f>
        <v>1</v>
      </c>
      <c r="E128" s="492">
        <f>'Raw Tabel Perhitungan'!J228</f>
        <v>0</v>
      </c>
      <c r="F128" s="492">
        <f>'Raw Tabel Perhitungan'!K228</f>
        <v>0</v>
      </c>
      <c r="G128" s="500"/>
      <c r="H128" s="531"/>
      <c r="I128" s="116" t="s">
        <v>1781</v>
      </c>
      <c r="J128" s="492">
        <f t="shared" si="9"/>
        <v>1</v>
      </c>
      <c r="K128" s="493"/>
      <c r="L128" s="482"/>
      <c r="M128" s="531"/>
      <c r="N128" s="116" t="s">
        <v>1781</v>
      </c>
      <c r="O128" s="492">
        <f>[2]Keperawatan!C126</f>
        <v>0</v>
      </c>
      <c r="P128" s="492">
        <f t="shared" si="10"/>
        <v>1</v>
      </c>
      <c r="Q128" s="490"/>
      <c r="R128" s="489"/>
      <c r="S128" s="482"/>
      <c r="T128" s="493"/>
      <c r="U128" s="493"/>
      <c r="V128" s="493"/>
      <c r="W128" s="493"/>
      <c r="X128" s="482"/>
      <c r="Y128" s="493"/>
      <c r="Z128" s="493"/>
      <c r="AA128" s="493"/>
      <c r="AB128" s="493"/>
      <c r="AC128" s="482"/>
      <c r="AD128" s="493"/>
      <c r="AE128" s="493"/>
      <c r="AF128" s="493"/>
      <c r="AG128" s="493"/>
      <c r="AH128" s="482"/>
      <c r="AI128" s="493"/>
      <c r="AJ128" s="493"/>
      <c r="AK128" s="493"/>
      <c r="AL128" s="493"/>
      <c r="AM128" s="482"/>
      <c r="AN128" s="493"/>
      <c r="AO128" s="493"/>
      <c r="AP128" s="493"/>
    </row>
    <row r="129" spans="1:42" ht="12.75" customHeight="1" x14ac:dyDescent="0.2">
      <c r="A129" s="531"/>
      <c r="B129" s="116" t="s">
        <v>2770</v>
      </c>
      <c r="C129" s="492">
        <f>'Raw Tabel Perhitungan'!M228</f>
        <v>0</v>
      </c>
      <c r="D129" s="492">
        <f>'Raw Tabel Perhitungan'!N228</f>
        <v>1</v>
      </c>
      <c r="E129" s="492">
        <f>'Raw Tabel Perhitungan'!O228</f>
        <v>0</v>
      </c>
      <c r="F129" s="492">
        <f>'Raw Tabel Perhitungan'!P228</f>
        <v>0</v>
      </c>
      <c r="G129" s="501"/>
      <c r="H129" s="531"/>
      <c r="I129" s="116" t="s">
        <v>2770</v>
      </c>
      <c r="J129" s="492">
        <f t="shared" si="9"/>
        <v>1</v>
      </c>
      <c r="K129" s="493"/>
      <c r="L129" s="482"/>
      <c r="M129" s="531"/>
      <c r="N129" s="116" t="s">
        <v>2770</v>
      </c>
      <c r="O129" s="492">
        <f>[2]Keperawatan!C127</f>
        <v>0</v>
      </c>
      <c r="P129" s="492">
        <f t="shared" si="10"/>
        <v>1</v>
      </c>
      <c r="Q129" s="482"/>
      <c r="R129" s="493"/>
      <c r="S129" s="482"/>
      <c r="T129" s="493"/>
      <c r="U129" s="493"/>
      <c r="V129" s="493"/>
      <c r="W129" s="493"/>
      <c r="X129" s="482"/>
      <c r="Y129" s="493"/>
      <c r="Z129" s="493"/>
      <c r="AA129" s="493"/>
      <c r="AB129" s="493"/>
      <c r="AC129" s="482"/>
      <c r="AD129" s="493"/>
      <c r="AE129" s="493"/>
      <c r="AF129" s="493"/>
      <c r="AG129" s="493"/>
      <c r="AH129" s="482"/>
      <c r="AI129" s="493"/>
      <c r="AJ129" s="493"/>
      <c r="AK129" s="493"/>
      <c r="AL129" s="493"/>
      <c r="AM129" s="482"/>
      <c r="AN129" s="493"/>
      <c r="AO129" s="493"/>
      <c r="AP129" s="493"/>
    </row>
    <row r="130" spans="1:42" ht="12.75" customHeight="1" x14ac:dyDescent="0.2">
      <c r="A130" s="482"/>
      <c r="B130" s="482"/>
      <c r="C130" s="482"/>
      <c r="D130" s="482"/>
      <c r="E130" s="482"/>
      <c r="F130" s="482"/>
      <c r="G130" s="501"/>
      <c r="H130" s="482"/>
      <c r="I130" s="482"/>
      <c r="J130" s="482"/>
      <c r="K130" s="482"/>
      <c r="L130" s="482"/>
      <c r="M130" s="482"/>
      <c r="N130" s="482"/>
      <c r="O130" s="482"/>
      <c r="P130" s="482"/>
      <c r="Q130" s="482"/>
      <c r="R130" s="493"/>
      <c r="S130" s="482"/>
      <c r="T130" s="482"/>
      <c r="U130" s="482"/>
      <c r="V130" s="482"/>
      <c r="W130" s="482"/>
      <c r="X130" s="482"/>
      <c r="Y130" s="482"/>
      <c r="Z130" s="482"/>
      <c r="AA130" s="482"/>
      <c r="AB130" s="482"/>
      <c r="AC130" s="482"/>
      <c r="AD130" s="482"/>
      <c r="AE130" s="482"/>
      <c r="AF130" s="482"/>
      <c r="AG130" s="482"/>
      <c r="AH130" s="482"/>
      <c r="AI130" s="482"/>
      <c r="AJ130" s="482"/>
      <c r="AK130" s="482"/>
      <c r="AL130" s="482"/>
      <c r="AM130" s="482"/>
      <c r="AN130" s="482"/>
      <c r="AO130" s="482"/>
      <c r="AP130" s="482"/>
    </row>
    <row r="131" spans="1:42" ht="12.75" customHeight="1" x14ac:dyDescent="0.2">
      <c r="A131" s="482"/>
      <c r="B131" s="482"/>
      <c r="C131" s="482"/>
      <c r="D131" s="482"/>
      <c r="E131" s="482"/>
      <c r="F131" s="482"/>
      <c r="G131" s="501"/>
      <c r="H131" s="482"/>
      <c r="I131" s="482"/>
      <c r="J131" s="482"/>
      <c r="K131" s="482"/>
      <c r="L131" s="482"/>
      <c r="M131" s="482"/>
      <c r="N131" s="482"/>
      <c r="O131" s="482"/>
      <c r="P131" s="482"/>
      <c r="Q131" s="482"/>
      <c r="R131" s="493"/>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c r="AO131" s="482"/>
      <c r="AP131" s="482"/>
    </row>
    <row r="132" spans="1:42" ht="12.75" customHeight="1" x14ac:dyDescent="0.2">
      <c r="A132" s="482"/>
      <c r="B132" s="482"/>
      <c r="C132" s="482"/>
      <c r="D132" s="482"/>
      <c r="E132" s="482"/>
      <c r="F132" s="482"/>
      <c r="G132" s="501"/>
      <c r="H132" s="482"/>
      <c r="I132" s="482"/>
      <c r="J132" s="482"/>
      <c r="K132" s="482"/>
      <c r="L132" s="482"/>
      <c r="M132" s="482"/>
      <c r="N132" s="482"/>
      <c r="O132" s="482"/>
      <c r="P132" s="482"/>
      <c r="Q132" s="482"/>
      <c r="R132" s="493"/>
      <c r="S132" s="482"/>
      <c r="T132" s="482"/>
      <c r="U132" s="482"/>
      <c r="V132" s="482"/>
      <c r="W132" s="482"/>
      <c r="X132" s="482"/>
      <c r="Y132" s="482"/>
      <c r="Z132" s="482"/>
      <c r="AA132" s="482"/>
      <c r="AB132" s="482"/>
      <c r="AC132" s="482"/>
      <c r="AD132" s="482"/>
      <c r="AE132" s="482"/>
      <c r="AF132" s="482"/>
      <c r="AG132" s="482"/>
      <c r="AH132" s="482"/>
      <c r="AI132" s="482"/>
      <c r="AJ132" s="482"/>
      <c r="AK132" s="482"/>
      <c r="AL132" s="482"/>
      <c r="AM132" s="482"/>
      <c r="AN132" s="482"/>
      <c r="AO132" s="482"/>
      <c r="AP132" s="482"/>
    </row>
    <row r="133" spans="1:42" ht="12.75" customHeight="1" x14ac:dyDescent="0.2">
      <c r="A133" s="482"/>
      <c r="B133" s="482"/>
      <c r="C133" s="482"/>
      <c r="D133" s="482"/>
      <c r="E133" s="482"/>
      <c r="F133" s="482"/>
      <c r="G133" s="501"/>
      <c r="H133" s="482"/>
      <c r="I133" s="482"/>
      <c r="J133" s="482"/>
      <c r="K133" s="482"/>
      <c r="L133" s="482"/>
      <c r="M133" s="482"/>
      <c r="N133" s="482"/>
      <c r="O133" s="482"/>
      <c r="P133" s="482"/>
      <c r="Q133" s="482"/>
      <c r="R133" s="493"/>
      <c r="S133" s="482"/>
      <c r="T133" s="482"/>
      <c r="U133" s="482"/>
      <c r="V133" s="482"/>
      <c r="W133" s="482"/>
      <c r="X133" s="482"/>
      <c r="Y133" s="482"/>
      <c r="Z133" s="482"/>
      <c r="AA133" s="482"/>
      <c r="AB133" s="482"/>
      <c r="AC133" s="482"/>
      <c r="AD133" s="482"/>
      <c r="AE133" s="482"/>
      <c r="AF133" s="482"/>
      <c r="AG133" s="482"/>
      <c r="AH133" s="482"/>
      <c r="AI133" s="482"/>
      <c r="AJ133" s="482"/>
      <c r="AK133" s="482"/>
      <c r="AL133" s="482"/>
      <c r="AM133" s="482"/>
      <c r="AN133" s="482"/>
      <c r="AO133" s="482"/>
      <c r="AP133" s="482"/>
    </row>
    <row r="134" spans="1:42" ht="12.75" customHeight="1" x14ac:dyDescent="0.2">
      <c r="A134" s="482"/>
      <c r="B134" s="482"/>
      <c r="C134" s="482"/>
      <c r="D134" s="482"/>
      <c r="E134" s="482"/>
      <c r="F134" s="482"/>
      <c r="G134" s="501"/>
      <c r="H134" s="482"/>
      <c r="I134" s="482"/>
      <c r="J134" s="482"/>
      <c r="K134" s="482"/>
      <c r="L134" s="482"/>
      <c r="M134" s="482"/>
      <c r="N134" s="482"/>
      <c r="O134" s="482"/>
      <c r="P134" s="482"/>
      <c r="Q134" s="482"/>
      <c r="R134" s="493"/>
      <c r="S134" s="482"/>
      <c r="T134" s="482"/>
      <c r="U134" s="482"/>
      <c r="V134" s="482"/>
      <c r="W134" s="482"/>
      <c r="X134" s="482"/>
      <c r="Y134" s="482"/>
      <c r="Z134" s="482"/>
      <c r="AA134" s="482"/>
      <c r="AB134" s="482"/>
      <c r="AC134" s="482"/>
      <c r="AD134" s="482"/>
      <c r="AE134" s="482"/>
      <c r="AF134" s="482"/>
      <c r="AG134" s="482"/>
      <c r="AH134" s="482"/>
      <c r="AI134" s="482"/>
      <c r="AJ134" s="482"/>
      <c r="AK134" s="482"/>
      <c r="AL134" s="482"/>
      <c r="AM134" s="482"/>
      <c r="AN134" s="482"/>
      <c r="AO134" s="482"/>
      <c r="AP134" s="482"/>
    </row>
    <row r="135" spans="1:42" ht="12.75" customHeight="1" x14ac:dyDescent="0.2">
      <c r="A135" s="482"/>
      <c r="B135" s="482"/>
      <c r="C135" s="482"/>
      <c r="D135" s="482"/>
      <c r="E135" s="482"/>
      <c r="F135" s="482"/>
      <c r="G135" s="501"/>
      <c r="H135" s="482"/>
      <c r="I135" s="482"/>
      <c r="J135" s="482"/>
      <c r="K135" s="482"/>
      <c r="L135" s="482"/>
      <c r="M135" s="482"/>
      <c r="N135" s="482"/>
      <c r="O135" s="482"/>
      <c r="P135" s="482"/>
      <c r="Q135" s="482"/>
      <c r="R135" s="493"/>
      <c r="S135" s="482"/>
      <c r="T135" s="482"/>
      <c r="U135" s="482"/>
      <c r="V135" s="482"/>
      <c r="W135" s="482"/>
      <c r="X135" s="482"/>
      <c r="Y135" s="482"/>
      <c r="Z135" s="482"/>
      <c r="AA135" s="482"/>
      <c r="AB135" s="482"/>
      <c r="AC135" s="482"/>
      <c r="AD135" s="482"/>
      <c r="AE135" s="482"/>
      <c r="AF135" s="482"/>
      <c r="AG135" s="482"/>
      <c r="AH135" s="482"/>
      <c r="AI135" s="482"/>
      <c r="AJ135" s="482"/>
      <c r="AK135" s="482"/>
      <c r="AL135" s="482"/>
      <c r="AM135" s="482"/>
      <c r="AN135" s="482"/>
      <c r="AO135" s="482"/>
      <c r="AP135" s="482"/>
    </row>
    <row r="136" spans="1:42" ht="12.75" customHeight="1" x14ac:dyDescent="0.2">
      <c r="A136" s="482"/>
      <c r="B136" s="7"/>
      <c r="C136" s="482"/>
      <c r="D136" s="482"/>
      <c r="E136" s="482"/>
      <c r="F136" s="482"/>
      <c r="G136" s="501"/>
      <c r="H136" s="482"/>
      <c r="I136" s="482"/>
      <c r="J136" s="482"/>
      <c r="K136" s="482"/>
      <c r="L136" s="482"/>
      <c r="M136" s="482"/>
      <c r="N136" s="482"/>
      <c r="O136" s="482"/>
      <c r="P136" s="482"/>
      <c r="Q136" s="482"/>
      <c r="R136" s="493"/>
      <c r="S136" s="482"/>
      <c r="T136" s="482"/>
      <c r="U136" s="482"/>
      <c r="V136" s="482"/>
      <c r="W136" s="482"/>
      <c r="X136" s="482"/>
      <c r="Y136" s="482"/>
      <c r="Z136" s="482"/>
      <c r="AA136" s="482"/>
      <c r="AB136" s="482"/>
      <c r="AC136" s="482"/>
      <c r="AD136" s="482"/>
      <c r="AE136" s="482"/>
      <c r="AF136" s="482"/>
      <c r="AG136" s="482"/>
      <c r="AH136" s="482"/>
      <c r="AI136" s="482"/>
      <c r="AJ136" s="482"/>
      <c r="AK136" s="482"/>
      <c r="AL136" s="482"/>
      <c r="AM136" s="482"/>
      <c r="AN136" s="482"/>
      <c r="AO136" s="482"/>
      <c r="AP136" s="482"/>
    </row>
    <row r="137" spans="1:42" ht="12.75" customHeight="1" x14ac:dyDescent="0.2">
      <c r="A137" s="482"/>
      <c r="B137" s="7"/>
      <c r="C137" s="482"/>
      <c r="D137" s="482"/>
      <c r="E137" s="482"/>
      <c r="F137" s="482"/>
      <c r="G137" s="501"/>
      <c r="H137" s="482"/>
      <c r="I137" s="482"/>
      <c r="J137" s="482"/>
      <c r="K137" s="482"/>
      <c r="L137" s="482"/>
      <c r="M137" s="482"/>
      <c r="N137" s="482"/>
      <c r="O137" s="482"/>
      <c r="P137" s="482"/>
      <c r="Q137" s="482"/>
      <c r="R137" s="493"/>
      <c r="S137" s="482"/>
      <c r="T137" s="482"/>
      <c r="U137" s="482"/>
      <c r="V137" s="482"/>
      <c r="W137" s="482"/>
      <c r="X137" s="482"/>
      <c r="Y137" s="482"/>
      <c r="Z137" s="482"/>
      <c r="AA137" s="482"/>
      <c r="AB137" s="482"/>
      <c r="AC137" s="482"/>
      <c r="AD137" s="482"/>
      <c r="AE137" s="482"/>
      <c r="AF137" s="482"/>
      <c r="AG137" s="482"/>
      <c r="AH137" s="482"/>
      <c r="AI137" s="482"/>
      <c r="AJ137" s="482"/>
      <c r="AK137" s="482"/>
      <c r="AL137" s="482"/>
      <c r="AM137" s="482"/>
      <c r="AN137" s="482"/>
      <c r="AO137" s="482"/>
      <c r="AP137" s="482"/>
    </row>
    <row r="138" spans="1:42" ht="12.75" customHeight="1" x14ac:dyDescent="0.2">
      <c r="A138" s="482"/>
      <c r="B138" s="7"/>
      <c r="C138" s="482"/>
      <c r="D138" s="482"/>
      <c r="E138" s="482"/>
      <c r="F138" s="482"/>
      <c r="G138" s="501"/>
      <c r="H138" s="482"/>
      <c r="I138" s="482"/>
      <c r="J138" s="482"/>
      <c r="K138" s="482"/>
      <c r="L138" s="482"/>
      <c r="M138" s="482"/>
      <c r="N138" s="482"/>
      <c r="O138" s="482"/>
      <c r="P138" s="482"/>
      <c r="Q138" s="482"/>
      <c r="R138" s="493"/>
      <c r="S138" s="482"/>
      <c r="T138" s="482"/>
      <c r="U138" s="482"/>
      <c r="V138" s="482"/>
      <c r="W138" s="482"/>
      <c r="X138" s="482"/>
      <c r="Y138" s="482"/>
      <c r="Z138" s="482"/>
      <c r="AA138" s="482"/>
      <c r="AB138" s="482"/>
      <c r="AC138" s="482"/>
      <c r="AD138" s="482"/>
      <c r="AE138" s="482"/>
      <c r="AF138" s="482"/>
      <c r="AG138" s="482"/>
      <c r="AH138" s="482"/>
      <c r="AI138" s="482"/>
      <c r="AJ138" s="482"/>
      <c r="AK138" s="482"/>
      <c r="AL138" s="482"/>
      <c r="AM138" s="482"/>
      <c r="AN138" s="482"/>
      <c r="AO138" s="482"/>
      <c r="AP138" s="482"/>
    </row>
    <row r="139" spans="1:42" ht="12.75" customHeight="1" x14ac:dyDescent="0.2">
      <c r="A139" s="482"/>
      <c r="B139" s="482"/>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c r="AM139" s="482"/>
      <c r="AN139" s="482"/>
      <c r="AO139" s="482"/>
      <c r="AP139" s="482"/>
    </row>
    <row r="140" spans="1:42" ht="12.75" customHeight="1" x14ac:dyDescent="0.2">
      <c r="A140" s="482"/>
      <c r="B140" s="482"/>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c r="AM140" s="482"/>
      <c r="AN140" s="482"/>
      <c r="AO140" s="482"/>
      <c r="AP140" s="482"/>
    </row>
    <row r="141" spans="1:42" ht="12.75" customHeight="1" x14ac:dyDescent="0.2">
      <c r="A141" s="482"/>
      <c r="B141" s="482"/>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c r="AM141" s="482"/>
      <c r="AN141" s="482"/>
      <c r="AO141" s="482"/>
      <c r="AP141" s="482"/>
    </row>
    <row r="142" spans="1:42" ht="12.75" customHeight="1" x14ac:dyDescent="0.2">
      <c r="A142" s="482"/>
      <c r="B142" s="482"/>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c r="AM142" s="482"/>
      <c r="AN142" s="482"/>
      <c r="AO142" s="482"/>
      <c r="AP142" s="482"/>
    </row>
    <row r="143" spans="1:42" ht="12.75" customHeight="1" x14ac:dyDescent="0.2">
      <c r="A143" s="482"/>
      <c r="B143" s="482"/>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c r="AM143" s="482"/>
      <c r="AN143" s="482"/>
      <c r="AO143" s="482"/>
      <c r="AP143" s="482"/>
    </row>
    <row r="144" spans="1:42" ht="12.75" customHeight="1" x14ac:dyDescent="0.2">
      <c r="A144" s="482"/>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c r="AM144" s="482"/>
      <c r="AN144" s="482"/>
      <c r="AO144" s="482"/>
      <c r="AP144" s="482"/>
    </row>
    <row r="145" spans="1:42" ht="12.75" customHeight="1" x14ac:dyDescent="0.2">
      <c r="A145" s="482"/>
      <c r="B145" s="482"/>
      <c r="C145" s="482"/>
      <c r="D145" s="482"/>
      <c r="E145" s="482"/>
      <c r="F145" s="482"/>
      <c r="G145" s="482"/>
      <c r="H145" s="485" t="s">
        <v>2795</v>
      </c>
      <c r="I145" s="482"/>
      <c r="J145" s="482"/>
      <c r="K145" s="482"/>
      <c r="L145" s="482"/>
      <c r="M145" s="485" t="s">
        <v>2796</v>
      </c>
      <c r="N145" s="482"/>
      <c r="O145" s="482"/>
      <c r="P145" s="482"/>
      <c r="Q145" s="482"/>
      <c r="R145" s="482"/>
      <c r="S145" s="482"/>
      <c r="T145" s="482"/>
      <c r="U145" s="482"/>
      <c r="V145" s="482"/>
      <c r="W145" s="482"/>
      <c r="X145" s="482"/>
      <c r="Y145" s="482"/>
      <c r="Z145" s="482"/>
      <c r="AA145" s="482"/>
      <c r="AB145" s="482"/>
      <c r="AC145" s="482"/>
      <c r="AD145" s="482"/>
      <c r="AE145" s="482"/>
      <c r="AF145" s="482"/>
      <c r="AG145" s="482"/>
      <c r="AH145" s="482"/>
      <c r="AI145" s="482"/>
      <c r="AJ145" s="482"/>
      <c r="AK145" s="482"/>
      <c r="AL145" s="482"/>
      <c r="AM145" s="482"/>
      <c r="AN145" s="482"/>
      <c r="AO145" s="482"/>
      <c r="AP145" s="482"/>
    </row>
    <row r="146" spans="1:42" ht="25.5" customHeight="1" x14ac:dyDescent="0.2">
      <c r="A146" s="707" t="s">
        <v>1458</v>
      </c>
      <c r="B146" s="487" t="s">
        <v>16</v>
      </c>
      <c r="C146" s="114" t="s">
        <v>52</v>
      </c>
      <c r="D146" s="114" t="s">
        <v>53</v>
      </c>
      <c r="E146" s="114" t="s">
        <v>54</v>
      </c>
      <c r="F146" s="114" t="s">
        <v>55</v>
      </c>
      <c r="G146" s="482"/>
      <c r="H146" s="707" t="s">
        <v>1458</v>
      </c>
      <c r="I146" s="487" t="s">
        <v>16</v>
      </c>
      <c r="J146" s="488" t="s">
        <v>1452</v>
      </c>
      <c r="K146" s="489"/>
      <c r="L146" s="490"/>
      <c r="M146" s="707" t="s">
        <v>1458</v>
      </c>
      <c r="N146" s="487" t="s">
        <v>16</v>
      </c>
      <c r="O146" s="488" t="s">
        <v>2797</v>
      </c>
      <c r="P146" s="488" t="s">
        <v>2798</v>
      </c>
      <c r="Q146" s="482"/>
      <c r="R146" s="482"/>
      <c r="S146" s="490"/>
      <c r="T146" s="489"/>
      <c r="U146" s="489"/>
      <c r="V146" s="489"/>
      <c r="W146" s="489"/>
      <c r="X146" s="490"/>
      <c r="Y146" s="489"/>
      <c r="Z146" s="489"/>
      <c r="AA146" s="489"/>
      <c r="AB146" s="489"/>
      <c r="AC146" s="490"/>
      <c r="AD146" s="489"/>
      <c r="AE146" s="489"/>
      <c r="AF146" s="489"/>
      <c r="AG146" s="489"/>
      <c r="AH146" s="490"/>
      <c r="AI146" s="489"/>
      <c r="AJ146" s="489"/>
      <c r="AK146" s="489"/>
      <c r="AL146" s="489"/>
      <c r="AM146" s="709"/>
      <c r="AN146" s="710"/>
      <c r="AO146" s="710"/>
      <c r="AP146" s="710"/>
    </row>
    <row r="147" spans="1:42" ht="12.75" customHeight="1" x14ac:dyDescent="0.2">
      <c r="A147" s="531"/>
      <c r="B147" s="24" t="s">
        <v>1150</v>
      </c>
      <c r="C147" s="492">
        <f>'Raw Tabel Perhitungan'!C265</f>
        <v>0</v>
      </c>
      <c r="D147" s="492">
        <f>'Raw Tabel Perhitungan'!D265</f>
        <v>0.5</v>
      </c>
      <c r="E147" s="492">
        <f>'Raw Tabel Perhitungan'!E265</f>
        <v>0.5</v>
      </c>
      <c r="F147" s="492">
        <f>'Raw Tabel Perhitungan'!F265</f>
        <v>0</v>
      </c>
      <c r="G147" s="482"/>
      <c r="H147" s="531"/>
      <c r="I147" s="24" t="s">
        <v>1150</v>
      </c>
      <c r="J147" s="492">
        <f t="shared" ref="J147:J149" si="11">SUM(C147:D147)</f>
        <v>0.5</v>
      </c>
      <c r="K147" s="494"/>
      <c r="L147" s="482"/>
      <c r="M147" s="531"/>
      <c r="N147" s="24" t="s">
        <v>1150</v>
      </c>
      <c r="O147" s="492">
        <f>[2]Keperawatan!C145</f>
        <v>0</v>
      </c>
      <c r="P147" s="492">
        <f t="shared" ref="P147:P149" si="12">SUM(I147:J147)</f>
        <v>0.5</v>
      </c>
      <c r="Q147" s="482"/>
      <c r="R147" s="482"/>
      <c r="S147" s="482"/>
      <c r="T147" s="494"/>
      <c r="U147" s="494"/>
      <c r="V147" s="494"/>
      <c r="W147" s="494"/>
      <c r="X147" s="482"/>
      <c r="Y147" s="494"/>
      <c r="Z147" s="494"/>
      <c r="AA147" s="494"/>
      <c r="AB147" s="494"/>
      <c r="AC147" s="482"/>
      <c r="AD147" s="482"/>
      <c r="AE147" s="482"/>
      <c r="AF147" s="482"/>
      <c r="AG147" s="482"/>
      <c r="AH147" s="482"/>
      <c r="AI147" s="482"/>
      <c r="AJ147" s="482"/>
      <c r="AK147" s="482"/>
      <c r="AL147" s="482"/>
      <c r="AM147" s="490"/>
      <c r="AN147" s="489"/>
      <c r="AO147" s="489"/>
      <c r="AP147" s="489"/>
    </row>
    <row r="148" spans="1:42" ht="12.75" customHeight="1" x14ac:dyDescent="0.2">
      <c r="A148" s="531"/>
      <c r="B148" s="24" t="s">
        <v>1235</v>
      </c>
      <c r="C148" s="492">
        <f>'Raw Tabel Perhitungan'!H265</f>
        <v>0</v>
      </c>
      <c r="D148" s="492">
        <f>'Raw Tabel Perhitungan'!I265</f>
        <v>0.5</v>
      </c>
      <c r="E148" s="492">
        <f>'Raw Tabel Perhitungan'!J265</f>
        <v>0.5</v>
      </c>
      <c r="F148" s="492">
        <f>'Raw Tabel Perhitungan'!K265</f>
        <v>0</v>
      </c>
      <c r="G148" s="482"/>
      <c r="H148" s="531"/>
      <c r="I148" s="24" t="s">
        <v>1235</v>
      </c>
      <c r="J148" s="492">
        <f t="shared" si="11"/>
        <v>0.5</v>
      </c>
      <c r="K148" s="494"/>
      <c r="L148" s="482"/>
      <c r="M148" s="531"/>
      <c r="N148" s="24" t="s">
        <v>1235</v>
      </c>
      <c r="O148" s="492">
        <f>[2]Keperawatan!C146</f>
        <v>0</v>
      </c>
      <c r="P148" s="492">
        <f t="shared" si="12"/>
        <v>0.5</v>
      </c>
      <c r="Q148" s="482"/>
      <c r="R148" s="482"/>
      <c r="S148" s="482"/>
      <c r="T148" s="494"/>
      <c r="U148" s="494"/>
      <c r="V148" s="494"/>
      <c r="W148" s="494"/>
      <c r="X148" s="482"/>
      <c r="Y148" s="494"/>
      <c r="Z148" s="494"/>
      <c r="AA148" s="494"/>
      <c r="AB148" s="494"/>
      <c r="AC148" s="482"/>
      <c r="AD148" s="482"/>
      <c r="AE148" s="482"/>
      <c r="AF148" s="482"/>
      <c r="AG148" s="482"/>
      <c r="AH148" s="482"/>
      <c r="AI148" s="482"/>
      <c r="AJ148" s="482"/>
      <c r="AK148" s="482"/>
      <c r="AL148" s="482"/>
      <c r="AM148" s="482"/>
      <c r="AN148" s="482"/>
      <c r="AO148" s="482"/>
      <c r="AP148" s="482"/>
    </row>
    <row r="149" spans="1:42" ht="12.75" customHeight="1" x14ac:dyDescent="0.2">
      <c r="A149" s="532"/>
      <c r="B149" s="24" t="s">
        <v>1299</v>
      </c>
      <c r="C149" s="492">
        <f>'Raw Tabel Perhitungan'!M265</f>
        <v>0</v>
      </c>
      <c r="D149" s="492">
        <f>'Raw Tabel Perhitungan'!N265</f>
        <v>1</v>
      </c>
      <c r="E149" s="492">
        <f>'Raw Tabel Perhitungan'!O265</f>
        <v>0</v>
      </c>
      <c r="F149" s="492">
        <f>'Raw Tabel Perhitungan'!P265</f>
        <v>0</v>
      </c>
      <c r="G149" s="482"/>
      <c r="H149" s="532"/>
      <c r="I149" s="24" t="s">
        <v>1299</v>
      </c>
      <c r="J149" s="492">
        <f t="shared" si="11"/>
        <v>1</v>
      </c>
      <c r="K149" s="494"/>
      <c r="L149" s="482"/>
      <c r="M149" s="532"/>
      <c r="N149" s="24" t="s">
        <v>1299</v>
      </c>
      <c r="O149" s="492">
        <f>[2]Keperawatan!C147</f>
        <v>0</v>
      </c>
      <c r="P149" s="491">
        <f t="shared" si="12"/>
        <v>1</v>
      </c>
      <c r="Q149" s="482"/>
      <c r="R149" s="482"/>
      <c r="S149" s="482"/>
      <c r="T149" s="494"/>
      <c r="U149" s="494"/>
      <c r="V149" s="494"/>
      <c r="W149" s="494"/>
      <c r="X149" s="482"/>
      <c r="Y149" s="494"/>
      <c r="Z149" s="494"/>
      <c r="AA149" s="494"/>
      <c r="AB149" s="494"/>
      <c r="AC149" s="482"/>
      <c r="AD149" s="482"/>
      <c r="AE149" s="482"/>
      <c r="AF149" s="482"/>
      <c r="AG149" s="482"/>
      <c r="AH149" s="482"/>
      <c r="AI149" s="482"/>
      <c r="AJ149" s="482"/>
      <c r="AK149" s="482"/>
      <c r="AL149" s="482"/>
      <c r="AM149" s="482"/>
      <c r="AN149" s="482"/>
      <c r="AO149" s="482"/>
      <c r="AP149" s="482"/>
    </row>
    <row r="150" spans="1:42" ht="12.75" customHeight="1" x14ac:dyDescent="0.2">
      <c r="A150" s="482"/>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82"/>
      <c r="Y150" s="482"/>
      <c r="Z150" s="482"/>
      <c r="AA150" s="482"/>
      <c r="AB150" s="482"/>
      <c r="AC150" s="482"/>
      <c r="AD150" s="482"/>
      <c r="AE150" s="482"/>
      <c r="AF150" s="482"/>
      <c r="AG150" s="482"/>
      <c r="AH150" s="482"/>
      <c r="AI150" s="482"/>
      <c r="AJ150" s="482"/>
      <c r="AK150" s="482"/>
      <c r="AL150" s="482"/>
      <c r="AM150" s="482"/>
      <c r="AN150" s="482"/>
      <c r="AO150" s="482"/>
      <c r="AP150" s="482"/>
    </row>
    <row r="151" spans="1:42" ht="12.75" customHeight="1" x14ac:dyDescent="0.2">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c r="AE151" s="482"/>
      <c r="AF151" s="482"/>
      <c r="AG151" s="482"/>
      <c r="AH151" s="482"/>
      <c r="AI151" s="482"/>
      <c r="AJ151" s="482"/>
      <c r="AK151" s="482"/>
      <c r="AL151" s="482"/>
      <c r="AM151" s="482"/>
      <c r="AN151" s="482"/>
      <c r="AO151" s="482"/>
      <c r="AP151" s="482"/>
    </row>
    <row r="152" spans="1:42" ht="12.75" customHeight="1" x14ac:dyDescent="0.2">
      <c r="A152" s="482"/>
      <c r="B152" s="482"/>
      <c r="C152" s="482"/>
      <c r="D152" s="482"/>
      <c r="E152" s="482"/>
      <c r="F152" s="482"/>
      <c r="G152" s="482"/>
      <c r="H152" s="482"/>
      <c r="I152" s="482"/>
      <c r="J152" s="482"/>
      <c r="K152" s="482"/>
      <c r="L152" s="482"/>
      <c r="M152" s="482"/>
      <c r="N152" s="482"/>
      <c r="O152" s="482"/>
      <c r="P152" s="482"/>
      <c r="Q152" s="482"/>
      <c r="R152" s="482"/>
      <c r="S152" s="482"/>
      <c r="T152" s="482"/>
      <c r="U152" s="482"/>
      <c r="V152" s="482"/>
      <c r="W152" s="482"/>
      <c r="X152" s="482"/>
      <c r="Y152" s="482"/>
      <c r="Z152" s="482"/>
      <c r="AA152" s="482"/>
      <c r="AB152" s="482"/>
      <c r="AC152" s="482"/>
      <c r="AD152" s="482"/>
      <c r="AE152" s="482"/>
      <c r="AF152" s="482"/>
      <c r="AG152" s="482"/>
      <c r="AH152" s="482"/>
      <c r="AI152" s="482"/>
      <c r="AJ152" s="482"/>
      <c r="AK152" s="482"/>
      <c r="AL152" s="482"/>
      <c r="AM152" s="482"/>
      <c r="AN152" s="482"/>
      <c r="AO152" s="482"/>
      <c r="AP152" s="482"/>
    </row>
    <row r="153" spans="1:42" ht="12.75" customHeight="1" x14ac:dyDescent="0.2">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c r="AE153" s="482"/>
      <c r="AF153" s="482"/>
      <c r="AG153" s="482"/>
      <c r="AH153" s="482"/>
      <c r="AI153" s="482"/>
      <c r="AJ153" s="482"/>
      <c r="AK153" s="482"/>
      <c r="AL153" s="482"/>
      <c r="AM153" s="482"/>
      <c r="AN153" s="482"/>
      <c r="AO153" s="482"/>
      <c r="AP153" s="482"/>
    </row>
    <row r="154" spans="1:42" ht="25.5" customHeight="1" x14ac:dyDescent="0.2">
      <c r="A154" s="482"/>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2"/>
      <c r="Z154" s="482"/>
      <c r="AA154" s="482"/>
      <c r="AB154" s="482"/>
      <c r="AC154" s="482"/>
      <c r="AD154" s="482"/>
      <c r="AE154" s="482"/>
      <c r="AF154" s="482"/>
      <c r="AG154" s="482"/>
      <c r="AH154" s="482"/>
      <c r="AI154" s="482"/>
      <c r="AJ154" s="482"/>
      <c r="AK154" s="482"/>
      <c r="AL154" s="482"/>
      <c r="AM154" s="482"/>
      <c r="AN154" s="482"/>
      <c r="AO154" s="482"/>
      <c r="AP154" s="482"/>
    </row>
    <row r="155" spans="1:42" ht="12.75" customHeight="1" x14ac:dyDescent="0.2">
      <c r="A155" s="482"/>
      <c r="B155" s="482"/>
      <c r="C155" s="482"/>
      <c r="D155" s="482"/>
      <c r="E155" s="482"/>
      <c r="F155" s="482"/>
      <c r="G155" s="482"/>
      <c r="H155" s="482"/>
      <c r="I155" s="482"/>
      <c r="J155" s="482"/>
      <c r="K155" s="482"/>
      <c r="L155" s="482"/>
      <c r="M155" s="482"/>
      <c r="N155" s="482"/>
      <c r="O155" s="482"/>
      <c r="P155" s="482"/>
      <c r="Q155" s="482"/>
      <c r="R155" s="482"/>
      <c r="S155" s="482"/>
      <c r="T155" s="482"/>
      <c r="U155" s="482"/>
      <c r="V155" s="482"/>
      <c r="W155" s="482"/>
      <c r="X155" s="482"/>
      <c r="Y155" s="482"/>
      <c r="Z155" s="482"/>
      <c r="AA155" s="482"/>
      <c r="AB155" s="482"/>
      <c r="AC155" s="482"/>
      <c r="AD155" s="482"/>
      <c r="AE155" s="482"/>
      <c r="AF155" s="482"/>
      <c r="AG155" s="482"/>
      <c r="AH155" s="482"/>
      <c r="AI155" s="482"/>
      <c r="AJ155" s="482"/>
      <c r="AK155" s="482"/>
      <c r="AL155" s="482"/>
      <c r="AM155" s="482"/>
      <c r="AN155" s="482"/>
      <c r="AO155" s="482"/>
      <c r="AP155" s="482"/>
    </row>
    <row r="156" spans="1:42" ht="12.75" customHeight="1" x14ac:dyDescent="0.2">
      <c r="A156" s="482"/>
      <c r="B156" s="482"/>
      <c r="C156" s="482"/>
      <c r="D156" s="482"/>
      <c r="E156" s="482"/>
      <c r="F156" s="482"/>
      <c r="G156" s="482"/>
      <c r="H156" s="482"/>
      <c r="I156" s="482"/>
      <c r="J156" s="482"/>
      <c r="K156" s="482"/>
      <c r="L156" s="482"/>
      <c r="M156" s="482"/>
      <c r="N156" s="482"/>
      <c r="O156" s="482"/>
      <c r="P156" s="482"/>
      <c r="Q156" s="482"/>
      <c r="R156" s="482"/>
      <c r="S156" s="482"/>
      <c r="T156" s="482"/>
      <c r="U156" s="482"/>
      <c r="V156" s="482"/>
      <c r="W156" s="482"/>
      <c r="X156" s="482"/>
      <c r="Y156" s="482"/>
      <c r="Z156" s="482"/>
      <c r="AA156" s="482"/>
      <c r="AB156" s="482"/>
      <c r="AC156" s="482"/>
      <c r="AD156" s="482"/>
      <c r="AE156" s="482"/>
      <c r="AF156" s="482"/>
      <c r="AG156" s="482"/>
      <c r="AH156" s="482"/>
      <c r="AI156" s="482"/>
      <c r="AJ156" s="482"/>
      <c r="AK156" s="482"/>
      <c r="AL156" s="482"/>
      <c r="AM156" s="482"/>
      <c r="AN156" s="482"/>
      <c r="AO156" s="482"/>
      <c r="AP156" s="482"/>
    </row>
    <row r="157" spans="1:42" ht="12.75" customHeight="1" x14ac:dyDescent="0.2">
      <c r="A157" s="482"/>
      <c r="B157" s="482"/>
      <c r="C157" s="482"/>
      <c r="D157" s="482"/>
      <c r="E157" s="482"/>
      <c r="F157" s="482"/>
      <c r="G157" s="500"/>
      <c r="H157" s="482"/>
      <c r="I157" s="482"/>
      <c r="J157" s="482"/>
      <c r="K157" s="482"/>
      <c r="L157" s="482"/>
      <c r="M157" s="482"/>
      <c r="N157" s="482"/>
      <c r="O157" s="482"/>
      <c r="P157" s="482"/>
      <c r="Q157" s="490"/>
      <c r="R157" s="489"/>
      <c r="S157" s="482"/>
      <c r="T157" s="482"/>
      <c r="U157" s="482"/>
      <c r="V157" s="482"/>
      <c r="W157" s="482"/>
      <c r="X157" s="482"/>
      <c r="Y157" s="482"/>
      <c r="Z157" s="482"/>
      <c r="AA157" s="482"/>
      <c r="AB157" s="482"/>
      <c r="AC157" s="482"/>
      <c r="AD157" s="482"/>
      <c r="AE157" s="482"/>
      <c r="AF157" s="482"/>
      <c r="AG157" s="482"/>
      <c r="AH157" s="482"/>
      <c r="AI157" s="482"/>
      <c r="AJ157" s="482"/>
      <c r="AK157" s="482"/>
      <c r="AL157" s="482"/>
      <c r="AM157" s="482"/>
      <c r="AN157" s="482"/>
      <c r="AO157" s="482"/>
      <c r="AP157" s="482"/>
    </row>
    <row r="158" spans="1:42" ht="12.75" customHeight="1" x14ac:dyDescent="0.2">
      <c r="A158" s="482"/>
      <c r="B158" s="482"/>
      <c r="C158" s="482"/>
      <c r="D158" s="482"/>
      <c r="E158" s="482"/>
      <c r="F158" s="482"/>
      <c r="G158" s="501"/>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row>
    <row r="159" spans="1:42" ht="12.75" customHeight="1" x14ac:dyDescent="0.2">
      <c r="A159" s="482"/>
      <c r="B159" s="482"/>
      <c r="C159" s="482"/>
      <c r="D159" s="482"/>
      <c r="E159" s="482"/>
      <c r="F159" s="482"/>
      <c r="G159" s="501"/>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row>
    <row r="160" spans="1:42" ht="12.75" customHeight="1" x14ac:dyDescent="0.2">
      <c r="A160" s="482"/>
      <c r="B160" s="482"/>
      <c r="C160" s="482"/>
      <c r="D160" s="482"/>
      <c r="E160" s="482"/>
      <c r="F160" s="482"/>
      <c r="G160" s="501"/>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c r="AH160" s="482"/>
      <c r="AI160" s="482"/>
      <c r="AJ160" s="482"/>
      <c r="AK160" s="482"/>
      <c r="AL160" s="482"/>
      <c r="AM160" s="482"/>
      <c r="AN160" s="482"/>
      <c r="AO160" s="482"/>
      <c r="AP160" s="482"/>
    </row>
    <row r="161" spans="1:42" ht="12.75" customHeight="1" x14ac:dyDescent="0.2">
      <c r="A161" s="482"/>
      <c r="B161" s="482"/>
      <c r="C161" s="482"/>
      <c r="D161" s="482"/>
      <c r="E161" s="482"/>
      <c r="F161" s="482"/>
      <c r="G161" s="482"/>
      <c r="H161" s="482"/>
      <c r="I161" s="482"/>
      <c r="J161" s="482"/>
      <c r="K161" s="482"/>
      <c r="L161" s="482"/>
      <c r="M161" s="482"/>
      <c r="N161" s="482"/>
      <c r="O161" s="482"/>
      <c r="P161" s="482"/>
      <c r="Q161" s="482"/>
      <c r="R161" s="482"/>
      <c r="S161" s="482"/>
      <c r="T161" s="482"/>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row>
    <row r="162" spans="1:42" ht="12.75" customHeight="1" x14ac:dyDescent="0.2">
      <c r="A162" s="482"/>
      <c r="B162" s="482"/>
      <c r="C162" s="482"/>
      <c r="D162" s="482"/>
      <c r="E162" s="482"/>
      <c r="F162" s="482"/>
      <c r="G162" s="482"/>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row>
    <row r="163" spans="1:42" ht="12.75" customHeight="1" x14ac:dyDescent="0.2">
      <c r="A163" s="482"/>
      <c r="B163" s="482"/>
      <c r="C163" s="482"/>
      <c r="D163" s="482"/>
      <c r="E163" s="482"/>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row>
    <row r="164" spans="1:42" ht="12.75" customHeight="1" x14ac:dyDescent="0.2">
      <c r="A164" s="482"/>
      <c r="B164" s="482"/>
      <c r="C164" s="482"/>
      <c r="D164" s="482"/>
      <c r="E164" s="482"/>
      <c r="F164" s="482"/>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row>
    <row r="165" spans="1:42" ht="12.75" customHeight="1" x14ac:dyDescent="0.2">
      <c r="A165" s="482"/>
      <c r="B165" s="482"/>
      <c r="C165" s="482"/>
      <c r="D165" s="482"/>
      <c r="E165" s="482"/>
      <c r="F165" s="482"/>
      <c r="G165" s="482"/>
      <c r="H165" s="485" t="s">
        <v>2795</v>
      </c>
      <c r="I165" s="482"/>
      <c r="J165" s="482"/>
      <c r="K165" s="482"/>
      <c r="L165" s="482"/>
      <c r="M165" s="485" t="s">
        <v>2796</v>
      </c>
      <c r="N165" s="482"/>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row>
    <row r="166" spans="1:42" ht="25.5" customHeight="1" x14ac:dyDescent="0.2">
      <c r="A166" s="707" t="s">
        <v>1459</v>
      </c>
      <c r="B166" s="487" t="s">
        <v>16</v>
      </c>
      <c r="C166" s="114" t="s">
        <v>52</v>
      </c>
      <c r="D166" s="114" t="s">
        <v>53</v>
      </c>
      <c r="E166" s="114" t="s">
        <v>54</v>
      </c>
      <c r="F166" s="114" t="s">
        <v>55</v>
      </c>
      <c r="G166" s="482"/>
      <c r="H166" s="707" t="s">
        <v>1459</v>
      </c>
      <c r="I166" s="487" t="s">
        <v>16</v>
      </c>
      <c r="J166" s="488" t="s">
        <v>1452</v>
      </c>
      <c r="K166" s="489"/>
      <c r="L166" s="490"/>
      <c r="M166" s="707" t="s">
        <v>1459</v>
      </c>
      <c r="N166" s="487" t="s">
        <v>16</v>
      </c>
      <c r="O166" s="488" t="s">
        <v>2797</v>
      </c>
      <c r="P166" s="488" t="s">
        <v>2798</v>
      </c>
      <c r="Q166" s="482"/>
      <c r="R166" s="482"/>
      <c r="S166" s="490"/>
      <c r="T166" s="489"/>
      <c r="U166" s="489"/>
      <c r="V166" s="489"/>
      <c r="W166" s="489"/>
      <c r="X166" s="490"/>
      <c r="Y166" s="489"/>
      <c r="Z166" s="489"/>
      <c r="AA166" s="489"/>
      <c r="AB166" s="489"/>
      <c r="AC166" s="490"/>
      <c r="AD166" s="489"/>
      <c r="AE166" s="489"/>
      <c r="AF166" s="489"/>
      <c r="AG166" s="489"/>
      <c r="AH166" s="490"/>
      <c r="AI166" s="489"/>
      <c r="AJ166" s="489"/>
      <c r="AK166" s="489"/>
      <c r="AL166" s="489"/>
      <c r="AM166" s="709"/>
      <c r="AN166" s="710"/>
      <c r="AO166" s="710"/>
      <c r="AP166" s="710"/>
    </row>
    <row r="167" spans="1:42" ht="12.75" customHeight="1" x14ac:dyDescent="0.2">
      <c r="A167" s="531"/>
      <c r="B167" s="24" t="s">
        <v>1338</v>
      </c>
      <c r="C167" s="492">
        <f>'Raw Tabel Perhitungan'!C302</f>
        <v>0</v>
      </c>
      <c r="D167" s="492">
        <f>'Raw Tabel Perhitungan'!D302</f>
        <v>1</v>
      </c>
      <c r="E167" s="492">
        <f>'Raw Tabel Perhitungan'!E302</f>
        <v>0</v>
      </c>
      <c r="F167" s="492">
        <f>'Raw Tabel Perhitungan'!F302</f>
        <v>0</v>
      </c>
      <c r="G167" s="482"/>
      <c r="H167" s="531"/>
      <c r="I167" s="24" t="s">
        <v>1338</v>
      </c>
      <c r="J167" s="492">
        <f t="shared" ref="J167:J169" si="13">SUM(C167:D167)</f>
        <v>1</v>
      </c>
      <c r="K167" s="494"/>
      <c r="L167" s="482"/>
      <c r="M167" s="531"/>
      <c r="N167" s="24" t="s">
        <v>1338</v>
      </c>
      <c r="O167" s="492">
        <f>[2]Keperawatan!C165</f>
        <v>0</v>
      </c>
      <c r="P167" s="492">
        <f t="shared" ref="P167:P169" si="14">SUM(I167:J167)</f>
        <v>1</v>
      </c>
      <c r="Q167" s="482"/>
      <c r="R167" s="482"/>
      <c r="S167" s="482"/>
      <c r="T167" s="494"/>
      <c r="U167" s="494"/>
      <c r="V167" s="494"/>
      <c r="W167" s="494"/>
      <c r="X167" s="482"/>
      <c r="Y167" s="494"/>
      <c r="Z167" s="494"/>
      <c r="AA167" s="494"/>
      <c r="AB167" s="494"/>
      <c r="AC167" s="482"/>
      <c r="AD167" s="482"/>
      <c r="AE167" s="482"/>
      <c r="AF167" s="482"/>
      <c r="AG167" s="482"/>
      <c r="AH167" s="482"/>
      <c r="AI167" s="482"/>
      <c r="AJ167" s="482"/>
      <c r="AK167" s="482"/>
      <c r="AL167" s="482"/>
      <c r="AM167" s="490"/>
      <c r="AN167" s="489"/>
      <c r="AO167" s="489"/>
      <c r="AP167" s="489"/>
    </row>
    <row r="168" spans="1:42" ht="12.75" customHeight="1" x14ac:dyDescent="0.2">
      <c r="A168" s="531"/>
      <c r="B168" s="24" t="s">
        <v>1361</v>
      </c>
      <c r="C168" s="492">
        <f>'Raw Tabel Perhitungan'!H302</f>
        <v>0</v>
      </c>
      <c r="D168" s="492">
        <f>'Raw Tabel Perhitungan'!I302</f>
        <v>1</v>
      </c>
      <c r="E168" s="492">
        <f>'Raw Tabel Perhitungan'!J302</f>
        <v>0</v>
      </c>
      <c r="F168" s="492">
        <f>'Raw Tabel Perhitungan'!K302</f>
        <v>0</v>
      </c>
      <c r="G168" s="482"/>
      <c r="H168" s="531"/>
      <c r="I168" s="24" t="s">
        <v>1361</v>
      </c>
      <c r="J168" s="492">
        <f t="shared" si="13"/>
        <v>1</v>
      </c>
      <c r="K168" s="494"/>
      <c r="L168" s="482"/>
      <c r="M168" s="531"/>
      <c r="N168" s="24" t="s">
        <v>1361</v>
      </c>
      <c r="O168" s="491">
        <f>[2]Keperawatan!C166</f>
        <v>0</v>
      </c>
      <c r="P168" s="491">
        <f t="shared" si="14"/>
        <v>1</v>
      </c>
      <c r="Q168" s="482"/>
      <c r="R168" s="482"/>
      <c r="S168" s="482"/>
      <c r="T168" s="494"/>
      <c r="U168" s="494"/>
      <c r="V168" s="494"/>
      <c r="W168" s="494"/>
      <c r="X168" s="482"/>
      <c r="Y168" s="494"/>
      <c r="Z168" s="494"/>
      <c r="AA168" s="494"/>
      <c r="AB168" s="494"/>
      <c r="AC168" s="482"/>
      <c r="AD168" s="482"/>
      <c r="AE168" s="482"/>
      <c r="AF168" s="482"/>
      <c r="AG168" s="482"/>
      <c r="AH168" s="482"/>
      <c r="AI168" s="482"/>
      <c r="AJ168" s="482"/>
      <c r="AK168" s="482"/>
      <c r="AL168" s="482"/>
      <c r="AM168" s="482"/>
      <c r="AN168" s="482"/>
      <c r="AO168" s="482"/>
      <c r="AP168" s="482"/>
    </row>
    <row r="169" spans="1:42" ht="12.75" customHeight="1" x14ac:dyDescent="0.2">
      <c r="A169" s="532"/>
      <c r="B169" s="24" t="s">
        <v>1428</v>
      </c>
      <c r="C169" s="492">
        <f>'Raw Tabel Perhitungan'!M302</f>
        <v>0</v>
      </c>
      <c r="D169" s="492">
        <f>'Raw Tabel Perhitungan'!N302</f>
        <v>1</v>
      </c>
      <c r="E169" s="492">
        <f>'Raw Tabel Perhitungan'!O302</f>
        <v>0</v>
      </c>
      <c r="F169" s="492">
        <f>'Raw Tabel Perhitungan'!P302</f>
        <v>0</v>
      </c>
      <c r="G169" s="482"/>
      <c r="H169" s="532"/>
      <c r="I169" s="24" t="s">
        <v>1428</v>
      </c>
      <c r="J169" s="492">
        <f t="shared" si="13"/>
        <v>1</v>
      </c>
      <c r="K169" s="494"/>
      <c r="L169" s="482"/>
      <c r="M169" s="532"/>
      <c r="N169" s="24" t="s">
        <v>1428</v>
      </c>
      <c r="O169" s="492">
        <f>[2]Keperawatan!C167</f>
        <v>0</v>
      </c>
      <c r="P169" s="491">
        <f t="shared" si="14"/>
        <v>1</v>
      </c>
      <c r="Q169" s="482"/>
      <c r="R169" s="482"/>
      <c r="S169" s="482"/>
      <c r="T169" s="494"/>
      <c r="U169" s="494"/>
      <c r="V169" s="494"/>
      <c r="W169" s="494"/>
      <c r="X169" s="482"/>
      <c r="Y169" s="494"/>
      <c r="Z169" s="494"/>
      <c r="AA169" s="494"/>
      <c r="AB169" s="494"/>
      <c r="AC169" s="482"/>
      <c r="AD169" s="482"/>
      <c r="AE169" s="482"/>
      <c r="AF169" s="482"/>
      <c r="AG169" s="482"/>
      <c r="AH169" s="482"/>
      <c r="AI169" s="482"/>
      <c r="AJ169" s="482"/>
      <c r="AK169" s="482"/>
      <c r="AL169" s="482"/>
      <c r="AM169" s="482"/>
      <c r="AN169" s="482"/>
      <c r="AO169" s="482"/>
      <c r="AP169" s="482"/>
    </row>
    <row r="170" spans="1:42" ht="12.75" customHeight="1" x14ac:dyDescent="0.2">
      <c r="A170" s="482"/>
      <c r="B170" s="482"/>
      <c r="C170" s="482"/>
      <c r="D170" s="482"/>
      <c r="E170" s="482"/>
      <c r="F170" s="482"/>
      <c r="G170" s="482"/>
      <c r="H170" s="482"/>
      <c r="I170" s="482"/>
      <c r="J170" s="482"/>
      <c r="K170" s="482"/>
      <c r="L170" s="482"/>
      <c r="M170" s="482"/>
      <c r="N170" s="482"/>
      <c r="O170" s="482"/>
      <c r="P170" s="482"/>
      <c r="Q170" s="482"/>
      <c r="R170" s="482"/>
      <c r="S170" s="482"/>
      <c r="T170" s="482"/>
      <c r="U170" s="482"/>
      <c r="V170" s="482"/>
      <c r="W170" s="482"/>
      <c r="X170" s="482"/>
      <c r="Y170" s="482"/>
      <c r="Z170" s="482"/>
      <c r="AA170" s="482"/>
      <c r="AB170" s="482"/>
      <c r="AC170" s="482"/>
      <c r="AD170" s="482"/>
      <c r="AE170" s="482"/>
      <c r="AF170" s="482"/>
      <c r="AG170" s="482"/>
      <c r="AH170" s="482"/>
      <c r="AI170" s="482"/>
      <c r="AJ170" s="482"/>
      <c r="AK170" s="482"/>
      <c r="AL170" s="482"/>
      <c r="AM170" s="482"/>
      <c r="AN170" s="482"/>
      <c r="AO170" s="482"/>
      <c r="AP170" s="482"/>
    </row>
    <row r="171" spans="1:42" ht="12.75" customHeight="1" x14ac:dyDescent="0.2">
      <c r="A171" s="482"/>
      <c r="B171" s="482"/>
      <c r="C171" s="482"/>
      <c r="D171" s="482"/>
      <c r="E171" s="482"/>
      <c r="F171" s="482"/>
      <c r="G171" s="482"/>
      <c r="H171" s="482"/>
      <c r="I171" s="482"/>
      <c r="J171" s="482"/>
      <c r="K171" s="482"/>
      <c r="L171" s="482"/>
      <c r="M171" s="482"/>
      <c r="N171" s="482"/>
      <c r="O171" s="482"/>
      <c r="P171" s="482"/>
      <c r="Q171" s="482"/>
      <c r="R171" s="482"/>
      <c r="S171" s="482"/>
      <c r="T171" s="482"/>
      <c r="U171" s="482"/>
      <c r="V171" s="482"/>
      <c r="W171" s="482"/>
      <c r="X171" s="482"/>
      <c r="Y171" s="482"/>
      <c r="Z171" s="482"/>
      <c r="AA171" s="482"/>
      <c r="AB171" s="482"/>
      <c r="AC171" s="482"/>
      <c r="AD171" s="482"/>
      <c r="AE171" s="482"/>
      <c r="AF171" s="482"/>
      <c r="AG171" s="482"/>
      <c r="AH171" s="482"/>
      <c r="AI171" s="482"/>
      <c r="AJ171" s="482"/>
      <c r="AK171" s="482"/>
      <c r="AL171" s="482"/>
      <c r="AM171" s="482"/>
      <c r="AN171" s="482"/>
      <c r="AO171" s="482"/>
      <c r="AP171" s="482"/>
    </row>
    <row r="172" spans="1:42" ht="12.75" customHeight="1" x14ac:dyDescent="0.2">
      <c r="A172" s="482"/>
      <c r="B172" s="482"/>
      <c r="C172" s="482"/>
      <c r="D172" s="482"/>
      <c r="E172" s="482"/>
      <c r="F172" s="482"/>
      <c r="G172" s="482"/>
      <c r="H172" s="482"/>
      <c r="I172" s="482"/>
      <c r="J172" s="482"/>
      <c r="K172" s="482"/>
      <c r="L172" s="482"/>
      <c r="M172" s="482"/>
      <c r="N172" s="482"/>
      <c r="O172" s="482"/>
      <c r="P172" s="482"/>
      <c r="Q172" s="482"/>
      <c r="R172" s="482"/>
      <c r="S172" s="482"/>
      <c r="T172" s="482"/>
      <c r="U172" s="482"/>
      <c r="V172" s="482"/>
      <c r="W172" s="482"/>
      <c r="X172" s="482"/>
      <c r="Y172" s="482"/>
      <c r="Z172" s="482"/>
      <c r="AA172" s="482"/>
      <c r="AB172" s="482"/>
      <c r="AC172" s="482"/>
      <c r="AD172" s="482"/>
      <c r="AE172" s="482"/>
      <c r="AF172" s="482"/>
      <c r="AG172" s="482"/>
      <c r="AH172" s="482"/>
      <c r="AI172" s="482"/>
      <c r="AJ172" s="482"/>
      <c r="AK172" s="482"/>
      <c r="AL172" s="482"/>
      <c r="AM172" s="482"/>
      <c r="AN172" s="482"/>
      <c r="AO172" s="482"/>
      <c r="AP172" s="482"/>
    </row>
    <row r="173" spans="1:42" ht="12.75" customHeight="1" x14ac:dyDescent="0.2">
      <c r="A173" s="482"/>
      <c r="B173" s="482"/>
      <c r="C173" s="482"/>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482"/>
      <c r="AL173" s="482"/>
      <c r="AM173" s="482"/>
      <c r="AN173" s="482"/>
      <c r="AO173" s="482"/>
      <c r="AP173" s="482"/>
    </row>
    <row r="174" spans="1:42" ht="25.5" customHeight="1" x14ac:dyDescent="0.2">
      <c r="A174" s="482"/>
      <c r="B174" s="112"/>
      <c r="C174" s="482"/>
      <c r="D174" s="482"/>
      <c r="E174" s="482"/>
      <c r="F174" s="482"/>
      <c r="G174" s="482"/>
      <c r="H174" s="482"/>
      <c r="I174" s="482"/>
      <c r="J174" s="482"/>
      <c r="K174" s="482"/>
      <c r="L174" s="482"/>
      <c r="M174" s="482"/>
      <c r="N174" s="482"/>
      <c r="O174" s="482"/>
      <c r="P174" s="482"/>
      <c r="Q174" s="482"/>
      <c r="R174" s="482"/>
      <c r="S174" s="482"/>
      <c r="T174" s="482"/>
      <c r="U174" s="482"/>
      <c r="V174" s="482"/>
      <c r="W174" s="482"/>
      <c r="X174" s="482"/>
      <c r="Y174" s="482"/>
      <c r="Z174" s="482"/>
      <c r="AA174" s="482"/>
      <c r="AB174" s="482"/>
      <c r="AC174" s="482"/>
      <c r="AD174" s="482"/>
      <c r="AE174" s="482"/>
      <c r="AF174" s="482"/>
      <c r="AG174" s="482"/>
      <c r="AH174" s="482"/>
      <c r="AI174" s="482"/>
      <c r="AJ174" s="482"/>
      <c r="AK174" s="482"/>
      <c r="AL174" s="482"/>
      <c r="AM174" s="482"/>
      <c r="AN174" s="482"/>
      <c r="AO174" s="482"/>
      <c r="AP174" s="482"/>
    </row>
    <row r="175" spans="1:42" ht="12.75" customHeight="1" x14ac:dyDescent="0.2">
      <c r="A175" s="482"/>
      <c r="B175" s="112"/>
      <c r="C175" s="482"/>
      <c r="D175" s="482"/>
      <c r="E175" s="482"/>
      <c r="F175" s="482"/>
      <c r="G175" s="482"/>
      <c r="H175" s="482"/>
      <c r="I175" s="482"/>
      <c r="J175" s="482"/>
      <c r="K175" s="482"/>
      <c r="L175" s="482"/>
      <c r="M175" s="482"/>
      <c r="N175" s="482"/>
      <c r="O175" s="482"/>
      <c r="P175" s="482"/>
      <c r="Q175" s="482"/>
      <c r="R175" s="482"/>
      <c r="S175" s="482"/>
      <c r="T175" s="482"/>
      <c r="U175" s="482"/>
      <c r="V175" s="482"/>
      <c r="W175" s="482"/>
      <c r="X175" s="482"/>
      <c r="Y175" s="482"/>
      <c r="Z175" s="482"/>
      <c r="AA175" s="482"/>
      <c r="AB175" s="482"/>
      <c r="AC175" s="482"/>
      <c r="AD175" s="482"/>
      <c r="AE175" s="482"/>
      <c r="AF175" s="482"/>
      <c r="AG175" s="482"/>
      <c r="AH175" s="482"/>
      <c r="AI175" s="482"/>
      <c r="AJ175" s="482"/>
      <c r="AK175" s="482"/>
      <c r="AL175" s="482"/>
      <c r="AM175" s="482"/>
      <c r="AN175" s="482"/>
      <c r="AO175" s="482"/>
      <c r="AP175" s="482"/>
    </row>
    <row r="176" spans="1:42" ht="12.75" customHeight="1" x14ac:dyDescent="0.2">
      <c r="A176" s="482"/>
      <c r="B176" s="112"/>
      <c r="C176" s="482"/>
      <c r="D176" s="482"/>
      <c r="E176" s="482"/>
      <c r="F176" s="482"/>
      <c r="G176" s="482"/>
      <c r="H176" s="482"/>
      <c r="I176" s="482"/>
      <c r="J176" s="482"/>
      <c r="K176" s="482"/>
      <c r="L176" s="482"/>
      <c r="M176" s="482"/>
      <c r="N176" s="482"/>
      <c r="O176" s="482"/>
      <c r="P176" s="482"/>
      <c r="Q176" s="482"/>
      <c r="R176" s="482"/>
      <c r="S176" s="482"/>
      <c r="T176" s="482"/>
      <c r="U176" s="482"/>
      <c r="V176" s="482"/>
      <c r="W176" s="482"/>
      <c r="X176" s="482"/>
      <c r="Y176" s="482"/>
      <c r="Z176" s="482"/>
      <c r="AA176" s="482"/>
      <c r="AB176" s="482"/>
      <c r="AC176" s="482"/>
      <c r="AD176" s="482"/>
      <c r="AE176" s="482"/>
      <c r="AF176" s="482"/>
      <c r="AG176" s="482"/>
      <c r="AH176" s="482"/>
      <c r="AI176" s="482"/>
      <c r="AJ176" s="482"/>
      <c r="AK176" s="482"/>
      <c r="AL176" s="482"/>
      <c r="AM176" s="482"/>
      <c r="AN176" s="482"/>
      <c r="AO176" s="482"/>
      <c r="AP176" s="482"/>
    </row>
    <row r="177" spans="1:42" ht="12.75" customHeight="1" x14ac:dyDescent="0.2">
      <c r="A177" s="482"/>
      <c r="B177" s="112"/>
      <c r="C177" s="482"/>
      <c r="D177" s="482"/>
      <c r="E177" s="482"/>
      <c r="F177" s="482"/>
      <c r="G177" s="500"/>
      <c r="H177" s="482"/>
      <c r="I177" s="482"/>
      <c r="J177" s="482"/>
      <c r="K177" s="482"/>
      <c r="L177" s="482"/>
      <c r="M177" s="482"/>
      <c r="N177" s="482"/>
      <c r="O177" s="482"/>
      <c r="P177" s="482"/>
      <c r="Q177" s="490"/>
      <c r="R177" s="489"/>
      <c r="S177" s="482"/>
      <c r="T177" s="482"/>
      <c r="U177" s="482"/>
      <c r="V177" s="482"/>
      <c r="W177" s="482"/>
      <c r="X177" s="482"/>
      <c r="Y177" s="482"/>
      <c r="Z177" s="482"/>
      <c r="AA177" s="482"/>
      <c r="AB177" s="482"/>
      <c r="AC177" s="482"/>
      <c r="AD177" s="482"/>
      <c r="AE177" s="482"/>
      <c r="AF177" s="482"/>
      <c r="AG177" s="482"/>
      <c r="AH177" s="482"/>
      <c r="AI177" s="482"/>
      <c r="AJ177" s="482"/>
      <c r="AK177" s="482"/>
      <c r="AL177" s="482"/>
      <c r="AM177" s="482"/>
      <c r="AN177" s="482"/>
      <c r="AO177" s="482"/>
      <c r="AP177" s="482"/>
    </row>
    <row r="178" spans="1:42" ht="12.75" customHeight="1" x14ac:dyDescent="0.2">
      <c r="A178" s="482"/>
      <c r="B178" s="112"/>
      <c r="C178" s="482"/>
      <c r="D178" s="482"/>
      <c r="E178" s="482"/>
      <c r="F178" s="482"/>
      <c r="G178" s="501"/>
      <c r="H178" s="482"/>
      <c r="I178" s="482"/>
      <c r="J178" s="482"/>
      <c r="K178" s="482"/>
      <c r="L178" s="482"/>
      <c r="M178" s="482"/>
      <c r="N178" s="482"/>
      <c r="O178" s="482"/>
      <c r="P178" s="482"/>
      <c r="Q178" s="482"/>
      <c r="R178" s="482"/>
      <c r="S178" s="482"/>
      <c r="T178" s="482"/>
      <c r="U178" s="482"/>
      <c r="V178" s="482"/>
      <c r="W178" s="482"/>
      <c r="X178" s="482"/>
      <c r="Y178" s="482"/>
      <c r="Z178" s="482"/>
      <c r="AA178" s="482"/>
      <c r="AB178" s="482"/>
      <c r="AC178" s="482"/>
      <c r="AD178" s="482"/>
      <c r="AE178" s="482"/>
      <c r="AF178" s="482"/>
      <c r="AG178" s="482"/>
      <c r="AH178" s="482"/>
      <c r="AI178" s="482"/>
      <c r="AJ178" s="482"/>
      <c r="AK178" s="482"/>
      <c r="AL178" s="482"/>
      <c r="AM178" s="482"/>
      <c r="AN178" s="482"/>
      <c r="AO178" s="482"/>
      <c r="AP178" s="482"/>
    </row>
    <row r="179" spans="1:42" ht="12.75" customHeight="1" x14ac:dyDescent="0.2">
      <c r="A179" s="482"/>
      <c r="B179" s="13"/>
      <c r="C179" s="482"/>
      <c r="D179" s="482"/>
      <c r="E179" s="482"/>
      <c r="F179" s="482"/>
      <c r="G179" s="501"/>
      <c r="H179" s="482"/>
      <c r="I179" s="482"/>
      <c r="J179" s="482"/>
      <c r="K179" s="482"/>
      <c r="L179" s="482"/>
      <c r="M179" s="482"/>
      <c r="N179" s="482"/>
      <c r="O179" s="482"/>
      <c r="P179" s="482"/>
      <c r="Q179" s="482"/>
      <c r="R179" s="482"/>
      <c r="S179" s="482"/>
      <c r="T179" s="482"/>
      <c r="U179" s="482"/>
      <c r="V179" s="482"/>
      <c r="W179" s="482"/>
      <c r="X179" s="482"/>
      <c r="Y179" s="482"/>
      <c r="Z179" s="482"/>
      <c r="AA179" s="482"/>
      <c r="AB179" s="482"/>
      <c r="AC179" s="482"/>
      <c r="AD179" s="482"/>
      <c r="AE179" s="482"/>
      <c r="AF179" s="482"/>
      <c r="AG179" s="482"/>
      <c r="AH179" s="482"/>
      <c r="AI179" s="482"/>
      <c r="AJ179" s="482"/>
      <c r="AK179" s="482"/>
      <c r="AL179" s="482"/>
      <c r="AM179" s="482"/>
      <c r="AN179" s="482"/>
      <c r="AO179" s="482"/>
      <c r="AP179" s="482"/>
    </row>
    <row r="180" spans="1:42" ht="12.75" customHeight="1" x14ac:dyDescent="0.2">
      <c r="A180" s="482"/>
      <c r="B180" s="482"/>
      <c r="C180" s="482"/>
      <c r="D180" s="482"/>
      <c r="E180" s="482"/>
      <c r="F180" s="482"/>
      <c r="G180" s="501"/>
      <c r="H180" s="482"/>
      <c r="I180" s="482"/>
      <c r="J180" s="482"/>
      <c r="K180" s="482"/>
      <c r="L180" s="482"/>
      <c r="M180" s="482"/>
      <c r="N180" s="482"/>
      <c r="O180" s="482"/>
      <c r="P180" s="482"/>
      <c r="Q180" s="482"/>
      <c r="R180" s="482"/>
      <c r="S180" s="482"/>
      <c r="T180" s="482"/>
      <c r="U180" s="482"/>
      <c r="V180" s="482"/>
      <c r="W180" s="482"/>
      <c r="X180" s="482"/>
      <c r="Y180" s="482"/>
      <c r="Z180" s="482"/>
      <c r="AA180" s="482"/>
      <c r="AB180" s="482"/>
      <c r="AC180" s="482"/>
      <c r="AD180" s="482"/>
      <c r="AE180" s="482"/>
      <c r="AF180" s="482"/>
      <c r="AG180" s="482"/>
      <c r="AH180" s="482"/>
      <c r="AI180" s="482"/>
      <c r="AJ180" s="482"/>
      <c r="AK180" s="482"/>
      <c r="AL180" s="482"/>
      <c r="AM180" s="482"/>
      <c r="AN180" s="482"/>
      <c r="AO180" s="482"/>
      <c r="AP180" s="482"/>
    </row>
    <row r="181" spans="1:42" ht="12.75" customHeight="1" x14ac:dyDescent="0.2">
      <c r="A181" s="482"/>
      <c r="B181" s="482"/>
      <c r="C181" s="482"/>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82"/>
      <c r="AO181" s="482"/>
      <c r="AP181" s="482"/>
    </row>
    <row r="182" spans="1:42" ht="12.75" customHeight="1" x14ac:dyDescent="0.2">
      <c r="A182" s="482"/>
      <c r="B182" s="482"/>
      <c r="C182" s="482"/>
      <c r="D182" s="482"/>
      <c r="E182" s="482"/>
      <c r="F182" s="482"/>
      <c r="G182" s="482"/>
      <c r="H182" s="482"/>
      <c r="I182" s="482"/>
      <c r="J182" s="482"/>
      <c r="K182" s="482"/>
      <c r="L182" s="482"/>
      <c r="M182" s="482"/>
      <c r="N182" s="482"/>
      <c r="O182" s="482"/>
      <c r="P182" s="482"/>
      <c r="Q182" s="482"/>
      <c r="R182" s="482"/>
      <c r="S182" s="482"/>
      <c r="T182" s="482"/>
      <c r="U182" s="482"/>
      <c r="V182" s="482"/>
      <c r="W182" s="482"/>
      <c r="X182" s="482"/>
      <c r="Y182" s="482"/>
      <c r="Z182" s="482"/>
      <c r="AA182" s="482"/>
      <c r="AB182" s="482"/>
      <c r="AC182" s="482"/>
      <c r="AD182" s="482"/>
      <c r="AE182" s="482"/>
      <c r="AF182" s="482"/>
      <c r="AG182" s="482"/>
      <c r="AH182" s="482"/>
      <c r="AI182" s="482"/>
      <c r="AJ182" s="482"/>
      <c r="AK182" s="482"/>
      <c r="AL182" s="482"/>
      <c r="AM182" s="482"/>
      <c r="AN182" s="482"/>
      <c r="AO182" s="482"/>
      <c r="AP182" s="482"/>
    </row>
    <row r="183" spans="1:42" ht="12.75" customHeight="1" x14ac:dyDescent="0.2">
      <c r="A183" s="482"/>
      <c r="B183" s="482"/>
      <c r="C183" s="482"/>
      <c r="D183" s="482"/>
      <c r="E183" s="482"/>
      <c r="F183" s="482"/>
      <c r="G183" s="482"/>
      <c r="H183" s="482"/>
      <c r="I183" s="482"/>
      <c r="J183" s="482"/>
      <c r="K183" s="482"/>
      <c r="L183" s="482"/>
      <c r="M183" s="482"/>
      <c r="N183" s="482"/>
      <c r="O183" s="482"/>
      <c r="P183" s="482"/>
      <c r="Q183" s="482"/>
      <c r="R183" s="482"/>
      <c r="S183" s="482"/>
      <c r="T183" s="482"/>
      <c r="U183" s="482"/>
      <c r="V183" s="482"/>
      <c r="W183" s="482"/>
      <c r="X183" s="482"/>
      <c r="Y183" s="482"/>
      <c r="Z183" s="482"/>
      <c r="AA183" s="482"/>
      <c r="AB183" s="482"/>
      <c r="AC183" s="482"/>
      <c r="AD183" s="482"/>
      <c r="AE183" s="482"/>
      <c r="AF183" s="482"/>
      <c r="AG183" s="482"/>
      <c r="AH183" s="482"/>
      <c r="AI183" s="482"/>
      <c r="AJ183" s="482"/>
      <c r="AK183" s="482"/>
      <c r="AL183" s="482"/>
      <c r="AM183" s="482"/>
      <c r="AN183" s="482"/>
      <c r="AO183" s="482"/>
      <c r="AP183" s="482"/>
    </row>
    <row r="184" spans="1:42" ht="12.75" customHeight="1" x14ac:dyDescent="0.2">
      <c r="A184" s="482"/>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82"/>
      <c r="Y184" s="482"/>
      <c r="Z184" s="482"/>
      <c r="AA184" s="482"/>
      <c r="AB184" s="482"/>
      <c r="AC184" s="482"/>
      <c r="AD184" s="482"/>
      <c r="AE184" s="482"/>
      <c r="AF184" s="482"/>
      <c r="AG184" s="482"/>
      <c r="AH184" s="482"/>
      <c r="AI184" s="482"/>
      <c r="AJ184" s="482"/>
      <c r="AK184" s="482"/>
      <c r="AL184" s="482"/>
      <c r="AM184" s="482"/>
      <c r="AN184" s="482"/>
      <c r="AO184" s="482"/>
      <c r="AP184" s="482"/>
    </row>
    <row r="185" spans="1:42" ht="12.75" customHeight="1" x14ac:dyDescent="0.2">
      <c r="A185" s="482"/>
      <c r="B185" s="482"/>
      <c r="C185" s="482"/>
      <c r="D185" s="482"/>
      <c r="E185" s="482"/>
      <c r="F185" s="482"/>
      <c r="G185" s="482"/>
      <c r="H185" s="485" t="s">
        <v>2795</v>
      </c>
      <c r="I185" s="482"/>
      <c r="J185" s="482"/>
      <c r="K185" s="482"/>
      <c r="L185" s="482"/>
      <c r="M185" s="485" t="s">
        <v>2796</v>
      </c>
      <c r="N185" s="482"/>
      <c r="O185" s="482"/>
      <c r="P185" s="482"/>
      <c r="Q185" s="482"/>
      <c r="R185" s="482"/>
      <c r="S185" s="482"/>
      <c r="T185" s="482"/>
      <c r="U185" s="482"/>
      <c r="V185" s="482"/>
      <c r="W185" s="482"/>
      <c r="X185" s="482"/>
      <c r="Y185" s="482"/>
      <c r="Z185" s="482"/>
      <c r="AA185" s="482"/>
      <c r="AB185" s="482"/>
      <c r="AC185" s="482"/>
      <c r="AD185" s="482"/>
      <c r="AE185" s="482"/>
      <c r="AF185" s="482"/>
      <c r="AG185" s="482"/>
      <c r="AH185" s="482"/>
      <c r="AI185" s="482"/>
      <c r="AJ185" s="482"/>
      <c r="AK185" s="482"/>
      <c r="AL185" s="482"/>
      <c r="AM185" s="482"/>
      <c r="AN185" s="482"/>
      <c r="AO185" s="482"/>
      <c r="AP185" s="482"/>
    </row>
    <row r="186" spans="1:42" ht="25.5" customHeight="1" x14ac:dyDescent="0.2">
      <c r="A186" s="707" t="s">
        <v>2762</v>
      </c>
      <c r="B186" s="487" t="s">
        <v>16</v>
      </c>
      <c r="C186" s="114" t="s">
        <v>52</v>
      </c>
      <c r="D186" s="114" t="s">
        <v>53</v>
      </c>
      <c r="E186" s="114" t="s">
        <v>54</v>
      </c>
      <c r="F186" s="114" t="s">
        <v>55</v>
      </c>
      <c r="G186" s="482"/>
      <c r="H186" s="707" t="s">
        <v>2762</v>
      </c>
      <c r="I186" s="487" t="s">
        <v>16</v>
      </c>
      <c r="J186" s="488" t="s">
        <v>1452</v>
      </c>
      <c r="K186" s="489"/>
      <c r="L186" s="490"/>
      <c r="M186" s="707" t="s">
        <v>2762</v>
      </c>
      <c r="N186" s="487" t="s">
        <v>16</v>
      </c>
      <c r="O186" s="488" t="s">
        <v>2797</v>
      </c>
      <c r="P186" s="488" t="s">
        <v>2798</v>
      </c>
      <c r="Q186" s="482"/>
      <c r="R186" s="482"/>
      <c r="S186" s="490"/>
      <c r="T186" s="489"/>
      <c r="U186" s="489"/>
      <c r="V186" s="489"/>
      <c r="W186" s="489"/>
      <c r="X186" s="490"/>
      <c r="Y186" s="489"/>
      <c r="Z186" s="489"/>
      <c r="AA186" s="489"/>
      <c r="AB186" s="489"/>
      <c r="AC186" s="490"/>
      <c r="AD186" s="489"/>
      <c r="AE186" s="489"/>
      <c r="AF186" s="489"/>
      <c r="AG186" s="489"/>
      <c r="AH186" s="490"/>
      <c r="AI186" s="489"/>
      <c r="AJ186" s="489"/>
      <c r="AK186" s="489"/>
      <c r="AL186" s="489"/>
      <c r="AM186" s="490"/>
      <c r="AN186" s="489"/>
      <c r="AO186" s="489"/>
      <c r="AP186" s="489"/>
    </row>
    <row r="187" spans="1:42" ht="12.75" customHeight="1" x14ac:dyDescent="0.2">
      <c r="A187" s="531"/>
      <c r="B187" s="116" t="s">
        <v>2768</v>
      </c>
      <c r="C187" s="492">
        <f>'Raw Tabel Perhitungan'!C339</f>
        <v>0</v>
      </c>
      <c r="D187" s="492">
        <f>'Raw Tabel Perhitungan'!D339</f>
        <v>0.75</v>
      </c>
      <c r="E187" s="492">
        <f>'Raw Tabel Perhitungan'!E339</f>
        <v>0.25</v>
      </c>
      <c r="F187" s="492">
        <f>'Raw Tabel Perhitungan'!F339</f>
        <v>0</v>
      </c>
      <c r="G187" s="482"/>
      <c r="H187" s="531"/>
      <c r="I187" s="116" t="s">
        <v>2768</v>
      </c>
      <c r="J187" s="492">
        <f t="shared" ref="J187:J192" si="15">SUM(C187:D187)</f>
        <v>0.75</v>
      </c>
      <c r="K187" s="494"/>
      <c r="L187" s="482"/>
      <c r="M187" s="531"/>
      <c r="N187" s="116" t="s">
        <v>2768</v>
      </c>
      <c r="O187" s="492">
        <f>[2]Keperawatan!C185</f>
        <v>0</v>
      </c>
      <c r="P187" s="492">
        <f t="shared" ref="P187:P192" si="16">SUM(I187:J187)</f>
        <v>0.75</v>
      </c>
      <c r="Q187" s="482"/>
      <c r="R187" s="482"/>
      <c r="S187" s="482"/>
      <c r="T187" s="493"/>
      <c r="U187" s="493"/>
      <c r="V187" s="493"/>
      <c r="W187" s="493"/>
      <c r="X187" s="482"/>
      <c r="Y187" s="493"/>
      <c r="Z187" s="493"/>
      <c r="AA187" s="493"/>
      <c r="AB187" s="493"/>
      <c r="AC187" s="482"/>
      <c r="AD187" s="493"/>
      <c r="AE187" s="493"/>
      <c r="AF187" s="493"/>
      <c r="AG187" s="493"/>
      <c r="AH187" s="482"/>
      <c r="AI187" s="493"/>
      <c r="AJ187" s="493"/>
      <c r="AK187" s="493"/>
      <c r="AL187" s="493"/>
      <c r="AM187" s="482"/>
      <c r="AN187" s="493"/>
      <c r="AO187" s="493"/>
      <c r="AP187" s="493"/>
    </row>
    <row r="188" spans="1:42" ht="12.75" customHeight="1" x14ac:dyDescent="0.2">
      <c r="A188" s="531"/>
      <c r="B188" s="116" t="s">
        <v>1555</v>
      </c>
      <c r="C188" s="492">
        <f>'Raw Tabel Perhitungan'!H339</f>
        <v>0</v>
      </c>
      <c r="D188" s="492">
        <f>'Raw Tabel Perhitungan'!I339</f>
        <v>1</v>
      </c>
      <c r="E188" s="492">
        <f>'Raw Tabel Perhitungan'!J339</f>
        <v>0</v>
      </c>
      <c r="F188" s="492">
        <f>'Raw Tabel Perhitungan'!K339</f>
        <v>0</v>
      </c>
      <c r="G188" s="482"/>
      <c r="H188" s="531"/>
      <c r="I188" s="116" t="s">
        <v>1555</v>
      </c>
      <c r="J188" s="492">
        <f t="shared" si="15"/>
        <v>1</v>
      </c>
      <c r="K188" s="494"/>
      <c r="L188" s="482"/>
      <c r="M188" s="531"/>
      <c r="N188" s="116" t="s">
        <v>1555</v>
      </c>
      <c r="O188" s="492">
        <f>[2]Keperawatan!C186</f>
        <v>0</v>
      </c>
      <c r="P188" s="492">
        <f t="shared" si="16"/>
        <v>1</v>
      </c>
      <c r="Q188" s="482"/>
      <c r="R188" s="482"/>
      <c r="S188" s="482"/>
      <c r="T188" s="493"/>
      <c r="U188" s="493"/>
      <c r="V188" s="493"/>
      <c r="W188" s="493"/>
      <c r="X188" s="482"/>
      <c r="Y188" s="493"/>
      <c r="Z188" s="493"/>
      <c r="AA188" s="493"/>
      <c r="AB188" s="493"/>
      <c r="AC188" s="482"/>
      <c r="AD188" s="493"/>
      <c r="AE188" s="493"/>
      <c r="AF188" s="493"/>
      <c r="AG188" s="493"/>
      <c r="AH188" s="482"/>
      <c r="AI188" s="493"/>
      <c r="AJ188" s="493"/>
      <c r="AK188" s="493"/>
      <c r="AL188" s="493"/>
      <c r="AM188" s="482"/>
      <c r="AN188" s="493"/>
      <c r="AO188" s="493"/>
      <c r="AP188" s="493"/>
    </row>
    <row r="189" spans="1:42" ht="12.75" customHeight="1" x14ac:dyDescent="0.2">
      <c r="A189" s="531"/>
      <c r="B189" s="116" t="s">
        <v>1931</v>
      </c>
      <c r="C189" s="492">
        <f>'Raw Tabel Perhitungan'!M339</f>
        <v>0</v>
      </c>
      <c r="D189" s="491">
        <f>'Raw Tabel Perhitungan'!N339</f>
        <v>0.5714285714285714</v>
      </c>
      <c r="E189" s="491">
        <f>'Raw Tabel Perhitungan'!O339</f>
        <v>0.42857142857142855</v>
      </c>
      <c r="F189" s="492">
        <f>'Raw Tabel Perhitungan'!P339</f>
        <v>0</v>
      </c>
      <c r="G189" s="482"/>
      <c r="H189" s="531"/>
      <c r="I189" s="116" t="s">
        <v>1931</v>
      </c>
      <c r="J189" s="491">
        <f t="shared" si="15"/>
        <v>0.5714285714285714</v>
      </c>
      <c r="K189" s="493"/>
      <c r="L189" s="482"/>
      <c r="M189" s="531"/>
      <c r="N189" s="116" t="s">
        <v>1931</v>
      </c>
      <c r="O189" s="492">
        <f>[2]Keperawatan!C187</f>
        <v>0</v>
      </c>
      <c r="P189" s="491">
        <f t="shared" si="16"/>
        <v>0.5714285714285714</v>
      </c>
      <c r="Q189" s="482"/>
      <c r="R189" s="482"/>
      <c r="S189" s="482"/>
      <c r="T189" s="493"/>
      <c r="U189" s="493"/>
      <c r="V189" s="493"/>
      <c r="W189" s="493"/>
      <c r="X189" s="482"/>
      <c r="Y189" s="493"/>
      <c r="Z189" s="493"/>
      <c r="AA189" s="493"/>
      <c r="AB189" s="493"/>
      <c r="AC189" s="482"/>
      <c r="AD189" s="493"/>
      <c r="AE189" s="493"/>
      <c r="AF189" s="493"/>
      <c r="AG189" s="493"/>
      <c r="AH189" s="482"/>
      <c r="AI189" s="493"/>
      <c r="AJ189" s="493"/>
      <c r="AK189" s="493"/>
      <c r="AL189" s="493"/>
      <c r="AM189" s="482"/>
      <c r="AN189" s="493"/>
      <c r="AO189" s="493"/>
      <c r="AP189" s="493"/>
    </row>
    <row r="190" spans="1:42" ht="12.75" customHeight="1" x14ac:dyDescent="0.2">
      <c r="A190" s="531"/>
      <c r="B190" s="116" t="s">
        <v>2213</v>
      </c>
      <c r="C190" s="492">
        <f>'Raw Tabel Perhitungan'!R339</f>
        <v>0</v>
      </c>
      <c r="D190" s="491">
        <f>'Raw Tabel Perhitungan'!S339</f>
        <v>0.88888888888888884</v>
      </c>
      <c r="E190" s="491">
        <f>'Raw Tabel Perhitungan'!T339</f>
        <v>0.1111111111111111</v>
      </c>
      <c r="F190" s="492">
        <f>'Raw Tabel Perhitungan'!U339</f>
        <v>0</v>
      </c>
      <c r="G190" s="482"/>
      <c r="H190" s="531"/>
      <c r="I190" s="116" t="s">
        <v>2213</v>
      </c>
      <c r="J190" s="491">
        <f t="shared" si="15"/>
        <v>0.88888888888888884</v>
      </c>
      <c r="K190" s="494"/>
      <c r="L190" s="482"/>
      <c r="M190" s="531"/>
      <c r="N190" s="116" t="s">
        <v>2213</v>
      </c>
      <c r="O190" s="492">
        <f>[2]Keperawatan!C188</f>
        <v>0</v>
      </c>
      <c r="P190" s="492">
        <f t="shared" si="16"/>
        <v>0.88888888888888884</v>
      </c>
      <c r="Q190" s="482"/>
      <c r="R190" s="482"/>
      <c r="S190" s="482"/>
      <c r="T190" s="482"/>
      <c r="U190" s="482"/>
      <c r="V190" s="482"/>
      <c r="W190" s="482"/>
      <c r="X190" s="482"/>
      <c r="Y190" s="482"/>
      <c r="Z190" s="482"/>
      <c r="AA190" s="482"/>
      <c r="AB190" s="482"/>
      <c r="AC190" s="482"/>
      <c r="AD190" s="482"/>
      <c r="AE190" s="482"/>
      <c r="AF190" s="482"/>
      <c r="AG190" s="482"/>
      <c r="AH190" s="482"/>
      <c r="AI190" s="482"/>
      <c r="AJ190" s="482"/>
      <c r="AK190" s="482"/>
      <c r="AL190" s="482"/>
      <c r="AM190" s="482"/>
      <c r="AN190" s="482"/>
      <c r="AO190" s="482"/>
      <c r="AP190" s="482"/>
    </row>
    <row r="191" spans="1:42" ht="12.75" customHeight="1" x14ac:dyDescent="0.2">
      <c r="A191" s="531"/>
      <c r="B191" s="116" t="s">
        <v>2769</v>
      </c>
      <c r="C191" s="492">
        <f>'Raw Tabel Perhitungan'!W339</f>
        <v>0</v>
      </c>
      <c r="D191" s="492">
        <f>'Raw Tabel Perhitungan'!X339</f>
        <v>1</v>
      </c>
      <c r="E191" s="492">
        <f>'Raw Tabel Perhitungan'!Y339</f>
        <v>0</v>
      </c>
      <c r="F191" s="492">
        <f>'Raw Tabel Perhitungan'!Z339</f>
        <v>0</v>
      </c>
      <c r="G191" s="482"/>
      <c r="H191" s="531"/>
      <c r="I191" s="116" t="s">
        <v>2769</v>
      </c>
      <c r="J191" s="492">
        <f t="shared" si="15"/>
        <v>1</v>
      </c>
      <c r="K191" s="494"/>
      <c r="L191" s="482"/>
      <c r="M191" s="531"/>
      <c r="N191" s="116" t="s">
        <v>2769</v>
      </c>
      <c r="O191" s="492">
        <f>[2]Keperawatan!C189</f>
        <v>0</v>
      </c>
      <c r="P191" s="492">
        <f t="shared" si="16"/>
        <v>1</v>
      </c>
      <c r="Q191" s="482"/>
      <c r="R191" s="482"/>
      <c r="S191" s="482"/>
      <c r="T191" s="482"/>
      <c r="U191" s="482"/>
      <c r="V191" s="482"/>
      <c r="W191" s="482"/>
      <c r="X191" s="482"/>
      <c r="Y191" s="482"/>
      <c r="Z191" s="482"/>
      <c r="AA191" s="482"/>
      <c r="AB191" s="482"/>
      <c r="AC191" s="482"/>
      <c r="AD191" s="482"/>
      <c r="AE191" s="482"/>
      <c r="AF191" s="482"/>
      <c r="AG191" s="482"/>
      <c r="AH191" s="482"/>
      <c r="AI191" s="482"/>
      <c r="AJ191" s="482"/>
      <c r="AK191" s="482"/>
      <c r="AL191" s="482"/>
      <c r="AM191" s="482"/>
      <c r="AN191" s="482"/>
      <c r="AO191" s="482"/>
      <c r="AP191" s="482"/>
    </row>
    <row r="192" spans="1:42" ht="12.75" customHeight="1" x14ac:dyDescent="0.2">
      <c r="A192" s="532"/>
      <c r="B192" s="117" t="s">
        <v>2370</v>
      </c>
      <c r="C192" s="492">
        <f>'Raw Tabel Perhitungan'!AB339</f>
        <v>0</v>
      </c>
      <c r="D192" s="491">
        <f>'Raw Tabel Perhitungan'!AC339</f>
        <v>0.7142857142857143</v>
      </c>
      <c r="E192" s="491">
        <f>'Raw Tabel Perhitungan'!AD339</f>
        <v>0.2857142857142857</v>
      </c>
      <c r="F192" s="492">
        <f>'Raw Tabel Perhitungan'!AE339</f>
        <v>0</v>
      </c>
      <c r="G192" s="482"/>
      <c r="H192" s="532"/>
      <c r="I192" s="117" t="s">
        <v>2370</v>
      </c>
      <c r="J192" s="491">
        <f t="shared" si="15"/>
        <v>0.7142857142857143</v>
      </c>
      <c r="K192" s="494"/>
      <c r="L192" s="482"/>
      <c r="M192" s="532"/>
      <c r="N192" s="117" t="s">
        <v>2370</v>
      </c>
      <c r="O192" s="492">
        <f>[2]Keperawatan!C190</f>
        <v>0</v>
      </c>
      <c r="P192" s="492">
        <f t="shared" si="16"/>
        <v>0.7142857142857143</v>
      </c>
      <c r="Q192" s="482"/>
      <c r="R192" s="482"/>
      <c r="S192" s="482"/>
      <c r="T192" s="482"/>
      <c r="U192" s="482"/>
      <c r="V192" s="482"/>
      <c r="W192" s="482"/>
      <c r="X192" s="482"/>
      <c r="Y192" s="482"/>
      <c r="Z192" s="482"/>
      <c r="AA192" s="482"/>
      <c r="AB192" s="482"/>
      <c r="AC192" s="482"/>
      <c r="AD192" s="482"/>
      <c r="AE192" s="482"/>
      <c r="AF192" s="482"/>
      <c r="AG192" s="482"/>
      <c r="AH192" s="482"/>
      <c r="AI192" s="482"/>
      <c r="AJ192" s="482"/>
      <c r="AK192" s="482"/>
      <c r="AL192" s="482"/>
      <c r="AM192" s="482"/>
      <c r="AN192" s="482"/>
      <c r="AO192" s="482"/>
      <c r="AP192" s="482"/>
    </row>
    <row r="193" spans="1:42" ht="25.5" customHeight="1" x14ac:dyDescent="0.2">
      <c r="A193" s="482"/>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O193" s="482"/>
      <c r="AP193" s="482"/>
    </row>
    <row r="194" spans="1:42" ht="12.75" customHeight="1" x14ac:dyDescent="0.2">
      <c r="A194" s="482"/>
      <c r="B194" s="482"/>
      <c r="C194" s="482"/>
      <c r="D194" s="482"/>
      <c r="E194" s="482"/>
      <c r="F194" s="482"/>
      <c r="G194" s="482"/>
      <c r="H194" s="482"/>
      <c r="I194" s="482"/>
      <c r="J194" s="482"/>
      <c r="K194" s="482"/>
      <c r="L194" s="482"/>
      <c r="M194" s="482"/>
      <c r="N194" s="482"/>
      <c r="O194" s="482"/>
      <c r="P194" s="482"/>
      <c r="Q194" s="482"/>
      <c r="R194" s="482"/>
      <c r="S194" s="482"/>
      <c r="T194" s="482"/>
      <c r="U194" s="482"/>
      <c r="V194" s="482"/>
      <c r="W194" s="482"/>
      <c r="X194" s="482"/>
      <c r="Y194" s="482"/>
      <c r="Z194" s="482"/>
      <c r="AA194" s="482"/>
      <c r="AB194" s="482"/>
      <c r="AC194" s="482"/>
      <c r="AD194" s="482"/>
      <c r="AE194" s="482"/>
      <c r="AF194" s="482"/>
      <c r="AG194" s="482"/>
      <c r="AH194" s="482"/>
      <c r="AI194" s="482"/>
      <c r="AJ194" s="482"/>
      <c r="AK194" s="482"/>
      <c r="AL194" s="482"/>
      <c r="AM194" s="482"/>
      <c r="AN194" s="482"/>
      <c r="AO194" s="482"/>
      <c r="AP194" s="482"/>
    </row>
    <row r="195" spans="1:42" ht="12.75" customHeight="1" x14ac:dyDescent="0.2">
      <c r="A195" s="482"/>
      <c r="B195" s="482"/>
      <c r="C195" s="482"/>
      <c r="D195" s="482"/>
      <c r="E195" s="482"/>
      <c r="F195" s="482"/>
      <c r="G195" s="482"/>
      <c r="H195" s="482"/>
      <c r="I195" s="482"/>
      <c r="J195" s="482"/>
      <c r="K195" s="482"/>
      <c r="L195" s="482"/>
      <c r="M195" s="482"/>
      <c r="N195" s="482"/>
      <c r="O195" s="482"/>
      <c r="P195" s="482"/>
      <c r="Q195" s="482"/>
      <c r="R195" s="482"/>
      <c r="S195" s="482"/>
      <c r="T195" s="482"/>
      <c r="U195" s="482"/>
      <c r="V195" s="482"/>
      <c r="W195" s="482"/>
      <c r="X195" s="482"/>
      <c r="Y195" s="482"/>
      <c r="Z195" s="482"/>
      <c r="AA195" s="482"/>
      <c r="AB195" s="482"/>
      <c r="AC195" s="482"/>
      <c r="AD195" s="482"/>
      <c r="AE195" s="482"/>
      <c r="AF195" s="482"/>
      <c r="AG195" s="482"/>
      <c r="AH195" s="482"/>
      <c r="AI195" s="482"/>
      <c r="AJ195" s="482"/>
      <c r="AK195" s="482"/>
      <c r="AL195" s="482"/>
      <c r="AM195" s="482"/>
      <c r="AN195" s="482"/>
      <c r="AO195" s="482"/>
      <c r="AP195" s="482"/>
    </row>
    <row r="196" spans="1:42" ht="12.75" customHeight="1" x14ac:dyDescent="0.2">
      <c r="A196" s="482"/>
      <c r="B196" s="482"/>
      <c r="C196" s="482"/>
      <c r="D196" s="482"/>
      <c r="E196" s="482"/>
      <c r="F196" s="482"/>
      <c r="G196" s="482"/>
      <c r="H196" s="482"/>
      <c r="I196" s="482"/>
      <c r="J196" s="482"/>
      <c r="K196" s="482"/>
      <c r="L196" s="482"/>
      <c r="M196" s="482"/>
      <c r="N196" s="482"/>
      <c r="O196" s="482"/>
      <c r="P196" s="482"/>
      <c r="Q196" s="482"/>
      <c r="R196" s="482"/>
      <c r="S196" s="482"/>
      <c r="T196" s="482"/>
      <c r="U196" s="482"/>
      <c r="V196" s="482"/>
      <c r="W196" s="482"/>
      <c r="X196" s="482"/>
      <c r="Y196" s="482"/>
      <c r="Z196" s="482"/>
      <c r="AA196" s="482"/>
      <c r="AB196" s="482"/>
      <c r="AC196" s="482"/>
      <c r="AD196" s="482"/>
      <c r="AE196" s="482"/>
      <c r="AF196" s="482"/>
      <c r="AG196" s="482"/>
      <c r="AH196" s="482"/>
      <c r="AI196" s="482"/>
      <c r="AJ196" s="482"/>
      <c r="AK196" s="482"/>
      <c r="AL196" s="482"/>
      <c r="AM196" s="482"/>
      <c r="AN196" s="482"/>
      <c r="AO196" s="482"/>
      <c r="AP196" s="482"/>
    </row>
    <row r="197" spans="1:42" ht="12.75" customHeight="1" x14ac:dyDescent="0.2">
      <c r="A197" s="482"/>
      <c r="B197" s="482"/>
      <c r="C197" s="482"/>
      <c r="D197" s="482"/>
      <c r="E197" s="482"/>
      <c r="F197" s="482"/>
      <c r="G197" s="490"/>
      <c r="H197" s="482"/>
      <c r="I197" s="482"/>
      <c r="J197" s="482"/>
      <c r="K197" s="482"/>
      <c r="L197" s="482"/>
      <c r="M197" s="482"/>
      <c r="N197" s="482"/>
      <c r="O197" s="482"/>
      <c r="P197" s="482"/>
      <c r="Q197" s="490"/>
      <c r="R197" s="489"/>
      <c r="S197" s="482"/>
      <c r="T197" s="482"/>
      <c r="U197" s="482"/>
      <c r="V197" s="482"/>
      <c r="W197" s="482"/>
      <c r="X197" s="482"/>
      <c r="Y197" s="482"/>
      <c r="Z197" s="482"/>
      <c r="AA197" s="482"/>
      <c r="AB197" s="482"/>
      <c r="AC197" s="482"/>
      <c r="AD197" s="482"/>
      <c r="AE197" s="482"/>
      <c r="AF197" s="482"/>
      <c r="AG197" s="482"/>
      <c r="AH197" s="482"/>
      <c r="AI197" s="482"/>
      <c r="AJ197" s="482"/>
      <c r="AK197" s="482"/>
      <c r="AL197" s="482"/>
      <c r="AM197" s="482"/>
      <c r="AN197" s="482"/>
      <c r="AO197" s="482"/>
      <c r="AP197" s="482"/>
    </row>
    <row r="198" spans="1:42" ht="12.75" customHeight="1" x14ac:dyDescent="0.2">
      <c r="A198" s="482"/>
      <c r="B198" s="482"/>
      <c r="C198" s="482"/>
      <c r="D198" s="482"/>
      <c r="E198" s="482"/>
      <c r="F198" s="482"/>
      <c r="G198" s="482"/>
      <c r="H198" s="482"/>
      <c r="I198" s="482"/>
      <c r="J198" s="482"/>
      <c r="K198" s="482"/>
      <c r="L198" s="482"/>
      <c r="M198" s="482"/>
      <c r="N198" s="482"/>
      <c r="O198" s="482"/>
      <c r="P198" s="482"/>
      <c r="Q198" s="482"/>
      <c r="R198" s="493"/>
      <c r="S198" s="482"/>
      <c r="T198" s="482"/>
      <c r="U198" s="482"/>
      <c r="V198" s="482"/>
      <c r="W198" s="482"/>
      <c r="X198" s="482"/>
      <c r="Y198" s="482"/>
      <c r="Z198" s="482"/>
      <c r="AA198" s="482"/>
      <c r="AB198" s="482"/>
      <c r="AC198" s="482"/>
      <c r="AD198" s="482"/>
      <c r="AE198" s="482"/>
      <c r="AF198" s="482"/>
      <c r="AG198" s="482"/>
      <c r="AH198" s="482"/>
      <c r="AI198" s="482"/>
      <c r="AJ198" s="482"/>
      <c r="AK198" s="482"/>
      <c r="AL198" s="482"/>
      <c r="AM198" s="482"/>
      <c r="AN198" s="482"/>
      <c r="AO198" s="482"/>
      <c r="AP198" s="482"/>
    </row>
    <row r="199" spans="1:42" ht="12.75" customHeight="1" x14ac:dyDescent="0.2">
      <c r="A199" s="482"/>
      <c r="B199" s="482"/>
      <c r="C199" s="482"/>
      <c r="D199" s="482"/>
      <c r="E199" s="482"/>
      <c r="F199" s="482"/>
      <c r="G199" s="482"/>
      <c r="H199" s="482"/>
      <c r="I199" s="482"/>
      <c r="J199" s="482"/>
      <c r="K199" s="482"/>
      <c r="L199" s="482"/>
      <c r="M199" s="482"/>
      <c r="N199" s="482"/>
      <c r="O199" s="482"/>
      <c r="P199" s="482"/>
      <c r="Q199" s="482"/>
      <c r="R199" s="493"/>
      <c r="S199" s="482"/>
      <c r="T199" s="482"/>
      <c r="U199" s="482"/>
      <c r="V199" s="482"/>
      <c r="W199" s="482"/>
      <c r="X199" s="482"/>
      <c r="Y199" s="482"/>
      <c r="Z199" s="482"/>
      <c r="AA199" s="482"/>
      <c r="AB199" s="482"/>
      <c r="AC199" s="482"/>
      <c r="AD199" s="482"/>
      <c r="AE199" s="482"/>
      <c r="AF199" s="482"/>
      <c r="AG199" s="482"/>
      <c r="AH199" s="482"/>
      <c r="AI199" s="482"/>
      <c r="AJ199" s="482"/>
      <c r="AK199" s="482"/>
      <c r="AL199" s="482"/>
      <c r="AM199" s="482"/>
      <c r="AN199" s="482"/>
      <c r="AO199" s="482"/>
      <c r="AP199" s="482"/>
    </row>
    <row r="200" spans="1:42" ht="12.75" customHeight="1" x14ac:dyDescent="0.2">
      <c r="A200" s="482"/>
      <c r="B200" s="482"/>
      <c r="C200" s="482"/>
      <c r="D200" s="482"/>
      <c r="E200" s="482"/>
      <c r="F200" s="482"/>
      <c r="G200" s="482"/>
      <c r="H200" s="482"/>
      <c r="I200" s="482"/>
      <c r="J200" s="482"/>
      <c r="K200" s="482"/>
      <c r="L200" s="482"/>
      <c r="M200" s="482"/>
      <c r="N200" s="482"/>
      <c r="O200" s="482"/>
      <c r="P200" s="482"/>
      <c r="Q200" s="482"/>
      <c r="R200" s="493"/>
      <c r="S200" s="482"/>
      <c r="T200" s="482"/>
      <c r="U200" s="482"/>
      <c r="V200" s="482"/>
      <c r="W200" s="482"/>
      <c r="X200" s="482"/>
      <c r="Y200" s="482"/>
      <c r="Z200" s="482"/>
      <c r="AA200" s="482"/>
      <c r="AB200" s="482"/>
      <c r="AC200" s="482"/>
      <c r="AD200" s="482"/>
      <c r="AE200" s="482"/>
      <c r="AF200" s="482"/>
      <c r="AG200" s="482"/>
      <c r="AH200" s="482"/>
      <c r="AI200" s="482"/>
      <c r="AJ200" s="482"/>
      <c r="AK200" s="482"/>
      <c r="AL200" s="482"/>
      <c r="AM200" s="482"/>
      <c r="AN200" s="482"/>
      <c r="AO200" s="482"/>
      <c r="AP200" s="482"/>
    </row>
    <row r="201" spans="1:42" ht="12.75" customHeight="1" x14ac:dyDescent="0.2">
      <c r="A201" s="482"/>
      <c r="B201" s="482"/>
      <c r="C201" s="482"/>
      <c r="D201" s="482"/>
      <c r="E201" s="482"/>
      <c r="F201" s="482"/>
      <c r="G201" s="482"/>
      <c r="H201" s="482"/>
      <c r="I201" s="482"/>
      <c r="J201" s="482"/>
      <c r="K201" s="482"/>
      <c r="L201" s="482"/>
      <c r="M201" s="482"/>
      <c r="N201" s="482"/>
      <c r="O201" s="482"/>
      <c r="P201" s="482"/>
      <c r="Q201" s="482"/>
      <c r="R201" s="482"/>
      <c r="S201" s="482"/>
      <c r="T201" s="482"/>
      <c r="U201" s="482"/>
      <c r="V201" s="482"/>
      <c r="W201" s="482"/>
      <c r="X201" s="482"/>
      <c r="Y201" s="482"/>
      <c r="Z201" s="482"/>
      <c r="AA201" s="482"/>
      <c r="AB201" s="482"/>
      <c r="AC201" s="482"/>
      <c r="AD201" s="482"/>
      <c r="AE201" s="482"/>
      <c r="AF201" s="482"/>
      <c r="AG201" s="482"/>
      <c r="AH201" s="482"/>
      <c r="AI201" s="482"/>
      <c r="AJ201" s="482"/>
      <c r="AK201" s="482"/>
      <c r="AL201" s="482"/>
      <c r="AM201" s="482"/>
      <c r="AN201" s="482"/>
      <c r="AO201" s="482"/>
      <c r="AP201" s="482"/>
    </row>
    <row r="202" spans="1:42" ht="12.75" customHeight="1" x14ac:dyDescent="0.2">
      <c r="A202" s="482"/>
      <c r="B202" s="482"/>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c r="AJ202" s="482"/>
      <c r="AK202" s="482"/>
      <c r="AL202" s="482"/>
      <c r="AM202" s="482"/>
      <c r="AN202" s="482"/>
      <c r="AO202" s="482"/>
      <c r="AP202" s="482"/>
    </row>
    <row r="203" spans="1:42" ht="12.75" customHeight="1" x14ac:dyDescent="0.2">
      <c r="A203" s="482"/>
      <c r="B203" s="482"/>
      <c r="C203" s="482"/>
      <c r="D203" s="482"/>
      <c r="E203" s="482"/>
      <c r="F203" s="482"/>
      <c r="G203" s="482"/>
      <c r="H203" s="482"/>
      <c r="I203" s="482"/>
      <c r="J203" s="482"/>
      <c r="K203" s="482"/>
      <c r="L203" s="482"/>
      <c r="M203" s="482"/>
      <c r="N203" s="482"/>
      <c r="O203" s="482"/>
      <c r="P203" s="482"/>
      <c r="Q203" s="482"/>
      <c r="R203" s="482"/>
      <c r="S203" s="482"/>
      <c r="T203" s="482"/>
      <c r="U203" s="482"/>
      <c r="V203" s="482"/>
      <c r="W203" s="482"/>
      <c r="X203" s="482"/>
      <c r="Y203" s="482"/>
      <c r="Z203" s="482"/>
      <c r="AA203" s="482"/>
      <c r="AB203" s="482"/>
      <c r="AC203" s="482"/>
      <c r="AD203" s="482"/>
      <c r="AE203" s="482"/>
      <c r="AF203" s="482"/>
      <c r="AG203" s="482"/>
      <c r="AH203" s="482"/>
      <c r="AI203" s="482"/>
      <c r="AJ203" s="482"/>
      <c r="AK203" s="482"/>
      <c r="AL203" s="482"/>
      <c r="AM203" s="482"/>
      <c r="AN203" s="482"/>
      <c r="AO203" s="482"/>
      <c r="AP203" s="482"/>
    </row>
    <row r="204" spans="1:42" ht="12.75" customHeight="1" x14ac:dyDescent="0.2">
      <c r="A204" s="482"/>
      <c r="B204" s="482"/>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2"/>
      <c r="AJ204" s="482"/>
      <c r="AK204" s="482"/>
      <c r="AL204" s="482"/>
      <c r="AM204" s="482"/>
      <c r="AN204" s="482"/>
      <c r="AO204" s="482"/>
      <c r="AP204" s="482"/>
    </row>
    <row r="205" spans="1:42" ht="12.75" customHeight="1" x14ac:dyDescent="0.2">
      <c r="A205" s="482"/>
      <c r="B205" s="482"/>
      <c r="C205" s="482"/>
      <c r="D205" s="482"/>
      <c r="E205" s="482"/>
      <c r="F205" s="482"/>
      <c r="G205" s="482"/>
      <c r="H205" s="482"/>
      <c r="I205" s="482"/>
      <c r="J205" s="482"/>
      <c r="K205" s="482"/>
      <c r="L205" s="482"/>
      <c r="M205" s="482"/>
      <c r="N205" s="482"/>
      <c r="O205" s="482"/>
      <c r="P205" s="482"/>
      <c r="Q205" s="482"/>
      <c r="R205" s="482"/>
      <c r="S205" s="482"/>
      <c r="T205" s="482"/>
      <c r="U205" s="482"/>
      <c r="V205" s="482"/>
      <c r="W205" s="482"/>
      <c r="X205" s="482"/>
      <c r="Y205" s="482"/>
      <c r="Z205" s="482"/>
      <c r="AA205" s="482"/>
      <c r="AB205" s="482"/>
      <c r="AC205" s="482"/>
      <c r="AD205" s="482"/>
      <c r="AE205" s="482"/>
      <c r="AF205" s="482"/>
      <c r="AG205" s="482"/>
      <c r="AH205" s="482"/>
      <c r="AI205" s="482"/>
      <c r="AJ205" s="482"/>
      <c r="AK205" s="482"/>
      <c r="AL205" s="482"/>
      <c r="AM205" s="482"/>
      <c r="AN205" s="482"/>
      <c r="AO205" s="482"/>
      <c r="AP205" s="482"/>
    </row>
    <row r="206" spans="1:42" ht="12.75" customHeight="1" x14ac:dyDescent="0.2">
      <c r="A206" s="482"/>
      <c r="B206" s="482"/>
      <c r="C206" s="482"/>
      <c r="D206" s="482"/>
      <c r="E206" s="482"/>
      <c r="F206" s="482"/>
      <c r="G206" s="482"/>
      <c r="H206" s="482"/>
      <c r="I206" s="482"/>
      <c r="J206" s="482"/>
      <c r="K206" s="482"/>
      <c r="L206" s="482"/>
      <c r="M206" s="482"/>
      <c r="N206" s="482"/>
      <c r="O206" s="482"/>
      <c r="P206" s="482"/>
      <c r="Q206" s="482"/>
      <c r="R206" s="482"/>
      <c r="S206" s="482"/>
      <c r="T206" s="482"/>
      <c r="U206" s="482"/>
      <c r="V206" s="482"/>
      <c r="W206" s="482"/>
      <c r="X206" s="482"/>
      <c r="Y206" s="482"/>
      <c r="Z206" s="482"/>
      <c r="AA206" s="482"/>
      <c r="AB206" s="482"/>
      <c r="AC206" s="482"/>
      <c r="AD206" s="482"/>
      <c r="AE206" s="482"/>
      <c r="AF206" s="482"/>
      <c r="AG206" s="482"/>
      <c r="AH206" s="482"/>
      <c r="AI206" s="482"/>
      <c r="AJ206" s="482"/>
      <c r="AK206" s="482"/>
      <c r="AL206" s="482"/>
      <c r="AM206" s="482"/>
      <c r="AN206" s="482"/>
      <c r="AO206" s="482"/>
      <c r="AP206" s="482"/>
    </row>
    <row r="207" spans="1:42" ht="12.75" customHeight="1" x14ac:dyDescent="0.2">
      <c r="A207" s="482"/>
      <c r="B207" s="482"/>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2"/>
      <c r="AJ207" s="482"/>
      <c r="AK207" s="482"/>
      <c r="AL207" s="482"/>
      <c r="AM207" s="482"/>
      <c r="AN207" s="482"/>
      <c r="AO207" s="482"/>
      <c r="AP207" s="482"/>
    </row>
    <row r="208" spans="1:42" ht="12.75" customHeight="1" x14ac:dyDescent="0.2">
      <c r="A208" s="482"/>
      <c r="B208" s="482"/>
      <c r="C208" s="482"/>
      <c r="D208" s="482"/>
      <c r="E208" s="482"/>
      <c r="F208" s="482"/>
      <c r="G208" s="482"/>
      <c r="H208" s="482"/>
      <c r="I208" s="482"/>
      <c r="J208" s="482"/>
      <c r="K208" s="482"/>
      <c r="L208" s="482"/>
      <c r="M208" s="482"/>
      <c r="N208" s="482"/>
      <c r="O208" s="482"/>
      <c r="P208" s="482"/>
      <c r="Q208" s="482"/>
      <c r="R208" s="482"/>
      <c r="S208" s="482"/>
      <c r="T208" s="482"/>
      <c r="U208" s="482"/>
      <c r="V208" s="482"/>
      <c r="W208" s="482"/>
      <c r="X208" s="482"/>
      <c r="Y208" s="482"/>
      <c r="Z208" s="482"/>
      <c r="AA208" s="482"/>
      <c r="AB208" s="482"/>
      <c r="AC208" s="482"/>
      <c r="AD208" s="482"/>
      <c r="AE208" s="482"/>
      <c r="AF208" s="482"/>
      <c r="AG208" s="482"/>
      <c r="AH208" s="482"/>
      <c r="AI208" s="482"/>
      <c r="AJ208" s="482"/>
      <c r="AK208" s="482"/>
      <c r="AL208" s="482"/>
      <c r="AM208" s="482"/>
      <c r="AN208" s="482"/>
      <c r="AO208" s="482"/>
      <c r="AP208" s="482"/>
    </row>
    <row r="209" spans="1:42" ht="12.75" customHeight="1" x14ac:dyDescent="0.2">
      <c r="A209" s="482"/>
      <c r="B209" s="482"/>
      <c r="C209" s="482"/>
      <c r="D209" s="482"/>
      <c r="E209" s="482"/>
      <c r="F209" s="482"/>
      <c r="G209" s="482"/>
      <c r="H209" s="482"/>
      <c r="I209" s="482"/>
      <c r="J209" s="482"/>
      <c r="K209" s="482"/>
      <c r="L209" s="482"/>
      <c r="M209" s="482"/>
      <c r="N209" s="482"/>
      <c r="O209" s="482"/>
      <c r="P209" s="482"/>
      <c r="Q209" s="482"/>
      <c r="R209" s="482"/>
      <c r="S209" s="482"/>
      <c r="T209" s="482"/>
      <c r="U209" s="482"/>
      <c r="V209" s="482"/>
      <c r="W209" s="482"/>
      <c r="X209" s="482"/>
      <c r="Y209" s="482"/>
      <c r="Z209" s="482"/>
      <c r="AA209" s="482"/>
      <c r="AB209" s="482"/>
      <c r="AC209" s="482"/>
      <c r="AD209" s="482"/>
      <c r="AE209" s="482"/>
      <c r="AF209" s="482"/>
      <c r="AG209" s="482"/>
      <c r="AH209" s="482"/>
      <c r="AI209" s="482"/>
      <c r="AJ209" s="482"/>
      <c r="AK209" s="482"/>
      <c r="AL209" s="482"/>
      <c r="AM209" s="482"/>
      <c r="AN209" s="482"/>
      <c r="AO209" s="482"/>
      <c r="AP209" s="482"/>
    </row>
    <row r="210" spans="1:42" ht="12.75" customHeight="1" x14ac:dyDescent="0.2">
      <c r="A210" s="482"/>
      <c r="B210" s="482"/>
      <c r="C210" s="482"/>
      <c r="D210" s="482"/>
      <c r="E210" s="482"/>
      <c r="F210" s="482"/>
      <c r="G210" s="482"/>
      <c r="H210" s="482"/>
      <c r="I210" s="482"/>
      <c r="J210" s="482"/>
      <c r="K210" s="482"/>
      <c r="L210" s="482"/>
      <c r="M210" s="482"/>
      <c r="N210" s="482"/>
      <c r="O210" s="482"/>
      <c r="P210" s="482"/>
      <c r="Q210" s="482"/>
      <c r="R210" s="482"/>
      <c r="S210" s="482"/>
      <c r="T210" s="482"/>
      <c r="U210" s="482"/>
      <c r="V210" s="482"/>
      <c r="W210" s="482"/>
      <c r="X210" s="482"/>
      <c r="Y210" s="482"/>
      <c r="Z210" s="482"/>
      <c r="AA210" s="482"/>
      <c r="AB210" s="482"/>
      <c r="AC210" s="482"/>
      <c r="AD210" s="482"/>
      <c r="AE210" s="482"/>
      <c r="AF210" s="482"/>
      <c r="AG210" s="482"/>
      <c r="AH210" s="482"/>
      <c r="AI210" s="482"/>
      <c r="AJ210" s="482"/>
      <c r="AK210" s="482"/>
      <c r="AL210" s="482"/>
      <c r="AM210" s="482"/>
      <c r="AN210" s="482"/>
      <c r="AO210" s="482"/>
      <c r="AP210" s="482"/>
    </row>
    <row r="211" spans="1:42" ht="12.75" customHeight="1" x14ac:dyDescent="0.2">
      <c r="A211" s="482"/>
      <c r="B211" s="482"/>
      <c r="C211" s="482"/>
      <c r="D211" s="482"/>
      <c r="E211" s="482"/>
      <c r="F211" s="482"/>
      <c r="G211" s="482"/>
      <c r="H211" s="482"/>
      <c r="I211" s="482"/>
      <c r="J211" s="482"/>
      <c r="K211" s="482"/>
      <c r="L211" s="482"/>
      <c r="M211" s="482"/>
      <c r="N211" s="482"/>
      <c r="O211" s="482"/>
      <c r="P211" s="482"/>
      <c r="Q211" s="482"/>
      <c r="R211" s="482"/>
      <c r="S211" s="482"/>
      <c r="T211" s="482"/>
      <c r="U211" s="482"/>
      <c r="V211" s="482"/>
      <c r="W211" s="482"/>
      <c r="X211" s="482"/>
      <c r="Y211" s="482"/>
      <c r="Z211" s="482"/>
      <c r="AA211" s="482"/>
      <c r="AB211" s="482"/>
      <c r="AC211" s="482"/>
      <c r="AD211" s="482"/>
      <c r="AE211" s="482"/>
      <c r="AF211" s="482"/>
      <c r="AG211" s="482"/>
      <c r="AH211" s="482"/>
      <c r="AI211" s="482"/>
      <c r="AJ211" s="482"/>
      <c r="AK211" s="482"/>
      <c r="AL211" s="482"/>
      <c r="AM211" s="482"/>
      <c r="AN211" s="482"/>
      <c r="AO211" s="482"/>
      <c r="AP211" s="482"/>
    </row>
    <row r="212" spans="1:42" ht="12.75" customHeight="1" x14ac:dyDescent="0.2">
      <c r="A212" s="482"/>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82"/>
      <c r="Z212" s="482"/>
      <c r="AA212" s="482"/>
      <c r="AB212" s="482"/>
      <c r="AC212" s="482"/>
      <c r="AD212" s="482"/>
      <c r="AE212" s="482"/>
      <c r="AF212" s="482"/>
      <c r="AG212" s="482"/>
      <c r="AH212" s="482"/>
      <c r="AI212" s="482"/>
      <c r="AJ212" s="482"/>
      <c r="AK212" s="482"/>
      <c r="AL212" s="482"/>
      <c r="AM212" s="482"/>
      <c r="AN212" s="482"/>
      <c r="AO212" s="482"/>
      <c r="AP212" s="482"/>
    </row>
    <row r="213" spans="1:42" ht="12.75" customHeight="1" x14ac:dyDescent="0.2">
      <c r="A213" s="482"/>
      <c r="B213" s="482"/>
      <c r="C213" s="482"/>
      <c r="D213" s="482"/>
      <c r="E213" s="482"/>
      <c r="F213" s="482"/>
      <c r="G213" s="482"/>
      <c r="H213" s="482"/>
      <c r="I213" s="482"/>
      <c r="J213" s="482"/>
      <c r="K213" s="482"/>
      <c r="L213" s="482"/>
      <c r="M213" s="482"/>
      <c r="N213" s="482"/>
      <c r="O213" s="482"/>
      <c r="P213" s="482"/>
      <c r="Q213" s="482"/>
      <c r="R213" s="482"/>
      <c r="S213" s="482"/>
      <c r="T213" s="482"/>
      <c r="U213" s="482"/>
      <c r="V213" s="482"/>
      <c r="W213" s="482"/>
      <c r="X213" s="482"/>
      <c r="Y213" s="482"/>
      <c r="Z213" s="482"/>
      <c r="AA213" s="482"/>
      <c r="AB213" s="482"/>
      <c r="AC213" s="482"/>
      <c r="AD213" s="482"/>
      <c r="AE213" s="482"/>
      <c r="AF213" s="482"/>
      <c r="AG213" s="482"/>
      <c r="AH213" s="482"/>
      <c r="AI213" s="482"/>
      <c r="AJ213" s="482"/>
      <c r="AK213" s="482"/>
      <c r="AL213" s="482"/>
      <c r="AM213" s="482"/>
      <c r="AN213" s="482"/>
      <c r="AO213" s="482"/>
      <c r="AP213" s="482"/>
    </row>
    <row r="214" spans="1:42" ht="12.75" customHeight="1" x14ac:dyDescent="0.2">
      <c r="A214" s="482"/>
      <c r="B214" s="482"/>
      <c r="C214" s="482"/>
      <c r="D214" s="482"/>
      <c r="E214" s="482"/>
      <c r="F214" s="482"/>
      <c r="G214" s="482"/>
      <c r="H214" s="482"/>
      <c r="I214" s="482"/>
      <c r="J214" s="482"/>
      <c r="K214" s="482"/>
      <c r="L214" s="482"/>
      <c r="M214" s="482"/>
      <c r="N214" s="482"/>
      <c r="O214" s="482"/>
      <c r="P214" s="482"/>
      <c r="Q214" s="482"/>
      <c r="R214" s="482"/>
      <c r="S214" s="482"/>
      <c r="T214" s="482"/>
      <c r="U214" s="482"/>
      <c r="V214" s="482"/>
      <c r="W214" s="482"/>
      <c r="X214" s="482"/>
      <c r="Y214" s="482"/>
      <c r="Z214" s="482"/>
      <c r="AA214" s="482"/>
      <c r="AB214" s="482"/>
      <c r="AC214" s="482"/>
      <c r="AD214" s="482"/>
      <c r="AE214" s="482"/>
      <c r="AF214" s="482"/>
      <c r="AG214" s="482"/>
      <c r="AH214" s="482"/>
      <c r="AI214" s="482"/>
      <c r="AJ214" s="482"/>
      <c r="AK214" s="482"/>
      <c r="AL214" s="482"/>
      <c r="AM214" s="482"/>
      <c r="AN214" s="482"/>
      <c r="AO214" s="482"/>
      <c r="AP214" s="482"/>
    </row>
    <row r="215" spans="1:42" ht="12.75" customHeight="1" x14ac:dyDescent="0.2">
      <c r="A215" s="482"/>
      <c r="B215" s="482"/>
      <c r="C215" s="482"/>
      <c r="D215" s="482"/>
      <c r="E215" s="482"/>
      <c r="F215" s="482"/>
      <c r="G215" s="482"/>
      <c r="H215" s="482"/>
      <c r="I215" s="482"/>
      <c r="J215" s="482"/>
      <c r="K215" s="482"/>
      <c r="L215" s="482"/>
      <c r="M215" s="482"/>
      <c r="N215" s="482"/>
      <c r="O215" s="482"/>
      <c r="P215" s="482"/>
      <c r="Q215" s="482"/>
      <c r="R215" s="482"/>
      <c r="S215" s="482"/>
      <c r="T215" s="482"/>
      <c r="U215" s="482"/>
      <c r="V215" s="482"/>
      <c r="W215" s="482"/>
      <c r="X215" s="482"/>
      <c r="Y215" s="482"/>
      <c r="Z215" s="482"/>
      <c r="AA215" s="482"/>
      <c r="AB215" s="482"/>
      <c r="AC215" s="482"/>
      <c r="AD215" s="482"/>
      <c r="AE215" s="482"/>
      <c r="AF215" s="482"/>
      <c r="AG215" s="482"/>
      <c r="AH215" s="482"/>
      <c r="AI215" s="482"/>
      <c r="AJ215" s="482"/>
      <c r="AK215" s="482"/>
      <c r="AL215" s="482"/>
      <c r="AM215" s="482"/>
      <c r="AN215" s="482"/>
      <c r="AO215" s="482"/>
      <c r="AP215" s="482"/>
    </row>
    <row r="216" spans="1:42" ht="12.75" customHeight="1" x14ac:dyDescent="0.2">
      <c r="A216" s="482"/>
      <c r="B216" s="482"/>
      <c r="C216" s="482"/>
      <c r="D216" s="482"/>
      <c r="E216" s="482"/>
      <c r="F216" s="482"/>
      <c r="G216" s="482"/>
      <c r="H216" s="482"/>
      <c r="I216" s="482"/>
      <c r="J216" s="482"/>
      <c r="K216" s="482"/>
      <c r="L216" s="482"/>
      <c r="M216" s="482"/>
      <c r="N216" s="482"/>
      <c r="O216" s="482"/>
      <c r="P216" s="482"/>
      <c r="Q216" s="482"/>
      <c r="R216" s="482"/>
      <c r="S216" s="482"/>
      <c r="T216" s="482"/>
      <c r="U216" s="482"/>
      <c r="V216" s="482"/>
      <c r="W216" s="482"/>
      <c r="X216" s="482"/>
      <c r="Y216" s="482"/>
      <c r="Z216" s="482"/>
      <c r="AA216" s="482"/>
      <c r="AB216" s="482"/>
      <c r="AC216" s="482"/>
      <c r="AD216" s="482"/>
      <c r="AE216" s="482"/>
      <c r="AF216" s="482"/>
      <c r="AG216" s="482"/>
      <c r="AH216" s="482"/>
      <c r="AI216" s="482"/>
      <c r="AJ216" s="482"/>
      <c r="AK216" s="482"/>
      <c r="AL216" s="482"/>
      <c r="AM216" s="482"/>
      <c r="AN216" s="482"/>
      <c r="AO216" s="482"/>
      <c r="AP216" s="482"/>
    </row>
    <row r="217" spans="1:42" ht="12.75" customHeight="1" x14ac:dyDescent="0.2">
      <c r="A217" s="482"/>
      <c r="B217" s="482"/>
      <c r="C217" s="482"/>
      <c r="D217" s="482"/>
      <c r="E217" s="482"/>
      <c r="F217" s="482"/>
      <c r="G217" s="482"/>
      <c r="H217" s="482"/>
      <c r="I217" s="482"/>
      <c r="J217" s="482"/>
      <c r="K217" s="482"/>
      <c r="L217" s="482"/>
      <c r="M217" s="482"/>
      <c r="N217" s="482"/>
      <c r="O217" s="482"/>
      <c r="P217" s="482"/>
      <c r="Q217" s="482"/>
      <c r="R217" s="482"/>
      <c r="S217" s="482"/>
      <c r="T217" s="482"/>
      <c r="U217" s="482"/>
      <c r="V217" s="482"/>
      <c r="W217" s="482"/>
      <c r="X217" s="482"/>
      <c r="Y217" s="482"/>
      <c r="Z217" s="482"/>
      <c r="AA217" s="482"/>
      <c r="AB217" s="482"/>
      <c r="AC217" s="482"/>
      <c r="AD217" s="482"/>
      <c r="AE217" s="482"/>
      <c r="AF217" s="482"/>
      <c r="AG217" s="482"/>
      <c r="AH217" s="482"/>
      <c r="AI217" s="482"/>
      <c r="AJ217" s="482"/>
      <c r="AK217" s="482"/>
      <c r="AL217" s="482"/>
      <c r="AM217" s="482"/>
      <c r="AN217" s="482"/>
      <c r="AO217" s="482"/>
      <c r="AP217" s="482"/>
    </row>
    <row r="218" spans="1:42" ht="12.75" customHeight="1" x14ac:dyDescent="0.2">
      <c r="A218" s="482"/>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82"/>
      <c r="Y218" s="482"/>
      <c r="Z218" s="482"/>
      <c r="AA218" s="482"/>
      <c r="AB218" s="482"/>
      <c r="AC218" s="482"/>
      <c r="AD218" s="482"/>
      <c r="AE218" s="482"/>
      <c r="AF218" s="482"/>
      <c r="AG218" s="482"/>
      <c r="AH218" s="482"/>
      <c r="AI218" s="482"/>
      <c r="AJ218" s="482"/>
      <c r="AK218" s="482"/>
      <c r="AL218" s="482"/>
      <c r="AM218" s="482"/>
      <c r="AN218" s="482"/>
      <c r="AO218" s="482"/>
      <c r="AP218" s="482"/>
    </row>
    <row r="219" spans="1:42" ht="12.75" customHeight="1" x14ac:dyDescent="0.2">
      <c r="A219" s="482"/>
      <c r="B219" s="482"/>
      <c r="C219" s="482"/>
      <c r="D219" s="482"/>
      <c r="E219" s="482"/>
      <c r="F219" s="482"/>
      <c r="G219" s="482"/>
      <c r="H219" s="482"/>
      <c r="I219" s="482"/>
      <c r="J219" s="482"/>
      <c r="K219" s="482"/>
      <c r="L219" s="482"/>
      <c r="M219" s="482"/>
      <c r="N219" s="482"/>
      <c r="O219" s="482"/>
      <c r="P219" s="482"/>
      <c r="Q219" s="482"/>
      <c r="R219" s="482"/>
      <c r="S219" s="482"/>
      <c r="T219" s="482"/>
      <c r="U219" s="482"/>
      <c r="V219" s="482"/>
      <c r="W219" s="482"/>
      <c r="X219" s="482"/>
      <c r="Y219" s="482"/>
      <c r="Z219" s="482"/>
      <c r="AA219" s="482"/>
      <c r="AB219" s="482"/>
      <c r="AC219" s="482"/>
      <c r="AD219" s="482"/>
      <c r="AE219" s="482"/>
      <c r="AF219" s="482"/>
      <c r="AG219" s="482"/>
      <c r="AH219" s="482"/>
      <c r="AI219" s="482"/>
      <c r="AJ219" s="482"/>
      <c r="AK219" s="482"/>
      <c r="AL219" s="482"/>
      <c r="AM219" s="482"/>
      <c r="AN219" s="482"/>
      <c r="AO219" s="482"/>
      <c r="AP219" s="482"/>
    </row>
    <row r="220" spans="1:42" ht="12.75" customHeight="1" x14ac:dyDescent="0.2">
      <c r="A220" s="482"/>
      <c r="B220" s="482"/>
      <c r="C220" s="482"/>
      <c r="D220" s="482"/>
      <c r="E220" s="482"/>
      <c r="F220" s="482"/>
      <c r="G220" s="482"/>
      <c r="H220" s="482"/>
      <c r="I220" s="482"/>
      <c r="J220" s="482"/>
      <c r="K220" s="482"/>
      <c r="L220" s="482"/>
      <c r="M220" s="482"/>
      <c r="N220" s="482"/>
      <c r="O220" s="482"/>
      <c r="P220" s="482"/>
      <c r="Q220" s="482"/>
      <c r="R220" s="482"/>
      <c r="S220" s="482"/>
      <c r="T220" s="482"/>
      <c r="U220" s="482"/>
      <c r="V220" s="482"/>
      <c r="W220" s="482"/>
      <c r="X220" s="482"/>
      <c r="Y220" s="482"/>
      <c r="Z220" s="482"/>
      <c r="AA220" s="482"/>
      <c r="AB220" s="482"/>
      <c r="AC220" s="482"/>
      <c r="AD220" s="482"/>
      <c r="AE220" s="482"/>
      <c r="AF220" s="482"/>
      <c r="AG220" s="482"/>
      <c r="AH220" s="482"/>
      <c r="AI220" s="482"/>
      <c r="AJ220" s="482"/>
      <c r="AK220" s="482"/>
      <c r="AL220" s="482"/>
      <c r="AM220" s="482"/>
      <c r="AN220" s="482"/>
      <c r="AO220" s="482"/>
      <c r="AP220" s="482"/>
    </row>
    <row r="221" spans="1:42" ht="12.75" customHeight="1" x14ac:dyDescent="0.2">
      <c r="A221" s="482"/>
      <c r="B221" s="482"/>
      <c r="C221" s="482"/>
      <c r="D221" s="482"/>
      <c r="E221" s="482"/>
      <c r="F221" s="482"/>
      <c r="G221" s="482"/>
      <c r="H221" s="482"/>
      <c r="I221" s="482"/>
      <c r="J221" s="482"/>
      <c r="K221" s="482"/>
      <c r="L221" s="482"/>
      <c r="M221" s="482"/>
      <c r="N221" s="482"/>
      <c r="O221" s="482"/>
      <c r="P221" s="482"/>
      <c r="Q221" s="482"/>
      <c r="R221" s="482"/>
      <c r="S221" s="482"/>
      <c r="T221" s="482"/>
      <c r="U221" s="482"/>
      <c r="V221" s="482"/>
      <c r="W221" s="482"/>
      <c r="X221" s="482"/>
      <c r="Y221" s="482"/>
      <c r="Z221" s="482"/>
      <c r="AA221" s="482"/>
      <c r="AB221" s="482"/>
      <c r="AC221" s="482"/>
      <c r="AD221" s="482"/>
      <c r="AE221" s="482"/>
      <c r="AF221" s="482"/>
      <c r="AG221" s="482"/>
      <c r="AH221" s="482"/>
      <c r="AI221" s="482"/>
      <c r="AJ221" s="482"/>
      <c r="AK221" s="482"/>
      <c r="AL221" s="482"/>
      <c r="AM221" s="482"/>
      <c r="AN221" s="482"/>
      <c r="AO221" s="482"/>
      <c r="AP221" s="482"/>
    </row>
    <row r="222" spans="1:42" ht="12.75" customHeight="1" x14ac:dyDescent="0.2">
      <c r="A222" s="482"/>
      <c r="B222" s="482"/>
      <c r="C222" s="482"/>
      <c r="D222" s="482"/>
      <c r="E222" s="482"/>
      <c r="F222" s="482"/>
      <c r="G222" s="482"/>
      <c r="H222" s="482"/>
      <c r="I222" s="482"/>
      <c r="J222" s="482"/>
      <c r="K222" s="482"/>
      <c r="L222" s="482"/>
      <c r="M222" s="482"/>
      <c r="N222" s="482"/>
      <c r="O222" s="482"/>
      <c r="P222" s="482"/>
      <c r="Q222" s="482"/>
      <c r="R222" s="482"/>
      <c r="S222" s="482"/>
      <c r="T222" s="482"/>
      <c r="U222" s="482"/>
      <c r="V222" s="482"/>
      <c r="W222" s="482"/>
      <c r="X222" s="482"/>
      <c r="Y222" s="482"/>
      <c r="Z222" s="482"/>
      <c r="AA222" s="482"/>
      <c r="AB222" s="482"/>
      <c r="AC222" s="482"/>
      <c r="AD222" s="482"/>
      <c r="AE222" s="482"/>
      <c r="AF222" s="482"/>
      <c r="AG222" s="482"/>
      <c r="AH222" s="482"/>
      <c r="AI222" s="482"/>
      <c r="AJ222" s="482"/>
      <c r="AK222" s="482"/>
      <c r="AL222" s="482"/>
      <c r="AM222" s="482"/>
      <c r="AN222" s="482"/>
      <c r="AO222" s="482"/>
      <c r="AP222" s="482"/>
    </row>
    <row r="223" spans="1:42" ht="12.75" customHeight="1" x14ac:dyDescent="0.2">
      <c r="A223" s="482"/>
      <c r="B223" s="482"/>
      <c r="C223" s="482"/>
      <c r="D223" s="482"/>
      <c r="E223" s="482"/>
      <c r="F223" s="482"/>
      <c r="G223" s="482"/>
      <c r="H223" s="482"/>
      <c r="I223" s="482"/>
      <c r="J223" s="482"/>
      <c r="K223" s="482"/>
      <c r="L223" s="482"/>
      <c r="M223" s="482"/>
      <c r="N223" s="482"/>
      <c r="O223" s="482"/>
      <c r="P223" s="482"/>
      <c r="Q223" s="482"/>
      <c r="R223" s="482"/>
      <c r="S223" s="482"/>
      <c r="T223" s="482"/>
      <c r="U223" s="482"/>
      <c r="V223" s="482"/>
      <c r="W223" s="482"/>
      <c r="X223" s="482"/>
      <c r="Y223" s="482"/>
      <c r="Z223" s="482"/>
      <c r="AA223" s="482"/>
      <c r="AB223" s="482"/>
      <c r="AC223" s="482"/>
      <c r="AD223" s="482"/>
      <c r="AE223" s="482"/>
      <c r="AF223" s="482"/>
      <c r="AG223" s="482"/>
      <c r="AH223" s="482"/>
      <c r="AI223" s="482"/>
      <c r="AJ223" s="482"/>
      <c r="AK223" s="482"/>
      <c r="AL223" s="482"/>
      <c r="AM223" s="482"/>
      <c r="AN223" s="482"/>
      <c r="AO223" s="482"/>
      <c r="AP223" s="482"/>
    </row>
    <row r="224" spans="1:42" ht="12.75" customHeight="1" x14ac:dyDescent="0.2">
      <c r="A224" s="482"/>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2"/>
      <c r="AF224" s="482"/>
      <c r="AG224" s="482"/>
      <c r="AH224" s="482"/>
      <c r="AI224" s="482"/>
      <c r="AJ224" s="482"/>
      <c r="AK224" s="482"/>
      <c r="AL224" s="482"/>
      <c r="AM224" s="482"/>
      <c r="AN224" s="482"/>
      <c r="AO224" s="482"/>
      <c r="AP224" s="482"/>
    </row>
    <row r="225" spans="1:42" ht="12.75" customHeight="1" x14ac:dyDescent="0.2">
      <c r="A225" s="482"/>
      <c r="B225" s="482"/>
      <c r="C225" s="482"/>
      <c r="D225" s="482"/>
      <c r="E225" s="482"/>
      <c r="F225" s="482"/>
      <c r="G225" s="482"/>
      <c r="H225" s="482"/>
      <c r="I225" s="482"/>
      <c r="J225" s="482"/>
      <c r="K225" s="482"/>
      <c r="L225" s="482"/>
      <c r="M225" s="482"/>
      <c r="N225" s="482"/>
      <c r="O225" s="482"/>
      <c r="P225" s="482"/>
      <c r="Q225" s="482"/>
      <c r="R225" s="482"/>
      <c r="S225" s="482"/>
      <c r="T225" s="482"/>
      <c r="U225" s="482"/>
      <c r="V225" s="482"/>
      <c r="W225" s="482"/>
      <c r="X225" s="482"/>
      <c r="Y225" s="482"/>
      <c r="Z225" s="482"/>
      <c r="AA225" s="482"/>
      <c r="AB225" s="482"/>
      <c r="AC225" s="482"/>
      <c r="AD225" s="482"/>
      <c r="AE225" s="482"/>
      <c r="AF225" s="482"/>
      <c r="AG225" s="482"/>
      <c r="AH225" s="482"/>
      <c r="AI225" s="482"/>
      <c r="AJ225" s="482"/>
      <c r="AK225" s="482"/>
      <c r="AL225" s="482"/>
      <c r="AM225" s="482"/>
      <c r="AN225" s="482"/>
      <c r="AO225" s="482"/>
      <c r="AP225" s="482"/>
    </row>
    <row r="226" spans="1:42" ht="12.75" customHeight="1" x14ac:dyDescent="0.2">
      <c r="A226" s="482"/>
      <c r="B226" s="482"/>
      <c r="C226" s="482"/>
      <c r="D226" s="482"/>
      <c r="E226" s="482"/>
      <c r="F226" s="482"/>
      <c r="G226" s="482"/>
      <c r="H226" s="482"/>
      <c r="I226" s="482"/>
      <c r="J226" s="482"/>
      <c r="K226" s="482"/>
      <c r="L226" s="482"/>
      <c r="M226" s="482"/>
      <c r="N226" s="482"/>
      <c r="O226" s="482"/>
      <c r="P226" s="482"/>
      <c r="Q226" s="482"/>
      <c r="R226" s="482"/>
      <c r="S226" s="482"/>
      <c r="T226" s="482"/>
      <c r="U226" s="482"/>
      <c r="V226" s="482"/>
      <c r="W226" s="482"/>
      <c r="X226" s="482"/>
      <c r="Y226" s="482"/>
      <c r="Z226" s="482"/>
      <c r="AA226" s="482"/>
      <c r="AB226" s="482"/>
      <c r="AC226" s="482"/>
      <c r="AD226" s="482"/>
      <c r="AE226" s="482"/>
      <c r="AF226" s="482"/>
      <c r="AG226" s="482"/>
      <c r="AH226" s="482"/>
      <c r="AI226" s="482"/>
      <c r="AJ226" s="482"/>
      <c r="AK226" s="482"/>
      <c r="AL226" s="482"/>
      <c r="AM226" s="482"/>
      <c r="AN226" s="482"/>
      <c r="AO226" s="482"/>
      <c r="AP226" s="482"/>
    </row>
    <row r="227" spans="1:42" ht="12.75" customHeight="1" x14ac:dyDescent="0.2">
      <c r="A227" s="482"/>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482"/>
      <c r="AD227" s="482"/>
      <c r="AE227" s="482"/>
      <c r="AF227" s="482"/>
      <c r="AG227" s="482"/>
      <c r="AH227" s="482"/>
      <c r="AI227" s="482"/>
      <c r="AJ227" s="482"/>
      <c r="AK227" s="482"/>
      <c r="AL227" s="482"/>
      <c r="AM227" s="482"/>
      <c r="AN227" s="482"/>
      <c r="AO227" s="482"/>
      <c r="AP227" s="482"/>
    </row>
    <row r="228" spans="1:42" ht="12.75" customHeight="1" x14ac:dyDescent="0.2">
      <c r="A228" s="482"/>
      <c r="B228" s="482"/>
      <c r="C228" s="482"/>
      <c r="D228" s="482"/>
      <c r="E228" s="482"/>
      <c r="F228" s="482"/>
      <c r="G228" s="482"/>
      <c r="H228" s="482"/>
      <c r="I228" s="482"/>
      <c r="J228" s="482"/>
      <c r="K228" s="482"/>
      <c r="L228" s="482"/>
      <c r="M228" s="482"/>
      <c r="N228" s="482"/>
      <c r="O228" s="482"/>
      <c r="P228" s="482"/>
      <c r="Q228" s="482"/>
      <c r="R228" s="482"/>
      <c r="S228" s="482"/>
      <c r="T228" s="482"/>
      <c r="U228" s="482"/>
      <c r="V228" s="482"/>
      <c r="W228" s="482"/>
      <c r="X228" s="482"/>
      <c r="Y228" s="482"/>
      <c r="Z228" s="482"/>
      <c r="AA228" s="482"/>
      <c r="AB228" s="482"/>
      <c r="AC228" s="482"/>
      <c r="AD228" s="482"/>
      <c r="AE228" s="482"/>
      <c r="AF228" s="482"/>
      <c r="AG228" s="482"/>
      <c r="AH228" s="482"/>
      <c r="AI228" s="482"/>
      <c r="AJ228" s="482"/>
      <c r="AK228" s="482"/>
      <c r="AL228" s="482"/>
      <c r="AM228" s="482"/>
      <c r="AN228" s="482"/>
      <c r="AO228" s="482"/>
      <c r="AP228" s="482"/>
    </row>
    <row r="229" spans="1:42" ht="12.75" customHeight="1" x14ac:dyDescent="0.2">
      <c r="A229" s="482"/>
      <c r="B229" s="482"/>
      <c r="C229" s="482"/>
      <c r="D229" s="482"/>
      <c r="E229" s="482"/>
      <c r="F229" s="482"/>
      <c r="G229" s="482"/>
      <c r="H229" s="482"/>
      <c r="I229" s="482"/>
      <c r="J229" s="482"/>
      <c r="K229" s="482"/>
      <c r="L229" s="482"/>
      <c r="M229" s="482"/>
      <c r="N229" s="482"/>
      <c r="O229" s="482"/>
      <c r="P229" s="482"/>
      <c r="Q229" s="482"/>
      <c r="R229" s="482"/>
      <c r="S229" s="482"/>
      <c r="T229" s="482"/>
      <c r="U229" s="482"/>
      <c r="V229" s="482"/>
      <c r="W229" s="482"/>
      <c r="X229" s="482"/>
      <c r="Y229" s="482"/>
      <c r="Z229" s="482"/>
      <c r="AA229" s="482"/>
      <c r="AB229" s="482"/>
      <c r="AC229" s="482"/>
      <c r="AD229" s="482"/>
      <c r="AE229" s="482"/>
      <c r="AF229" s="482"/>
      <c r="AG229" s="482"/>
      <c r="AH229" s="482"/>
      <c r="AI229" s="482"/>
      <c r="AJ229" s="482"/>
      <c r="AK229" s="482"/>
      <c r="AL229" s="482"/>
      <c r="AM229" s="482"/>
      <c r="AN229" s="482"/>
      <c r="AO229" s="482"/>
      <c r="AP229" s="482"/>
    </row>
    <row r="230" spans="1:42" ht="12.75" customHeight="1" x14ac:dyDescent="0.2">
      <c r="A230" s="482"/>
      <c r="B230" s="482"/>
      <c r="C230" s="482"/>
      <c r="D230" s="482"/>
      <c r="E230" s="482"/>
      <c r="F230" s="482"/>
      <c r="G230" s="482"/>
      <c r="H230" s="482"/>
      <c r="I230" s="482"/>
      <c r="J230" s="482"/>
      <c r="K230" s="482"/>
      <c r="L230" s="482"/>
      <c r="M230" s="482"/>
      <c r="N230" s="482"/>
      <c r="O230" s="482"/>
      <c r="P230" s="482"/>
      <c r="Q230" s="482"/>
      <c r="R230" s="482"/>
      <c r="S230" s="482"/>
      <c r="T230" s="482"/>
      <c r="U230" s="482"/>
      <c r="V230" s="482"/>
      <c r="W230" s="482"/>
      <c r="X230" s="482"/>
      <c r="Y230" s="482"/>
      <c r="Z230" s="482"/>
      <c r="AA230" s="482"/>
      <c r="AB230" s="482"/>
      <c r="AC230" s="482"/>
      <c r="AD230" s="482"/>
      <c r="AE230" s="482"/>
      <c r="AF230" s="482"/>
      <c r="AG230" s="482"/>
      <c r="AH230" s="482"/>
      <c r="AI230" s="482"/>
      <c r="AJ230" s="482"/>
      <c r="AK230" s="482"/>
      <c r="AL230" s="482"/>
      <c r="AM230" s="482"/>
      <c r="AN230" s="482"/>
      <c r="AO230" s="482"/>
      <c r="AP230" s="482"/>
    </row>
    <row r="231" spans="1:42" ht="12.75" customHeight="1" x14ac:dyDescent="0.2">
      <c r="A231" s="482"/>
      <c r="B231" s="482"/>
      <c r="C231" s="482"/>
      <c r="D231" s="482"/>
      <c r="E231" s="482"/>
      <c r="F231" s="482"/>
      <c r="G231" s="482"/>
      <c r="H231" s="482"/>
      <c r="I231" s="482"/>
      <c r="J231" s="482"/>
      <c r="K231" s="482"/>
      <c r="L231" s="482"/>
      <c r="M231" s="482"/>
      <c r="N231" s="482"/>
      <c r="O231" s="482"/>
      <c r="P231" s="482"/>
      <c r="Q231" s="482"/>
      <c r="R231" s="482"/>
      <c r="S231" s="482"/>
      <c r="T231" s="482"/>
      <c r="U231" s="482"/>
      <c r="V231" s="482"/>
      <c r="W231" s="482"/>
      <c r="X231" s="482"/>
      <c r="Y231" s="482"/>
      <c r="Z231" s="482"/>
      <c r="AA231" s="482"/>
      <c r="AB231" s="482"/>
      <c r="AC231" s="482"/>
      <c r="AD231" s="482"/>
      <c r="AE231" s="482"/>
      <c r="AF231" s="482"/>
      <c r="AG231" s="482"/>
      <c r="AH231" s="482"/>
      <c r="AI231" s="482"/>
      <c r="AJ231" s="482"/>
      <c r="AK231" s="482"/>
      <c r="AL231" s="482"/>
      <c r="AM231" s="482"/>
      <c r="AN231" s="482"/>
      <c r="AO231" s="482"/>
      <c r="AP231" s="482"/>
    </row>
    <row r="232" spans="1:42" ht="12.75" customHeight="1" x14ac:dyDescent="0.2">
      <c r="A232" s="482"/>
      <c r="B232" s="482"/>
      <c r="C232" s="482"/>
      <c r="D232" s="482"/>
      <c r="E232" s="482"/>
      <c r="F232" s="482"/>
      <c r="G232" s="482"/>
      <c r="H232" s="482"/>
      <c r="I232" s="482"/>
      <c r="J232" s="482"/>
      <c r="K232" s="482"/>
      <c r="L232" s="482"/>
      <c r="M232" s="482"/>
      <c r="N232" s="482"/>
      <c r="O232" s="482"/>
      <c r="P232" s="482"/>
      <c r="Q232" s="482"/>
      <c r="R232" s="482"/>
      <c r="S232" s="482"/>
      <c r="T232" s="482"/>
      <c r="U232" s="482"/>
      <c r="V232" s="482"/>
      <c r="W232" s="482"/>
      <c r="X232" s="482"/>
      <c r="Y232" s="482"/>
      <c r="Z232" s="482"/>
      <c r="AA232" s="482"/>
      <c r="AB232" s="482"/>
      <c r="AC232" s="482"/>
      <c r="AD232" s="482"/>
      <c r="AE232" s="482"/>
      <c r="AF232" s="482"/>
      <c r="AG232" s="482"/>
      <c r="AH232" s="482"/>
      <c r="AI232" s="482"/>
      <c r="AJ232" s="482"/>
      <c r="AK232" s="482"/>
      <c r="AL232" s="482"/>
      <c r="AM232" s="482"/>
      <c r="AN232" s="482"/>
      <c r="AO232" s="482"/>
      <c r="AP232" s="482"/>
    </row>
    <row r="233" spans="1:42" ht="12.75" customHeight="1" x14ac:dyDescent="0.2">
      <c r="A233" s="482"/>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482"/>
      <c r="AC233" s="482"/>
      <c r="AD233" s="482"/>
      <c r="AE233" s="482"/>
      <c r="AF233" s="482"/>
      <c r="AG233" s="482"/>
      <c r="AH233" s="482"/>
      <c r="AI233" s="482"/>
      <c r="AJ233" s="482"/>
      <c r="AK233" s="482"/>
      <c r="AL233" s="482"/>
      <c r="AM233" s="482"/>
      <c r="AN233" s="482"/>
      <c r="AO233" s="482"/>
      <c r="AP233" s="482"/>
    </row>
    <row r="234" spans="1:42" ht="12.75" customHeight="1" x14ac:dyDescent="0.2">
      <c r="A234" s="482"/>
      <c r="B234" s="482"/>
      <c r="C234" s="482"/>
      <c r="D234" s="482"/>
      <c r="E234" s="482"/>
      <c r="F234" s="482"/>
      <c r="G234" s="482"/>
      <c r="H234" s="482"/>
      <c r="I234" s="482"/>
      <c r="J234" s="482"/>
      <c r="K234" s="482"/>
      <c r="L234" s="482"/>
      <c r="M234" s="482"/>
      <c r="N234" s="482"/>
      <c r="O234" s="482"/>
      <c r="P234" s="482"/>
      <c r="Q234" s="482"/>
      <c r="R234" s="482"/>
      <c r="S234" s="482"/>
      <c r="T234" s="482"/>
      <c r="U234" s="482"/>
      <c r="V234" s="482"/>
      <c r="W234" s="482"/>
      <c r="X234" s="482"/>
      <c r="Y234" s="482"/>
      <c r="Z234" s="482"/>
      <c r="AA234" s="482"/>
      <c r="AB234" s="482"/>
      <c r="AC234" s="482"/>
      <c r="AD234" s="482"/>
      <c r="AE234" s="482"/>
      <c r="AF234" s="482"/>
      <c r="AG234" s="482"/>
      <c r="AH234" s="482"/>
      <c r="AI234" s="482"/>
      <c r="AJ234" s="482"/>
      <c r="AK234" s="482"/>
      <c r="AL234" s="482"/>
      <c r="AM234" s="482"/>
      <c r="AN234" s="482"/>
      <c r="AO234" s="482"/>
      <c r="AP234" s="482"/>
    </row>
    <row r="235" spans="1:42" ht="12.75" customHeight="1" x14ac:dyDescent="0.2">
      <c r="A235" s="482"/>
      <c r="B235" s="482"/>
      <c r="C235" s="482"/>
      <c r="D235" s="482"/>
      <c r="E235" s="482"/>
      <c r="F235" s="482"/>
      <c r="G235" s="482"/>
      <c r="H235" s="482"/>
      <c r="I235" s="482"/>
      <c r="J235" s="482"/>
      <c r="K235" s="482"/>
      <c r="L235" s="482"/>
      <c r="M235" s="482"/>
      <c r="N235" s="482"/>
      <c r="O235" s="482"/>
      <c r="P235" s="482"/>
      <c r="Q235" s="482"/>
      <c r="R235" s="482"/>
      <c r="S235" s="482"/>
      <c r="T235" s="482"/>
      <c r="U235" s="482"/>
      <c r="V235" s="482"/>
      <c r="W235" s="482"/>
      <c r="X235" s="482"/>
      <c r="Y235" s="482"/>
      <c r="Z235" s="482"/>
      <c r="AA235" s="482"/>
      <c r="AB235" s="482"/>
      <c r="AC235" s="482"/>
      <c r="AD235" s="482"/>
      <c r="AE235" s="482"/>
      <c r="AF235" s="482"/>
      <c r="AG235" s="482"/>
      <c r="AH235" s="482"/>
      <c r="AI235" s="482"/>
      <c r="AJ235" s="482"/>
      <c r="AK235" s="482"/>
      <c r="AL235" s="482"/>
      <c r="AM235" s="482"/>
      <c r="AN235" s="482"/>
      <c r="AO235" s="482"/>
      <c r="AP235" s="482"/>
    </row>
    <row r="236" spans="1:42" ht="12.75" customHeight="1" x14ac:dyDescent="0.2">
      <c r="A236" s="482"/>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2"/>
      <c r="Z236" s="482"/>
      <c r="AA236" s="482"/>
      <c r="AB236" s="482"/>
      <c r="AC236" s="482"/>
      <c r="AD236" s="482"/>
      <c r="AE236" s="482"/>
      <c r="AF236" s="482"/>
      <c r="AG236" s="482"/>
      <c r="AH236" s="482"/>
      <c r="AI236" s="482"/>
      <c r="AJ236" s="482"/>
      <c r="AK236" s="482"/>
      <c r="AL236" s="482"/>
      <c r="AM236" s="482"/>
      <c r="AN236" s="482"/>
      <c r="AO236" s="482"/>
      <c r="AP236" s="482"/>
    </row>
    <row r="237" spans="1:42" ht="12.75" customHeight="1" x14ac:dyDescent="0.2">
      <c r="A237" s="482"/>
      <c r="B237" s="482"/>
      <c r="C237" s="482"/>
      <c r="D237" s="482"/>
      <c r="E237" s="482"/>
      <c r="F237" s="482"/>
      <c r="G237" s="482"/>
      <c r="H237" s="482"/>
      <c r="I237" s="482"/>
      <c r="J237" s="482"/>
      <c r="K237" s="482"/>
      <c r="L237" s="482"/>
      <c r="M237" s="482"/>
      <c r="N237" s="482"/>
      <c r="O237" s="482"/>
      <c r="P237" s="482"/>
      <c r="Q237" s="482"/>
      <c r="R237" s="482"/>
      <c r="S237" s="482"/>
      <c r="T237" s="482"/>
      <c r="U237" s="482"/>
      <c r="V237" s="482"/>
      <c r="W237" s="482"/>
      <c r="X237" s="482"/>
      <c r="Y237" s="482"/>
      <c r="Z237" s="482"/>
      <c r="AA237" s="482"/>
      <c r="AB237" s="482"/>
      <c r="AC237" s="482"/>
      <c r="AD237" s="482"/>
      <c r="AE237" s="482"/>
      <c r="AF237" s="482"/>
      <c r="AG237" s="482"/>
      <c r="AH237" s="482"/>
      <c r="AI237" s="482"/>
      <c r="AJ237" s="482"/>
      <c r="AK237" s="482"/>
      <c r="AL237" s="482"/>
      <c r="AM237" s="482"/>
      <c r="AN237" s="482"/>
      <c r="AO237" s="482"/>
      <c r="AP237" s="482"/>
    </row>
    <row r="238" spans="1:42" ht="12.75" customHeight="1" x14ac:dyDescent="0.2">
      <c r="A238" s="482"/>
      <c r="B238" s="482"/>
      <c r="C238" s="482"/>
      <c r="D238" s="482"/>
      <c r="E238" s="482"/>
      <c r="F238" s="482"/>
      <c r="G238" s="482"/>
      <c r="H238" s="482"/>
      <c r="I238" s="482"/>
      <c r="J238" s="482"/>
      <c r="K238" s="482"/>
      <c r="L238" s="482"/>
      <c r="M238" s="482"/>
      <c r="N238" s="482"/>
      <c r="O238" s="482"/>
      <c r="P238" s="482"/>
      <c r="Q238" s="482"/>
      <c r="R238" s="482"/>
      <c r="S238" s="482"/>
      <c r="T238" s="482"/>
      <c r="U238" s="482"/>
      <c r="V238" s="482"/>
      <c r="W238" s="482"/>
      <c r="X238" s="482"/>
      <c r="Y238" s="482"/>
      <c r="Z238" s="482"/>
      <c r="AA238" s="482"/>
      <c r="AB238" s="482"/>
      <c r="AC238" s="482"/>
      <c r="AD238" s="482"/>
      <c r="AE238" s="482"/>
      <c r="AF238" s="482"/>
      <c r="AG238" s="482"/>
      <c r="AH238" s="482"/>
      <c r="AI238" s="482"/>
      <c r="AJ238" s="482"/>
      <c r="AK238" s="482"/>
      <c r="AL238" s="482"/>
      <c r="AM238" s="482"/>
      <c r="AN238" s="482"/>
      <c r="AO238" s="482"/>
      <c r="AP238" s="482"/>
    </row>
    <row r="239" spans="1:42" ht="12.75" customHeight="1" x14ac:dyDescent="0.2">
      <c r="A239" s="482"/>
      <c r="B239" s="482"/>
      <c r="C239" s="482"/>
      <c r="D239" s="482"/>
      <c r="E239" s="482"/>
      <c r="F239" s="482"/>
      <c r="G239" s="482"/>
      <c r="H239" s="482"/>
      <c r="I239" s="482"/>
      <c r="J239" s="482"/>
      <c r="K239" s="482"/>
      <c r="L239" s="482"/>
      <c r="M239" s="482"/>
      <c r="N239" s="482"/>
      <c r="O239" s="482"/>
      <c r="P239" s="482"/>
      <c r="Q239" s="482"/>
      <c r="R239" s="482"/>
      <c r="S239" s="482"/>
      <c r="T239" s="482"/>
      <c r="U239" s="482"/>
      <c r="V239" s="482"/>
      <c r="W239" s="482"/>
      <c r="X239" s="482"/>
      <c r="Y239" s="482"/>
      <c r="Z239" s="482"/>
      <c r="AA239" s="482"/>
      <c r="AB239" s="482"/>
      <c r="AC239" s="482"/>
      <c r="AD239" s="482"/>
      <c r="AE239" s="482"/>
      <c r="AF239" s="482"/>
      <c r="AG239" s="482"/>
      <c r="AH239" s="482"/>
      <c r="AI239" s="482"/>
      <c r="AJ239" s="482"/>
      <c r="AK239" s="482"/>
      <c r="AL239" s="482"/>
      <c r="AM239" s="482"/>
      <c r="AN239" s="482"/>
      <c r="AO239" s="482"/>
      <c r="AP239" s="482"/>
    </row>
    <row r="240" spans="1:42" ht="12.75" customHeight="1" x14ac:dyDescent="0.2">
      <c r="A240" s="482"/>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2"/>
      <c r="AF240" s="482"/>
      <c r="AG240" s="482"/>
      <c r="AH240" s="482"/>
      <c r="AI240" s="482"/>
      <c r="AJ240" s="482"/>
      <c r="AK240" s="482"/>
      <c r="AL240" s="482"/>
      <c r="AM240" s="482"/>
      <c r="AN240" s="482"/>
      <c r="AO240" s="482"/>
      <c r="AP240" s="482"/>
    </row>
    <row r="241" spans="1:42" ht="12.75" customHeight="1" x14ac:dyDescent="0.2">
      <c r="A241" s="482"/>
      <c r="B241" s="482"/>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2"/>
      <c r="AA241" s="482"/>
      <c r="AB241" s="482"/>
      <c r="AC241" s="482"/>
      <c r="AD241" s="482"/>
      <c r="AE241" s="482"/>
      <c r="AF241" s="482"/>
      <c r="AG241" s="482"/>
      <c r="AH241" s="482"/>
      <c r="AI241" s="482"/>
      <c r="AJ241" s="482"/>
      <c r="AK241" s="482"/>
      <c r="AL241" s="482"/>
      <c r="AM241" s="482"/>
      <c r="AN241" s="482"/>
      <c r="AO241" s="482"/>
      <c r="AP241" s="482"/>
    </row>
    <row r="242" spans="1:42" ht="12.75" customHeight="1" x14ac:dyDescent="0.2">
      <c r="A242" s="482"/>
      <c r="B242" s="482"/>
      <c r="C242" s="482"/>
      <c r="D242" s="482"/>
      <c r="E242" s="482"/>
      <c r="F242" s="482"/>
      <c r="G242" s="482"/>
      <c r="H242" s="482"/>
      <c r="I242" s="482"/>
      <c r="J242" s="482"/>
      <c r="K242" s="482"/>
      <c r="L242" s="482"/>
      <c r="M242" s="482"/>
      <c r="N242" s="482"/>
      <c r="O242" s="482"/>
      <c r="P242" s="482"/>
      <c r="Q242" s="482"/>
      <c r="R242" s="482"/>
      <c r="S242" s="482"/>
      <c r="T242" s="482"/>
      <c r="U242" s="482"/>
      <c r="V242" s="482"/>
      <c r="W242" s="482"/>
      <c r="X242" s="482"/>
      <c r="Y242" s="482"/>
      <c r="Z242" s="482"/>
      <c r="AA242" s="482"/>
      <c r="AB242" s="482"/>
      <c r="AC242" s="482"/>
      <c r="AD242" s="482"/>
      <c r="AE242" s="482"/>
      <c r="AF242" s="482"/>
      <c r="AG242" s="482"/>
      <c r="AH242" s="482"/>
      <c r="AI242" s="482"/>
      <c r="AJ242" s="482"/>
      <c r="AK242" s="482"/>
      <c r="AL242" s="482"/>
      <c r="AM242" s="482"/>
      <c r="AN242" s="482"/>
      <c r="AO242" s="482"/>
      <c r="AP242" s="482"/>
    </row>
    <row r="243" spans="1:42" ht="12.75" customHeight="1" x14ac:dyDescent="0.2">
      <c r="A243" s="482"/>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O243" s="482"/>
      <c r="AP243" s="482"/>
    </row>
    <row r="244" spans="1:42" ht="12.75" customHeight="1" x14ac:dyDescent="0.2">
      <c r="A244" s="482"/>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row>
    <row r="245" spans="1:42" ht="12.75" customHeight="1" x14ac:dyDescent="0.2">
      <c r="A245" s="482"/>
      <c r="B245" s="482"/>
      <c r="C245" s="482"/>
      <c r="D245" s="482"/>
      <c r="E245" s="482"/>
      <c r="F245" s="482"/>
      <c r="G245" s="482"/>
      <c r="H245" s="482"/>
      <c r="I245" s="482"/>
      <c r="J245" s="482"/>
      <c r="K245" s="482"/>
      <c r="L245" s="482"/>
      <c r="M245" s="482"/>
      <c r="N245" s="482"/>
      <c r="O245" s="482"/>
      <c r="P245" s="482"/>
      <c r="Q245" s="482"/>
      <c r="R245" s="482"/>
      <c r="S245" s="482"/>
      <c r="T245" s="482"/>
      <c r="U245" s="482"/>
      <c r="V245" s="482"/>
      <c r="W245" s="482"/>
      <c r="X245" s="482"/>
      <c r="Y245" s="482"/>
      <c r="Z245" s="482"/>
      <c r="AA245" s="482"/>
      <c r="AB245" s="482"/>
      <c r="AC245" s="482"/>
      <c r="AD245" s="482"/>
      <c r="AE245" s="482"/>
      <c r="AF245" s="482"/>
      <c r="AG245" s="482"/>
      <c r="AH245" s="482"/>
      <c r="AI245" s="482"/>
      <c r="AJ245" s="482"/>
      <c r="AK245" s="482"/>
      <c r="AL245" s="482"/>
      <c r="AM245" s="482"/>
      <c r="AN245" s="482"/>
      <c r="AO245" s="482"/>
      <c r="AP245" s="482"/>
    </row>
    <row r="246" spans="1:42" ht="12.75" customHeight="1" x14ac:dyDescent="0.2">
      <c r="A246" s="482"/>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82"/>
      <c r="Z246" s="482"/>
      <c r="AA246" s="482"/>
      <c r="AB246" s="482"/>
      <c r="AC246" s="482"/>
      <c r="AD246" s="482"/>
      <c r="AE246" s="482"/>
      <c r="AF246" s="482"/>
      <c r="AG246" s="482"/>
      <c r="AH246" s="482"/>
      <c r="AI246" s="482"/>
      <c r="AJ246" s="482"/>
      <c r="AK246" s="482"/>
      <c r="AL246" s="482"/>
      <c r="AM246" s="482"/>
      <c r="AN246" s="482"/>
      <c r="AO246" s="482"/>
      <c r="AP246" s="482"/>
    </row>
    <row r="247" spans="1:42" ht="12.75" customHeight="1" x14ac:dyDescent="0.2">
      <c r="A247" s="482"/>
      <c r="B247" s="482"/>
      <c r="C247" s="482"/>
      <c r="D247" s="482"/>
      <c r="E247" s="482"/>
      <c r="F247" s="482"/>
      <c r="G247" s="482"/>
      <c r="H247" s="482"/>
      <c r="I247" s="482"/>
      <c r="J247" s="482"/>
      <c r="K247" s="482"/>
      <c r="L247" s="482"/>
      <c r="M247" s="482"/>
      <c r="N247" s="482"/>
      <c r="O247" s="482"/>
      <c r="P247" s="482"/>
      <c r="Q247" s="482"/>
      <c r="R247" s="482"/>
      <c r="S247" s="482"/>
      <c r="T247" s="482"/>
      <c r="U247" s="482"/>
      <c r="V247" s="482"/>
      <c r="W247" s="482"/>
      <c r="X247" s="482"/>
      <c r="Y247" s="482"/>
      <c r="Z247" s="482"/>
      <c r="AA247" s="482"/>
      <c r="AB247" s="482"/>
      <c r="AC247" s="482"/>
      <c r="AD247" s="482"/>
      <c r="AE247" s="482"/>
      <c r="AF247" s="482"/>
      <c r="AG247" s="482"/>
      <c r="AH247" s="482"/>
      <c r="AI247" s="482"/>
      <c r="AJ247" s="482"/>
      <c r="AK247" s="482"/>
      <c r="AL247" s="482"/>
      <c r="AM247" s="482"/>
      <c r="AN247" s="482"/>
      <c r="AO247" s="482"/>
      <c r="AP247" s="482"/>
    </row>
    <row r="248" spans="1:42" ht="12.75" customHeight="1" x14ac:dyDescent="0.2">
      <c r="A248" s="482"/>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row>
    <row r="249" spans="1:42" ht="12.75" customHeight="1" x14ac:dyDescent="0.2">
      <c r="A249" s="482"/>
      <c r="B249" s="482"/>
      <c r="C249" s="482"/>
      <c r="D249" s="482"/>
      <c r="E249" s="482"/>
      <c r="F249" s="482"/>
      <c r="G249" s="482"/>
      <c r="H249" s="482"/>
      <c r="I249" s="482"/>
      <c r="J249" s="482"/>
      <c r="K249" s="482"/>
      <c r="L249" s="482"/>
      <c r="M249" s="482"/>
      <c r="N249" s="482"/>
      <c r="O249" s="482"/>
      <c r="P249" s="482"/>
      <c r="Q249" s="482"/>
      <c r="R249" s="482"/>
      <c r="S249" s="482"/>
      <c r="T249" s="482"/>
      <c r="U249" s="482"/>
      <c r="V249" s="482"/>
      <c r="W249" s="482"/>
      <c r="X249" s="482"/>
      <c r="Y249" s="482"/>
      <c r="Z249" s="482"/>
      <c r="AA249" s="482"/>
      <c r="AB249" s="482"/>
      <c r="AC249" s="482"/>
      <c r="AD249" s="482"/>
      <c r="AE249" s="482"/>
      <c r="AF249" s="482"/>
      <c r="AG249" s="482"/>
      <c r="AH249" s="482"/>
      <c r="AI249" s="482"/>
      <c r="AJ249" s="482"/>
      <c r="AK249" s="482"/>
      <c r="AL249" s="482"/>
      <c r="AM249" s="482"/>
      <c r="AN249" s="482"/>
      <c r="AO249" s="482"/>
      <c r="AP249" s="482"/>
    </row>
    <row r="250" spans="1:42" ht="12.75" customHeight="1" x14ac:dyDescent="0.2">
      <c r="A250" s="482"/>
      <c r="B250" s="482"/>
      <c r="C250" s="482"/>
      <c r="D250" s="482"/>
      <c r="E250" s="482"/>
      <c r="F250" s="482"/>
      <c r="G250" s="482"/>
      <c r="H250" s="482"/>
      <c r="I250" s="482"/>
      <c r="J250" s="482"/>
      <c r="K250" s="482"/>
      <c r="L250" s="482"/>
      <c r="M250" s="482"/>
      <c r="N250" s="482"/>
      <c r="O250" s="482"/>
      <c r="P250" s="482"/>
      <c r="Q250" s="482"/>
      <c r="R250" s="482"/>
      <c r="S250" s="482"/>
      <c r="T250" s="482"/>
      <c r="U250" s="482"/>
      <c r="V250" s="482"/>
      <c r="W250" s="482"/>
      <c r="X250" s="482"/>
      <c r="Y250" s="482"/>
      <c r="Z250" s="482"/>
      <c r="AA250" s="482"/>
      <c r="AB250" s="482"/>
      <c r="AC250" s="482"/>
      <c r="AD250" s="482"/>
      <c r="AE250" s="482"/>
      <c r="AF250" s="482"/>
      <c r="AG250" s="482"/>
      <c r="AH250" s="482"/>
      <c r="AI250" s="482"/>
      <c r="AJ250" s="482"/>
      <c r="AK250" s="482"/>
      <c r="AL250" s="482"/>
      <c r="AM250" s="482"/>
      <c r="AN250" s="482"/>
      <c r="AO250" s="482"/>
      <c r="AP250" s="482"/>
    </row>
    <row r="251" spans="1:42" ht="12.75" customHeight="1" x14ac:dyDescent="0.2">
      <c r="A251" s="482"/>
      <c r="B251" s="482"/>
      <c r="C251" s="482"/>
      <c r="D251" s="482"/>
      <c r="E251" s="482"/>
      <c r="F251" s="482"/>
      <c r="G251" s="482"/>
      <c r="H251" s="482"/>
      <c r="I251" s="482"/>
      <c r="J251" s="482"/>
      <c r="K251" s="482"/>
      <c r="L251" s="482"/>
      <c r="M251" s="482"/>
      <c r="N251" s="482"/>
      <c r="O251" s="482"/>
      <c r="P251" s="482"/>
      <c r="Q251" s="482"/>
      <c r="R251" s="482"/>
      <c r="S251" s="482"/>
      <c r="T251" s="482"/>
      <c r="U251" s="482"/>
      <c r="V251" s="482"/>
      <c r="W251" s="482"/>
      <c r="X251" s="482"/>
      <c r="Y251" s="482"/>
      <c r="Z251" s="482"/>
      <c r="AA251" s="482"/>
      <c r="AB251" s="482"/>
      <c r="AC251" s="482"/>
      <c r="AD251" s="482"/>
      <c r="AE251" s="482"/>
      <c r="AF251" s="482"/>
      <c r="AG251" s="482"/>
      <c r="AH251" s="482"/>
      <c r="AI251" s="482"/>
      <c r="AJ251" s="482"/>
      <c r="AK251" s="482"/>
      <c r="AL251" s="482"/>
      <c r="AM251" s="482"/>
      <c r="AN251" s="482"/>
      <c r="AO251" s="482"/>
      <c r="AP251" s="482"/>
    </row>
    <row r="252" spans="1:42" ht="12.75" customHeight="1" x14ac:dyDescent="0.2">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row>
    <row r="253" spans="1:42" ht="12.75" customHeight="1" x14ac:dyDescent="0.2">
      <c r="A253" s="482"/>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row>
    <row r="254" spans="1:42" ht="12.75" customHeight="1" x14ac:dyDescent="0.2">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row>
    <row r="255" spans="1:42" ht="12.75" customHeight="1" x14ac:dyDescent="0.2">
      <c r="A255" s="482"/>
      <c r="B255" s="482"/>
      <c r="C255" s="482"/>
      <c r="D255" s="482"/>
      <c r="E255" s="482"/>
      <c r="F255" s="482"/>
      <c r="G255" s="482"/>
      <c r="H255" s="482"/>
      <c r="I255" s="482"/>
      <c r="J255" s="482"/>
      <c r="K255" s="482"/>
      <c r="L255" s="482"/>
      <c r="M255" s="482"/>
      <c r="N255" s="482"/>
      <c r="O255" s="482"/>
      <c r="P255" s="482"/>
      <c r="Q255" s="482"/>
      <c r="R255" s="482"/>
      <c r="S255" s="482"/>
      <c r="T255" s="482"/>
      <c r="U255" s="482"/>
      <c r="V255" s="482"/>
      <c r="W255" s="482"/>
      <c r="X255" s="482"/>
      <c r="Y255" s="482"/>
      <c r="Z255" s="482"/>
      <c r="AA255" s="482"/>
      <c r="AB255" s="482"/>
      <c r="AC255" s="482"/>
      <c r="AD255" s="482"/>
      <c r="AE255" s="482"/>
      <c r="AF255" s="482"/>
      <c r="AG255" s="482"/>
      <c r="AH255" s="482"/>
      <c r="AI255" s="482"/>
      <c r="AJ255" s="482"/>
      <c r="AK255" s="482"/>
      <c r="AL255" s="482"/>
      <c r="AM255" s="482"/>
      <c r="AN255" s="482"/>
      <c r="AO255" s="482"/>
      <c r="AP255" s="482"/>
    </row>
    <row r="256" spans="1:42" ht="12.75" customHeight="1" x14ac:dyDescent="0.2">
      <c r="A256" s="482"/>
      <c r="B256" s="482"/>
      <c r="C256" s="482"/>
      <c r="D256" s="482"/>
      <c r="E256" s="482"/>
      <c r="F256" s="482"/>
      <c r="G256" s="482"/>
      <c r="H256" s="482"/>
      <c r="I256" s="482"/>
      <c r="J256" s="482"/>
      <c r="K256" s="482"/>
      <c r="L256" s="482"/>
      <c r="M256" s="482"/>
      <c r="N256" s="482"/>
      <c r="O256" s="482"/>
      <c r="P256" s="482"/>
      <c r="Q256" s="482"/>
      <c r="R256" s="482"/>
      <c r="S256" s="482"/>
      <c r="T256" s="482"/>
      <c r="U256" s="482"/>
      <c r="V256" s="482"/>
      <c r="W256" s="482"/>
      <c r="X256" s="482"/>
      <c r="Y256" s="482"/>
      <c r="Z256" s="482"/>
      <c r="AA256" s="482"/>
      <c r="AB256" s="482"/>
      <c r="AC256" s="482"/>
      <c r="AD256" s="482"/>
      <c r="AE256" s="482"/>
      <c r="AF256" s="482"/>
      <c r="AG256" s="482"/>
      <c r="AH256" s="482"/>
      <c r="AI256" s="482"/>
      <c r="AJ256" s="482"/>
      <c r="AK256" s="482"/>
      <c r="AL256" s="482"/>
      <c r="AM256" s="482"/>
      <c r="AN256" s="482"/>
      <c r="AO256" s="482"/>
      <c r="AP256" s="482"/>
    </row>
    <row r="257" spans="1:42" ht="12.75" customHeight="1" x14ac:dyDescent="0.2">
      <c r="A257" s="482"/>
      <c r="B257" s="482"/>
      <c r="C257" s="482"/>
      <c r="D257" s="482"/>
      <c r="E257" s="482"/>
      <c r="F257" s="482"/>
      <c r="G257" s="482"/>
      <c r="H257" s="482"/>
      <c r="I257" s="482"/>
      <c r="J257" s="482"/>
      <c r="K257" s="482"/>
      <c r="L257" s="482"/>
      <c r="M257" s="482"/>
      <c r="N257" s="482"/>
      <c r="O257" s="482"/>
      <c r="P257" s="482"/>
      <c r="Q257" s="482"/>
      <c r="R257" s="482"/>
      <c r="S257" s="482"/>
      <c r="T257" s="482"/>
      <c r="U257" s="482"/>
      <c r="V257" s="482"/>
      <c r="W257" s="482"/>
      <c r="X257" s="482"/>
      <c r="Y257" s="482"/>
      <c r="Z257" s="482"/>
      <c r="AA257" s="482"/>
      <c r="AB257" s="482"/>
      <c r="AC257" s="482"/>
      <c r="AD257" s="482"/>
      <c r="AE257" s="482"/>
      <c r="AF257" s="482"/>
      <c r="AG257" s="482"/>
      <c r="AH257" s="482"/>
      <c r="AI257" s="482"/>
      <c r="AJ257" s="482"/>
      <c r="AK257" s="482"/>
      <c r="AL257" s="482"/>
      <c r="AM257" s="482"/>
      <c r="AN257" s="482"/>
      <c r="AO257" s="482"/>
      <c r="AP257" s="482"/>
    </row>
    <row r="258" spans="1:42" ht="12.75" customHeight="1" x14ac:dyDescent="0.2">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row>
    <row r="259" spans="1:42" ht="12.75" customHeight="1" x14ac:dyDescent="0.2">
      <c r="A259" s="482"/>
      <c r="B259" s="482"/>
      <c r="C259" s="482"/>
      <c r="D259" s="482"/>
      <c r="E259" s="482"/>
      <c r="F259" s="482"/>
      <c r="G259" s="482"/>
      <c r="H259" s="482"/>
      <c r="I259" s="482"/>
      <c r="J259" s="482"/>
      <c r="K259" s="482"/>
      <c r="L259" s="482"/>
      <c r="M259" s="482"/>
      <c r="N259" s="482"/>
      <c r="O259" s="482"/>
      <c r="P259" s="482"/>
      <c r="Q259" s="482"/>
      <c r="R259" s="482"/>
      <c r="S259" s="482"/>
      <c r="T259" s="482"/>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row>
    <row r="260" spans="1:42" ht="12.75" customHeight="1" x14ac:dyDescent="0.2">
      <c r="A260" s="482"/>
      <c r="B260" s="482"/>
      <c r="C260" s="482"/>
      <c r="D260" s="482"/>
      <c r="E260" s="482"/>
      <c r="F260" s="482"/>
      <c r="G260" s="482"/>
      <c r="H260" s="482"/>
      <c r="I260" s="482"/>
      <c r="J260" s="482"/>
      <c r="K260" s="482"/>
      <c r="L260" s="482"/>
      <c r="M260" s="482"/>
      <c r="N260" s="482"/>
      <c r="O260" s="482"/>
      <c r="P260" s="482"/>
      <c r="Q260" s="482"/>
      <c r="R260" s="482"/>
      <c r="S260" s="482"/>
      <c r="T260" s="482"/>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row>
    <row r="261" spans="1:42" ht="12.75" customHeight="1" x14ac:dyDescent="0.2">
      <c r="A261" s="482"/>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row>
    <row r="262" spans="1:42" ht="12.75" customHeight="1" x14ac:dyDescent="0.2">
      <c r="A262" s="482"/>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row>
    <row r="263" spans="1:42" ht="12.75" customHeight="1" x14ac:dyDescent="0.2">
      <c r="A263" s="482"/>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row>
    <row r="264" spans="1:42" ht="12.75" customHeight="1" x14ac:dyDescent="0.2">
      <c r="A264" s="482"/>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row>
    <row r="265" spans="1:42" ht="12.75" customHeight="1" x14ac:dyDescent="0.2">
      <c r="A265" s="482"/>
      <c r="B265" s="482"/>
      <c r="C265" s="482"/>
      <c r="D265" s="482"/>
      <c r="E265" s="482"/>
      <c r="F265" s="482"/>
      <c r="G265" s="482"/>
      <c r="H265" s="482"/>
      <c r="I265" s="482"/>
      <c r="J265" s="482"/>
      <c r="K265" s="482"/>
      <c r="L265" s="482"/>
      <c r="M265" s="482"/>
      <c r="N265" s="482"/>
      <c r="O265" s="482"/>
      <c r="P265" s="482"/>
      <c r="Q265" s="482"/>
      <c r="R265" s="482"/>
      <c r="S265" s="482"/>
      <c r="T265" s="482"/>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row>
    <row r="266" spans="1:42" ht="12.75" customHeight="1" x14ac:dyDescent="0.2">
      <c r="A266" s="482"/>
      <c r="B266" s="482"/>
      <c r="C266" s="482"/>
      <c r="D266" s="482"/>
      <c r="E266" s="482"/>
      <c r="F266" s="482"/>
      <c r="G266" s="482"/>
      <c r="H266" s="482"/>
      <c r="I266" s="482"/>
      <c r="J266" s="482"/>
      <c r="K266" s="482"/>
      <c r="L266" s="482"/>
      <c r="M266" s="482"/>
      <c r="N266" s="482"/>
      <c r="O266" s="482"/>
      <c r="P266" s="482"/>
      <c r="Q266" s="482"/>
      <c r="R266" s="482"/>
      <c r="S266" s="482"/>
      <c r="T266" s="482"/>
      <c r="U266" s="482"/>
      <c r="V266" s="482"/>
      <c r="W266" s="482"/>
      <c r="X266" s="482"/>
      <c r="Y266" s="482"/>
      <c r="Z266" s="482"/>
      <c r="AA266" s="482"/>
      <c r="AB266" s="482"/>
      <c r="AC266" s="482"/>
      <c r="AD266" s="482"/>
      <c r="AE266" s="482"/>
      <c r="AF266" s="482"/>
      <c r="AG266" s="482"/>
      <c r="AH266" s="482"/>
      <c r="AI266" s="482"/>
      <c r="AJ266" s="482"/>
      <c r="AK266" s="482"/>
      <c r="AL266" s="482"/>
      <c r="AM266" s="482"/>
      <c r="AN266" s="482"/>
      <c r="AO266" s="482"/>
      <c r="AP266" s="482"/>
    </row>
    <row r="267" spans="1:42" ht="12.75" customHeight="1" x14ac:dyDescent="0.2">
      <c r="A267" s="482"/>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482"/>
      <c r="AC267" s="482"/>
      <c r="AD267" s="482"/>
      <c r="AE267" s="482"/>
      <c r="AF267" s="482"/>
      <c r="AG267" s="482"/>
      <c r="AH267" s="482"/>
      <c r="AI267" s="482"/>
      <c r="AJ267" s="482"/>
      <c r="AK267" s="482"/>
      <c r="AL267" s="482"/>
      <c r="AM267" s="482"/>
      <c r="AN267" s="482"/>
      <c r="AO267" s="482"/>
      <c r="AP267" s="482"/>
    </row>
    <row r="268" spans="1:42" ht="12.75" customHeight="1" x14ac:dyDescent="0.2">
      <c r="A268" s="482"/>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O268" s="482"/>
      <c r="AP268" s="482"/>
    </row>
    <row r="269" spans="1:42" ht="12.75" customHeight="1" x14ac:dyDescent="0.2">
      <c r="A269" s="482"/>
      <c r="B269" s="482"/>
      <c r="C269" s="482"/>
      <c r="D269" s="482"/>
      <c r="E269" s="482"/>
      <c r="F269" s="482"/>
      <c r="G269" s="482"/>
      <c r="H269" s="482"/>
      <c r="I269" s="482"/>
      <c r="J269" s="482"/>
      <c r="K269" s="482"/>
      <c r="L269" s="482"/>
      <c r="M269" s="482"/>
      <c r="N269" s="482"/>
      <c r="O269" s="482"/>
      <c r="P269" s="482"/>
      <c r="Q269" s="482"/>
      <c r="R269" s="482"/>
      <c r="S269" s="482"/>
      <c r="T269" s="482"/>
      <c r="U269" s="482"/>
      <c r="V269" s="482"/>
      <c r="W269" s="482"/>
      <c r="X269" s="482"/>
      <c r="Y269" s="482"/>
      <c r="Z269" s="482"/>
      <c r="AA269" s="482"/>
      <c r="AB269" s="482"/>
      <c r="AC269" s="482"/>
      <c r="AD269" s="482"/>
      <c r="AE269" s="482"/>
      <c r="AF269" s="482"/>
      <c r="AG269" s="482"/>
      <c r="AH269" s="482"/>
      <c r="AI269" s="482"/>
      <c r="AJ269" s="482"/>
      <c r="AK269" s="482"/>
      <c r="AL269" s="482"/>
      <c r="AM269" s="482"/>
      <c r="AN269" s="482"/>
      <c r="AO269" s="482"/>
      <c r="AP269" s="482"/>
    </row>
    <row r="270" spans="1:42" ht="12.75" customHeight="1" x14ac:dyDescent="0.2">
      <c r="A270" s="482"/>
      <c r="B270" s="482"/>
      <c r="C270" s="482"/>
      <c r="D270" s="482"/>
      <c r="E270" s="482"/>
      <c r="F270" s="482"/>
      <c r="G270" s="482"/>
      <c r="H270" s="482"/>
      <c r="I270" s="482"/>
      <c r="J270" s="482"/>
      <c r="K270" s="482"/>
      <c r="L270" s="482"/>
      <c r="M270" s="482"/>
      <c r="N270" s="482"/>
      <c r="O270" s="482"/>
      <c r="P270" s="482"/>
      <c r="Q270" s="482"/>
      <c r="R270" s="482"/>
      <c r="S270" s="482"/>
      <c r="T270" s="482"/>
      <c r="U270" s="482"/>
      <c r="V270" s="482"/>
      <c r="W270" s="482"/>
      <c r="X270" s="482"/>
      <c r="Y270" s="482"/>
      <c r="Z270" s="482"/>
      <c r="AA270" s="482"/>
      <c r="AB270" s="482"/>
      <c r="AC270" s="482"/>
      <c r="AD270" s="482"/>
      <c r="AE270" s="482"/>
      <c r="AF270" s="482"/>
      <c r="AG270" s="482"/>
      <c r="AH270" s="482"/>
      <c r="AI270" s="482"/>
      <c r="AJ270" s="482"/>
      <c r="AK270" s="482"/>
      <c r="AL270" s="482"/>
      <c r="AM270" s="482"/>
      <c r="AN270" s="482"/>
      <c r="AO270" s="482"/>
      <c r="AP270" s="482"/>
    </row>
    <row r="271" spans="1:42" ht="12.75" customHeight="1" x14ac:dyDescent="0.2">
      <c r="A271" s="482"/>
      <c r="B271" s="482"/>
      <c r="C271" s="482"/>
      <c r="D271" s="482"/>
      <c r="E271" s="482"/>
      <c r="F271" s="482"/>
      <c r="G271" s="482"/>
      <c r="H271" s="482"/>
      <c r="I271" s="482"/>
      <c r="J271" s="482"/>
      <c r="K271" s="482"/>
      <c r="L271" s="482"/>
      <c r="M271" s="482"/>
      <c r="N271" s="482"/>
      <c r="O271" s="482"/>
      <c r="P271" s="482"/>
      <c r="Q271" s="482"/>
      <c r="R271" s="482"/>
      <c r="S271" s="482"/>
      <c r="T271" s="482"/>
      <c r="U271" s="482"/>
      <c r="V271" s="482"/>
      <c r="W271" s="482"/>
      <c r="X271" s="482"/>
      <c r="Y271" s="482"/>
      <c r="Z271" s="482"/>
      <c r="AA271" s="482"/>
      <c r="AB271" s="482"/>
      <c r="AC271" s="482"/>
      <c r="AD271" s="482"/>
      <c r="AE271" s="482"/>
      <c r="AF271" s="482"/>
      <c r="AG271" s="482"/>
      <c r="AH271" s="482"/>
      <c r="AI271" s="482"/>
      <c r="AJ271" s="482"/>
      <c r="AK271" s="482"/>
      <c r="AL271" s="482"/>
      <c r="AM271" s="482"/>
      <c r="AN271" s="482"/>
      <c r="AO271" s="482"/>
      <c r="AP271" s="482"/>
    </row>
    <row r="272" spans="1:42" ht="12.75" customHeight="1" x14ac:dyDescent="0.2">
      <c r="A272" s="482"/>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row>
    <row r="273" spans="1:42" ht="12.75" customHeight="1" x14ac:dyDescent="0.2">
      <c r="A273" s="482"/>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row>
    <row r="274" spans="1:42" ht="12.75" customHeight="1" x14ac:dyDescent="0.2">
      <c r="A274" s="482"/>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O274" s="482"/>
      <c r="AP274" s="482"/>
    </row>
    <row r="275" spans="1:42" ht="12.75" customHeight="1" x14ac:dyDescent="0.2">
      <c r="A275" s="482"/>
      <c r="B275" s="482"/>
      <c r="C275" s="482"/>
      <c r="D275" s="482"/>
      <c r="E275" s="482"/>
      <c r="F275" s="482"/>
      <c r="G275" s="482"/>
      <c r="H275" s="482"/>
      <c r="I275" s="482"/>
      <c r="J275" s="482"/>
      <c r="K275" s="482"/>
      <c r="L275" s="482"/>
      <c r="M275" s="482"/>
      <c r="N275" s="482"/>
      <c r="O275" s="482"/>
      <c r="P275" s="482"/>
      <c r="Q275" s="482"/>
      <c r="R275" s="482"/>
      <c r="S275" s="482"/>
      <c r="T275" s="482"/>
      <c r="U275" s="482"/>
      <c r="V275" s="482"/>
      <c r="W275" s="482"/>
      <c r="X275" s="482"/>
      <c r="Y275" s="482"/>
      <c r="Z275" s="482"/>
      <c r="AA275" s="482"/>
      <c r="AB275" s="482"/>
      <c r="AC275" s="482"/>
      <c r="AD275" s="482"/>
      <c r="AE275" s="482"/>
      <c r="AF275" s="482"/>
      <c r="AG275" s="482"/>
      <c r="AH275" s="482"/>
      <c r="AI275" s="482"/>
      <c r="AJ275" s="482"/>
      <c r="AK275" s="482"/>
      <c r="AL275" s="482"/>
      <c r="AM275" s="482"/>
      <c r="AN275" s="482"/>
      <c r="AO275" s="482"/>
      <c r="AP275" s="482"/>
    </row>
    <row r="276" spans="1:42" ht="12.75" customHeight="1" x14ac:dyDescent="0.2">
      <c r="A276" s="482"/>
      <c r="B276" s="482"/>
      <c r="C276" s="482"/>
      <c r="D276" s="482"/>
      <c r="E276" s="482"/>
      <c r="F276" s="482"/>
      <c r="G276" s="482"/>
      <c r="H276" s="482"/>
      <c r="I276" s="482"/>
      <c r="J276" s="482"/>
      <c r="K276" s="482"/>
      <c r="L276" s="482"/>
      <c r="M276" s="482"/>
      <c r="N276" s="482"/>
      <c r="O276" s="482"/>
      <c r="P276" s="482"/>
      <c r="Q276" s="482"/>
      <c r="R276" s="482"/>
      <c r="S276" s="482"/>
      <c r="T276" s="482"/>
      <c r="U276" s="482"/>
      <c r="V276" s="482"/>
      <c r="W276" s="482"/>
      <c r="X276" s="482"/>
      <c r="Y276" s="482"/>
      <c r="Z276" s="482"/>
      <c r="AA276" s="482"/>
      <c r="AB276" s="482"/>
      <c r="AC276" s="482"/>
      <c r="AD276" s="482"/>
      <c r="AE276" s="482"/>
      <c r="AF276" s="482"/>
      <c r="AG276" s="482"/>
      <c r="AH276" s="482"/>
      <c r="AI276" s="482"/>
      <c r="AJ276" s="482"/>
      <c r="AK276" s="482"/>
      <c r="AL276" s="482"/>
      <c r="AM276" s="482"/>
      <c r="AN276" s="482"/>
      <c r="AO276" s="482"/>
      <c r="AP276" s="482"/>
    </row>
    <row r="277" spans="1:42" ht="12.75" customHeight="1" x14ac:dyDescent="0.2">
      <c r="A277" s="482"/>
      <c r="B277" s="482"/>
      <c r="C277" s="482"/>
      <c r="D277" s="482"/>
      <c r="E277" s="482"/>
      <c r="F277" s="482"/>
      <c r="G277" s="482"/>
      <c r="H277" s="482"/>
      <c r="I277" s="482"/>
      <c r="J277" s="482"/>
      <c r="K277" s="482"/>
      <c r="L277" s="482"/>
      <c r="M277" s="482"/>
      <c r="N277" s="482"/>
      <c r="O277" s="482"/>
      <c r="P277" s="482"/>
      <c r="Q277" s="482"/>
      <c r="R277" s="482"/>
      <c r="S277" s="482"/>
      <c r="T277" s="482"/>
      <c r="U277" s="482"/>
      <c r="V277" s="482"/>
      <c r="W277" s="482"/>
      <c r="X277" s="482"/>
      <c r="Y277" s="482"/>
      <c r="Z277" s="482"/>
      <c r="AA277" s="482"/>
      <c r="AB277" s="482"/>
      <c r="AC277" s="482"/>
      <c r="AD277" s="482"/>
      <c r="AE277" s="482"/>
      <c r="AF277" s="482"/>
      <c r="AG277" s="482"/>
      <c r="AH277" s="482"/>
      <c r="AI277" s="482"/>
      <c r="AJ277" s="482"/>
      <c r="AK277" s="482"/>
      <c r="AL277" s="482"/>
      <c r="AM277" s="482"/>
      <c r="AN277" s="482"/>
      <c r="AO277" s="482"/>
      <c r="AP277" s="482"/>
    </row>
    <row r="278" spans="1:42" ht="12.75" customHeight="1" x14ac:dyDescent="0.2">
      <c r="A278" s="482"/>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row>
    <row r="279" spans="1:42" ht="12.75" customHeight="1" x14ac:dyDescent="0.2">
      <c r="A279" s="482"/>
      <c r="B279" s="482"/>
      <c r="C279" s="482"/>
      <c r="D279" s="482"/>
      <c r="E279" s="482"/>
      <c r="F279" s="482"/>
      <c r="G279" s="482"/>
      <c r="H279" s="482"/>
      <c r="I279" s="482"/>
      <c r="J279" s="482"/>
      <c r="K279" s="482"/>
      <c r="L279" s="482"/>
      <c r="M279" s="482"/>
      <c r="N279" s="482"/>
      <c r="O279" s="482"/>
      <c r="P279" s="482"/>
      <c r="Q279" s="482"/>
      <c r="R279" s="482"/>
      <c r="S279" s="482"/>
      <c r="T279" s="482"/>
      <c r="U279" s="482"/>
      <c r="V279" s="482"/>
      <c r="W279" s="482"/>
      <c r="X279" s="482"/>
      <c r="Y279" s="482"/>
      <c r="Z279" s="482"/>
      <c r="AA279" s="482"/>
      <c r="AB279" s="482"/>
      <c r="AC279" s="482"/>
      <c r="AD279" s="482"/>
      <c r="AE279" s="482"/>
      <c r="AF279" s="482"/>
      <c r="AG279" s="482"/>
      <c r="AH279" s="482"/>
      <c r="AI279" s="482"/>
      <c r="AJ279" s="482"/>
      <c r="AK279" s="482"/>
      <c r="AL279" s="482"/>
      <c r="AM279" s="482"/>
      <c r="AN279" s="482"/>
      <c r="AO279" s="482"/>
      <c r="AP279" s="482"/>
    </row>
    <row r="280" spans="1:42" ht="12.75" customHeight="1" x14ac:dyDescent="0.2">
      <c r="A280" s="482"/>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82"/>
      <c r="Z280" s="482"/>
      <c r="AA280" s="482"/>
      <c r="AB280" s="482"/>
      <c r="AC280" s="482"/>
      <c r="AD280" s="482"/>
      <c r="AE280" s="482"/>
      <c r="AF280" s="482"/>
      <c r="AG280" s="482"/>
      <c r="AH280" s="482"/>
      <c r="AI280" s="482"/>
      <c r="AJ280" s="482"/>
      <c r="AK280" s="482"/>
      <c r="AL280" s="482"/>
      <c r="AM280" s="482"/>
      <c r="AN280" s="482"/>
      <c r="AO280" s="482"/>
      <c r="AP280" s="482"/>
    </row>
    <row r="281" spans="1:42" ht="12.75" customHeight="1" x14ac:dyDescent="0.2">
      <c r="A281" s="482"/>
      <c r="B281" s="482"/>
      <c r="C281" s="482"/>
      <c r="D281" s="482"/>
      <c r="E281" s="482"/>
      <c r="F281" s="482"/>
      <c r="G281" s="482"/>
      <c r="H281" s="482"/>
      <c r="I281" s="482"/>
      <c r="J281" s="482"/>
      <c r="K281" s="482"/>
      <c r="L281" s="482"/>
      <c r="M281" s="482"/>
      <c r="N281" s="482"/>
      <c r="O281" s="482"/>
      <c r="P281" s="482"/>
      <c r="Q281" s="482"/>
      <c r="R281" s="482"/>
      <c r="S281" s="482"/>
      <c r="T281" s="482"/>
      <c r="U281" s="482"/>
      <c r="V281" s="482"/>
      <c r="W281" s="482"/>
      <c r="X281" s="482"/>
      <c r="Y281" s="482"/>
      <c r="Z281" s="482"/>
      <c r="AA281" s="482"/>
      <c r="AB281" s="482"/>
      <c r="AC281" s="482"/>
      <c r="AD281" s="482"/>
      <c r="AE281" s="482"/>
      <c r="AF281" s="482"/>
      <c r="AG281" s="482"/>
      <c r="AH281" s="482"/>
      <c r="AI281" s="482"/>
      <c r="AJ281" s="482"/>
      <c r="AK281" s="482"/>
      <c r="AL281" s="482"/>
      <c r="AM281" s="482"/>
      <c r="AN281" s="482"/>
      <c r="AO281" s="482"/>
      <c r="AP281" s="482"/>
    </row>
    <row r="282" spans="1:42" ht="12.75" customHeight="1" x14ac:dyDescent="0.2">
      <c r="A282" s="482"/>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O282" s="482"/>
      <c r="AP282" s="482"/>
    </row>
    <row r="283" spans="1:42" ht="12.75" customHeight="1" x14ac:dyDescent="0.2">
      <c r="A283" s="482"/>
      <c r="B283" s="482"/>
      <c r="C283" s="482"/>
      <c r="D283" s="482"/>
      <c r="E283" s="482"/>
      <c r="F283" s="482"/>
      <c r="G283" s="482"/>
      <c r="H283" s="482"/>
      <c r="I283" s="482"/>
      <c r="J283" s="482"/>
      <c r="K283" s="482"/>
      <c r="L283" s="482"/>
      <c r="M283" s="482"/>
      <c r="N283" s="482"/>
      <c r="O283" s="482"/>
      <c r="P283" s="482"/>
      <c r="Q283" s="482"/>
      <c r="R283" s="482"/>
      <c r="S283" s="482"/>
      <c r="T283" s="482"/>
      <c r="U283" s="482"/>
      <c r="V283" s="482"/>
      <c r="W283" s="482"/>
      <c r="X283" s="482"/>
      <c r="Y283" s="482"/>
      <c r="Z283" s="482"/>
      <c r="AA283" s="482"/>
      <c r="AB283" s="482"/>
      <c r="AC283" s="482"/>
      <c r="AD283" s="482"/>
      <c r="AE283" s="482"/>
      <c r="AF283" s="482"/>
      <c r="AG283" s="482"/>
      <c r="AH283" s="482"/>
      <c r="AI283" s="482"/>
      <c r="AJ283" s="482"/>
      <c r="AK283" s="482"/>
      <c r="AL283" s="482"/>
      <c r="AM283" s="482"/>
      <c r="AN283" s="482"/>
      <c r="AO283" s="482"/>
      <c r="AP283" s="482"/>
    </row>
    <row r="284" spans="1:42" ht="12.75" customHeight="1" x14ac:dyDescent="0.2">
      <c r="A284" s="482"/>
      <c r="B284" s="482"/>
      <c r="C284" s="482"/>
      <c r="D284" s="482"/>
      <c r="E284" s="482"/>
      <c r="F284" s="482"/>
      <c r="G284" s="482"/>
      <c r="H284" s="482"/>
      <c r="I284" s="482"/>
      <c r="J284" s="482"/>
      <c r="K284" s="482"/>
      <c r="L284" s="482"/>
      <c r="M284" s="482"/>
      <c r="N284" s="482"/>
      <c r="O284" s="482"/>
      <c r="P284" s="482"/>
      <c r="Q284" s="482"/>
      <c r="R284" s="482"/>
      <c r="S284" s="482"/>
      <c r="T284" s="482"/>
      <c r="U284" s="482"/>
      <c r="V284" s="482"/>
      <c r="W284" s="482"/>
      <c r="X284" s="482"/>
      <c r="Y284" s="482"/>
      <c r="Z284" s="482"/>
      <c r="AA284" s="482"/>
      <c r="AB284" s="482"/>
      <c r="AC284" s="482"/>
      <c r="AD284" s="482"/>
      <c r="AE284" s="482"/>
      <c r="AF284" s="482"/>
      <c r="AG284" s="482"/>
      <c r="AH284" s="482"/>
      <c r="AI284" s="482"/>
      <c r="AJ284" s="482"/>
      <c r="AK284" s="482"/>
      <c r="AL284" s="482"/>
      <c r="AM284" s="482"/>
      <c r="AN284" s="482"/>
      <c r="AO284" s="482"/>
      <c r="AP284" s="482"/>
    </row>
    <row r="285" spans="1:42" ht="12.75" customHeight="1" x14ac:dyDescent="0.2">
      <c r="A285" s="482"/>
      <c r="B285" s="482"/>
      <c r="C285" s="482"/>
      <c r="D285" s="482"/>
      <c r="E285" s="482"/>
      <c r="F285" s="482"/>
      <c r="G285" s="482"/>
      <c r="H285" s="482"/>
      <c r="I285" s="482"/>
      <c r="J285" s="482"/>
      <c r="K285" s="482"/>
      <c r="L285" s="482"/>
      <c r="M285" s="482"/>
      <c r="N285" s="482"/>
      <c r="O285" s="482"/>
      <c r="P285" s="482"/>
      <c r="Q285" s="482"/>
      <c r="R285" s="482"/>
      <c r="S285" s="482"/>
      <c r="T285" s="482"/>
      <c r="U285" s="482"/>
      <c r="V285" s="482"/>
      <c r="W285" s="482"/>
      <c r="X285" s="482"/>
      <c r="Y285" s="482"/>
      <c r="Z285" s="482"/>
      <c r="AA285" s="482"/>
      <c r="AB285" s="482"/>
      <c r="AC285" s="482"/>
      <c r="AD285" s="482"/>
      <c r="AE285" s="482"/>
      <c r="AF285" s="482"/>
      <c r="AG285" s="482"/>
      <c r="AH285" s="482"/>
      <c r="AI285" s="482"/>
      <c r="AJ285" s="482"/>
      <c r="AK285" s="482"/>
      <c r="AL285" s="482"/>
      <c r="AM285" s="482"/>
      <c r="AN285" s="482"/>
      <c r="AO285" s="482"/>
      <c r="AP285" s="482"/>
    </row>
    <row r="286" spans="1:42" ht="12.75" customHeight="1" x14ac:dyDescent="0.2">
      <c r="A286" s="482"/>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82"/>
      <c r="Y286" s="482"/>
      <c r="Z286" s="482"/>
      <c r="AA286" s="482"/>
      <c r="AB286" s="482"/>
      <c r="AC286" s="482"/>
      <c r="AD286" s="482"/>
      <c r="AE286" s="482"/>
      <c r="AF286" s="482"/>
      <c r="AG286" s="482"/>
      <c r="AH286" s="482"/>
      <c r="AI286" s="482"/>
      <c r="AJ286" s="482"/>
      <c r="AK286" s="482"/>
      <c r="AL286" s="482"/>
      <c r="AM286" s="482"/>
      <c r="AN286" s="482"/>
      <c r="AO286" s="482"/>
      <c r="AP286" s="482"/>
    </row>
    <row r="287" spans="1:42" ht="12.75" customHeight="1" x14ac:dyDescent="0.2">
      <c r="A287" s="482"/>
      <c r="B287" s="482"/>
      <c r="C287" s="482"/>
      <c r="D287" s="482"/>
      <c r="E287" s="482"/>
      <c r="F287" s="482"/>
      <c r="G287" s="482"/>
      <c r="H287" s="482"/>
      <c r="I287" s="482"/>
      <c r="J287" s="482"/>
      <c r="K287" s="482"/>
      <c r="L287" s="482"/>
      <c r="M287" s="482"/>
      <c r="N287" s="482"/>
      <c r="O287" s="482"/>
      <c r="P287" s="482"/>
      <c r="Q287" s="482"/>
      <c r="R287" s="482"/>
      <c r="S287" s="482"/>
      <c r="T287" s="482"/>
      <c r="U287" s="482"/>
      <c r="V287" s="482"/>
      <c r="W287" s="482"/>
      <c r="X287" s="482"/>
      <c r="Y287" s="482"/>
      <c r="Z287" s="482"/>
      <c r="AA287" s="482"/>
      <c r="AB287" s="482"/>
      <c r="AC287" s="482"/>
      <c r="AD287" s="482"/>
      <c r="AE287" s="482"/>
      <c r="AF287" s="482"/>
      <c r="AG287" s="482"/>
      <c r="AH287" s="482"/>
      <c r="AI287" s="482"/>
      <c r="AJ287" s="482"/>
      <c r="AK287" s="482"/>
      <c r="AL287" s="482"/>
      <c r="AM287" s="482"/>
      <c r="AN287" s="482"/>
      <c r="AO287" s="482"/>
      <c r="AP287" s="482"/>
    </row>
    <row r="288" spans="1:42" ht="12.75" customHeight="1" x14ac:dyDescent="0.2">
      <c r="A288" s="482"/>
      <c r="B288" s="482"/>
      <c r="C288" s="482"/>
      <c r="D288" s="482"/>
      <c r="E288" s="482"/>
      <c r="F288" s="482"/>
      <c r="G288" s="482"/>
      <c r="H288" s="482"/>
      <c r="I288" s="482"/>
      <c r="J288" s="482"/>
      <c r="K288" s="482"/>
      <c r="L288" s="482"/>
      <c r="M288" s="482"/>
      <c r="N288" s="482"/>
      <c r="O288" s="482"/>
      <c r="P288" s="482"/>
      <c r="Q288" s="482"/>
      <c r="R288" s="482"/>
      <c r="S288" s="482"/>
      <c r="T288" s="482"/>
      <c r="U288" s="482"/>
      <c r="V288" s="482"/>
      <c r="W288" s="482"/>
      <c r="X288" s="482"/>
      <c r="Y288" s="482"/>
      <c r="Z288" s="482"/>
      <c r="AA288" s="482"/>
      <c r="AB288" s="482"/>
      <c r="AC288" s="482"/>
      <c r="AD288" s="482"/>
      <c r="AE288" s="482"/>
      <c r="AF288" s="482"/>
      <c r="AG288" s="482"/>
      <c r="AH288" s="482"/>
      <c r="AI288" s="482"/>
      <c r="AJ288" s="482"/>
      <c r="AK288" s="482"/>
      <c r="AL288" s="482"/>
      <c r="AM288" s="482"/>
      <c r="AN288" s="482"/>
      <c r="AO288" s="482"/>
      <c r="AP288" s="482"/>
    </row>
    <row r="289" spans="1:42" ht="12.75" customHeight="1" x14ac:dyDescent="0.2">
      <c r="A289" s="482"/>
      <c r="B289" s="482"/>
      <c r="C289" s="482"/>
      <c r="D289" s="482"/>
      <c r="E289" s="482"/>
      <c r="F289" s="482"/>
      <c r="G289" s="482"/>
      <c r="H289" s="482"/>
      <c r="I289" s="482"/>
      <c r="J289" s="482"/>
      <c r="K289" s="482"/>
      <c r="L289" s="482"/>
      <c r="M289" s="482"/>
      <c r="N289" s="482"/>
      <c r="O289" s="482"/>
      <c r="P289" s="482"/>
      <c r="Q289" s="482"/>
      <c r="R289" s="482"/>
      <c r="S289" s="482"/>
      <c r="T289" s="482"/>
      <c r="U289" s="482"/>
      <c r="V289" s="482"/>
      <c r="W289" s="482"/>
      <c r="X289" s="482"/>
      <c r="Y289" s="482"/>
      <c r="Z289" s="482"/>
      <c r="AA289" s="482"/>
      <c r="AB289" s="482"/>
      <c r="AC289" s="482"/>
      <c r="AD289" s="482"/>
      <c r="AE289" s="482"/>
      <c r="AF289" s="482"/>
      <c r="AG289" s="482"/>
      <c r="AH289" s="482"/>
      <c r="AI289" s="482"/>
      <c r="AJ289" s="482"/>
      <c r="AK289" s="482"/>
      <c r="AL289" s="482"/>
      <c r="AM289" s="482"/>
      <c r="AN289" s="482"/>
      <c r="AO289" s="482"/>
      <c r="AP289" s="482"/>
    </row>
    <row r="290" spans="1:42" ht="12.75" customHeight="1" x14ac:dyDescent="0.2">
      <c r="A290" s="482"/>
      <c r="B290" s="482"/>
      <c r="C290" s="482"/>
      <c r="D290" s="482"/>
      <c r="E290" s="482"/>
      <c r="F290" s="482"/>
      <c r="G290" s="482"/>
      <c r="H290" s="482"/>
      <c r="I290" s="482"/>
      <c r="J290" s="482"/>
      <c r="K290" s="482"/>
      <c r="L290" s="482"/>
      <c r="M290" s="482"/>
      <c r="N290" s="482"/>
      <c r="O290" s="482"/>
      <c r="P290" s="482"/>
      <c r="Q290" s="482"/>
      <c r="R290" s="482"/>
      <c r="S290" s="482"/>
      <c r="T290" s="482"/>
      <c r="U290" s="482"/>
      <c r="V290" s="482"/>
      <c r="W290" s="482"/>
      <c r="X290" s="482"/>
      <c r="Y290" s="482"/>
      <c r="Z290" s="482"/>
      <c r="AA290" s="482"/>
      <c r="AB290" s="482"/>
      <c r="AC290" s="482"/>
      <c r="AD290" s="482"/>
      <c r="AE290" s="482"/>
      <c r="AF290" s="482"/>
      <c r="AG290" s="482"/>
      <c r="AH290" s="482"/>
      <c r="AI290" s="482"/>
      <c r="AJ290" s="482"/>
      <c r="AK290" s="482"/>
      <c r="AL290" s="482"/>
      <c r="AM290" s="482"/>
      <c r="AN290" s="482"/>
      <c r="AO290" s="482"/>
      <c r="AP290" s="482"/>
    </row>
    <row r="291" spans="1:42" ht="12.75" customHeight="1" x14ac:dyDescent="0.2">
      <c r="A291" s="482"/>
      <c r="B291" s="482"/>
      <c r="C291" s="482"/>
      <c r="D291" s="482"/>
      <c r="E291" s="482"/>
      <c r="F291" s="482"/>
      <c r="G291" s="482"/>
      <c r="H291" s="482"/>
      <c r="I291" s="482"/>
      <c r="J291" s="482"/>
      <c r="K291" s="482"/>
      <c r="L291" s="482"/>
      <c r="M291" s="482"/>
      <c r="N291" s="482"/>
      <c r="O291" s="482"/>
      <c r="P291" s="482"/>
      <c r="Q291" s="482"/>
      <c r="R291" s="482"/>
      <c r="S291" s="482"/>
      <c r="T291" s="482"/>
      <c r="U291" s="482"/>
      <c r="V291" s="482"/>
      <c r="W291" s="482"/>
      <c r="X291" s="482"/>
      <c r="Y291" s="482"/>
      <c r="Z291" s="482"/>
      <c r="AA291" s="482"/>
      <c r="AB291" s="482"/>
      <c r="AC291" s="482"/>
      <c r="AD291" s="482"/>
      <c r="AE291" s="482"/>
      <c r="AF291" s="482"/>
      <c r="AG291" s="482"/>
      <c r="AH291" s="482"/>
      <c r="AI291" s="482"/>
      <c r="AJ291" s="482"/>
      <c r="AK291" s="482"/>
      <c r="AL291" s="482"/>
      <c r="AM291" s="482"/>
      <c r="AN291" s="482"/>
      <c r="AO291" s="482"/>
      <c r="AP291" s="482"/>
    </row>
    <row r="292" spans="1:42" ht="12.75" customHeight="1" x14ac:dyDescent="0.2">
      <c r="A292" s="482"/>
      <c r="B292" s="482"/>
      <c r="C292" s="482"/>
      <c r="D292" s="482"/>
      <c r="E292" s="482"/>
      <c r="F292" s="482"/>
      <c r="G292" s="482"/>
      <c r="H292" s="482"/>
      <c r="I292" s="482"/>
      <c r="J292" s="482"/>
      <c r="K292" s="482"/>
      <c r="L292" s="482"/>
      <c r="M292" s="482"/>
      <c r="N292" s="482"/>
      <c r="O292" s="482"/>
      <c r="P292" s="482"/>
      <c r="Q292" s="482"/>
      <c r="R292" s="482"/>
      <c r="S292" s="482"/>
      <c r="T292" s="482"/>
      <c r="U292" s="482"/>
      <c r="V292" s="482"/>
      <c r="W292" s="482"/>
      <c r="X292" s="482"/>
      <c r="Y292" s="482"/>
      <c r="Z292" s="482"/>
      <c r="AA292" s="482"/>
      <c r="AB292" s="482"/>
      <c r="AC292" s="482"/>
      <c r="AD292" s="482"/>
      <c r="AE292" s="482"/>
      <c r="AF292" s="482"/>
      <c r="AG292" s="482"/>
      <c r="AH292" s="482"/>
      <c r="AI292" s="482"/>
      <c r="AJ292" s="482"/>
      <c r="AK292" s="482"/>
      <c r="AL292" s="482"/>
      <c r="AM292" s="482"/>
      <c r="AN292" s="482"/>
      <c r="AO292" s="482"/>
      <c r="AP292" s="482"/>
    </row>
    <row r="293" spans="1:42" ht="12.75" customHeight="1" x14ac:dyDescent="0.2">
      <c r="A293" s="482"/>
      <c r="B293" s="482"/>
      <c r="C293" s="482"/>
      <c r="D293" s="482"/>
      <c r="E293" s="482"/>
      <c r="F293" s="482"/>
      <c r="G293" s="482"/>
      <c r="H293" s="482"/>
      <c r="I293" s="482"/>
      <c r="J293" s="482"/>
      <c r="K293" s="482"/>
      <c r="L293" s="482"/>
      <c r="M293" s="482"/>
      <c r="N293" s="482"/>
      <c r="O293" s="482"/>
      <c r="P293" s="482"/>
      <c r="Q293" s="482"/>
      <c r="R293" s="482"/>
      <c r="S293" s="482"/>
      <c r="T293" s="482"/>
      <c r="U293" s="482"/>
      <c r="V293" s="482"/>
      <c r="W293" s="482"/>
      <c r="X293" s="482"/>
      <c r="Y293" s="482"/>
      <c r="Z293" s="482"/>
      <c r="AA293" s="482"/>
      <c r="AB293" s="482"/>
      <c r="AC293" s="482"/>
      <c r="AD293" s="482"/>
      <c r="AE293" s="482"/>
      <c r="AF293" s="482"/>
      <c r="AG293" s="482"/>
      <c r="AH293" s="482"/>
      <c r="AI293" s="482"/>
      <c r="AJ293" s="482"/>
      <c r="AK293" s="482"/>
      <c r="AL293" s="482"/>
      <c r="AM293" s="482"/>
      <c r="AN293" s="482"/>
      <c r="AO293" s="482"/>
      <c r="AP293" s="482"/>
    </row>
    <row r="294" spans="1:42" ht="12.75" customHeight="1" x14ac:dyDescent="0.2">
      <c r="A294" s="482"/>
      <c r="B294" s="482"/>
      <c r="C294" s="482"/>
      <c r="D294" s="482"/>
      <c r="E294" s="482"/>
      <c r="F294" s="482"/>
      <c r="G294" s="482"/>
      <c r="H294" s="482"/>
      <c r="I294" s="482"/>
      <c r="J294" s="482"/>
      <c r="K294" s="482"/>
      <c r="L294" s="482"/>
      <c r="M294" s="482"/>
      <c r="N294" s="482"/>
      <c r="O294" s="482"/>
      <c r="P294" s="482"/>
      <c r="Q294" s="482"/>
      <c r="R294" s="482"/>
      <c r="S294" s="482"/>
      <c r="T294" s="482"/>
      <c r="U294" s="482"/>
      <c r="V294" s="482"/>
      <c r="W294" s="482"/>
      <c r="X294" s="482"/>
      <c r="Y294" s="482"/>
      <c r="Z294" s="482"/>
      <c r="AA294" s="482"/>
      <c r="AB294" s="482"/>
      <c r="AC294" s="482"/>
      <c r="AD294" s="482"/>
      <c r="AE294" s="482"/>
      <c r="AF294" s="482"/>
      <c r="AG294" s="482"/>
      <c r="AH294" s="482"/>
      <c r="AI294" s="482"/>
      <c r="AJ294" s="482"/>
      <c r="AK294" s="482"/>
      <c r="AL294" s="482"/>
      <c r="AM294" s="482"/>
      <c r="AN294" s="482"/>
      <c r="AO294" s="482"/>
      <c r="AP294" s="482"/>
    </row>
    <row r="295" spans="1:42" ht="12.75" customHeight="1" x14ac:dyDescent="0.2">
      <c r="A295" s="482"/>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482"/>
      <c r="AD295" s="482"/>
      <c r="AE295" s="482"/>
      <c r="AF295" s="482"/>
      <c r="AG295" s="482"/>
      <c r="AH295" s="482"/>
      <c r="AI295" s="482"/>
      <c r="AJ295" s="482"/>
      <c r="AK295" s="482"/>
      <c r="AL295" s="482"/>
      <c r="AM295" s="482"/>
      <c r="AN295" s="482"/>
      <c r="AO295" s="482"/>
      <c r="AP295" s="482"/>
    </row>
    <row r="296" spans="1:42" ht="12.75" customHeight="1" x14ac:dyDescent="0.2">
      <c r="A296" s="482"/>
      <c r="B296" s="482"/>
      <c r="C296" s="482"/>
      <c r="D296" s="482"/>
      <c r="E296" s="482"/>
      <c r="F296" s="482"/>
      <c r="G296" s="482"/>
      <c r="H296" s="482"/>
      <c r="I296" s="482"/>
      <c r="J296" s="482"/>
      <c r="K296" s="482"/>
      <c r="L296" s="482"/>
      <c r="M296" s="482"/>
      <c r="N296" s="482"/>
      <c r="O296" s="482"/>
      <c r="P296" s="482"/>
      <c r="Q296" s="482"/>
      <c r="R296" s="482"/>
      <c r="S296" s="482"/>
      <c r="T296" s="482"/>
      <c r="U296" s="482"/>
      <c r="V296" s="482"/>
      <c r="W296" s="482"/>
      <c r="X296" s="482"/>
      <c r="Y296" s="482"/>
      <c r="Z296" s="482"/>
      <c r="AA296" s="482"/>
      <c r="AB296" s="482"/>
      <c r="AC296" s="482"/>
      <c r="AD296" s="482"/>
      <c r="AE296" s="482"/>
      <c r="AF296" s="482"/>
      <c r="AG296" s="482"/>
      <c r="AH296" s="482"/>
      <c r="AI296" s="482"/>
      <c r="AJ296" s="482"/>
      <c r="AK296" s="482"/>
      <c r="AL296" s="482"/>
      <c r="AM296" s="482"/>
      <c r="AN296" s="482"/>
      <c r="AO296" s="482"/>
      <c r="AP296" s="482"/>
    </row>
    <row r="297" spans="1:42" ht="12.75" customHeight="1" x14ac:dyDescent="0.2">
      <c r="A297" s="482"/>
      <c r="B297" s="482"/>
      <c r="C297" s="482"/>
      <c r="D297" s="482"/>
      <c r="E297" s="482"/>
      <c r="F297" s="482"/>
      <c r="G297" s="482"/>
      <c r="H297" s="482"/>
      <c r="I297" s="482"/>
      <c r="J297" s="482"/>
      <c r="K297" s="482"/>
      <c r="L297" s="482"/>
      <c r="M297" s="482"/>
      <c r="N297" s="482"/>
      <c r="O297" s="482"/>
      <c r="P297" s="482"/>
      <c r="Q297" s="482"/>
      <c r="R297" s="482"/>
      <c r="S297" s="482"/>
      <c r="T297" s="482"/>
      <c r="U297" s="482"/>
      <c r="V297" s="482"/>
      <c r="W297" s="482"/>
      <c r="X297" s="482"/>
      <c r="Y297" s="482"/>
      <c r="Z297" s="482"/>
      <c r="AA297" s="482"/>
      <c r="AB297" s="482"/>
      <c r="AC297" s="482"/>
      <c r="AD297" s="482"/>
      <c r="AE297" s="482"/>
      <c r="AF297" s="482"/>
      <c r="AG297" s="482"/>
      <c r="AH297" s="482"/>
      <c r="AI297" s="482"/>
      <c r="AJ297" s="482"/>
      <c r="AK297" s="482"/>
      <c r="AL297" s="482"/>
      <c r="AM297" s="482"/>
      <c r="AN297" s="482"/>
      <c r="AO297" s="482"/>
      <c r="AP297" s="482"/>
    </row>
    <row r="298" spans="1:42" ht="12.75" customHeight="1" x14ac:dyDescent="0.2">
      <c r="A298" s="482"/>
      <c r="B298" s="482"/>
      <c r="C298" s="482"/>
      <c r="D298" s="482"/>
      <c r="E298" s="482"/>
      <c r="F298" s="482"/>
      <c r="G298" s="482"/>
      <c r="H298" s="482"/>
      <c r="I298" s="482"/>
      <c r="J298" s="482"/>
      <c r="K298" s="482"/>
      <c r="L298" s="482"/>
      <c r="M298" s="482"/>
      <c r="N298" s="482"/>
      <c r="O298" s="482"/>
      <c r="P298" s="482"/>
      <c r="Q298" s="482"/>
      <c r="R298" s="482"/>
      <c r="S298" s="482"/>
      <c r="T298" s="482"/>
      <c r="U298" s="482"/>
      <c r="V298" s="482"/>
      <c r="W298" s="482"/>
      <c r="X298" s="482"/>
      <c r="Y298" s="482"/>
      <c r="Z298" s="482"/>
      <c r="AA298" s="482"/>
      <c r="AB298" s="482"/>
      <c r="AC298" s="482"/>
      <c r="AD298" s="482"/>
      <c r="AE298" s="482"/>
      <c r="AF298" s="482"/>
      <c r="AG298" s="482"/>
      <c r="AH298" s="482"/>
      <c r="AI298" s="482"/>
      <c r="AJ298" s="482"/>
      <c r="AK298" s="482"/>
      <c r="AL298" s="482"/>
      <c r="AM298" s="482"/>
      <c r="AN298" s="482"/>
      <c r="AO298" s="482"/>
      <c r="AP298" s="482"/>
    </row>
    <row r="299" spans="1:42" ht="12.75" customHeight="1" x14ac:dyDescent="0.2">
      <c r="A299" s="482"/>
      <c r="B299" s="482"/>
      <c r="C299" s="482"/>
      <c r="D299" s="482"/>
      <c r="E299" s="482"/>
      <c r="F299" s="482"/>
      <c r="G299" s="482"/>
      <c r="H299" s="482"/>
      <c r="I299" s="482"/>
      <c r="J299" s="482"/>
      <c r="K299" s="482"/>
      <c r="L299" s="482"/>
      <c r="M299" s="482"/>
      <c r="N299" s="482"/>
      <c r="O299" s="482"/>
      <c r="P299" s="482"/>
      <c r="Q299" s="482"/>
      <c r="R299" s="482"/>
      <c r="S299" s="482"/>
      <c r="T299" s="482"/>
      <c r="U299" s="482"/>
      <c r="V299" s="482"/>
      <c r="W299" s="482"/>
      <c r="X299" s="482"/>
      <c r="Y299" s="482"/>
      <c r="Z299" s="482"/>
      <c r="AA299" s="482"/>
      <c r="AB299" s="482"/>
      <c r="AC299" s="482"/>
      <c r="AD299" s="482"/>
      <c r="AE299" s="482"/>
      <c r="AF299" s="482"/>
      <c r="AG299" s="482"/>
      <c r="AH299" s="482"/>
      <c r="AI299" s="482"/>
      <c r="AJ299" s="482"/>
      <c r="AK299" s="482"/>
      <c r="AL299" s="482"/>
      <c r="AM299" s="482"/>
      <c r="AN299" s="482"/>
      <c r="AO299" s="482"/>
      <c r="AP299" s="482"/>
    </row>
    <row r="300" spans="1:42" ht="12.75" customHeight="1" x14ac:dyDescent="0.2">
      <c r="A300" s="482"/>
      <c r="B300" s="482"/>
      <c r="C300" s="482"/>
      <c r="D300" s="482"/>
      <c r="E300" s="482"/>
      <c r="F300" s="482"/>
      <c r="G300" s="482"/>
      <c r="H300" s="482"/>
      <c r="I300" s="482"/>
      <c r="J300" s="482"/>
      <c r="K300" s="482"/>
      <c r="L300" s="482"/>
      <c r="M300" s="482"/>
      <c r="N300" s="482"/>
      <c r="O300" s="482"/>
      <c r="P300" s="482"/>
      <c r="Q300" s="482"/>
      <c r="R300" s="482"/>
      <c r="S300" s="482"/>
      <c r="T300" s="482"/>
      <c r="U300" s="482"/>
      <c r="V300" s="482"/>
      <c r="W300" s="482"/>
      <c r="X300" s="482"/>
      <c r="Y300" s="482"/>
      <c r="Z300" s="482"/>
      <c r="AA300" s="482"/>
      <c r="AB300" s="482"/>
      <c r="AC300" s="482"/>
      <c r="AD300" s="482"/>
      <c r="AE300" s="482"/>
      <c r="AF300" s="482"/>
      <c r="AG300" s="482"/>
      <c r="AH300" s="482"/>
      <c r="AI300" s="482"/>
      <c r="AJ300" s="482"/>
      <c r="AK300" s="482"/>
      <c r="AL300" s="482"/>
      <c r="AM300" s="482"/>
      <c r="AN300" s="482"/>
      <c r="AO300" s="482"/>
      <c r="AP300" s="482"/>
    </row>
    <row r="301" spans="1:42" ht="12.75" customHeight="1" x14ac:dyDescent="0.2">
      <c r="A301" s="482"/>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482"/>
      <c r="AC301" s="482"/>
      <c r="AD301" s="482"/>
      <c r="AE301" s="482"/>
      <c r="AF301" s="482"/>
      <c r="AG301" s="482"/>
      <c r="AH301" s="482"/>
      <c r="AI301" s="482"/>
      <c r="AJ301" s="482"/>
      <c r="AK301" s="482"/>
      <c r="AL301" s="482"/>
      <c r="AM301" s="482"/>
      <c r="AN301" s="482"/>
      <c r="AO301" s="482"/>
      <c r="AP301" s="482"/>
    </row>
    <row r="302" spans="1:42" ht="12.75" customHeight="1" x14ac:dyDescent="0.2">
      <c r="A302" s="482"/>
      <c r="B302" s="482"/>
      <c r="C302" s="482"/>
      <c r="D302" s="482"/>
      <c r="E302" s="482"/>
      <c r="F302" s="482"/>
      <c r="G302" s="482"/>
      <c r="H302" s="482"/>
      <c r="I302" s="482"/>
      <c r="J302" s="482"/>
      <c r="K302" s="482"/>
      <c r="L302" s="482"/>
      <c r="M302" s="482"/>
      <c r="N302" s="482"/>
      <c r="O302" s="482"/>
      <c r="P302" s="482"/>
      <c r="Q302" s="482"/>
      <c r="R302" s="482"/>
      <c r="S302" s="482"/>
      <c r="T302" s="482"/>
      <c r="U302" s="482"/>
      <c r="V302" s="482"/>
      <c r="W302" s="482"/>
      <c r="X302" s="482"/>
      <c r="Y302" s="482"/>
      <c r="Z302" s="482"/>
      <c r="AA302" s="482"/>
      <c r="AB302" s="482"/>
      <c r="AC302" s="482"/>
      <c r="AD302" s="482"/>
      <c r="AE302" s="482"/>
      <c r="AF302" s="482"/>
      <c r="AG302" s="482"/>
      <c r="AH302" s="482"/>
      <c r="AI302" s="482"/>
      <c r="AJ302" s="482"/>
      <c r="AK302" s="482"/>
      <c r="AL302" s="482"/>
      <c r="AM302" s="482"/>
      <c r="AN302" s="482"/>
      <c r="AO302" s="482"/>
      <c r="AP302" s="482"/>
    </row>
    <row r="303" spans="1:42" ht="12.75" customHeight="1" x14ac:dyDescent="0.2">
      <c r="A303" s="482"/>
      <c r="B303" s="482"/>
      <c r="C303" s="482"/>
      <c r="D303" s="482"/>
      <c r="E303" s="482"/>
      <c r="F303" s="482"/>
      <c r="G303" s="482"/>
      <c r="H303" s="482"/>
      <c r="I303" s="482"/>
      <c r="J303" s="482"/>
      <c r="K303" s="482"/>
      <c r="L303" s="482"/>
      <c r="M303" s="482"/>
      <c r="N303" s="482"/>
      <c r="O303" s="482"/>
      <c r="P303" s="482"/>
      <c r="Q303" s="482"/>
      <c r="R303" s="482"/>
      <c r="S303" s="482"/>
      <c r="T303" s="482"/>
      <c r="U303" s="482"/>
      <c r="V303" s="482"/>
      <c r="W303" s="482"/>
      <c r="X303" s="482"/>
      <c r="Y303" s="482"/>
      <c r="Z303" s="482"/>
      <c r="AA303" s="482"/>
      <c r="AB303" s="482"/>
      <c r="AC303" s="482"/>
      <c r="AD303" s="482"/>
      <c r="AE303" s="482"/>
      <c r="AF303" s="482"/>
      <c r="AG303" s="482"/>
      <c r="AH303" s="482"/>
      <c r="AI303" s="482"/>
      <c r="AJ303" s="482"/>
      <c r="AK303" s="482"/>
      <c r="AL303" s="482"/>
      <c r="AM303" s="482"/>
      <c r="AN303" s="482"/>
      <c r="AO303" s="482"/>
      <c r="AP303" s="482"/>
    </row>
    <row r="304" spans="1:42" ht="12.75" customHeight="1" x14ac:dyDescent="0.2">
      <c r="A304" s="482"/>
      <c r="B304" s="482"/>
      <c r="C304" s="482"/>
      <c r="D304" s="482"/>
      <c r="E304" s="482"/>
      <c r="F304" s="482"/>
      <c r="G304" s="482"/>
      <c r="H304" s="482"/>
      <c r="I304" s="482"/>
      <c r="J304" s="482"/>
      <c r="K304" s="482"/>
      <c r="L304" s="482"/>
      <c r="M304" s="482"/>
      <c r="N304" s="482"/>
      <c r="O304" s="482"/>
      <c r="P304" s="482"/>
      <c r="Q304" s="482"/>
      <c r="R304" s="482"/>
      <c r="S304" s="482"/>
      <c r="T304" s="482"/>
      <c r="U304" s="482"/>
      <c r="V304" s="482"/>
      <c r="W304" s="482"/>
      <c r="X304" s="482"/>
      <c r="Y304" s="482"/>
      <c r="Z304" s="482"/>
      <c r="AA304" s="482"/>
      <c r="AB304" s="482"/>
      <c r="AC304" s="482"/>
      <c r="AD304" s="482"/>
      <c r="AE304" s="482"/>
      <c r="AF304" s="482"/>
      <c r="AG304" s="482"/>
      <c r="AH304" s="482"/>
      <c r="AI304" s="482"/>
      <c r="AJ304" s="482"/>
      <c r="AK304" s="482"/>
      <c r="AL304" s="482"/>
      <c r="AM304" s="482"/>
      <c r="AN304" s="482"/>
      <c r="AO304" s="482"/>
      <c r="AP304" s="482"/>
    </row>
    <row r="305" spans="1:42" ht="12.75" customHeight="1" x14ac:dyDescent="0.2">
      <c r="A305" s="482"/>
      <c r="B305" s="482"/>
      <c r="C305" s="482"/>
      <c r="D305" s="482"/>
      <c r="E305" s="482"/>
      <c r="F305" s="482"/>
      <c r="G305" s="482"/>
      <c r="H305" s="482"/>
      <c r="I305" s="482"/>
      <c r="J305" s="482"/>
      <c r="K305" s="482"/>
      <c r="L305" s="482"/>
      <c r="M305" s="482"/>
      <c r="N305" s="482"/>
      <c r="O305" s="482"/>
      <c r="P305" s="482"/>
      <c r="Q305" s="482"/>
      <c r="R305" s="482"/>
      <c r="S305" s="482"/>
      <c r="T305" s="482"/>
      <c r="U305" s="482"/>
      <c r="V305" s="482"/>
      <c r="W305" s="482"/>
      <c r="X305" s="482"/>
      <c r="Y305" s="482"/>
      <c r="Z305" s="482"/>
      <c r="AA305" s="482"/>
      <c r="AB305" s="482"/>
      <c r="AC305" s="482"/>
      <c r="AD305" s="482"/>
      <c r="AE305" s="482"/>
      <c r="AF305" s="482"/>
      <c r="AG305" s="482"/>
      <c r="AH305" s="482"/>
      <c r="AI305" s="482"/>
      <c r="AJ305" s="482"/>
      <c r="AK305" s="482"/>
      <c r="AL305" s="482"/>
      <c r="AM305" s="482"/>
      <c r="AN305" s="482"/>
      <c r="AO305" s="482"/>
      <c r="AP305" s="482"/>
    </row>
    <row r="306" spans="1:42" ht="12.75" customHeight="1" x14ac:dyDescent="0.2">
      <c r="A306" s="482"/>
      <c r="B306" s="482"/>
      <c r="C306" s="482"/>
      <c r="D306" s="482"/>
      <c r="E306" s="482"/>
      <c r="F306" s="482"/>
      <c r="G306" s="482"/>
      <c r="H306" s="482"/>
      <c r="I306" s="482"/>
      <c r="J306" s="482"/>
      <c r="K306" s="482"/>
      <c r="L306" s="482"/>
      <c r="M306" s="482"/>
      <c r="N306" s="482"/>
      <c r="O306" s="482"/>
      <c r="P306" s="482"/>
      <c r="Q306" s="482"/>
      <c r="R306" s="482"/>
      <c r="S306" s="482"/>
      <c r="T306" s="482"/>
      <c r="U306" s="482"/>
      <c r="V306" s="482"/>
      <c r="W306" s="482"/>
      <c r="X306" s="482"/>
      <c r="Y306" s="482"/>
      <c r="Z306" s="482"/>
      <c r="AA306" s="482"/>
      <c r="AB306" s="482"/>
      <c r="AC306" s="482"/>
      <c r="AD306" s="482"/>
      <c r="AE306" s="482"/>
      <c r="AF306" s="482"/>
      <c r="AG306" s="482"/>
      <c r="AH306" s="482"/>
      <c r="AI306" s="482"/>
      <c r="AJ306" s="482"/>
      <c r="AK306" s="482"/>
      <c r="AL306" s="482"/>
      <c r="AM306" s="482"/>
      <c r="AN306" s="482"/>
      <c r="AO306" s="482"/>
      <c r="AP306" s="482"/>
    </row>
    <row r="307" spans="1:42" ht="12.75" customHeight="1" x14ac:dyDescent="0.2">
      <c r="A307" s="482"/>
      <c r="B307" s="482"/>
      <c r="C307" s="482"/>
      <c r="D307" s="482"/>
      <c r="E307" s="482"/>
      <c r="F307" s="482"/>
      <c r="G307" s="482"/>
      <c r="H307" s="482"/>
      <c r="I307" s="482"/>
      <c r="J307" s="482"/>
      <c r="K307" s="482"/>
      <c r="L307" s="482"/>
      <c r="M307" s="482"/>
      <c r="N307" s="482"/>
      <c r="O307" s="482"/>
      <c r="P307" s="482"/>
      <c r="Q307" s="482"/>
      <c r="R307" s="482"/>
      <c r="S307" s="482"/>
      <c r="T307" s="482"/>
      <c r="U307" s="482"/>
      <c r="V307" s="482"/>
      <c r="W307" s="482"/>
      <c r="X307" s="482"/>
      <c r="Y307" s="482"/>
      <c r="Z307" s="482"/>
      <c r="AA307" s="482"/>
      <c r="AB307" s="482"/>
      <c r="AC307" s="482"/>
      <c r="AD307" s="482"/>
      <c r="AE307" s="482"/>
      <c r="AF307" s="482"/>
      <c r="AG307" s="482"/>
      <c r="AH307" s="482"/>
      <c r="AI307" s="482"/>
      <c r="AJ307" s="482"/>
      <c r="AK307" s="482"/>
      <c r="AL307" s="482"/>
      <c r="AM307" s="482"/>
      <c r="AN307" s="482"/>
      <c r="AO307" s="482"/>
      <c r="AP307" s="482"/>
    </row>
    <row r="308" spans="1:42" ht="12.75" customHeight="1" x14ac:dyDescent="0.2">
      <c r="A308" s="482"/>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2"/>
      <c r="Z308" s="482"/>
      <c r="AA308" s="482"/>
      <c r="AB308" s="482"/>
      <c r="AC308" s="482"/>
      <c r="AD308" s="482"/>
      <c r="AE308" s="482"/>
      <c r="AF308" s="482"/>
      <c r="AG308" s="482"/>
      <c r="AH308" s="482"/>
      <c r="AI308" s="482"/>
      <c r="AJ308" s="482"/>
      <c r="AK308" s="482"/>
      <c r="AL308" s="482"/>
      <c r="AM308" s="482"/>
      <c r="AN308" s="482"/>
      <c r="AO308" s="482"/>
      <c r="AP308" s="482"/>
    </row>
    <row r="309" spans="1:42" ht="12.75" customHeight="1" x14ac:dyDescent="0.2">
      <c r="A309" s="482"/>
      <c r="B309" s="482"/>
      <c r="C309" s="482"/>
      <c r="D309" s="482"/>
      <c r="E309" s="482"/>
      <c r="F309" s="482"/>
      <c r="G309" s="482"/>
      <c r="H309" s="482"/>
      <c r="I309" s="482"/>
      <c r="J309" s="482"/>
      <c r="K309" s="482"/>
      <c r="L309" s="482"/>
      <c r="M309" s="482"/>
      <c r="N309" s="482"/>
      <c r="O309" s="482"/>
      <c r="P309" s="482"/>
      <c r="Q309" s="482"/>
      <c r="R309" s="482"/>
      <c r="S309" s="482"/>
      <c r="T309" s="482"/>
      <c r="U309" s="482"/>
      <c r="V309" s="482"/>
      <c r="W309" s="482"/>
      <c r="X309" s="482"/>
      <c r="Y309" s="482"/>
      <c r="Z309" s="482"/>
      <c r="AA309" s="482"/>
      <c r="AB309" s="482"/>
      <c r="AC309" s="482"/>
      <c r="AD309" s="482"/>
      <c r="AE309" s="482"/>
      <c r="AF309" s="482"/>
      <c r="AG309" s="482"/>
      <c r="AH309" s="482"/>
      <c r="AI309" s="482"/>
      <c r="AJ309" s="482"/>
      <c r="AK309" s="482"/>
      <c r="AL309" s="482"/>
      <c r="AM309" s="482"/>
      <c r="AN309" s="482"/>
      <c r="AO309" s="482"/>
      <c r="AP309" s="482"/>
    </row>
    <row r="310" spans="1:42" ht="12.75" customHeight="1" x14ac:dyDescent="0.2">
      <c r="A310" s="482"/>
      <c r="B310" s="482"/>
      <c r="C310" s="482"/>
      <c r="D310" s="482"/>
      <c r="E310" s="482"/>
      <c r="F310" s="482"/>
      <c r="G310" s="482"/>
      <c r="H310" s="482"/>
      <c r="I310" s="482"/>
      <c r="J310" s="482"/>
      <c r="K310" s="482"/>
      <c r="L310" s="482"/>
      <c r="M310" s="482"/>
      <c r="N310" s="482"/>
      <c r="O310" s="482"/>
      <c r="P310" s="482"/>
      <c r="Q310" s="482"/>
      <c r="R310" s="482"/>
      <c r="S310" s="482"/>
      <c r="T310" s="482"/>
      <c r="U310" s="482"/>
      <c r="V310" s="482"/>
      <c r="W310" s="482"/>
      <c r="X310" s="482"/>
      <c r="Y310" s="482"/>
      <c r="Z310" s="482"/>
      <c r="AA310" s="482"/>
      <c r="AB310" s="482"/>
      <c r="AC310" s="482"/>
      <c r="AD310" s="482"/>
      <c r="AE310" s="482"/>
      <c r="AF310" s="482"/>
      <c r="AG310" s="482"/>
      <c r="AH310" s="482"/>
      <c r="AI310" s="482"/>
      <c r="AJ310" s="482"/>
      <c r="AK310" s="482"/>
      <c r="AL310" s="482"/>
      <c r="AM310" s="482"/>
      <c r="AN310" s="482"/>
      <c r="AO310" s="482"/>
      <c r="AP310" s="482"/>
    </row>
    <row r="311" spans="1:42" ht="12.75" customHeight="1" x14ac:dyDescent="0.2">
      <c r="A311" s="482"/>
      <c r="B311" s="482"/>
      <c r="C311" s="482"/>
      <c r="D311" s="482"/>
      <c r="E311" s="482"/>
      <c r="F311" s="482"/>
      <c r="G311" s="482"/>
      <c r="H311" s="482"/>
      <c r="I311" s="482"/>
      <c r="J311" s="482"/>
      <c r="K311" s="482"/>
      <c r="L311" s="482"/>
      <c r="M311" s="482"/>
      <c r="N311" s="482"/>
      <c r="O311" s="482"/>
      <c r="P311" s="482"/>
      <c r="Q311" s="482"/>
      <c r="R311" s="482"/>
      <c r="S311" s="482"/>
      <c r="T311" s="482"/>
      <c r="U311" s="482"/>
      <c r="V311" s="482"/>
      <c r="W311" s="482"/>
      <c r="X311" s="482"/>
      <c r="Y311" s="482"/>
      <c r="Z311" s="482"/>
      <c r="AA311" s="482"/>
      <c r="AB311" s="482"/>
      <c r="AC311" s="482"/>
      <c r="AD311" s="482"/>
      <c r="AE311" s="482"/>
      <c r="AF311" s="482"/>
      <c r="AG311" s="482"/>
      <c r="AH311" s="482"/>
      <c r="AI311" s="482"/>
      <c r="AJ311" s="482"/>
      <c r="AK311" s="482"/>
      <c r="AL311" s="482"/>
      <c r="AM311" s="482"/>
      <c r="AN311" s="482"/>
      <c r="AO311" s="482"/>
      <c r="AP311" s="482"/>
    </row>
    <row r="312" spans="1:42" ht="12.75" customHeight="1" x14ac:dyDescent="0.2">
      <c r="A312" s="482"/>
      <c r="B312" s="482"/>
      <c r="C312" s="482"/>
      <c r="D312" s="482"/>
      <c r="E312" s="482"/>
      <c r="F312" s="482"/>
      <c r="G312" s="482"/>
      <c r="H312" s="482"/>
      <c r="I312" s="482"/>
      <c r="J312" s="482"/>
      <c r="K312" s="482"/>
      <c r="L312" s="482"/>
      <c r="M312" s="482"/>
      <c r="N312" s="482"/>
      <c r="O312" s="482"/>
      <c r="P312" s="482"/>
      <c r="Q312" s="482"/>
      <c r="R312" s="482"/>
      <c r="S312" s="482"/>
      <c r="T312" s="482"/>
      <c r="U312" s="482"/>
      <c r="V312" s="482"/>
      <c r="W312" s="482"/>
      <c r="X312" s="482"/>
      <c r="Y312" s="482"/>
      <c r="Z312" s="482"/>
      <c r="AA312" s="482"/>
      <c r="AB312" s="482"/>
      <c r="AC312" s="482"/>
      <c r="AD312" s="482"/>
      <c r="AE312" s="482"/>
      <c r="AF312" s="482"/>
      <c r="AG312" s="482"/>
      <c r="AH312" s="482"/>
      <c r="AI312" s="482"/>
      <c r="AJ312" s="482"/>
      <c r="AK312" s="482"/>
      <c r="AL312" s="482"/>
      <c r="AM312" s="482"/>
      <c r="AN312" s="482"/>
      <c r="AO312" s="482"/>
      <c r="AP312" s="482"/>
    </row>
    <row r="313" spans="1:42" ht="12.75" customHeight="1" x14ac:dyDescent="0.2">
      <c r="A313" s="482"/>
      <c r="B313" s="482"/>
      <c r="C313" s="482"/>
      <c r="D313" s="482"/>
      <c r="E313" s="482"/>
      <c r="F313" s="482"/>
      <c r="G313" s="482"/>
      <c r="H313" s="482"/>
      <c r="I313" s="482"/>
      <c r="J313" s="482"/>
      <c r="K313" s="482"/>
      <c r="L313" s="482"/>
      <c r="M313" s="482"/>
      <c r="N313" s="482"/>
      <c r="O313" s="482"/>
      <c r="P313" s="482"/>
      <c r="Q313" s="482"/>
      <c r="R313" s="482"/>
      <c r="S313" s="482"/>
      <c r="T313" s="482"/>
      <c r="U313" s="482"/>
      <c r="V313" s="482"/>
      <c r="W313" s="482"/>
      <c r="X313" s="482"/>
      <c r="Y313" s="482"/>
      <c r="Z313" s="482"/>
      <c r="AA313" s="482"/>
      <c r="AB313" s="482"/>
      <c r="AC313" s="482"/>
      <c r="AD313" s="482"/>
      <c r="AE313" s="482"/>
      <c r="AF313" s="482"/>
      <c r="AG313" s="482"/>
      <c r="AH313" s="482"/>
      <c r="AI313" s="482"/>
      <c r="AJ313" s="482"/>
      <c r="AK313" s="482"/>
      <c r="AL313" s="482"/>
      <c r="AM313" s="482"/>
      <c r="AN313" s="482"/>
      <c r="AO313" s="482"/>
      <c r="AP313" s="482"/>
    </row>
    <row r="314" spans="1:42" ht="12.75" customHeight="1" x14ac:dyDescent="0.2">
      <c r="A314" s="482"/>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82"/>
      <c r="Z314" s="482"/>
      <c r="AA314" s="482"/>
      <c r="AB314" s="482"/>
      <c r="AC314" s="482"/>
      <c r="AD314" s="482"/>
      <c r="AE314" s="482"/>
      <c r="AF314" s="482"/>
      <c r="AG314" s="482"/>
      <c r="AH314" s="482"/>
      <c r="AI314" s="482"/>
      <c r="AJ314" s="482"/>
      <c r="AK314" s="482"/>
      <c r="AL314" s="482"/>
      <c r="AM314" s="482"/>
      <c r="AN314" s="482"/>
      <c r="AO314" s="482"/>
      <c r="AP314" s="482"/>
    </row>
    <row r="315" spans="1:42" ht="12.75" customHeight="1" x14ac:dyDescent="0.2">
      <c r="A315" s="482"/>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2"/>
      <c r="Z315" s="482"/>
      <c r="AA315" s="482"/>
      <c r="AB315" s="482"/>
      <c r="AC315" s="482"/>
      <c r="AD315" s="482"/>
      <c r="AE315" s="482"/>
      <c r="AF315" s="482"/>
      <c r="AG315" s="482"/>
      <c r="AH315" s="482"/>
      <c r="AI315" s="482"/>
      <c r="AJ315" s="482"/>
      <c r="AK315" s="482"/>
      <c r="AL315" s="482"/>
      <c r="AM315" s="482"/>
      <c r="AN315" s="482"/>
      <c r="AO315" s="482"/>
      <c r="AP315" s="482"/>
    </row>
    <row r="316" spans="1:42" ht="12.75" customHeight="1" x14ac:dyDescent="0.2">
      <c r="A316" s="482"/>
      <c r="B316" s="482"/>
      <c r="C316" s="482"/>
      <c r="D316" s="482"/>
      <c r="E316" s="482"/>
      <c r="F316" s="482"/>
      <c r="G316" s="482"/>
      <c r="H316" s="482"/>
      <c r="I316" s="482"/>
      <c r="J316" s="482"/>
      <c r="K316" s="482"/>
      <c r="L316" s="482"/>
      <c r="M316" s="482"/>
      <c r="N316" s="482"/>
      <c r="O316" s="482"/>
      <c r="P316" s="482"/>
      <c r="Q316" s="482"/>
      <c r="R316" s="482"/>
      <c r="S316" s="482"/>
      <c r="T316" s="482"/>
      <c r="U316" s="482"/>
      <c r="V316" s="482"/>
      <c r="W316" s="482"/>
      <c r="X316" s="482"/>
      <c r="Y316" s="482"/>
      <c r="Z316" s="482"/>
      <c r="AA316" s="482"/>
      <c r="AB316" s="482"/>
      <c r="AC316" s="482"/>
      <c r="AD316" s="482"/>
      <c r="AE316" s="482"/>
      <c r="AF316" s="482"/>
      <c r="AG316" s="482"/>
      <c r="AH316" s="482"/>
      <c r="AI316" s="482"/>
      <c r="AJ316" s="482"/>
      <c r="AK316" s="482"/>
      <c r="AL316" s="482"/>
      <c r="AM316" s="482"/>
      <c r="AN316" s="482"/>
      <c r="AO316" s="482"/>
      <c r="AP316" s="482"/>
    </row>
    <row r="317" spans="1:42" ht="12.75" customHeight="1" x14ac:dyDescent="0.2">
      <c r="A317" s="482"/>
      <c r="B317" s="482"/>
      <c r="C317" s="482"/>
      <c r="D317" s="482"/>
      <c r="E317" s="482"/>
      <c r="F317" s="482"/>
      <c r="G317" s="482"/>
      <c r="H317" s="482"/>
      <c r="I317" s="482"/>
      <c r="J317" s="482"/>
      <c r="K317" s="482"/>
      <c r="L317" s="482"/>
      <c r="M317" s="482"/>
      <c r="N317" s="482"/>
      <c r="O317" s="482"/>
      <c r="P317" s="482"/>
      <c r="Q317" s="482"/>
      <c r="R317" s="482"/>
      <c r="S317" s="482"/>
      <c r="T317" s="482"/>
      <c r="U317" s="482"/>
      <c r="V317" s="482"/>
      <c r="W317" s="482"/>
      <c r="X317" s="482"/>
      <c r="Y317" s="482"/>
      <c r="Z317" s="482"/>
      <c r="AA317" s="482"/>
      <c r="AB317" s="482"/>
      <c r="AC317" s="482"/>
      <c r="AD317" s="482"/>
      <c r="AE317" s="482"/>
      <c r="AF317" s="482"/>
      <c r="AG317" s="482"/>
      <c r="AH317" s="482"/>
      <c r="AI317" s="482"/>
      <c r="AJ317" s="482"/>
      <c r="AK317" s="482"/>
      <c r="AL317" s="482"/>
      <c r="AM317" s="482"/>
      <c r="AN317" s="482"/>
      <c r="AO317" s="482"/>
      <c r="AP317" s="482"/>
    </row>
    <row r="318" spans="1:42" ht="12.75" customHeight="1" x14ac:dyDescent="0.2">
      <c r="A318" s="482"/>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2"/>
      <c r="Z318" s="482"/>
      <c r="AA318" s="482"/>
      <c r="AB318" s="482"/>
      <c r="AC318" s="482"/>
      <c r="AD318" s="482"/>
      <c r="AE318" s="482"/>
      <c r="AF318" s="482"/>
      <c r="AG318" s="482"/>
      <c r="AH318" s="482"/>
      <c r="AI318" s="482"/>
      <c r="AJ318" s="482"/>
      <c r="AK318" s="482"/>
      <c r="AL318" s="482"/>
      <c r="AM318" s="482"/>
      <c r="AN318" s="482"/>
      <c r="AO318" s="482"/>
      <c r="AP318" s="482"/>
    </row>
    <row r="319" spans="1:42" ht="12.75" customHeight="1" x14ac:dyDescent="0.2">
      <c r="A319" s="482"/>
      <c r="B319" s="482"/>
      <c r="C319" s="482"/>
      <c r="D319" s="482"/>
      <c r="E319" s="482"/>
      <c r="F319" s="482"/>
      <c r="G319" s="482"/>
      <c r="H319" s="482"/>
      <c r="I319" s="482"/>
      <c r="J319" s="482"/>
      <c r="K319" s="482"/>
      <c r="L319" s="482"/>
      <c r="M319" s="482"/>
      <c r="N319" s="482"/>
      <c r="O319" s="482"/>
      <c r="P319" s="482"/>
      <c r="Q319" s="482"/>
      <c r="R319" s="482"/>
      <c r="S319" s="482"/>
      <c r="T319" s="482"/>
      <c r="U319" s="482"/>
      <c r="V319" s="482"/>
      <c r="W319" s="482"/>
      <c r="X319" s="482"/>
      <c r="Y319" s="482"/>
      <c r="Z319" s="482"/>
      <c r="AA319" s="482"/>
      <c r="AB319" s="482"/>
      <c r="AC319" s="482"/>
      <c r="AD319" s="482"/>
      <c r="AE319" s="482"/>
      <c r="AF319" s="482"/>
      <c r="AG319" s="482"/>
      <c r="AH319" s="482"/>
      <c r="AI319" s="482"/>
      <c r="AJ319" s="482"/>
      <c r="AK319" s="482"/>
      <c r="AL319" s="482"/>
      <c r="AM319" s="482"/>
      <c r="AN319" s="482"/>
      <c r="AO319" s="482"/>
      <c r="AP319" s="482"/>
    </row>
    <row r="320" spans="1:42" ht="12.75" customHeight="1" x14ac:dyDescent="0.2">
      <c r="A320" s="482"/>
      <c r="B320" s="48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82"/>
      <c r="Y320" s="482"/>
      <c r="Z320" s="482"/>
      <c r="AA320" s="482"/>
      <c r="AB320" s="482"/>
      <c r="AC320" s="482"/>
      <c r="AD320" s="482"/>
      <c r="AE320" s="482"/>
      <c r="AF320" s="482"/>
      <c r="AG320" s="482"/>
      <c r="AH320" s="482"/>
      <c r="AI320" s="482"/>
      <c r="AJ320" s="482"/>
      <c r="AK320" s="482"/>
      <c r="AL320" s="482"/>
      <c r="AM320" s="482"/>
      <c r="AN320" s="482"/>
      <c r="AO320" s="482"/>
      <c r="AP320" s="482"/>
    </row>
    <row r="321" spans="1:42" ht="12.75" customHeight="1" x14ac:dyDescent="0.2">
      <c r="A321" s="482"/>
      <c r="B321" s="482"/>
      <c r="C321" s="482"/>
      <c r="D321" s="482"/>
      <c r="E321" s="482"/>
      <c r="F321" s="482"/>
      <c r="G321" s="482"/>
      <c r="H321" s="482"/>
      <c r="I321" s="482"/>
      <c r="J321" s="482"/>
      <c r="K321" s="482"/>
      <c r="L321" s="482"/>
      <c r="M321" s="482"/>
      <c r="N321" s="482"/>
      <c r="O321" s="482"/>
      <c r="P321" s="482"/>
      <c r="Q321" s="482"/>
      <c r="R321" s="482"/>
      <c r="S321" s="482"/>
      <c r="T321" s="482"/>
      <c r="U321" s="482"/>
      <c r="V321" s="482"/>
      <c r="W321" s="482"/>
      <c r="X321" s="482"/>
      <c r="Y321" s="482"/>
      <c r="Z321" s="482"/>
      <c r="AA321" s="482"/>
      <c r="AB321" s="482"/>
      <c r="AC321" s="482"/>
      <c r="AD321" s="482"/>
      <c r="AE321" s="482"/>
      <c r="AF321" s="482"/>
      <c r="AG321" s="482"/>
      <c r="AH321" s="482"/>
      <c r="AI321" s="482"/>
      <c r="AJ321" s="482"/>
      <c r="AK321" s="482"/>
      <c r="AL321" s="482"/>
      <c r="AM321" s="482"/>
      <c r="AN321" s="482"/>
      <c r="AO321" s="482"/>
      <c r="AP321" s="482"/>
    </row>
    <row r="322" spans="1:42" ht="12.75" customHeight="1" x14ac:dyDescent="0.2">
      <c r="A322" s="482"/>
      <c r="B322" s="482"/>
      <c r="C322" s="482"/>
      <c r="D322" s="482"/>
      <c r="E322" s="482"/>
      <c r="F322" s="482"/>
      <c r="G322" s="482"/>
      <c r="H322" s="482"/>
      <c r="I322" s="482"/>
      <c r="J322" s="482"/>
      <c r="K322" s="482"/>
      <c r="L322" s="482"/>
      <c r="M322" s="482"/>
      <c r="N322" s="482"/>
      <c r="O322" s="482"/>
      <c r="P322" s="482"/>
      <c r="Q322" s="482"/>
      <c r="R322" s="482"/>
      <c r="S322" s="482"/>
      <c r="T322" s="482"/>
      <c r="U322" s="482"/>
      <c r="V322" s="482"/>
      <c r="W322" s="482"/>
      <c r="X322" s="482"/>
      <c r="Y322" s="482"/>
      <c r="Z322" s="482"/>
      <c r="AA322" s="482"/>
      <c r="AB322" s="482"/>
      <c r="AC322" s="482"/>
      <c r="AD322" s="482"/>
      <c r="AE322" s="482"/>
      <c r="AF322" s="482"/>
      <c r="AG322" s="482"/>
      <c r="AH322" s="482"/>
      <c r="AI322" s="482"/>
      <c r="AJ322" s="482"/>
      <c r="AK322" s="482"/>
      <c r="AL322" s="482"/>
      <c r="AM322" s="482"/>
      <c r="AN322" s="482"/>
      <c r="AO322" s="482"/>
      <c r="AP322" s="482"/>
    </row>
    <row r="323" spans="1:42" ht="12.75" customHeight="1" x14ac:dyDescent="0.2">
      <c r="A323" s="482"/>
      <c r="B323" s="482"/>
      <c r="C323" s="482"/>
      <c r="D323" s="482"/>
      <c r="E323" s="482"/>
      <c r="F323" s="482"/>
      <c r="G323" s="482"/>
      <c r="H323" s="482"/>
      <c r="I323" s="482"/>
      <c r="J323" s="482"/>
      <c r="K323" s="482"/>
      <c r="L323" s="482"/>
      <c r="M323" s="482"/>
      <c r="N323" s="482"/>
      <c r="O323" s="482"/>
      <c r="P323" s="482"/>
      <c r="Q323" s="482"/>
      <c r="R323" s="482"/>
      <c r="S323" s="482"/>
      <c r="T323" s="482"/>
      <c r="U323" s="482"/>
      <c r="V323" s="482"/>
      <c r="W323" s="482"/>
      <c r="X323" s="482"/>
      <c r="Y323" s="482"/>
      <c r="Z323" s="482"/>
      <c r="AA323" s="482"/>
      <c r="AB323" s="482"/>
      <c r="AC323" s="482"/>
      <c r="AD323" s="482"/>
      <c r="AE323" s="482"/>
      <c r="AF323" s="482"/>
      <c r="AG323" s="482"/>
      <c r="AH323" s="482"/>
      <c r="AI323" s="482"/>
      <c r="AJ323" s="482"/>
      <c r="AK323" s="482"/>
      <c r="AL323" s="482"/>
      <c r="AM323" s="482"/>
      <c r="AN323" s="482"/>
      <c r="AO323" s="482"/>
      <c r="AP323" s="482"/>
    </row>
    <row r="324" spans="1:42" ht="12.75" customHeight="1" x14ac:dyDescent="0.2">
      <c r="A324" s="482"/>
      <c r="B324" s="482"/>
      <c r="C324" s="482"/>
      <c r="D324" s="482"/>
      <c r="E324" s="482"/>
      <c r="F324" s="482"/>
      <c r="G324" s="482"/>
      <c r="H324" s="482"/>
      <c r="I324" s="482"/>
      <c r="J324" s="482"/>
      <c r="K324" s="482"/>
      <c r="L324" s="482"/>
      <c r="M324" s="482"/>
      <c r="N324" s="482"/>
      <c r="O324" s="482"/>
      <c r="P324" s="482"/>
      <c r="Q324" s="482"/>
      <c r="R324" s="482"/>
      <c r="S324" s="482"/>
      <c r="T324" s="482"/>
      <c r="U324" s="482"/>
      <c r="V324" s="482"/>
      <c r="W324" s="482"/>
      <c r="X324" s="482"/>
      <c r="Y324" s="482"/>
      <c r="Z324" s="482"/>
      <c r="AA324" s="482"/>
      <c r="AB324" s="482"/>
      <c r="AC324" s="482"/>
      <c r="AD324" s="482"/>
      <c r="AE324" s="482"/>
      <c r="AF324" s="482"/>
      <c r="AG324" s="482"/>
      <c r="AH324" s="482"/>
      <c r="AI324" s="482"/>
      <c r="AJ324" s="482"/>
      <c r="AK324" s="482"/>
      <c r="AL324" s="482"/>
      <c r="AM324" s="482"/>
      <c r="AN324" s="482"/>
      <c r="AO324" s="482"/>
      <c r="AP324" s="482"/>
    </row>
    <row r="325" spans="1:42" ht="12.75" customHeight="1" x14ac:dyDescent="0.2">
      <c r="A325" s="482"/>
      <c r="B325" s="482"/>
      <c r="C325" s="482"/>
      <c r="D325" s="482"/>
      <c r="E325" s="482"/>
      <c r="F325" s="482"/>
      <c r="G325" s="482"/>
      <c r="H325" s="482"/>
      <c r="I325" s="482"/>
      <c r="J325" s="482"/>
      <c r="K325" s="482"/>
      <c r="L325" s="482"/>
      <c r="M325" s="482"/>
      <c r="N325" s="482"/>
      <c r="O325" s="482"/>
      <c r="P325" s="482"/>
      <c r="Q325" s="482"/>
      <c r="R325" s="482"/>
      <c r="S325" s="482"/>
      <c r="T325" s="482"/>
      <c r="U325" s="482"/>
      <c r="V325" s="482"/>
      <c r="W325" s="482"/>
      <c r="X325" s="482"/>
      <c r="Y325" s="482"/>
      <c r="Z325" s="482"/>
      <c r="AA325" s="482"/>
      <c r="AB325" s="482"/>
      <c r="AC325" s="482"/>
      <c r="AD325" s="482"/>
      <c r="AE325" s="482"/>
      <c r="AF325" s="482"/>
      <c r="AG325" s="482"/>
      <c r="AH325" s="482"/>
      <c r="AI325" s="482"/>
      <c r="AJ325" s="482"/>
      <c r="AK325" s="482"/>
      <c r="AL325" s="482"/>
      <c r="AM325" s="482"/>
      <c r="AN325" s="482"/>
      <c r="AO325" s="482"/>
      <c r="AP325" s="482"/>
    </row>
    <row r="326" spans="1:42" ht="12.75" customHeight="1" x14ac:dyDescent="0.2">
      <c r="A326" s="482"/>
      <c r="B326" s="482"/>
      <c r="C326" s="482"/>
      <c r="D326" s="482"/>
      <c r="E326" s="482"/>
      <c r="F326" s="482"/>
      <c r="G326" s="482"/>
      <c r="H326" s="482"/>
      <c r="I326" s="482"/>
      <c r="J326" s="482"/>
      <c r="K326" s="482"/>
      <c r="L326" s="482"/>
      <c r="M326" s="482"/>
      <c r="N326" s="482"/>
      <c r="O326" s="482"/>
      <c r="P326" s="482"/>
      <c r="Q326" s="482"/>
      <c r="R326" s="482"/>
      <c r="S326" s="482"/>
      <c r="T326" s="482"/>
      <c r="U326" s="482"/>
      <c r="V326" s="482"/>
      <c r="W326" s="482"/>
      <c r="X326" s="482"/>
      <c r="Y326" s="482"/>
      <c r="Z326" s="482"/>
      <c r="AA326" s="482"/>
      <c r="AB326" s="482"/>
      <c r="AC326" s="482"/>
      <c r="AD326" s="482"/>
      <c r="AE326" s="482"/>
      <c r="AF326" s="482"/>
      <c r="AG326" s="482"/>
      <c r="AH326" s="482"/>
      <c r="AI326" s="482"/>
      <c r="AJ326" s="482"/>
      <c r="AK326" s="482"/>
      <c r="AL326" s="482"/>
      <c r="AM326" s="482"/>
      <c r="AN326" s="482"/>
      <c r="AO326" s="482"/>
      <c r="AP326" s="482"/>
    </row>
    <row r="327" spans="1:42" ht="12.75" customHeight="1" x14ac:dyDescent="0.2">
      <c r="A327" s="482"/>
      <c r="B327" s="482"/>
      <c r="C327" s="482"/>
      <c r="D327" s="482"/>
      <c r="E327" s="482"/>
      <c r="F327" s="482"/>
      <c r="G327" s="482"/>
      <c r="H327" s="482"/>
      <c r="I327" s="482"/>
      <c r="J327" s="482"/>
      <c r="K327" s="482"/>
      <c r="L327" s="482"/>
      <c r="M327" s="482"/>
      <c r="N327" s="482"/>
      <c r="O327" s="482"/>
      <c r="P327" s="482"/>
      <c r="Q327" s="482"/>
      <c r="R327" s="482"/>
      <c r="S327" s="482"/>
      <c r="T327" s="482"/>
      <c r="U327" s="482"/>
      <c r="V327" s="482"/>
      <c r="W327" s="482"/>
      <c r="X327" s="482"/>
      <c r="Y327" s="482"/>
      <c r="Z327" s="482"/>
      <c r="AA327" s="482"/>
      <c r="AB327" s="482"/>
      <c r="AC327" s="482"/>
      <c r="AD327" s="482"/>
      <c r="AE327" s="482"/>
      <c r="AF327" s="482"/>
      <c r="AG327" s="482"/>
      <c r="AH327" s="482"/>
      <c r="AI327" s="482"/>
      <c r="AJ327" s="482"/>
      <c r="AK327" s="482"/>
      <c r="AL327" s="482"/>
      <c r="AM327" s="482"/>
      <c r="AN327" s="482"/>
      <c r="AO327" s="482"/>
      <c r="AP327" s="482"/>
    </row>
    <row r="328" spans="1:42" ht="12.75" customHeight="1" x14ac:dyDescent="0.2">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82"/>
      <c r="AO328" s="482"/>
      <c r="AP328" s="482"/>
    </row>
    <row r="329" spans="1:42" ht="12.75" customHeight="1" x14ac:dyDescent="0.2">
      <c r="A329" s="482"/>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482"/>
      <c r="AD329" s="482"/>
      <c r="AE329" s="482"/>
      <c r="AF329" s="482"/>
      <c r="AG329" s="482"/>
      <c r="AH329" s="482"/>
      <c r="AI329" s="482"/>
      <c r="AJ329" s="482"/>
      <c r="AK329" s="482"/>
      <c r="AL329" s="482"/>
      <c r="AM329" s="482"/>
      <c r="AN329" s="482"/>
      <c r="AO329" s="482"/>
      <c r="AP329" s="482"/>
    </row>
    <row r="330" spans="1:42" ht="12.75" customHeight="1" x14ac:dyDescent="0.2">
      <c r="A330" s="482"/>
      <c r="B330" s="482"/>
      <c r="C330" s="482"/>
      <c r="D330" s="482"/>
      <c r="E330" s="482"/>
      <c r="F330" s="482"/>
      <c r="G330" s="482"/>
      <c r="H330" s="482"/>
      <c r="I330" s="482"/>
      <c r="J330" s="482"/>
      <c r="K330" s="482"/>
      <c r="L330" s="482"/>
      <c r="M330" s="482"/>
      <c r="N330" s="482"/>
      <c r="O330" s="482"/>
      <c r="P330" s="482"/>
      <c r="Q330" s="482"/>
      <c r="R330" s="482"/>
      <c r="S330" s="482"/>
      <c r="T330" s="482"/>
      <c r="U330" s="482"/>
      <c r="V330" s="482"/>
      <c r="W330" s="482"/>
      <c r="X330" s="482"/>
      <c r="Y330" s="482"/>
      <c r="Z330" s="482"/>
      <c r="AA330" s="482"/>
      <c r="AB330" s="482"/>
      <c r="AC330" s="482"/>
      <c r="AD330" s="482"/>
      <c r="AE330" s="482"/>
      <c r="AF330" s="482"/>
      <c r="AG330" s="482"/>
      <c r="AH330" s="482"/>
      <c r="AI330" s="482"/>
      <c r="AJ330" s="482"/>
      <c r="AK330" s="482"/>
      <c r="AL330" s="482"/>
      <c r="AM330" s="482"/>
      <c r="AN330" s="482"/>
      <c r="AO330" s="482"/>
      <c r="AP330" s="482"/>
    </row>
    <row r="331" spans="1:42" ht="12.75" customHeight="1" x14ac:dyDescent="0.2">
      <c r="A331" s="482"/>
      <c r="B331" s="482"/>
      <c r="C331" s="482"/>
      <c r="D331" s="482"/>
      <c r="E331" s="482"/>
      <c r="F331" s="482"/>
      <c r="G331" s="482"/>
      <c r="H331" s="482"/>
      <c r="I331" s="482"/>
      <c r="J331" s="482"/>
      <c r="K331" s="482"/>
      <c r="L331" s="482"/>
      <c r="M331" s="482"/>
      <c r="N331" s="482"/>
      <c r="O331" s="482"/>
      <c r="P331" s="482"/>
      <c r="Q331" s="482"/>
      <c r="R331" s="482"/>
      <c r="S331" s="482"/>
      <c r="T331" s="482"/>
      <c r="U331" s="482"/>
      <c r="V331" s="482"/>
      <c r="W331" s="482"/>
      <c r="X331" s="482"/>
      <c r="Y331" s="482"/>
      <c r="Z331" s="482"/>
      <c r="AA331" s="482"/>
      <c r="AB331" s="482"/>
      <c r="AC331" s="482"/>
      <c r="AD331" s="482"/>
      <c r="AE331" s="482"/>
      <c r="AF331" s="482"/>
      <c r="AG331" s="482"/>
      <c r="AH331" s="482"/>
      <c r="AI331" s="482"/>
      <c r="AJ331" s="482"/>
      <c r="AK331" s="482"/>
      <c r="AL331" s="482"/>
      <c r="AM331" s="482"/>
      <c r="AN331" s="482"/>
      <c r="AO331" s="482"/>
      <c r="AP331" s="482"/>
    </row>
    <row r="332" spans="1:42" ht="12.75" customHeight="1" x14ac:dyDescent="0.2">
      <c r="A332" s="482"/>
      <c r="B332" s="482"/>
      <c r="C332" s="482"/>
      <c r="D332" s="482"/>
      <c r="E332" s="482"/>
      <c r="F332" s="482"/>
      <c r="G332" s="482"/>
      <c r="H332" s="482"/>
      <c r="I332" s="482"/>
      <c r="J332" s="482"/>
      <c r="K332" s="482"/>
      <c r="L332" s="482"/>
      <c r="M332" s="482"/>
      <c r="N332" s="482"/>
      <c r="O332" s="482"/>
      <c r="P332" s="482"/>
      <c r="Q332" s="482"/>
      <c r="R332" s="482"/>
      <c r="S332" s="482"/>
      <c r="T332" s="482"/>
      <c r="U332" s="482"/>
      <c r="V332" s="482"/>
      <c r="W332" s="482"/>
      <c r="X332" s="482"/>
      <c r="Y332" s="482"/>
      <c r="Z332" s="482"/>
      <c r="AA332" s="482"/>
      <c r="AB332" s="482"/>
      <c r="AC332" s="482"/>
      <c r="AD332" s="482"/>
      <c r="AE332" s="482"/>
      <c r="AF332" s="482"/>
      <c r="AG332" s="482"/>
      <c r="AH332" s="482"/>
      <c r="AI332" s="482"/>
      <c r="AJ332" s="482"/>
      <c r="AK332" s="482"/>
      <c r="AL332" s="482"/>
      <c r="AM332" s="482"/>
      <c r="AN332" s="482"/>
      <c r="AO332" s="482"/>
      <c r="AP332" s="482"/>
    </row>
    <row r="333" spans="1:42" ht="12.75" customHeight="1" x14ac:dyDescent="0.2">
      <c r="A333" s="482"/>
      <c r="B333" s="482"/>
      <c r="C333" s="482"/>
      <c r="D333" s="482"/>
      <c r="E333" s="482"/>
      <c r="F333" s="482"/>
      <c r="G333" s="482"/>
      <c r="H333" s="482"/>
      <c r="I333" s="482"/>
      <c r="J333" s="482"/>
      <c r="K333" s="482"/>
      <c r="L333" s="482"/>
      <c r="M333" s="482"/>
      <c r="N333" s="482"/>
      <c r="O333" s="482"/>
      <c r="P333" s="482"/>
      <c r="Q333" s="482"/>
      <c r="R333" s="482"/>
      <c r="S333" s="482"/>
      <c r="T333" s="482"/>
      <c r="U333" s="482"/>
      <c r="V333" s="482"/>
      <c r="W333" s="482"/>
      <c r="X333" s="482"/>
      <c r="Y333" s="482"/>
      <c r="Z333" s="482"/>
      <c r="AA333" s="482"/>
      <c r="AB333" s="482"/>
      <c r="AC333" s="482"/>
      <c r="AD333" s="482"/>
      <c r="AE333" s="482"/>
      <c r="AF333" s="482"/>
      <c r="AG333" s="482"/>
      <c r="AH333" s="482"/>
      <c r="AI333" s="482"/>
      <c r="AJ333" s="482"/>
      <c r="AK333" s="482"/>
      <c r="AL333" s="482"/>
      <c r="AM333" s="482"/>
      <c r="AN333" s="482"/>
      <c r="AO333" s="482"/>
      <c r="AP333" s="482"/>
    </row>
    <row r="334" spans="1:42" ht="12.75" customHeight="1" x14ac:dyDescent="0.2">
      <c r="A334" s="482"/>
      <c r="B334" s="482"/>
      <c r="C334" s="482"/>
      <c r="D334" s="482"/>
      <c r="E334" s="482"/>
      <c r="F334" s="482"/>
      <c r="G334" s="482"/>
      <c r="H334" s="482"/>
      <c r="I334" s="482"/>
      <c r="J334" s="482"/>
      <c r="K334" s="482"/>
      <c r="L334" s="482"/>
      <c r="M334" s="482"/>
      <c r="N334" s="482"/>
      <c r="O334" s="482"/>
      <c r="P334" s="482"/>
      <c r="Q334" s="482"/>
      <c r="R334" s="482"/>
      <c r="S334" s="482"/>
      <c r="T334" s="482"/>
      <c r="U334" s="482"/>
      <c r="V334" s="482"/>
      <c r="W334" s="482"/>
      <c r="X334" s="482"/>
      <c r="Y334" s="482"/>
      <c r="Z334" s="482"/>
      <c r="AA334" s="482"/>
      <c r="AB334" s="482"/>
      <c r="AC334" s="482"/>
      <c r="AD334" s="482"/>
      <c r="AE334" s="482"/>
      <c r="AF334" s="482"/>
      <c r="AG334" s="482"/>
      <c r="AH334" s="482"/>
      <c r="AI334" s="482"/>
      <c r="AJ334" s="482"/>
      <c r="AK334" s="482"/>
      <c r="AL334" s="482"/>
      <c r="AM334" s="482"/>
      <c r="AN334" s="482"/>
      <c r="AO334" s="482"/>
      <c r="AP334" s="482"/>
    </row>
    <row r="335" spans="1:42" ht="12.75" customHeight="1" x14ac:dyDescent="0.2">
      <c r="A335" s="482"/>
      <c r="B335" s="48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482"/>
      <c r="AC335" s="482"/>
      <c r="AD335" s="482"/>
      <c r="AE335" s="482"/>
      <c r="AF335" s="482"/>
      <c r="AG335" s="482"/>
      <c r="AH335" s="482"/>
      <c r="AI335" s="482"/>
      <c r="AJ335" s="482"/>
      <c r="AK335" s="482"/>
      <c r="AL335" s="482"/>
      <c r="AM335" s="482"/>
      <c r="AN335" s="482"/>
      <c r="AO335" s="482"/>
      <c r="AP335" s="482"/>
    </row>
    <row r="336" spans="1:42" ht="12.75" customHeight="1" x14ac:dyDescent="0.2">
      <c r="A336" s="482"/>
      <c r="B336" s="482"/>
      <c r="C336" s="482"/>
      <c r="D336" s="482"/>
      <c r="E336" s="482"/>
      <c r="F336" s="482"/>
      <c r="G336" s="482"/>
      <c r="H336" s="482"/>
      <c r="I336" s="482"/>
      <c r="J336" s="482"/>
      <c r="K336" s="482"/>
      <c r="L336" s="482"/>
      <c r="M336" s="482"/>
      <c r="N336" s="482"/>
      <c r="O336" s="482"/>
      <c r="P336" s="482"/>
      <c r="Q336" s="482"/>
      <c r="R336" s="482"/>
      <c r="S336" s="482"/>
      <c r="T336" s="482"/>
      <c r="U336" s="482"/>
      <c r="V336" s="482"/>
      <c r="W336" s="482"/>
      <c r="X336" s="482"/>
      <c r="Y336" s="482"/>
      <c r="Z336" s="482"/>
      <c r="AA336" s="482"/>
      <c r="AB336" s="482"/>
      <c r="AC336" s="482"/>
      <c r="AD336" s="482"/>
      <c r="AE336" s="482"/>
      <c r="AF336" s="482"/>
      <c r="AG336" s="482"/>
      <c r="AH336" s="482"/>
      <c r="AI336" s="482"/>
      <c r="AJ336" s="482"/>
      <c r="AK336" s="482"/>
      <c r="AL336" s="482"/>
      <c r="AM336" s="482"/>
      <c r="AN336" s="482"/>
      <c r="AO336" s="482"/>
      <c r="AP336" s="482"/>
    </row>
    <row r="337" spans="1:42" ht="12.75" customHeight="1" x14ac:dyDescent="0.2">
      <c r="A337" s="482"/>
      <c r="B337" s="482"/>
      <c r="C337" s="482"/>
      <c r="D337" s="482"/>
      <c r="E337" s="482"/>
      <c r="F337" s="482"/>
      <c r="G337" s="482"/>
      <c r="H337" s="482"/>
      <c r="I337" s="482"/>
      <c r="J337" s="482"/>
      <c r="K337" s="482"/>
      <c r="L337" s="482"/>
      <c r="M337" s="482"/>
      <c r="N337" s="482"/>
      <c r="O337" s="482"/>
      <c r="P337" s="482"/>
      <c r="Q337" s="482"/>
      <c r="R337" s="482"/>
      <c r="S337" s="482"/>
      <c r="T337" s="482"/>
      <c r="U337" s="482"/>
      <c r="V337" s="482"/>
      <c r="W337" s="482"/>
      <c r="X337" s="482"/>
      <c r="Y337" s="482"/>
      <c r="Z337" s="482"/>
      <c r="AA337" s="482"/>
      <c r="AB337" s="482"/>
      <c r="AC337" s="482"/>
      <c r="AD337" s="482"/>
      <c r="AE337" s="482"/>
      <c r="AF337" s="482"/>
      <c r="AG337" s="482"/>
      <c r="AH337" s="482"/>
      <c r="AI337" s="482"/>
      <c r="AJ337" s="482"/>
      <c r="AK337" s="482"/>
      <c r="AL337" s="482"/>
      <c r="AM337" s="482"/>
      <c r="AN337" s="482"/>
      <c r="AO337" s="482"/>
      <c r="AP337" s="482"/>
    </row>
    <row r="338" spans="1:42" ht="12.75" customHeight="1" x14ac:dyDescent="0.2">
      <c r="A338" s="482"/>
      <c r="B338" s="482"/>
      <c r="C338" s="482"/>
      <c r="D338" s="482"/>
      <c r="E338" s="482"/>
      <c r="F338" s="482"/>
      <c r="G338" s="482"/>
      <c r="H338" s="482"/>
      <c r="I338" s="482"/>
      <c r="J338" s="482"/>
      <c r="K338" s="482"/>
      <c r="L338" s="482"/>
      <c r="M338" s="482"/>
      <c r="N338" s="482"/>
      <c r="O338" s="482"/>
      <c r="P338" s="482"/>
      <c r="Q338" s="482"/>
      <c r="R338" s="482"/>
      <c r="S338" s="482"/>
      <c r="T338" s="482"/>
      <c r="U338" s="482"/>
      <c r="V338" s="482"/>
      <c r="W338" s="482"/>
      <c r="X338" s="482"/>
      <c r="Y338" s="482"/>
      <c r="Z338" s="482"/>
      <c r="AA338" s="482"/>
      <c r="AB338" s="482"/>
      <c r="AC338" s="482"/>
      <c r="AD338" s="482"/>
      <c r="AE338" s="482"/>
      <c r="AF338" s="482"/>
      <c r="AG338" s="482"/>
      <c r="AH338" s="482"/>
      <c r="AI338" s="482"/>
      <c r="AJ338" s="482"/>
      <c r="AK338" s="482"/>
      <c r="AL338" s="482"/>
      <c r="AM338" s="482"/>
      <c r="AN338" s="482"/>
      <c r="AO338" s="482"/>
      <c r="AP338" s="482"/>
    </row>
    <row r="339" spans="1:42" ht="12.75" customHeight="1" x14ac:dyDescent="0.2">
      <c r="A339" s="482"/>
      <c r="B339" s="482"/>
      <c r="C339" s="482"/>
      <c r="D339" s="482"/>
      <c r="E339" s="482"/>
      <c r="F339" s="482"/>
      <c r="G339" s="482"/>
      <c r="H339" s="482"/>
      <c r="I339" s="482"/>
      <c r="J339" s="482"/>
      <c r="K339" s="482"/>
      <c r="L339" s="482"/>
      <c r="M339" s="482"/>
      <c r="N339" s="482"/>
      <c r="O339" s="482"/>
      <c r="P339" s="482"/>
      <c r="Q339" s="482"/>
      <c r="R339" s="482"/>
      <c r="S339" s="482"/>
      <c r="T339" s="482"/>
      <c r="U339" s="482"/>
      <c r="V339" s="482"/>
      <c r="W339" s="482"/>
      <c r="X339" s="482"/>
      <c r="Y339" s="482"/>
      <c r="Z339" s="482"/>
      <c r="AA339" s="482"/>
      <c r="AB339" s="482"/>
      <c r="AC339" s="482"/>
      <c r="AD339" s="482"/>
      <c r="AE339" s="482"/>
      <c r="AF339" s="482"/>
      <c r="AG339" s="482"/>
      <c r="AH339" s="482"/>
      <c r="AI339" s="482"/>
      <c r="AJ339" s="482"/>
      <c r="AK339" s="482"/>
      <c r="AL339" s="482"/>
      <c r="AM339" s="482"/>
      <c r="AN339" s="482"/>
      <c r="AO339" s="482"/>
      <c r="AP339" s="482"/>
    </row>
    <row r="340" spans="1:42" ht="12.75" customHeight="1" x14ac:dyDescent="0.2">
      <c r="A340" s="482"/>
      <c r="B340" s="482"/>
      <c r="C340" s="482"/>
      <c r="D340" s="482"/>
      <c r="E340" s="482"/>
      <c r="F340" s="482"/>
      <c r="G340" s="482"/>
      <c r="H340" s="482"/>
      <c r="I340" s="482"/>
      <c r="J340" s="482"/>
      <c r="K340" s="482"/>
      <c r="L340" s="482"/>
      <c r="M340" s="482"/>
      <c r="N340" s="482"/>
      <c r="O340" s="482"/>
      <c r="P340" s="482"/>
      <c r="Q340" s="482"/>
      <c r="R340" s="482"/>
      <c r="S340" s="482"/>
      <c r="T340" s="482"/>
      <c r="U340" s="482"/>
      <c r="V340" s="482"/>
      <c r="W340" s="482"/>
      <c r="X340" s="482"/>
      <c r="Y340" s="482"/>
      <c r="Z340" s="482"/>
      <c r="AA340" s="482"/>
      <c r="AB340" s="482"/>
      <c r="AC340" s="482"/>
      <c r="AD340" s="482"/>
      <c r="AE340" s="482"/>
      <c r="AF340" s="482"/>
      <c r="AG340" s="482"/>
      <c r="AH340" s="482"/>
      <c r="AI340" s="482"/>
      <c r="AJ340" s="482"/>
      <c r="AK340" s="482"/>
      <c r="AL340" s="482"/>
      <c r="AM340" s="482"/>
      <c r="AN340" s="482"/>
      <c r="AO340" s="482"/>
      <c r="AP340" s="482"/>
    </row>
    <row r="341" spans="1:42" ht="12.75" customHeight="1" x14ac:dyDescent="0.2">
      <c r="A341" s="482"/>
      <c r="B341" s="482"/>
      <c r="C341" s="482"/>
      <c r="D341" s="482"/>
      <c r="E341" s="482"/>
      <c r="F341" s="482"/>
      <c r="G341" s="482"/>
      <c r="H341" s="482"/>
      <c r="I341" s="482"/>
      <c r="J341" s="482"/>
      <c r="K341" s="482"/>
      <c r="L341" s="482"/>
      <c r="M341" s="482"/>
      <c r="N341" s="482"/>
      <c r="O341" s="482"/>
      <c r="P341" s="482"/>
      <c r="Q341" s="482"/>
      <c r="R341" s="482"/>
      <c r="S341" s="482"/>
      <c r="T341" s="482"/>
      <c r="U341" s="482"/>
      <c r="V341" s="482"/>
      <c r="W341" s="482"/>
      <c r="X341" s="482"/>
      <c r="Y341" s="482"/>
      <c r="Z341" s="482"/>
      <c r="AA341" s="482"/>
      <c r="AB341" s="482"/>
      <c r="AC341" s="482"/>
      <c r="AD341" s="482"/>
      <c r="AE341" s="482"/>
      <c r="AF341" s="482"/>
      <c r="AG341" s="482"/>
      <c r="AH341" s="482"/>
      <c r="AI341" s="482"/>
      <c r="AJ341" s="482"/>
      <c r="AK341" s="482"/>
      <c r="AL341" s="482"/>
      <c r="AM341" s="482"/>
      <c r="AN341" s="482"/>
      <c r="AO341" s="482"/>
      <c r="AP341" s="482"/>
    </row>
    <row r="342" spans="1:42" ht="12.75" customHeight="1" x14ac:dyDescent="0.2">
      <c r="A342" s="482"/>
      <c r="B342" s="482"/>
      <c r="C342" s="482"/>
      <c r="D342" s="482"/>
      <c r="E342" s="482"/>
      <c r="F342" s="482"/>
      <c r="G342" s="482"/>
      <c r="H342" s="482"/>
      <c r="I342" s="482"/>
      <c r="J342" s="482"/>
      <c r="K342" s="482"/>
      <c r="L342" s="482"/>
      <c r="M342" s="482"/>
      <c r="N342" s="482"/>
      <c r="O342" s="482"/>
      <c r="P342" s="482"/>
      <c r="Q342" s="482"/>
      <c r="R342" s="482"/>
      <c r="S342" s="482"/>
      <c r="T342" s="482"/>
      <c r="U342" s="482"/>
      <c r="V342" s="482"/>
      <c r="W342" s="482"/>
      <c r="X342" s="482"/>
      <c r="Y342" s="482"/>
      <c r="Z342" s="482"/>
      <c r="AA342" s="482"/>
      <c r="AB342" s="482"/>
      <c r="AC342" s="482"/>
      <c r="AD342" s="482"/>
      <c r="AE342" s="482"/>
      <c r="AF342" s="482"/>
      <c r="AG342" s="482"/>
      <c r="AH342" s="482"/>
      <c r="AI342" s="482"/>
      <c r="AJ342" s="482"/>
      <c r="AK342" s="482"/>
      <c r="AL342" s="482"/>
      <c r="AM342" s="482"/>
      <c r="AN342" s="482"/>
      <c r="AO342" s="482"/>
      <c r="AP342" s="482"/>
    </row>
    <row r="343" spans="1:42" ht="12.75" customHeight="1" x14ac:dyDescent="0.2">
      <c r="A343" s="482"/>
      <c r="B343" s="482"/>
      <c r="C343" s="482"/>
      <c r="D343" s="482"/>
      <c r="E343" s="482"/>
      <c r="F343" s="482"/>
      <c r="G343" s="482"/>
      <c r="H343" s="482"/>
      <c r="I343" s="482"/>
      <c r="J343" s="482"/>
      <c r="K343" s="482"/>
      <c r="L343" s="482"/>
      <c r="M343" s="482"/>
      <c r="N343" s="482"/>
      <c r="O343" s="482"/>
      <c r="P343" s="482"/>
      <c r="Q343" s="482"/>
      <c r="R343" s="482"/>
      <c r="S343" s="482"/>
      <c r="T343" s="482"/>
      <c r="U343" s="482"/>
      <c r="V343" s="482"/>
      <c r="W343" s="482"/>
      <c r="X343" s="482"/>
      <c r="Y343" s="482"/>
      <c r="Z343" s="482"/>
      <c r="AA343" s="482"/>
      <c r="AB343" s="482"/>
      <c r="AC343" s="482"/>
      <c r="AD343" s="482"/>
      <c r="AE343" s="482"/>
      <c r="AF343" s="482"/>
      <c r="AG343" s="482"/>
      <c r="AH343" s="482"/>
      <c r="AI343" s="482"/>
      <c r="AJ343" s="482"/>
      <c r="AK343" s="482"/>
      <c r="AL343" s="482"/>
      <c r="AM343" s="482"/>
      <c r="AN343" s="482"/>
      <c r="AO343" s="482"/>
      <c r="AP343" s="482"/>
    </row>
    <row r="344" spans="1:42" ht="12.75" customHeight="1" x14ac:dyDescent="0.2">
      <c r="A344" s="482"/>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2"/>
      <c r="Z344" s="482"/>
      <c r="AA344" s="482"/>
      <c r="AB344" s="482"/>
      <c r="AC344" s="482"/>
      <c r="AD344" s="482"/>
      <c r="AE344" s="482"/>
      <c r="AF344" s="482"/>
      <c r="AG344" s="482"/>
      <c r="AH344" s="482"/>
      <c r="AI344" s="482"/>
      <c r="AJ344" s="482"/>
      <c r="AK344" s="482"/>
      <c r="AL344" s="482"/>
      <c r="AM344" s="482"/>
      <c r="AN344" s="482"/>
      <c r="AO344" s="482"/>
      <c r="AP344" s="482"/>
    </row>
    <row r="345" spans="1:42" ht="12.75" customHeight="1" x14ac:dyDescent="0.2">
      <c r="A345" s="482"/>
      <c r="B345" s="482"/>
      <c r="C345" s="482"/>
      <c r="D345" s="482"/>
      <c r="E345" s="482"/>
      <c r="F345" s="482"/>
      <c r="G345" s="482"/>
      <c r="H345" s="482"/>
      <c r="I345" s="482"/>
      <c r="J345" s="482"/>
      <c r="K345" s="482"/>
      <c r="L345" s="482"/>
      <c r="M345" s="482"/>
      <c r="N345" s="482"/>
      <c r="O345" s="482"/>
      <c r="P345" s="482"/>
      <c r="Q345" s="482"/>
      <c r="R345" s="482"/>
      <c r="S345" s="482"/>
      <c r="T345" s="482"/>
      <c r="U345" s="482"/>
      <c r="V345" s="482"/>
      <c r="W345" s="482"/>
      <c r="X345" s="482"/>
      <c r="Y345" s="482"/>
      <c r="Z345" s="482"/>
      <c r="AA345" s="482"/>
      <c r="AB345" s="482"/>
      <c r="AC345" s="482"/>
      <c r="AD345" s="482"/>
      <c r="AE345" s="482"/>
      <c r="AF345" s="482"/>
      <c r="AG345" s="482"/>
      <c r="AH345" s="482"/>
      <c r="AI345" s="482"/>
      <c r="AJ345" s="482"/>
      <c r="AK345" s="482"/>
      <c r="AL345" s="482"/>
      <c r="AM345" s="482"/>
      <c r="AN345" s="482"/>
      <c r="AO345" s="482"/>
      <c r="AP345" s="482"/>
    </row>
    <row r="346" spans="1:42" ht="12.75" customHeight="1" x14ac:dyDescent="0.2">
      <c r="A346" s="482"/>
      <c r="B346" s="482"/>
      <c r="C346" s="482"/>
      <c r="D346" s="482"/>
      <c r="E346" s="482"/>
      <c r="F346" s="482"/>
      <c r="G346" s="482"/>
      <c r="H346" s="482"/>
      <c r="I346" s="482"/>
      <c r="J346" s="482"/>
      <c r="K346" s="482"/>
      <c r="L346" s="482"/>
      <c r="M346" s="482"/>
      <c r="N346" s="482"/>
      <c r="O346" s="482"/>
      <c r="P346" s="482"/>
      <c r="Q346" s="482"/>
      <c r="R346" s="482"/>
      <c r="S346" s="482"/>
      <c r="T346" s="482"/>
      <c r="U346" s="482"/>
      <c r="V346" s="482"/>
      <c r="W346" s="482"/>
      <c r="X346" s="482"/>
      <c r="Y346" s="482"/>
      <c r="Z346" s="482"/>
      <c r="AA346" s="482"/>
      <c r="AB346" s="482"/>
      <c r="AC346" s="482"/>
      <c r="AD346" s="482"/>
      <c r="AE346" s="482"/>
      <c r="AF346" s="482"/>
      <c r="AG346" s="482"/>
      <c r="AH346" s="482"/>
      <c r="AI346" s="482"/>
      <c r="AJ346" s="482"/>
      <c r="AK346" s="482"/>
      <c r="AL346" s="482"/>
      <c r="AM346" s="482"/>
      <c r="AN346" s="482"/>
      <c r="AO346" s="482"/>
      <c r="AP346" s="482"/>
    </row>
    <row r="347" spans="1:42" ht="12.75" customHeight="1" x14ac:dyDescent="0.2">
      <c r="A347" s="482"/>
      <c r="B347" s="482"/>
      <c r="C347" s="482"/>
      <c r="D347" s="482"/>
      <c r="E347" s="482"/>
      <c r="F347" s="482"/>
      <c r="G347" s="482"/>
      <c r="H347" s="482"/>
      <c r="I347" s="482"/>
      <c r="J347" s="482"/>
      <c r="K347" s="482"/>
      <c r="L347" s="482"/>
      <c r="M347" s="482"/>
      <c r="N347" s="482"/>
      <c r="O347" s="482"/>
      <c r="P347" s="482"/>
      <c r="Q347" s="482"/>
      <c r="R347" s="482"/>
      <c r="S347" s="482"/>
      <c r="T347" s="482"/>
      <c r="U347" s="482"/>
      <c r="V347" s="482"/>
      <c r="W347" s="482"/>
      <c r="X347" s="482"/>
      <c r="Y347" s="482"/>
      <c r="Z347" s="482"/>
      <c r="AA347" s="482"/>
      <c r="AB347" s="482"/>
      <c r="AC347" s="482"/>
      <c r="AD347" s="482"/>
      <c r="AE347" s="482"/>
      <c r="AF347" s="482"/>
      <c r="AG347" s="482"/>
      <c r="AH347" s="482"/>
      <c r="AI347" s="482"/>
      <c r="AJ347" s="482"/>
      <c r="AK347" s="482"/>
      <c r="AL347" s="482"/>
      <c r="AM347" s="482"/>
      <c r="AN347" s="482"/>
      <c r="AO347" s="482"/>
      <c r="AP347" s="482"/>
    </row>
    <row r="348" spans="1:42" ht="12.75" customHeight="1" x14ac:dyDescent="0.2">
      <c r="A348" s="482"/>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82"/>
      <c r="Z348" s="482"/>
      <c r="AA348" s="482"/>
      <c r="AB348" s="482"/>
      <c r="AC348" s="482"/>
      <c r="AD348" s="482"/>
      <c r="AE348" s="482"/>
      <c r="AF348" s="482"/>
      <c r="AG348" s="482"/>
      <c r="AH348" s="482"/>
      <c r="AI348" s="482"/>
      <c r="AJ348" s="482"/>
      <c r="AK348" s="482"/>
      <c r="AL348" s="482"/>
      <c r="AM348" s="482"/>
      <c r="AN348" s="482"/>
      <c r="AO348" s="482"/>
      <c r="AP348" s="482"/>
    </row>
    <row r="349" spans="1:42" ht="12.75" customHeight="1" x14ac:dyDescent="0.2">
      <c r="A349" s="482"/>
      <c r="B349" s="482"/>
      <c r="C349" s="482"/>
      <c r="D349" s="482"/>
      <c r="E349" s="482"/>
      <c r="F349" s="482"/>
      <c r="G349" s="482"/>
      <c r="H349" s="482"/>
      <c r="I349" s="482"/>
      <c r="J349" s="482"/>
      <c r="K349" s="482"/>
      <c r="L349" s="482"/>
      <c r="M349" s="482"/>
      <c r="N349" s="482"/>
      <c r="O349" s="482"/>
      <c r="P349" s="482"/>
      <c r="Q349" s="482"/>
      <c r="R349" s="482"/>
      <c r="S349" s="482"/>
      <c r="T349" s="482"/>
      <c r="U349" s="482"/>
      <c r="V349" s="482"/>
      <c r="W349" s="482"/>
      <c r="X349" s="482"/>
      <c r="Y349" s="482"/>
      <c r="Z349" s="482"/>
      <c r="AA349" s="482"/>
      <c r="AB349" s="482"/>
      <c r="AC349" s="482"/>
      <c r="AD349" s="482"/>
      <c r="AE349" s="482"/>
      <c r="AF349" s="482"/>
      <c r="AG349" s="482"/>
      <c r="AH349" s="482"/>
      <c r="AI349" s="482"/>
      <c r="AJ349" s="482"/>
      <c r="AK349" s="482"/>
      <c r="AL349" s="482"/>
      <c r="AM349" s="482"/>
      <c r="AN349" s="482"/>
      <c r="AO349" s="482"/>
      <c r="AP349" s="482"/>
    </row>
    <row r="350" spans="1:42" ht="12.75" customHeight="1" x14ac:dyDescent="0.2">
      <c r="A350" s="482"/>
      <c r="B350" s="482"/>
      <c r="C350" s="482"/>
      <c r="D350" s="482"/>
      <c r="E350" s="482"/>
      <c r="F350" s="482"/>
      <c r="G350" s="482"/>
      <c r="H350" s="482"/>
      <c r="I350" s="482"/>
      <c r="J350" s="482"/>
      <c r="K350" s="482"/>
      <c r="L350" s="482"/>
      <c r="M350" s="482"/>
      <c r="N350" s="482"/>
      <c r="O350" s="482"/>
      <c r="P350" s="482"/>
      <c r="Q350" s="482"/>
      <c r="R350" s="482"/>
      <c r="S350" s="482"/>
      <c r="T350" s="482"/>
      <c r="U350" s="482"/>
      <c r="V350" s="482"/>
      <c r="W350" s="482"/>
      <c r="X350" s="482"/>
      <c r="Y350" s="482"/>
      <c r="Z350" s="482"/>
      <c r="AA350" s="482"/>
      <c r="AB350" s="482"/>
      <c r="AC350" s="482"/>
      <c r="AD350" s="482"/>
      <c r="AE350" s="482"/>
      <c r="AF350" s="482"/>
      <c r="AG350" s="482"/>
      <c r="AH350" s="482"/>
      <c r="AI350" s="482"/>
      <c r="AJ350" s="482"/>
      <c r="AK350" s="482"/>
      <c r="AL350" s="482"/>
      <c r="AM350" s="482"/>
      <c r="AN350" s="482"/>
      <c r="AO350" s="482"/>
      <c r="AP350" s="482"/>
    </row>
    <row r="351" spans="1:42" ht="12.75" customHeight="1" x14ac:dyDescent="0.2">
      <c r="A351" s="482"/>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2"/>
      <c r="Z351" s="482"/>
      <c r="AA351" s="482"/>
      <c r="AB351" s="482"/>
      <c r="AC351" s="482"/>
      <c r="AD351" s="482"/>
      <c r="AE351" s="482"/>
      <c r="AF351" s="482"/>
      <c r="AG351" s="482"/>
      <c r="AH351" s="482"/>
      <c r="AI351" s="482"/>
      <c r="AJ351" s="482"/>
      <c r="AK351" s="482"/>
      <c r="AL351" s="482"/>
      <c r="AM351" s="482"/>
      <c r="AN351" s="482"/>
      <c r="AO351" s="482"/>
      <c r="AP351" s="482"/>
    </row>
    <row r="352" spans="1:42" ht="12.75" customHeight="1" x14ac:dyDescent="0.2">
      <c r="A352" s="482"/>
      <c r="B352" s="482"/>
      <c r="C352" s="482"/>
      <c r="D352" s="482"/>
      <c r="E352" s="482"/>
      <c r="F352" s="482"/>
      <c r="G352" s="482"/>
      <c r="H352" s="482"/>
      <c r="I352" s="482"/>
      <c r="J352" s="482"/>
      <c r="K352" s="482"/>
      <c r="L352" s="482"/>
      <c r="M352" s="482"/>
      <c r="N352" s="482"/>
      <c r="O352" s="482"/>
      <c r="P352" s="482"/>
      <c r="Q352" s="482"/>
      <c r="R352" s="482"/>
      <c r="S352" s="482"/>
      <c r="T352" s="482"/>
      <c r="U352" s="482"/>
      <c r="V352" s="482"/>
      <c r="W352" s="482"/>
      <c r="X352" s="482"/>
      <c r="Y352" s="482"/>
      <c r="Z352" s="482"/>
      <c r="AA352" s="482"/>
      <c r="AB352" s="482"/>
      <c r="AC352" s="482"/>
      <c r="AD352" s="482"/>
      <c r="AE352" s="482"/>
      <c r="AF352" s="482"/>
      <c r="AG352" s="482"/>
      <c r="AH352" s="482"/>
      <c r="AI352" s="482"/>
      <c r="AJ352" s="482"/>
      <c r="AK352" s="482"/>
      <c r="AL352" s="482"/>
      <c r="AM352" s="482"/>
      <c r="AN352" s="482"/>
      <c r="AO352" s="482"/>
      <c r="AP352" s="482"/>
    </row>
    <row r="353" spans="1:42" ht="12.75" customHeight="1" x14ac:dyDescent="0.2">
      <c r="A353" s="482"/>
      <c r="B353" s="482"/>
      <c r="C353" s="482"/>
      <c r="D353" s="482"/>
      <c r="E353" s="482"/>
      <c r="F353" s="482"/>
      <c r="G353" s="482"/>
      <c r="H353" s="482"/>
      <c r="I353" s="482"/>
      <c r="J353" s="482"/>
      <c r="K353" s="482"/>
      <c r="L353" s="482"/>
      <c r="M353" s="482"/>
      <c r="N353" s="482"/>
      <c r="O353" s="482"/>
      <c r="P353" s="482"/>
      <c r="Q353" s="482"/>
      <c r="R353" s="482"/>
      <c r="S353" s="482"/>
      <c r="T353" s="482"/>
      <c r="U353" s="482"/>
      <c r="V353" s="482"/>
      <c r="W353" s="482"/>
      <c r="X353" s="482"/>
      <c r="Y353" s="482"/>
      <c r="Z353" s="482"/>
      <c r="AA353" s="482"/>
      <c r="AB353" s="482"/>
      <c r="AC353" s="482"/>
      <c r="AD353" s="482"/>
      <c r="AE353" s="482"/>
      <c r="AF353" s="482"/>
      <c r="AG353" s="482"/>
      <c r="AH353" s="482"/>
      <c r="AI353" s="482"/>
      <c r="AJ353" s="482"/>
      <c r="AK353" s="482"/>
      <c r="AL353" s="482"/>
      <c r="AM353" s="482"/>
      <c r="AN353" s="482"/>
      <c r="AO353" s="482"/>
      <c r="AP353" s="482"/>
    </row>
    <row r="354" spans="1:42" ht="12.75" customHeight="1" x14ac:dyDescent="0.2">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2"/>
      <c r="Z354" s="482"/>
      <c r="AA354" s="482"/>
      <c r="AB354" s="482"/>
      <c r="AC354" s="482"/>
      <c r="AD354" s="482"/>
      <c r="AE354" s="482"/>
      <c r="AF354" s="482"/>
      <c r="AG354" s="482"/>
      <c r="AH354" s="482"/>
      <c r="AI354" s="482"/>
      <c r="AJ354" s="482"/>
      <c r="AK354" s="482"/>
      <c r="AL354" s="482"/>
      <c r="AM354" s="482"/>
      <c r="AN354" s="482"/>
      <c r="AO354" s="482"/>
      <c r="AP354" s="482"/>
    </row>
    <row r="355" spans="1:42" ht="12.75" customHeight="1" x14ac:dyDescent="0.2">
      <c r="A355" s="482"/>
      <c r="B355" s="482"/>
      <c r="C355" s="482"/>
      <c r="D355" s="482"/>
      <c r="E355" s="482"/>
      <c r="F355" s="482"/>
      <c r="G355" s="482"/>
      <c r="H355" s="482"/>
      <c r="I355" s="482"/>
      <c r="J355" s="482"/>
      <c r="K355" s="482"/>
      <c r="L355" s="482"/>
      <c r="M355" s="482"/>
      <c r="N355" s="482"/>
      <c r="O355" s="482"/>
      <c r="P355" s="482"/>
      <c r="Q355" s="482"/>
      <c r="R355" s="482"/>
      <c r="S355" s="482"/>
      <c r="T355" s="482"/>
      <c r="U355" s="482"/>
      <c r="V355" s="482"/>
      <c r="W355" s="482"/>
      <c r="X355" s="482"/>
      <c r="Y355" s="482"/>
      <c r="Z355" s="482"/>
      <c r="AA355" s="482"/>
      <c r="AB355" s="482"/>
      <c r="AC355" s="482"/>
      <c r="AD355" s="482"/>
      <c r="AE355" s="482"/>
      <c r="AF355" s="482"/>
      <c r="AG355" s="482"/>
      <c r="AH355" s="482"/>
      <c r="AI355" s="482"/>
      <c r="AJ355" s="482"/>
      <c r="AK355" s="482"/>
      <c r="AL355" s="482"/>
      <c r="AM355" s="482"/>
      <c r="AN355" s="482"/>
      <c r="AO355" s="482"/>
      <c r="AP355" s="482"/>
    </row>
    <row r="356" spans="1:42" ht="12.75" customHeight="1" x14ac:dyDescent="0.2">
      <c r="A356" s="482"/>
      <c r="B356" s="482"/>
      <c r="C356" s="482"/>
      <c r="D356" s="482"/>
      <c r="E356" s="482"/>
      <c r="F356" s="482"/>
      <c r="G356" s="482"/>
      <c r="H356" s="482"/>
      <c r="I356" s="482"/>
      <c r="J356" s="482"/>
      <c r="K356" s="482"/>
      <c r="L356" s="482"/>
      <c r="M356" s="482"/>
      <c r="N356" s="482"/>
      <c r="O356" s="482"/>
      <c r="P356" s="482"/>
      <c r="Q356" s="482"/>
      <c r="R356" s="482"/>
      <c r="S356" s="482"/>
      <c r="T356" s="482"/>
      <c r="U356" s="482"/>
      <c r="V356" s="482"/>
      <c r="W356" s="482"/>
      <c r="X356" s="482"/>
      <c r="Y356" s="482"/>
      <c r="Z356" s="482"/>
      <c r="AA356" s="482"/>
      <c r="AB356" s="482"/>
      <c r="AC356" s="482"/>
      <c r="AD356" s="482"/>
      <c r="AE356" s="482"/>
      <c r="AF356" s="482"/>
      <c r="AG356" s="482"/>
      <c r="AH356" s="482"/>
      <c r="AI356" s="482"/>
      <c r="AJ356" s="482"/>
      <c r="AK356" s="482"/>
      <c r="AL356" s="482"/>
      <c r="AM356" s="482"/>
      <c r="AN356" s="482"/>
      <c r="AO356" s="482"/>
      <c r="AP356" s="482"/>
    </row>
    <row r="357" spans="1:42" ht="12.75" customHeight="1" x14ac:dyDescent="0.2">
      <c r="A357" s="482"/>
      <c r="B357" s="482"/>
      <c r="C357" s="482"/>
      <c r="D357" s="482"/>
      <c r="E357" s="482"/>
      <c r="F357" s="482"/>
      <c r="G357" s="482"/>
      <c r="H357" s="482"/>
      <c r="I357" s="482"/>
      <c r="J357" s="482"/>
      <c r="K357" s="482"/>
      <c r="L357" s="482"/>
      <c r="M357" s="482"/>
      <c r="N357" s="482"/>
      <c r="O357" s="482"/>
      <c r="P357" s="482"/>
      <c r="Q357" s="482"/>
      <c r="R357" s="482"/>
      <c r="S357" s="482"/>
      <c r="T357" s="482"/>
      <c r="U357" s="482"/>
      <c r="V357" s="482"/>
      <c r="W357" s="482"/>
      <c r="X357" s="482"/>
      <c r="Y357" s="482"/>
      <c r="Z357" s="482"/>
      <c r="AA357" s="482"/>
      <c r="AB357" s="482"/>
      <c r="AC357" s="482"/>
      <c r="AD357" s="482"/>
      <c r="AE357" s="482"/>
      <c r="AF357" s="482"/>
      <c r="AG357" s="482"/>
      <c r="AH357" s="482"/>
      <c r="AI357" s="482"/>
      <c r="AJ357" s="482"/>
      <c r="AK357" s="482"/>
      <c r="AL357" s="482"/>
      <c r="AM357" s="482"/>
      <c r="AN357" s="482"/>
      <c r="AO357" s="482"/>
      <c r="AP357" s="482"/>
    </row>
    <row r="358" spans="1:42" ht="12.75" customHeight="1" x14ac:dyDescent="0.2">
      <c r="A358" s="482"/>
      <c r="B358" s="482"/>
      <c r="C358" s="482"/>
      <c r="D358" s="482"/>
      <c r="E358" s="482"/>
      <c r="F358" s="482"/>
      <c r="G358" s="482"/>
      <c r="H358" s="482"/>
      <c r="I358" s="482"/>
      <c r="J358" s="482"/>
      <c r="K358" s="482"/>
      <c r="L358" s="482"/>
      <c r="M358" s="482"/>
      <c r="N358" s="482"/>
      <c r="O358" s="482"/>
      <c r="P358" s="482"/>
      <c r="Q358" s="482"/>
      <c r="R358" s="482"/>
      <c r="S358" s="482"/>
      <c r="T358" s="482"/>
      <c r="U358" s="482"/>
      <c r="V358" s="482"/>
      <c r="W358" s="482"/>
      <c r="X358" s="482"/>
      <c r="Y358" s="482"/>
      <c r="Z358" s="482"/>
      <c r="AA358" s="482"/>
      <c r="AB358" s="482"/>
      <c r="AC358" s="482"/>
      <c r="AD358" s="482"/>
      <c r="AE358" s="482"/>
      <c r="AF358" s="482"/>
      <c r="AG358" s="482"/>
      <c r="AH358" s="482"/>
      <c r="AI358" s="482"/>
      <c r="AJ358" s="482"/>
      <c r="AK358" s="482"/>
      <c r="AL358" s="482"/>
      <c r="AM358" s="482"/>
      <c r="AN358" s="482"/>
      <c r="AO358" s="482"/>
      <c r="AP358" s="482"/>
    </row>
    <row r="359" spans="1:42" ht="12.75" customHeight="1" x14ac:dyDescent="0.2">
      <c r="A359" s="482"/>
      <c r="B359" s="482"/>
      <c r="C359" s="482"/>
      <c r="D359" s="482"/>
      <c r="E359" s="482"/>
      <c r="F359" s="482"/>
      <c r="G359" s="482"/>
      <c r="H359" s="482"/>
      <c r="I359" s="482"/>
      <c r="J359" s="482"/>
      <c r="K359" s="482"/>
      <c r="L359" s="482"/>
      <c r="M359" s="482"/>
      <c r="N359" s="482"/>
      <c r="O359" s="482"/>
      <c r="P359" s="482"/>
      <c r="Q359" s="482"/>
      <c r="R359" s="482"/>
      <c r="S359" s="482"/>
      <c r="T359" s="482"/>
      <c r="U359" s="482"/>
      <c r="V359" s="482"/>
      <c r="W359" s="482"/>
      <c r="X359" s="482"/>
      <c r="Y359" s="482"/>
      <c r="Z359" s="482"/>
      <c r="AA359" s="482"/>
      <c r="AB359" s="482"/>
      <c r="AC359" s="482"/>
      <c r="AD359" s="482"/>
      <c r="AE359" s="482"/>
      <c r="AF359" s="482"/>
      <c r="AG359" s="482"/>
      <c r="AH359" s="482"/>
      <c r="AI359" s="482"/>
      <c r="AJ359" s="482"/>
      <c r="AK359" s="482"/>
      <c r="AL359" s="482"/>
      <c r="AM359" s="482"/>
      <c r="AN359" s="482"/>
      <c r="AO359" s="482"/>
      <c r="AP359" s="482"/>
    </row>
    <row r="360" spans="1:42" ht="12.75" customHeight="1" x14ac:dyDescent="0.2">
      <c r="A360" s="482"/>
      <c r="B360" s="482"/>
      <c r="C360" s="482"/>
      <c r="D360" s="482"/>
      <c r="E360" s="482"/>
      <c r="F360" s="482"/>
      <c r="G360" s="482"/>
      <c r="H360" s="482"/>
      <c r="I360" s="482"/>
      <c r="J360" s="482"/>
      <c r="K360" s="482"/>
      <c r="L360" s="482"/>
      <c r="M360" s="482"/>
      <c r="N360" s="482"/>
      <c r="O360" s="482"/>
      <c r="P360" s="482"/>
      <c r="Q360" s="482"/>
      <c r="R360" s="482"/>
      <c r="S360" s="482"/>
      <c r="T360" s="482"/>
      <c r="U360" s="482"/>
      <c r="V360" s="482"/>
      <c r="W360" s="482"/>
      <c r="X360" s="482"/>
      <c r="Y360" s="482"/>
      <c r="Z360" s="482"/>
      <c r="AA360" s="482"/>
      <c r="AB360" s="482"/>
      <c r="AC360" s="482"/>
      <c r="AD360" s="482"/>
      <c r="AE360" s="482"/>
      <c r="AF360" s="482"/>
      <c r="AG360" s="482"/>
      <c r="AH360" s="482"/>
      <c r="AI360" s="482"/>
      <c r="AJ360" s="482"/>
      <c r="AK360" s="482"/>
      <c r="AL360" s="482"/>
      <c r="AM360" s="482"/>
      <c r="AN360" s="482"/>
      <c r="AO360" s="482"/>
      <c r="AP360" s="482"/>
    </row>
    <row r="361" spans="1:42" ht="12.75" customHeight="1" x14ac:dyDescent="0.2">
      <c r="A361" s="482"/>
      <c r="B361" s="482"/>
      <c r="C361" s="482"/>
      <c r="D361" s="482"/>
      <c r="E361" s="482"/>
      <c r="F361" s="482"/>
      <c r="G361" s="482"/>
      <c r="H361" s="482"/>
      <c r="I361" s="482"/>
      <c r="J361" s="482"/>
      <c r="K361" s="482"/>
      <c r="L361" s="482"/>
      <c r="M361" s="482"/>
      <c r="N361" s="482"/>
      <c r="O361" s="482"/>
      <c r="P361" s="482"/>
      <c r="Q361" s="482"/>
      <c r="R361" s="482"/>
      <c r="S361" s="482"/>
      <c r="T361" s="482"/>
      <c r="U361" s="482"/>
      <c r="V361" s="482"/>
      <c r="W361" s="482"/>
      <c r="X361" s="482"/>
      <c r="Y361" s="482"/>
      <c r="Z361" s="482"/>
      <c r="AA361" s="482"/>
      <c r="AB361" s="482"/>
      <c r="AC361" s="482"/>
      <c r="AD361" s="482"/>
      <c r="AE361" s="482"/>
      <c r="AF361" s="482"/>
      <c r="AG361" s="482"/>
      <c r="AH361" s="482"/>
      <c r="AI361" s="482"/>
      <c r="AJ361" s="482"/>
      <c r="AK361" s="482"/>
      <c r="AL361" s="482"/>
      <c r="AM361" s="482"/>
      <c r="AN361" s="482"/>
      <c r="AO361" s="482"/>
      <c r="AP361" s="482"/>
    </row>
    <row r="362" spans="1:42" ht="12.75" customHeight="1" x14ac:dyDescent="0.2">
      <c r="A362" s="482"/>
      <c r="B362" s="482"/>
      <c r="C362" s="482"/>
      <c r="D362" s="482"/>
      <c r="E362" s="482"/>
      <c r="F362" s="482"/>
      <c r="G362" s="482"/>
      <c r="H362" s="482"/>
      <c r="I362" s="482"/>
      <c r="J362" s="482"/>
      <c r="K362" s="482"/>
      <c r="L362" s="482"/>
      <c r="M362" s="482"/>
      <c r="N362" s="482"/>
      <c r="O362" s="482"/>
      <c r="P362" s="482"/>
      <c r="Q362" s="482"/>
      <c r="R362" s="482"/>
      <c r="S362" s="482"/>
      <c r="T362" s="482"/>
      <c r="U362" s="482"/>
      <c r="V362" s="482"/>
      <c r="W362" s="482"/>
      <c r="X362" s="482"/>
      <c r="Y362" s="482"/>
      <c r="Z362" s="482"/>
      <c r="AA362" s="482"/>
      <c r="AB362" s="482"/>
      <c r="AC362" s="482"/>
      <c r="AD362" s="482"/>
      <c r="AE362" s="482"/>
      <c r="AF362" s="482"/>
      <c r="AG362" s="482"/>
      <c r="AH362" s="482"/>
      <c r="AI362" s="482"/>
      <c r="AJ362" s="482"/>
      <c r="AK362" s="482"/>
      <c r="AL362" s="482"/>
      <c r="AM362" s="482"/>
      <c r="AN362" s="482"/>
      <c r="AO362" s="482"/>
      <c r="AP362" s="482"/>
    </row>
    <row r="363" spans="1:42" ht="12.75" customHeight="1" x14ac:dyDescent="0.2">
      <c r="A363" s="482"/>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482"/>
      <c r="AD363" s="482"/>
      <c r="AE363" s="482"/>
      <c r="AF363" s="482"/>
      <c r="AG363" s="482"/>
      <c r="AH363" s="482"/>
      <c r="AI363" s="482"/>
      <c r="AJ363" s="482"/>
      <c r="AK363" s="482"/>
      <c r="AL363" s="482"/>
      <c r="AM363" s="482"/>
      <c r="AN363" s="482"/>
      <c r="AO363" s="482"/>
      <c r="AP363" s="482"/>
    </row>
    <row r="364" spans="1:42" ht="12.75" customHeight="1" x14ac:dyDescent="0.2">
      <c r="A364" s="482"/>
      <c r="B364" s="482"/>
      <c r="C364" s="482"/>
      <c r="D364" s="482"/>
      <c r="E364" s="482"/>
      <c r="F364" s="482"/>
      <c r="G364" s="482"/>
      <c r="H364" s="482"/>
      <c r="I364" s="482"/>
      <c r="J364" s="482"/>
      <c r="K364" s="482"/>
      <c r="L364" s="482"/>
      <c r="M364" s="482"/>
      <c r="N364" s="482"/>
      <c r="O364" s="482"/>
      <c r="P364" s="482"/>
      <c r="Q364" s="482"/>
      <c r="R364" s="482"/>
      <c r="S364" s="482"/>
      <c r="T364" s="482"/>
      <c r="U364" s="482"/>
      <c r="V364" s="482"/>
      <c r="W364" s="482"/>
      <c r="X364" s="482"/>
      <c r="Y364" s="482"/>
      <c r="Z364" s="482"/>
      <c r="AA364" s="482"/>
      <c r="AB364" s="482"/>
      <c r="AC364" s="482"/>
      <c r="AD364" s="482"/>
      <c r="AE364" s="482"/>
      <c r="AF364" s="482"/>
      <c r="AG364" s="482"/>
      <c r="AH364" s="482"/>
      <c r="AI364" s="482"/>
      <c r="AJ364" s="482"/>
      <c r="AK364" s="482"/>
      <c r="AL364" s="482"/>
      <c r="AM364" s="482"/>
      <c r="AN364" s="482"/>
      <c r="AO364" s="482"/>
      <c r="AP364" s="482"/>
    </row>
    <row r="365" spans="1:42" ht="12.75" customHeight="1" x14ac:dyDescent="0.2">
      <c r="A365" s="482"/>
      <c r="B365" s="482"/>
      <c r="C365" s="482"/>
      <c r="D365" s="482"/>
      <c r="E365" s="482"/>
      <c r="F365" s="482"/>
      <c r="G365" s="482"/>
      <c r="H365" s="482"/>
      <c r="I365" s="482"/>
      <c r="J365" s="482"/>
      <c r="K365" s="482"/>
      <c r="L365" s="482"/>
      <c r="M365" s="482"/>
      <c r="N365" s="482"/>
      <c r="O365" s="482"/>
      <c r="P365" s="482"/>
      <c r="Q365" s="482"/>
      <c r="R365" s="482"/>
      <c r="S365" s="482"/>
      <c r="T365" s="482"/>
      <c r="U365" s="482"/>
      <c r="V365" s="482"/>
      <c r="W365" s="482"/>
      <c r="X365" s="482"/>
      <c r="Y365" s="482"/>
      <c r="Z365" s="482"/>
      <c r="AA365" s="482"/>
      <c r="AB365" s="482"/>
      <c r="AC365" s="482"/>
      <c r="AD365" s="482"/>
      <c r="AE365" s="482"/>
      <c r="AF365" s="482"/>
      <c r="AG365" s="482"/>
      <c r="AH365" s="482"/>
      <c r="AI365" s="482"/>
      <c r="AJ365" s="482"/>
      <c r="AK365" s="482"/>
      <c r="AL365" s="482"/>
      <c r="AM365" s="482"/>
      <c r="AN365" s="482"/>
      <c r="AO365" s="482"/>
      <c r="AP365" s="482"/>
    </row>
    <row r="366" spans="1:42" ht="12.75" customHeight="1" x14ac:dyDescent="0.2">
      <c r="A366" s="482"/>
      <c r="B366" s="482"/>
      <c r="C366" s="482"/>
      <c r="D366" s="482"/>
      <c r="E366" s="482"/>
      <c r="F366" s="482"/>
      <c r="G366" s="482"/>
      <c r="H366" s="482"/>
      <c r="I366" s="482"/>
      <c r="J366" s="482"/>
      <c r="K366" s="482"/>
      <c r="L366" s="482"/>
      <c r="M366" s="482"/>
      <c r="N366" s="482"/>
      <c r="O366" s="482"/>
      <c r="P366" s="482"/>
      <c r="Q366" s="482"/>
      <c r="R366" s="482"/>
      <c r="S366" s="482"/>
      <c r="T366" s="482"/>
      <c r="U366" s="482"/>
      <c r="V366" s="482"/>
      <c r="W366" s="482"/>
      <c r="X366" s="482"/>
      <c r="Y366" s="482"/>
      <c r="Z366" s="482"/>
      <c r="AA366" s="482"/>
      <c r="AB366" s="482"/>
      <c r="AC366" s="482"/>
      <c r="AD366" s="482"/>
      <c r="AE366" s="482"/>
      <c r="AF366" s="482"/>
      <c r="AG366" s="482"/>
      <c r="AH366" s="482"/>
      <c r="AI366" s="482"/>
      <c r="AJ366" s="482"/>
      <c r="AK366" s="482"/>
      <c r="AL366" s="482"/>
      <c r="AM366" s="482"/>
      <c r="AN366" s="482"/>
      <c r="AO366" s="482"/>
      <c r="AP366" s="482"/>
    </row>
    <row r="367" spans="1:42" ht="12.75" customHeight="1" x14ac:dyDescent="0.2">
      <c r="A367" s="482"/>
      <c r="B367" s="482"/>
      <c r="C367" s="482"/>
      <c r="D367" s="482"/>
      <c r="E367" s="482"/>
      <c r="F367" s="482"/>
      <c r="G367" s="482"/>
      <c r="H367" s="482"/>
      <c r="I367" s="482"/>
      <c r="J367" s="482"/>
      <c r="K367" s="482"/>
      <c r="L367" s="482"/>
      <c r="M367" s="482"/>
      <c r="N367" s="482"/>
      <c r="O367" s="482"/>
      <c r="P367" s="482"/>
      <c r="Q367" s="482"/>
      <c r="R367" s="482"/>
      <c r="S367" s="482"/>
      <c r="T367" s="482"/>
      <c r="U367" s="482"/>
      <c r="V367" s="482"/>
      <c r="W367" s="482"/>
      <c r="X367" s="482"/>
      <c r="Y367" s="482"/>
      <c r="Z367" s="482"/>
      <c r="AA367" s="482"/>
      <c r="AB367" s="482"/>
      <c r="AC367" s="482"/>
      <c r="AD367" s="482"/>
      <c r="AE367" s="482"/>
      <c r="AF367" s="482"/>
      <c r="AG367" s="482"/>
      <c r="AH367" s="482"/>
      <c r="AI367" s="482"/>
      <c r="AJ367" s="482"/>
      <c r="AK367" s="482"/>
      <c r="AL367" s="482"/>
      <c r="AM367" s="482"/>
      <c r="AN367" s="482"/>
      <c r="AO367" s="482"/>
      <c r="AP367" s="482"/>
    </row>
    <row r="368" spans="1:42" ht="12.75" customHeight="1" x14ac:dyDescent="0.2">
      <c r="A368" s="482"/>
      <c r="B368" s="482"/>
      <c r="C368" s="482"/>
      <c r="D368" s="482"/>
      <c r="E368" s="482"/>
      <c r="F368" s="482"/>
      <c r="G368" s="482"/>
      <c r="H368" s="482"/>
      <c r="I368" s="482"/>
      <c r="J368" s="482"/>
      <c r="K368" s="482"/>
      <c r="L368" s="482"/>
      <c r="M368" s="482"/>
      <c r="N368" s="482"/>
      <c r="O368" s="482"/>
      <c r="P368" s="482"/>
      <c r="Q368" s="482"/>
      <c r="R368" s="482"/>
      <c r="S368" s="482"/>
      <c r="T368" s="482"/>
      <c r="U368" s="482"/>
      <c r="V368" s="482"/>
      <c r="W368" s="482"/>
      <c r="X368" s="482"/>
      <c r="Y368" s="482"/>
      <c r="Z368" s="482"/>
      <c r="AA368" s="482"/>
      <c r="AB368" s="482"/>
      <c r="AC368" s="482"/>
      <c r="AD368" s="482"/>
      <c r="AE368" s="482"/>
      <c r="AF368" s="482"/>
      <c r="AG368" s="482"/>
      <c r="AH368" s="482"/>
      <c r="AI368" s="482"/>
      <c r="AJ368" s="482"/>
      <c r="AK368" s="482"/>
      <c r="AL368" s="482"/>
      <c r="AM368" s="482"/>
      <c r="AN368" s="482"/>
      <c r="AO368" s="482"/>
      <c r="AP368" s="482"/>
    </row>
    <row r="369" spans="1:42" ht="12.75" customHeight="1" x14ac:dyDescent="0.2">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482"/>
      <c r="AC369" s="482"/>
      <c r="AD369" s="482"/>
      <c r="AE369" s="482"/>
      <c r="AF369" s="482"/>
      <c r="AG369" s="482"/>
      <c r="AH369" s="482"/>
      <c r="AI369" s="482"/>
      <c r="AJ369" s="482"/>
      <c r="AK369" s="482"/>
      <c r="AL369" s="482"/>
      <c r="AM369" s="482"/>
      <c r="AN369" s="482"/>
      <c r="AO369" s="482"/>
      <c r="AP369" s="482"/>
    </row>
    <row r="370" spans="1:42" ht="12.75" customHeight="1" x14ac:dyDescent="0.2">
      <c r="A370" s="482"/>
      <c r="B370" s="482"/>
      <c r="C370" s="482"/>
      <c r="D370" s="482"/>
      <c r="E370" s="482"/>
      <c r="F370" s="482"/>
      <c r="G370" s="482"/>
      <c r="H370" s="482"/>
      <c r="I370" s="482"/>
      <c r="J370" s="482"/>
      <c r="K370" s="482"/>
      <c r="L370" s="482"/>
      <c r="M370" s="482"/>
      <c r="N370" s="482"/>
      <c r="O370" s="482"/>
      <c r="P370" s="482"/>
      <c r="Q370" s="482"/>
      <c r="R370" s="482"/>
      <c r="S370" s="482"/>
      <c r="T370" s="482"/>
      <c r="U370" s="482"/>
      <c r="V370" s="482"/>
      <c r="W370" s="482"/>
      <c r="X370" s="482"/>
      <c r="Y370" s="482"/>
      <c r="Z370" s="482"/>
      <c r="AA370" s="482"/>
      <c r="AB370" s="482"/>
      <c r="AC370" s="482"/>
      <c r="AD370" s="482"/>
      <c r="AE370" s="482"/>
      <c r="AF370" s="482"/>
      <c r="AG370" s="482"/>
      <c r="AH370" s="482"/>
      <c r="AI370" s="482"/>
      <c r="AJ370" s="482"/>
      <c r="AK370" s="482"/>
      <c r="AL370" s="482"/>
      <c r="AM370" s="482"/>
      <c r="AN370" s="482"/>
      <c r="AO370" s="482"/>
      <c r="AP370" s="482"/>
    </row>
    <row r="371" spans="1:42" ht="12.75" customHeight="1" x14ac:dyDescent="0.2">
      <c r="A371" s="482"/>
      <c r="B371" s="482"/>
      <c r="C371" s="482"/>
      <c r="D371" s="482"/>
      <c r="E371" s="482"/>
      <c r="F371" s="482"/>
      <c r="G371" s="482"/>
      <c r="H371" s="482"/>
      <c r="I371" s="482"/>
      <c r="J371" s="482"/>
      <c r="K371" s="482"/>
      <c r="L371" s="482"/>
      <c r="M371" s="482"/>
      <c r="N371" s="482"/>
      <c r="O371" s="482"/>
      <c r="P371" s="482"/>
      <c r="Q371" s="482"/>
      <c r="R371" s="482"/>
      <c r="S371" s="482"/>
      <c r="T371" s="482"/>
      <c r="U371" s="482"/>
      <c r="V371" s="482"/>
      <c r="W371" s="482"/>
      <c r="X371" s="482"/>
      <c r="Y371" s="482"/>
      <c r="Z371" s="482"/>
      <c r="AA371" s="482"/>
      <c r="AB371" s="482"/>
      <c r="AC371" s="482"/>
      <c r="AD371" s="482"/>
      <c r="AE371" s="482"/>
      <c r="AF371" s="482"/>
      <c r="AG371" s="482"/>
      <c r="AH371" s="482"/>
      <c r="AI371" s="482"/>
      <c r="AJ371" s="482"/>
      <c r="AK371" s="482"/>
      <c r="AL371" s="482"/>
      <c r="AM371" s="482"/>
      <c r="AN371" s="482"/>
      <c r="AO371" s="482"/>
      <c r="AP371" s="482"/>
    </row>
    <row r="372" spans="1:42" ht="12.75" customHeight="1" x14ac:dyDescent="0.2">
      <c r="A372" s="482"/>
      <c r="B372" s="482"/>
      <c r="C372" s="482"/>
      <c r="D372" s="482"/>
      <c r="E372" s="482"/>
      <c r="F372" s="482"/>
      <c r="G372" s="482"/>
      <c r="H372" s="482"/>
      <c r="I372" s="482"/>
      <c r="J372" s="482"/>
      <c r="K372" s="482"/>
      <c r="L372" s="482"/>
      <c r="M372" s="482"/>
      <c r="N372" s="482"/>
      <c r="O372" s="482"/>
      <c r="P372" s="482"/>
      <c r="Q372" s="482"/>
      <c r="R372" s="482"/>
      <c r="S372" s="482"/>
      <c r="T372" s="482"/>
      <c r="U372" s="482"/>
      <c r="V372" s="482"/>
      <c r="W372" s="482"/>
      <c r="X372" s="482"/>
      <c r="Y372" s="482"/>
      <c r="Z372" s="482"/>
      <c r="AA372" s="482"/>
      <c r="AB372" s="482"/>
      <c r="AC372" s="482"/>
      <c r="AD372" s="482"/>
      <c r="AE372" s="482"/>
      <c r="AF372" s="482"/>
      <c r="AG372" s="482"/>
      <c r="AH372" s="482"/>
      <c r="AI372" s="482"/>
      <c r="AJ372" s="482"/>
      <c r="AK372" s="482"/>
      <c r="AL372" s="482"/>
      <c r="AM372" s="482"/>
      <c r="AN372" s="482"/>
      <c r="AO372" s="482"/>
      <c r="AP372" s="482"/>
    </row>
    <row r="373" spans="1:42" ht="12.75" customHeight="1" x14ac:dyDescent="0.2">
      <c r="A373" s="482"/>
      <c r="B373" s="482"/>
      <c r="C373" s="482"/>
      <c r="D373" s="482"/>
      <c r="E373" s="482"/>
      <c r="F373" s="482"/>
      <c r="G373" s="482"/>
      <c r="H373" s="482"/>
      <c r="I373" s="482"/>
      <c r="J373" s="482"/>
      <c r="K373" s="482"/>
      <c r="L373" s="482"/>
      <c r="M373" s="482"/>
      <c r="N373" s="482"/>
      <c r="O373" s="482"/>
      <c r="P373" s="482"/>
      <c r="Q373" s="482"/>
      <c r="R373" s="482"/>
      <c r="S373" s="482"/>
      <c r="T373" s="482"/>
      <c r="U373" s="482"/>
      <c r="V373" s="482"/>
      <c r="W373" s="482"/>
      <c r="X373" s="482"/>
      <c r="Y373" s="482"/>
      <c r="Z373" s="482"/>
      <c r="AA373" s="482"/>
      <c r="AB373" s="482"/>
      <c r="AC373" s="482"/>
      <c r="AD373" s="482"/>
      <c r="AE373" s="482"/>
      <c r="AF373" s="482"/>
      <c r="AG373" s="482"/>
      <c r="AH373" s="482"/>
      <c r="AI373" s="482"/>
      <c r="AJ373" s="482"/>
      <c r="AK373" s="482"/>
      <c r="AL373" s="482"/>
      <c r="AM373" s="482"/>
      <c r="AN373" s="482"/>
      <c r="AO373" s="482"/>
      <c r="AP373" s="482"/>
    </row>
    <row r="374" spans="1:42" ht="12.75" customHeight="1" x14ac:dyDescent="0.2">
      <c r="A374" s="482"/>
      <c r="B374" s="482"/>
      <c r="C374" s="482"/>
      <c r="D374" s="482"/>
      <c r="E374" s="482"/>
      <c r="F374" s="482"/>
      <c r="G374" s="482"/>
      <c r="H374" s="482"/>
      <c r="I374" s="482"/>
      <c r="J374" s="482"/>
      <c r="K374" s="482"/>
      <c r="L374" s="482"/>
      <c r="M374" s="482"/>
      <c r="N374" s="482"/>
      <c r="O374" s="482"/>
      <c r="P374" s="482"/>
      <c r="Q374" s="482"/>
      <c r="R374" s="482"/>
      <c r="S374" s="482"/>
      <c r="T374" s="482"/>
      <c r="U374" s="482"/>
      <c r="V374" s="482"/>
      <c r="W374" s="482"/>
      <c r="X374" s="482"/>
      <c r="Y374" s="482"/>
      <c r="Z374" s="482"/>
      <c r="AA374" s="482"/>
      <c r="AB374" s="482"/>
      <c r="AC374" s="482"/>
      <c r="AD374" s="482"/>
      <c r="AE374" s="482"/>
      <c r="AF374" s="482"/>
      <c r="AG374" s="482"/>
      <c r="AH374" s="482"/>
      <c r="AI374" s="482"/>
      <c r="AJ374" s="482"/>
      <c r="AK374" s="482"/>
      <c r="AL374" s="482"/>
      <c r="AM374" s="482"/>
      <c r="AN374" s="482"/>
      <c r="AO374" s="482"/>
      <c r="AP374" s="482"/>
    </row>
    <row r="375" spans="1:42" ht="12.75" customHeight="1" x14ac:dyDescent="0.2">
      <c r="A375" s="482"/>
      <c r="B375" s="482"/>
      <c r="C375" s="482"/>
      <c r="D375" s="482"/>
      <c r="E375" s="482"/>
      <c r="F375" s="482"/>
      <c r="G375" s="482"/>
      <c r="H375" s="482"/>
      <c r="I375" s="482"/>
      <c r="J375" s="482"/>
      <c r="K375" s="482"/>
      <c r="L375" s="482"/>
      <c r="M375" s="482"/>
      <c r="N375" s="482"/>
      <c r="O375" s="482"/>
      <c r="P375" s="482"/>
      <c r="Q375" s="482"/>
      <c r="R375" s="482"/>
      <c r="S375" s="482"/>
      <c r="T375" s="482"/>
      <c r="U375" s="482"/>
      <c r="V375" s="482"/>
      <c r="W375" s="482"/>
      <c r="X375" s="482"/>
      <c r="Y375" s="482"/>
      <c r="Z375" s="482"/>
      <c r="AA375" s="482"/>
      <c r="AB375" s="482"/>
      <c r="AC375" s="482"/>
      <c r="AD375" s="482"/>
      <c r="AE375" s="482"/>
      <c r="AF375" s="482"/>
      <c r="AG375" s="482"/>
      <c r="AH375" s="482"/>
      <c r="AI375" s="482"/>
      <c r="AJ375" s="482"/>
      <c r="AK375" s="482"/>
      <c r="AL375" s="482"/>
      <c r="AM375" s="482"/>
      <c r="AN375" s="482"/>
      <c r="AO375" s="482"/>
      <c r="AP375" s="482"/>
    </row>
    <row r="376" spans="1:42" ht="12.75" customHeight="1" x14ac:dyDescent="0.2">
      <c r="A376" s="482"/>
      <c r="B376" s="482"/>
      <c r="C376" s="482"/>
      <c r="D376" s="482"/>
      <c r="E376" s="482"/>
      <c r="F376" s="482"/>
      <c r="G376" s="482"/>
      <c r="H376" s="482"/>
      <c r="I376" s="482"/>
      <c r="J376" s="482"/>
      <c r="K376" s="482"/>
      <c r="L376" s="482"/>
      <c r="M376" s="482"/>
      <c r="N376" s="482"/>
      <c r="O376" s="482"/>
      <c r="P376" s="482"/>
      <c r="Q376" s="482"/>
      <c r="R376" s="482"/>
      <c r="S376" s="482"/>
      <c r="T376" s="482"/>
      <c r="U376" s="482"/>
      <c r="V376" s="482"/>
      <c r="W376" s="482"/>
      <c r="X376" s="482"/>
      <c r="Y376" s="482"/>
      <c r="Z376" s="482"/>
      <c r="AA376" s="482"/>
      <c r="AB376" s="482"/>
      <c r="AC376" s="482"/>
      <c r="AD376" s="482"/>
      <c r="AE376" s="482"/>
      <c r="AF376" s="482"/>
      <c r="AG376" s="482"/>
      <c r="AH376" s="482"/>
      <c r="AI376" s="482"/>
      <c r="AJ376" s="482"/>
      <c r="AK376" s="482"/>
      <c r="AL376" s="482"/>
      <c r="AM376" s="482"/>
      <c r="AN376" s="482"/>
      <c r="AO376" s="482"/>
      <c r="AP376" s="482"/>
    </row>
    <row r="377" spans="1:42" ht="12.75" customHeight="1" x14ac:dyDescent="0.2">
      <c r="A377" s="482"/>
      <c r="B377" s="482"/>
      <c r="C377" s="482"/>
      <c r="D377" s="482"/>
      <c r="E377" s="482"/>
      <c r="F377" s="482"/>
      <c r="G377" s="482"/>
      <c r="H377" s="482"/>
      <c r="I377" s="482"/>
      <c r="J377" s="482"/>
      <c r="K377" s="482"/>
      <c r="L377" s="482"/>
      <c r="M377" s="482"/>
      <c r="N377" s="482"/>
      <c r="O377" s="482"/>
      <c r="P377" s="482"/>
      <c r="Q377" s="482"/>
      <c r="R377" s="482"/>
      <c r="S377" s="482"/>
      <c r="T377" s="482"/>
      <c r="U377" s="482"/>
      <c r="V377" s="482"/>
      <c r="W377" s="482"/>
      <c r="X377" s="482"/>
      <c r="Y377" s="482"/>
      <c r="Z377" s="482"/>
      <c r="AA377" s="482"/>
      <c r="AB377" s="482"/>
      <c r="AC377" s="482"/>
      <c r="AD377" s="482"/>
      <c r="AE377" s="482"/>
      <c r="AF377" s="482"/>
      <c r="AG377" s="482"/>
      <c r="AH377" s="482"/>
      <c r="AI377" s="482"/>
      <c r="AJ377" s="482"/>
      <c r="AK377" s="482"/>
      <c r="AL377" s="482"/>
      <c r="AM377" s="482"/>
      <c r="AN377" s="482"/>
      <c r="AO377" s="482"/>
      <c r="AP377" s="482"/>
    </row>
    <row r="378" spans="1:42" ht="12.75" customHeight="1" x14ac:dyDescent="0.2">
      <c r="A378" s="482"/>
      <c r="B378" s="482"/>
      <c r="C378" s="482"/>
      <c r="D378" s="482"/>
      <c r="E378" s="482"/>
      <c r="F378" s="482"/>
      <c r="G378" s="482"/>
      <c r="H378" s="482"/>
      <c r="I378" s="482"/>
      <c r="J378" s="482"/>
      <c r="K378" s="482"/>
      <c r="L378" s="482"/>
      <c r="M378" s="482"/>
      <c r="N378" s="482"/>
      <c r="O378" s="482"/>
      <c r="P378" s="482"/>
      <c r="Q378" s="482"/>
      <c r="R378" s="482"/>
      <c r="S378" s="482"/>
      <c r="T378" s="482"/>
      <c r="U378" s="482"/>
      <c r="V378" s="482"/>
      <c r="W378" s="482"/>
      <c r="X378" s="482"/>
      <c r="Y378" s="482"/>
      <c r="Z378" s="482"/>
      <c r="AA378" s="482"/>
      <c r="AB378" s="482"/>
      <c r="AC378" s="482"/>
      <c r="AD378" s="482"/>
      <c r="AE378" s="482"/>
      <c r="AF378" s="482"/>
      <c r="AG378" s="482"/>
      <c r="AH378" s="482"/>
      <c r="AI378" s="482"/>
      <c r="AJ378" s="482"/>
      <c r="AK378" s="482"/>
      <c r="AL378" s="482"/>
      <c r="AM378" s="482"/>
      <c r="AN378" s="482"/>
      <c r="AO378" s="482"/>
      <c r="AP378" s="482"/>
    </row>
    <row r="379" spans="1:42" ht="12.75" customHeight="1" x14ac:dyDescent="0.2">
      <c r="A379" s="482"/>
      <c r="B379" s="482"/>
      <c r="C379" s="482"/>
      <c r="D379" s="482"/>
      <c r="E379" s="482"/>
      <c r="F379" s="482"/>
      <c r="G379" s="482"/>
      <c r="H379" s="482"/>
      <c r="I379" s="482"/>
      <c r="J379" s="482"/>
      <c r="K379" s="482"/>
      <c r="L379" s="482"/>
      <c r="M379" s="482"/>
      <c r="N379" s="482"/>
      <c r="O379" s="482"/>
      <c r="P379" s="482"/>
      <c r="Q379" s="482"/>
      <c r="R379" s="482"/>
      <c r="S379" s="482"/>
      <c r="T379" s="482"/>
      <c r="U379" s="482"/>
      <c r="V379" s="482"/>
      <c r="W379" s="482"/>
      <c r="X379" s="482"/>
      <c r="Y379" s="482"/>
      <c r="Z379" s="482"/>
      <c r="AA379" s="482"/>
      <c r="AB379" s="482"/>
      <c r="AC379" s="482"/>
      <c r="AD379" s="482"/>
      <c r="AE379" s="482"/>
      <c r="AF379" s="482"/>
      <c r="AG379" s="482"/>
      <c r="AH379" s="482"/>
      <c r="AI379" s="482"/>
      <c r="AJ379" s="482"/>
      <c r="AK379" s="482"/>
      <c r="AL379" s="482"/>
      <c r="AM379" s="482"/>
      <c r="AN379" s="482"/>
      <c r="AO379" s="482"/>
      <c r="AP379" s="482"/>
    </row>
    <row r="380" spans="1:42" ht="12.75" customHeight="1" x14ac:dyDescent="0.2">
      <c r="A380" s="482"/>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2"/>
      <c r="Z380" s="482"/>
      <c r="AA380" s="482"/>
      <c r="AB380" s="482"/>
      <c r="AC380" s="482"/>
      <c r="AD380" s="482"/>
      <c r="AE380" s="482"/>
      <c r="AF380" s="482"/>
      <c r="AG380" s="482"/>
      <c r="AH380" s="482"/>
      <c r="AI380" s="482"/>
      <c r="AJ380" s="482"/>
      <c r="AK380" s="482"/>
      <c r="AL380" s="482"/>
      <c r="AM380" s="482"/>
      <c r="AN380" s="482"/>
      <c r="AO380" s="482"/>
      <c r="AP380" s="482"/>
    </row>
    <row r="381" spans="1:42" ht="12.75" customHeight="1" x14ac:dyDescent="0.2">
      <c r="A381" s="482"/>
      <c r="B381" s="482"/>
      <c r="C381" s="482"/>
      <c r="D381" s="482"/>
      <c r="E381" s="482"/>
      <c r="F381" s="482"/>
      <c r="G381" s="482"/>
      <c r="H381" s="482"/>
      <c r="I381" s="482"/>
      <c r="J381" s="482"/>
      <c r="K381" s="482"/>
      <c r="L381" s="482"/>
      <c r="M381" s="482"/>
      <c r="N381" s="482"/>
      <c r="O381" s="482"/>
      <c r="P381" s="482"/>
      <c r="Q381" s="482"/>
      <c r="R381" s="482"/>
      <c r="S381" s="482"/>
      <c r="T381" s="482"/>
      <c r="U381" s="482"/>
      <c r="V381" s="482"/>
      <c r="W381" s="482"/>
      <c r="X381" s="482"/>
      <c r="Y381" s="482"/>
      <c r="Z381" s="482"/>
      <c r="AA381" s="482"/>
      <c r="AB381" s="482"/>
      <c r="AC381" s="482"/>
      <c r="AD381" s="482"/>
      <c r="AE381" s="482"/>
      <c r="AF381" s="482"/>
      <c r="AG381" s="482"/>
      <c r="AH381" s="482"/>
      <c r="AI381" s="482"/>
      <c r="AJ381" s="482"/>
      <c r="AK381" s="482"/>
      <c r="AL381" s="482"/>
      <c r="AM381" s="482"/>
      <c r="AN381" s="482"/>
      <c r="AO381" s="482"/>
      <c r="AP381" s="482"/>
    </row>
    <row r="382" spans="1:42" ht="12.75" customHeight="1" x14ac:dyDescent="0.2">
      <c r="A382" s="482"/>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82"/>
      <c r="Z382" s="482"/>
      <c r="AA382" s="482"/>
      <c r="AB382" s="482"/>
      <c r="AC382" s="482"/>
      <c r="AD382" s="482"/>
      <c r="AE382" s="482"/>
      <c r="AF382" s="482"/>
      <c r="AG382" s="482"/>
      <c r="AH382" s="482"/>
      <c r="AI382" s="482"/>
      <c r="AJ382" s="482"/>
      <c r="AK382" s="482"/>
      <c r="AL382" s="482"/>
      <c r="AM382" s="482"/>
      <c r="AN382" s="482"/>
      <c r="AO382" s="482"/>
      <c r="AP382" s="482"/>
    </row>
    <row r="383" spans="1:42" ht="12.75" customHeight="1" x14ac:dyDescent="0.2">
      <c r="A383" s="482"/>
      <c r="B383" s="482"/>
      <c r="C383" s="482"/>
      <c r="D383" s="482"/>
      <c r="E383" s="482"/>
      <c r="F383" s="482"/>
      <c r="G383" s="482"/>
      <c r="H383" s="482"/>
      <c r="I383" s="482"/>
      <c r="J383" s="482"/>
      <c r="K383" s="482"/>
      <c r="L383" s="482"/>
      <c r="M383" s="482"/>
      <c r="N383" s="482"/>
      <c r="O383" s="482"/>
      <c r="P383" s="482"/>
      <c r="Q383" s="482"/>
      <c r="R383" s="482"/>
      <c r="S383" s="482"/>
      <c r="T383" s="482"/>
      <c r="U383" s="482"/>
      <c r="V383" s="482"/>
      <c r="W383" s="482"/>
      <c r="X383" s="482"/>
      <c r="Y383" s="482"/>
      <c r="Z383" s="482"/>
      <c r="AA383" s="482"/>
      <c r="AB383" s="482"/>
      <c r="AC383" s="482"/>
      <c r="AD383" s="482"/>
      <c r="AE383" s="482"/>
      <c r="AF383" s="482"/>
      <c r="AG383" s="482"/>
      <c r="AH383" s="482"/>
      <c r="AI383" s="482"/>
      <c r="AJ383" s="482"/>
      <c r="AK383" s="482"/>
      <c r="AL383" s="482"/>
      <c r="AM383" s="482"/>
      <c r="AN383" s="482"/>
      <c r="AO383" s="482"/>
      <c r="AP383" s="482"/>
    </row>
    <row r="384" spans="1:42" ht="12.75" customHeight="1" x14ac:dyDescent="0.2">
      <c r="A384" s="482"/>
      <c r="B384" s="482"/>
      <c r="C384" s="482"/>
      <c r="D384" s="482"/>
      <c r="E384" s="482"/>
      <c r="F384" s="482"/>
      <c r="G384" s="482"/>
      <c r="H384" s="482"/>
      <c r="I384" s="482"/>
      <c r="J384" s="482"/>
      <c r="K384" s="482"/>
      <c r="L384" s="482"/>
      <c r="M384" s="482"/>
      <c r="N384" s="482"/>
      <c r="O384" s="482"/>
      <c r="P384" s="482"/>
      <c r="Q384" s="482"/>
      <c r="R384" s="482"/>
      <c r="S384" s="482"/>
      <c r="T384" s="482"/>
      <c r="U384" s="482"/>
      <c r="V384" s="482"/>
      <c r="W384" s="482"/>
      <c r="X384" s="482"/>
      <c r="Y384" s="482"/>
      <c r="Z384" s="482"/>
      <c r="AA384" s="482"/>
      <c r="AB384" s="482"/>
      <c r="AC384" s="482"/>
      <c r="AD384" s="482"/>
      <c r="AE384" s="482"/>
      <c r="AF384" s="482"/>
      <c r="AG384" s="482"/>
      <c r="AH384" s="482"/>
      <c r="AI384" s="482"/>
      <c r="AJ384" s="482"/>
      <c r="AK384" s="482"/>
      <c r="AL384" s="482"/>
      <c r="AM384" s="482"/>
      <c r="AN384" s="482"/>
      <c r="AO384" s="482"/>
      <c r="AP384" s="482"/>
    </row>
    <row r="385" spans="1:42" ht="12.75" customHeight="1" x14ac:dyDescent="0.2">
      <c r="A385" s="482"/>
      <c r="B385" s="482"/>
      <c r="C385" s="482"/>
      <c r="D385" s="482"/>
      <c r="E385" s="482"/>
      <c r="F385" s="482"/>
      <c r="G385" s="482"/>
      <c r="H385" s="482"/>
      <c r="I385" s="482"/>
      <c r="J385" s="482"/>
      <c r="K385" s="482"/>
      <c r="L385" s="482"/>
      <c r="M385" s="482"/>
      <c r="N385" s="482"/>
      <c r="O385" s="482"/>
      <c r="P385" s="482"/>
      <c r="Q385" s="482"/>
      <c r="R385" s="482"/>
      <c r="S385" s="482"/>
      <c r="T385" s="482"/>
      <c r="U385" s="482"/>
      <c r="V385" s="482"/>
      <c r="W385" s="482"/>
      <c r="X385" s="482"/>
      <c r="Y385" s="482"/>
      <c r="Z385" s="482"/>
      <c r="AA385" s="482"/>
      <c r="AB385" s="482"/>
      <c r="AC385" s="482"/>
      <c r="AD385" s="482"/>
      <c r="AE385" s="482"/>
      <c r="AF385" s="482"/>
      <c r="AG385" s="482"/>
      <c r="AH385" s="482"/>
      <c r="AI385" s="482"/>
      <c r="AJ385" s="482"/>
      <c r="AK385" s="482"/>
      <c r="AL385" s="482"/>
      <c r="AM385" s="482"/>
      <c r="AN385" s="482"/>
      <c r="AO385" s="482"/>
      <c r="AP385" s="482"/>
    </row>
    <row r="386" spans="1:42" ht="12.75" customHeight="1" x14ac:dyDescent="0.2">
      <c r="A386" s="482"/>
      <c r="B386" s="482"/>
      <c r="C386" s="482"/>
      <c r="D386" s="482"/>
      <c r="E386" s="482"/>
      <c r="F386" s="482"/>
      <c r="G386" s="482"/>
      <c r="H386" s="482"/>
      <c r="I386" s="482"/>
      <c r="J386" s="482"/>
      <c r="K386" s="482"/>
      <c r="L386" s="482"/>
      <c r="M386" s="482"/>
      <c r="N386" s="482"/>
      <c r="O386" s="482"/>
      <c r="P386" s="482"/>
      <c r="Q386" s="482"/>
      <c r="R386" s="482"/>
      <c r="S386" s="482"/>
      <c r="T386" s="482"/>
      <c r="U386" s="482"/>
      <c r="V386" s="482"/>
      <c r="W386" s="482"/>
      <c r="X386" s="482"/>
      <c r="Y386" s="482"/>
      <c r="Z386" s="482"/>
      <c r="AA386" s="482"/>
      <c r="AB386" s="482"/>
      <c r="AC386" s="482"/>
      <c r="AD386" s="482"/>
      <c r="AE386" s="482"/>
      <c r="AF386" s="482"/>
      <c r="AG386" s="482"/>
      <c r="AH386" s="482"/>
      <c r="AI386" s="482"/>
      <c r="AJ386" s="482"/>
      <c r="AK386" s="482"/>
      <c r="AL386" s="482"/>
      <c r="AM386" s="482"/>
      <c r="AN386" s="482"/>
      <c r="AO386" s="482"/>
      <c r="AP386" s="482"/>
    </row>
    <row r="387" spans="1:42" ht="12.75" customHeight="1" x14ac:dyDescent="0.2">
      <c r="A387" s="482"/>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2"/>
      <c r="Z387" s="482"/>
      <c r="AA387" s="482"/>
      <c r="AB387" s="482"/>
      <c r="AC387" s="482"/>
      <c r="AD387" s="482"/>
      <c r="AE387" s="482"/>
      <c r="AF387" s="482"/>
      <c r="AG387" s="482"/>
      <c r="AH387" s="482"/>
      <c r="AI387" s="482"/>
      <c r="AJ387" s="482"/>
      <c r="AK387" s="482"/>
      <c r="AL387" s="482"/>
      <c r="AM387" s="482"/>
      <c r="AN387" s="482"/>
      <c r="AO387" s="482"/>
      <c r="AP387" s="482"/>
    </row>
    <row r="388" spans="1:42" ht="12.75" customHeight="1" x14ac:dyDescent="0.2">
      <c r="A388" s="482"/>
      <c r="B388" s="482"/>
      <c r="C388" s="482"/>
      <c r="D388" s="482"/>
      <c r="E388" s="482"/>
      <c r="F388" s="482"/>
      <c r="G388" s="482"/>
      <c r="H388" s="482"/>
      <c r="I388" s="482"/>
      <c r="J388" s="482"/>
      <c r="K388" s="482"/>
      <c r="L388" s="482"/>
      <c r="M388" s="482"/>
      <c r="N388" s="482"/>
      <c r="O388" s="482"/>
      <c r="P388" s="482"/>
      <c r="Q388" s="482"/>
      <c r="R388" s="482"/>
      <c r="S388" s="482"/>
      <c r="T388" s="482"/>
      <c r="U388" s="482"/>
      <c r="V388" s="482"/>
      <c r="W388" s="482"/>
      <c r="X388" s="482"/>
      <c r="Y388" s="482"/>
      <c r="Z388" s="482"/>
      <c r="AA388" s="482"/>
      <c r="AB388" s="482"/>
      <c r="AC388" s="482"/>
      <c r="AD388" s="482"/>
      <c r="AE388" s="482"/>
      <c r="AF388" s="482"/>
      <c r="AG388" s="482"/>
      <c r="AH388" s="482"/>
      <c r="AI388" s="482"/>
      <c r="AJ388" s="482"/>
      <c r="AK388" s="482"/>
      <c r="AL388" s="482"/>
      <c r="AM388" s="482"/>
      <c r="AN388" s="482"/>
      <c r="AO388" s="482"/>
      <c r="AP388" s="482"/>
    </row>
    <row r="389" spans="1:42" ht="12.75" customHeight="1" x14ac:dyDescent="0.2">
      <c r="A389" s="482"/>
      <c r="B389" s="482"/>
      <c r="C389" s="482"/>
      <c r="D389" s="482"/>
      <c r="E389" s="482"/>
      <c r="F389" s="482"/>
      <c r="G389" s="482"/>
      <c r="H389" s="482"/>
      <c r="I389" s="482"/>
      <c r="J389" s="482"/>
      <c r="K389" s="482"/>
      <c r="L389" s="482"/>
      <c r="M389" s="482"/>
      <c r="N389" s="482"/>
      <c r="O389" s="482"/>
      <c r="P389" s="482"/>
      <c r="Q389" s="482"/>
      <c r="R389" s="482"/>
      <c r="S389" s="482"/>
      <c r="T389" s="482"/>
      <c r="U389" s="482"/>
      <c r="V389" s="482"/>
      <c r="W389" s="482"/>
      <c r="X389" s="482"/>
      <c r="Y389" s="482"/>
      <c r="Z389" s="482"/>
      <c r="AA389" s="482"/>
      <c r="AB389" s="482"/>
      <c r="AC389" s="482"/>
      <c r="AD389" s="482"/>
      <c r="AE389" s="482"/>
      <c r="AF389" s="482"/>
      <c r="AG389" s="482"/>
      <c r="AH389" s="482"/>
      <c r="AI389" s="482"/>
      <c r="AJ389" s="482"/>
      <c r="AK389" s="482"/>
      <c r="AL389" s="482"/>
      <c r="AM389" s="482"/>
      <c r="AN389" s="482"/>
      <c r="AO389" s="482"/>
      <c r="AP389" s="482"/>
    </row>
    <row r="390" spans="1:42" ht="12.75" customHeight="1" x14ac:dyDescent="0.2">
      <c r="A390" s="482"/>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2"/>
      <c r="Z390" s="482"/>
      <c r="AA390" s="482"/>
      <c r="AB390" s="482"/>
      <c r="AC390" s="482"/>
      <c r="AD390" s="482"/>
      <c r="AE390" s="482"/>
      <c r="AF390" s="482"/>
      <c r="AG390" s="482"/>
      <c r="AH390" s="482"/>
      <c r="AI390" s="482"/>
      <c r="AJ390" s="482"/>
      <c r="AK390" s="482"/>
      <c r="AL390" s="482"/>
      <c r="AM390" s="482"/>
      <c r="AN390" s="482"/>
      <c r="AO390" s="482"/>
      <c r="AP390" s="482"/>
    </row>
    <row r="391" spans="1:42" ht="12.75" customHeight="1" x14ac:dyDescent="0.2">
      <c r="A391" s="482"/>
      <c r="B391" s="482"/>
      <c r="C391" s="482"/>
      <c r="D391" s="482"/>
      <c r="E391" s="482"/>
      <c r="F391" s="482"/>
      <c r="G391" s="482"/>
      <c r="H391" s="482"/>
      <c r="I391" s="482"/>
      <c r="J391" s="482"/>
      <c r="K391" s="482"/>
      <c r="L391" s="482"/>
      <c r="M391" s="482"/>
      <c r="N391" s="482"/>
      <c r="O391" s="482"/>
      <c r="P391" s="482"/>
      <c r="Q391" s="482"/>
      <c r="R391" s="482"/>
      <c r="S391" s="482"/>
      <c r="T391" s="482"/>
      <c r="U391" s="482"/>
      <c r="V391" s="482"/>
      <c r="W391" s="482"/>
      <c r="X391" s="482"/>
      <c r="Y391" s="482"/>
      <c r="Z391" s="482"/>
      <c r="AA391" s="482"/>
      <c r="AB391" s="482"/>
      <c r="AC391" s="482"/>
      <c r="AD391" s="482"/>
      <c r="AE391" s="482"/>
      <c r="AF391" s="482"/>
      <c r="AG391" s="482"/>
      <c r="AH391" s="482"/>
      <c r="AI391" s="482"/>
      <c r="AJ391" s="482"/>
      <c r="AK391" s="482"/>
      <c r="AL391" s="482"/>
      <c r="AM391" s="482"/>
      <c r="AN391" s="482"/>
      <c r="AO391" s="482"/>
      <c r="AP391" s="482"/>
    </row>
    <row r="392" spans="1:42" ht="12.75" customHeight="1" x14ac:dyDescent="0.2">
      <c r="A392" s="482"/>
      <c r="B392" s="482"/>
      <c r="C392" s="482"/>
      <c r="D392" s="482"/>
      <c r="E392" s="482"/>
      <c r="F392" s="482"/>
      <c r="G392" s="482"/>
      <c r="H392" s="482"/>
      <c r="I392" s="482"/>
      <c r="J392" s="482"/>
      <c r="K392" s="482"/>
      <c r="L392" s="482"/>
      <c r="M392" s="482"/>
      <c r="N392" s="482"/>
      <c r="O392" s="482"/>
      <c r="P392" s="482"/>
      <c r="Q392" s="482"/>
      <c r="R392" s="482"/>
      <c r="S392" s="482"/>
      <c r="T392" s="482"/>
      <c r="U392" s="482"/>
      <c r="V392" s="482"/>
      <c r="W392" s="482"/>
      <c r="X392" s="482"/>
      <c r="Y392" s="482"/>
      <c r="Z392" s="482"/>
      <c r="AA392" s="482"/>
      <c r="AB392" s="482"/>
      <c r="AC392" s="482"/>
      <c r="AD392" s="482"/>
      <c r="AE392" s="482"/>
      <c r="AF392" s="482"/>
      <c r="AG392" s="482"/>
      <c r="AH392" s="482"/>
      <c r="AI392" s="482"/>
      <c r="AJ392" s="482"/>
      <c r="AK392" s="482"/>
      <c r="AL392" s="482"/>
      <c r="AM392" s="482"/>
      <c r="AN392" s="482"/>
      <c r="AO392" s="482"/>
      <c r="AP392" s="482"/>
    </row>
    <row r="393" spans="1:42" ht="12.75" customHeight="1" x14ac:dyDescent="0.2">
      <c r="A393" s="482"/>
      <c r="B393" s="482"/>
      <c r="C393" s="482"/>
      <c r="D393" s="482"/>
      <c r="E393" s="482"/>
      <c r="F393" s="482"/>
      <c r="G393" s="482"/>
      <c r="H393" s="482"/>
      <c r="I393" s="482"/>
      <c r="J393" s="482"/>
      <c r="K393" s="482"/>
      <c r="L393" s="482"/>
      <c r="M393" s="482"/>
      <c r="N393" s="482"/>
      <c r="O393" s="482"/>
      <c r="P393" s="482"/>
      <c r="Q393" s="482"/>
      <c r="R393" s="482"/>
      <c r="S393" s="482"/>
      <c r="T393" s="482"/>
      <c r="U393" s="482"/>
      <c r="V393" s="482"/>
      <c r="W393" s="482"/>
      <c r="X393" s="482"/>
      <c r="Y393" s="482"/>
      <c r="Z393" s="482"/>
      <c r="AA393" s="482"/>
      <c r="AB393" s="482"/>
      <c r="AC393" s="482"/>
      <c r="AD393" s="482"/>
      <c r="AE393" s="482"/>
      <c r="AF393" s="482"/>
      <c r="AG393" s="482"/>
      <c r="AH393" s="482"/>
      <c r="AI393" s="482"/>
      <c r="AJ393" s="482"/>
      <c r="AK393" s="482"/>
      <c r="AL393" s="482"/>
      <c r="AM393" s="482"/>
      <c r="AN393" s="482"/>
      <c r="AO393" s="482"/>
      <c r="AP393" s="482"/>
    </row>
    <row r="394" spans="1:42" ht="12.75" customHeight="1" x14ac:dyDescent="0.2">
      <c r="A394" s="482"/>
      <c r="B394" s="482"/>
      <c r="C394" s="482"/>
      <c r="D394" s="482"/>
      <c r="E394" s="482"/>
      <c r="F394" s="482"/>
      <c r="G394" s="482"/>
      <c r="H394" s="482"/>
      <c r="I394" s="482"/>
      <c r="J394" s="482"/>
      <c r="K394" s="482"/>
      <c r="L394" s="482"/>
      <c r="M394" s="482"/>
      <c r="N394" s="482"/>
      <c r="O394" s="482"/>
      <c r="P394" s="482"/>
      <c r="Q394" s="482"/>
      <c r="R394" s="482"/>
      <c r="S394" s="482"/>
      <c r="T394" s="482"/>
      <c r="U394" s="482"/>
      <c r="V394" s="482"/>
      <c r="W394" s="482"/>
      <c r="X394" s="482"/>
      <c r="Y394" s="482"/>
      <c r="Z394" s="482"/>
      <c r="AA394" s="482"/>
      <c r="AB394" s="482"/>
      <c r="AC394" s="482"/>
      <c r="AD394" s="482"/>
      <c r="AE394" s="482"/>
      <c r="AF394" s="482"/>
      <c r="AG394" s="482"/>
      <c r="AH394" s="482"/>
      <c r="AI394" s="482"/>
      <c r="AJ394" s="482"/>
      <c r="AK394" s="482"/>
      <c r="AL394" s="482"/>
      <c r="AM394" s="482"/>
      <c r="AN394" s="482"/>
      <c r="AO394" s="482"/>
      <c r="AP394" s="482"/>
    </row>
    <row r="395" spans="1:42" ht="12.75" customHeight="1" x14ac:dyDescent="0.2">
      <c r="A395" s="482"/>
      <c r="B395" s="482"/>
      <c r="C395" s="482"/>
      <c r="D395" s="482"/>
      <c r="E395" s="482"/>
      <c r="F395" s="482"/>
      <c r="G395" s="482"/>
      <c r="H395" s="482"/>
      <c r="I395" s="482"/>
      <c r="J395" s="482"/>
      <c r="K395" s="482"/>
      <c r="L395" s="482"/>
      <c r="M395" s="482"/>
      <c r="N395" s="482"/>
      <c r="O395" s="482"/>
      <c r="P395" s="482"/>
      <c r="Q395" s="482"/>
      <c r="R395" s="482"/>
      <c r="S395" s="482"/>
      <c r="T395" s="482"/>
      <c r="U395" s="482"/>
      <c r="V395" s="482"/>
      <c r="W395" s="482"/>
      <c r="X395" s="482"/>
      <c r="Y395" s="482"/>
      <c r="Z395" s="482"/>
      <c r="AA395" s="482"/>
      <c r="AB395" s="482"/>
      <c r="AC395" s="482"/>
      <c r="AD395" s="482"/>
      <c r="AE395" s="482"/>
      <c r="AF395" s="482"/>
      <c r="AG395" s="482"/>
      <c r="AH395" s="482"/>
      <c r="AI395" s="482"/>
      <c r="AJ395" s="482"/>
      <c r="AK395" s="482"/>
      <c r="AL395" s="482"/>
      <c r="AM395" s="482"/>
      <c r="AN395" s="482"/>
      <c r="AO395" s="482"/>
      <c r="AP395" s="482"/>
    </row>
    <row r="396" spans="1:42" ht="12.75" customHeight="1" x14ac:dyDescent="0.2">
      <c r="A396" s="482"/>
      <c r="B396" s="482"/>
      <c r="C396" s="482"/>
      <c r="D396" s="482"/>
      <c r="E396" s="482"/>
      <c r="F396" s="482"/>
      <c r="G396" s="482"/>
      <c r="H396" s="482"/>
      <c r="I396" s="482"/>
      <c r="J396" s="482"/>
      <c r="K396" s="482"/>
      <c r="L396" s="482"/>
      <c r="M396" s="482"/>
      <c r="N396" s="482"/>
      <c r="O396" s="482"/>
      <c r="P396" s="482"/>
      <c r="Q396" s="482"/>
      <c r="R396" s="482"/>
      <c r="S396" s="482"/>
      <c r="T396" s="482"/>
      <c r="U396" s="482"/>
      <c r="V396" s="482"/>
      <c r="W396" s="482"/>
      <c r="X396" s="482"/>
      <c r="Y396" s="482"/>
      <c r="Z396" s="482"/>
      <c r="AA396" s="482"/>
      <c r="AB396" s="482"/>
      <c r="AC396" s="482"/>
      <c r="AD396" s="482"/>
      <c r="AE396" s="482"/>
      <c r="AF396" s="482"/>
      <c r="AG396" s="482"/>
      <c r="AH396" s="482"/>
      <c r="AI396" s="482"/>
      <c r="AJ396" s="482"/>
      <c r="AK396" s="482"/>
      <c r="AL396" s="482"/>
      <c r="AM396" s="482"/>
      <c r="AN396" s="482"/>
      <c r="AO396" s="482"/>
      <c r="AP396" s="482"/>
    </row>
    <row r="397" spans="1:42" ht="12.75" customHeight="1" x14ac:dyDescent="0.2">
      <c r="A397" s="482"/>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2"/>
      <c r="Z397" s="482"/>
      <c r="AA397" s="482"/>
      <c r="AB397" s="482"/>
      <c r="AC397" s="482"/>
      <c r="AD397" s="482"/>
      <c r="AE397" s="482"/>
      <c r="AF397" s="482"/>
      <c r="AG397" s="482"/>
      <c r="AH397" s="482"/>
      <c r="AI397" s="482"/>
      <c r="AJ397" s="482"/>
      <c r="AK397" s="482"/>
      <c r="AL397" s="482"/>
      <c r="AM397" s="482"/>
      <c r="AN397" s="482"/>
      <c r="AO397" s="482"/>
      <c r="AP397" s="482"/>
    </row>
    <row r="398" spans="1:42" ht="12.75" customHeight="1" x14ac:dyDescent="0.2">
      <c r="A398" s="482"/>
      <c r="B398" s="482"/>
      <c r="C398" s="482"/>
      <c r="D398" s="482"/>
      <c r="E398" s="482"/>
      <c r="F398" s="482"/>
      <c r="G398" s="482"/>
      <c r="H398" s="482"/>
      <c r="I398" s="482"/>
      <c r="J398" s="482"/>
      <c r="K398" s="482"/>
      <c r="L398" s="482"/>
      <c r="M398" s="482"/>
      <c r="N398" s="482"/>
      <c r="O398" s="482"/>
      <c r="P398" s="482"/>
      <c r="Q398" s="482"/>
      <c r="R398" s="482"/>
      <c r="S398" s="482"/>
      <c r="T398" s="482"/>
      <c r="U398" s="482"/>
      <c r="V398" s="482"/>
      <c r="W398" s="482"/>
      <c r="X398" s="482"/>
      <c r="Y398" s="482"/>
      <c r="Z398" s="482"/>
      <c r="AA398" s="482"/>
      <c r="AB398" s="482"/>
      <c r="AC398" s="482"/>
      <c r="AD398" s="482"/>
      <c r="AE398" s="482"/>
      <c r="AF398" s="482"/>
      <c r="AG398" s="482"/>
      <c r="AH398" s="482"/>
      <c r="AI398" s="482"/>
      <c r="AJ398" s="482"/>
      <c r="AK398" s="482"/>
      <c r="AL398" s="482"/>
      <c r="AM398" s="482"/>
      <c r="AN398" s="482"/>
      <c r="AO398" s="482"/>
      <c r="AP398" s="482"/>
    </row>
    <row r="399" spans="1:42" ht="12.75" customHeight="1" x14ac:dyDescent="0.2">
      <c r="A399" s="482"/>
      <c r="B399" s="482"/>
      <c r="C399" s="482"/>
      <c r="D399" s="482"/>
      <c r="E399" s="482"/>
      <c r="F399" s="482"/>
      <c r="G399" s="482"/>
      <c r="H399" s="482"/>
      <c r="I399" s="482"/>
      <c r="J399" s="482"/>
      <c r="K399" s="482"/>
      <c r="L399" s="482"/>
      <c r="M399" s="482"/>
      <c r="N399" s="482"/>
      <c r="O399" s="482"/>
      <c r="P399" s="482"/>
      <c r="Q399" s="482"/>
      <c r="R399" s="482"/>
      <c r="S399" s="482"/>
      <c r="T399" s="482"/>
      <c r="U399" s="482"/>
      <c r="V399" s="482"/>
      <c r="W399" s="482"/>
      <c r="X399" s="482"/>
      <c r="Y399" s="482"/>
      <c r="Z399" s="482"/>
      <c r="AA399" s="482"/>
      <c r="AB399" s="482"/>
      <c r="AC399" s="482"/>
      <c r="AD399" s="482"/>
      <c r="AE399" s="482"/>
      <c r="AF399" s="482"/>
      <c r="AG399" s="482"/>
      <c r="AH399" s="482"/>
      <c r="AI399" s="482"/>
      <c r="AJ399" s="482"/>
      <c r="AK399" s="482"/>
      <c r="AL399" s="482"/>
      <c r="AM399" s="482"/>
      <c r="AN399" s="482"/>
      <c r="AO399" s="482"/>
      <c r="AP399" s="482"/>
    </row>
    <row r="400" spans="1:42" ht="12.75" customHeight="1" x14ac:dyDescent="0.2">
      <c r="A400" s="482"/>
      <c r="B400" s="482"/>
      <c r="C400" s="482"/>
      <c r="D400" s="482"/>
      <c r="E400" s="482"/>
      <c r="F400" s="482"/>
      <c r="G400" s="482"/>
      <c r="H400" s="482"/>
      <c r="I400" s="482"/>
      <c r="J400" s="482"/>
      <c r="K400" s="482"/>
      <c r="L400" s="482"/>
      <c r="M400" s="482"/>
      <c r="N400" s="482"/>
      <c r="O400" s="482"/>
      <c r="P400" s="482"/>
      <c r="Q400" s="482"/>
      <c r="R400" s="482"/>
      <c r="S400" s="482"/>
      <c r="T400" s="482"/>
      <c r="U400" s="482"/>
      <c r="V400" s="482"/>
      <c r="W400" s="482"/>
      <c r="X400" s="482"/>
      <c r="Y400" s="482"/>
      <c r="Z400" s="482"/>
      <c r="AA400" s="482"/>
      <c r="AB400" s="482"/>
      <c r="AC400" s="482"/>
      <c r="AD400" s="482"/>
      <c r="AE400" s="482"/>
      <c r="AF400" s="482"/>
      <c r="AG400" s="482"/>
      <c r="AH400" s="482"/>
      <c r="AI400" s="482"/>
      <c r="AJ400" s="482"/>
      <c r="AK400" s="482"/>
      <c r="AL400" s="482"/>
      <c r="AM400" s="482"/>
      <c r="AN400" s="482"/>
      <c r="AO400" s="482"/>
      <c r="AP400" s="482"/>
    </row>
    <row r="401" spans="1:42" ht="12.75" customHeight="1" x14ac:dyDescent="0.2">
      <c r="A401" s="482"/>
      <c r="B401" s="482"/>
      <c r="C401" s="482"/>
      <c r="D401" s="482"/>
      <c r="E401" s="482"/>
      <c r="F401" s="482"/>
      <c r="G401" s="482"/>
      <c r="H401" s="482"/>
      <c r="I401" s="482"/>
      <c r="J401" s="482"/>
      <c r="K401" s="482"/>
      <c r="L401" s="482"/>
      <c r="M401" s="482"/>
      <c r="N401" s="482"/>
      <c r="O401" s="482"/>
      <c r="P401" s="482"/>
      <c r="Q401" s="482"/>
      <c r="R401" s="482"/>
      <c r="S401" s="482"/>
      <c r="T401" s="482"/>
      <c r="U401" s="482"/>
      <c r="V401" s="482"/>
      <c r="W401" s="482"/>
      <c r="X401" s="482"/>
      <c r="Y401" s="482"/>
      <c r="Z401" s="482"/>
      <c r="AA401" s="482"/>
      <c r="AB401" s="482"/>
      <c r="AC401" s="482"/>
      <c r="AD401" s="482"/>
      <c r="AE401" s="482"/>
      <c r="AF401" s="482"/>
      <c r="AG401" s="482"/>
      <c r="AH401" s="482"/>
      <c r="AI401" s="482"/>
      <c r="AJ401" s="482"/>
      <c r="AK401" s="482"/>
      <c r="AL401" s="482"/>
      <c r="AM401" s="482"/>
      <c r="AN401" s="482"/>
      <c r="AO401" s="482"/>
      <c r="AP401" s="482"/>
    </row>
    <row r="402" spans="1:42" ht="12.75" customHeight="1" x14ac:dyDescent="0.2">
      <c r="A402" s="482"/>
      <c r="B402" s="482"/>
      <c r="C402" s="482"/>
      <c r="D402" s="482"/>
      <c r="E402" s="482"/>
      <c r="F402" s="482"/>
      <c r="G402" s="482"/>
      <c r="H402" s="482"/>
      <c r="I402" s="482"/>
      <c r="J402" s="482"/>
      <c r="K402" s="482"/>
      <c r="L402" s="482"/>
      <c r="M402" s="482"/>
      <c r="N402" s="482"/>
      <c r="O402" s="482"/>
      <c r="P402" s="482"/>
      <c r="Q402" s="482"/>
      <c r="R402" s="482"/>
      <c r="S402" s="482"/>
      <c r="T402" s="482"/>
      <c r="U402" s="482"/>
      <c r="V402" s="482"/>
      <c r="W402" s="482"/>
      <c r="X402" s="482"/>
      <c r="Y402" s="482"/>
      <c r="Z402" s="482"/>
      <c r="AA402" s="482"/>
      <c r="AB402" s="482"/>
      <c r="AC402" s="482"/>
      <c r="AD402" s="482"/>
      <c r="AE402" s="482"/>
      <c r="AF402" s="482"/>
      <c r="AG402" s="482"/>
      <c r="AH402" s="482"/>
      <c r="AI402" s="482"/>
      <c r="AJ402" s="482"/>
      <c r="AK402" s="482"/>
      <c r="AL402" s="482"/>
      <c r="AM402" s="482"/>
      <c r="AN402" s="482"/>
      <c r="AO402" s="482"/>
      <c r="AP402" s="482"/>
    </row>
    <row r="403" spans="1:42" ht="12.75" customHeight="1" x14ac:dyDescent="0.2">
      <c r="A403" s="482"/>
      <c r="B403" s="482"/>
      <c r="C403" s="482"/>
      <c r="D403" s="482"/>
      <c r="E403" s="482"/>
      <c r="F403" s="482"/>
      <c r="G403" s="482"/>
      <c r="H403" s="482"/>
      <c r="I403" s="482"/>
      <c r="J403" s="482"/>
      <c r="K403" s="482"/>
      <c r="L403" s="482"/>
      <c r="M403" s="482"/>
      <c r="N403" s="482"/>
      <c r="O403" s="482"/>
      <c r="P403" s="482"/>
      <c r="Q403" s="482"/>
      <c r="R403" s="482"/>
      <c r="S403" s="482"/>
      <c r="T403" s="482"/>
      <c r="U403" s="482"/>
      <c r="V403" s="482"/>
      <c r="W403" s="482"/>
      <c r="X403" s="482"/>
      <c r="Y403" s="482"/>
      <c r="Z403" s="482"/>
      <c r="AA403" s="482"/>
      <c r="AB403" s="482"/>
      <c r="AC403" s="482"/>
      <c r="AD403" s="482"/>
      <c r="AE403" s="482"/>
      <c r="AF403" s="482"/>
      <c r="AG403" s="482"/>
      <c r="AH403" s="482"/>
      <c r="AI403" s="482"/>
      <c r="AJ403" s="482"/>
      <c r="AK403" s="482"/>
      <c r="AL403" s="482"/>
      <c r="AM403" s="482"/>
      <c r="AN403" s="482"/>
      <c r="AO403" s="482"/>
      <c r="AP403" s="482"/>
    </row>
    <row r="404" spans="1:42" ht="12.75" customHeight="1" x14ac:dyDescent="0.2">
      <c r="A404" s="482"/>
      <c r="B404" s="482"/>
      <c r="C404" s="482"/>
      <c r="D404" s="482"/>
      <c r="E404" s="482"/>
      <c r="F404" s="482"/>
      <c r="G404" s="482"/>
      <c r="H404" s="482"/>
      <c r="I404" s="482"/>
      <c r="J404" s="482"/>
      <c r="K404" s="482"/>
      <c r="L404" s="482"/>
      <c r="M404" s="482"/>
      <c r="N404" s="482"/>
      <c r="O404" s="482"/>
      <c r="P404" s="482"/>
      <c r="Q404" s="482"/>
      <c r="R404" s="482"/>
      <c r="S404" s="482"/>
      <c r="T404" s="482"/>
      <c r="U404" s="482"/>
      <c r="V404" s="482"/>
      <c r="W404" s="482"/>
      <c r="X404" s="482"/>
      <c r="Y404" s="482"/>
      <c r="Z404" s="482"/>
      <c r="AA404" s="482"/>
      <c r="AB404" s="482"/>
      <c r="AC404" s="482"/>
      <c r="AD404" s="482"/>
      <c r="AE404" s="482"/>
      <c r="AF404" s="482"/>
      <c r="AG404" s="482"/>
      <c r="AH404" s="482"/>
      <c r="AI404" s="482"/>
      <c r="AJ404" s="482"/>
      <c r="AK404" s="482"/>
      <c r="AL404" s="482"/>
      <c r="AM404" s="482"/>
      <c r="AN404" s="482"/>
      <c r="AO404" s="482"/>
      <c r="AP404" s="482"/>
    </row>
    <row r="405" spans="1:42" ht="12.75" customHeight="1" x14ac:dyDescent="0.2">
      <c r="A405" s="482"/>
      <c r="B405" s="482"/>
      <c r="C405" s="482"/>
      <c r="D405" s="482"/>
      <c r="E405" s="482"/>
      <c r="F405" s="482"/>
      <c r="G405" s="482"/>
      <c r="H405" s="482"/>
      <c r="I405" s="482"/>
      <c r="J405" s="482"/>
      <c r="K405" s="482"/>
      <c r="L405" s="482"/>
      <c r="M405" s="482"/>
      <c r="N405" s="482"/>
      <c r="O405" s="482"/>
      <c r="P405" s="482"/>
      <c r="Q405" s="482"/>
      <c r="R405" s="482"/>
      <c r="S405" s="482"/>
      <c r="T405" s="482"/>
      <c r="U405" s="482"/>
      <c r="V405" s="482"/>
      <c r="W405" s="482"/>
      <c r="X405" s="482"/>
      <c r="Y405" s="482"/>
      <c r="Z405" s="482"/>
      <c r="AA405" s="482"/>
      <c r="AB405" s="482"/>
      <c r="AC405" s="482"/>
      <c r="AD405" s="482"/>
      <c r="AE405" s="482"/>
      <c r="AF405" s="482"/>
      <c r="AG405" s="482"/>
      <c r="AH405" s="482"/>
      <c r="AI405" s="482"/>
      <c r="AJ405" s="482"/>
      <c r="AK405" s="482"/>
      <c r="AL405" s="482"/>
      <c r="AM405" s="482"/>
      <c r="AN405" s="482"/>
      <c r="AO405" s="482"/>
      <c r="AP405" s="482"/>
    </row>
    <row r="406" spans="1:42" ht="12.75" customHeight="1" x14ac:dyDescent="0.2">
      <c r="A406" s="482"/>
      <c r="B406" s="482"/>
      <c r="C406" s="482"/>
      <c r="D406" s="482"/>
      <c r="E406" s="482"/>
      <c r="F406" s="482"/>
      <c r="G406" s="482"/>
      <c r="H406" s="482"/>
      <c r="I406" s="482"/>
      <c r="J406" s="482"/>
      <c r="K406" s="482"/>
      <c r="L406" s="482"/>
      <c r="M406" s="482"/>
      <c r="N406" s="482"/>
      <c r="O406" s="482"/>
      <c r="P406" s="482"/>
      <c r="Q406" s="482"/>
      <c r="R406" s="482"/>
      <c r="S406" s="482"/>
      <c r="T406" s="482"/>
      <c r="U406" s="482"/>
      <c r="V406" s="482"/>
      <c r="W406" s="482"/>
      <c r="X406" s="482"/>
      <c r="Y406" s="482"/>
      <c r="Z406" s="482"/>
      <c r="AA406" s="482"/>
      <c r="AB406" s="482"/>
      <c r="AC406" s="482"/>
      <c r="AD406" s="482"/>
      <c r="AE406" s="482"/>
      <c r="AF406" s="482"/>
      <c r="AG406" s="482"/>
      <c r="AH406" s="482"/>
      <c r="AI406" s="482"/>
      <c r="AJ406" s="482"/>
      <c r="AK406" s="482"/>
      <c r="AL406" s="482"/>
      <c r="AM406" s="482"/>
      <c r="AN406" s="482"/>
      <c r="AO406" s="482"/>
      <c r="AP406" s="482"/>
    </row>
    <row r="407" spans="1:42" ht="12.75" customHeight="1" x14ac:dyDescent="0.2">
      <c r="A407" s="482"/>
      <c r="B407" s="482"/>
      <c r="C407" s="482"/>
      <c r="D407" s="482"/>
      <c r="E407" s="482"/>
      <c r="F407" s="482"/>
      <c r="G407" s="482"/>
      <c r="H407" s="482"/>
      <c r="I407" s="482"/>
      <c r="J407" s="482"/>
      <c r="K407" s="482"/>
      <c r="L407" s="482"/>
      <c r="M407" s="482"/>
      <c r="N407" s="482"/>
      <c r="O407" s="482"/>
      <c r="P407" s="482"/>
      <c r="Q407" s="482"/>
      <c r="R407" s="482"/>
      <c r="S407" s="482"/>
      <c r="T407" s="482"/>
      <c r="U407" s="482"/>
      <c r="V407" s="482"/>
      <c r="W407" s="482"/>
      <c r="X407" s="482"/>
      <c r="Y407" s="482"/>
      <c r="Z407" s="482"/>
      <c r="AA407" s="482"/>
      <c r="AB407" s="482"/>
      <c r="AC407" s="482"/>
      <c r="AD407" s="482"/>
      <c r="AE407" s="482"/>
      <c r="AF407" s="482"/>
      <c r="AG407" s="482"/>
      <c r="AH407" s="482"/>
      <c r="AI407" s="482"/>
      <c r="AJ407" s="482"/>
      <c r="AK407" s="482"/>
      <c r="AL407" s="482"/>
      <c r="AM407" s="482"/>
      <c r="AN407" s="482"/>
      <c r="AO407" s="482"/>
      <c r="AP407" s="482"/>
    </row>
    <row r="408" spans="1:42" ht="12.75" customHeight="1" x14ac:dyDescent="0.2">
      <c r="A408" s="482"/>
      <c r="B408" s="482"/>
      <c r="C408" s="482"/>
      <c r="D408" s="482"/>
      <c r="E408" s="482"/>
      <c r="F408" s="482"/>
      <c r="G408" s="482"/>
      <c r="H408" s="482"/>
      <c r="I408" s="482"/>
      <c r="J408" s="482"/>
      <c r="K408" s="482"/>
      <c r="L408" s="482"/>
      <c r="M408" s="482"/>
      <c r="N408" s="482"/>
      <c r="O408" s="482"/>
      <c r="P408" s="482"/>
      <c r="Q408" s="482"/>
      <c r="R408" s="482"/>
      <c r="S408" s="482"/>
      <c r="T408" s="482"/>
      <c r="U408" s="482"/>
      <c r="V408" s="482"/>
      <c r="W408" s="482"/>
      <c r="X408" s="482"/>
      <c r="Y408" s="482"/>
      <c r="Z408" s="482"/>
      <c r="AA408" s="482"/>
      <c r="AB408" s="482"/>
      <c r="AC408" s="482"/>
      <c r="AD408" s="482"/>
      <c r="AE408" s="482"/>
      <c r="AF408" s="482"/>
      <c r="AG408" s="482"/>
      <c r="AH408" s="482"/>
      <c r="AI408" s="482"/>
      <c r="AJ408" s="482"/>
      <c r="AK408" s="482"/>
      <c r="AL408" s="482"/>
      <c r="AM408" s="482"/>
      <c r="AN408" s="482"/>
      <c r="AO408" s="482"/>
      <c r="AP408" s="482"/>
    </row>
    <row r="409" spans="1:42" ht="12.75" customHeight="1" x14ac:dyDescent="0.2">
      <c r="A409" s="482"/>
      <c r="B409" s="482"/>
      <c r="C409" s="482"/>
      <c r="D409" s="482"/>
      <c r="E409" s="482"/>
      <c r="F409" s="482"/>
      <c r="G409" s="482"/>
      <c r="H409" s="482"/>
      <c r="I409" s="482"/>
      <c r="J409" s="482"/>
      <c r="K409" s="482"/>
      <c r="L409" s="482"/>
      <c r="M409" s="482"/>
      <c r="N409" s="482"/>
      <c r="O409" s="482"/>
      <c r="P409" s="482"/>
      <c r="Q409" s="482"/>
      <c r="R409" s="482"/>
      <c r="S409" s="482"/>
      <c r="T409" s="482"/>
      <c r="U409" s="482"/>
      <c r="V409" s="482"/>
      <c r="W409" s="482"/>
      <c r="X409" s="482"/>
      <c r="Y409" s="482"/>
      <c r="Z409" s="482"/>
      <c r="AA409" s="482"/>
      <c r="AB409" s="482"/>
      <c r="AC409" s="482"/>
      <c r="AD409" s="482"/>
      <c r="AE409" s="482"/>
      <c r="AF409" s="482"/>
      <c r="AG409" s="482"/>
      <c r="AH409" s="482"/>
      <c r="AI409" s="482"/>
      <c r="AJ409" s="482"/>
      <c r="AK409" s="482"/>
      <c r="AL409" s="482"/>
      <c r="AM409" s="482"/>
      <c r="AN409" s="482"/>
      <c r="AO409" s="482"/>
      <c r="AP409" s="482"/>
    </row>
    <row r="410" spans="1:42" ht="12.75" customHeight="1" x14ac:dyDescent="0.2">
      <c r="A410" s="482"/>
      <c r="B410" s="482"/>
      <c r="C410" s="482"/>
      <c r="D410" s="482"/>
      <c r="E410" s="482"/>
      <c r="F410" s="482"/>
      <c r="G410" s="482"/>
      <c r="H410" s="482"/>
      <c r="I410" s="482"/>
      <c r="J410" s="482"/>
      <c r="K410" s="482"/>
      <c r="L410" s="482"/>
      <c r="M410" s="482"/>
      <c r="N410" s="482"/>
      <c r="O410" s="482"/>
      <c r="P410" s="482"/>
      <c r="Q410" s="482"/>
      <c r="R410" s="482"/>
      <c r="S410" s="482"/>
      <c r="T410" s="482"/>
      <c r="U410" s="482"/>
      <c r="V410" s="482"/>
      <c r="W410" s="482"/>
      <c r="X410" s="482"/>
      <c r="Y410" s="482"/>
      <c r="Z410" s="482"/>
      <c r="AA410" s="482"/>
      <c r="AB410" s="482"/>
      <c r="AC410" s="482"/>
      <c r="AD410" s="482"/>
      <c r="AE410" s="482"/>
      <c r="AF410" s="482"/>
      <c r="AG410" s="482"/>
      <c r="AH410" s="482"/>
      <c r="AI410" s="482"/>
      <c r="AJ410" s="482"/>
      <c r="AK410" s="482"/>
      <c r="AL410" s="482"/>
      <c r="AM410" s="482"/>
      <c r="AN410" s="482"/>
      <c r="AO410" s="482"/>
      <c r="AP410" s="482"/>
    </row>
    <row r="411" spans="1:42" ht="12.75" customHeight="1" x14ac:dyDescent="0.2">
      <c r="A411" s="482"/>
      <c r="B411" s="482"/>
      <c r="C411" s="482"/>
      <c r="D411" s="482"/>
      <c r="E411" s="482"/>
      <c r="F411" s="482"/>
      <c r="G411" s="482"/>
      <c r="H411" s="482"/>
      <c r="I411" s="482"/>
      <c r="J411" s="482"/>
      <c r="K411" s="482"/>
      <c r="L411" s="482"/>
      <c r="M411" s="482"/>
      <c r="N411" s="482"/>
      <c r="O411" s="482"/>
      <c r="P411" s="482"/>
      <c r="Q411" s="482"/>
      <c r="R411" s="482"/>
      <c r="S411" s="482"/>
      <c r="T411" s="482"/>
      <c r="U411" s="482"/>
      <c r="V411" s="482"/>
      <c r="W411" s="482"/>
      <c r="X411" s="482"/>
      <c r="Y411" s="482"/>
      <c r="Z411" s="482"/>
      <c r="AA411" s="482"/>
      <c r="AB411" s="482"/>
      <c r="AC411" s="482"/>
      <c r="AD411" s="482"/>
      <c r="AE411" s="482"/>
      <c r="AF411" s="482"/>
      <c r="AG411" s="482"/>
      <c r="AH411" s="482"/>
      <c r="AI411" s="482"/>
      <c r="AJ411" s="482"/>
      <c r="AK411" s="482"/>
      <c r="AL411" s="482"/>
      <c r="AM411" s="482"/>
      <c r="AN411" s="482"/>
      <c r="AO411" s="482"/>
      <c r="AP411" s="482"/>
    </row>
    <row r="412" spans="1:42" ht="12.75" customHeight="1" x14ac:dyDescent="0.2">
      <c r="A412" s="482"/>
      <c r="B412" s="482"/>
      <c r="C412" s="482"/>
      <c r="D412" s="482"/>
      <c r="E412" s="482"/>
      <c r="F412" s="482"/>
      <c r="G412" s="482"/>
      <c r="H412" s="482"/>
      <c r="I412" s="482"/>
      <c r="J412" s="482"/>
      <c r="K412" s="482"/>
      <c r="L412" s="482"/>
      <c r="M412" s="482"/>
      <c r="N412" s="482"/>
      <c r="O412" s="482"/>
      <c r="P412" s="482"/>
      <c r="Q412" s="482"/>
      <c r="R412" s="482"/>
      <c r="S412" s="482"/>
      <c r="T412" s="482"/>
      <c r="U412" s="482"/>
      <c r="V412" s="482"/>
      <c r="W412" s="482"/>
      <c r="X412" s="482"/>
      <c r="Y412" s="482"/>
      <c r="Z412" s="482"/>
      <c r="AA412" s="482"/>
      <c r="AB412" s="482"/>
      <c r="AC412" s="482"/>
      <c r="AD412" s="482"/>
      <c r="AE412" s="482"/>
      <c r="AF412" s="482"/>
      <c r="AG412" s="482"/>
      <c r="AH412" s="482"/>
      <c r="AI412" s="482"/>
      <c r="AJ412" s="482"/>
      <c r="AK412" s="482"/>
      <c r="AL412" s="482"/>
      <c r="AM412" s="482"/>
      <c r="AN412" s="482"/>
      <c r="AO412" s="482"/>
      <c r="AP412" s="482"/>
    </row>
    <row r="413" spans="1:42" ht="12.75" customHeight="1" x14ac:dyDescent="0.2">
      <c r="A413" s="482"/>
      <c r="B413" s="482"/>
      <c r="C413" s="482"/>
      <c r="D413" s="482"/>
      <c r="E413" s="482"/>
      <c r="F413" s="482"/>
      <c r="G413" s="482"/>
      <c r="H413" s="482"/>
      <c r="I413" s="482"/>
      <c r="J413" s="482"/>
      <c r="K413" s="482"/>
      <c r="L413" s="482"/>
      <c r="M413" s="482"/>
      <c r="N413" s="482"/>
      <c r="O413" s="482"/>
      <c r="P413" s="482"/>
      <c r="Q413" s="482"/>
      <c r="R413" s="482"/>
      <c r="S413" s="482"/>
      <c r="T413" s="482"/>
      <c r="U413" s="482"/>
      <c r="V413" s="482"/>
      <c r="W413" s="482"/>
      <c r="X413" s="482"/>
      <c r="Y413" s="482"/>
      <c r="Z413" s="482"/>
      <c r="AA413" s="482"/>
      <c r="AB413" s="482"/>
      <c r="AC413" s="482"/>
      <c r="AD413" s="482"/>
      <c r="AE413" s="482"/>
      <c r="AF413" s="482"/>
      <c r="AG413" s="482"/>
      <c r="AH413" s="482"/>
      <c r="AI413" s="482"/>
      <c r="AJ413" s="482"/>
      <c r="AK413" s="482"/>
      <c r="AL413" s="482"/>
      <c r="AM413" s="482"/>
      <c r="AN413" s="482"/>
      <c r="AO413" s="482"/>
      <c r="AP413" s="482"/>
    </row>
    <row r="414" spans="1:42" ht="12.75" customHeight="1" x14ac:dyDescent="0.2">
      <c r="A414" s="482"/>
      <c r="B414" s="482"/>
      <c r="C414" s="482"/>
      <c r="D414" s="482"/>
      <c r="E414" s="482"/>
      <c r="F414" s="482"/>
      <c r="G414" s="482"/>
      <c r="H414" s="482"/>
      <c r="I414" s="482"/>
      <c r="J414" s="482"/>
      <c r="K414" s="482"/>
      <c r="L414" s="482"/>
      <c r="M414" s="482"/>
      <c r="N414" s="482"/>
      <c r="O414" s="482"/>
      <c r="P414" s="482"/>
      <c r="Q414" s="482"/>
      <c r="R414" s="482"/>
      <c r="S414" s="482"/>
      <c r="T414" s="482"/>
      <c r="U414" s="482"/>
      <c r="V414" s="482"/>
      <c r="W414" s="482"/>
      <c r="X414" s="482"/>
      <c r="Y414" s="482"/>
      <c r="Z414" s="482"/>
      <c r="AA414" s="482"/>
      <c r="AB414" s="482"/>
      <c r="AC414" s="482"/>
      <c r="AD414" s="482"/>
      <c r="AE414" s="482"/>
      <c r="AF414" s="482"/>
      <c r="AG414" s="482"/>
      <c r="AH414" s="482"/>
      <c r="AI414" s="482"/>
      <c r="AJ414" s="482"/>
      <c r="AK414" s="482"/>
      <c r="AL414" s="482"/>
      <c r="AM414" s="482"/>
      <c r="AN414" s="482"/>
      <c r="AO414" s="482"/>
      <c r="AP414" s="482"/>
    </row>
    <row r="415" spans="1:42" ht="12.75" customHeight="1" x14ac:dyDescent="0.2">
      <c r="A415" s="482"/>
      <c r="B415" s="482"/>
      <c r="C415" s="482"/>
      <c r="D415" s="482"/>
      <c r="E415" s="482"/>
      <c r="F415" s="482"/>
      <c r="G415" s="482"/>
      <c r="H415" s="482"/>
      <c r="I415" s="482"/>
      <c r="J415" s="482"/>
      <c r="K415" s="482"/>
      <c r="L415" s="482"/>
      <c r="M415" s="482"/>
      <c r="N415" s="482"/>
      <c r="O415" s="482"/>
      <c r="P415" s="482"/>
      <c r="Q415" s="482"/>
      <c r="R415" s="482"/>
      <c r="S415" s="482"/>
      <c r="T415" s="482"/>
      <c r="U415" s="482"/>
      <c r="V415" s="482"/>
      <c r="W415" s="482"/>
      <c r="X415" s="482"/>
      <c r="Y415" s="482"/>
      <c r="Z415" s="482"/>
      <c r="AA415" s="482"/>
      <c r="AB415" s="482"/>
      <c r="AC415" s="482"/>
      <c r="AD415" s="482"/>
      <c r="AE415" s="482"/>
      <c r="AF415" s="482"/>
      <c r="AG415" s="482"/>
      <c r="AH415" s="482"/>
      <c r="AI415" s="482"/>
      <c r="AJ415" s="482"/>
      <c r="AK415" s="482"/>
      <c r="AL415" s="482"/>
      <c r="AM415" s="482"/>
      <c r="AN415" s="482"/>
      <c r="AO415" s="482"/>
      <c r="AP415" s="482"/>
    </row>
    <row r="416" spans="1:42" ht="12.75" customHeight="1" x14ac:dyDescent="0.2">
      <c r="A416" s="482"/>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2"/>
      <c r="Z416" s="482"/>
      <c r="AA416" s="482"/>
      <c r="AB416" s="482"/>
      <c r="AC416" s="482"/>
      <c r="AD416" s="482"/>
      <c r="AE416" s="482"/>
      <c r="AF416" s="482"/>
      <c r="AG416" s="482"/>
      <c r="AH416" s="482"/>
      <c r="AI416" s="482"/>
      <c r="AJ416" s="482"/>
      <c r="AK416" s="482"/>
      <c r="AL416" s="482"/>
      <c r="AM416" s="482"/>
      <c r="AN416" s="482"/>
      <c r="AO416" s="482"/>
      <c r="AP416" s="482"/>
    </row>
    <row r="417" spans="1:42" ht="12.75" customHeight="1" x14ac:dyDescent="0.2">
      <c r="A417" s="482"/>
      <c r="B417" s="482"/>
      <c r="C417" s="482"/>
      <c r="D417" s="482"/>
      <c r="E417" s="482"/>
      <c r="F417" s="482"/>
      <c r="G417" s="482"/>
      <c r="H417" s="482"/>
      <c r="I417" s="482"/>
      <c r="J417" s="482"/>
      <c r="K417" s="482"/>
      <c r="L417" s="482"/>
      <c r="M417" s="482"/>
      <c r="N417" s="482"/>
      <c r="O417" s="482"/>
      <c r="P417" s="482"/>
      <c r="Q417" s="482"/>
      <c r="R417" s="482"/>
      <c r="S417" s="482"/>
      <c r="T417" s="482"/>
      <c r="U417" s="482"/>
      <c r="V417" s="482"/>
      <c r="W417" s="482"/>
      <c r="X417" s="482"/>
      <c r="Y417" s="482"/>
      <c r="Z417" s="482"/>
      <c r="AA417" s="482"/>
      <c r="AB417" s="482"/>
      <c r="AC417" s="482"/>
      <c r="AD417" s="482"/>
      <c r="AE417" s="482"/>
      <c r="AF417" s="482"/>
      <c r="AG417" s="482"/>
      <c r="AH417" s="482"/>
      <c r="AI417" s="482"/>
      <c r="AJ417" s="482"/>
      <c r="AK417" s="482"/>
      <c r="AL417" s="482"/>
      <c r="AM417" s="482"/>
      <c r="AN417" s="482"/>
      <c r="AO417" s="482"/>
      <c r="AP417" s="482"/>
    </row>
    <row r="418" spans="1:42" ht="12.75" customHeight="1" x14ac:dyDescent="0.2">
      <c r="A418" s="482"/>
      <c r="B418" s="482"/>
      <c r="C418" s="482"/>
      <c r="D418" s="482"/>
      <c r="E418" s="482"/>
      <c r="F418" s="482"/>
      <c r="G418" s="482"/>
      <c r="H418" s="482"/>
      <c r="I418" s="482"/>
      <c r="J418" s="482"/>
      <c r="K418" s="482"/>
      <c r="L418" s="482"/>
      <c r="M418" s="482"/>
      <c r="N418" s="482"/>
      <c r="O418" s="482"/>
      <c r="P418" s="482"/>
      <c r="Q418" s="482"/>
      <c r="R418" s="482"/>
      <c r="S418" s="482"/>
      <c r="T418" s="482"/>
      <c r="U418" s="482"/>
      <c r="V418" s="482"/>
      <c r="W418" s="482"/>
      <c r="X418" s="482"/>
      <c r="Y418" s="482"/>
      <c r="Z418" s="482"/>
      <c r="AA418" s="482"/>
      <c r="AB418" s="482"/>
      <c r="AC418" s="482"/>
      <c r="AD418" s="482"/>
      <c r="AE418" s="482"/>
      <c r="AF418" s="482"/>
      <c r="AG418" s="482"/>
      <c r="AH418" s="482"/>
      <c r="AI418" s="482"/>
      <c r="AJ418" s="482"/>
      <c r="AK418" s="482"/>
      <c r="AL418" s="482"/>
      <c r="AM418" s="482"/>
      <c r="AN418" s="482"/>
      <c r="AO418" s="482"/>
      <c r="AP418" s="482"/>
    </row>
    <row r="419" spans="1:42" ht="12.75" customHeight="1" x14ac:dyDescent="0.2">
      <c r="A419" s="482"/>
      <c r="B419" s="482"/>
      <c r="C419" s="482"/>
      <c r="D419" s="482"/>
      <c r="E419" s="482"/>
      <c r="F419" s="482"/>
      <c r="G419" s="482"/>
      <c r="H419" s="482"/>
      <c r="I419" s="482"/>
      <c r="J419" s="482"/>
      <c r="K419" s="482"/>
      <c r="L419" s="482"/>
      <c r="M419" s="482"/>
      <c r="N419" s="482"/>
      <c r="O419" s="482"/>
      <c r="P419" s="482"/>
      <c r="Q419" s="482"/>
      <c r="R419" s="482"/>
      <c r="S419" s="482"/>
      <c r="T419" s="482"/>
      <c r="U419" s="482"/>
      <c r="V419" s="482"/>
      <c r="W419" s="482"/>
      <c r="X419" s="482"/>
      <c r="Y419" s="482"/>
      <c r="Z419" s="482"/>
      <c r="AA419" s="482"/>
      <c r="AB419" s="482"/>
      <c r="AC419" s="482"/>
      <c r="AD419" s="482"/>
      <c r="AE419" s="482"/>
      <c r="AF419" s="482"/>
      <c r="AG419" s="482"/>
      <c r="AH419" s="482"/>
      <c r="AI419" s="482"/>
      <c r="AJ419" s="482"/>
      <c r="AK419" s="482"/>
      <c r="AL419" s="482"/>
      <c r="AM419" s="482"/>
      <c r="AN419" s="482"/>
      <c r="AO419" s="482"/>
      <c r="AP419" s="482"/>
    </row>
    <row r="420" spans="1:42" ht="12.75" customHeight="1" x14ac:dyDescent="0.2">
      <c r="A420" s="482"/>
      <c r="B420" s="482"/>
      <c r="C420" s="482"/>
      <c r="D420" s="482"/>
      <c r="E420" s="482"/>
      <c r="F420" s="482"/>
      <c r="G420" s="482"/>
      <c r="H420" s="482"/>
      <c r="I420" s="482"/>
      <c r="J420" s="482"/>
      <c r="K420" s="482"/>
      <c r="L420" s="482"/>
      <c r="M420" s="482"/>
      <c r="N420" s="482"/>
      <c r="O420" s="482"/>
      <c r="P420" s="482"/>
      <c r="Q420" s="482"/>
      <c r="R420" s="482"/>
      <c r="S420" s="482"/>
      <c r="T420" s="482"/>
      <c r="U420" s="482"/>
      <c r="V420" s="482"/>
      <c r="W420" s="482"/>
      <c r="X420" s="482"/>
      <c r="Y420" s="482"/>
      <c r="Z420" s="482"/>
      <c r="AA420" s="482"/>
      <c r="AB420" s="482"/>
      <c r="AC420" s="482"/>
      <c r="AD420" s="482"/>
      <c r="AE420" s="482"/>
      <c r="AF420" s="482"/>
      <c r="AG420" s="482"/>
      <c r="AH420" s="482"/>
      <c r="AI420" s="482"/>
      <c r="AJ420" s="482"/>
      <c r="AK420" s="482"/>
      <c r="AL420" s="482"/>
      <c r="AM420" s="482"/>
      <c r="AN420" s="482"/>
      <c r="AO420" s="482"/>
      <c r="AP420" s="482"/>
    </row>
    <row r="421" spans="1:42" ht="12.75" customHeight="1" x14ac:dyDescent="0.2">
      <c r="A421" s="482"/>
      <c r="B421" s="482"/>
      <c r="C421" s="482"/>
      <c r="D421" s="482"/>
      <c r="E421" s="482"/>
      <c r="F421" s="482"/>
      <c r="G421" s="482"/>
      <c r="H421" s="482"/>
      <c r="I421" s="482"/>
      <c r="J421" s="482"/>
      <c r="K421" s="482"/>
      <c r="L421" s="482"/>
      <c r="M421" s="482"/>
      <c r="N421" s="482"/>
      <c r="O421" s="482"/>
      <c r="P421" s="482"/>
      <c r="Q421" s="482"/>
      <c r="R421" s="482"/>
      <c r="S421" s="482"/>
      <c r="T421" s="482"/>
      <c r="U421" s="482"/>
      <c r="V421" s="482"/>
      <c r="W421" s="482"/>
      <c r="X421" s="482"/>
      <c r="Y421" s="482"/>
      <c r="Z421" s="482"/>
      <c r="AA421" s="482"/>
      <c r="AB421" s="482"/>
      <c r="AC421" s="482"/>
      <c r="AD421" s="482"/>
      <c r="AE421" s="482"/>
      <c r="AF421" s="482"/>
      <c r="AG421" s="482"/>
      <c r="AH421" s="482"/>
      <c r="AI421" s="482"/>
      <c r="AJ421" s="482"/>
      <c r="AK421" s="482"/>
      <c r="AL421" s="482"/>
      <c r="AM421" s="482"/>
      <c r="AN421" s="482"/>
      <c r="AO421" s="482"/>
      <c r="AP421" s="482"/>
    </row>
    <row r="422" spans="1:42" ht="12.75" customHeight="1" x14ac:dyDescent="0.2">
      <c r="A422" s="482"/>
      <c r="B422" s="482"/>
      <c r="C422" s="482"/>
      <c r="D422" s="482"/>
      <c r="E422" s="482"/>
      <c r="F422" s="482"/>
      <c r="G422" s="482"/>
      <c r="H422" s="482"/>
      <c r="I422" s="482"/>
      <c r="J422" s="482"/>
      <c r="K422" s="482"/>
      <c r="L422" s="482"/>
      <c r="M422" s="482"/>
      <c r="N422" s="482"/>
      <c r="O422" s="482"/>
      <c r="P422" s="482"/>
      <c r="Q422" s="482"/>
      <c r="R422" s="482"/>
      <c r="S422" s="482"/>
      <c r="T422" s="482"/>
      <c r="U422" s="482"/>
      <c r="V422" s="482"/>
      <c r="W422" s="482"/>
      <c r="X422" s="482"/>
      <c r="Y422" s="482"/>
      <c r="Z422" s="482"/>
      <c r="AA422" s="482"/>
      <c r="AB422" s="482"/>
      <c r="AC422" s="482"/>
      <c r="AD422" s="482"/>
      <c r="AE422" s="482"/>
      <c r="AF422" s="482"/>
      <c r="AG422" s="482"/>
      <c r="AH422" s="482"/>
      <c r="AI422" s="482"/>
      <c r="AJ422" s="482"/>
      <c r="AK422" s="482"/>
      <c r="AL422" s="482"/>
      <c r="AM422" s="482"/>
      <c r="AN422" s="482"/>
      <c r="AO422" s="482"/>
      <c r="AP422" s="482"/>
    </row>
    <row r="423" spans="1:42" ht="12.75" customHeight="1" x14ac:dyDescent="0.2">
      <c r="A423" s="482"/>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2"/>
      <c r="Z423" s="482"/>
      <c r="AA423" s="482"/>
      <c r="AB423" s="482"/>
      <c r="AC423" s="482"/>
      <c r="AD423" s="482"/>
      <c r="AE423" s="482"/>
      <c r="AF423" s="482"/>
      <c r="AG423" s="482"/>
      <c r="AH423" s="482"/>
      <c r="AI423" s="482"/>
      <c r="AJ423" s="482"/>
      <c r="AK423" s="482"/>
      <c r="AL423" s="482"/>
      <c r="AM423" s="482"/>
      <c r="AN423" s="482"/>
      <c r="AO423" s="482"/>
      <c r="AP423" s="482"/>
    </row>
    <row r="424" spans="1:42" ht="12.75" customHeight="1" x14ac:dyDescent="0.2">
      <c r="A424" s="482"/>
      <c r="B424" s="482"/>
      <c r="C424" s="482"/>
      <c r="D424" s="482"/>
      <c r="E424" s="482"/>
      <c r="F424" s="482"/>
      <c r="G424" s="482"/>
      <c r="H424" s="482"/>
      <c r="I424" s="482"/>
      <c r="J424" s="482"/>
      <c r="K424" s="482"/>
      <c r="L424" s="482"/>
      <c r="M424" s="482"/>
      <c r="N424" s="482"/>
      <c r="O424" s="482"/>
      <c r="P424" s="482"/>
      <c r="Q424" s="482"/>
      <c r="R424" s="482"/>
      <c r="S424" s="482"/>
      <c r="T424" s="482"/>
      <c r="U424" s="482"/>
      <c r="V424" s="482"/>
      <c r="W424" s="482"/>
      <c r="X424" s="482"/>
      <c r="Y424" s="482"/>
      <c r="Z424" s="482"/>
      <c r="AA424" s="482"/>
      <c r="AB424" s="482"/>
      <c r="AC424" s="482"/>
      <c r="AD424" s="482"/>
      <c r="AE424" s="482"/>
      <c r="AF424" s="482"/>
      <c r="AG424" s="482"/>
      <c r="AH424" s="482"/>
      <c r="AI424" s="482"/>
      <c r="AJ424" s="482"/>
      <c r="AK424" s="482"/>
      <c r="AL424" s="482"/>
      <c r="AM424" s="482"/>
      <c r="AN424" s="482"/>
      <c r="AO424" s="482"/>
      <c r="AP424" s="482"/>
    </row>
    <row r="425" spans="1:42" ht="12.75" customHeight="1" x14ac:dyDescent="0.2">
      <c r="A425" s="482"/>
      <c r="B425" s="482"/>
      <c r="C425" s="482"/>
      <c r="D425" s="482"/>
      <c r="E425" s="482"/>
      <c r="F425" s="482"/>
      <c r="G425" s="482"/>
      <c r="H425" s="482"/>
      <c r="I425" s="482"/>
      <c r="J425" s="482"/>
      <c r="K425" s="482"/>
      <c r="L425" s="482"/>
      <c r="M425" s="482"/>
      <c r="N425" s="482"/>
      <c r="O425" s="482"/>
      <c r="P425" s="482"/>
      <c r="Q425" s="482"/>
      <c r="R425" s="482"/>
      <c r="S425" s="482"/>
      <c r="T425" s="482"/>
      <c r="U425" s="482"/>
      <c r="V425" s="482"/>
      <c r="W425" s="482"/>
      <c r="X425" s="482"/>
      <c r="Y425" s="482"/>
      <c r="Z425" s="482"/>
      <c r="AA425" s="482"/>
      <c r="AB425" s="482"/>
      <c r="AC425" s="482"/>
      <c r="AD425" s="482"/>
      <c r="AE425" s="482"/>
      <c r="AF425" s="482"/>
      <c r="AG425" s="482"/>
      <c r="AH425" s="482"/>
      <c r="AI425" s="482"/>
      <c r="AJ425" s="482"/>
      <c r="AK425" s="482"/>
      <c r="AL425" s="482"/>
      <c r="AM425" s="482"/>
      <c r="AN425" s="482"/>
      <c r="AO425" s="482"/>
      <c r="AP425" s="482"/>
    </row>
    <row r="426" spans="1:42" ht="12.75" customHeight="1" x14ac:dyDescent="0.2">
      <c r="A426" s="482"/>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2"/>
      <c r="Z426" s="482"/>
      <c r="AA426" s="482"/>
      <c r="AB426" s="482"/>
      <c r="AC426" s="482"/>
      <c r="AD426" s="482"/>
      <c r="AE426" s="482"/>
      <c r="AF426" s="482"/>
      <c r="AG426" s="482"/>
      <c r="AH426" s="482"/>
      <c r="AI426" s="482"/>
      <c r="AJ426" s="482"/>
      <c r="AK426" s="482"/>
      <c r="AL426" s="482"/>
      <c r="AM426" s="482"/>
      <c r="AN426" s="482"/>
      <c r="AO426" s="482"/>
      <c r="AP426" s="482"/>
    </row>
    <row r="427" spans="1:42" ht="12.75" customHeight="1" x14ac:dyDescent="0.2">
      <c r="A427" s="482"/>
      <c r="B427" s="482"/>
      <c r="C427" s="482"/>
      <c r="D427" s="482"/>
      <c r="E427" s="482"/>
      <c r="F427" s="482"/>
      <c r="G427" s="482"/>
      <c r="H427" s="482"/>
      <c r="I427" s="482"/>
      <c r="J427" s="482"/>
      <c r="K427" s="482"/>
      <c r="L427" s="482"/>
      <c r="M427" s="482"/>
      <c r="N427" s="482"/>
      <c r="O427" s="482"/>
      <c r="P427" s="482"/>
      <c r="Q427" s="482"/>
      <c r="R427" s="482"/>
      <c r="S427" s="482"/>
      <c r="T427" s="482"/>
      <c r="U427" s="482"/>
      <c r="V427" s="482"/>
      <c r="W427" s="482"/>
      <c r="X427" s="482"/>
      <c r="Y427" s="482"/>
      <c r="Z427" s="482"/>
      <c r="AA427" s="482"/>
      <c r="AB427" s="482"/>
      <c r="AC427" s="482"/>
      <c r="AD427" s="482"/>
      <c r="AE427" s="482"/>
      <c r="AF427" s="482"/>
      <c r="AG427" s="482"/>
      <c r="AH427" s="482"/>
      <c r="AI427" s="482"/>
      <c r="AJ427" s="482"/>
      <c r="AK427" s="482"/>
      <c r="AL427" s="482"/>
      <c r="AM427" s="482"/>
      <c r="AN427" s="482"/>
      <c r="AO427" s="482"/>
      <c r="AP427" s="482"/>
    </row>
    <row r="428" spans="1:42" ht="12.75" customHeight="1" x14ac:dyDescent="0.2">
      <c r="A428" s="482"/>
      <c r="B428" s="482"/>
      <c r="C428" s="482"/>
      <c r="D428" s="482"/>
      <c r="E428" s="482"/>
      <c r="F428" s="482"/>
      <c r="G428" s="482"/>
      <c r="H428" s="482"/>
      <c r="I428" s="482"/>
      <c r="J428" s="482"/>
      <c r="K428" s="482"/>
      <c r="L428" s="482"/>
      <c r="M428" s="482"/>
      <c r="N428" s="482"/>
      <c r="O428" s="482"/>
      <c r="P428" s="482"/>
      <c r="Q428" s="482"/>
      <c r="R428" s="482"/>
      <c r="S428" s="482"/>
      <c r="T428" s="482"/>
      <c r="U428" s="482"/>
      <c r="V428" s="482"/>
      <c r="W428" s="482"/>
      <c r="X428" s="482"/>
      <c r="Y428" s="482"/>
      <c r="Z428" s="482"/>
      <c r="AA428" s="482"/>
      <c r="AB428" s="482"/>
      <c r="AC428" s="482"/>
      <c r="AD428" s="482"/>
      <c r="AE428" s="482"/>
      <c r="AF428" s="482"/>
      <c r="AG428" s="482"/>
      <c r="AH428" s="482"/>
      <c r="AI428" s="482"/>
      <c r="AJ428" s="482"/>
      <c r="AK428" s="482"/>
      <c r="AL428" s="482"/>
      <c r="AM428" s="482"/>
      <c r="AN428" s="482"/>
      <c r="AO428" s="482"/>
      <c r="AP428" s="482"/>
    </row>
    <row r="429" spans="1:42" ht="12.75" customHeight="1" x14ac:dyDescent="0.2">
      <c r="A429" s="482"/>
      <c r="B429" s="482"/>
      <c r="C429" s="482"/>
      <c r="D429" s="482"/>
      <c r="E429" s="482"/>
      <c r="F429" s="482"/>
      <c r="G429" s="482"/>
      <c r="H429" s="482"/>
      <c r="I429" s="482"/>
      <c r="J429" s="482"/>
      <c r="K429" s="482"/>
      <c r="L429" s="482"/>
      <c r="M429" s="482"/>
      <c r="N429" s="482"/>
      <c r="O429" s="482"/>
      <c r="P429" s="482"/>
      <c r="Q429" s="482"/>
      <c r="R429" s="482"/>
      <c r="S429" s="482"/>
      <c r="T429" s="482"/>
      <c r="U429" s="482"/>
      <c r="V429" s="482"/>
      <c r="W429" s="482"/>
      <c r="X429" s="482"/>
      <c r="Y429" s="482"/>
      <c r="Z429" s="482"/>
      <c r="AA429" s="482"/>
      <c r="AB429" s="482"/>
      <c r="AC429" s="482"/>
      <c r="AD429" s="482"/>
      <c r="AE429" s="482"/>
      <c r="AF429" s="482"/>
      <c r="AG429" s="482"/>
      <c r="AH429" s="482"/>
      <c r="AI429" s="482"/>
      <c r="AJ429" s="482"/>
      <c r="AK429" s="482"/>
      <c r="AL429" s="482"/>
      <c r="AM429" s="482"/>
      <c r="AN429" s="482"/>
      <c r="AO429" s="482"/>
      <c r="AP429" s="482"/>
    </row>
    <row r="430" spans="1:42" ht="12.75" customHeight="1" x14ac:dyDescent="0.2">
      <c r="A430" s="482"/>
      <c r="B430" s="482"/>
      <c r="C430" s="482"/>
      <c r="D430" s="482"/>
      <c r="E430" s="482"/>
      <c r="F430" s="482"/>
      <c r="G430" s="482"/>
      <c r="H430" s="482"/>
      <c r="I430" s="482"/>
      <c r="J430" s="482"/>
      <c r="K430" s="482"/>
      <c r="L430" s="482"/>
      <c r="M430" s="482"/>
      <c r="N430" s="482"/>
      <c r="O430" s="482"/>
      <c r="P430" s="482"/>
      <c r="Q430" s="482"/>
      <c r="R430" s="482"/>
      <c r="S430" s="482"/>
      <c r="T430" s="482"/>
      <c r="U430" s="482"/>
      <c r="V430" s="482"/>
      <c r="W430" s="482"/>
      <c r="X430" s="482"/>
      <c r="Y430" s="482"/>
      <c r="Z430" s="482"/>
      <c r="AA430" s="482"/>
      <c r="AB430" s="482"/>
      <c r="AC430" s="482"/>
      <c r="AD430" s="482"/>
      <c r="AE430" s="482"/>
      <c r="AF430" s="482"/>
      <c r="AG430" s="482"/>
      <c r="AH430" s="482"/>
      <c r="AI430" s="482"/>
      <c r="AJ430" s="482"/>
      <c r="AK430" s="482"/>
      <c r="AL430" s="482"/>
      <c r="AM430" s="482"/>
      <c r="AN430" s="482"/>
      <c r="AO430" s="482"/>
      <c r="AP430" s="482"/>
    </row>
    <row r="431" spans="1:42" ht="12.75" customHeight="1" x14ac:dyDescent="0.2">
      <c r="A431" s="482"/>
      <c r="B431" s="482"/>
      <c r="C431" s="482"/>
      <c r="D431" s="482"/>
      <c r="E431" s="482"/>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c r="AB431" s="482"/>
      <c r="AC431" s="482"/>
      <c r="AD431" s="482"/>
      <c r="AE431" s="482"/>
      <c r="AF431" s="482"/>
      <c r="AG431" s="482"/>
      <c r="AH431" s="482"/>
      <c r="AI431" s="482"/>
      <c r="AJ431" s="482"/>
      <c r="AK431" s="482"/>
      <c r="AL431" s="482"/>
      <c r="AM431" s="482"/>
      <c r="AN431" s="482"/>
      <c r="AO431" s="482"/>
      <c r="AP431" s="482"/>
    </row>
    <row r="432" spans="1:42" ht="12.75" customHeight="1" x14ac:dyDescent="0.2">
      <c r="A432" s="482"/>
      <c r="B432" s="482"/>
      <c r="C432" s="482"/>
      <c r="D432" s="482"/>
      <c r="E432" s="482"/>
      <c r="F432" s="482"/>
      <c r="G432" s="482"/>
      <c r="H432" s="482"/>
      <c r="I432" s="482"/>
      <c r="J432" s="482"/>
      <c r="K432" s="482"/>
      <c r="L432" s="482"/>
      <c r="M432" s="482"/>
      <c r="N432" s="482"/>
      <c r="O432" s="482"/>
      <c r="P432" s="482"/>
      <c r="Q432" s="482"/>
      <c r="R432" s="482"/>
      <c r="S432" s="482"/>
      <c r="T432" s="482"/>
      <c r="U432" s="482"/>
      <c r="V432" s="482"/>
      <c r="W432" s="482"/>
      <c r="X432" s="482"/>
      <c r="Y432" s="482"/>
      <c r="Z432" s="482"/>
      <c r="AA432" s="482"/>
      <c r="AB432" s="482"/>
      <c r="AC432" s="482"/>
      <c r="AD432" s="482"/>
      <c r="AE432" s="482"/>
      <c r="AF432" s="482"/>
      <c r="AG432" s="482"/>
      <c r="AH432" s="482"/>
      <c r="AI432" s="482"/>
      <c r="AJ432" s="482"/>
      <c r="AK432" s="482"/>
      <c r="AL432" s="482"/>
      <c r="AM432" s="482"/>
      <c r="AN432" s="482"/>
      <c r="AO432" s="482"/>
      <c r="AP432" s="482"/>
    </row>
    <row r="433" spans="1:42" ht="12.75" customHeight="1" x14ac:dyDescent="0.2">
      <c r="A433" s="482"/>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2"/>
      <c r="Z433" s="482"/>
      <c r="AA433" s="482"/>
      <c r="AB433" s="482"/>
      <c r="AC433" s="482"/>
      <c r="AD433" s="482"/>
      <c r="AE433" s="482"/>
      <c r="AF433" s="482"/>
      <c r="AG433" s="482"/>
      <c r="AH433" s="482"/>
      <c r="AI433" s="482"/>
      <c r="AJ433" s="482"/>
      <c r="AK433" s="482"/>
      <c r="AL433" s="482"/>
      <c r="AM433" s="482"/>
      <c r="AN433" s="482"/>
      <c r="AO433" s="482"/>
      <c r="AP433" s="482"/>
    </row>
    <row r="434" spans="1:42" ht="12.75" customHeight="1" x14ac:dyDescent="0.2">
      <c r="A434" s="482"/>
      <c r="B434" s="482"/>
      <c r="C434" s="482"/>
      <c r="D434" s="482"/>
      <c r="E434" s="482"/>
      <c r="F434" s="482"/>
      <c r="G434" s="482"/>
      <c r="H434" s="482"/>
      <c r="I434" s="482"/>
      <c r="J434" s="482"/>
      <c r="K434" s="482"/>
      <c r="L434" s="482"/>
      <c r="M434" s="482"/>
      <c r="N434" s="482"/>
      <c r="O434" s="482"/>
      <c r="P434" s="482"/>
      <c r="Q434" s="482"/>
      <c r="R434" s="482"/>
      <c r="S434" s="482"/>
      <c r="T434" s="482"/>
      <c r="U434" s="482"/>
      <c r="V434" s="482"/>
      <c r="W434" s="482"/>
      <c r="X434" s="482"/>
      <c r="Y434" s="482"/>
      <c r="Z434" s="482"/>
      <c r="AA434" s="482"/>
      <c r="AB434" s="482"/>
      <c r="AC434" s="482"/>
      <c r="AD434" s="482"/>
      <c r="AE434" s="482"/>
      <c r="AF434" s="482"/>
      <c r="AG434" s="482"/>
      <c r="AH434" s="482"/>
      <c r="AI434" s="482"/>
      <c r="AJ434" s="482"/>
      <c r="AK434" s="482"/>
      <c r="AL434" s="482"/>
      <c r="AM434" s="482"/>
      <c r="AN434" s="482"/>
      <c r="AO434" s="482"/>
      <c r="AP434" s="482"/>
    </row>
    <row r="435" spans="1:42" ht="12.75" customHeight="1" x14ac:dyDescent="0.2">
      <c r="A435" s="482"/>
      <c r="B435" s="482"/>
      <c r="C435" s="482"/>
      <c r="D435" s="482"/>
      <c r="E435" s="482"/>
      <c r="F435" s="482"/>
      <c r="G435" s="482"/>
      <c r="H435" s="482"/>
      <c r="I435" s="482"/>
      <c r="J435" s="482"/>
      <c r="K435" s="482"/>
      <c r="L435" s="482"/>
      <c r="M435" s="482"/>
      <c r="N435" s="482"/>
      <c r="O435" s="482"/>
      <c r="P435" s="482"/>
      <c r="Q435" s="482"/>
      <c r="R435" s="482"/>
      <c r="S435" s="482"/>
      <c r="T435" s="482"/>
      <c r="U435" s="482"/>
      <c r="V435" s="482"/>
      <c r="W435" s="482"/>
      <c r="X435" s="482"/>
      <c r="Y435" s="482"/>
      <c r="Z435" s="482"/>
      <c r="AA435" s="482"/>
      <c r="AB435" s="482"/>
      <c r="AC435" s="482"/>
      <c r="AD435" s="482"/>
      <c r="AE435" s="482"/>
      <c r="AF435" s="482"/>
      <c r="AG435" s="482"/>
      <c r="AH435" s="482"/>
      <c r="AI435" s="482"/>
      <c r="AJ435" s="482"/>
      <c r="AK435" s="482"/>
      <c r="AL435" s="482"/>
      <c r="AM435" s="482"/>
      <c r="AN435" s="482"/>
      <c r="AO435" s="482"/>
      <c r="AP435" s="482"/>
    </row>
    <row r="436" spans="1:42" ht="12.75" customHeight="1" x14ac:dyDescent="0.2">
      <c r="A436" s="482"/>
      <c r="B436" s="482"/>
      <c r="C436" s="482"/>
      <c r="D436" s="482"/>
      <c r="E436" s="482"/>
      <c r="F436" s="482"/>
      <c r="G436" s="482"/>
      <c r="H436" s="482"/>
      <c r="I436" s="482"/>
      <c r="J436" s="482"/>
      <c r="K436" s="482"/>
      <c r="L436" s="482"/>
      <c r="M436" s="482"/>
      <c r="N436" s="482"/>
      <c r="O436" s="482"/>
      <c r="P436" s="482"/>
      <c r="Q436" s="482"/>
      <c r="R436" s="482"/>
      <c r="S436" s="482"/>
      <c r="T436" s="482"/>
      <c r="U436" s="482"/>
      <c r="V436" s="482"/>
      <c r="W436" s="482"/>
      <c r="X436" s="482"/>
      <c r="Y436" s="482"/>
      <c r="Z436" s="482"/>
      <c r="AA436" s="482"/>
      <c r="AB436" s="482"/>
      <c r="AC436" s="482"/>
      <c r="AD436" s="482"/>
      <c r="AE436" s="482"/>
      <c r="AF436" s="482"/>
      <c r="AG436" s="482"/>
      <c r="AH436" s="482"/>
      <c r="AI436" s="482"/>
      <c r="AJ436" s="482"/>
      <c r="AK436" s="482"/>
      <c r="AL436" s="482"/>
      <c r="AM436" s="482"/>
      <c r="AN436" s="482"/>
      <c r="AO436" s="482"/>
      <c r="AP436" s="482"/>
    </row>
    <row r="437" spans="1:42" ht="12.75" customHeight="1" x14ac:dyDescent="0.2">
      <c r="A437" s="482"/>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c r="AB437" s="482"/>
      <c r="AC437" s="482"/>
      <c r="AD437" s="482"/>
      <c r="AE437" s="482"/>
      <c r="AF437" s="482"/>
      <c r="AG437" s="482"/>
      <c r="AH437" s="482"/>
      <c r="AI437" s="482"/>
      <c r="AJ437" s="482"/>
      <c r="AK437" s="482"/>
      <c r="AL437" s="482"/>
      <c r="AM437" s="482"/>
      <c r="AN437" s="482"/>
      <c r="AO437" s="482"/>
      <c r="AP437" s="482"/>
    </row>
    <row r="438" spans="1:42" ht="12.75" customHeight="1" x14ac:dyDescent="0.2">
      <c r="A438" s="482"/>
      <c r="B438" s="482"/>
      <c r="C438" s="482"/>
      <c r="D438" s="482"/>
      <c r="E438" s="482"/>
      <c r="F438" s="482"/>
      <c r="G438" s="482"/>
      <c r="H438" s="482"/>
      <c r="I438" s="482"/>
      <c r="J438" s="482"/>
      <c r="K438" s="482"/>
      <c r="L438" s="482"/>
      <c r="M438" s="482"/>
      <c r="N438" s="482"/>
      <c r="O438" s="482"/>
      <c r="P438" s="482"/>
      <c r="Q438" s="482"/>
      <c r="R438" s="482"/>
      <c r="S438" s="482"/>
      <c r="T438" s="482"/>
      <c r="U438" s="482"/>
      <c r="V438" s="482"/>
      <c r="W438" s="482"/>
      <c r="X438" s="482"/>
      <c r="Y438" s="482"/>
      <c r="Z438" s="482"/>
      <c r="AA438" s="482"/>
      <c r="AB438" s="482"/>
      <c r="AC438" s="482"/>
      <c r="AD438" s="482"/>
      <c r="AE438" s="482"/>
      <c r="AF438" s="482"/>
      <c r="AG438" s="482"/>
      <c r="AH438" s="482"/>
      <c r="AI438" s="482"/>
      <c r="AJ438" s="482"/>
      <c r="AK438" s="482"/>
      <c r="AL438" s="482"/>
      <c r="AM438" s="482"/>
      <c r="AN438" s="482"/>
      <c r="AO438" s="482"/>
      <c r="AP438" s="482"/>
    </row>
    <row r="439" spans="1:42" ht="12.75" customHeight="1" x14ac:dyDescent="0.2">
      <c r="A439" s="482"/>
      <c r="B439" s="482"/>
      <c r="C439" s="482"/>
      <c r="D439" s="482"/>
      <c r="E439" s="482"/>
      <c r="F439" s="482"/>
      <c r="G439" s="482"/>
      <c r="H439" s="482"/>
      <c r="I439" s="482"/>
      <c r="J439" s="482"/>
      <c r="K439" s="482"/>
      <c r="L439" s="482"/>
      <c r="M439" s="482"/>
      <c r="N439" s="482"/>
      <c r="O439" s="482"/>
      <c r="P439" s="482"/>
      <c r="Q439" s="482"/>
      <c r="R439" s="482"/>
      <c r="S439" s="482"/>
      <c r="T439" s="482"/>
      <c r="U439" s="482"/>
      <c r="V439" s="482"/>
      <c r="W439" s="482"/>
      <c r="X439" s="482"/>
      <c r="Y439" s="482"/>
      <c r="Z439" s="482"/>
      <c r="AA439" s="482"/>
      <c r="AB439" s="482"/>
      <c r="AC439" s="482"/>
      <c r="AD439" s="482"/>
      <c r="AE439" s="482"/>
      <c r="AF439" s="482"/>
      <c r="AG439" s="482"/>
      <c r="AH439" s="482"/>
      <c r="AI439" s="482"/>
      <c r="AJ439" s="482"/>
      <c r="AK439" s="482"/>
      <c r="AL439" s="482"/>
      <c r="AM439" s="482"/>
      <c r="AN439" s="482"/>
      <c r="AO439" s="482"/>
      <c r="AP439" s="482"/>
    </row>
    <row r="440" spans="1:42" ht="12.75" customHeight="1" x14ac:dyDescent="0.2">
      <c r="A440" s="482"/>
      <c r="B440" s="482"/>
      <c r="C440" s="482"/>
      <c r="D440" s="482"/>
      <c r="E440" s="482"/>
      <c r="F440" s="482"/>
      <c r="G440" s="482"/>
      <c r="H440" s="482"/>
      <c r="I440" s="482"/>
      <c r="J440" s="482"/>
      <c r="K440" s="482"/>
      <c r="L440" s="482"/>
      <c r="M440" s="482"/>
      <c r="N440" s="482"/>
      <c r="O440" s="482"/>
      <c r="P440" s="482"/>
      <c r="Q440" s="482"/>
      <c r="R440" s="482"/>
      <c r="S440" s="482"/>
      <c r="T440" s="482"/>
      <c r="U440" s="482"/>
      <c r="V440" s="482"/>
      <c r="W440" s="482"/>
      <c r="X440" s="482"/>
      <c r="Y440" s="482"/>
      <c r="Z440" s="482"/>
      <c r="AA440" s="482"/>
      <c r="AB440" s="482"/>
      <c r="AC440" s="482"/>
      <c r="AD440" s="482"/>
      <c r="AE440" s="482"/>
      <c r="AF440" s="482"/>
      <c r="AG440" s="482"/>
      <c r="AH440" s="482"/>
      <c r="AI440" s="482"/>
      <c r="AJ440" s="482"/>
      <c r="AK440" s="482"/>
      <c r="AL440" s="482"/>
      <c r="AM440" s="482"/>
      <c r="AN440" s="482"/>
      <c r="AO440" s="482"/>
      <c r="AP440" s="482"/>
    </row>
    <row r="441" spans="1:42" ht="12.75" customHeight="1" x14ac:dyDescent="0.2">
      <c r="A441" s="482"/>
      <c r="B441" s="482"/>
      <c r="C441" s="482"/>
      <c r="D441" s="482"/>
      <c r="E441" s="482"/>
      <c r="F441" s="482"/>
      <c r="G441" s="482"/>
      <c r="H441" s="482"/>
      <c r="I441" s="482"/>
      <c r="J441" s="482"/>
      <c r="K441" s="482"/>
      <c r="L441" s="482"/>
      <c r="M441" s="482"/>
      <c r="N441" s="482"/>
      <c r="O441" s="482"/>
      <c r="P441" s="482"/>
      <c r="Q441" s="482"/>
      <c r="R441" s="482"/>
      <c r="S441" s="482"/>
      <c r="T441" s="482"/>
      <c r="U441" s="482"/>
      <c r="V441" s="482"/>
      <c r="W441" s="482"/>
      <c r="X441" s="482"/>
      <c r="Y441" s="482"/>
      <c r="Z441" s="482"/>
      <c r="AA441" s="482"/>
      <c r="AB441" s="482"/>
      <c r="AC441" s="482"/>
      <c r="AD441" s="482"/>
      <c r="AE441" s="482"/>
      <c r="AF441" s="482"/>
      <c r="AG441" s="482"/>
      <c r="AH441" s="482"/>
      <c r="AI441" s="482"/>
      <c r="AJ441" s="482"/>
      <c r="AK441" s="482"/>
      <c r="AL441" s="482"/>
      <c r="AM441" s="482"/>
      <c r="AN441" s="482"/>
      <c r="AO441" s="482"/>
      <c r="AP441" s="482"/>
    </row>
    <row r="442" spans="1:42" ht="12.75" customHeight="1" x14ac:dyDescent="0.2">
      <c r="A442" s="482"/>
      <c r="B442" s="482"/>
      <c r="C442" s="482"/>
      <c r="D442" s="482"/>
      <c r="E442" s="482"/>
      <c r="F442" s="482"/>
      <c r="G442" s="482"/>
      <c r="H442" s="482"/>
      <c r="I442" s="482"/>
      <c r="J442" s="482"/>
      <c r="K442" s="482"/>
      <c r="L442" s="482"/>
      <c r="M442" s="482"/>
      <c r="N442" s="482"/>
      <c r="O442" s="482"/>
      <c r="P442" s="482"/>
      <c r="Q442" s="482"/>
      <c r="R442" s="482"/>
      <c r="S442" s="482"/>
      <c r="T442" s="482"/>
      <c r="U442" s="482"/>
      <c r="V442" s="482"/>
      <c r="W442" s="482"/>
      <c r="X442" s="482"/>
      <c r="Y442" s="482"/>
      <c r="Z442" s="482"/>
      <c r="AA442" s="482"/>
      <c r="AB442" s="482"/>
      <c r="AC442" s="482"/>
      <c r="AD442" s="482"/>
      <c r="AE442" s="482"/>
      <c r="AF442" s="482"/>
      <c r="AG442" s="482"/>
      <c r="AH442" s="482"/>
      <c r="AI442" s="482"/>
      <c r="AJ442" s="482"/>
      <c r="AK442" s="482"/>
      <c r="AL442" s="482"/>
      <c r="AM442" s="482"/>
      <c r="AN442" s="482"/>
      <c r="AO442" s="482"/>
      <c r="AP442" s="482"/>
    </row>
    <row r="443" spans="1:42" ht="12.75" customHeight="1" x14ac:dyDescent="0.2">
      <c r="A443" s="482"/>
      <c r="B443" s="482"/>
      <c r="C443" s="482"/>
      <c r="D443" s="482"/>
      <c r="E443" s="482"/>
      <c r="F443" s="482"/>
      <c r="G443" s="482"/>
      <c r="H443" s="482"/>
      <c r="I443" s="482"/>
      <c r="J443" s="482"/>
      <c r="K443" s="482"/>
      <c r="L443" s="482"/>
      <c r="M443" s="482"/>
      <c r="N443" s="482"/>
      <c r="O443" s="482"/>
      <c r="P443" s="482"/>
      <c r="Q443" s="482"/>
      <c r="R443" s="482"/>
      <c r="S443" s="482"/>
      <c r="T443" s="482"/>
      <c r="U443" s="482"/>
      <c r="V443" s="482"/>
      <c r="W443" s="482"/>
      <c r="X443" s="482"/>
      <c r="Y443" s="482"/>
      <c r="Z443" s="482"/>
      <c r="AA443" s="482"/>
      <c r="AB443" s="482"/>
      <c r="AC443" s="482"/>
      <c r="AD443" s="482"/>
      <c r="AE443" s="482"/>
      <c r="AF443" s="482"/>
      <c r="AG443" s="482"/>
      <c r="AH443" s="482"/>
      <c r="AI443" s="482"/>
      <c r="AJ443" s="482"/>
      <c r="AK443" s="482"/>
      <c r="AL443" s="482"/>
      <c r="AM443" s="482"/>
      <c r="AN443" s="482"/>
      <c r="AO443" s="482"/>
      <c r="AP443" s="482"/>
    </row>
    <row r="444" spans="1:42" ht="12.75" customHeight="1" x14ac:dyDescent="0.2">
      <c r="A444" s="482"/>
      <c r="B444" s="482"/>
      <c r="C444" s="482"/>
      <c r="D444" s="482"/>
      <c r="E444" s="482"/>
      <c r="F444" s="482"/>
      <c r="G444" s="482"/>
      <c r="H444" s="482"/>
      <c r="I444" s="482"/>
      <c r="J444" s="482"/>
      <c r="K444" s="482"/>
      <c r="L444" s="482"/>
      <c r="M444" s="482"/>
      <c r="N444" s="482"/>
      <c r="O444" s="482"/>
      <c r="P444" s="482"/>
      <c r="Q444" s="482"/>
      <c r="R444" s="482"/>
      <c r="S444" s="482"/>
      <c r="T444" s="482"/>
      <c r="U444" s="482"/>
      <c r="V444" s="482"/>
      <c r="W444" s="482"/>
      <c r="X444" s="482"/>
      <c r="Y444" s="482"/>
      <c r="Z444" s="482"/>
      <c r="AA444" s="482"/>
      <c r="AB444" s="482"/>
      <c r="AC444" s="482"/>
      <c r="AD444" s="482"/>
      <c r="AE444" s="482"/>
      <c r="AF444" s="482"/>
      <c r="AG444" s="482"/>
      <c r="AH444" s="482"/>
      <c r="AI444" s="482"/>
      <c r="AJ444" s="482"/>
      <c r="AK444" s="482"/>
      <c r="AL444" s="482"/>
      <c r="AM444" s="482"/>
      <c r="AN444" s="482"/>
      <c r="AO444" s="482"/>
      <c r="AP444" s="482"/>
    </row>
    <row r="445" spans="1:42" ht="12.75" customHeight="1" x14ac:dyDescent="0.2">
      <c r="A445" s="482"/>
      <c r="B445" s="482"/>
      <c r="C445" s="482"/>
      <c r="D445" s="482"/>
      <c r="E445" s="482"/>
      <c r="F445" s="482"/>
      <c r="G445" s="482"/>
      <c r="H445" s="482"/>
      <c r="I445" s="482"/>
      <c r="J445" s="482"/>
      <c r="K445" s="482"/>
      <c r="L445" s="482"/>
      <c r="M445" s="482"/>
      <c r="N445" s="482"/>
      <c r="O445" s="482"/>
      <c r="P445" s="482"/>
      <c r="Q445" s="482"/>
      <c r="R445" s="482"/>
      <c r="S445" s="482"/>
      <c r="T445" s="482"/>
      <c r="U445" s="482"/>
      <c r="V445" s="482"/>
      <c r="W445" s="482"/>
      <c r="X445" s="482"/>
      <c r="Y445" s="482"/>
      <c r="Z445" s="482"/>
      <c r="AA445" s="482"/>
      <c r="AB445" s="482"/>
      <c r="AC445" s="482"/>
      <c r="AD445" s="482"/>
      <c r="AE445" s="482"/>
      <c r="AF445" s="482"/>
      <c r="AG445" s="482"/>
      <c r="AH445" s="482"/>
      <c r="AI445" s="482"/>
      <c r="AJ445" s="482"/>
      <c r="AK445" s="482"/>
      <c r="AL445" s="482"/>
      <c r="AM445" s="482"/>
      <c r="AN445" s="482"/>
      <c r="AO445" s="482"/>
      <c r="AP445" s="482"/>
    </row>
    <row r="446" spans="1:42" ht="12.75" customHeight="1" x14ac:dyDescent="0.2">
      <c r="A446" s="482"/>
      <c r="B446" s="482"/>
      <c r="C446" s="482"/>
      <c r="D446" s="482"/>
      <c r="E446" s="482"/>
      <c r="F446" s="482"/>
      <c r="G446" s="482"/>
      <c r="H446" s="482"/>
      <c r="I446" s="482"/>
      <c r="J446" s="482"/>
      <c r="K446" s="482"/>
      <c r="L446" s="482"/>
      <c r="M446" s="482"/>
      <c r="N446" s="482"/>
      <c r="O446" s="482"/>
      <c r="P446" s="482"/>
      <c r="Q446" s="482"/>
      <c r="R446" s="482"/>
      <c r="S446" s="482"/>
      <c r="T446" s="482"/>
      <c r="U446" s="482"/>
      <c r="V446" s="482"/>
      <c r="W446" s="482"/>
      <c r="X446" s="482"/>
      <c r="Y446" s="482"/>
      <c r="Z446" s="482"/>
      <c r="AA446" s="482"/>
      <c r="AB446" s="482"/>
      <c r="AC446" s="482"/>
      <c r="AD446" s="482"/>
      <c r="AE446" s="482"/>
      <c r="AF446" s="482"/>
      <c r="AG446" s="482"/>
      <c r="AH446" s="482"/>
      <c r="AI446" s="482"/>
      <c r="AJ446" s="482"/>
      <c r="AK446" s="482"/>
      <c r="AL446" s="482"/>
      <c r="AM446" s="482"/>
      <c r="AN446" s="482"/>
      <c r="AO446" s="482"/>
      <c r="AP446" s="482"/>
    </row>
    <row r="447" spans="1:42" ht="12.75" customHeight="1" x14ac:dyDescent="0.2">
      <c r="A447" s="482"/>
      <c r="B447" s="482"/>
      <c r="C447" s="482"/>
      <c r="D447" s="482"/>
      <c r="E447" s="482"/>
      <c r="F447" s="482"/>
      <c r="G447" s="482"/>
      <c r="H447" s="482"/>
      <c r="I447" s="482"/>
      <c r="J447" s="482"/>
      <c r="K447" s="482"/>
      <c r="L447" s="482"/>
      <c r="M447" s="482"/>
      <c r="N447" s="482"/>
      <c r="O447" s="482"/>
      <c r="P447" s="482"/>
      <c r="Q447" s="482"/>
      <c r="R447" s="482"/>
      <c r="S447" s="482"/>
      <c r="T447" s="482"/>
      <c r="U447" s="482"/>
      <c r="V447" s="482"/>
      <c r="W447" s="482"/>
      <c r="X447" s="482"/>
      <c r="Y447" s="482"/>
      <c r="Z447" s="482"/>
      <c r="AA447" s="482"/>
      <c r="AB447" s="482"/>
      <c r="AC447" s="482"/>
      <c r="AD447" s="482"/>
      <c r="AE447" s="482"/>
      <c r="AF447" s="482"/>
      <c r="AG447" s="482"/>
      <c r="AH447" s="482"/>
      <c r="AI447" s="482"/>
      <c r="AJ447" s="482"/>
      <c r="AK447" s="482"/>
      <c r="AL447" s="482"/>
      <c r="AM447" s="482"/>
      <c r="AN447" s="482"/>
      <c r="AO447" s="482"/>
      <c r="AP447" s="482"/>
    </row>
    <row r="448" spans="1:42" ht="12.75" customHeight="1" x14ac:dyDescent="0.2">
      <c r="A448" s="482"/>
      <c r="B448" s="482"/>
      <c r="C448" s="482"/>
      <c r="D448" s="482"/>
      <c r="E448" s="482"/>
      <c r="F448" s="482"/>
      <c r="G448" s="482"/>
      <c r="H448" s="482"/>
      <c r="I448" s="482"/>
      <c r="J448" s="482"/>
      <c r="K448" s="482"/>
      <c r="L448" s="482"/>
      <c r="M448" s="482"/>
      <c r="N448" s="482"/>
      <c r="O448" s="482"/>
      <c r="P448" s="482"/>
      <c r="Q448" s="482"/>
      <c r="R448" s="482"/>
      <c r="S448" s="482"/>
      <c r="T448" s="482"/>
      <c r="U448" s="482"/>
      <c r="V448" s="482"/>
      <c r="W448" s="482"/>
      <c r="X448" s="482"/>
      <c r="Y448" s="482"/>
      <c r="Z448" s="482"/>
      <c r="AA448" s="482"/>
      <c r="AB448" s="482"/>
      <c r="AC448" s="482"/>
      <c r="AD448" s="482"/>
      <c r="AE448" s="482"/>
      <c r="AF448" s="482"/>
      <c r="AG448" s="482"/>
      <c r="AH448" s="482"/>
      <c r="AI448" s="482"/>
      <c r="AJ448" s="482"/>
      <c r="AK448" s="482"/>
      <c r="AL448" s="482"/>
      <c r="AM448" s="482"/>
      <c r="AN448" s="482"/>
      <c r="AO448" s="482"/>
      <c r="AP448" s="482"/>
    </row>
    <row r="449" spans="1:42" ht="12.75" customHeight="1" x14ac:dyDescent="0.2">
      <c r="A449" s="482"/>
      <c r="B449" s="482"/>
      <c r="C449" s="482"/>
      <c r="D449" s="482"/>
      <c r="E449" s="482"/>
      <c r="F449" s="482"/>
      <c r="G449" s="482"/>
      <c r="H449" s="482"/>
      <c r="I449" s="482"/>
      <c r="J449" s="482"/>
      <c r="K449" s="482"/>
      <c r="L449" s="482"/>
      <c r="M449" s="482"/>
      <c r="N449" s="482"/>
      <c r="O449" s="482"/>
      <c r="P449" s="482"/>
      <c r="Q449" s="482"/>
      <c r="R449" s="482"/>
      <c r="S449" s="482"/>
      <c r="T449" s="482"/>
      <c r="U449" s="482"/>
      <c r="V449" s="482"/>
      <c r="W449" s="482"/>
      <c r="X449" s="482"/>
      <c r="Y449" s="482"/>
      <c r="Z449" s="482"/>
      <c r="AA449" s="482"/>
      <c r="AB449" s="482"/>
      <c r="AC449" s="482"/>
      <c r="AD449" s="482"/>
      <c r="AE449" s="482"/>
      <c r="AF449" s="482"/>
      <c r="AG449" s="482"/>
      <c r="AH449" s="482"/>
      <c r="AI449" s="482"/>
      <c r="AJ449" s="482"/>
      <c r="AK449" s="482"/>
      <c r="AL449" s="482"/>
      <c r="AM449" s="482"/>
      <c r="AN449" s="482"/>
      <c r="AO449" s="482"/>
      <c r="AP449" s="482"/>
    </row>
    <row r="450" spans="1:42" ht="12.75" customHeight="1" x14ac:dyDescent="0.2">
      <c r="A450" s="482"/>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82"/>
      <c r="Z450" s="482"/>
      <c r="AA450" s="482"/>
      <c r="AB450" s="482"/>
      <c r="AC450" s="482"/>
      <c r="AD450" s="482"/>
      <c r="AE450" s="482"/>
      <c r="AF450" s="482"/>
      <c r="AG450" s="482"/>
      <c r="AH450" s="482"/>
      <c r="AI450" s="482"/>
      <c r="AJ450" s="482"/>
      <c r="AK450" s="482"/>
      <c r="AL450" s="482"/>
      <c r="AM450" s="482"/>
      <c r="AN450" s="482"/>
      <c r="AO450" s="482"/>
      <c r="AP450" s="482"/>
    </row>
    <row r="451" spans="1:42" ht="12.75" customHeight="1" x14ac:dyDescent="0.2">
      <c r="A451" s="482"/>
      <c r="B451" s="482"/>
      <c r="C451" s="482"/>
      <c r="D451" s="482"/>
      <c r="E451" s="482"/>
      <c r="F451" s="482"/>
      <c r="G451" s="482"/>
      <c r="H451" s="482"/>
      <c r="I451" s="482"/>
      <c r="J451" s="482"/>
      <c r="K451" s="482"/>
      <c r="L451" s="482"/>
      <c r="M451" s="482"/>
      <c r="N451" s="482"/>
      <c r="O451" s="482"/>
      <c r="P451" s="482"/>
      <c r="Q451" s="482"/>
      <c r="R451" s="482"/>
      <c r="S451" s="482"/>
      <c r="T451" s="482"/>
      <c r="U451" s="482"/>
      <c r="V451" s="482"/>
      <c r="W451" s="482"/>
      <c r="X451" s="482"/>
      <c r="Y451" s="482"/>
      <c r="Z451" s="482"/>
      <c r="AA451" s="482"/>
      <c r="AB451" s="482"/>
      <c r="AC451" s="482"/>
      <c r="AD451" s="482"/>
      <c r="AE451" s="482"/>
      <c r="AF451" s="482"/>
      <c r="AG451" s="482"/>
      <c r="AH451" s="482"/>
      <c r="AI451" s="482"/>
      <c r="AJ451" s="482"/>
      <c r="AK451" s="482"/>
      <c r="AL451" s="482"/>
      <c r="AM451" s="482"/>
      <c r="AN451" s="482"/>
      <c r="AO451" s="482"/>
      <c r="AP451" s="482"/>
    </row>
    <row r="452" spans="1:42" ht="12.75" customHeight="1" x14ac:dyDescent="0.2">
      <c r="A452" s="482"/>
      <c r="B452" s="482"/>
      <c r="C452" s="482"/>
      <c r="D452" s="482"/>
      <c r="E452" s="482"/>
      <c r="F452" s="482"/>
      <c r="G452" s="482"/>
      <c r="H452" s="482"/>
      <c r="I452" s="482"/>
      <c r="J452" s="482"/>
      <c r="K452" s="482"/>
      <c r="L452" s="482"/>
      <c r="M452" s="482"/>
      <c r="N452" s="482"/>
      <c r="O452" s="482"/>
      <c r="P452" s="482"/>
      <c r="Q452" s="482"/>
      <c r="R452" s="482"/>
      <c r="S452" s="482"/>
      <c r="T452" s="482"/>
      <c r="U452" s="482"/>
      <c r="V452" s="482"/>
      <c r="W452" s="482"/>
      <c r="X452" s="482"/>
      <c r="Y452" s="482"/>
      <c r="Z452" s="482"/>
      <c r="AA452" s="482"/>
      <c r="AB452" s="482"/>
      <c r="AC452" s="482"/>
      <c r="AD452" s="482"/>
      <c r="AE452" s="482"/>
      <c r="AF452" s="482"/>
      <c r="AG452" s="482"/>
      <c r="AH452" s="482"/>
      <c r="AI452" s="482"/>
      <c r="AJ452" s="482"/>
      <c r="AK452" s="482"/>
      <c r="AL452" s="482"/>
      <c r="AM452" s="482"/>
      <c r="AN452" s="482"/>
      <c r="AO452" s="482"/>
      <c r="AP452" s="482"/>
    </row>
    <row r="453" spans="1:42" ht="12.75" customHeight="1" x14ac:dyDescent="0.2">
      <c r="A453" s="482"/>
      <c r="B453" s="482"/>
      <c r="C453" s="482"/>
      <c r="D453" s="482"/>
      <c r="E453" s="482"/>
      <c r="F453" s="482"/>
      <c r="G453" s="482"/>
      <c r="H453" s="482"/>
      <c r="I453" s="482"/>
      <c r="J453" s="482"/>
      <c r="K453" s="482"/>
      <c r="L453" s="482"/>
      <c r="M453" s="482"/>
      <c r="N453" s="482"/>
      <c r="O453" s="482"/>
      <c r="P453" s="482"/>
      <c r="Q453" s="482"/>
      <c r="R453" s="482"/>
      <c r="S453" s="482"/>
      <c r="T453" s="482"/>
      <c r="U453" s="482"/>
      <c r="V453" s="482"/>
      <c r="W453" s="482"/>
      <c r="X453" s="482"/>
      <c r="Y453" s="482"/>
      <c r="Z453" s="482"/>
      <c r="AA453" s="482"/>
      <c r="AB453" s="482"/>
      <c r="AC453" s="482"/>
      <c r="AD453" s="482"/>
      <c r="AE453" s="482"/>
      <c r="AF453" s="482"/>
      <c r="AG453" s="482"/>
      <c r="AH453" s="482"/>
      <c r="AI453" s="482"/>
      <c r="AJ453" s="482"/>
      <c r="AK453" s="482"/>
      <c r="AL453" s="482"/>
      <c r="AM453" s="482"/>
      <c r="AN453" s="482"/>
      <c r="AO453" s="482"/>
      <c r="AP453" s="482"/>
    </row>
    <row r="454" spans="1:42" ht="12.75" customHeight="1" x14ac:dyDescent="0.2">
      <c r="A454" s="482"/>
      <c r="B454" s="482"/>
      <c r="C454" s="482"/>
      <c r="D454" s="482"/>
      <c r="E454" s="482"/>
      <c r="F454" s="482"/>
      <c r="G454" s="482"/>
      <c r="H454" s="482"/>
      <c r="I454" s="482"/>
      <c r="J454" s="482"/>
      <c r="K454" s="482"/>
      <c r="L454" s="482"/>
      <c r="M454" s="482"/>
      <c r="N454" s="482"/>
      <c r="O454" s="482"/>
      <c r="P454" s="482"/>
      <c r="Q454" s="482"/>
      <c r="R454" s="482"/>
      <c r="S454" s="482"/>
      <c r="T454" s="482"/>
      <c r="U454" s="482"/>
      <c r="V454" s="482"/>
      <c r="W454" s="482"/>
      <c r="X454" s="482"/>
      <c r="Y454" s="482"/>
      <c r="Z454" s="482"/>
      <c r="AA454" s="482"/>
      <c r="AB454" s="482"/>
      <c r="AC454" s="482"/>
      <c r="AD454" s="482"/>
      <c r="AE454" s="482"/>
      <c r="AF454" s="482"/>
      <c r="AG454" s="482"/>
      <c r="AH454" s="482"/>
      <c r="AI454" s="482"/>
      <c r="AJ454" s="482"/>
      <c r="AK454" s="482"/>
      <c r="AL454" s="482"/>
      <c r="AM454" s="482"/>
      <c r="AN454" s="482"/>
      <c r="AO454" s="482"/>
      <c r="AP454" s="482"/>
    </row>
    <row r="455" spans="1:42" ht="12.75" customHeight="1" x14ac:dyDescent="0.2">
      <c r="A455" s="482"/>
      <c r="B455" s="482"/>
      <c r="C455" s="482"/>
      <c r="D455" s="482"/>
      <c r="E455" s="482"/>
      <c r="F455" s="482"/>
      <c r="G455" s="482"/>
      <c r="H455" s="482"/>
      <c r="I455" s="482"/>
      <c r="J455" s="482"/>
      <c r="K455" s="482"/>
      <c r="L455" s="482"/>
      <c r="M455" s="482"/>
      <c r="N455" s="482"/>
      <c r="O455" s="482"/>
      <c r="P455" s="482"/>
      <c r="Q455" s="482"/>
      <c r="R455" s="482"/>
      <c r="S455" s="482"/>
      <c r="T455" s="482"/>
      <c r="U455" s="482"/>
      <c r="V455" s="482"/>
      <c r="W455" s="482"/>
      <c r="X455" s="482"/>
      <c r="Y455" s="482"/>
      <c r="Z455" s="482"/>
      <c r="AA455" s="482"/>
      <c r="AB455" s="482"/>
      <c r="AC455" s="482"/>
      <c r="AD455" s="482"/>
      <c r="AE455" s="482"/>
      <c r="AF455" s="482"/>
      <c r="AG455" s="482"/>
      <c r="AH455" s="482"/>
      <c r="AI455" s="482"/>
      <c r="AJ455" s="482"/>
      <c r="AK455" s="482"/>
      <c r="AL455" s="482"/>
      <c r="AM455" s="482"/>
      <c r="AN455" s="482"/>
      <c r="AO455" s="482"/>
      <c r="AP455" s="482"/>
    </row>
    <row r="456" spans="1:42" ht="12.75" customHeight="1" x14ac:dyDescent="0.2">
      <c r="A456" s="482"/>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82"/>
      <c r="Y456" s="482"/>
      <c r="Z456" s="482"/>
      <c r="AA456" s="482"/>
      <c r="AB456" s="482"/>
      <c r="AC456" s="482"/>
      <c r="AD456" s="482"/>
      <c r="AE456" s="482"/>
      <c r="AF456" s="482"/>
      <c r="AG456" s="482"/>
      <c r="AH456" s="482"/>
      <c r="AI456" s="482"/>
      <c r="AJ456" s="482"/>
      <c r="AK456" s="482"/>
      <c r="AL456" s="482"/>
      <c r="AM456" s="482"/>
      <c r="AN456" s="482"/>
      <c r="AO456" s="482"/>
      <c r="AP456" s="482"/>
    </row>
    <row r="457" spans="1:42" ht="12.75" customHeight="1" x14ac:dyDescent="0.2">
      <c r="A457" s="482"/>
      <c r="B457" s="482"/>
      <c r="C457" s="482"/>
      <c r="D457" s="482"/>
      <c r="E457" s="482"/>
      <c r="F457" s="482"/>
      <c r="G457" s="482"/>
      <c r="H457" s="482"/>
      <c r="I457" s="482"/>
      <c r="J457" s="482"/>
      <c r="K457" s="482"/>
      <c r="L457" s="482"/>
      <c r="M457" s="482"/>
      <c r="N457" s="482"/>
      <c r="O457" s="482"/>
      <c r="P457" s="482"/>
      <c r="Q457" s="482"/>
      <c r="R457" s="482"/>
      <c r="S457" s="482"/>
      <c r="T457" s="482"/>
      <c r="U457" s="482"/>
      <c r="V457" s="482"/>
      <c r="W457" s="482"/>
      <c r="X457" s="482"/>
      <c r="Y457" s="482"/>
      <c r="Z457" s="482"/>
      <c r="AA457" s="482"/>
      <c r="AB457" s="482"/>
      <c r="AC457" s="482"/>
      <c r="AD457" s="482"/>
      <c r="AE457" s="482"/>
      <c r="AF457" s="482"/>
      <c r="AG457" s="482"/>
      <c r="AH457" s="482"/>
      <c r="AI457" s="482"/>
      <c r="AJ457" s="482"/>
      <c r="AK457" s="482"/>
      <c r="AL457" s="482"/>
      <c r="AM457" s="482"/>
      <c r="AN457" s="482"/>
      <c r="AO457" s="482"/>
      <c r="AP457" s="482"/>
    </row>
    <row r="458" spans="1:42" ht="12.75" customHeight="1" x14ac:dyDescent="0.2">
      <c r="A458" s="482"/>
      <c r="B458" s="482"/>
      <c r="C458" s="482"/>
      <c r="D458" s="482"/>
      <c r="E458" s="482"/>
      <c r="F458" s="482"/>
      <c r="G458" s="482"/>
      <c r="H458" s="482"/>
      <c r="I458" s="482"/>
      <c r="J458" s="482"/>
      <c r="K458" s="482"/>
      <c r="L458" s="482"/>
      <c r="M458" s="482"/>
      <c r="N458" s="482"/>
      <c r="O458" s="482"/>
      <c r="P458" s="482"/>
      <c r="Q458" s="482"/>
      <c r="R458" s="482"/>
      <c r="S458" s="482"/>
      <c r="T458" s="482"/>
      <c r="U458" s="482"/>
      <c r="V458" s="482"/>
      <c r="W458" s="482"/>
      <c r="X458" s="482"/>
      <c r="Y458" s="482"/>
      <c r="Z458" s="482"/>
      <c r="AA458" s="482"/>
      <c r="AB458" s="482"/>
      <c r="AC458" s="482"/>
      <c r="AD458" s="482"/>
      <c r="AE458" s="482"/>
      <c r="AF458" s="482"/>
      <c r="AG458" s="482"/>
      <c r="AH458" s="482"/>
      <c r="AI458" s="482"/>
      <c r="AJ458" s="482"/>
      <c r="AK458" s="482"/>
      <c r="AL458" s="482"/>
      <c r="AM458" s="482"/>
      <c r="AN458" s="482"/>
      <c r="AO458" s="482"/>
      <c r="AP458" s="482"/>
    </row>
    <row r="459" spans="1:42" ht="12.75" customHeight="1" x14ac:dyDescent="0.2">
      <c r="A459" s="482"/>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2"/>
      <c r="Z459" s="482"/>
      <c r="AA459" s="482"/>
      <c r="AB459" s="482"/>
      <c r="AC459" s="482"/>
      <c r="AD459" s="482"/>
      <c r="AE459" s="482"/>
      <c r="AF459" s="482"/>
      <c r="AG459" s="482"/>
      <c r="AH459" s="482"/>
      <c r="AI459" s="482"/>
      <c r="AJ459" s="482"/>
      <c r="AK459" s="482"/>
      <c r="AL459" s="482"/>
      <c r="AM459" s="482"/>
      <c r="AN459" s="482"/>
      <c r="AO459" s="482"/>
      <c r="AP459" s="482"/>
    </row>
    <row r="460" spans="1:42" ht="12.75" customHeight="1" x14ac:dyDescent="0.2">
      <c r="A460" s="482"/>
      <c r="B460" s="482"/>
      <c r="C460" s="482"/>
      <c r="D460" s="482"/>
      <c r="E460" s="482"/>
      <c r="F460" s="482"/>
      <c r="G460" s="482"/>
      <c r="H460" s="482"/>
      <c r="I460" s="482"/>
      <c r="J460" s="482"/>
      <c r="K460" s="482"/>
      <c r="L460" s="482"/>
      <c r="M460" s="482"/>
      <c r="N460" s="482"/>
      <c r="O460" s="482"/>
      <c r="P460" s="482"/>
      <c r="Q460" s="482"/>
      <c r="R460" s="482"/>
      <c r="S460" s="482"/>
      <c r="T460" s="482"/>
      <c r="U460" s="482"/>
      <c r="V460" s="482"/>
      <c r="W460" s="482"/>
      <c r="X460" s="482"/>
      <c r="Y460" s="482"/>
      <c r="Z460" s="482"/>
      <c r="AA460" s="482"/>
      <c r="AB460" s="482"/>
      <c r="AC460" s="482"/>
      <c r="AD460" s="482"/>
      <c r="AE460" s="482"/>
      <c r="AF460" s="482"/>
      <c r="AG460" s="482"/>
      <c r="AH460" s="482"/>
      <c r="AI460" s="482"/>
      <c r="AJ460" s="482"/>
      <c r="AK460" s="482"/>
      <c r="AL460" s="482"/>
      <c r="AM460" s="482"/>
      <c r="AN460" s="482"/>
      <c r="AO460" s="482"/>
      <c r="AP460" s="482"/>
    </row>
    <row r="461" spans="1:42" ht="12.75" customHeight="1" x14ac:dyDescent="0.2">
      <c r="A461" s="482"/>
      <c r="B461" s="482"/>
      <c r="C461" s="482"/>
      <c r="D461" s="482"/>
      <c r="E461" s="482"/>
      <c r="F461" s="482"/>
      <c r="G461" s="482"/>
      <c r="H461" s="482"/>
      <c r="I461" s="482"/>
      <c r="J461" s="482"/>
      <c r="K461" s="482"/>
      <c r="L461" s="482"/>
      <c r="M461" s="482"/>
      <c r="N461" s="482"/>
      <c r="O461" s="482"/>
      <c r="P461" s="482"/>
      <c r="Q461" s="482"/>
      <c r="R461" s="482"/>
      <c r="S461" s="482"/>
      <c r="T461" s="482"/>
      <c r="U461" s="482"/>
      <c r="V461" s="482"/>
      <c r="W461" s="482"/>
      <c r="X461" s="482"/>
      <c r="Y461" s="482"/>
      <c r="Z461" s="482"/>
      <c r="AA461" s="482"/>
      <c r="AB461" s="482"/>
      <c r="AC461" s="482"/>
      <c r="AD461" s="482"/>
      <c r="AE461" s="482"/>
      <c r="AF461" s="482"/>
      <c r="AG461" s="482"/>
      <c r="AH461" s="482"/>
      <c r="AI461" s="482"/>
      <c r="AJ461" s="482"/>
      <c r="AK461" s="482"/>
      <c r="AL461" s="482"/>
      <c r="AM461" s="482"/>
      <c r="AN461" s="482"/>
      <c r="AO461" s="482"/>
      <c r="AP461" s="482"/>
    </row>
    <row r="462" spans="1:42" ht="12.75" customHeight="1" x14ac:dyDescent="0.2">
      <c r="A462" s="482"/>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2"/>
      <c r="Z462" s="482"/>
      <c r="AA462" s="482"/>
      <c r="AB462" s="482"/>
      <c r="AC462" s="482"/>
      <c r="AD462" s="482"/>
      <c r="AE462" s="482"/>
      <c r="AF462" s="482"/>
      <c r="AG462" s="482"/>
      <c r="AH462" s="482"/>
      <c r="AI462" s="482"/>
      <c r="AJ462" s="482"/>
      <c r="AK462" s="482"/>
      <c r="AL462" s="482"/>
      <c r="AM462" s="482"/>
      <c r="AN462" s="482"/>
      <c r="AO462" s="482"/>
      <c r="AP462" s="482"/>
    </row>
    <row r="463" spans="1:42" ht="12.75" customHeight="1" x14ac:dyDescent="0.2">
      <c r="A463" s="482"/>
      <c r="B463" s="482"/>
      <c r="C463" s="482"/>
      <c r="D463" s="482"/>
      <c r="E463" s="482"/>
      <c r="F463" s="482"/>
      <c r="G463" s="482"/>
      <c r="H463" s="482"/>
      <c r="I463" s="482"/>
      <c r="J463" s="482"/>
      <c r="K463" s="482"/>
      <c r="L463" s="482"/>
      <c r="M463" s="482"/>
      <c r="N463" s="482"/>
      <c r="O463" s="482"/>
      <c r="P463" s="482"/>
      <c r="Q463" s="482"/>
      <c r="R463" s="482"/>
      <c r="S463" s="482"/>
      <c r="T463" s="482"/>
      <c r="U463" s="482"/>
      <c r="V463" s="482"/>
      <c r="W463" s="482"/>
      <c r="X463" s="482"/>
      <c r="Y463" s="482"/>
      <c r="Z463" s="482"/>
      <c r="AA463" s="482"/>
      <c r="AB463" s="482"/>
      <c r="AC463" s="482"/>
      <c r="AD463" s="482"/>
      <c r="AE463" s="482"/>
      <c r="AF463" s="482"/>
      <c r="AG463" s="482"/>
      <c r="AH463" s="482"/>
      <c r="AI463" s="482"/>
      <c r="AJ463" s="482"/>
      <c r="AK463" s="482"/>
      <c r="AL463" s="482"/>
      <c r="AM463" s="482"/>
      <c r="AN463" s="482"/>
      <c r="AO463" s="482"/>
      <c r="AP463" s="482"/>
    </row>
    <row r="464" spans="1:42" ht="12.75" customHeight="1" x14ac:dyDescent="0.2">
      <c r="A464" s="482"/>
      <c r="B464" s="482"/>
      <c r="C464" s="482"/>
      <c r="D464" s="482"/>
      <c r="E464" s="482"/>
      <c r="F464" s="482"/>
      <c r="G464" s="482"/>
      <c r="H464" s="482"/>
      <c r="I464" s="482"/>
      <c r="J464" s="482"/>
      <c r="K464" s="482"/>
      <c r="L464" s="482"/>
      <c r="M464" s="482"/>
      <c r="N464" s="482"/>
      <c r="O464" s="482"/>
      <c r="P464" s="482"/>
      <c r="Q464" s="482"/>
      <c r="R464" s="482"/>
      <c r="S464" s="482"/>
      <c r="T464" s="482"/>
      <c r="U464" s="482"/>
      <c r="V464" s="482"/>
      <c r="W464" s="482"/>
      <c r="X464" s="482"/>
      <c r="Y464" s="482"/>
      <c r="Z464" s="482"/>
      <c r="AA464" s="482"/>
      <c r="AB464" s="482"/>
      <c r="AC464" s="482"/>
      <c r="AD464" s="482"/>
      <c r="AE464" s="482"/>
      <c r="AF464" s="482"/>
      <c r="AG464" s="482"/>
      <c r="AH464" s="482"/>
      <c r="AI464" s="482"/>
      <c r="AJ464" s="482"/>
      <c r="AK464" s="482"/>
      <c r="AL464" s="482"/>
      <c r="AM464" s="482"/>
      <c r="AN464" s="482"/>
      <c r="AO464" s="482"/>
      <c r="AP464" s="482"/>
    </row>
    <row r="465" spans="1:42" ht="12.75" customHeight="1" x14ac:dyDescent="0.2">
      <c r="A465" s="482"/>
      <c r="B465" s="482"/>
      <c r="C465" s="482"/>
      <c r="D465" s="482"/>
      <c r="E465" s="482"/>
      <c r="F465" s="482"/>
      <c r="G465" s="482"/>
      <c r="H465" s="482"/>
      <c r="I465" s="482"/>
      <c r="J465" s="482"/>
      <c r="K465" s="482"/>
      <c r="L465" s="482"/>
      <c r="M465" s="482"/>
      <c r="N465" s="482"/>
      <c r="O465" s="482"/>
      <c r="P465" s="482"/>
      <c r="Q465" s="482"/>
      <c r="R465" s="482"/>
      <c r="S465" s="482"/>
      <c r="T465" s="482"/>
      <c r="U465" s="482"/>
      <c r="V465" s="482"/>
      <c r="W465" s="482"/>
      <c r="X465" s="482"/>
      <c r="Y465" s="482"/>
      <c r="Z465" s="482"/>
      <c r="AA465" s="482"/>
      <c r="AB465" s="482"/>
      <c r="AC465" s="482"/>
      <c r="AD465" s="482"/>
      <c r="AE465" s="482"/>
      <c r="AF465" s="482"/>
      <c r="AG465" s="482"/>
      <c r="AH465" s="482"/>
      <c r="AI465" s="482"/>
      <c r="AJ465" s="482"/>
      <c r="AK465" s="482"/>
      <c r="AL465" s="482"/>
      <c r="AM465" s="482"/>
      <c r="AN465" s="482"/>
      <c r="AO465" s="482"/>
      <c r="AP465" s="482"/>
    </row>
    <row r="466" spans="1:42" ht="12.75" customHeight="1" x14ac:dyDescent="0.2">
      <c r="A466" s="482"/>
      <c r="B466" s="482"/>
      <c r="C466" s="482"/>
      <c r="D466" s="482"/>
      <c r="E466" s="482"/>
      <c r="F466" s="482"/>
      <c r="G466" s="482"/>
      <c r="H466" s="482"/>
      <c r="I466" s="482"/>
      <c r="J466" s="482"/>
      <c r="K466" s="482"/>
      <c r="L466" s="482"/>
      <c r="M466" s="482"/>
      <c r="N466" s="482"/>
      <c r="O466" s="482"/>
      <c r="P466" s="482"/>
      <c r="Q466" s="482"/>
      <c r="R466" s="482"/>
      <c r="S466" s="482"/>
      <c r="T466" s="482"/>
      <c r="U466" s="482"/>
      <c r="V466" s="482"/>
      <c r="W466" s="482"/>
      <c r="X466" s="482"/>
      <c r="Y466" s="482"/>
      <c r="Z466" s="482"/>
      <c r="AA466" s="482"/>
      <c r="AB466" s="482"/>
      <c r="AC466" s="482"/>
      <c r="AD466" s="482"/>
      <c r="AE466" s="482"/>
      <c r="AF466" s="482"/>
      <c r="AG466" s="482"/>
      <c r="AH466" s="482"/>
      <c r="AI466" s="482"/>
      <c r="AJ466" s="482"/>
      <c r="AK466" s="482"/>
      <c r="AL466" s="482"/>
      <c r="AM466" s="482"/>
      <c r="AN466" s="482"/>
      <c r="AO466" s="482"/>
      <c r="AP466" s="482"/>
    </row>
    <row r="467" spans="1:42" ht="12.75" customHeight="1" x14ac:dyDescent="0.2">
      <c r="A467" s="482"/>
      <c r="B467" s="482"/>
      <c r="C467" s="482"/>
      <c r="D467" s="482"/>
      <c r="E467" s="482"/>
      <c r="F467" s="482"/>
      <c r="G467" s="482"/>
      <c r="H467" s="482"/>
      <c r="I467" s="482"/>
      <c r="J467" s="482"/>
      <c r="K467" s="482"/>
      <c r="L467" s="482"/>
      <c r="M467" s="482"/>
      <c r="N467" s="482"/>
      <c r="O467" s="482"/>
      <c r="P467" s="482"/>
      <c r="Q467" s="482"/>
      <c r="R467" s="482"/>
      <c r="S467" s="482"/>
      <c r="T467" s="482"/>
      <c r="U467" s="482"/>
      <c r="V467" s="482"/>
      <c r="W467" s="482"/>
      <c r="X467" s="482"/>
      <c r="Y467" s="482"/>
      <c r="Z467" s="482"/>
      <c r="AA467" s="482"/>
      <c r="AB467" s="482"/>
      <c r="AC467" s="482"/>
      <c r="AD467" s="482"/>
      <c r="AE467" s="482"/>
      <c r="AF467" s="482"/>
      <c r="AG467" s="482"/>
      <c r="AH467" s="482"/>
      <c r="AI467" s="482"/>
      <c r="AJ467" s="482"/>
      <c r="AK467" s="482"/>
      <c r="AL467" s="482"/>
      <c r="AM467" s="482"/>
      <c r="AN467" s="482"/>
      <c r="AO467" s="482"/>
      <c r="AP467" s="482"/>
    </row>
    <row r="468" spans="1:42" ht="12.75" customHeight="1" x14ac:dyDescent="0.2">
      <c r="A468" s="482"/>
      <c r="B468" s="482"/>
      <c r="C468" s="482"/>
      <c r="D468" s="482"/>
      <c r="E468" s="482"/>
      <c r="F468" s="482"/>
      <c r="G468" s="482"/>
      <c r="H468" s="482"/>
      <c r="I468" s="482"/>
      <c r="J468" s="482"/>
      <c r="K468" s="482"/>
      <c r="L468" s="482"/>
      <c r="M468" s="482"/>
      <c r="N468" s="482"/>
      <c r="O468" s="482"/>
      <c r="P468" s="482"/>
      <c r="Q468" s="482"/>
      <c r="R468" s="482"/>
      <c r="S468" s="482"/>
      <c r="T468" s="482"/>
      <c r="U468" s="482"/>
      <c r="V468" s="482"/>
      <c r="W468" s="482"/>
      <c r="X468" s="482"/>
      <c r="Y468" s="482"/>
      <c r="Z468" s="482"/>
      <c r="AA468" s="482"/>
      <c r="AB468" s="482"/>
      <c r="AC468" s="482"/>
      <c r="AD468" s="482"/>
      <c r="AE468" s="482"/>
      <c r="AF468" s="482"/>
      <c r="AG468" s="482"/>
      <c r="AH468" s="482"/>
      <c r="AI468" s="482"/>
      <c r="AJ468" s="482"/>
      <c r="AK468" s="482"/>
      <c r="AL468" s="482"/>
      <c r="AM468" s="482"/>
      <c r="AN468" s="482"/>
      <c r="AO468" s="482"/>
      <c r="AP468" s="482"/>
    </row>
    <row r="469" spans="1:42" ht="12.75" customHeight="1" x14ac:dyDescent="0.2">
      <c r="A469" s="482"/>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2"/>
      <c r="Z469" s="482"/>
      <c r="AA469" s="482"/>
      <c r="AB469" s="482"/>
      <c r="AC469" s="482"/>
      <c r="AD469" s="482"/>
      <c r="AE469" s="482"/>
      <c r="AF469" s="482"/>
      <c r="AG469" s="482"/>
      <c r="AH469" s="482"/>
      <c r="AI469" s="482"/>
      <c r="AJ469" s="482"/>
      <c r="AK469" s="482"/>
      <c r="AL469" s="482"/>
      <c r="AM469" s="482"/>
      <c r="AN469" s="482"/>
      <c r="AO469" s="482"/>
      <c r="AP469" s="482"/>
    </row>
    <row r="470" spans="1:42" ht="12.75" customHeight="1" x14ac:dyDescent="0.2">
      <c r="A470" s="482"/>
      <c r="B470" s="482"/>
      <c r="C470" s="482"/>
      <c r="D470" s="482"/>
      <c r="E470" s="482"/>
      <c r="F470" s="482"/>
      <c r="G470" s="482"/>
      <c r="H470" s="482"/>
      <c r="I470" s="482"/>
      <c r="J470" s="482"/>
      <c r="K470" s="482"/>
      <c r="L470" s="482"/>
      <c r="M470" s="482"/>
      <c r="N470" s="482"/>
      <c r="O470" s="482"/>
      <c r="P470" s="482"/>
      <c r="Q470" s="482"/>
      <c r="R470" s="482"/>
      <c r="S470" s="482"/>
      <c r="T470" s="482"/>
      <c r="U470" s="482"/>
      <c r="V470" s="482"/>
      <c r="W470" s="482"/>
      <c r="X470" s="482"/>
      <c r="Y470" s="482"/>
      <c r="Z470" s="482"/>
      <c r="AA470" s="482"/>
      <c r="AB470" s="482"/>
      <c r="AC470" s="482"/>
      <c r="AD470" s="482"/>
      <c r="AE470" s="482"/>
      <c r="AF470" s="482"/>
      <c r="AG470" s="482"/>
      <c r="AH470" s="482"/>
      <c r="AI470" s="482"/>
      <c r="AJ470" s="482"/>
      <c r="AK470" s="482"/>
      <c r="AL470" s="482"/>
      <c r="AM470" s="482"/>
      <c r="AN470" s="482"/>
      <c r="AO470" s="482"/>
      <c r="AP470" s="482"/>
    </row>
    <row r="471" spans="1:42" ht="12.75" customHeight="1" x14ac:dyDescent="0.2">
      <c r="A471" s="482"/>
      <c r="B471" s="482"/>
      <c r="C471" s="482"/>
      <c r="D471" s="482"/>
      <c r="E471" s="482"/>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c r="AB471" s="482"/>
      <c r="AC471" s="482"/>
      <c r="AD471" s="482"/>
      <c r="AE471" s="482"/>
      <c r="AF471" s="482"/>
      <c r="AG471" s="482"/>
      <c r="AH471" s="482"/>
      <c r="AI471" s="482"/>
      <c r="AJ471" s="482"/>
      <c r="AK471" s="482"/>
      <c r="AL471" s="482"/>
      <c r="AM471" s="482"/>
      <c r="AN471" s="482"/>
      <c r="AO471" s="482"/>
      <c r="AP471" s="482"/>
    </row>
    <row r="472" spans="1:42" ht="12.75" customHeight="1" x14ac:dyDescent="0.2">
      <c r="A472" s="482"/>
      <c r="B472" s="482"/>
      <c r="C472" s="482"/>
      <c r="D472" s="482"/>
      <c r="E472" s="482"/>
      <c r="F472" s="482"/>
      <c r="G472" s="482"/>
      <c r="H472" s="482"/>
      <c r="I472" s="482"/>
      <c r="J472" s="482"/>
      <c r="K472" s="482"/>
      <c r="L472" s="482"/>
      <c r="M472" s="482"/>
      <c r="N472" s="482"/>
      <c r="O472" s="482"/>
      <c r="P472" s="482"/>
      <c r="Q472" s="482"/>
      <c r="R472" s="482"/>
      <c r="S472" s="482"/>
      <c r="T472" s="482"/>
      <c r="U472" s="482"/>
      <c r="V472" s="482"/>
      <c r="W472" s="482"/>
      <c r="X472" s="482"/>
      <c r="Y472" s="482"/>
      <c r="Z472" s="482"/>
      <c r="AA472" s="482"/>
      <c r="AB472" s="482"/>
      <c r="AC472" s="482"/>
      <c r="AD472" s="482"/>
      <c r="AE472" s="482"/>
      <c r="AF472" s="482"/>
      <c r="AG472" s="482"/>
      <c r="AH472" s="482"/>
      <c r="AI472" s="482"/>
      <c r="AJ472" s="482"/>
      <c r="AK472" s="482"/>
      <c r="AL472" s="482"/>
      <c r="AM472" s="482"/>
      <c r="AN472" s="482"/>
      <c r="AO472" s="482"/>
      <c r="AP472" s="482"/>
    </row>
    <row r="473" spans="1:42" ht="12.75" customHeight="1" x14ac:dyDescent="0.2">
      <c r="A473" s="482"/>
      <c r="B473" s="482"/>
      <c r="C473" s="482"/>
      <c r="D473" s="482"/>
      <c r="E473" s="482"/>
      <c r="F473" s="482"/>
      <c r="G473" s="482"/>
      <c r="H473" s="482"/>
      <c r="I473" s="482"/>
      <c r="J473" s="482"/>
      <c r="K473" s="482"/>
      <c r="L473" s="482"/>
      <c r="M473" s="482"/>
      <c r="N473" s="482"/>
      <c r="O473" s="482"/>
      <c r="P473" s="482"/>
      <c r="Q473" s="482"/>
      <c r="R473" s="482"/>
      <c r="S473" s="482"/>
      <c r="T473" s="482"/>
      <c r="U473" s="482"/>
      <c r="V473" s="482"/>
      <c r="W473" s="482"/>
      <c r="X473" s="482"/>
      <c r="Y473" s="482"/>
      <c r="Z473" s="482"/>
      <c r="AA473" s="482"/>
      <c r="AB473" s="482"/>
      <c r="AC473" s="482"/>
      <c r="AD473" s="482"/>
      <c r="AE473" s="482"/>
      <c r="AF473" s="482"/>
      <c r="AG473" s="482"/>
      <c r="AH473" s="482"/>
      <c r="AI473" s="482"/>
      <c r="AJ473" s="482"/>
      <c r="AK473" s="482"/>
      <c r="AL473" s="482"/>
      <c r="AM473" s="482"/>
      <c r="AN473" s="482"/>
      <c r="AO473" s="482"/>
      <c r="AP473" s="482"/>
    </row>
    <row r="474" spans="1:42" ht="12.75" customHeight="1" x14ac:dyDescent="0.2">
      <c r="A474" s="482"/>
      <c r="B474" s="482"/>
      <c r="C474" s="482"/>
      <c r="D474" s="482"/>
      <c r="E474" s="482"/>
      <c r="F474" s="482"/>
      <c r="G474" s="482"/>
      <c r="H474" s="482"/>
      <c r="I474" s="482"/>
      <c r="J474" s="482"/>
      <c r="K474" s="482"/>
      <c r="L474" s="482"/>
      <c r="M474" s="482"/>
      <c r="N474" s="482"/>
      <c r="O474" s="482"/>
      <c r="P474" s="482"/>
      <c r="Q474" s="482"/>
      <c r="R474" s="482"/>
      <c r="S474" s="482"/>
      <c r="T474" s="482"/>
      <c r="U474" s="482"/>
      <c r="V474" s="482"/>
      <c r="W474" s="482"/>
      <c r="X474" s="482"/>
      <c r="Y474" s="482"/>
      <c r="Z474" s="482"/>
      <c r="AA474" s="482"/>
      <c r="AB474" s="482"/>
      <c r="AC474" s="482"/>
      <c r="AD474" s="482"/>
      <c r="AE474" s="482"/>
      <c r="AF474" s="482"/>
      <c r="AG474" s="482"/>
      <c r="AH474" s="482"/>
      <c r="AI474" s="482"/>
      <c r="AJ474" s="482"/>
      <c r="AK474" s="482"/>
      <c r="AL474" s="482"/>
      <c r="AM474" s="482"/>
      <c r="AN474" s="482"/>
      <c r="AO474" s="482"/>
      <c r="AP474" s="482"/>
    </row>
    <row r="475" spans="1:42" ht="12.75" customHeight="1" x14ac:dyDescent="0.2">
      <c r="A475" s="482"/>
      <c r="B475" s="482"/>
      <c r="C475" s="482"/>
      <c r="D475" s="482"/>
      <c r="E475" s="482"/>
      <c r="F475" s="482"/>
      <c r="G475" s="482"/>
      <c r="H475" s="482"/>
      <c r="I475" s="482"/>
      <c r="J475" s="482"/>
      <c r="K475" s="482"/>
      <c r="L475" s="482"/>
      <c r="M475" s="482"/>
      <c r="N475" s="482"/>
      <c r="O475" s="482"/>
      <c r="P475" s="482"/>
      <c r="Q475" s="482"/>
      <c r="R475" s="482"/>
      <c r="S475" s="482"/>
      <c r="T475" s="482"/>
      <c r="U475" s="482"/>
      <c r="V475" s="482"/>
      <c r="W475" s="482"/>
      <c r="X475" s="482"/>
      <c r="Y475" s="482"/>
      <c r="Z475" s="482"/>
      <c r="AA475" s="482"/>
      <c r="AB475" s="482"/>
      <c r="AC475" s="482"/>
      <c r="AD475" s="482"/>
      <c r="AE475" s="482"/>
      <c r="AF475" s="482"/>
      <c r="AG475" s="482"/>
      <c r="AH475" s="482"/>
      <c r="AI475" s="482"/>
      <c r="AJ475" s="482"/>
      <c r="AK475" s="482"/>
      <c r="AL475" s="482"/>
      <c r="AM475" s="482"/>
      <c r="AN475" s="482"/>
      <c r="AO475" s="482"/>
      <c r="AP475" s="482"/>
    </row>
    <row r="476" spans="1:42" ht="12.75" customHeight="1" x14ac:dyDescent="0.2">
      <c r="A476" s="482"/>
      <c r="B476" s="482"/>
      <c r="C476" s="482"/>
      <c r="D476" s="482"/>
      <c r="E476" s="482"/>
      <c r="F476" s="482"/>
      <c r="G476" s="482"/>
      <c r="H476" s="482"/>
      <c r="I476" s="482"/>
      <c r="J476" s="482"/>
      <c r="K476" s="482"/>
      <c r="L476" s="482"/>
      <c r="M476" s="482"/>
      <c r="N476" s="482"/>
      <c r="O476" s="482"/>
      <c r="P476" s="482"/>
      <c r="Q476" s="482"/>
      <c r="R476" s="482"/>
      <c r="S476" s="482"/>
      <c r="T476" s="482"/>
      <c r="U476" s="482"/>
      <c r="V476" s="482"/>
      <c r="W476" s="482"/>
      <c r="X476" s="482"/>
      <c r="Y476" s="482"/>
      <c r="Z476" s="482"/>
      <c r="AA476" s="482"/>
      <c r="AB476" s="482"/>
      <c r="AC476" s="482"/>
      <c r="AD476" s="482"/>
      <c r="AE476" s="482"/>
      <c r="AF476" s="482"/>
      <c r="AG476" s="482"/>
      <c r="AH476" s="482"/>
      <c r="AI476" s="482"/>
      <c r="AJ476" s="482"/>
      <c r="AK476" s="482"/>
      <c r="AL476" s="482"/>
      <c r="AM476" s="482"/>
      <c r="AN476" s="482"/>
      <c r="AO476" s="482"/>
      <c r="AP476" s="482"/>
    </row>
    <row r="477" spans="1:42" ht="12.75" customHeight="1" x14ac:dyDescent="0.2">
      <c r="A477" s="482"/>
      <c r="B477" s="482"/>
      <c r="C477" s="482"/>
      <c r="D477" s="482"/>
      <c r="E477" s="482"/>
      <c r="F477" s="482"/>
      <c r="G477" s="482"/>
      <c r="H477" s="482"/>
      <c r="I477" s="482"/>
      <c r="J477" s="482"/>
      <c r="K477" s="482"/>
      <c r="L477" s="482"/>
      <c r="M477" s="482"/>
      <c r="N477" s="482"/>
      <c r="O477" s="482"/>
      <c r="P477" s="482"/>
      <c r="Q477" s="482"/>
      <c r="R477" s="482"/>
      <c r="S477" s="482"/>
      <c r="T477" s="482"/>
      <c r="U477" s="482"/>
      <c r="V477" s="482"/>
      <c r="W477" s="482"/>
      <c r="X477" s="482"/>
      <c r="Y477" s="482"/>
      <c r="Z477" s="482"/>
      <c r="AA477" s="482"/>
      <c r="AB477" s="482"/>
      <c r="AC477" s="482"/>
      <c r="AD477" s="482"/>
      <c r="AE477" s="482"/>
      <c r="AF477" s="482"/>
      <c r="AG477" s="482"/>
      <c r="AH477" s="482"/>
      <c r="AI477" s="482"/>
      <c r="AJ477" s="482"/>
      <c r="AK477" s="482"/>
      <c r="AL477" s="482"/>
      <c r="AM477" s="482"/>
      <c r="AN477" s="482"/>
      <c r="AO477" s="482"/>
      <c r="AP477" s="482"/>
    </row>
    <row r="478" spans="1:42" ht="12.75" customHeight="1" x14ac:dyDescent="0.2">
      <c r="A478" s="482"/>
      <c r="B478" s="482"/>
      <c r="C478" s="482"/>
      <c r="D478" s="482"/>
      <c r="E478" s="482"/>
      <c r="F478" s="482"/>
      <c r="G478" s="482"/>
      <c r="H478" s="482"/>
      <c r="I478" s="482"/>
      <c r="J478" s="482"/>
      <c r="K478" s="482"/>
      <c r="L478" s="482"/>
      <c r="M478" s="482"/>
      <c r="N478" s="482"/>
      <c r="O478" s="482"/>
      <c r="P478" s="482"/>
      <c r="Q478" s="482"/>
      <c r="R478" s="482"/>
      <c r="S478" s="482"/>
      <c r="T478" s="482"/>
      <c r="U478" s="482"/>
      <c r="V478" s="482"/>
      <c r="W478" s="482"/>
      <c r="X478" s="482"/>
      <c r="Y478" s="482"/>
      <c r="Z478" s="482"/>
      <c r="AA478" s="482"/>
      <c r="AB478" s="482"/>
      <c r="AC478" s="482"/>
      <c r="AD478" s="482"/>
      <c r="AE478" s="482"/>
      <c r="AF478" s="482"/>
      <c r="AG478" s="482"/>
      <c r="AH478" s="482"/>
      <c r="AI478" s="482"/>
      <c r="AJ478" s="482"/>
      <c r="AK478" s="482"/>
      <c r="AL478" s="482"/>
      <c r="AM478" s="482"/>
      <c r="AN478" s="482"/>
      <c r="AO478" s="482"/>
      <c r="AP478" s="482"/>
    </row>
    <row r="479" spans="1:42" ht="12.75" customHeight="1" x14ac:dyDescent="0.2">
      <c r="A479" s="482"/>
      <c r="B479" s="482"/>
      <c r="C479" s="482"/>
      <c r="D479" s="482"/>
      <c r="E479" s="482"/>
      <c r="F479" s="482"/>
      <c r="G479" s="482"/>
      <c r="H479" s="482"/>
      <c r="I479" s="482"/>
      <c r="J479" s="482"/>
      <c r="K479" s="482"/>
      <c r="L479" s="482"/>
      <c r="M479" s="482"/>
      <c r="N479" s="482"/>
      <c r="O479" s="482"/>
      <c r="P479" s="482"/>
      <c r="Q479" s="482"/>
      <c r="R479" s="482"/>
      <c r="S479" s="482"/>
      <c r="T479" s="482"/>
      <c r="U479" s="482"/>
      <c r="V479" s="482"/>
      <c r="W479" s="482"/>
      <c r="X479" s="482"/>
      <c r="Y479" s="482"/>
      <c r="Z479" s="482"/>
      <c r="AA479" s="482"/>
      <c r="AB479" s="482"/>
      <c r="AC479" s="482"/>
      <c r="AD479" s="482"/>
      <c r="AE479" s="482"/>
      <c r="AF479" s="482"/>
      <c r="AG479" s="482"/>
      <c r="AH479" s="482"/>
      <c r="AI479" s="482"/>
      <c r="AJ479" s="482"/>
      <c r="AK479" s="482"/>
      <c r="AL479" s="482"/>
      <c r="AM479" s="482"/>
      <c r="AN479" s="482"/>
      <c r="AO479" s="482"/>
      <c r="AP479" s="482"/>
    </row>
    <row r="480" spans="1:42" ht="12.75" customHeight="1" x14ac:dyDescent="0.2">
      <c r="A480" s="482"/>
      <c r="B480" s="482"/>
      <c r="C480" s="482"/>
      <c r="D480" s="482"/>
      <c r="E480" s="482"/>
      <c r="F480" s="482"/>
      <c r="G480" s="482"/>
      <c r="H480" s="482"/>
      <c r="I480" s="482"/>
      <c r="J480" s="482"/>
      <c r="K480" s="482"/>
      <c r="L480" s="482"/>
      <c r="M480" s="482"/>
      <c r="N480" s="482"/>
      <c r="O480" s="482"/>
      <c r="P480" s="482"/>
      <c r="Q480" s="482"/>
      <c r="R480" s="482"/>
      <c r="S480" s="482"/>
      <c r="T480" s="482"/>
      <c r="U480" s="482"/>
      <c r="V480" s="482"/>
      <c r="W480" s="482"/>
      <c r="X480" s="482"/>
      <c r="Y480" s="482"/>
      <c r="Z480" s="482"/>
      <c r="AA480" s="482"/>
      <c r="AB480" s="482"/>
      <c r="AC480" s="482"/>
      <c r="AD480" s="482"/>
      <c r="AE480" s="482"/>
      <c r="AF480" s="482"/>
      <c r="AG480" s="482"/>
      <c r="AH480" s="482"/>
      <c r="AI480" s="482"/>
      <c r="AJ480" s="482"/>
      <c r="AK480" s="482"/>
      <c r="AL480" s="482"/>
      <c r="AM480" s="482"/>
      <c r="AN480" s="482"/>
      <c r="AO480" s="482"/>
      <c r="AP480" s="482"/>
    </row>
    <row r="481" spans="1:42" ht="12.75" customHeight="1" x14ac:dyDescent="0.2">
      <c r="A481" s="482"/>
      <c r="B481" s="482"/>
      <c r="C481" s="482"/>
      <c r="D481" s="482"/>
      <c r="E481" s="482"/>
      <c r="F481" s="482"/>
      <c r="G481" s="482"/>
      <c r="H481" s="482"/>
      <c r="I481" s="482"/>
      <c r="J481" s="482"/>
      <c r="K481" s="482"/>
      <c r="L481" s="482"/>
      <c r="M481" s="482"/>
      <c r="N481" s="482"/>
      <c r="O481" s="482"/>
      <c r="P481" s="482"/>
      <c r="Q481" s="482"/>
      <c r="R481" s="482"/>
      <c r="S481" s="482"/>
      <c r="T481" s="482"/>
      <c r="U481" s="482"/>
      <c r="V481" s="482"/>
      <c r="W481" s="482"/>
      <c r="X481" s="482"/>
      <c r="Y481" s="482"/>
      <c r="Z481" s="482"/>
      <c r="AA481" s="482"/>
      <c r="AB481" s="482"/>
      <c r="AC481" s="482"/>
      <c r="AD481" s="482"/>
      <c r="AE481" s="482"/>
      <c r="AF481" s="482"/>
      <c r="AG481" s="482"/>
      <c r="AH481" s="482"/>
      <c r="AI481" s="482"/>
      <c r="AJ481" s="482"/>
      <c r="AK481" s="482"/>
      <c r="AL481" s="482"/>
      <c r="AM481" s="482"/>
      <c r="AN481" s="482"/>
      <c r="AO481" s="482"/>
      <c r="AP481" s="482"/>
    </row>
    <row r="482" spans="1:42" ht="12.75" customHeight="1" x14ac:dyDescent="0.2">
      <c r="A482" s="482"/>
      <c r="B482" s="482"/>
      <c r="C482" s="482"/>
      <c r="D482" s="482"/>
      <c r="E482" s="482"/>
      <c r="F482" s="482"/>
      <c r="G482" s="482"/>
      <c r="H482" s="482"/>
      <c r="I482" s="482"/>
      <c r="J482" s="482"/>
      <c r="K482" s="482"/>
      <c r="L482" s="482"/>
      <c r="M482" s="482"/>
      <c r="N482" s="482"/>
      <c r="O482" s="482"/>
      <c r="P482" s="482"/>
      <c r="Q482" s="482"/>
      <c r="R482" s="482"/>
      <c r="S482" s="482"/>
      <c r="T482" s="482"/>
      <c r="U482" s="482"/>
      <c r="V482" s="482"/>
      <c r="W482" s="482"/>
      <c r="X482" s="482"/>
      <c r="Y482" s="482"/>
      <c r="Z482" s="482"/>
      <c r="AA482" s="482"/>
      <c r="AB482" s="482"/>
      <c r="AC482" s="482"/>
      <c r="AD482" s="482"/>
      <c r="AE482" s="482"/>
      <c r="AF482" s="482"/>
      <c r="AG482" s="482"/>
      <c r="AH482" s="482"/>
      <c r="AI482" s="482"/>
      <c r="AJ482" s="482"/>
      <c r="AK482" s="482"/>
      <c r="AL482" s="482"/>
      <c r="AM482" s="482"/>
      <c r="AN482" s="482"/>
      <c r="AO482" s="482"/>
      <c r="AP482" s="482"/>
    </row>
    <row r="483" spans="1:42" ht="12.75" customHeight="1" x14ac:dyDescent="0.2">
      <c r="A483" s="482"/>
      <c r="B483" s="482"/>
      <c r="C483" s="482"/>
      <c r="D483" s="482"/>
      <c r="E483" s="482"/>
      <c r="F483" s="482"/>
      <c r="G483" s="482"/>
      <c r="H483" s="482"/>
      <c r="I483" s="482"/>
      <c r="J483" s="482"/>
      <c r="K483" s="482"/>
      <c r="L483" s="482"/>
      <c r="M483" s="482"/>
      <c r="N483" s="482"/>
      <c r="O483" s="482"/>
      <c r="P483" s="482"/>
      <c r="Q483" s="482"/>
      <c r="R483" s="482"/>
      <c r="S483" s="482"/>
      <c r="T483" s="482"/>
      <c r="U483" s="482"/>
      <c r="V483" s="482"/>
      <c r="W483" s="482"/>
      <c r="X483" s="482"/>
      <c r="Y483" s="482"/>
      <c r="Z483" s="482"/>
      <c r="AA483" s="482"/>
      <c r="AB483" s="482"/>
      <c r="AC483" s="482"/>
      <c r="AD483" s="482"/>
      <c r="AE483" s="482"/>
      <c r="AF483" s="482"/>
      <c r="AG483" s="482"/>
      <c r="AH483" s="482"/>
      <c r="AI483" s="482"/>
      <c r="AJ483" s="482"/>
      <c r="AK483" s="482"/>
      <c r="AL483" s="482"/>
      <c r="AM483" s="482"/>
      <c r="AN483" s="482"/>
      <c r="AO483" s="482"/>
      <c r="AP483" s="482"/>
    </row>
    <row r="484" spans="1:42" ht="12.75" customHeight="1" x14ac:dyDescent="0.2">
      <c r="A484" s="482"/>
      <c r="B484" s="482"/>
      <c r="C484" s="482"/>
      <c r="D484" s="482"/>
      <c r="E484" s="482"/>
      <c r="F484" s="482"/>
      <c r="G484" s="482"/>
      <c r="H484" s="482"/>
      <c r="I484" s="482"/>
      <c r="J484" s="482"/>
      <c r="K484" s="482"/>
      <c r="L484" s="482"/>
      <c r="M484" s="482"/>
      <c r="N484" s="482"/>
      <c r="O484" s="482"/>
      <c r="P484" s="482"/>
      <c r="Q484" s="482"/>
      <c r="R484" s="482"/>
      <c r="S484" s="482"/>
      <c r="T484" s="482"/>
      <c r="U484" s="482"/>
      <c r="V484" s="482"/>
      <c r="W484" s="482"/>
      <c r="X484" s="482"/>
      <c r="Y484" s="482"/>
      <c r="Z484" s="482"/>
      <c r="AA484" s="482"/>
      <c r="AB484" s="482"/>
      <c r="AC484" s="482"/>
      <c r="AD484" s="482"/>
      <c r="AE484" s="482"/>
      <c r="AF484" s="482"/>
      <c r="AG484" s="482"/>
      <c r="AH484" s="482"/>
      <c r="AI484" s="482"/>
      <c r="AJ484" s="482"/>
      <c r="AK484" s="482"/>
      <c r="AL484" s="482"/>
      <c r="AM484" s="482"/>
      <c r="AN484" s="482"/>
      <c r="AO484" s="482"/>
      <c r="AP484" s="482"/>
    </row>
    <row r="485" spans="1:42" ht="12.75" customHeight="1" x14ac:dyDescent="0.2">
      <c r="A485" s="482"/>
      <c r="B485" s="482"/>
      <c r="C485" s="482"/>
      <c r="D485" s="482"/>
      <c r="E485" s="482"/>
      <c r="F485" s="482"/>
      <c r="G485" s="482"/>
      <c r="H485" s="482"/>
      <c r="I485" s="482"/>
      <c r="J485" s="482"/>
      <c r="K485" s="482"/>
      <c r="L485" s="482"/>
      <c r="M485" s="482"/>
      <c r="N485" s="482"/>
      <c r="O485" s="482"/>
      <c r="P485" s="482"/>
      <c r="Q485" s="482"/>
      <c r="R485" s="482"/>
      <c r="S485" s="482"/>
      <c r="T485" s="482"/>
      <c r="U485" s="482"/>
      <c r="V485" s="482"/>
      <c r="W485" s="482"/>
      <c r="X485" s="482"/>
      <c r="Y485" s="482"/>
      <c r="Z485" s="482"/>
      <c r="AA485" s="482"/>
      <c r="AB485" s="482"/>
      <c r="AC485" s="482"/>
      <c r="AD485" s="482"/>
      <c r="AE485" s="482"/>
      <c r="AF485" s="482"/>
      <c r="AG485" s="482"/>
      <c r="AH485" s="482"/>
      <c r="AI485" s="482"/>
      <c r="AJ485" s="482"/>
      <c r="AK485" s="482"/>
      <c r="AL485" s="482"/>
      <c r="AM485" s="482"/>
      <c r="AN485" s="482"/>
      <c r="AO485" s="482"/>
      <c r="AP485" s="482"/>
    </row>
    <row r="486" spans="1:42" ht="12.75" customHeight="1" x14ac:dyDescent="0.2">
      <c r="A486" s="482"/>
      <c r="B486" s="482"/>
      <c r="C486" s="482"/>
      <c r="D486" s="482"/>
      <c r="E486" s="482"/>
      <c r="F486" s="482"/>
      <c r="G486" s="482"/>
      <c r="H486" s="482"/>
      <c r="I486" s="482"/>
      <c r="J486" s="482"/>
      <c r="K486" s="482"/>
      <c r="L486" s="482"/>
      <c r="M486" s="482"/>
      <c r="N486" s="482"/>
      <c r="O486" s="482"/>
      <c r="P486" s="482"/>
      <c r="Q486" s="482"/>
      <c r="R486" s="482"/>
      <c r="S486" s="482"/>
      <c r="T486" s="482"/>
      <c r="U486" s="482"/>
      <c r="V486" s="482"/>
      <c r="W486" s="482"/>
      <c r="X486" s="482"/>
      <c r="Y486" s="482"/>
      <c r="Z486" s="482"/>
      <c r="AA486" s="482"/>
      <c r="AB486" s="482"/>
      <c r="AC486" s="482"/>
      <c r="AD486" s="482"/>
      <c r="AE486" s="482"/>
      <c r="AF486" s="482"/>
      <c r="AG486" s="482"/>
      <c r="AH486" s="482"/>
      <c r="AI486" s="482"/>
      <c r="AJ486" s="482"/>
      <c r="AK486" s="482"/>
      <c r="AL486" s="482"/>
      <c r="AM486" s="482"/>
      <c r="AN486" s="482"/>
      <c r="AO486" s="482"/>
      <c r="AP486" s="482"/>
    </row>
    <row r="487" spans="1:42" ht="12.75" customHeight="1" x14ac:dyDescent="0.2">
      <c r="A487" s="482"/>
      <c r="B487" s="482"/>
      <c r="C487" s="482"/>
      <c r="D487" s="482"/>
      <c r="E487" s="482"/>
      <c r="F487" s="482"/>
      <c r="G487" s="482"/>
      <c r="H487" s="482"/>
      <c r="I487" s="482"/>
      <c r="J487" s="482"/>
      <c r="K487" s="482"/>
      <c r="L487" s="482"/>
      <c r="M487" s="482"/>
      <c r="N487" s="482"/>
      <c r="O487" s="482"/>
      <c r="P487" s="482"/>
      <c r="Q487" s="482"/>
      <c r="R487" s="482"/>
      <c r="S487" s="482"/>
      <c r="T487" s="482"/>
      <c r="U487" s="482"/>
      <c r="V487" s="482"/>
      <c r="W487" s="482"/>
      <c r="X487" s="482"/>
      <c r="Y487" s="482"/>
      <c r="Z487" s="482"/>
      <c r="AA487" s="482"/>
      <c r="AB487" s="482"/>
      <c r="AC487" s="482"/>
      <c r="AD487" s="482"/>
      <c r="AE487" s="482"/>
      <c r="AF487" s="482"/>
      <c r="AG487" s="482"/>
      <c r="AH487" s="482"/>
      <c r="AI487" s="482"/>
      <c r="AJ487" s="482"/>
      <c r="AK487" s="482"/>
      <c r="AL487" s="482"/>
      <c r="AM487" s="482"/>
      <c r="AN487" s="482"/>
      <c r="AO487" s="482"/>
      <c r="AP487" s="482"/>
    </row>
    <row r="488" spans="1:42" ht="12.75" customHeight="1" x14ac:dyDescent="0.2">
      <c r="A488" s="482"/>
      <c r="B488" s="482"/>
      <c r="C488" s="482"/>
      <c r="D488" s="482"/>
      <c r="E488" s="482"/>
      <c r="F488" s="482"/>
      <c r="G488" s="482"/>
      <c r="H488" s="482"/>
      <c r="I488" s="482"/>
      <c r="J488" s="482"/>
      <c r="K488" s="482"/>
      <c r="L488" s="482"/>
      <c r="M488" s="482"/>
      <c r="N488" s="482"/>
      <c r="O488" s="482"/>
      <c r="P488" s="482"/>
      <c r="Q488" s="482"/>
      <c r="R488" s="482"/>
      <c r="S488" s="482"/>
      <c r="T488" s="482"/>
      <c r="U488" s="482"/>
      <c r="V488" s="482"/>
      <c r="W488" s="482"/>
      <c r="X488" s="482"/>
      <c r="Y488" s="482"/>
      <c r="Z488" s="482"/>
      <c r="AA488" s="482"/>
      <c r="AB488" s="482"/>
      <c r="AC488" s="482"/>
      <c r="AD488" s="482"/>
      <c r="AE488" s="482"/>
      <c r="AF488" s="482"/>
      <c r="AG488" s="482"/>
      <c r="AH488" s="482"/>
      <c r="AI488" s="482"/>
      <c r="AJ488" s="482"/>
      <c r="AK488" s="482"/>
      <c r="AL488" s="482"/>
      <c r="AM488" s="482"/>
      <c r="AN488" s="482"/>
      <c r="AO488" s="482"/>
      <c r="AP488" s="482"/>
    </row>
    <row r="489" spans="1:42" ht="12.75" customHeight="1" x14ac:dyDescent="0.2">
      <c r="A489" s="482"/>
      <c r="B489" s="482"/>
      <c r="C489" s="482"/>
      <c r="D489" s="482"/>
      <c r="E489" s="482"/>
      <c r="F489" s="482"/>
      <c r="G489" s="482"/>
      <c r="H489" s="482"/>
      <c r="I489" s="482"/>
      <c r="J489" s="482"/>
      <c r="K489" s="482"/>
      <c r="L489" s="482"/>
      <c r="M489" s="482"/>
      <c r="N489" s="482"/>
      <c r="O489" s="482"/>
      <c r="P489" s="482"/>
      <c r="Q489" s="482"/>
      <c r="R489" s="482"/>
      <c r="S489" s="482"/>
      <c r="T489" s="482"/>
      <c r="U489" s="482"/>
      <c r="V489" s="482"/>
      <c r="W489" s="482"/>
      <c r="X489" s="482"/>
      <c r="Y489" s="482"/>
      <c r="Z489" s="482"/>
      <c r="AA489" s="482"/>
      <c r="AB489" s="482"/>
      <c r="AC489" s="482"/>
      <c r="AD489" s="482"/>
      <c r="AE489" s="482"/>
      <c r="AF489" s="482"/>
      <c r="AG489" s="482"/>
      <c r="AH489" s="482"/>
      <c r="AI489" s="482"/>
      <c r="AJ489" s="482"/>
      <c r="AK489" s="482"/>
      <c r="AL489" s="482"/>
      <c r="AM489" s="482"/>
      <c r="AN489" s="482"/>
      <c r="AO489" s="482"/>
      <c r="AP489" s="482"/>
    </row>
    <row r="490" spans="1:42" ht="12.75" customHeight="1" x14ac:dyDescent="0.2">
      <c r="A490" s="482"/>
      <c r="B490" s="482"/>
      <c r="C490" s="482"/>
      <c r="D490" s="482"/>
      <c r="E490" s="482"/>
      <c r="F490" s="482"/>
      <c r="G490" s="482"/>
      <c r="H490" s="482"/>
      <c r="I490" s="482"/>
      <c r="J490" s="482"/>
      <c r="K490" s="482"/>
      <c r="L490" s="482"/>
      <c r="M490" s="482"/>
      <c r="N490" s="482"/>
      <c r="O490" s="482"/>
      <c r="P490" s="482"/>
      <c r="Q490" s="482"/>
      <c r="R490" s="482"/>
      <c r="S490" s="482"/>
      <c r="T490" s="482"/>
      <c r="U490" s="482"/>
      <c r="V490" s="482"/>
      <c r="W490" s="482"/>
      <c r="X490" s="482"/>
      <c r="Y490" s="482"/>
      <c r="Z490" s="482"/>
      <c r="AA490" s="482"/>
      <c r="AB490" s="482"/>
      <c r="AC490" s="482"/>
      <c r="AD490" s="482"/>
      <c r="AE490" s="482"/>
      <c r="AF490" s="482"/>
      <c r="AG490" s="482"/>
      <c r="AH490" s="482"/>
      <c r="AI490" s="482"/>
      <c r="AJ490" s="482"/>
      <c r="AK490" s="482"/>
      <c r="AL490" s="482"/>
      <c r="AM490" s="482"/>
      <c r="AN490" s="482"/>
      <c r="AO490" s="482"/>
      <c r="AP490" s="482"/>
    </row>
    <row r="491" spans="1:42" ht="12.75" customHeight="1" x14ac:dyDescent="0.2">
      <c r="A491" s="482"/>
      <c r="B491" s="482"/>
      <c r="C491" s="482"/>
      <c r="D491" s="482"/>
      <c r="E491" s="482"/>
      <c r="F491" s="482"/>
      <c r="G491" s="482"/>
      <c r="H491" s="482"/>
      <c r="I491" s="482"/>
      <c r="J491" s="482"/>
      <c r="K491" s="482"/>
      <c r="L491" s="482"/>
      <c r="M491" s="482"/>
      <c r="N491" s="482"/>
      <c r="O491" s="482"/>
      <c r="P491" s="482"/>
      <c r="Q491" s="482"/>
      <c r="R491" s="482"/>
      <c r="S491" s="482"/>
      <c r="T491" s="482"/>
      <c r="U491" s="482"/>
      <c r="V491" s="482"/>
      <c r="W491" s="482"/>
      <c r="X491" s="482"/>
      <c r="Y491" s="482"/>
      <c r="Z491" s="482"/>
      <c r="AA491" s="482"/>
      <c r="AB491" s="482"/>
      <c r="AC491" s="482"/>
      <c r="AD491" s="482"/>
      <c r="AE491" s="482"/>
      <c r="AF491" s="482"/>
      <c r="AG491" s="482"/>
      <c r="AH491" s="482"/>
      <c r="AI491" s="482"/>
      <c r="AJ491" s="482"/>
      <c r="AK491" s="482"/>
      <c r="AL491" s="482"/>
      <c r="AM491" s="482"/>
      <c r="AN491" s="482"/>
      <c r="AO491" s="482"/>
      <c r="AP491" s="482"/>
    </row>
    <row r="492" spans="1:42" ht="12.75" customHeight="1" x14ac:dyDescent="0.2">
      <c r="A492" s="482"/>
      <c r="B492" s="482"/>
      <c r="C492" s="482"/>
      <c r="D492" s="482"/>
      <c r="E492" s="482"/>
      <c r="F492" s="482"/>
      <c r="G492" s="482"/>
      <c r="H492" s="482"/>
      <c r="I492" s="482"/>
      <c r="J492" s="482"/>
      <c r="K492" s="482"/>
      <c r="L492" s="482"/>
      <c r="M492" s="482"/>
      <c r="N492" s="482"/>
      <c r="O492" s="482"/>
      <c r="P492" s="482"/>
      <c r="Q492" s="482"/>
      <c r="R492" s="482"/>
      <c r="S492" s="482"/>
      <c r="T492" s="482"/>
      <c r="U492" s="482"/>
      <c r="V492" s="482"/>
      <c r="W492" s="482"/>
      <c r="X492" s="482"/>
      <c r="Y492" s="482"/>
      <c r="Z492" s="482"/>
      <c r="AA492" s="482"/>
      <c r="AB492" s="482"/>
      <c r="AC492" s="482"/>
      <c r="AD492" s="482"/>
      <c r="AE492" s="482"/>
      <c r="AF492" s="482"/>
      <c r="AG492" s="482"/>
      <c r="AH492" s="482"/>
      <c r="AI492" s="482"/>
      <c r="AJ492" s="482"/>
      <c r="AK492" s="482"/>
      <c r="AL492" s="482"/>
      <c r="AM492" s="482"/>
      <c r="AN492" s="482"/>
      <c r="AO492" s="482"/>
      <c r="AP492" s="482"/>
    </row>
    <row r="493" spans="1:42" ht="12.75" customHeight="1" x14ac:dyDescent="0.2">
      <c r="A493" s="482"/>
      <c r="B493" s="482"/>
      <c r="C493" s="482"/>
      <c r="D493" s="482"/>
      <c r="E493" s="482"/>
      <c r="F493" s="482"/>
      <c r="G493" s="482"/>
      <c r="H493" s="482"/>
      <c r="I493" s="482"/>
      <c r="J493" s="482"/>
      <c r="K493" s="482"/>
      <c r="L493" s="482"/>
      <c r="M493" s="482"/>
      <c r="N493" s="482"/>
      <c r="O493" s="482"/>
      <c r="P493" s="482"/>
      <c r="Q493" s="482"/>
      <c r="R493" s="482"/>
      <c r="S493" s="482"/>
      <c r="T493" s="482"/>
      <c r="U493" s="482"/>
      <c r="V493" s="482"/>
      <c r="W493" s="482"/>
      <c r="X493" s="482"/>
      <c r="Y493" s="482"/>
      <c r="Z493" s="482"/>
      <c r="AA493" s="482"/>
      <c r="AB493" s="482"/>
      <c r="AC493" s="482"/>
      <c r="AD493" s="482"/>
      <c r="AE493" s="482"/>
      <c r="AF493" s="482"/>
      <c r="AG493" s="482"/>
      <c r="AH493" s="482"/>
      <c r="AI493" s="482"/>
      <c r="AJ493" s="482"/>
      <c r="AK493" s="482"/>
      <c r="AL493" s="482"/>
      <c r="AM493" s="482"/>
      <c r="AN493" s="482"/>
      <c r="AO493" s="482"/>
      <c r="AP493" s="482"/>
    </row>
    <row r="494" spans="1:42" ht="12.75" customHeight="1" x14ac:dyDescent="0.2">
      <c r="A494" s="482"/>
      <c r="B494" s="482"/>
      <c r="C494" s="482"/>
      <c r="D494" s="482"/>
      <c r="E494" s="482"/>
      <c r="F494" s="482"/>
      <c r="G494" s="482"/>
      <c r="H494" s="482"/>
      <c r="I494" s="482"/>
      <c r="J494" s="482"/>
      <c r="K494" s="482"/>
      <c r="L494" s="482"/>
      <c r="M494" s="482"/>
      <c r="N494" s="482"/>
      <c r="O494" s="482"/>
      <c r="P494" s="482"/>
      <c r="Q494" s="482"/>
      <c r="R494" s="482"/>
      <c r="S494" s="482"/>
      <c r="T494" s="482"/>
      <c r="U494" s="482"/>
      <c r="V494" s="482"/>
      <c r="W494" s="482"/>
      <c r="X494" s="482"/>
      <c r="Y494" s="482"/>
      <c r="Z494" s="482"/>
      <c r="AA494" s="482"/>
      <c r="AB494" s="482"/>
      <c r="AC494" s="482"/>
      <c r="AD494" s="482"/>
      <c r="AE494" s="482"/>
      <c r="AF494" s="482"/>
      <c r="AG494" s="482"/>
      <c r="AH494" s="482"/>
      <c r="AI494" s="482"/>
      <c r="AJ494" s="482"/>
      <c r="AK494" s="482"/>
      <c r="AL494" s="482"/>
      <c r="AM494" s="482"/>
      <c r="AN494" s="482"/>
      <c r="AO494" s="482"/>
      <c r="AP494" s="482"/>
    </row>
    <row r="495" spans="1:42" ht="12.75" customHeight="1" x14ac:dyDescent="0.2">
      <c r="A495" s="482"/>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2"/>
      <c r="Z495" s="482"/>
      <c r="AA495" s="482"/>
      <c r="AB495" s="482"/>
      <c r="AC495" s="482"/>
      <c r="AD495" s="482"/>
      <c r="AE495" s="482"/>
      <c r="AF495" s="482"/>
      <c r="AG495" s="482"/>
      <c r="AH495" s="482"/>
      <c r="AI495" s="482"/>
      <c r="AJ495" s="482"/>
      <c r="AK495" s="482"/>
      <c r="AL495" s="482"/>
      <c r="AM495" s="482"/>
      <c r="AN495" s="482"/>
      <c r="AO495" s="482"/>
      <c r="AP495" s="482"/>
    </row>
    <row r="496" spans="1:42" ht="12.75" customHeight="1" x14ac:dyDescent="0.2">
      <c r="A496" s="482"/>
      <c r="B496" s="482"/>
      <c r="C496" s="482"/>
      <c r="D496" s="482"/>
      <c r="E496" s="482"/>
      <c r="F496" s="482"/>
      <c r="G496" s="482"/>
      <c r="H496" s="482"/>
      <c r="I496" s="482"/>
      <c r="J496" s="482"/>
      <c r="K496" s="482"/>
      <c r="L496" s="482"/>
      <c r="M496" s="482"/>
      <c r="N496" s="482"/>
      <c r="O496" s="482"/>
      <c r="P496" s="482"/>
      <c r="Q496" s="482"/>
      <c r="R496" s="482"/>
      <c r="S496" s="482"/>
      <c r="T496" s="482"/>
      <c r="U496" s="482"/>
      <c r="V496" s="482"/>
      <c r="W496" s="482"/>
      <c r="X496" s="482"/>
      <c r="Y496" s="482"/>
      <c r="Z496" s="482"/>
      <c r="AA496" s="482"/>
      <c r="AB496" s="482"/>
      <c r="AC496" s="482"/>
      <c r="AD496" s="482"/>
      <c r="AE496" s="482"/>
      <c r="AF496" s="482"/>
      <c r="AG496" s="482"/>
      <c r="AH496" s="482"/>
      <c r="AI496" s="482"/>
      <c r="AJ496" s="482"/>
      <c r="AK496" s="482"/>
      <c r="AL496" s="482"/>
      <c r="AM496" s="482"/>
      <c r="AN496" s="482"/>
      <c r="AO496" s="482"/>
      <c r="AP496" s="482"/>
    </row>
    <row r="497" spans="1:42" ht="12.75" customHeight="1" x14ac:dyDescent="0.2">
      <c r="A497" s="482"/>
      <c r="B497" s="482"/>
      <c r="C497" s="482"/>
      <c r="D497" s="482"/>
      <c r="E497" s="482"/>
      <c r="F497" s="482"/>
      <c r="G497" s="482"/>
      <c r="H497" s="482"/>
      <c r="I497" s="482"/>
      <c r="J497" s="482"/>
      <c r="K497" s="482"/>
      <c r="L497" s="482"/>
      <c r="M497" s="482"/>
      <c r="N497" s="482"/>
      <c r="O497" s="482"/>
      <c r="P497" s="482"/>
      <c r="Q497" s="482"/>
      <c r="R497" s="482"/>
      <c r="S497" s="482"/>
      <c r="T497" s="482"/>
      <c r="U497" s="482"/>
      <c r="V497" s="482"/>
      <c r="W497" s="482"/>
      <c r="X497" s="482"/>
      <c r="Y497" s="482"/>
      <c r="Z497" s="482"/>
      <c r="AA497" s="482"/>
      <c r="AB497" s="482"/>
      <c r="AC497" s="482"/>
      <c r="AD497" s="482"/>
      <c r="AE497" s="482"/>
      <c r="AF497" s="482"/>
      <c r="AG497" s="482"/>
      <c r="AH497" s="482"/>
      <c r="AI497" s="482"/>
      <c r="AJ497" s="482"/>
      <c r="AK497" s="482"/>
      <c r="AL497" s="482"/>
      <c r="AM497" s="482"/>
      <c r="AN497" s="482"/>
      <c r="AO497" s="482"/>
      <c r="AP497" s="482"/>
    </row>
    <row r="498" spans="1:42" ht="12.75" customHeight="1" x14ac:dyDescent="0.2">
      <c r="A498" s="482"/>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2"/>
      <c r="Z498" s="482"/>
      <c r="AA498" s="482"/>
      <c r="AB498" s="482"/>
      <c r="AC498" s="482"/>
      <c r="AD498" s="482"/>
      <c r="AE498" s="482"/>
      <c r="AF498" s="482"/>
      <c r="AG498" s="482"/>
      <c r="AH498" s="482"/>
      <c r="AI498" s="482"/>
      <c r="AJ498" s="482"/>
      <c r="AK498" s="482"/>
      <c r="AL498" s="482"/>
      <c r="AM498" s="482"/>
      <c r="AN498" s="482"/>
      <c r="AO498" s="482"/>
      <c r="AP498" s="482"/>
    </row>
    <row r="499" spans="1:42" ht="12.75" customHeight="1" x14ac:dyDescent="0.2">
      <c r="A499" s="482"/>
      <c r="B499" s="482"/>
      <c r="C499" s="482"/>
      <c r="D499" s="482"/>
      <c r="E499" s="482"/>
      <c r="F499" s="482"/>
      <c r="G499" s="482"/>
      <c r="H499" s="482"/>
      <c r="I499" s="482"/>
      <c r="J499" s="482"/>
      <c r="K499" s="482"/>
      <c r="L499" s="482"/>
      <c r="M499" s="482"/>
      <c r="N499" s="482"/>
      <c r="O499" s="482"/>
      <c r="P499" s="482"/>
      <c r="Q499" s="482"/>
      <c r="R499" s="482"/>
      <c r="S499" s="482"/>
      <c r="T499" s="482"/>
      <c r="U499" s="482"/>
      <c r="V499" s="482"/>
      <c r="W499" s="482"/>
      <c r="X499" s="482"/>
      <c r="Y499" s="482"/>
      <c r="Z499" s="482"/>
      <c r="AA499" s="482"/>
      <c r="AB499" s="482"/>
      <c r="AC499" s="482"/>
      <c r="AD499" s="482"/>
      <c r="AE499" s="482"/>
      <c r="AF499" s="482"/>
      <c r="AG499" s="482"/>
      <c r="AH499" s="482"/>
      <c r="AI499" s="482"/>
      <c r="AJ499" s="482"/>
      <c r="AK499" s="482"/>
      <c r="AL499" s="482"/>
      <c r="AM499" s="482"/>
      <c r="AN499" s="482"/>
      <c r="AO499" s="482"/>
      <c r="AP499" s="482"/>
    </row>
    <row r="500" spans="1:42" ht="12.75" customHeight="1" x14ac:dyDescent="0.2">
      <c r="A500" s="482"/>
      <c r="B500" s="482"/>
      <c r="C500" s="482"/>
      <c r="D500" s="482"/>
      <c r="E500" s="482"/>
      <c r="F500" s="482"/>
      <c r="G500" s="482"/>
      <c r="H500" s="482"/>
      <c r="I500" s="482"/>
      <c r="J500" s="482"/>
      <c r="K500" s="482"/>
      <c r="L500" s="482"/>
      <c r="M500" s="482"/>
      <c r="N500" s="482"/>
      <c r="O500" s="482"/>
      <c r="P500" s="482"/>
      <c r="Q500" s="482"/>
      <c r="R500" s="482"/>
      <c r="S500" s="482"/>
      <c r="T500" s="482"/>
      <c r="U500" s="482"/>
      <c r="V500" s="482"/>
      <c r="W500" s="482"/>
      <c r="X500" s="482"/>
      <c r="Y500" s="482"/>
      <c r="Z500" s="482"/>
      <c r="AA500" s="482"/>
      <c r="AB500" s="482"/>
      <c r="AC500" s="482"/>
      <c r="AD500" s="482"/>
      <c r="AE500" s="482"/>
      <c r="AF500" s="482"/>
      <c r="AG500" s="482"/>
      <c r="AH500" s="482"/>
      <c r="AI500" s="482"/>
      <c r="AJ500" s="482"/>
      <c r="AK500" s="482"/>
      <c r="AL500" s="482"/>
      <c r="AM500" s="482"/>
      <c r="AN500" s="482"/>
      <c r="AO500" s="482"/>
      <c r="AP500" s="482"/>
    </row>
    <row r="501" spans="1:42" ht="12.75" customHeight="1" x14ac:dyDescent="0.2">
      <c r="A501" s="482"/>
      <c r="B501" s="482"/>
      <c r="C501" s="482"/>
      <c r="D501" s="482"/>
      <c r="E501" s="482"/>
      <c r="F501" s="482"/>
      <c r="G501" s="482"/>
      <c r="H501" s="482"/>
      <c r="I501" s="482"/>
      <c r="J501" s="482"/>
      <c r="K501" s="482"/>
      <c r="L501" s="482"/>
      <c r="M501" s="482"/>
      <c r="N501" s="482"/>
      <c r="O501" s="482"/>
      <c r="P501" s="482"/>
      <c r="Q501" s="482"/>
      <c r="R501" s="482"/>
      <c r="S501" s="482"/>
      <c r="T501" s="482"/>
      <c r="U501" s="482"/>
      <c r="V501" s="482"/>
      <c r="W501" s="482"/>
      <c r="X501" s="482"/>
      <c r="Y501" s="482"/>
      <c r="Z501" s="482"/>
      <c r="AA501" s="482"/>
      <c r="AB501" s="482"/>
      <c r="AC501" s="482"/>
      <c r="AD501" s="482"/>
      <c r="AE501" s="482"/>
      <c r="AF501" s="482"/>
      <c r="AG501" s="482"/>
      <c r="AH501" s="482"/>
      <c r="AI501" s="482"/>
      <c r="AJ501" s="482"/>
      <c r="AK501" s="482"/>
      <c r="AL501" s="482"/>
      <c r="AM501" s="482"/>
      <c r="AN501" s="482"/>
      <c r="AO501" s="482"/>
      <c r="AP501" s="482"/>
    </row>
    <row r="502" spans="1:42" ht="12.75" customHeight="1" x14ac:dyDescent="0.2">
      <c r="A502" s="482"/>
      <c r="B502" s="482"/>
      <c r="C502" s="482"/>
      <c r="D502" s="482"/>
      <c r="E502" s="482"/>
      <c r="F502" s="482"/>
      <c r="G502" s="482"/>
      <c r="H502" s="482"/>
      <c r="I502" s="482"/>
      <c r="J502" s="482"/>
      <c r="K502" s="482"/>
      <c r="L502" s="482"/>
      <c r="M502" s="482"/>
      <c r="N502" s="482"/>
      <c r="O502" s="482"/>
      <c r="P502" s="482"/>
      <c r="Q502" s="482"/>
      <c r="R502" s="482"/>
      <c r="S502" s="482"/>
      <c r="T502" s="482"/>
      <c r="U502" s="482"/>
      <c r="V502" s="482"/>
      <c r="W502" s="482"/>
      <c r="X502" s="482"/>
      <c r="Y502" s="482"/>
      <c r="Z502" s="482"/>
      <c r="AA502" s="482"/>
      <c r="AB502" s="482"/>
      <c r="AC502" s="482"/>
      <c r="AD502" s="482"/>
      <c r="AE502" s="482"/>
      <c r="AF502" s="482"/>
      <c r="AG502" s="482"/>
      <c r="AH502" s="482"/>
      <c r="AI502" s="482"/>
      <c r="AJ502" s="482"/>
      <c r="AK502" s="482"/>
      <c r="AL502" s="482"/>
      <c r="AM502" s="482"/>
      <c r="AN502" s="482"/>
      <c r="AO502" s="482"/>
      <c r="AP502" s="482"/>
    </row>
    <row r="503" spans="1:42" ht="12.75" customHeight="1" x14ac:dyDescent="0.2">
      <c r="A503" s="482"/>
      <c r="B503" s="482"/>
      <c r="C503" s="482"/>
      <c r="D503" s="482"/>
      <c r="E503" s="482"/>
      <c r="F503" s="482"/>
      <c r="G503" s="482"/>
      <c r="H503" s="482"/>
      <c r="I503" s="482"/>
      <c r="J503" s="482"/>
      <c r="K503" s="482"/>
      <c r="L503" s="482"/>
      <c r="M503" s="482"/>
      <c r="N503" s="482"/>
      <c r="O503" s="482"/>
      <c r="P503" s="482"/>
      <c r="Q503" s="482"/>
      <c r="R503" s="482"/>
      <c r="S503" s="482"/>
      <c r="T503" s="482"/>
      <c r="U503" s="482"/>
      <c r="V503" s="482"/>
      <c r="W503" s="482"/>
      <c r="X503" s="482"/>
      <c r="Y503" s="482"/>
      <c r="Z503" s="482"/>
      <c r="AA503" s="482"/>
      <c r="AB503" s="482"/>
      <c r="AC503" s="482"/>
      <c r="AD503" s="482"/>
      <c r="AE503" s="482"/>
      <c r="AF503" s="482"/>
      <c r="AG503" s="482"/>
      <c r="AH503" s="482"/>
      <c r="AI503" s="482"/>
      <c r="AJ503" s="482"/>
      <c r="AK503" s="482"/>
      <c r="AL503" s="482"/>
      <c r="AM503" s="482"/>
      <c r="AN503" s="482"/>
      <c r="AO503" s="482"/>
      <c r="AP503" s="482"/>
    </row>
    <row r="504" spans="1:42" ht="12.75" customHeight="1" x14ac:dyDescent="0.2">
      <c r="A504" s="482"/>
      <c r="B504" s="482"/>
      <c r="C504" s="482"/>
      <c r="D504" s="482"/>
      <c r="E504" s="482"/>
      <c r="F504" s="482"/>
      <c r="G504" s="482"/>
      <c r="H504" s="482"/>
      <c r="I504" s="482"/>
      <c r="J504" s="482"/>
      <c r="K504" s="482"/>
      <c r="L504" s="482"/>
      <c r="M504" s="482"/>
      <c r="N504" s="482"/>
      <c r="O504" s="482"/>
      <c r="P504" s="482"/>
      <c r="Q504" s="482"/>
      <c r="R504" s="482"/>
      <c r="S504" s="482"/>
      <c r="T504" s="482"/>
      <c r="U504" s="482"/>
      <c r="V504" s="482"/>
      <c r="W504" s="482"/>
      <c r="X504" s="482"/>
      <c r="Y504" s="482"/>
      <c r="Z504" s="482"/>
      <c r="AA504" s="482"/>
      <c r="AB504" s="482"/>
      <c r="AC504" s="482"/>
      <c r="AD504" s="482"/>
      <c r="AE504" s="482"/>
      <c r="AF504" s="482"/>
      <c r="AG504" s="482"/>
      <c r="AH504" s="482"/>
      <c r="AI504" s="482"/>
      <c r="AJ504" s="482"/>
      <c r="AK504" s="482"/>
      <c r="AL504" s="482"/>
      <c r="AM504" s="482"/>
      <c r="AN504" s="482"/>
      <c r="AO504" s="482"/>
      <c r="AP504" s="482"/>
    </row>
    <row r="505" spans="1:42" ht="12.75" customHeight="1" x14ac:dyDescent="0.2">
      <c r="A505" s="482"/>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482"/>
      <c r="AC505" s="482"/>
      <c r="AD505" s="482"/>
      <c r="AE505" s="482"/>
      <c r="AF505" s="482"/>
      <c r="AG505" s="482"/>
      <c r="AH505" s="482"/>
      <c r="AI505" s="482"/>
      <c r="AJ505" s="482"/>
      <c r="AK505" s="482"/>
      <c r="AL505" s="482"/>
      <c r="AM505" s="482"/>
      <c r="AN505" s="482"/>
      <c r="AO505" s="482"/>
      <c r="AP505" s="482"/>
    </row>
    <row r="506" spans="1:42" ht="12.75" customHeight="1" x14ac:dyDescent="0.2">
      <c r="A506" s="482"/>
      <c r="B506" s="482"/>
      <c r="C506" s="482"/>
      <c r="D506" s="482"/>
      <c r="E506" s="482"/>
      <c r="F506" s="482"/>
      <c r="G506" s="482"/>
      <c r="H506" s="482"/>
      <c r="I506" s="482"/>
      <c r="J506" s="482"/>
      <c r="K506" s="482"/>
      <c r="L506" s="482"/>
      <c r="M506" s="482"/>
      <c r="N506" s="482"/>
      <c r="O506" s="482"/>
      <c r="P506" s="482"/>
      <c r="Q506" s="482"/>
      <c r="R506" s="482"/>
      <c r="S506" s="482"/>
      <c r="T506" s="482"/>
      <c r="U506" s="482"/>
      <c r="V506" s="482"/>
      <c r="W506" s="482"/>
      <c r="X506" s="482"/>
      <c r="Y506" s="482"/>
      <c r="Z506" s="482"/>
      <c r="AA506" s="482"/>
      <c r="AB506" s="482"/>
      <c r="AC506" s="482"/>
      <c r="AD506" s="482"/>
      <c r="AE506" s="482"/>
      <c r="AF506" s="482"/>
      <c r="AG506" s="482"/>
      <c r="AH506" s="482"/>
      <c r="AI506" s="482"/>
      <c r="AJ506" s="482"/>
      <c r="AK506" s="482"/>
      <c r="AL506" s="482"/>
      <c r="AM506" s="482"/>
      <c r="AN506" s="482"/>
      <c r="AO506" s="482"/>
      <c r="AP506" s="482"/>
    </row>
    <row r="507" spans="1:42" ht="12.75" customHeight="1" x14ac:dyDescent="0.2">
      <c r="A507" s="482"/>
      <c r="B507" s="482"/>
      <c r="C507" s="482"/>
      <c r="D507" s="482"/>
      <c r="E507" s="482"/>
      <c r="F507" s="482"/>
      <c r="G507" s="482"/>
      <c r="H507" s="482"/>
      <c r="I507" s="482"/>
      <c r="J507" s="482"/>
      <c r="K507" s="482"/>
      <c r="L507" s="482"/>
      <c r="M507" s="482"/>
      <c r="N507" s="482"/>
      <c r="O507" s="482"/>
      <c r="P507" s="482"/>
      <c r="Q507" s="482"/>
      <c r="R507" s="482"/>
      <c r="S507" s="482"/>
      <c r="T507" s="482"/>
      <c r="U507" s="482"/>
      <c r="V507" s="482"/>
      <c r="W507" s="482"/>
      <c r="X507" s="482"/>
      <c r="Y507" s="482"/>
      <c r="Z507" s="482"/>
      <c r="AA507" s="482"/>
      <c r="AB507" s="482"/>
      <c r="AC507" s="482"/>
      <c r="AD507" s="482"/>
      <c r="AE507" s="482"/>
      <c r="AF507" s="482"/>
      <c r="AG507" s="482"/>
      <c r="AH507" s="482"/>
      <c r="AI507" s="482"/>
      <c r="AJ507" s="482"/>
      <c r="AK507" s="482"/>
      <c r="AL507" s="482"/>
      <c r="AM507" s="482"/>
      <c r="AN507" s="482"/>
      <c r="AO507" s="482"/>
      <c r="AP507" s="482"/>
    </row>
    <row r="508" spans="1:42" ht="12.75" customHeight="1" x14ac:dyDescent="0.2">
      <c r="A508" s="482"/>
      <c r="B508" s="482"/>
      <c r="C508" s="482"/>
      <c r="D508" s="482"/>
      <c r="E508" s="482"/>
      <c r="F508" s="482"/>
      <c r="G508" s="482"/>
      <c r="H508" s="482"/>
      <c r="I508" s="482"/>
      <c r="J508" s="482"/>
      <c r="K508" s="482"/>
      <c r="L508" s="482"/>
      <c r="M508" s="482"/>
      <c r="N508" s="482"/>
      <c r="O508" s="482"/>
      <c r="P508" s="482"/>
      <c r="Q508" s="482"/>
      <c r="R508" s="482"/>
      <c r="S508" s="482"/>
      <c r="T508" s="482"/>
      <c r="U508" s="482"/>
      <c r="V508" s="482"/>
      <c r="W508" s="482"/>
      <c r="X508" s="482"/>
      <c r="Y508" s="482"/>
      <c r="Z508" s="482"/>
      <c r="AA508" s="482"/>
      <c r="AB508" s="482"/>
      <c r="AC508" s="482"/>
      <c r="AD508" s="482"/>
      <c r="AE508" s="482"/>
      <c r="AF508" s="482"/>
      <c r="AG508" s="482"/>
      <c r="AH508" s="482"/>
      <c r="AI508" s="482"/>
      <c r="AJ508" s="482"/>
      <c r="AK508" s="482"/>
      <c r="AL508" s="482"/>
      <c r="AM508" s="482"/>
      <c r="AN508" s="482"/>
      <c r="AO508" s="482"/>
      <c r="AP508" s="482"/>
    </row>
    <row r="509" spans="1:42" ht="12.75" customHeight="1" x14ac:dyDescent="0.2">
      <c r="A509" s="482"/>
      <c r="B509" s="482"/>
      <c r="C509" s="482"/>
      <c r="D509" s="482"/>
      <c r="E509" s="482"/>
      <c r="F509" s="482"/>
      <c r="G509" s="482"/>
      <c r="H509" s="482"/>
      <c r="I509" s="482"/>
      <c r="J509" s="482"/>
      <c r="K509" s="482"/>
      <c r="L509" s="482"/>
      <c r="M509" s="482"/>
      <c r="N509" s="482"/>
      <c r="O509" s="482"/>
      <c r="P509" s="482"/>
      <c r="Q509" s="482"/>
      <c r="R509" s="482"/>
      <c r="S509" s="482"/>
      <c r="T509" s="482"/>
      <c r="U509" s="482"/>
      <c r="V509" s="482"/>
      <c r="W509" s="482"/>
      <c r="X509" s="482"/>
      <c r="Y509" s="482"/>
      <c r="Z509" s="482"/>
      <c r="AA509" s="482"/>
      <c r="AB509" s="482"/>
      <c r="AC509" s="482"/>
      <c r="AD509" s="482"/>
      <c r="AE509" s="482"/>
      <c r="AF509" s="482"/>
      <c r="AG509" s="482"/>
      <c r="AH509" s="482"/>
      <c r="AI509" s="482"/>
      <c r="AJ509" s="482"/>
      <c r="AK509" s="482"/>
      <c r="AL509" s="482"/>
      <c r="AM509" s="482"/>
      <c r="AN509" s="482"/>
      <c r="AO509" s="482"/>
      <c r="AP509" s="482"/>
    </row>
    <row r="510" spans="1:42" ht="12.75" customHeight="1" x14ac:dyDescent="0.2">
      <c r="A510" s="482"/>
      <c r="B510" s="482"/>
      <c r="C510" s="482"/>
      <c r="D510" s="482"/>
      <c r="E510" s="482"/>
      <c r="F510" s="482"/>
      <c r="G510" s="482"/>
      <c r="H510" s="482"/>
      <c r="I510" s="482"/>
      <c r="J510" s="482"/>
      <c r="K510" s="482"/>
      <c r="L510" s="482"/>
      <c r="M510" s="482"/>
      <c r="N510" s="482"/>
      <c r="O510" s="482"/>
      <c r="P510" s="482"/>
      <c r="Q510" s="482"/>
      <c r="R510" s="482"/>
      <c r="S510" s="482"/>
      <c r="T510" s="482"/>
      <c r="U510" s="482"/>
      <c r="V510" s="482"/>
      <c r="W510" s="482"/>
      <c r="X510" s="482"/>
      <c r="Y510" s="482"/>
      <c r="Z510" s="482"/>
      <c r="AA510" s="482"/>
      <c r="AB510" s="482"/>
      <c r="AC510" s="482"/>
      <c r="AD510" s="482"/>
      <c r="AE510" s="482"/>
      <c r="AF510" s="482"/>
      <c r="AG510" s="482"/>
      <c r="AH510" s="482"/>
      <c r="AI510" s="482"/>
      <c r="AJ510" s="482"/>
      <c r="AK510" s="482"/>
      <c r="AL510" s="482"/>
      <c r="AM510" s="482"/>
      <c r="AN510" s="482"/>
      <c r="AO510" s="482"/>
      <c r="AP510" s="482"/>
    </row>
    <row r="511" spans="1:42" ht="12.75" customHeight="1" x14ac:dyDescent="0.2">
      <c r="A511" s="482"/>
      <c r="B511" s="482"/>
      <c r="C511" s="482"/>
      <c r="D511" s="482"/>
      <c r="E511" s="482"/>
      <c r="F511" s="482"/>
      <c r="G511" s="482"/>
      <c r="H511" s="482"/>
      <c r="I511" s="482"/>
      <c r="J511" s="482"/>
      <c r="K511" s="482"/>
      <c r="L511" s="482"/>
      <c r="M511" s="482"/>
      <c r="N511" s="482"/>
      <c r="O511" s="482"/>
      <c r="P511" s="482"/>
      <c r="Q511" s="482"/>
      <c r="R511" s="482"/>
      <c r="S511" s="482"/>
      <c r="T511" s="482"/>
      <c r="U511" s="482"/>
      <c r="V511" s="482"/>
      <c r="W511" s="482"/>
      <c r="X511" s="482"/>
      <c r="Y511" s="482"/>
      <c r="Z511" s="482"/>
      <c r="AA511" s="482"/>
      <c r="AB511" s="482"/>
      <c r="AC511" s="482"/>
      <c r="AD511" s="482"/>
      <c r="AE511" s="482"/>
      <c r="AF511" s="482"/>
      <c r="AG511" s="482"/>
      <c r="AH511" s="482"/>
      <c r="AI511" s="482"/>
      <c r="AJ511" s="482"/>
      <c r="AK511" s="482"/>
      <c r="AL511" s="482"/>
      <c r="AM511" s="482"/>
      <c r="AN511" s="482"/>
      <c r="AO511" s="482"/>
      <c r="AP511" s="482"/>
    </row>
    <row r="512" spans="1:42" ht="12.75" customHeight="1" x14ac:dyDescent="0.2">
      <c r="A512" s="482"/>
      <c r="B512" s="482"/>
      <c r="C512" s="482"/>
      <c r="D512" s="482"/>
      <c r="E512" s="482"/>
      <c r="F512" s="482"/>
      <c r="G512" s="482"/>
      <c r="H512" s="482"/>
      <c r="I512" s="482"/>
      <c r="J512" s="482"/>
      <c r="K512" s="482"/>
      <c r="L512" s="482"/>
      <c r="M512" s="482"/>
      <c r="N512" s="482"/>
      <c r="O512" s="482"/>
      <c r="P512" s="482"/>
      <c r="Q512" s="482"/>
      <c r="R512" s="482"/>
      <c r="S512" s="482"/>
      <c r="T512" s="482"/>
      <c r="U512" s="482"/>
      <c r="V512" s="482"/>
      <c r="W512" s="482"/>
      <c r="X512" s="482"/>
      <c r="Y512" s="482"/>
      <c r="Z512" s="482"/>
      <c r="AA512" s="482"/>
      <c r="AB512" s="482"/>
      <c r="AC512" s="482"/>
      <c r="AD512" s="482"/>
      <c r="AE512" s="482"/>
      <c r="AF512" s="482"/>
      <c r="AG512" s="482"/>
      <c r="AH512" s="482"/>
      <c r="AI512" s="482"/>
      <c r="AJ512" s="482"/>
      <c r="AK512" s="482"/>
      <c r="AL512" s="482"/>
      <c r="AM512" s="482"/>
      <c r="AN512" s="482"/>
      <c r="AO512" s="482"/>
      <c r="AP512" s="482"/>
    </row>
    <row r="513" spans="1:42" ht="12.75" customHeight="1" x14ac:dyDescent="0.2">
      <c r="A513" s="482"/>
      <c r="B513" s="482"/>
      <c r="C513" s="482"/>
      <c r="D513" s="482"/>
      <c r="E513" s="482"/>
      <c r="F513" s="482"/>
      <c r="G513" s="482"/>
      <c r="H513" s="482"/>
      <c r="I513" s="482"/>
      <c r="J513" s="482"/>
      <c r="K513" s="482"/>
      <c r="L513" s="482"/>
      <c r="M513" s="482"/>
      <c r="N513" s="482"/>
      <c r="O513" s="482"/>
      <c r="P513" s="482"/>
      <c r="Q513" s="482"/>
      <c r="R513" s="482"/>
      <c r="S513" s="482"/>
      <c r="T513" s="482"/>
      <c r="U513" s="482"/>
      <c r="V513" s="482"/>
      <c r="W513" s="482"/>
      <c r="X513" s="482"/>
      <c r="Y513" s="482"/>
      <c r="Z513" s="482"/>
      <c r="AA513" s="482"/>
      <c r="AB513" s="482"/>
      <c r="AC513" s="482"/>
      <c r="AD513" s="482"/>
      <c r="AE513" s="482"/>
      <c r="AF513" s="482"/>
      <c r="AG513" s="482"/>
      <c r="AH513" s="482"/>
      <c r="AI513" s="482"/>
      <c r="AJ513" s="482"/>
      <c r="AK513" s="482"/>
      <c r="AL513" s="482"/>
      <c r="AM513" s="482"/>
      <c r="AN513" s="482"/>
      <c r="AO513" s="482"/>
      <c r="AP513" s="482"/>
    </row>
    <row r="514" spans="1:42" ht="12.75" customHeight="1" x14ac:dyDescent="0.2">
      <c r="A514" s="482"/>
      <c r="B514" s="482"/>
      <c r="C514" s="482"/>
      <c r="D514" s="482"/>
      <c r="E514" s="482"/>
      <c r="F514" s="482"/>
      <c r="G514" s="482"/>
      <c r="H514" s="482"/>
      <c r="I514" s="482"/>
      <c r="J514" s="482"/>
      <c r="K514" s="482"/>
      <c r="L514" s="482"/>
      <c r="M514" s="482"/>
      <c r="N514" s="482"/>
      <c r="O514" s="482"/>
      <c r="P514" s="482"/>
      <c r="Q514" s="482"/>
      <c r="R514" s="482"/>
      <c r="S514" s="482"/>
      <c r="T514" s="482"/>
      <c r="U514" s="482"/>
      <c r="V514" s="482"/>
      <c r="W514" s="482"/>
      <c r="X514" s="482"/>
      <c r="Y514" s="482"/>
      <c r="Z514" s="482"/>
      <c r="AA514" s="482"/>
      <c r="AB514" s="482"/>
      <c r="AC514" s="482"/>
      <c r="AD514" s="482"/>
      <c r="AE514" s="482"/>
      <c r="AF514" s="482"/>
      <c r="AG514" s="482"/>
      <c r="AH514" s="482"/>
      <c r="AI514" s="482"/>
      <c r="AJ514" s="482"/>
      <c r="AK514" s="482"/>
      <c r="AL514" s="482"/>
      <c r="AM514" s="482"/>
      <c r="AN514" s="482"/>
      <c r="AO514" s="482"/>
      <c r="AP514" s="482"/>
    </row>
    <row r="515" spans="1:42" ht="12.75" customHeight="1" x14ac:dyDescent="0.2">
      <c r="A515" s="482"/>
      <c r="B515" s="482"/>
      <c r="C515" s="482"/>
      <c r="D515" s="482"/>
      <c r="E515" s="482"/>
      <c r="F515" s="482"/>
      <c r="G515" s="482"/>
      <c r="H515" s="482"/>
      <c r="I515" s="482"/>
      <c r="J515" s="482"/>
      <c r="K515" s="482"/>
      <c r="L515" s="482"/>
      <c r="M515" s="482"/>
      <c r="N515" s="482"/>
      <c r="O515" s="482"/>
      <c r="P515" s="482"/>
      <c r="Q515" s="482"/>
      <c r="R515" s="482"/>
      <c r="S515" s="482"/>
      <c r="T515" s="482"/>
      <c r="U515" s="482"/>
      <c r="V515" s="482"/>
      <c r="W515" s="482"/>
      <c r="X515" s="482"/>
      <c r="Y515" s="482"/>
      <c r="Z515" s="482"/>
      <c r="AA515" s="482"/>
      <c r="AB515" s="482"/>
      <c r="AC515" s="482"/>
      <c r="AD515" s="482"/>
      <c r="AE515" s="482"/>
      <c r="AF515" s="482"/>
      <c r="AG515" s="482"/>
      <c r="AH515" s="482"/>
      <c r="AI515" s="482"/>
      <c r="AJ515" s="482"/>
      <c r="AK515" s="482"/>
      <c r="AL515" s="482"/>
      <c r="AM515" s="482"/>
      <c r="AN515" s="482"/>
      <c r="AO515" s="482"/>
      <c r="AP515" s="482"/>
    </row>
    <row r="516" spans="1:42" ht="12.75" customHeight="1" x14ac:dyDescent="0.2">
      <c r="A516" s="482"/>
      <c r="B516" s="482"/>
      <c r="C516" s="482"/>
      <c r="D516" s="482"/>
      <c r="E516" s="482"/>
      <c r="F516" s="482"/>
      <c r="G516" s="482"/>
      <c r="H516" s="482"/>
      <c r="I516" s="482"/>
      <c r="J516" s="482"/>
      <c r="K516" s="482"/>
      <c r="L516" s="482"/>
      <c r="M516" s="482"/>
      <c r="N516" s="482"/>
      <c r="O516" s="482"/>
      <c r="P516" s="482"/>
      <c r="Q516" s="482"/>
      <c r="R516" s="482"/>
      <c r="S516" s="482"/>
      <c r="T516" s="482"/>
      <c r="U516" s="482"/>
      <c r="V516" s="482"/>
      <c r="W516" s="482"/>
      <c r="X516" s="482"/>
      <c r="Y516" s="482"/>
      <c r="Z516" s="482"/>
      <c r="AA516" s="482"/>
      <c r="AB516" s="482"/>
      <c r="AC516" s="482"/>
      <c r="AD516" s="482"/>
      <c r="AE516" s="482"/>
      <c r="AF516" s="482"/>
      <c r="AG516" s="482"/>
      <c r="AH516" s="482"/>
      <c r="AI516" s="482"/>
      <c r="AJ516" s="482"/>
      <c r="AK516" s="482"/>
      <c r="AL516" s="482"/>
      <c r="AM516" s="482"/>
      <c r="AN516" s="482"/>
      <c r="AO516" s="482"/>
      <c r="AP516" s="482"/>
    </row>
    <row r="517" spans="1:42" ht="12.75" customHeight="1" x14ac:dyDescent="0.2">
      <c r="A517" s="482"/>
      <c r="B517" s="482"/>
      <c r="C517" s="482"/>
      <c r="D517" s="482"/>
      <c r="E517" s="482"/>
      <c r="F517" s="482"/>
      <c r="G517" s="482"/>
      <c r="H517" s="482"/>
      <c r="I517" s="482"/>
      <c r="J517" s="482"/>
      <c r="K517" s="482"/>
      <c r="L517" s="482"/>
      <c r="M517" s="482"/>
      <c r="N517" s="482"/>
      <c r="O517" s="482"/>
      <c r="P517" s="482"/>
      <c r="Q517" s="482"/>
      <c r="R517" s="482"/>
      <c r="S517" s="482"/>
      <c r="T517" s="482"/>
      <c r="U517" s="482"/>
      <c r="V517" s="482"/>
      <c r="W517" s="482"/>
      <c r="X517" s="482"/>
      <c r="Y517" s="482"/>
      <c r="Z517" s="482"/>
      <c r="AA517" s="482"/>
      <c r="AB517" s="482"/>
      <c r="AC517" s="482"/>
      <c r="AD517" s="482"/>
      <c r="AE517" s="482"/>
      <c r="AF517" s="482"/>
      <c r="AG517" s="482"/>
      <c r="AH517" s="482"/>
      <c r="AI517" s="482"/>
      <c r="AJ517" s="482"/>
      <c r="AK517" s="482"/>
      <c r="AL517" s="482"/>
      <c r="AM517" s="482"/>
      <c r="AN517" s="482"/>
      <c r="AO517" s="482"/>
      <c r="AP517" s="482"/>
    </row>
    <row r="518" spans="1:42" ht="12.75" customHeight="1" x14ac:dyDescent="0.2">
      <c r="A518" s="482"/>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82"/>
      <c r="Z518" s="482"/>
      <c r="AA518" s="482"/>
      <c r="AB518" s="482"/>
      <c r="AC518" s="482"/>
      <c r="AD518" s="482"/>
      <c r="AE518" s="482"/>
      <c r="AF518" s="482"/>
      <c r="AG518" s="482"/>
      <c r="AH518" s="482"/>
      <c r="AI518" s="482"/>
      <c r="AJ518" s="482"/>
      <c r="AK518" s="482"/>
      <c r="AL518" s="482"/>
      <c r="AM518" s="482"/>
      <c r="AN518" s="482"/>
      <c r="AO518" s="482"/>
      <c r="AP518" s="482"/>
    </row>
    <row r="519" spans="1:42" ht="12.75" customHeight="1" x14ac:dyDescent="0.2">
      <c r="A519" s="482"/>
      <c r="B519" s="482"/>
      <c r="C519" s="482"/>
      <c r="D519" s="482"/>
      <c r="E519" s="482"/>
      <c r="F519" s="482"/>
      <c r="G519" s="482"/>
      <c r="H519" s="482"/>
      <c r="I519" s="482"/>
      <c r="J519" s="482"/>
      <c r="K519" s="482"/>
      <c r="L519" s="482"/>
      <c r="M519" s="482"/>
      <c r="N519" s="482"/>
      <c r="O519" s="482"/>
      <c r="P519" s="482"/>
      <c r="Q519" s="482"/>
      <c r="R519" s="482"/>
      <c r="S519" s="482"/>
      <c r="T519" s="482"/>
      <c r="U519" s="482"/>
      <c r="V519" s="482"/>
      <c r="W519" s="482"/>
      <c r="X519" s="482"/>
      <c r="Y519" s="482"/>
      <c r="Z519" s="482"/>
      <c r="AA519" s="482"/>
      <c r="AB519" s="482"/>
      <c r="AC519" s="482"/>
      <c r="AD519" s="482"/>
      <c r="AE519" s="482"/>
      <c r="AF519" s="482"/>
      <c r="AG519" s="482"/>
      <c r="AH519" s="482"/>
      <c r="AI519" s="482"/>
      <c r="AJ519" s="482"/>
      <c r="AK519" s="482"/>
      <c r="AL519" s="482"/>
      <c r="AM519" s="482"/>
      <c r="AN519" s="482"/>
      <c r="AO519" s="482"/>
      <c r="AP519" s="482"/>
    </row>
    <row r="520" spans="1:42" ht="12.75" customHeight="1" x14ac:dyDescent="0.2">
      <c r="A520" s="482"/>
      <c r="B520" s="482"/>
      <c r="C520" s="482"/>
      <c r="D520" s="482"/>
      <c r="E520" s="482"/>
      <c r="F520" s="482"/>
      <c r="G520" s="482"/>
      <c r="H520" s="482"/>
      <c r="I520" s="482"/>
      <c r="J520" s="482"/>
      <c r="K520" s="482"/>
      <c r="L520" s="482"/>
      <c r="M520" s="482"/>
      <c r="N520" s="482"/>
      <c r="O520" s="482"/>
      <c r="P520" s="482"/>
      <c r="Q520" s="482"/>
      <c r="R520" s="482"/>
      <c r="S520" s="482"/>
      <c r="T520" s="482"/>
      <c r="U520" s="482"/>
      <c r="V520" s="482"/>
      <c r="W520" s="482"/>
      <c r="X520" s="482"/>
      <c r="Y520" s="482"/>
      <c r="Z520" s="482"/>
      <c r="AA520" s="482"/>
      <c r="AB520" s="482"/>
      <c r="AC520" s="482"/>
      <c r="AD520" s="482"/>
      <c r="AE520" s="482"/>
      <c r="AF520" s="482"/>
      <c r="AG520" s="482"/>
      <c r="AH520" s="482"/>
      <c r="AI520" s="482"/>
      <c r="AJ520" s="482"/>
      <c r="AK520" s="482"/>
      <c r="AL520" s="482"/>
      <c r="AM520" s="482"/>
      <c r="AN520" s="482"/>
      <c r="AO520" s="482"/>
      <c r="AP520" s="482"/>
    </row>
    <row r="521" spans="1:42" ht="12.75" customHeight="1" x14ac:dyDescent="0.2">
      <c r="A521" s="482"/>
      <c r="B521" s="482"/>
      <c r="C521" s="482"/>
      <c r="D521" s="482"/>
      <c r="E521" s="482"/>
      <c r="F521" s="482"/>
      <c r="G521" s="482"/>
      <c r="H521" s="482"/>
      <c r="I521" s="482"/>
      <c r="J521" s="482"/>
      <c r="K521" s="482"/>
      <c r="L521" s="482"/>
      <c r="M521" s="482"/>
      <c r="N521" s="482"/>
      <c r="O521" s="482"/>
      <c r="P521" s="482"/>
      <c r="Q521" s="482"/>
      <c r="R521" s="482"/>
      <c r="S521" s="482"/>
      <c r="T521" s="482"/>
      <c r="U521" s="482"/>
      <c r="V521" s="482"/>
      <c r="W521" s="482"/>
      <c r="X521" s="482"/>
      <c r="Y521" s="482"/>
      <c r="Z521" s="482"/>
      <c r="AA521" s="482"/>
      <c r="AB521" s="482"/>
      <c r="AC521" s="482"/>
      <c r="AD521" s="482"/>
      <c r="AE521" s="482"/>
      <c r="AF521" s="482"/>
      <c r="AG521" s="482"/>
      <c r="AH521" s="482"/>
      <c r="AI521" s="482"/>
      <c r="AJ521" s="482"/>
      <c r="AK521" s="482"/>
      <c r="AL521" s="482"/>
      <c r="AM521" s="482"/>
      <c r="AN521" s="482"/>
      <c r="AO521" s="482"/>
      <c r="AP521" s="482"/>
    </row>
    <row r="522" spans="1:42" ht="12.75" customHeight="1" x14ac:dyDescent="0.2">
      <c r="A522" s="482"/>
      <c r="B522" s="482"/>
      <c r="C522" s="482"/>
      <c r="D522" s="482"/>
      <c r="E522" s="482"/>
      <c r="F522" s="482"/>
      <c r="G522" s="482"/>
      <c r="H522" s="482"/>
      <c r="I522" s="482"/>
      <c r="J522" s="482"/>
      <c r="K522" s="482"/>
      <c r="L522" s="482"/>
      <c r="M522" s="482"/>
      <c r="N522" s="482"/>
      <c r="O522" s="482"/>
      <c r="P522" s="482"/>
      <c r="Q522" s="482"/>
      <c r="R522" s="482"/>
      <c r="S522" s="482"/>
      <c r="T522" s="482"/>
      <c r="U522" s="482"/>
      <c r="V522" s="482"/>
      <c r="W522" s="482"/>
      <c r="X522" s="482"/>
      <c r="Y522" s="482"/>
      <c r="Z522" s="482"/>
      <c r="AA522" s="482"/>
      <c r="AB522" s="482"/>
      <c r="AC522" s="482"/>
      <c r="AD522" s="482"/>
      <c r="AE522" s="482"/>
      <c r="AF522" s="482"/>
      <c r="AG522" s="482"/>
      <c r="AH522" s="482"/>
      <c r="AI522" s="482"/>
      <c r="AJ522" s="482"/>
      <c r="AK522" s="482"/>
      <c r="AL522" s="482"/>
      <c r="AM522" s="482"/>
      <c r="AN522" s="482"/>
      <c r="AO522" s="482"/>
      <c r="AP522" s="482"/>
    </row>
    <row r="523" spans="1:42" ht="12.75" customHeight="1" x14ac:dyDescent="0.2">
      <c r="A523" s="482"/>
      <c r="B523" s="482"/>
      <c r="C523" s="482"/>
      <c r="D523" s="482"/>
      <c r="E523" s="482"/>
      <c r="F523" s="482"/>
      <c r="G523" s="482"/>
      <c r="H523" s="482"/>
      <c r="I523" s="482"/>
      <c r="J523" s="482"/>
      <c r="K523" s="482"/>
      <c r="L523" s="482"/>
      <c r="M523" s="482"/>
      <c r="N523" s="482"/>
      <c r="O523" s="482"/>
      <c r="P523" s="482"/>
      <c r="Q523" s="482"/>
      <c r="R523" s="482"/>
      <c r="S523" s="482"/>
      <c r="T523" s="482"/>
      <c r="U523" s="482"/>
      <c r="V523" s="482"/>
      <c r="W523" s="482"/>
      <c r="X523" s="482"/>
      <c r="Y523" s="482"/>
      <c r="Z523" s="482"/>
      <c r="AA523" s="482"/>
      <c r="AB523" s="482"/>
      <c r="AC523" s="482"/>
      <c r="AD523" s="482"/>
      <c r="AE523" s="482"/>
      <c r="AF523" s="482"/>
      <c r="AG523" s="482"/>
      <c r="AH523" s="482"/>
      <c r="AI523" s="482"/>
      <c r="AJ523" s="482"/>
      <c r="AK523" s="482"/>
      <c r="AL523" s="482"/>
      <c r="AM523" s="482"/>
      <c r="AN523" s="482"/>
      <c r="AO523" s="482"/>
      <c r="AP523" s="482"/>
    </row>
    <row r="524" spans="1:42" ht="12.75" customHeight="1" x14ac:dyDescent="0.2">
      <c r="A524" s="482"/>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82"/>
      <c r="Y524" s="482"/>
      <c r="Z524" s="482"/>
      <c r="AA524" s="482"/>
      <c r="AB524" s="482"/>
      <c r="AC524" s="482"/>
      <c r="AD524" s="482"/>
      <c r="AE524" s="482"/>
      <c r="AF524" s="482"/>
      <c r="AG524" s="482"/>
      <c r="AH524" s="482"/>
      <c r="AI524" s="482"/>
      <c r="AJ524" s="482"/>
      <c r="AK524" s="482"/>
      <c r="AL524" s="482"/>
      <c r="AM524" s="482"/>
      <c r="AN524" s="482"/>
      <c r="AO524" s="482"/>
      <c r="AP524" s="482"/>
    </row>
    <row r="525" spans="1:42" ht="12.75" customHeight="1" x14ac:dyDescent="0.2">
      <c r="A525" s="482"/>
      <c r="B525" s="482"/>
      <c r="C525" s="482"/>
      <c r="D525" s="482"/>
      <c r="E525" s="482"/>
      <c r="F525" s="482"/>
      <c r="G525" s="482"/>
      <c r="H525" s="482"/>
      <c r="I525" s="482"/>
      <c r="J525" s="482"/>
      <c r="K525" s="482"/>
      <c r="L525" s="482"/>
      <c r="M525" s="482"/>
      <c r="N525" s="482"/>
      <c r="O525" s="482"/>
      <c r="P525" s="482"/>
      <c r="Q525" s="482"/>
      <c r="R525" s="482"/>
      <c r="S525" s="482"/>
      <c r="T525" s="482"/>
      <c r="U525" s="482"/>
      <c r="V525" s="482"/>
      <c r="W525" s="482"/>
      <c r="X525" s="482"/>
      <c r="Y525" s="482"/>
      <c r="Z525" s="482"/>
      <c r="AA525" s="482"/>
      <c r="AB525" s="482"/>
      <c r="AC525" s="482"/>
      <c r="AD525" s="482"/>
      <c r="AE525" s="482"/>
      <c r="AF525" s="482"/>
      <c r="AG525" s="482"/>
      <c r="AH525" s="482"/>
      <c r="AI525" s="482"/>
      <c r="AJ525" s="482"/>
      <c r="AK525" s="482"/>
      <c r="AL525" s="482"/>
      <c r="AM525" s="482"/>
      <c r="AN525" s="482"/>
      <c r="AO525" s="482"/>
      <c r="AP525" s="482"/>
    </row>
    <row r="526" spans="1:42" ht="12.75" customHeight="1" x14ac:dyDescent="0.2">
      <c r="A526" s="482"/>
      <c r="B526" s="482"/>
      <c r="C526" s="482"/>
      <c r="D526" s="482"/>
      <c r="E526" s="482"/>
      <c r="F526" s="482"/>
      <c r="G526" s="482"/>
      <c r="H526" s="482"/>
      <c r="I526" s="482"/>
      <c r="J526" s="482"/>
      <c r="K526" s="482"/>
      <c r="L526" s="482"/>
      <c r="M526" s="482"/>
      <c r="N526" s="482"/>
      <c r="O526" s="482"/>
      <c r="P526" s="482"/>
      <c r="Q526" s="482"/>
      <c r="R526" s="482"/>
      <c r="S526" s="482"/>
      <c r="T526" s="482"/>
      <c r="U526" s="482"/>
      <c r="V526" s="482"/>
      <c r="W526" s="482"/>
      <c r="X526" s="482"/>
      <c r="Y526" s="482"/>
      <c r="Z526" s="482"/>
      <c r="AA526" s="482"/>
      <c r="AB526" s="482"/>
      <c r="AC526" s="482"/>
      <c r="AD526" s="482"/>
      <c r="AE526" s="482"/>
      <c r="AF526" s="482"/>
      <c r="AG526" s="482"/>
      <c r="AH526" s="482"/>
      <c r="AI526" s="482"/>
      <c r="AJ526" s="482"/>
      <c r="AK526" s="482"/>
      <c r="AL526" s="482"/>
      <c r="AM526" s="482"/>
      <c r="AN526" s="482"/>
      <c r="AO526" s="482"/>
      <c r="AP526" s="482"/>
    </row>
    <row r="527" spans="1:42" ht="12.75" customHeight="1" x14ac:dyDescent="0.2">
      <c r="A527" s="482"/>
      <c r="B527" s="482"/>
      <c r="C527" s="482"/>
      <c r="D527" s="482"/>
      <c r="E527" s="482"/>
      <c r="F527" s="482"/>
      <c r="G527" s="482"/>
      <c r="H527" s="482"/>
      <c r="I527" s="482"/>
      <c r="J527" s="482"/>
      <c r="K527" s="482"/>
      <c r="L527" s="482"/>
      <c r="M527" s="482"/>
      <c r="N527" s="482"/>
      <c r="O527" s="482"/>
      <c r="P527" s="482"/>
      <c r="Q527" s="482"/>
      <c r="R527" s="482"/>
      <c r="S527" s="482"/>
      <c r="T527" s="482"/>
      <c r="U527" s="482"/>
      <c r="V527" s="482"/>
      <c r="W527" s="482"/>
      <c r="X527" s="482"/>
      <c r="Y527" s="482"/>
      <c r="Z527" s="482"/>
      <c r="AA527" s="482"/>
      <c r="AB527" s="482"/>
      <c r="AC527" s="482"/>
      <c r="AD527" s="482"/>
      <c r="AE527" s="482"/>
      <c r="AF527" s="482"/>
      <c r="AG527" s="482"/>
      <c r="AH527" s="482"/>
      <c r="AI527" s="482"/>
      <c r="AJ527" s="482"/>
      <c r="AK527" s="482"/>
      <c r="AL527" s="482"/>
      <c r="AM527" s="482"/>
      <c r="AN527" s="482"/>
      <c r="AO527" s="482"/>
      <c r="AP527" s="482"/>
    </row>
    <row r="528" spans="1:42" ht="12.75" customHeight="1" x14ac:dyDescent="0.2">
      <c r="A528" s="482"/>
      <c r="B528" s="482"/>
      <c r="C528" s="482"/>
      <c r="D528" s="482"/>
      <c r="E528" s="482"/>
      <c r="F528" s="482"/>
      <c r="G528" s="482"/>
      <c r="H528" s="482"/>
      <c r="I528" s="482"/>
      <c r="J528" s="482"/>
      <c r="K528" s="482"/>
      <c r="L528" s="482"/>
      <c r="M528" s="482"/>
      <c r="N528" s="482"/>
      <c r="O528" s="482"/>
      <c r="P528" s="482"/>
      <c r="Q528" s="482"/>
      <c r="R528" s="482"/>
      <c r="S528" s="482"/>
      <c r="T528" s="482"/>
      <c r="U528" s="482"/>
      <c r="V528" s="482"/>
      <c r="W528" s="482"/>
      <c r="X528" s="482"/>
      <c r="Y528" s="482"/>
      <c r="Z528" s="482"/>
      <c r="AA528" s="482"/>
      <c r="AB528" s="482"/>
      <c r="AC528" s="482"/>
      <c r="AD528" s="482"/>
      <c r="AE528" s="482"/>
      <c r="AF528" s="482"/>
      <c r="AG528" s="482"/>
      <c r="AH528" s="482"/>
      <c r="AI528" s="482"/>
      <c r="AJ528" s="482"/>
      <c r="AK528" s="482"/>
      <c r="AL528" s="482"/>
      <c r="AM528" s="482"/>
      <c r="AN528" s="482"/>
      <c r="AO528" s="482"/>
      <c r="AP528" s="482"/>
    </row>
    <row r="529" spans="1:42" ht="12.75" customHeight="1" x14ac:dyDescent="0.2">
      <c r="A529" s="482"/>
      <c r="B529" s="482"/>
      <c r="C529" s="482"/>
      <c r="D529" s="482"/>
      <c r="E529" s="482"/>
      <c r="F529" s="482"/>
      <c r="G529" s="482"/>
      <c r="H529" s="482"/>
      <c r="I529" s="482"/>
      <c r="J529" s="482"/>
      <c r="K529" s="482"/>
      <c r="L529" s="482"/>
      <c r="M529" s="482"/>
      <c r="N529" s="482"/>
      <c r="O529" s="482"/>
      <c r="P529" s="482"/>
      <c r="Q529" s="482"/>
      <c r="R529" s="482"/>
      <c r="S529" s="482"/>
      <c r="T529" s="482"/>
      <c r="U529" s="482"/>
      <c r="V529" s="482"/>
      <c r="W529" s="482"/>
      <c r="X529" s="482"/>
      <c r="Y529" s="482"/>
      <c r="Z529" s="482"/>
      <c r="AA529" s="482"/>
      <c r="AB529" s="482"/>
      <c r="AC529" s="482"/>
      <c r="AD529" s="482"/>
      <c r="AE529" s="482"/>
      <c r="AF529" s="482"/>
      <c r="AG529" s="482"/>
      <c r="AH529" s="482"/>
      <c r="AI529" s="482"/>
      <c r="AJ529" s="482"/>
      <c r="AK529" s="482"/>
      <c r="AL529" s="482"/>
      <c r="AM529" s="482"/>
      <c r="AN529" s="482"/>
      <c r="AO529" s="482"/>
      <c r="AP529" s="482"/>
    </row>
    <row r="530" spans="1:42" ht="12.75" customHeight="1" x14ac:dyDescent="0.2">
      <c r="A530" s="482"/>
      <c r="B530" s="482"/>
      <c r="C530" s="482"/>
      <c r="D530" s="482"/>
      <c r="E530" s="482"/>
      <c r="F530" s="482"/>
      <c r="G530" s="482"/>
      <c r="H530" s="482"/>
      <c r="I530" s="482"/>
      <c r="J530" s="482"/>
      <c r="K530" s="482"/>
      <c r="L530" s="482"/>
      <c r="M530" s="482"/>
      <c r="N530" s="482"/>
      <c r="O530" s="482"/>
      <c r="P530" s="482"/>
      <c r="Q530" s="482"/>
      <c r="R530" s="482"/>
      <c r="S530" s="482"/>
      <c r="T530" s="482"/>
      <c r="U530" s="482"/>
      <c r="V530" s="482"/>
      <c r="W530" s="482"/>
      <c r="X530" s="482"/>
      <c r="Y530" s="482"/>
      <c r="Z530" s="482"/>
      <c r="AA530" s="482"/>
      <c r="AB530" s="482"/>
      <c r="AC530" s="482"/>
      <c r="AD530" s="482"/>
      <c r="AE530" s="482"/>
      <c r="AF530" s="482"/>
      <c r="AG530" s="482"/>
      <c r="AH530" s="482"/>
      <c r="AI530" s="482"/>
      <c r="AJ530" s="482"/>
      <c r="AK530" s="482"/>
      <c r="AL530" s="482"/>
      <c r="AM530" s="482"/>
      <c r="AN530" s="482"/>
      <c r="AO530" s="482"/>
      <c r="AP530" s="482"/>
    </row>
    <row r="531" spans="1:42" ht="12.75" customHeight="1" x14ac:dyDescent="0.2">
      <c r="A531" s="482"/>
      <c r="B531" s="482"/>
      <c r="C531" s="482"/>
      <c r="D531" s="482"/>
      <c r="E531" s="482"/>
      <c r="F531" s="482"/>
      <c r="G531" s="482"/>
      <c r="H531" s="482"/>
      <c r="I531" s="482"/>
      <c r="J531" s="482"/>
      <c r="K531" s="482"/>
      <c r="L531" s="482"/>
      <c r="M531" s="482"/>
      <c r="N531" s="482"/>
      <c r="O531" s="482"/>
      <c r="P531" s="482"/>
      <c r="Q531" s="482"/>
      <c r="R531" s="482"/>
      <c r="S531" s="482"/>
      <c r="T531" s="482"/>
      <c r="U531" s="482"/>
      <c r="V531" s="482"/>
      <c r="W531" s="482"/>
      <c r="X531" s="482"/>
      <c r="Y531" s="482"/>
      <c r="Z531" s="482"/>
      <c r="AA531" s="482"/>
      <c r="AB531" s="482"/>
      <c r="AC531" s="482"/>
      <c r="AD531" s="482"/>
      <c r="AE531" s="482"/>
      <c r="AF531" s="482"/>
      <c r="AG531" s="482"/>
      <c r="AH531" s="482"/>
      <c r="AI531" s="482"/>
      <c r="AJ531" s="482"/>
      <c r="AK531" s="482"/>
      <c r="AL531" s="482"/>
      <c r="AM531" s="482"/>
      <c r="AN531" s="482"/>
      <c r="AO531" s="482"/>
      <c r="AP531" s="482"/>
    </row>
    <row r="532" spans="1:42" ht="12.75" customHeight="1" x14ac:dyDescent="0.2">
      <c r="A532" s="482"/>
      <c r="B532" s="482"/>
      <c r="C532" s="482"/>
      <c r="D532" s="482"/>
      <c r="E532" s="482"/>
      <c r="F532" s="482"/>
      <c r="G532" s="482"/>
      <c r="H532" s="482"/>
      <c r="I532" s="482"/>
      <c r="J532" s="482"/>
      <c r="K532" s="482"/>
      <c r="L532" s="482"/>
      <c r="M532" s="482"/>
      <c r="N532" s="482"/>
      <c r="O532" s="482"/>
      <c r="P532" s="482"/>
      <c r="Q532" s="482"/>
      <c r="R532" s="482"/>
      <c r="S532" s="482"/>
      <c r="T532" s="482"/>
      <c r="U532" s="482"/>
      <c r="V532" s="482"/>
      <c r="W532" s="482"/>
      <c r="X532" s="482"/>
      <c r="Y532" s="482"/>
      <c r="Z532" s="482"/>
      <c r="AA532" s="482"/>
      <c r="AB532" s="482"/>
      <c r="AC532" s="482"/>
      <c r="AD532" s="482"/>
      <c r="AE532" s="482"/>
      <c r="AF532" s="482"/>
      <c r="AG532" s="482"/>
      <c r="AH532" s="482"/>
      <c r="AI532" s="482"/>
      <c r="AJ532" s="482"/>
      <c r="AK532" s="482"/>
      <c r="AL532" s="482"/>
      <c r="AM532" s="482"/>
      <c r="AN532" s="482"/>
      <c r="AO532" s="482"/>
      <c r="AP532" s="482"/>
    </row>
    <row r="533" spans="1:42" ht="12.75" customHeight="1" x14ac:dyDescent="0.2">
      <c r="A533" s="482"/>
      <c r="B533" s="482"/>
      <c r="C533" s="482"/>
      <c r="D533" s="482"/>
      <c r="E533" s="482"/>
      <c r="F533" s="482"/>
      <c r="G533" s="482"/>
      <c r="H533" s="482"/>
      <c r="I533" s="482"/>
      <c r="J533" s="482"/>
      <c r="K533" s="482"/>
      <c r="L533" s="482"/>
      <c r="M533" s="482"/>
      <c r="N533" s="482"/>
      <c r="O533" s="482"/>
      <c r="P533" s="482"/>
      <c r="Q533" s="482"/>
      <c r="R533" s="482"/>
      <c r="S533" s="482"/>
      <c r="T533" s="482"/>
      <c r="U533" s="482"/>
      <c r="V533" s="482"/>
      <c r="W533" s="482"/>
      <c r="X533" s="482"/>
      <c r="Y533" s="482"/>
      <c r="Z533" s="482"/>
      <c r="AA533" s="482"/>
      <c r="AB533" s="482"/>
      <c r="AC533" s="482"/>
      <c r="AD533" s="482"/>
      <c r="AE533" s="482"/>
      <c r="AF533" s="482"/>
      <c r="AG533" s="482"/>
      <c r="AH533" s="482"/>
      <c r="AI533" s="482"/>
      <c r="AJ533" s="482"/>
      <c r="AK533" s="482"/>
      <c r="AL533" s="482"/>
      <c r="AM533" s="482"/>
      <c r="AN533" s="482"/>
      <c r="AO533" s="482"/>
      <c r="AP533" s="482"/>
    </row>
    <row r="534" spans="1:42" ht="12.75" customHeight="1" x14ac:dyDescent="0.2">
      <c r="A534" s="482"/>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2"/>
      <c r="Z534" s="482"/>
      <c r="AA534" s="482"/>
      <c r="AB534" s="482"/>
      <c r="AC534" s="482"/>
      <c r="AD534" s="482"/>
      <c r="AE534" s="482"/>
      <c r="AF534" s="482"/>
      <c r="AG534" s="482"/>
      <c r="AH534" s="482"/>
      <c r="AI534" s="482"/>
      <c r="AJ534" s="482"/>
      <c r="AK534" s="482"/>
      <c r="AL534" s="482"/>
      <c r="AM534" s="482"/>
      <c r="AN534" s="482"/>
      <c r="AO534" s="482"/>
      <c r="AP534" s="482"/>
    </row>
    <row r="535" spans="1:42" ht="12.75" customHeight="1" x14ac:dyDescent="0.2">
      <c r="A535" s="482"/>
      <c r="B535" s="482"/>
      <c r="C535" s="482"/>
      <c r="D535" s="482"/>
      <c r="E535" s="482"/>
      <c r="F535" s="482"/>
      <c r="G535" s="482"/>
      <c r="H535" s="482"/>
      <c r="I535" s="482"/>
      <c r="J535" s="482"/>
      <c r="K535" s="482"/>
      <c r="L535" s="482"/>
      <c r="M535" s="482"/>
      <c r="N535" s="482"/>
      <c r="O535" s="482"/>
      <c r="P535" s="482"/>
      <c r="Q535" s="482"/>
      <c r="R535" s="482"/>
      <c r="S535" s="482"/>
      <c r="T535" s="482"/>
      <c r="U535" s="482"/>
      <c r="V535" s="482"/>
      <c r="W535" s="482"/>
      <c r="X535" s="482"/>
      <c r="Y535" s="482"/>
      <c r="Z535" s="482"/>
      <c r="AA535" s="482"/>
      <c r="AB535" s="482"/>
      <c r="AC535" s="482"/>
      <c r="AD535" s="482"/>
      <c r="AE535" s="482"/>
      <c r="AF535" s="482"/>
      <c r="AG535" s="482"/>
      <c r="AH535" s="482"/>
      <c r="AI535" s="482"/>
      <c r="AJ535" s="482"/>
      <c r="AK535" s="482"/>
      <c r="AL535" s="482"/>
      <c r="AM535" s="482"/>
      <c r="AN535" s="482"/>
      <c r="AO535" s="482"/>
      <c r="AP535" s="482"/>
    </row>
    <row r="536" spans="1:42" ht="12.75" customHeight="1" x14ac:dyDescent="0.2">
      <c r="A536" s="482"/>
      <c r="B536" s="482"/>
      <c r="C536" s="482"/>
      <c r="D536" s="482"/>
      <c r="E536" s="482"/>
      <c r="F536" s="482"/>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482"/>
      <c r="AM536" s="482"/>
      <c r="AN536" s="482"/>
      <c r="AO536" s="482"/>
      <c r="AP536" s="482"/>
    </row>
    <row r="537" spans="1:42" ht="12.75" customHeight="1" x14ac:dyDescent="0.2">
      <c r="A537" s="482"/>
      <c r="B537" s="482"/>
      <c r="C537" s="482"/>
      <c r="D537" s="482"/>
      <c r="E537" s="482"/>
      <c r="F537" s="482"/>
      <c r="G537" s="482"/>
      <c r="H537" s="482"/>
      <c r="I537" s="482"/>
      <c r="J537" s="482"/>
      <c r="K537" s="482"/>
      <c r="L537" s="482"/>
      <c r="M537" s="482"/>
      <c r="N537" s="482"/>
      <c r="O537" s="482"/>
      <c r="P537" s="482"/>
      <c r="Q537" s="482"/>
      <c r="R537" s="482"/>
      <c r="S537" s="482"/>
      <c r="T537" s="482"/>
      <c r="U537" s="482"/>
      <c r="V537" s="482"/>
      <c r="W537" s="482"/>
      <c r="X537" s="482"/>
      <c r="Y537" s="482"/>
      <c r="Z537" s="482"/>
      <c r="AA537" s="482"/>
      <c r="AB537" s="482"/>
      <c r="AC537" s="482"/>
      <c r="AD537" s="482"/>
      <c r="AE537" s="482"/>
      <c r="AF537" s="482"/>
      <c r="AG537" s="482"/>
      <c r="AH537" s="482"/>
      <c r="AI537" s="482"/>
      <c r="AJ537" s="482"/>
      <c r="AK537" s="482"/>
      <c r="AL537" s="482"/>
      <c r="AM537" s="482"/>
      <c r="AN537" s="482"/>
      <c r="AO537" s="482"/>
      <c r="AP537" s="482"/>
    </row>
    <row r="538" spans="1:42" ht="12.75" customHeight="1" x14ac:dyDescent="0.2">
      <c r="A538" s="482"/>
      <c r="B538" s="482"/>
      <c r="C538" s="482"/>
      <c r="D538" s="482"/>
      <c r="E538" s="482"/>
      <c r="F538" s="482"/>
      <c r="G538" s="482"/>
      <c r="H538" s="482"/>
      <c r="I538" s="482"/>
      <c r="J538" s="482"/>
      <c r="K538" s="482"/>
      <c r="L538" s="482"/>
      <c r="M538" s="482"/>
      <c r="N538" s="482"/>
      <c r="O538" s="482"/>
      <c r="P538" s="482"/>
      <c r="Q538" s="482"/>
      <c r="R538" s="482"/>
      <c r="S538" s="482"/>
      <c r="T538" s="482"/>
      <c r="U538" s="482"/>
      <c r="V538" s="482"/>
      <c r="W538" s="482"/>
      <c r="X538" s="482"/>
      <c r="Y538" s="482"/>
      <c r="Z538" s="482"/>
      <c r="AA538" s="482"/>
      <c r="AB538" s="482"/>
      <c r="AC538" s="482"/>
      <c r="AD538" s="482"/>
      <c r="AE538" s="482"/>
      <c r="AF538" s="482"/>
      <c r="AG538" s="482"/>
      <c r="AH538" s="482"/>
      <c r="AI538" s="482"/>
      <c r="AJ538" s="482"/>
      <c r="AK538" s="482"/>
      <c r="AL538" s="482"/>
      <c r="AM538" s="482"/>
      <c r="AN538" s="482"/>
      <c r="AO538" s="482"/>
      <c r="AP538" s="482"/>
    </row>
    <row r="539" spans="1:42" ht="12.75" customHeight="1" x14ac:dyDescent="0.2">
      <c r="A539" s="482"/>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482"/>
      <c r="AC539" s="482"/>
      <c r="AD539" s="482"/>
      <c r="AE539" s="482"/>
      <c r="AF539" s="482"/>
      <c r="AG539" s="482"/>
      <c r="AH539" s="482"/>
      <c r="AI539" s="482"/>
      <c r="AJ539" s="482"/>
      <c r="AK539" s="482"/>
      <c r="AL539" s="482"/>
      <c r="AM539" s="482"/>
      <c r="AN539" s="482"/>
      <c r="AO539" s="482"/>
      <c r="AP539" s="482"/>
    </row>
    <row r="540" spans="1:42" ht="12.75" customHeight="1" x14ac:dyDescent="0.2">
      <c r="A540" s="482"/>
      <c r="B540" s="482"/>
      <c r="C540" s="482"/>
      <c r="D540" s="482"/>
      <c r="E540" s="482"/>
      <c r="F540" s="482"/>
      <c r="G540" s="482"/>
      <c r="H540" s="482"/>
      <c r="I540" s="482"/>
      <c r="J540" s="482"/>
      <c r="K540" s="482"/>
      <c r="L540" s="482"/>
      <c r="M540" s="482"/>
      <c r="N540" s="482"/>
      <c r="O540" s="482"/>
      <c r="P540" s="482"/>
      <c r="Q540" s="482"/>
      <c r="R540" s="482"/>
      <c r="S540" s="482"/>
      <c r="T540" s="482"/>
      <c r="U540" s="482"/>
      <c r="V540" s="482"/>
      <c r="W540" s="482"/>
      <c r="X540" s="482"/>
      <c r="Y540" s="482"/>
      <c r="Z540" s="482"/>
      <c r="AA540" s="482"/>
      <c r="AB540" s="482"/>
      <c r="AC540" s="482"/>
      <c r="AD540" s="482"/>
      <c r="AE540" s="482"/>
      <c r="AF540" s="482"/>
      <c r="AG540" s="482"/>
      <c r="AH540" s="482"/>
      <c r="AI540" s="482"/>
      <c r="AJ540" s="482"/>
      <c r="AK540" s="482"/>
      <c r="AL540" s="482"/>
      <c r="AM540" s="482"/>
      <c r="AN540" s="482"/>
      <c r="AO540" s="482"/>
      <c r="AP540" s="482"/>
    </row>
    <row r="541" spans="1:42" ht="12.75" customHeight="1" x14ac:dyDescent="0.2">
      <c r="A541" s="482"/>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2"/>
      <c r="Z541" s="482"/>
      <c r="AA541" s="482"/>
      <c r="AB541" s="482"/>
      <c r="AC541" s="482"/>
      <c r="AD541" s="482"/>
      <c r="AE541" s="482"/>
      <c r="AF541" s="482"/>
      <c r="AG541" s="482"/>
      <c r="AH541" s="482"/>
      <c r="AI541" s="482"/>
      <c r="AJ541" s="482"/>
      <c r="AK541" s="482"/>
      <c r="AL541" s="482"/>
      <c r="AM541" s="482"/>
      <c r="AN541" s="482"/>
      <c r="AO541" s="482"/>
      <c r="AP541" s="482"/>
    </row>
    <row r="542" spans="1:42" ht="12.75" customHeight="1" x14ac:dyDescent="0.2">
      <c r="A542" s="482"/>
      <c r="B542" s="482"/>
      <c r="C542" s="482"/>
      <c r="D542" s="482"/>
      <c r="E542" s="482"/>
      <c r="F542" s="482"/>
      <c r="G542" s="482"/>
      <c r="H542" s="482"/>
      <c r="I542" s="482"/>
      <c r="J542" s="482"/>
      <c r="K542" s="482"/>
      <c r="L542" s="482"/>
      <c r="M542" s="482"/>
      <c r="N542" s="482"/>
      <c r="O542" s="482"/>
      <c r="P542" s="482"/>
      <c r="Q542" s="482"/>
      <c r="R542" s="482"/>
      <c r="S542" s="482"/>
      <c r="T542" s="482"/>
      <c r="U542" s="482"/>
      <c r="V542" s="482"/>
      <c r="W542" s="482"/>
      <c r="X542" s="482"/>
      <c r="Y542" s="482"/>
      <c r="Z542" s="482"/>
      <c r="AA542" s="482"/>
      <c r="AB542" s="482"/>
      <c r="AC542" s="482"/>
      <c r="AD542" s="482"/>
      <c r="AE542" s="482"/>
      <c r="AF542" s="482"/>
      <c r="AG542" s="482"/>
      <c r="AH542" s="482"/>
      <c r="AI542" s="482"/>
      <c r="AJ542" s="482"/>
      <c r="AK542" s="482"/>
      <c r="AL542" s="482"/>
      <c r="AM542" s="482"/>
      <c r="AN542" s="482"/>
      <c r="AO542" s="482"/>
      <c r="AP542" s="482"/>
    </row>
    <row r="543" spans="1:42" ht="12.75" customHeight="1" x14ac:dyDescent="0.2">
      <c r="A543" s="482"/>
      <c r="B543" s="482"/>
      <c r="C543" s="482"/>
      <c r="D543" s="482"/>
      <c r="E543" s="482"/>
      <c r="F543" s="482"/>
      <c r="G543" s="482"/>
      <c r="H543" s="482"/>
      <c r="I543" s="482"/>
      <c r="J543" s="482"/>
      <c r="K543" s="482"/>
      <c r="L543" s="482"/>
      <c r="M543" s="482"/>
      <c r="N543" s="482"/>
      <c r="O543" s="482"/>
      <c r="P543" s="482"/>
      <c r="Q543" s="482"/>
      <c r="R543" s="482"/>
      <c r="S543" s="482"/>
      <c r="T543" s="482"/>
      <c r="U543" s="482"/>
      <c r="V543" s="482"/>
      <c r="W543" s="482"/>
      <c r="X543" s="482"/>
      <c r="Y543" s="482"/>
      <c r="Z543" s="482"/>
      <c r="AA543" s="482"/>
      <c r="AB543" s="482"/>
      <c r="AC543" s="482"/>
      <c r="AD543" s="482"/>
      <c r="AE543" s="482"/>
      <c r="AF543" s="482"/>
      <c r="AG543" s="482"/>
      <c r="AH543" s="482"/>
      <c r="AI543" s="482"/>
      <c r="AJ543" s="482"/>
      <c r="AK543" s="482"/>
      <c r="AL543" s="482"/>
      <c r="AM543" s="482"/>
      <c r="AN543" s="482"/>
      <c r="AO543" s="482"/>
      <c r="AP543" s="482"/>
    </row>
    <row r="544" spans="1:42" ht="12.75" customHeight="1" x14ac:dyDescent="0.2">
      <c r="A544" s="482"/>
      <c r="B544" s="482"/>
      <c r="C544" s="482"/>
      <c r="D544" s="482"/>
      <c r="E544" s="482"/>
      <c r="F544" s="482"/>
      <c r="G544" s="482"/>
      <c r="H544" s="482"/>
      <c r="I544" s="482"/>
      <c r="J544" s="482"/>
      <c r="K544" s="482"/>
      <c r="L544" s="482"/>
      <c r="M544" s="482"/>
      <c r="N544" s="482"/>
      <c r="O544" s="482"/>
      <c r="P544" s="482"/>
      <c r="Q544" s="482"/>
      <c r="R544" s="482"/>
      <c r="S544" s="482"/>
      <c r="T544" s="482"/>
      <c r="U544" s="482"/>
      <c r="V544" s="482"/>
      <c r="W544" s="482"/>
      <c r="X544" s="482"/>
      <c r="Y544" s="482"/>
      <c r="Z544" s="482"/>
      <c r="AA544" s="482"/>
      <c r="AB544" s="482"/>
      <c r="AC544" s="482"/>
      <c r="AD544" s="482"/>
      <c r="AE544" s="482"/>
      <c r="AF544" s="482"/>
      <c r="AG544" s="482"/>
      <c r="AH544" s="482"/>
      <c r="AI544" s="482"/>
      <c r="AJ544" s="482"/>
      <c r="AK544" s="482"/>
      <c r="AL544" s="482"/>
      <c r="AM544" s="482"/>
      <c r="AN544" s="482"/>
      <c r="AO544" s="482"/>
      <c r="AP544" s="482"/>
    </row>
    <row r="545" spans="1:42" ht="12.75" customHeight="1" x14ac:dyDescent="0.2">
      <c r="A545" s="482"/>
      <c r="B545" s="482"/>
      <c r="C545" s="482"/>
      <c r="D545" s="482"/>
      <c r="E545" s="482"/>
      <c r="F545" s="482"/>
      <c r="G545" s="482"/>
      <c r="H545" s="482"/>
      <c r="I545" s="482"/>
      <c r="J545" s="482"/>
      <c r="K545" s="482"/>
      <c r="L545" s="482"/>
      <c r="M545" s="482"/>
      <c r="N545" s="482"/>
      <c r="O545" s="482"/>
      <c r="P545" s="482"/>
      <c r="Q545" s="482"/>
      <c r="R545" s="482"/>
      <c r="S545" s="482"/>
      <c r="T545" s="482"/>
      <c r="U545" s="482"/>
      <c r="V545" s="482"/>
      <c r="W545" s="482"/>
      <c r="X545" s="482"/>
      <c r="Y545" s="482"/>
      <c r="Z545" s="482"/>
      <c r="AA545" s="482"/>
      <c r="AB545" s="482"/>
      <c r="AC545" s="482"/>
      <c r="AD545" s="482"/>
      <c r="AE545" s="482"/>
      <c r="AF545" s="482"/>
      <c r="AG545" s="482"/>
      <c r="AH545" s="482"/>
      <c r="AI545" s="482"/>
      <c r="AJ545" s="482"/>
      <c r="AK545" s="482"/>
      <c r="AL545" s="482"/>
      <c r="AM545" s="482"/>
      <c r="AN545" s="482"/>
      <c r="AO545" s="482"/>
      <c r="AP545" s="482"/>
    </row>
    <row r="546" spans="1:42" ht="12.75" customHeight="1" x14ac:dyDescent="0.2">
      <c r="A546" s="482"/>
      <c r="B546" s="482"/>
      <c r="C546" s="482"/>
      <c r="D546" s="482"/>
      <c r="E546" s="482"/>
      <c r="F546" s="482"/>
      <c r="G546" s="482"/>
      <c r="H546" s="482"/>
      <c r="I546" s="482"/>
      <c r="J546" s="482"/>
      <c r="K546" s="482"/>
      <c r="L546" s="482"/>
      <c r="M546" s="482"/>
      <c r="N546" s="482"/>
      <c r="O546" s="482"/>
      <c r="P546" s="482"/>
      <c r="Q546" s="482"/>
      <c r="R546" s="482"/>
      <c r="S546" s="482"/>
      <c r="T546" s="482"/>
      <c r="U546" s="482"/>
      <c r="V546" s="482"/>
      <c r="W546" s="482"/>
      <c r="X546" s="482"/>
      <c r="Y546" s="482"/>
      <c r="Z546" s="482"/>
      <c r="AA546" s="482"/>
      <c r="AB546" s="482"/>
      <c r="AC546" s="482"/>
      <c r="AD546" s="482"/>
      <c r="AE546" s="482"/>
      <c r="AF546" s="482"/>
      <c r="AG546" s="482"/>
      <c r="AH546" s="482"/>
      <c r="AI546" s="482"/>
      <c r="AJ546" s="482"/>
      <c r="AK546" s="482"/>
      <c r="AL546" s="482"/>
      <c r="AM546" s="482"/>
      <c r="AN546" s="482"/>
      <c r="AO546" s="482"/>
      <c r="AP546" s="482"/>
    </row>
    <row r="547" spans="1:42" ht="12.75" customHeight="1" x14ac:dyDescent="0.2">
      <c r="A547" s="482"/>
      <c r="B547" s="482"/>
      <c r="C547" s="482"/>
      <c r="D547" s="482"/>
      <c r="E547" s="482"/>
      <c r="F547" s="482"/>
      <c r="G547" s="482"/>
      <c r="H547" s="482"/>
      <c r="I547" s="482"/>
      <c r="J547" s="482"/>
      <c r="K547" s="482"/>
      <c r="L547" s="482"/>
      <c r="M547" s="482"/>
      <c r="N547" s="482"/>
      <c r="O547" s="482"/>
      <c r="P547" s="482"/>
      <c r="Q547" s="482"/>
      <c r="R547" s="482"/>
      <c r="S547" s="482"/>
      <c r="T547" s="482"/>
      <c r="U547" s="482"/>
      <c r="V547" s="482"/>
      <c r="W547" s="482"/>
      <c r="X547" s="482"/>
      <c r="Y547" s="482"/>
      <c r="Z547" s="482"/>
      <c r="AA547" s="482"/>
      <c r="AB547" s="482"/>
      <c r="AC547" s="482"/>
      <c r="AD547" s="482"/>
      <c r="AE547" s="482"/>
      <c r="AF547" s="482"/>
      <c r="AG547" s="482"/>
      <c r="AH547" s="482"/>
      <c r="AI547" s="482"/>
      <c r="AJ547" s="482"/>
      <c r="AK547" s="482"/>
      <c r="AL547" s="482"/>
      <c r="AM547" s="482"/>
      <c r="AN547" s="482"/>
      <c r="AO547" s="482"/>
      <c r="AP547" s="482"/>
    </row>
    <row r="548" spans="1:42" ht="12.75" customHeight="1" x14ac:dyDescent="0.2">
      <c r="A548" s="482"/>
      <c r="B548" s="482"/>
      <c r="C548" s="482"/>
      <c r="D548" s="482"/>
      <c r="E548" s="482"/>
      <c r="F548" s="482"/>
      <c r="G548" s="482"/>
      <c r="H548" s="482"/>
      <c r="I548" s="482"/>
      <c r="J548" s="482"/>
      <c r="K548" s="482"/>
      <c r="L548" s="482"/>
      <c r="M548" s="482"/>
      <c r="N548" s="482"/>
      <c r="O548" s="482"/>
      <c r="P548" s="482"/>
      <c r="Q548" s="482"/>
      <c r="R548" s="482"/>
      <c r="S548" s="482"/>
      <c r="T548" s="482"/>
      <c r="U548" s="482"/>
      <c r="V548" s="482"/>
      <c r="W548" s="482"/>
      <c r="X548" s="482"/>
      <c r="Y548" s="482"/>
      <c r="Z548" s="482"/>
      <c r="AA548" s="482"/>
      <c r="AB548" s="482"/>
      <c r="AC548" s="482"/>
      <c r="AD548" s="482"/>
      <c r="AE548" s="482"/>
      <c r="AF548" s="482"/>
      <c r="AG548" s="482"/>
      <c r="AH548" s="482"/>
      <c r="AI548" s="482"/>
      <c r="AJ548" s="482"/>
      <c r="AK548" s="482"/>
      <c r="AL548" s="482"/>
      <c r="AM548" s="482"/>
      <c r="AN548" s="482"/>
      <c r="AO548" s="482"/>
      <c r="AP548" s="482"/>
    </row>
    <row r="549" spans="1:42" ht="12.75" customHeight="1" x14ac:dyDescent="0.2">
      <c r="A549" s="482"/>
      <c r="B549" s="482"/>
      <c r="C549" s="482"/>
      <c r="D549" s="482"/>
      <c r="E549" s="482"/>
      <c r="F549" s="482"/>
      <c r="G549" s="482"/>
      <c r="H549" s="482"/>
      <c r="I549" s="482"/>
      <c r="J549" s="482"/>
      <c r="K549" s="482"/>
      <c r="L549" s="482"/>
      <c r="M549" s="482"/>
      <c r="N549" s="482"/>
      <c r="O549" s="482"/>
      <c r="P549" s="482"/>
      <c r="Q549" s="482"/>
      <c r="R549" s="482"/>
      <c r="S549" s="482"/>
      <c r="T549" s="482"/>
      <c r="U549" s="482"/>
      <c r="V549" s="482"/>
      <c r="W549" s="482"/>
      <c r="X549" s="482"/>
      <c r="Y549" s="482"/>
      <c r="Z549" s="482"/>
      <c r="AA549" s="482"/>
      <c r="AB549" s="482"/>
      <c r="AC549" s="482"/>
      <c r="AD549" s="482"/>
      <c r="AE549" s="482"/>
      <c r="AF549" s="482"/>
      <c r="AG549" s="482"/>
      <c r="AH549" s="482"/>
      <c r="AI549" s="482"/>
      <c r="AJ549" s="482"/>
      <c r="AK549" s="482"/>
      <c r="AL549" s="482"/>
      <c r="AM549" s="482"/>
      <c r="AN549" s="482"/>
      <c r="AO549" s="482"/>
      <c r="AP549" s="482"/>
    </row>
    <row r="550" spans="1:42" ht="12.75" customHeight="1" x14ac:dyDescent="0.2">
      <c r="A550" s="482"/>
      <c r="B550" s="482"/>
      <c r="C550" s="482"/>
      <c r="D550" s="482"/>
      <c r="E550" s="482"/>
      <c r="F550" s="482"/>
      <c r="G550" s="482"/>
      <c r="H550" s="482"/>
      <c r="I550" s="482"/>
      <c r="J550" s="482"/>
      <c r="K550" s="482"/>
      <c r="L550" s="482"/>
      <c r="M550" s="482"/>
      <c r="N550" s="482"/>
      <c r="O550" s="482"/>
      <c r="P550" s="482"/>
      <c r="Q550" s="482"/>
      <c r="R550" s="482"/>
      <c r="S550" s="482"/>
      <c r="T550" s="482"/>
      <c r="U550" s="482"/>
      <c r="V550" s="482"/>
      <c r="W550" s="482"/>
      <c r="X550" s="482"/>
      <c r="Y550" s="482"/>
      <c r="Z550" s="482"/>
      <c r="AA550" s="482"/>
      <c r="AB550" s="482"/>
      <c r="AC550" s="482"/>
      <c r="AD550" s="482"/>
      <c r="AE550" s="482"/>
      <c r="AF550" s="482"/>
      <c r="AG550" s="482"/>
      <c r="AH550" s="482"/>
      <c r="AI550" s="482"/>
      <c r="AJ550" s="482"/>
      <c r="AK550" s="482"/>
      <c r="AL550" s="482"/>
      <c r="AM550" s="482"/>
      <c r="AN550" s="482"/>
      <c r="AO550" s="482"/>
      <c r="AP550" s="482"/>
    </row>
    <row r="551" spans="1:42" ht="12.75" customHeight="1" x14ac:dyDescent="0.2">
      <c r="A551" s="482"/>
      <c r="B551" s="482"/>
      <c r="C551" s="482"/>
      <c r="D551" s="482"/>
      <c r="E551" s="482"/>
      <c r="F551" s="482"/>
      <c r="G551" s="482"/>
      <c r="H551" s="482"/>
      <c r="I551" s="482"/>
      <c r="J551" s="482"/>
      <c r="K551" s="482"/>
      <c r="L551" s="482"/>
      <c r="M551" s="482"/>
      <c r="N551" s="482"/>
      <c r="O551" s="482"/>
      <c r="P551" s="482"/>
      <c r="Q551" s="482"/>
      <c r="R551" s="482"/>
      <c r="S551" s="482"/>
      <c r="T551" s="482"/>
      <c r="U551" s="482"/>
      <c r="V551" s="482"/>
      <c r="W551" s="482"/>
      <c r="X551" s="482"/>
      <c r="Y551" s="482"/>
      <c r="Z551" s="482"/>
      <c r="AA551" s="482"/>
      <c r="AB551" s="482"/>
      <c r="AC551" s="482"/>
      <c r="AD551" s="482"/>
      <c r="AE551" s="482"/>
      <c r="AF551" s="482"/>
      <c r="AG551" s="482"/>
      <c r="AH551" s="482"/>
      <c r="AI551" s="482"/>
      <c r="AJ551" s="482"/>
      <c r="AK551" s="482"/>
      <c r="AL551" s="482"/>
      <c r="AM551" s="482"/>
      <c r="AN551" s="482"/>
      <c r="AO551" s="482"/>
      <c r="AP551" s="482"/>
    </row>
    <row r="552" spans="1:42" ht="12.75" customHeight="1" x14ac:dyDescent="0.2">
      <c r="A552" s="482"/>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82"/>
      <c r="Z552" s="482"/>
      <c r="AA552" s="482"/>
      <c r="AB552" s="482"/>
      <c r="AC552" s="482"/>
      <c r="AD552" s="482"/>
      <c r="AE552" s="482"/>
      <c r="AF552" s="482"/>
      <c r="AG552" s="482"/>
      <c r="AH552" s="482"/>
      <c r="AI552" s="482"/>
      <c r="AJ552" s="482"/>
      <c r="AK552" s="482"/>
      <c r="AL552" s="482"/>
      <c r="AM552" s="482"/>
      <c r="AN552" s="482"/>
      <c r="AO552" s="482"/>
      <c r="AP552" s="482"/>
    </row>
    <row r="553" spans="1:42" ht="12.75" customHeight="1" x14ac:dyDescent="0.2">
      <c r="A553" s="482"/>
      <c r="B553" s="482"/>
      <c r="C553" s="482"/>
      <c r="D553" s="482"/>
      <c r="E553" s="482"/>
      <c r="F553" s="482"/>
      <c r="G553" s="482"/>
      <c r="H553" s="482"/>
      <c r="I553" s="482"/>
      <c r="J553" s="482"/>
      <c r="K553" s="482"/>
      <c r="L553" s="482"/>
      <c r="M553" s="482"/>
      <c r="N553" s="482"/>
      <c r="O553" s="482"/>
      <c r="P553" s="482"/>
      <c r="Q553" s="482"/>
      <c r="R553" s="482"/>
      <c r="S553" s="482"/>
      <c r="T553" s="482"/>
      <c r="U553" s="482"/>
      <c r="V553" s="482"/>
      <c r="W553" s="482"/>
      <c r="X553" s="482"/>
      <c r="Y553" s="482"/>
      <c r="Z553" s="482"/>
      <c r="AA553" s="482"/>
      <c r="AB553" s="482"/>
      <c r="AC553" s="482"/>
      <c r="AD553" s="482"/>
      <c r="AE553" s="482"/>
      <c r="AF553" s="482"/>
      <c r="AG553" s="482"/>
      <c r="AH553" s="482"/>
      <c r="AI553" s="482"/>
      <c r="AJ553" s="482"/>
      <c r="AK553" s="482"/>
      <c r="AL553" s="482"/>
      <c r="AM553" s="482"/>
      <c r="AN553" s="482"/>
      <c r="AO553" s="482"/>
      <c r="AP553" s="482"/>
    </row>
    <row r="554" spans="1:42" ht="12.75" customHeight="1" x14ac:dyDescent="0.2">
      <c r="A554" s="482"/>
      <c r="B554" s="482"/>
      <c r="C554" s="482"/>
      <c r="D554" s="482"/>
      <c r="E554" s="482"/>
      <c r="F554" s="482"/>
      <c r="G554" s="482"/>
      <c r="H554" s="482"/>
      <c r="I554" s="482"/>
      <c r="J554" s="482"/>
      <c r="K554" s="482"/>
      <c r="L554" s="482"/>
      <c r="M554" s="482"/>
      <c r="N554" s="482"/>
      <c r="O554" s="482"/>
      <c r="P554" s="482"/>
      <c r="Q554" s="482"/>
      <c r="R554" s="482"/>
      <c r="S554" s="482"/>
      <c r="T554" s="482"/>
      <c r="U554" s="482"/>
      <c r="V554" s="482"/>
      <c r="W554" s="482"/>
      <c r="X554" s="482"/>
      <c r="Y554" s="482"/>
      <c r="Z554" s="482"/>
      <c r="AA554" s="482"/>
      <c r="AB554" s="482"/>
      <c r="AC554" s="482"/>
      <c r="AD554" s="482"/>
      <c r="AE554" s="482"/>
      <c r="AF554" s="482"/>
      <c r="AG554" s="482"/>
      <c r="AH554" s="482"/>
      <c r="AI554" s="482"/>
      <c r="AJ554" s="482"/>
      <c r="AK554" s="482"/>
      <c r="AL554" s="482"/>
      <c r="AM554" s="482"/>
      <c r="AN554" s="482"/>
      <c r="AO554" s="482"/>
      <c r="AP554" s="482"/>
    </row>
    <row r="555" spans="1:42" ht="12.75" customHeight="1" x14ac:dyDescent="0.2">
      <c r="A555" s="482"/>
      <c r="B555" s="482"/>
      <c r="C555" s="482"/>
      <c r="D555" s="482"/>
      <c r="E555" s="482"/>
      <c r="F555" s="482"/>
      <c r="G555" s="482"/>
      <c r="H555" s="482"/>
      <c r="I555" s="482"/>
      <c r="J555" s="482"/>
      <c r="K555" s="482"/>
      <c r="L555" s="482"/>
      <c r="M555" s="482"/>
      <c r="N555" s="482"/>
      <c r="O555" s="482"/>
      <c r="P555" s="482"/>
      <c r="Q555" s="482"/>
      <c r="R555" s="482"/>
      <c r="S555" s="482"/>
      <c r="T555" s="482"/>
      <c r="U555" s="482"/>
      <c r="V555" s="482"/>
      <c r="W555" s="482"/>
      <c r="X555" s="482"/>
      <c r="Y555" s="482"/>
      <c r="Z555" s="482"/>
      <c r="AA555" s="482"/>
      <c r="AB555" s="482"/>
      <c r="AC555" s="482"/>
      <c r="AD555" s="482"/>
      <c r="AE555" s="482"/>
      <c r="AF555" s="482"/>
      <c r="AG555" s="482"/>
      <c r="AH555" s="482"/>
      <c r="AI555" s="482"/>
      <c r="AJ555" s="482"/>
      <c r="AK555" s="482"/>
      <c r="AL555" s="482"/>
      <c r="AM555" s="482"/>
      <c r="AN555" s="482"/>
      <c r="AO555" s="482"/>
      <c r="AP555" s="482"/>
    </row>
    <row r="556" spans="1:42" ht="12.75" customHeight="1" x14ac:dyDescent="0.2">
      <c r="A556" s="482"/>
      <c r="B556" s="482"/>
      <c r="C556" s="482"/>
      <c r="D556" s="482"/>
      <c r="E556" s="482"/>
      <c r="F556" s="482"/>
      <c r="G556" s="482"/>
      <c r="H556" s="482"/>
      <c r="I556" s="482"/>
      <c r="J556" s="482"/>
      <c r="K556" s="482"/>
      <c r="L556" s="482"/>
      <c r="M556" s="482"/>
      <c r="N556" s="482"/>
      <c r="O556" s="482"/>
      <c r="P556" s="482"/>
      <c r="Q556" s="482"/>
      <c r="R556" s="482"/>
      <c r="S556" s="482"/>
      <c r="T556" s="482"/>
      <c r="U556" s="482"/>
      <c r="V556" s="482"/>
      <c r="W556" s="482"/>
      <c r="X556" s="482"/>
      <c r="Y556" s="482"/>
      <c r="Z556" s="482"/>
      <c r="AA556" s="482"/>
      <c r="AB556" s="482"/>
      <c r="AC556" s="482"/>
      <c r="AD556" s="482"/>
      <c r="AE556" s="482"/>
      <c r="AF556" s="482"/>
      <c r="AG556" s="482"/>
      <c r="AH556" s="482"/>
      <c r="AI556" s="482"/>
      <c r="AJ556" s="482"/>
      <c r="AK556" s="482"/>
      <c r="AL556" s="482"/>
      <c r="AM556" s="482"/>
      <c r="AN556" s="482"/>
      <c r="AO556" s="482"/>
      <c r="AP556" s="482"/>
    </row>
    <row r="557" spans="1:42" ht="12.75" customHeight="1" x14ac:dyDescent="0.2">
      <c r="A557" s="482"/>
      <c r="B557" s="482"/>
      <c r="C557" s="482"/>
      <c r="D557" s="482"/>
      <c r="E557" s="482"/>
      <c r="F557" s="482"/>
      <c r="G557" s="482"/>
      <c r="H557" s="482"/>
      <c r="I557" s="482"/>
      <c r="J557" s="482"/>
      <c r="K557" s="482"/>
      <c r="L557" s="482"/>
      <c r="M557" s="482"/>
      <c r="N557" s="482"/>
      <c r="O557" s="482"/>
      <c r="P557" s="482"/>
      <c r="Q557" s="482"/>
      <c r="R557" s="482"/>
      <c r="S557" s="482"/>
      <c r="T557" s="482"/>
      <c r="U557" s="482"/>
      <c r="V557" s="482"/>
      <c r="W557" s="482"/>
      <c r="X557" s="482"/>
      <c r="Y557" s="482"/>
      <c r="Z557" s="482"/>
      <c r="AA557" s="482"/>
      <c r="AB557" s="482"/>
      <c r="AC557" s="482"/>
      <c r="AD557" s="482"/>
      <c r="AE557" s="482"/>
      <c r="AF557" s="482"/>
      <c r="AG557" s="482"/>
      <c r="AH557" s="482"/>
      <c r="AI557" s="482"/>
      <c r="AJ557" s="482"/>
      <c r="AK557" s="482"/>
      <c r="AL557" s="482"/>
      <c r="AM557" s="482"/>
      <c r="AN557" s="482"/>
      <c r="AO557" s="482"/>
      <c r="AP557" s="482"/>
    </row>
    <row r="558" spans="1:42" ht="12.75" customHeight="1" x14ac:dyDescent="0.2">
      <c r="A558" s="482"/>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82"/>
      <c r="Y558" s="482"/>
      <c r="Z558" s="482"/>
      <c r="AA558" s="482"/>
      <c r="AB558" s="482"/>
      <c r="AC558" s="482"/>
      <c r="AD558" s="482"/>
      <c r="AE558" s="482"/>
      <c r="AF558" s="482"/>
      <c r="AG558" s="482"/>
      <c r="AH558" s="482"/>
      <c r="AI558" s="482"/>
      <c r="AJ558" s="482"/>
      <c r="AK558" s="482"/>
      <c r="AL558" s="482"/>
      <c r="AM558" s="482"/>
      <c r="AN558" s="482"/>
      <c r="AO558" s="482"/>
      <c r="AP558" s="482"/>
    </row>
    <row r="559" spans="1:42" ht="12.75" customHeight="1" x14ac:dyDescent="0.2">
      <c r="A559" s="482"/>
      <c r="B559" s="482"/>
      <c r="C559" s="482"/>
      <c r="D559" s="482"/>
      <c r="E559" s="482"/>
      <c r="F559" s="482"/>
      <c r="G559" s="482"/>
      <c r="H559" s="482"/>
      <c r="I559" s="482"/>
      <c r="J559" s="482"/>
      <c r="K559" s="482"/>
      <c r="L559" s="482"/>
      <c r="M559" s="482"/>
      <c r="N559" s="482"/>
      <c r="O559" s="482"/>
      <c r="P559" s="482"/>
      <c r="Q559" s="482"/>
      <c r="R559" s="482"/>
      <c r="S559" s="482"/>
      <c r="T559" s="482"/>
      <c r="U559" s="482"/>
      <c r="V559" s="482"/>
      <c r="W559" s="482"/>
      <c r="X559" s="482"/>
      <c r="Y559" s="482"/>
      <c r="Z559" s="482"/>
      <c r="AA559" s="482"/>
      <c r="AB559" s="482"/>
      <c r="AC559" s="482"/>
      <c r="AD559" s="482"/>
      <c r="AE559" s="482"/>
      <c r="AF559" s="482"/>
      <c r="AG559" s="482"/>
      <c r="AH559" s="482"/>
      <c r="AI559" s="482"/>
      <c r="AJ559" s="482"/>
      <c r="AK559" s="482"/>
      <c r="AL559" s="482"/>
      <c r="AM559" s="482"/>
      <c r="AN559" s="482"/>
      <c r="AO559" s="482"/>
      <c r="AP559" s="482"/>
    </row>
    <row r="560" spans="1:42" ht="12.75" customHeight="1" x14ac:dyDescent="0.2">
      <c r="A560" s="482"/>
      <c r="B560" s="482"/>
      <c r="C560" s="482"/>
      <c r="D560" s="482"/>
      <c r="E560" s="482"/>
      <c r="F560" s="482"/>
      <c r="G560" s="482"/>
      <c r="H560" s="482"/>
      <c r="I560" s="482"/>
      <c r="J560" s="482"/>
      <c r="K560" s="482"/>
      <c r="L560" s="482"/>
      <c r="M560" s="482"/>
      <c r="N560" s="482"/>
      <c r="O560" s="482"/>
      <c r="P560" s="482"/>
      <c r="Q560" s="482"/>
      <c r="R560" s="482"/>
      <c r="S560" s="482"/>
      <c r="T560" s="482"/>
      <c r="U560" s="482"/>
      <c r="V560" s="482"/>
      <c r="W560" s="482"/>
      <c r="X560" s="482"/>
      <c r="Y560" s="482"/>
      <c r="Z560" s="482"/>
      <c r="AA560" s="482"/>
      <c r="AB560" s="482"/>
      <c r="AC560" s="482"/>
      <c r="AD560" s="482"/>
      <c r="AE560" s="482"/>
      <c r="AF560" s="482"/>
      <c r="AG560" s="482"/>
      <c r="AH560" s="482"/>
      <c r="AI560" s="482"/>
      <c r="AJ560" s="482"/>
      <c r="AK560" s="482"/>
      <c r="AL560" s="482"/>
      <c r="AM560" s="482"/>
      <c r="AN560" s="482"/>
      <c r="AO560" s="482"/>
      <c r="AP560" s="482"/>
    </row>
    <row r="561" spans="1:42" ht="12.75" customHeight="1" x14ac:dyDescent="0.2">
      <c r="A561" s="482"/>
      <c r="B561" s="482"/>
      <c r="C561" s="482"/>
      <c r="D561" s="482"/>
      <c r="E561" s="482"/>
      <c r="F561" s="482"/>
      <c r="G561" s="482"/>
      <c r="H561" s="482"/>
      <c r="I561" s="482"/>
      <c r="J561" s="482"/>
      <c r="K561" s="482"/>
      <c r="L561" s="482"/>
      <c r="M561" s="482"/>
      <c r="N561" s="482"/>
      <c r="O561" s="482"/>
      <c r="P561" s="482"/>
      <c r="Q561" s="482"/>
      <c r="R561" s="482"/>
      <c r="S561" s="482"/>
      <c r="T561" s="482"/>
      <c r="U561" s="482"/>
      <c r="V561" s="482"/>
      <c r="W561" s="482"/>
      <c r="X561" s="482"/>
      <c r="Y561" s="482"/>
      <c r="Z561" s="482"/>
      <c r="AA561" s="482"/>
      <c r="AB561" s="482"/>
      <c r="AC561" s="482"/>
      <c r="AD561" s="482"/>
      <c r="AE561" s="482"/>
      <c r="AF561" s="482"/>
      <c r="AG561" s="482"/>
      <c r="AH561" s="482"/>
      <c r="AI561" s="482"/>
      <c r="AJ561" s="482"/>
      <c r="AK561" s="482"/>
      <c r="AL561" s="482"/>
      <c r="AM561" s="482"/>
      <c r="AN561" s="482"/>
      <c r="AO561" s="482"/>
      <c r="AP561" s="482"/>
    </row>
    <row r="562" spans="1:42" ht="12.75" customHeight="1" x14ac:dyDescent="0.2">
      <c r="A562" s="482"/>
      <c r="B562" s="482"/>
      <c r="C562" s="482"/>
      <c r="D562" s="482"/>
      <c r="E562" s="482"/>
      <c r="F562" s="482"/>
      <c r="G562" s="482"/>
      <c r="H562" s="482"/>
      <c r="I562" s="482"/>
      <c r="J562" s="482"/>
      <c r="K562" s="482"/>
      <c r="L562" s="482"/>
      <c r="M562" s="482"/>
      <c r="N562" s="482"/>
      <c r="O562" s="482"/>
      <c r="P562" s="482"/>
      <c r="Q562" s="482"/>
      <c r="R562" s="482"/>
      <c r="S562" s="482"/>
      <c r="T562" s="482"/>
      <c r="U562" s="482"/>
      <c r="V562" s="482"/>
      <c r="W562" s="482"/>
      <c r="X562" s="482"/>
      <c r="Y562" s="482"/>
      <c r="Z562" s="482"/>
      <c r="AA562" s="482"/>
      <c r="AB562" s="482"/>
      <c r="AC562" s="482"/>
      <c r="AD562" s="482"/>
      <c r="AE562" s="482"/>
      <c r="AF562" s="482"/>
      <c r="AG562" s="482"/>
      <c r="AH562" s="482"/>
      <c r="AI562" s="482"/>
      <c r="AJ562" s="482"/>
      <c r="AK562" s="482"/>
      <c r="AL562" s="482"/>
      <c r="AM562" s="482"/>
      <c r="AN562" s="482"/>
      <c r="AO562" s="482"/>
      <c r="AP562" s="482"/>
    </row>
    <row r="563" spans="1:42" ht="12.75" customHeight="1" x14ac:dyDescent="0.2">
      <c r="A563" s="482"/>
      <c r="B563" s="482"/>
      <c r="C563" s="482"/>
      <c r="D563" s="482"/>
      <c r="E563" s="482"/>
      <c r="F563" s="482"/>
      <c r="G563" s="482"/>
      <c r="H563" s="482"/>
      <c r="I563" s="482"/>
      <c r="J563" s="482"/>
      <c r="K563" s="482"/>
      <c r="L563" s="482"/>
      <c r="M563" s="482"/>
      <c r="N563" s="482"/>
      <c r="O563" s="482"/>
      <c r="P563" s="482"/>
      <c r="Q563" s="482"/>
      <c r="R563" s="482"/>
      <c r="S563" s="482"/>
      <c r="T563" s="482"/>
      <c r="U563" s="482"/>
      <c r="V563" s="482"/>
      <c r="W563" s="482"/>
      <c r="X563" s="482"/>
      <c r="Y563" s="482"/>
      <c r="Z563" s="482"/>
      <c r="AA563" s="482"/>
      <c r="AB563" s="482"/>
      <c r="AC563" s="482"/>
      <c r="AD563" s="482"/>
      <c r="AE563" s="482"/>
      <c r="AF563" s="482"/>
      <c r="AG563" s="482"/>
      <c r="AH563" s="482"/>
      <c r="AI563" s="482"/>
      <c r="AJ563" s="482"/>
      <c r="AK563" s="482"/>
      <c r="AL563" s="482"/>
      <c r="AM563" s="482"/>
      <c r="AN563" s="482"/>
      <c r="AO563" s="482"/>
      <c r="AP563" s="482"/>
    </row>
    <row r="564" spans="1:42" ht="12.75" customHeight="1" x14ac:dyDescent="0.2">
      <c r="A564" s="482"/>
      <c r="B564" s="482"/>
      <c r="C564" s="482"/>
      <c r="D564" s="482"/>
      <c r="E564" s="482"/>
      <c r="F564" s="482"/>
      <c r="G564" s="482"/>
      <c r="H564" s="482"/>
      <c r="I564" s="482"/>
      <c r="J564" s="482"/>
      <c r="K564" s="482"/>
      <c r="L564" s="482"/>
      <c r="M564" s="482"/>
      <c r="N564" s="482"/>
      <c r="O564" s="482"/>
      <c r="P564" s="482"/>
      <c r="Q564" s="482"/>
      <c r="R564" s="482"/>
      <c r="S564" s="482"/>
      <c r="T564" s="482"/>
      <c r="U564" s="482"/>
      <c r="V564" s="482"/>
      <c r="W564" s="482"/>
      <c r="X564" s="482"/>
      <c r="Y564" s="482"/>
      <c r="Z564" s="482"/>
      <c r="AA564" s="482"/>
      <c r="AB564" s="482"/>
      <c r="AC564" s="482"/>
      <c r="AD564" s="482"/>
      <c r="AE564" s="482"/>
      <c r="AF564" s="482"/>
      <c r="AG564" s="482"/>
      <c r="AH564" s="482"/>
      <c r="AI564" s="482"/>
      <c r="AJ564" s="482"/>
      <c r="AK564" s="482"/>
      <c r="AL564" s="482"/>
      <c r="AM564" s="482"/>
      <c r="AN564" s="482"/>
      <c r="AO564" s="482"/>
      <c r="AP564" s="482"/>
    </row>
    <row r="565" spans="1:42" ht="12.75" customHeight="1" x14ac:dyDescent="0.2">
      <c r="A565" s="482"/>
      <c r="B565" s="482"/>
      <c r="C565" s="482"/>
      <c r="D565" s="482"/>
      <c r="E565" s="482"/>
      <c r="F565" s="482"/>
      <c r="G565" s="482"/>
      <c r="H565" s="482"/>
      <c r="I565" s="482"/>
      <c r="J565" s="482"/>
      <c r="K565" s="482"/>
      <c r="L565" s="482"/>
      <c r="M565" s="482"/>
      <c r="N565" s="482"/>
      <c r="O565" s="482"/>
      <c r="P565" s="482"/>
      <c r="Q565" s="482"/>
      <c r="R565" s="482"/>
      <c r="S565" s="482"/>
      <c r="T565" s="482"/>
      <c r="U565" s="482"/>
      <c r="V565" s="482"/>
      <c r="W565" s="482"/>
      <c r="X565" s="482"/>
      <c r="Y565" s="482"/>
      <c r="Z565" s="482"/>
      <c r="AA565" s="482"/>
      <c r="AB565" s="482"/>
      <c r="AC565" s="482"/>
      <c r="AD565" s="482"/>
      <c r="AE565" s="482"/>
      <c r="AF565" s="482"/>
      <c r="AG565" s="482"/>
      <c r="AH565" s="482"/>
      <c r="AI565" s="482"/>
      <c r="AJ565" s="482"/>
      <c r="AK565" s="482"/>
      <c r="AL565" s="482"/>
      <c r="AM565" s="482"/>
      <c r="AN565" s="482"/>
      <c r="AO565" s="482"/>
      <c r="AP565" s="482"/>
    </row>
    <row r="566" spans="1:42" ht="12.75" customHeight="1" x14ac:dyDescent="0.2">
      <c r="A566" s="482"/>
      <c r="B566" s="482"/>
      <c r="C566" s="482"/>
      <c r="D566" s="482"/>
      <c r="E566" s="482"/>
      <c r="F566" s="482"/>
      <c r="G566" s="482"/>
      <c r="H566" s="482"/>
      <c r="I566" s="482"/>
      <c r="J566" s="482"/>
      <c r="K566" s="482"/>
      <c r="L566" s="482"/>
      <c r="M566" s="482"/>
      <c r="N566" s="482"/>
      <c r="O566" s="482"/>
      <c r="P566" s="482"/>
      <c r="Q566" s="482"/>
      <c r="R566" s="482"/>
      <c r="S566" s="482"/>
      <c r="T566" s="482"/>
      <c r="U566" s="482"/>
      <c r="V566" s="482"/>
      <c r="W566" s="482"/>
      <c r="X566" s="482"/>
      <c r="Y566" s="482"/>
      <c r="Z566" s="482"/>
      <c r="AA566" s="482"/>
      <c r="AB566" s="482"/>
      <c r="AC566" s="482"/>
      <c r="AD566" s="482"/>
      <c r="AE566" s="482"/>
      <c r="AF566" s="482"/>
      <c r="AG566" s="482"/>
      <c r="AH566" s="482"/>
      <c r="AI566" s="482"/>
      <c r="AJ566" s="482"/>
      <c r="AK566" s="482"/>
      <c r="AL566" s="482"/>
      <c r="AM566" s="482"/>
      <c r="AN566" s="482"/>
      <c r="AO566" s="482"/>
      <c r="AP566" s="482"/>
    </row>
    <row r="567" spans="1:42" ht="12.75" customHeight="1" x14ac:dyDescent="0.2">
      <c r="A567" s="482"/>
      <c r="B567" s="482"/>
      <c r="C567" s="482"/>
      <c r="D567" s="482"/>
      <c r="E567" s="482"/>
      <c r="F567" s="482"/>
      <c r="G567" s="482"/>
      <c r="H567" s="482"/>
      <c r="I567" s="482"/>
      <c r="J567" s="482"/>
      <c r="K567" s="482"/>
      <c r="L567" s="482"/>
      <c r="M567" s="482"/>
      <c r="N567" s="482"/>
      <c r="O567" s="482"/>
      <c r="P567" s="482"/>
      <c r="Q567" s="482"/>
      <c r="R567" s="482"/>
      <c r="S567" s="482"/>
      <c r="T567" s="482"/>
      <c r="U567" s="482"/>
      <c r="V567" s="482"/>
      <c r="W567" s="482"/>
      <c r="X567" s="482"/>
      <c r="Y567" s="482"/>
      <c r="Z567" s="482"/>
      <c r="AA567" s="482"/>
      <c r="AB567" s="482"/>
      <c r="AC567" s="482"/>
      <c r="AD567" s="482"/>
      <c r="AE567" s="482"/>
      <c r="AF567" s="482"/>
      <c r="AG567" s="482"/>
      <c r="AH567" s="482"/>
      <c r="AI567" s="482"/>
      <c r="AJ567" s="482"/>
      <c r="AK567" s="482"/>
      <c r="AL567" s="482"/>
      <c r="AM567" s="482"/>
      <c r="AN567" s="482"/>
      <c r="AO567" s="482"/>
      <c r="AP567" s="482"/>
    </row>
    <row r="568" spans="1:42" ht="12.75" customHeight="1" x14ac:dyDescent="0.2">
      <c r="A568" s="482"/>
      <c r="B568" s="482"/>
      <c r="C568" s="482"/>
      <c r="D568" s="482"/>
      <c r="E568" s="482"/>
      <c r="F568" s="482"/>
      <c r="G568" s="482"/>
      <c r="H568" s="482"/>
      <c r="I568" s="482"/>
      <c r="J568" s="482"/>
      <c r="K568" s="482"/>
      <c r="L568" s="482"/>
      <c r="M568" s="482"/>
      <c r="N568" s="482"/>
      <c r="O568" s="482"/>
      <c r="P568" s="482"/>
      <c r="Q568" s="482"/>
      <c r="R568" s="482"/>
      <c r="S568" s="482"/>
      <c r="T568" s="482"/>
      <c r="U568" s="482"/>
      <c r="V568" s="482"/>
      <c r="W568" s="482"/>
      <c r="X568" s="482"/>
      <c r="Y568" s="482"/>
      <c r="Z568" s="482"/>
      <c r="AA568" s="482"/>
      <c r="AB568" s="482"/>
      <c r="AC568" s="482"/>
      <c r="AD568" s="482"/>
      <c r="AE568" s="482"/>
      <c r="AF568" s="482"/>
      <c r="AG568" s="482"/>
      <c r="AH568" s="482"/>
      <c r="AI568" s="482"/>
      <c r="AJ568" s="482"/>
      <c r="AK568" s="482"/>
      <c r="AL568" s="482"/>
      <c r="AM568" s="482"/>
      <c r="AN568" s="482"/>
      <c r="AO568" s="482"/>
      <c r="AP568" s="482"/>
    </row>
    <row r="569" spans="1:42" ht="12.75" customHeight="1" x14ac:dyDescent="0.2">
      <c r="A569" s="482"/>
      <c r="B569" s="482"/>
      <c r="C569" s="482"/>
      <c r="D569" s="482"/>
      <c r="E569" s="482"/>
      <c r="F569" s="482"/>
      <c r="G569" s="482"/>
      <c r="H569" s="482"/>
      <c r="I569" s="482"/>
      <c r="J569" s="482"/>
      <c r="K569" s="482"/>
      <c r="L569" s="482"/>
      <c r="M569" s="482"/>
      <c r="N569" s="482"/>
      <c r="O569" s="482"/>
      <c r="P569" s="482"/>
      <c r="Q569" s="482"/>
      <c r="R569" s="482"/>
      <c r="S569" s="482"/>
      <c r="T569" s="482"/>
      <c r="U569" s="482"/>
      <c r="V569" s="482"/>
      <c r="W569" s="482"/>
      <c r="X569" s="482"/>
      <c r="Y569" s="482"/>
      <c r="Z569" s="482"/>
      <c r="AA569" s="482"/>
      <c r="AB569" s="482"/>
      <c r="AC569" s="482"/>
      <c r="AD569" s="482"/>
      <c r="AE569" s="482"/>
      <c r="AF569" s="482"/>
      <c r="AG569" s="482"/>
      <c r="AH569" s="482"/>
      <c r="AI569" s="482"/>
      <c r="AJ569" s="482"/>
      <c r="AK569" s="482"/>
      <c r="AL569" s="482"/>
      <c r="AM569" s="482"/>
      <c r="AN569" s="482"/>
      <c r="AO569" s="482"/>
      <c r="AP569" s="482"/>
    </row>
    <row r="570" spans="1:42" ht="12.75" customHeight="1" x14ac:dyDescent="0.2">
      <c r="A570" s="482"/>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2"/>
      <c r="Z570" s="482"/>
      <c r="AA570" s="482"/>
      <c r="AB570" s="482"/>
      <c r="AC570" s="482"/>
      <c r="AD570" s="482"/>
      <c r="AE570" s="482"/>
      <c r="AF570" s="482"/>
      <c r="AG570" s="482"/>
      <c r="AH570" s="482"/>
      <c r="AI570" s="482"/>
      <c r="AJ570" s="482"/>
      <c r="AK570" s="482"/>
      <c r="AL570" s="482"/>
      <c r="AM570" s="482"/>
      <c r="AN570" s="482"/>
      <c r="AO570" s="482"/>
      <c r="AP570" s="482"/>
    </row>
    <row r="571" spans="1:42" ht="12.75" customHeight="1" x14ac:dyDescent="0.2">
      <c r="A571" s="482"/>
      <c r="B571" s="482"/>
      <c r="C571" s="482"/>
      <c r="D571" s="482"/>
      <c r="E571" s="482"/>
      <c r="F571" s="482"/>
      <c r="G571" s="482"/>
      <c r="H571" s="482"/>
      <c r="I571" s="482"/>
      <c r="J571" s="482"/>
      <c r="K571" s="482"/>
      <c r="L571" s="482"/>
      <c r="M571" s="482"/>
      <c r="N571" s="482"/>
      <c r="O571" s="482"/>
      <c r="P571" s="482"/>
      <c r="Q571" s="482"/>
      <c r="R571" s="482"/>
      <c r="S571" s="482"/>
      <c r="T571" s="482"/>
      <c r="U571" s="482"/>
      <c r="V571" s="482"/>
      <c r="W571" s="482"/>
      <c r="X571" s="482"/>
      <c r="Y571" s="482"/>
      <c r="Z571" s="482"/>
      <c r="AA571" s="482"/>
      <c r="AB571" s="482"/>
      <c r="AC571" s="482"/>
      <c r="AD571" s="482"/>
      <c r="AE571" s="482"/>
      <c r="AF571" s="482"/>
      <c r="AG571" s="482"/>
      <c r="AH571" s="482"/>
      <c r="AI571" s="482"/>
      <c r="AJ571" s="482"/>
      <c r="AK571" s="482"/>
      <c r="AL571" s="482"/>
      <c r="AM571" s="482"/>
      <c r="AN571" s="482"/>
      <c r="AO571" s="482"/>
      <c r="AP571" s="482"/>
    </row>
    <row r="572" spans="1:42" ht="12.75" customHeight="1" x14ac:dyDescent="0.2">
      <c r="A572" s="482"/>
      <c r="B572" s="482"/>
      <c r="C572" s="482"/>
      <c r="D572" s="482"/>
      <c r="E572" s="482"/>
      <c r="F572" s="482"/>
      <c r="G572" s="482"/>
      <c r="H572" s="482"/>
      <c r="I572" s="482"/>
      <c r="J572" s="482"/>
      <c r="K572" s="482"/>
      <c r="L572" s="482"/>
      <c r="M572" s="482"/>
      <c r="N572" s="482"/>
      <c r="O572" s="482"/>
      <c r="P572" s="482"/>
      <c r="Q572" s="482"/>
      <c r="R572" s="482"/>
      <c r="S572" s="482"/>
      <c r="T572" s="482"/>
      <c r="U572" s="482"/>
      <c r="V572" s="482"/>
      <c r="W572" s="482"/>
      <c r="X572" s="482"/>
      <c r="Y572" s="482"/>
      <c r="Z572" s="482"/>
      <c r="AA572" s="482"/>
      <c r="AB572" s="482"/>
      <c r="AC572" s="482"/>
      <c r="AD572" s="482"/>
      <c r="AE572" s="482"/>
      <c r="AF572" s="482"/>
      <c r="AG572" s="482"/>
      <c r="AH572" s="482"/>
      <c r="AI572" s="482"/>
      <c r="AJ572" s="482"/>
      <c r="AK572" s="482"/>
      <c r="AL572" s="482"/>
      <c r="AM572" s="482"/>
      <c r="AN572" s="482"/>
      <c r="AO572" s="482"/>
      <c r="AP572" s="482"/>
    </row>
    <row r="573" spans="1:42" ht="12.75" customHeight="1" x14ac:dyDescent="0.2">
      <c r="A573" s="482"/>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482"/>
      <c r="AC573" s="482"/>
      <c r="AD573" s="482"/>
      <c r="AE573" s="482"/>
      <c r="AF573" s="482"/>
      <c r="AG573" s="482"/>
      <c r="AH573" s="482"/>
      <c r="AI573" s="482"/>
      <c r="AJ573" s="482"/>
      <c r="AK573" s="482"/>
      <c r="AL573" s="482"/>
      <c r="AM573" s="482"/>
      <c r="AN573" s="482"/>
      <c r="AO573" s="482"/>
      <c r="AP573" s="482"/>
    </row>
    <row r="574" spans="1:42" ht="12.75" customHeight="1" x14ac:dyDescent="0.2">
      <c r="A574" s="482"/>
      <c r="B574" s="482"/>
      <c r="C574" s="482"/>
      <c r="D574" s="482"/>
      <c r="E574" s="482"/>
      <c r="F574" s="482"/>
      <c r="G574" s="482"/>
      <c r="H574" s="482"/>
      <c r="I574" s="482"/>
      <c r="J574" s="482"/>
      <c r="K574" s="482"/>
      <c r="L574" s="482"/>
      <c r="M574" s="482"/>
      <c r="N574" s="482"/>
      <c r="O574" s="482"/>
      <c r="P574" s="482"/>
      <c r="Q574" s="482"/>
      <c r="R574" s="482"/>
      <c r="S574" s="482"/>
      <c r="T574" s="482"/>
      <c r="U574" s="482"/>
      <c r="V574" s="482"/>
      <c r="W574" s="482"/>
      <c r="X574" s="482"/>
      <c r="Y574" s="482"/>
      <c r="Z574" s="482"/>
      <c r="AA574" s="482"/>
      <c r="AB574" s="482"/>
      <c r="AC574" s="482"/>
      <c r="AD574" s="482"/>
      <c r="AE574" s="482"/>
      <c r="AF574" s="482"/>
      <c r="AG574" s="482"/>
      <c r="AH574" s="482"/>
      <c r="AI574" s="482"/>
      <c r="AJ574" s="482"/>
      <c r="AK574" s="482"/>
      <c r="AL574" s="482"/>
      <c r="AM574" s="482"/>
      <c r="AN574" s="482"/>
      <c r="AO574" s="482"/>
      <c r="AP574" s="482"/>
    </row>
    <row r="575" spans="1:42" ht="12.75" customHeight="1" x14ac:dyDescent="0.2">
      <c r="A575" s="482"/>
      <c r="B575" s="482"/>
      <c r="C575" s="482"/>
      <c r="D575" s="482"/>
      <c r="E575" s="482"/>
      <c r="F575" s="482"/>
      <c r="G575" s="482"/>
      <c r="H575" s="482"/>
      <c r="I575" s="482"/>
      <c r="J575" s="482"/>
      <c r="K575" s="482"/>
      <c r="L575" s="482"/>
      <c r="M575" s="482"/>
      <c r="N575" s="482"/>
      <c r="O575" s="482"/>
      <c r="P575" s="482"/>
      <c r="Q575" s="482"/>
      <c r="R575" s="482"/>
      <c r="S575" s="482"/>
      <c r="T575" s="482"/>
      <c r="U575" s="482"/>
      <c r="V575" s="482"/>
      <c r="W575" s="482"/>
      <c r="X575" s="482"/>
      <c r="Y575" s="482"/>
      <c r="Z575" s="482"/>
      <c r="AA575" s="482"/>
      <c r="AB575" s="482"/>
      <c r="AC575" s="482"/>
      <c r="AD575" s="482"/>
      <c r="AE575" s="482"/>
      <c r="AF575" s="482"/>
      <c r="AG575" s="482"/>
      <c r="AH575" s="482"/>
      <c r="AI575" s="482"/>
      <c r="AJ575" s="482"/>
      <c r="AK575" s="482"/>
      <c r="AL575" s="482"/>
      <c r="AM575" s="482"/>
      <c r="AN575" s="482"/>
      <c r="AO575" s="482"/>
      <c r="AP575" s="482"/>
    </row>
    <row r="576" spans="1:42" ht="12.75" customHeight="1" x14ac:dyDescent="0.2">
      <c r="A576" s="482"/>
      <c r="B576" s="482"/>
      <c r="C576" s="482"/>
      <c r="D576" s="482"/>
      <c r="E576" s="482"/>
      <c r="F576" s="482"/>
      <c r="G576" s="482"/>
      <c r="H576" s="482"/>
      <c r="I576" s="482"/>
      <c r="J576" s="482"/>
      <c r="K576" s="482"/>
      <c r="L576" s="482"/>
      <c r="M576" s="482"/>
      <c r="N576" s="482"/>
      <c r="O576" s="482"/>
      <c r="P576" s="482"/>
      <c r="Q576" s="482"/>
      <c r="R576" s="482"/>
      <c r="S576" s="482"/>
      <c r="T576" s="482"/>
      <c r="U576" s="482"/>
      <c r="V576" s="482"/>
      <c r="W576" s="482"/>
      <c r="X576" s="482"/>
      <c r="Y576" s="482"/>
      <c r="Z576" s="482"/>
      <c r="AA576" s="482"/>
      <c r="AB576" s="482"/>
      <c r="AC576" s="482"/>
      <c r="AD576" s="482"/>
      <c r="AE576" s="482"/>
      <c r="AF576" s="482"/>
      <c r="AG576" s="482"/>
      <c r="AH576" s="482"/>
      <c r="AI576" s="482"/>
      <c r="AJ576" s="482"/>
      <c r="AK576" s="482"/>
      <c r="AL576" s="482"/>
      <c r="AM576" s="482"/>
      <c r="AN576" s="482"/>
      <c r="AO576" s="482"/>
      <c r="AP576" s="482"/>
    </row>
    <row r="577" spans="1:42" ht="12.75" customHeight="1" x14ac:dyDescent="0.2">
      <c r="A577" s="482"/>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2"/>
      <c r="Z577" s="482"/>
      <c r="AA577" s="482"/>
      <c r="AB577" s="482"/>
      <c r="AC577" s="482"/>
      <c r="AD577" s="482"/>
      <c r="AE577" s="482"/>
      <c r="AF577" s="482"/>
      <c r="AG577" s="482"/>
      <c r="AH577" s="482"/>
      <c r="AI577" s="482"/>
      <c r="AJ577" s="482"/>
      <c r="AK577" s="482"/>
      <c r="AL577" s="482"/>
      <c r="AM577" s="482"/>
      <c r="AN577" s="482"/>
      <c r="AO577" s="482"/>
      <c r="AP577" s="482"/>
    </row>
    <row r="578" spans="1:42" ht="12.75" customHeight="1" x14ac:dyDescent="0.2">
      <c r="A578" s="482"/>
      <c r="B578" s="482"/>
      <c r="C578" s="482"/>
      <c r="D578" s="482"/>
      <c r="E578" s="482"/>
      <c r="F578" s="482"/>
      <c r="G578" s="482"/>
      <c r="H578" s="482"/>
      <c r="I578" s="482"/>
      <c r="J578" s="482"/>
      <c r="K578" s="482"/>
      <c r="L578" s="482"/>
      <c r="M578" s="482"/>
      <c r="N578" s="482"/>
      <c r="O578" s="482"/>
      <c r="P578" s="482"/>
      <c r="Q578" s="482"/>
      <c r="R578" s="482"/>
      <c r="S578" s="482"/>
      <c r="T578" s="482"/>
      <c r="U578" s="482"/>
      <c r="V578" s="482"/>
      <c r="W578" s="482"/>
      <c r="X578" s="482"/>
      <c r="Y578" s="482"/>
      <c r="Z578" s="482"/>
      <c r="AA578" s="482"/>
      <c r="AB578" s="482"/>
      <c r="AC578" s="482"/>
      <c r="AD578" s="482"/>
      <c r="AE578" s="482"/>
      <c r="AF578" s="482"/>
      <c r="AG578" s="482"/>
      <c r="AH578" s="482"/>
      <c r="AI578" s="482"/>
      <c r="AJ578" s="482"/>
      <c r="AK578" s="482"/>
      <c r="AL578" s="482"/>
      <c r="AM578" s="482"/>
      <c r="AN578" s="482"/>
      <c r="AO578" s="482"/>
      <c r="AP578" s="482"/>
    </row>
    <row r="579" spans="1:42" ht="12.75" customHeight="1" x14ac:dyDescent="0.2">
      <c r="A579" s="482"/>
      <c r="B579" s="482"/>
      <c r="C579" s="482"/>
      <c r="D579" s="482"/>
      <c r="E579" s="482"/>
      <c r="F579" s="482"/>
      <c r="G579" s="482"/>
      <c r="H579" s="482"/>
      <c r="I579" s="482"/>
      <c r="J579" s="482"/>
      <c r="K579" s="482"/>
      <c r="L579" s="482"/>
      <c r="M579" s="482"/>
      <c r="N579" s="482"/>
      <c r="O579" s="482"/>
      <c r="P579" s="482"/>
      <c r="Q579" s="482"/>
      <c r="R579" s="482"/>
      <c r="S579" s="482"/>
      <c r="T579" s="482"/>
      <c r="U579" s="482"/>
      <c r="V579" s="482"/>
      <c r="W579" s="482"/>
      <c r="X579" s="482"/>
      <c r="Y579" s="482"/>
      <c r="Z579" s="482"/>
      <c r="AA579" s="482"/>
      <c r="AB579" s="482"/>
      <c r="AC579" s="482"/>
      <c r="AD579" s="482"/>
      <c r="AE579" s="482"/>
      <c r="AF579" s="482"/>
      <c r="AG579" s="482"/>
      <c r="AH579" s="482"/>
      <c r="AI579" s="482"/>
      <c r="AJ579" s="482"/>
      <c r="AK579" s="482"/>
      <c r="AL579" s="482"/>
      <c r="AM579" s="482"/>
      <c r="AN579" s="482"/>
      <c r="AO579" s="482"/>
      <c r="AP579" s="482"/>
    </row>
    <row r="580" spans="1:42" ht="12.75" customHeight="1" x14ac:dyDescent="0.2">
      <c r="A580" s="482"/>
      <c r="B580" s="482"/>
      <c r="C580" s="482"/>
      <c r="D580" s="482"/>
      <c r="E580" s="482"/>
      <c r="F580" s="482"/>
      <c r="G580" s="482"/>
      <c r="H580" s="482"/>
      <c r="I580" s="482"/>
      <c r="J580" s="482"/>
      <c r="K580" s="482"/>
      <c r="L580" s="482"/>
      <c r="M580" s="482"/>
      <c r="N580" s="482"/>
      <c r="O580" s="482"/>
      <c r="P580" s="482"/>
      <c r="Q580" s="482"/>
      <c r="R580" s="482"/>
      <c r="S580" s="482"/>
      <c r="T580" s="482"/>
      <c r="U580" s="482"/>
      <c r="V580" s="482"/>
      <c r="W580" s="482"/>
      <c r="X580" s="482"/>
      <c r="Y580" s="482"/>
      <c r="Z580" s="482"/>
      <c r="AA580" s="482"/>
      <c r="AB580" s="482"/>
      <c r="AC580" s="482"/>
      <c r="AD580" s="482"/>
      <c r="AE580" s="482"/>
      <c r="AF580" s="482"/>
      <c r="AG580" s="482"/>
      <c r="AH580" s="482"/>
      <c r="AI580" s="482"/>
      <c r="AJ580" s="482"/>
      <c r="AK580" s="482"/>
      <c r="AL580" s="482"/>
      <c r="AM580" s="482"/>
      <c r="AN580" s="482"/>
      <c r="AO580" s="482"/>
      <c r="AP580" s="482"/>
    </row>
    <row r="581" spans="1:42" ht="12.75" customHeight="1" x14ac:dyDescent="0.2">
      <c r="A581" s="482"/>
      <c r="B581" s="482"/>
      <c r="C581" s="482"/>
      <c r="D581" s="482"/>
      <c r="E581" s="482"/>
      <c r="F581" s="482"/>
      <c r="G581" s="482"/>
      <c r="H581" s="482"/>
      <c r="I581" s="482"/>
      <c r="J581" s="482"/>
      <c r="K581" s="482"/>
      <c r="L581" s="482"/>
      <c r="M581" s="482"/>
      <c r="N581" s="482"/>
      <c r="O581" s="482"/>
      <c r="P581" s="482"/>
      <c r="Q581" s="482"/>
      <c r="R581" s="482"/>
      <c r="S581" s="482"/>
      <c r="T581" s="482"/>
      <c r="U581" s="482"/>
      <c r="V581" s="482"/>
      <c r="W581" s="482"/>
      <c r="X581" s="482"/>
      <c r="Y581" s="482"/>
      <c r="Z581" s="482"/>
      <c r="AA581" s="482"/>
      <c r="AB581" s="482"/>
      <c r="AC581" s="482"/>
      <c r="AD581" s="482"/>
      <c r="AE581" s="482"/>
      <c r="AF581" s="482"/>
      <c r="AG581" s="482"/>
      <c r="AH581" s="482"/>
      <c r="AI581" s="482"/>
      <c r="AJ581" s="482"/>
      <c r="AK581" s="482"/>
      <c r="AL581" s="482"/>
      <c r="AM581" s="482"/>
      <c r="AN581" s="482"/>
      <c r="AO581" s="482"/>
      <c r="AP581" s="482"/>
    </row>
    <row r="582" spans="1:42" ht="12.75" customHeight="1" x14ac:dyDescent="0.2">
      <c r="A582" s="482"/>
      <c r="B582" s="482"/>
      <c r="C582" s="482"/>
      <c r="D582" s="482"/>
      <c r="E582" s="482"/>
      <c r="F582" s="482"/>
      <c r="G582" s="482"/>
      <c r="H582" s="482"/>
      <c r="I582" s="482"/>
      <c r="J582" s="482"/>
      <c r="K582" s="482"/>
      <c r="L582" s="482"/>
      <c r="M582" s="482"/>
      <c r="N582" s="482"/>
      <c r="O582" s="482"/>
      <c r="P582" s="482"/>
      <c r="Q582" s="482"/>
      <c r="R582" s="482"/>
      <c r="S582" s="482"/>
      <c r="T582" s="482"/>
      <c r="U582" s="482"/>
      <c r="V582" s="482"/>
      <c r="W582" s="482"/>
      <c r="X582" s="482"/>
      <c r="Y582" s="482"/>
      <c r="Z582" s="482"/>
      <c r="AA582" s="482"/>
      <c r="AB582" s="482"/>
      <c r="AC582" s="482"/>
      <c r="AD582" s="482"/>
      <c r="AE582" s="482"/>
      <c r="AF582" s="482"/>
      <c r="AG582" s="482"/>
      <c r="AH582" s="482"/>
      <c r="AI582" s="482"/>
      <c r="AJ582" s="482"/>
      <c r="AK582" s="482"/>
      <c r="AL582" s="482"/>
      <c r="AM582" s="482"/>
      <c r="AN582" s="482"/>
      <c r="AO582" s="482"/>
      <c r="AP582" s="482"/>
    </row>
    <row r="583" spans="1:42" ht="12.75" customHeight="1" x14ac:dyDescent="0.2">
      <c r="A583" s="482"/>
      <c r="B583" s="482"/>
      <c r="C583" s="482"/>
      <c r="D583" s="482"/>
      <c r="E583" s="482"/>
      <c r="F583" s="482"/>
      <c r="G583" s="482"/>
      <c r="H583" s="482"/>
      <c r="I583" s="482"/>
      <c r="J583" s="482"/>
      <c r="K583" s="482"/>
      <c r="L583" s="482"/>
      <c r="M583" s="482"/>
      <c r="N583" s="482"/>
      <c r="O583" s="482"/>
      <c r="P583" s="482"/>
      <c r="Q583" s="482"/>
      <c r="R583" s="482"/>
      <c r="S583" s="482"/>
      <c r="T583" s="482"/>
      <c r="U583" s="482"/>
      <c r="V583" s="482"/>
      <c r="W583" s="482"/>
      <c r="X583" s="482"/>
      <c r="Y583" s="482"/>
      <c r="Z583" s="482"/>
      <c r="AA583" s="482"/>
      <c r="AB583" s="482"/>
      <c r="AC583" s="482"/>
      <c r="AD583" s="482"/>
      <c r="AE583" s="482"/>
      <c r="AF583" s="482"/>
      <c r="AG583" s="482"/>
      <c r="AH583" s="482"/>
      <c r="AI583" s="482"/>
      <c r="AJ583" s="482"/>
      <c r="AK583" s="482"/>
      <c r="AL583" s="482"/>
      <c r="AM583" s="482"/>
      <c r="AN583" s="482"/>
      <c r="AO583" s="482"/>
      <c r="AP583" s="482"/>
    </row>
    <row r="584" spans="1:42" ht="12.75" customHeight="1" x14ac:dyDescent="0.2">
      <c r="A584" s="482"/>
      <c r="B584" s="482"/>
      <c r="C584" s="482"/>
      <c r="D584" s="482"/>
      <c r="E584" s="482"/>
      <c r="F584" s="482"/>
      <c r="G584" s="482"/>
      <c r="H584" s="482"/>
      <c r="I584" s="482"/>
      <c r="J584" s="482"/>
      <c r="K584" s="482"/>
      <c r="L584" s="482"/>
      <c r="M584" s="482"/>
      <c r="N584" s="482"/>
      <c r="O584" s="482"/>
      <c r="P584" s="482"/>
      <c r="Q584" s="482"/>
      <c r="R584" s="482"/>
      <c r="S584" s="482"/>
      <c r="T584" s="482"/>
      <c r="U584" s="482"/>
      <c r="V584" s="482"/>
      <c r="W584" s="482"/>
      <c r="X584" s="482"/>
      <c r="Y584" s="482"/>
      <c r="Z584" s="482"/>
      <c r="AA584" s="482"/>
      <c r="AB584" s="482"/>
      <c r="AC584" s="482"/>
      <c r="AD584" s="482"/>
      <c r="AE584" s="482"/>
      <c r="AF584" s="482"/>
      <c r="AG584" s="482"/>
      <c r="AH584" s="482"/>
      <c r="AI584" s="482"/>
      <c r="AJ584" s="482"/>
      <c r="AK584" s="482"/>
      <c r="AL584" s="482"/>
      <c r="AM584" s="482"/>
      <c r="AN584" s="482"/>
      <c r="AO584" s="482"/>
      <c r="AP584" s="482"/>
    </row>
    <row r="585" spans="1:42" ht="12.75" customHeight="1" x14ac:dyDescent="0.2">
      <c r="A585" s="482"/>
      <c r="B585" s="482"/>
      <c r="C585" s="482"/>
      <c r="D585" s="482"/>
      <c r="E585" s="482"/>
      <c r="F585" s="482"/>
      <c r="G585" s="482"/>
      <c r="H585" s="482"/>
      <c r="I585" s="482"/>
      <c r="J585" s="482"/>
      <c r="K585" s="482"/>
      <c r="L585" s="482"/>
      <c r="M585" s="482"/>
      <c r="N585" s="482"/>
      <c r="O585" s="482"/>
      <c r="P585" s="482"/>
      <c r="Q585" s="482"/>
      <c r="R585" s="482"/>
      <c r="S585" s="482"/>
      <c r="T585" s="482"/>
      <c r="U585" s="482"/>
      <c r="V585" s="482"/>
      <c r="W585" s="482"/>
      <c r="X585" s="482"/>
      <c r="Y585" s="482"/>
      <c r="Z585" s="482"/>
      <c r="AA585" s="482"/>
      <c r="AB585" s="482"/>
      <c r="AC585" s="482"/>
      <c r="AD585" s="482"/>
      <c r="AE585" s="482"/>
      <c r="AF585" s="482"/>
      <c r="AG585" s="482"/>
      <c r="AH585" s="482"/>
      <c r="AI585" s="482"/>
      <c r="AJ585" s="482"/>
      <c r="AK585" s="482"/>
      <c r="AL585" s="482"/>
      <c r="AM585" s="482"/>
      <c r="AN585" s="482"/>
      <c r="AO585" s="482"/>
      <c r="AP585" s="482"/>
    </row>
    <row r="586" spans="1:42" ht="12.75" customHeight="1" x14ac:dyDescent="0.2">
      <c r="A586" s="482"/>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82"/>
      <c r="Z586" s="482"/>
      <c r="AA586" s="482"/>
      <c r="AB586" s="482"/>
      <c r="AC586" s="482"/>
      <c r="AD586" s="482"/>
      <c r="AE586" s="482"/>
      <c r="AF586" s="482"/>
      <c r="AG586" s="482"/>
      <c r="AH586" s="482"/>
      <c r="AI586" s="482"/>
      <c r="AJ586" s="482"/>
      <c r="AK586" s="482"/>
      <c r="AL586" s="482"/>
      <c r="AM586" s="482"/>
      <c r="AN586" s="482"/>
      <c r="AO586" s="482"/>
      <c r="AP586" s="482"/>
    </row>
    <row r="587" spans="1:42" ht="12.75" customHeight="1" x14ac:dyDescent="0.2">
      <c r="A587" s="482"/>
      <c r="B587" s="482"/>
      <c r="C587" s="482"/>
      <c r="D587" s="482"/>
      <c r="E587" s="482"/>
      <c r="F587" s="482"/>
      <c r="G587" s="482"/>
      <c r="H587" s="482"/>
      <c r="I587" s="482"/>
      <c r="J587" s="482"/>
      <c r="K587" s="482"/>
      <c r="L587" s="482"/>
      <c r="M587" s="482"/>
      <c r="N587" s="482"/>
      <c r="O587" s="482"/>
      <c r="P587" s="482"/>
      <c r="Q587" s="482"/>
      <c r="R587" s="482"/>
      <c r="S587" s="482"/>
      <c r="T587" s="482"/>
      <c r="U587" s="482"/>
      <c r="V587" s="482"/>
      <c r="W587" s="482"/>
      <c r="X587" s="482"/>
      <c r="Y587" s="482"/>
      <c r="Z587" s="482"/>
      <c r="AA587" s="482"/>
      <c r="AB587" s="482"/>
      <c r="AC587" s="482"/>
      <c r="AD587" s="482"/>
      <c r="AE587" s="482"/>
      <c r="AF587" s="482"/>
      <c r="AG587" s="482"/>
      <c r="AH587" s="482"/>
      <c r="AI587" s="482"/>
      <c r="AJ587" s="482"/>
      <c r="AK587" s="482"/>
      <c r="AL587" s="482"/>
      <c r="AM587" s="482"/>
      <c r="AN587" s="482"/>
      <c r="AO587" s="482"/>
      <c r="AP587" s="482"/>
    </row>
    <row r="588" spans="1:42" ht="12.75" customHeight="1" x14ac:dyDescent="0.2">
      <c r="A588" s="482"/>
      <c r="B588" s="482"/>
      <c r="C588" s="482"/>
      <c r="D588" s="482"/>
      <c r="E588" s="482"/>
      <c r="F588" s="482"/>
      <c r="G588" s="482"/>
      <c r="H588" s="482"/>
      <c r="I588" s="482"/>
      <c r="J588" s="482"/>
      <c r="K588" s="482"/>
      <c r="L588" s="482"/>
      <c r="M588" s="482"/>
      <c r="N588" s="482"/>
      <c r="O588" s="482"/>
      <c r="P588" s="482"/>
      <c r="Q588" s="482"/>
      <c r="R588" s="482"/>
      <c r="S588" s="482"/>
      <c r="T588" s="482"/>
      <c r="U588" s="482"/>
      <c r="V588" s="482"/>
      <c r="W588" s="482"/>
      <c r="X588" s="482"/>
      <c r="Y588" s="482"/>
      <c r="Z588" s="482"/>
      <c r="AA588" s="482"/>
      <c r="AB588" s="482"/>
      <c r="AC588" s="482"/>
      <c r="AD588" s="482"/>
      <c r="AE588" s="482"/>
      <c r="AF588" s="482"/>
      <c r="AG588" s="482"/>
      <c r="AH588" s="482"/>
      <c r="AI588" s="482"/>
      <c r="AJ588" s="482"/>
      <c r="AK588" s="482"/>
      <c r="AL588" s="482"/>
      <c r="AM588" s="482"/>
      <c r="AN588" s="482"/>
      <c r="AO588" s="482"/>
      <c r="AP588" s="482"/>
    </row>
    <row r="589" spans="1:42" ht="12.75" customHeight="1" x14ac:dyDescent="0.2">
      <c r="A589" s="482"/>
      <c r="B589" s="482"/>
      <c r="C589" s="482"/>
      <c r="D589" s="482"/>
      <c r="E589" s="482"/>
      <c r="F589" s="482"/>
      <c r="G589" s="482"/>
      <c r="H589" s="482"/>
      <c r="I589" s="482"/>
      <c r="J589" s="482"/>
      <c r="K589" s="482"/>
      <c r="L589" s="482"/>
      <c r="M589" s="482"/>
      <c r="N589" s="482"/>
      <c r="O589" s="482"/>
      <c r="P589" s="482"/>
      <c r="Q589" s="482"/>
      <c r="R589" s="482"/>
      <c r="S589" s="482"/>
      <c r="T589" s="482"/>
      <c r="U589" s="482"/>
      <c r="V589" s="482"/>
      <c r="W589" s="482"/>
      <c r="X589" s="482"/>
      <c r="Y589" s="482"/>
      <c r="Z589" s="482"/>
      <c r="AA589" s="482"/>
      <c r="AB589" s="482"/>
      <c r="AC589" s="482"/>
      <c r="AD589" s="482"/>
      <c r="AE589" s="482"/>
      <c r="AF589" s="482"/>
      <c r="AG589" s="482"/>
      <c r="AH589" s="482"/>
      <c r="AI589" s="482"/>
      <c r="AJ589" s="482"/>
      <c r="AK589" s="482"/>
      <c r="AL589" s="482"/>
      <c r="AM589" s="482"/>
      <c r="AN589" s="482"/>
      <c r="AO589" s="482"/>
      <c r="AP589" s="482"/>
    </row>
    <row r="590" spans="1:42" ht="12.75" customHeight="1" x14ac:dyDescent="0.2">
      <c r="A590" s="482"/>
      <c r="B590" s="482"/>
      <c r="C590" s="482"/>
      <c r="D590" s="482"/>
      <c r="E590" s="482"/>
      <c r="F590" s="482"/>
      <c r="G590" s="482"/>
      <c r="H590" s="482"/>
      <c r="I590" s="482"/>
      <c r="J590" s="482"/>
      <c r="K590" s="482"/>
      <c r="L590" s="482"/>
      <c r="M590" s="482"/>
      <c r="N590" s="482"/>
      <c r="O590" s="482"/>
      <c r="P590" s="482"/>
      <c r="Q590" s="482"/>
      <c r="R590" s="482"/>
      <c r="S590" s="482"/>
      <c r="T590" s="482"/>
      <c r="U590" s="482"/>
      <c r="V590" s="482"/>
      <c r="W590" s="482"/>
      <c r="X590" s="482"/>
      <c r="Y590" s="482"/>
      <c r="Z590" s="482"/>
      <c r="AA590" s="482"/>
      <c r="AB590" s="482"/>
      <c r="AC590" s="482"/>
      <c r="AD590" s="482"/>
      <c r="AE590" s="482"/>
      <c r="AF590" s="482"/>
      <c r="AG590" s="482"/>
      <c r="AH590" s="482"/>
      <c r="AI590" s="482"/>
      <c r="AJ590" s="482"/>
      <c r="AK590" s="482"/>
      <c r="AL590" s="482"/>
      <c r="AM590" s="482"/>
      <c r="AN590" s="482"/>
      <c r="AO590" s="482"/>
      <c r="AP590" s="482"/>
    </row>
    <row r="591" spans="1:42" ht="12.75" customHeight="1" x14ac:dyDescent="0.2">
      <c r="A591" s="482"/>
      <c r="B591" s="482"/>
      <c r="C591" s="482"/>
      <c r="D591" s="482"/>
      <c r="E591" s="482"/>
      <c r="F591" s="482"/>
      <c r="G591" s="482"/>
      <c r="H591" s="482"/>
      <c r="I591" s="482"/>
      <c r="J591" s="482"/>
      <c r="K591" s="482"/>
      <c r="L591" s="482"/>
      <c r="M591" s="482"/>
      <c r="N591" s="482"/>
      <c r="O591" s="482"/>
      <c r="P591" s="482"/>
      <c r="Q591" s="482"/>
      <c r="R591" s="482"/>
      <c r="S591" s="482"/>
      <c r="T591" s="482"/>
      <c r="U591" s="482"/>
      <c r="V591" s="482"/>
      <c r="W591" s="482"/>
      <c r="X591" s="482"/>
      <c r="Y591" s="482"/>
      <c r="Z591" s="482"/>
      <c r="AA591" s="482"/>
      <c r="AB591" s="482"/>
      <c r="AC591" s="482"/>
      <c r="AD591" s="482"/>
      <c r="AE591" s="482"/>
      <c r="AF591" s="482"/>
      <c r="AG591" s="482"/>
      <c r="AH591" s="482"/>
      <c r="AI591" s="482"/>
      <c r="AJ591" s="482"/>
      <c r="AK591" s="482"/>
      <c r="AL591" s="482"/>
      <c r="AM591" s="482"/>
      <c r="AN591" s="482"/>
      <c r="AO591" s="482"/>
      <c r="AP591" s="482"/>
    </row>
    <row r="592" spans="1:42" ht="12.75" customHeight="1" x14ac:dyDescent="0.2">
      <c r="A592" s="482"/>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82"/>
      <c r="Y592" s="482"/>
      <c r="Z592" s="482"/>
      <c r="AA592" s="482"/>
      <c r="AB592" s="482"/>
      <c r="AC592" s="482"/>
      <c r="AD592" s="482"/>
      <c r="AE592" s="482"/>
      <c r="AF592" s="482"/>
      <c r="AG592" s="482"/>
      <c r="AH592" s="482"/>
      <c r="AI592" s="482"/>
      <c r="AJ592" s="482"/>
      <c r="AK592" s="482"/>
      <c r="AL592" s="482"/>
      <c r="AM592" s="482"/>
      <c r="AN592" s="482"/>
      <c r="AO592" s="482"/>
      <c r="AP592" s="482"/>
    </row>
    <row r="593" spans="1:42" ht="12.75" customHeight="1" x14ac:dyDescent="0.2">
      <c r="A593" s="482"/>
      <c r="B593" s="482"/>
      <c r="C593" s="482"/>
      <c r="D593" s="482"/>
      <c r="E593" s="482"/>
      <c r="F593" s="482"/>
      <c r="G593" s="482"/>
      <c r="H593" s="482"/>
      <c r="I593" s="482"/>
      <c r="J593" s="482"/>
      <c r="K593" s="482"/>
      <c r="L593" s="482"/>
      <c r="M593" s="482"/>
      <c r="N593" s="482"/>
      <c r="O593" s="482"/>
      <c r="P593" s="482"/>
      <c r="Q593" s="482"/>
      <c r="R593" s="482"/>
      <c r="S593" s="482"/>
      <c r="T593" s="482"/>
      <c r="U593" s="482"/>
      <c r="V593" s="482"/>
      <c r="W593" s="482"/>
      <c r="X593" s="482"/>
      <c r="Y593" s="482"/>
      <c r="Z593" s="482"/>
      <c r="AA593" s="482"/>
      <c r="AB593" s="482"/>
      <c r="AC593" s="482"/>
      <c r="AD593" s="482"/>
      <c r="AE593" s="482"/>
      <c r="AF593" s="482"/>
      <c r="AG593" s="482"/>
      <c r="AH593" s="482"/>
      <c r="AI593" s="482"/>
      <c r="AJ593" s="482"/>
      <c r="AK593" s="482"/>
      <c r="AL593" s="482"/>
      <c r="AM593" s="482"/>
      <c r="AN593" s="482"/>
      <c r="AO593" s="482"/>
      <c r="AP593" s="482"/>
    </row>
    <row r="594" spans="1:42" ht="12.75" customHeight="1" x14ac:dyDescent="0.2">
      <c r="A594" s="482"/>
      <c r="B594" s="482"/>
      <c r="C594" s="482"/>
      <c r="D594" s="482"/>
      <c r="E594" s="482"/>
      <c r="F594" s="482"/>
      <c r="G594" s="482"/>
      <c r="H594" s="482"/>
      <c r="I594" s="482"/>
      <c r="J594" s="482"/>
      <c r="K594" s="482"/>
      <c r="L594" s="482"/>
      <c r="M594" s="482"/>
      <c r="N594" s="482"/>
      <c r="O594" s="482"/>
      <c r="P594" s="482"/>
      <c r="Q594" s="482"/>
      <c r="R594" s="482"/>
      <c r="S594" s="482"/>
      <c r="T594" s="482"/>
      <c r="U594" s="482"/>
      <c r="V594" s="482"/>
      <c r="W594" s="482"/>
      <c r="X594" s="482"/>
      <c r="Y594" s="482"/>
      <c r="Z594" s="482"/>
      <c r="AA594" s="482"/>
      <c r="AB594" s="482"/>
      <c r="AC594" s="482"/>
      <c r="AD594" s="482"/>
      <c r="AE594" s="482"/>
      <c r="AF594" s="482"/>
      <c r="AG594" s="482"/>
      <c r="AH594" s="482"/>
      <c r="AI594" s="482"/>
      <c r="AJ594" s="482"/>
      <c r="AK594" s="482"/>
      <c r="AL594" s="482"/>
      <c r="AM594" s="482"/>
      <c r="AN594" s="482"/>
      <c r="AO594" s="482"/>
      <c r="AP594" s="482"/>
    </row>
    <row r="595" spans="1:42" ht="12.75" customHeight="1" x14ac:dyDescent="0.2">
      <c r="A595" s="482"/>
      <c r="B595" s="482"/>
      <c r="C595" s="482"/>
      <c r="D595" s="482"/>
      <c r="E595" s="482"/>
      <c r="F595" s="482"/>
      <c r="G595" s="482"/>
      <c r="H595" s="482"/>
      <c r="I595" s="482"/>
      <c r="J595" s="482"/>
      <c r="K595" s="482"/>
      <c r="L595" s="482"/>
      <c r="M595" s="482"/>
      <c r="N595" s="482"/>
      <c r="O595" s="482"/>
      <c r="P595" s="482"/>
      <c r="Q595" s="482"/>
      <c r="R595" s="482"/>
      <c r="S595" s="482"/>
      <c r="T595" s="482"/>
      <c r="U595" s="482"/>
      <c r="V595" s="482"/>
      <c r="W595" s="482"/>
      <c r="X595" s="482"/>
      <c r="Y595" s="482"/>
      <c r="Z595" s="482"/>
      <c r="AA595" s="482"/>
      <c r="AB595" s="482"/>
      <c r="AC595" s="482"/>
      <c r="AD595" s="482"/>
      <c r="AE595" s="482"/>
      <c r="AF595" s="482"/>
      <c r="AG595" s="482"/>
      <c r="AH595" s="482"/>
      <c r="AI595" s="482"/>
      <c r="AJ595" s="482"/>
      <c r="AK595" s="482"/>
      <c r="AL595" s="482"/>
      <c r="AM595" s="482"/>
      <c r="AN595" s="482"/>
      <c r="AO595" s="482"/>
      <c r="AP595" s="482"/>
    </row>
    <row r="596" spans="1:42" ht="12.75" customHeight="1" x14ac:dyDescent="0.2">
      <c r="A596" s="482"/>
      <c r="B596" s="482"/>
      <c r="C596" s="482"/>
      <c r="D596" s="482"/>
      <c r="E596" s="482"/>
      <c r="F596" s="482"/>
      <c r="G596" s="482"/>
      <c r="H596" s="482"/>
      <c r="I596" s="482"/>
      <c r="J596" s="482"/>
      <c r="K596" s="482"/>
      <c r="L596" s="482"/>
      <c r="M596" s="482"/>
      <c r="N596" s="482"/>
      <c r="O596" s="482"/>
      <c r="P596" s="482"/>
      <c r="Q596" s="482"/>
      <c r="R596" s="482"/>
      <c r="S596" s="482"/>
      <c r="T596" s="482"/>
      <c r="U596" s="482"/>
      <c r="V596" s="482"/>
      <c r="W596" s="482"/>
      <c r="X596" s="482"/>
      <c r="Y596" s="482"/>
      <c r="Z596" s="482"/>
      <c r="AA596" s="482"/>
      <c r="AB596" s="482"/>
      <c r="AC596" s="482"/>
      <c r="AD596" s="482"/>
      <c r="AE596" s="482"/>
      <c r="AF596" s="482"/>
      <c r="AG596" s="482"/>
      <c r="AH596" s="482"/>
      <c r="AI596" s="482"/>
      <c r="AJ596" s="482"/>
      <c r="AK596" s="482"/>
      <c r="AL596" s="482"/>
      <c r="AM596" s="482"/>
      <c r="AN596" s="482"/>
      <c r="AO596" s="482"/>
      <c r="AP596" s="482"/>
    </row>
    <row r="597" spans="1:42" ht="12.75" customHeight="1" x14ac:dyDescent="0.2">
      <c r="A597" s="482"/>
      <c r="B597" s="482"/>
      <c r="C597" s="482"/>
      <c r="D597" s="482"/>
      <c r="E597" s="482"/>
      <c r="F597" s="482"/>
      <c r="G597" s="482"/>
      <c r="H597" s="482"/>
      <c r="I597" s="482"/>
      <c r="J597" s="482"/>
      <c r="K597" s="482"/>
      <c r="L597" s="482"/>
      <c r="M597" s="482"/>
      <c r="N597" s="482"/>
      <c r="O597" s="482"/>
      <c r="P597" s="482"/>
      <c r="Q597" s="482"/>
      <c r="R597" s="482"/>
      <c r="S597" s="482"/>
      <c r="T597" s="482"/>
      <c r="U597" s="482"/>
      <c r="V597" s="482"/>
      <c r="W597" s="482"/>
      <c r="X597" s="482"/>
      <c r="Y597" s="482"/>
      <c r="Z597" s="482"/>
      <c r="AA597" s="482"/>
      <c r="AB597" s="482"/>
      <c r="AC597" s="482"/>
      <c r="AD597" s="482"/>
      <c r="AE597" s="482"/>
      <c r="AF597" s="482"/>
      <c r="AG597" s="482"/>
      <c r="AH597" s="482"/>
      <c r="AI597" s="482"/>
      <c r="AJ597" s="482"/>
      <c r="AK597" s="482"/>
      <c r="AL597" s="482"/>
      <c r="AM597" s="482"/>
      <c r="AN597" s="482"/>
      <c r="AO597" s="482"/>
      <c r="AP597" s="482"/>
    </row>
    <row r="598" spans="1:42" ht="12.75" customHeight="1" x14ac:dyDescent="0.2">
      <c r="A598" s="482"/>
      <c r="B598" s="482"/>
      <c r="C598" s="482"/>
      <c r="D598" s="482"/>
      <c r="E598" s="482"/>
      <c r="F598" s="482"/>
      <c r="G598" s="482"/>
      <c r="H598" s="482"/>
      <c r="I598" s="482"/>
      <c r="J598" s="482"/>
      <c r="K598" s="482"/>
      <c r="L598" s="482"/>
      <c r="M598" s="482"/>
      <c r="N598" s="482"/>
      <c r="O598" s="482"/>
      <c r="P598" s="482"/>
      <c r="Q598" s="482"/>
      <c r="R598" s="482"/>
      <c r="S598" s="482"/>
      <c r="T598" s="482"/>
      <c r="U598" s="482"/>
      <c r="V598" s="482"/>
      <c r="W598" s="482"/>
      <c r="X598" s="482"/>
      <c r="Y598" s="482"/>
      <c r="Z598" s="482"/>
      <c r="AA598" s="482"/>
      <c r="AB598" s="482"/>
      <c r="AC598" s="482"/>
      <c r="AD598" s="482"/>
      <c r="AE598" s="482"/>
      <c r="AF598" s="482"/>
      <c r="AG598" s="482"/>
      <c r="AH598" s="482"/>
      <c r="AI598" s="482"/>
      <c r="AJ598" s="482"/>
      <c r="AK598" s="482"/>
      <c r="AL598" s="482"/>
      <c r="AM598" s="482"/>
      <c r="AN598" s="482"/>
      <c r="AO598" s="482"/>
      <c r="AP598" s="482"/>
    </row>
    <row r="599" spans="1:42" ht="12.75" customHeight="1" x14ac:dyDescent="0.2">
      <c r="A599" s="482"/>
      <c r="B599" s="482"/>
      <c r="C599" s="482"/>
      <c r="D599" s="482"/>
      <c r="E599" s="482"/>
      <c r="F599" s="482"/>
      <c r="G599" s="482"/>
      <c r="H599" s="482"/>
      <c r="I599" s="482"/>
      <c r="J599" s="482"/>
      <c r="K599" s="482"/>
      <c r="L599" s="482"/>
      <c r="M599" s="482"/>
      <c r="N599" s="482"/>
      <c r="O599" s="482"/>
      <c r="P599" s="482"/>
      <c r="Q599" s="482"/>
      <c r="R599" s="482"/>
      <c r="S599" s="482"/>
      <c r="T599" s="482"/>
      <c r="U599" s="482"/>
      <c r="V599" s="482"/>
      <c r="W599" s="482"/>
      <c r="X599" s="482"/>
      <c r="Y599" s="482"/>
      <c r="Z599" s="482"/>
      <c r="AA599" s="482"/>
      <c r="AB599" s="482"/>
      <c r="AC599" s="482"/>
      <c r="AD599" s="482"/>
      <c r="AE599" s="482"/>
      <c r="AF599" s="482"/>
      <c r="AG599" s="482"/>
      <c r="AH599" s="482"/>
      <c r="AI599" s="482"/>
      <c r="AJ599" s="482"/>
      <c r="AK599" s="482"/>
      <c r="AL599" s="482"/>
      <c r="AM599" s="482"/>
      <c r="AN599" s="482"/>
      <c r="AO599" s="482"/>
      <c r="AP599" s="482"/>
    </row>
    <row r="600" spans="1:42" ht="12.75" customHeight="1" x14ac:dyDescent="0.2">
      <c r="A600" s="482"/>
      <c r="B600" s="482"/>
      <c r="C600" s="482"/>
      <c r="D600" s="482"/>
      <c r="E600" s="482"/>
      <c r="F600" s="482"/>
      <c r="G600" s="482"/>
      <c r="H600" s="482"/>
      <c r="I600" s="482"/>
      <c r="J600" s="482"/>
      <c r="K600" s="482"/>
      <c r="L600" s="482"/>
      <c r="M600" s="482"/>
      <c r="N600" s="482"/>
      <c r="O600" s="482"/>
      <c r="P600" s="482"/>
      <c r="Q600" s="482"/>
      <c r="R600" s="482"/>
      <c r="S600" s="482"/>
      <c r="T600" s="482"/>
      <c r="U600" s="482"/>
      <c r="V600" s="482"/>
      <c r="W600" s="482"/>
      <c r="X600" s="482"/>
      <c r="Y600" s="482"/>
      <c r="Z600" s="482"/>
      <c r="AA600" s="482"/>
      <c r="AB600" s="482"/>
      <c r="AC600" s="482"/>
      <c r="AD600" s="482"/>
      <c r="AE600" s="482"/>
      <c r="AF600" s="482"/>
      <c r="AG600" s="482"/>
      <c r="AH600" s="482"/>
      <c r="AI600" s="482"/>
      <c r="AJ600" s="482"/>
      <c r="AK600" s="482"/>
      <c r="AL600" s="482"/>
      <c r="AM600" s="482"/>
      <c r="AN600" s="482"/>
      <c r="AO600" s="482"/>
      <c r="AP600" s="482"/>
    </row>
    <row r="601" spans="1:42" ht="12.75" customHeight="1" x14ac:dyDescent="0.2">
      <c r="A601" s="482"/>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482"/>
      <c r="AD601" s="482"/>
      <c r="AE601" s="482"/>
      <c r="AF601" s="482"/>
      <c r="AG601" s="482"/>
      <c r="AH601" s="482"/>
      <c r="AI601" s="482"/>
      <c r="AJ601" s="482"/>
      <c r="AK601" s="482"/>
      <c r="AL601" s="482"/>
      <c r="AM601" s="482"/>
      <c r="AN601" s="482"/>
      <c r="AO601" s="482"/>
      <c r="AP601" s="482"/>
    </row>
    <row r="602" spans="1:42" ht="12.75" customHeight="1" x14ac:dyDescent="0.2">
      <c r="A602" s="482"/>
      <c r="B602" s="482"/>
      <c r="C602" s="482"/>
      <c r="D602" s="482"/>
      <c r="E602" s="482"/>
      <c r="F602" s="482"/>
      <c r="G602" s="482"/>
      <c r="H602" s="482"/>
      <c r="I602" s="482"/>
      <c r="J602" s="482"/>
      <c r="K602" s="482"/>
      <c r="L602" s="482"/>
      <c r="M602" s="482"/>
      <c r="N602" s="482"/>
      <c r="O602" s="482"/>
      <c r="P602" s="482"/>
      <c r="Q602" s="482"/>
      <c r="R602" s="482"/>
      <c r="S602" s="482"/>
      <c r="T602" s="482"/>
      <c r="U602" s="482"/>
      <c r="V602" s="482"/>
      <c r="W602" s="482"/>
      <c r="X602" s="482"/>
      <c r="Y602" s="482"/>
      <c r="Z602" s="482"/>
      <c r="AA602" s="482"/>
      <c r="AB602" s="482"/>
      <c r="AC602" s="482"/>
      <c r="AD602" s="482"/>
      <c r="AE602" s="482"/>
      <c r="AF602" s="482"/>
      <c r="AG602" s="482"/>
      <c r="AH602" s="482"/>
      <c r="AI602" s="482"/>
      <c r="AJ602" s="482"/>
      <c r="AK602" s="482"/>
      <c r="AL602" s="482"/>
      <c r="AM602" s="482"/>
      <c r="AN602" s="482"/>
      <c r="AO602" s="482"/>
      <c r="AP602" s="482"/>
    </row>
    <row r="603" spans="1:42" ht="12.75" customHeight="1" x14ac:dyDescent="0.2">
      <c r="A603" s="482"/>
      <c r="B603" s="482"/>
      <c r="C603" s="482"/>
      <c r="D603" s="482"/>
      <c r="E603" s="482"/>
      <c r="F603" s="482"/>
      <c r="G603" s="482"/>
      <c r="H603" s="482"/>
      <c r="I603" s="482"/>
      <c r="J603" s="482"/>
      <c r="K603" s="482"/>
      <c r="L603" s="482"/>
      <c r="M603" s="482"/>
      <c r="N603" s="482"/>
      <c r="O603" s="482"/>
      <c r="P603" s="482"/>
      <c r="Q603" s="482"/>
      <c r="R603" s="482"/>
      <c r="S603" s="482"/>
      <c r="T603" s="482"/>
      <c r="U603" s="482"/>
      <c r="V603" s="482"/>
      <c r="W603" s="482"/>
      <c r="X603" s="482"/>
      <c r="Y603" s="482"/>
      <c r="Z603" s="482"/>
      <c r="AA603" s="482"/>
      <c r="AB603" s="482"/>
      <c r="AC603" s="482"/>
      <c r="AD603" s="482"/>
      <c r="AE603" s="482"/>
      <c r="AF603" s="482"/>
      <c r="AG603" s="482"/>
      <c r="AH603" s="482"/>
      <c r="AI603" s="482"/>
      <c r="AJ603" s="482"/>
      <c r="AK603" s="482"/>
      <c r="AL603" s="482"/>
      <c r="AM603" s="482"/>
      <c r="AN603" s="482"/>
      <c r="AO603" s="482"/>
      <c r="AP603" s="482"/>
    </row>
    <row r="604" spans="1:42" ht="12.75" customHeight="1" x14ac:dyDescent="0.2">
      <c r="A604" s="482"/>
      <c r="B604" s="482"/>
      <c r="C604" s="482"/>
      <c r="D604" s="482"/>
      <c r="E604" s="482"/>
      <c r="F604" s="482"/>
      <c r="G604" s="482"/>
      <c r="H604" s="482"/>
      <c r="I604" s="482"/>
      <c r="J604" s="482"/>
      <c r="K604" s="482"/>
      <c r="L604" s="482"/>
      <c r="M604" s="482"/>
      <c r="N604" s="482"/>
      <c r="O604" s="482"/>
      <c r="P604" s="482"/>
      <c r="Q604" s="482"/>
      <c r="R604" s="482"/>
      <c r="S604" s="482"/>
      <c r="T604" s="482"/>
      <c r="U604" s="482"/>
      <c r="V604" s="482"/>
      <c r="W604" s="482"/>
      <c r="X604" s="482"/>
      <c r="Y604" s="482"/>
      <c r="Z604" s="482"/>
      <c r="AA604" s="482"/>
      <c r="AB604" s="482"/>
      <c r="AC604" s="482"/>
      <c r="AD604" s="482"/>
      <c r="AE604" s="482"/>
      <c r="AF604" s="482"/>
      <c r="AG604" s="482"/>
      <c r="AH604" s="482"/>
      <c r="AI604" s="482"/>
      <c r="AJ604" s="482"/>
      <c r="AK604" s="482"/>
      <c r="AL604" s="482"/>
      <c r="AM604" s="482"/>
      <c r="AN604" s="482"/>
      <c r="AO604" s="482"/>
      <c r="AP604" s="482"/>
    </row>
    <row r="605" spans="1:42" ht="12.75" customHeight="1" x14ac:dyDescent="0.2">
      <c r="A605" s="482"/>
      <c r="B605" s="482"/>
      <c r="C605" s="482"/>
      <c r="D605" s="482"/>
      <c r="E605" s="482"/>
      <c r="F605" s="482"/>
      <c r="G605" s="482"/>
      <c r="H605" s="482"/>
      <c r="I605" s="482"/>
      <c r="J605" s="482"/>
      <c r="K605" s="482"/>
      <c r="L605" s="482"/>
      <c r="M605" s="482"/>
      <c r="N605" s="482"/>
      <c r="O605" s="482"/>
      <c r="P605" s="482"/>
      <c r="Q605" s="482"/>
      <c r="R605" s="482"/>
      <c r="S605" s="482"/>
      <c r="T605" s="482"/>
      <c r="U605" s="482"/>
      <c r="V605" s="482"/>
      <c r="W605" s="482"/>
      <c r="X605" s="482"/>
      <c r="Y605" s="482"/>
      <c r="Z605" s="482"/>
      <c r="AA605" s="482"/>
      <c r="AB605" s="482"/>
      <c r="AC605" s="482"/>
      <c r="AD605" s="482"/>
      <c r="AE605" s="482"/>
      <c r="AF605" s="482"/>
      <c r="AG605" s="482"/>
      <c r="AH605" s="482"/>
      <c r="AI605" s="482"/>
      <c r="AJ605" s="482"/>
      <c r="AK605" s="482"/>
      <c r="AL605" s="482"/>
      <c r="AM605" s="482"/>
      <c r="AN605" s="482"/>
      <c r="AO605" s="482"/>
      <c r="AP605" s="482"/>
    </row>
    <row r="606" spans="1:42" ht="12.75" customHeight="1" x14ac:dyDescent="0.2">
      <c r="A606" s="482"/>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2"/>
      <c r="Z606" s="482"/>
      <c r="AA606" s="482"/>
      <c r="AB606" s="482"/>
      <c r="AC606" s="482"/>
      <c r="AD606" s="482"/>
      <c r="AE606" s="482"/>
      <c r="AF606" s="482"/>
      <c r="AG606" s="482"/>
      <c r="AH606" s="482"/>
      <c r="AI606" s="482"/>
      <c r="AJ606" s="482"/>
      <c r="AK606" s="482"/>
      <c r="AL606" s="482"/>
      <c r="AM606" s="482"/>
      <c r="AN606" s="482"/>
      <c r="AO606" s="482"/>
      <c r="AP606" s="482"/>
    </row>
    <row r="607" spans="1:42" ht="12.75" customHeight="1" x14ac:dyDescent="0.2">
      <c r="A607" s="482"/>
      <c r="B607" s="482"/>
      <c r="C607" s="482"/>
      <c r="D607" s="482"/>
      <c r="E607" s="482"/>
      <c r="F607" s="482"/>
      <c r="G607" s="482"/>
      <c r="H607" s="482"/>
      <c r="I607" s="482"/>
      <c r="J607" s="482"/>
      <c r="K607" s="482"/>
      <c r="L607" s="482"/>
      <c r="M607" s="482"/>
      <c r="N607" s="482"/>
      <c r="O607" s="482"/>
      <c r="P607" s="482"/>
      <c r="Q607" s="482"/>
      <c r="R607" s="482"/>
      <c r="S607" s="482"/>
      <c r="T607" s="482"/>
      <c r="U607" s="482"/>
      <c r="V607" s="482"/>
      <c r="W607" s="482"/>
      <c r="X607" s="482"/>
      <c r="Y607" s="482"/>
      <c r="Z607" s="482"/>
      <c r="AA607" s="482"/>
      <c r="AB607" s="482"/>
      <c r="AC607" s="482"/>
      <c r="AD607" s="482"/>
      <c r="AE607" s="482"/>
      <c r="AF607" s="482"/>
      <c r="AG607" s="482"/>
      <c r="AH607" s="482"/>
      <c r="AI607" s="482"/>
      <c r="AJ607" s="482"/>
      <c r="AK607" s="482"/>
      <c r="AL607" s="482"/>
      <c r="AM607" s="482"/>
      <c r="AN607" s="482"/>
      <c r="AO607" s="482"/>
      <c r="AP607" s="482"/>
    </row>
    <row r="608" spans="1:42" ht="12.75" customHeight="1" x14ac:dyDescent="0.2">
      <c r="A608" s="482"/>
      <c r="B608" s="482"/>
      <c r="C608" s="482"/>
      <c r="D608" s="482"/>
      <c r="E608" s="482"/>
      <c r="F608" s="482"/>
      <c r="G608" s="482"/>
      <c r="H608" s="482"/>
      <c r="I608" s="482"/>
      <c r="J608" s="482"/>
      <c r="K608" s="482"/>
      <c r="L608" s="482"/>
      <c r="M608" s="482"/>
      <c r="N608" s="482"/>
      <c r="O608" s="482"/>
      <c r="P608" s="482"/>
      <c r="Q608" s="482"/>
      <c r="R608" s="482"/>
      <c r="S608" s="482"/>
      <c r="T608" s="482"/>
      <c r="U608" s="482"/>
      <c r="V608" s="482"/>
      <c r="W608" s="482"/>
      <c r="X608" s="482"/>
      <c r="Y608" s="482"/>
      <c r="Z608" s="482"/>
      <c r="AA608" s="482"/>
      <c r="AB608" s="482"/>
      <c r="AC608" s="482"/>
      <c r="AD608" s="482"/>
      <c r="AE608" s="482"/>
      <c r="AF608" s="482"/>
      <c r="AG608" s="482"/>
      <c r="AH608" s="482"/>
      <c r="AI608" s="482"/>
      <c r="AJ608" s="482"/>
      <c r="AK608" s="482"/>
      <c r="AL608" s="482"/>
      <c r="AM608" s="482"/>
      <c r="AN608" s="482"/>
      <c r="AO608" s="482"/>
      <c r="AP608" s="482"/>
    </row>
    <row r="609" spans="1:42" ht="12.75" customHeight="1" x14ac:dyDescent="0.2">
      <c r="A609" s="482"/>
      <c r="B609" s="482"/>
      <c r="C609" s="482"/>
      <c r="D609" s="482"/>
      <c r="E609" s="482"/>
      <c r="F609" s="482"/>
      <c r="G609" s="482"/>
      <c r="H609" s="482"/>
      <c r="I609" s="482"/>
      <c r="J609" s="482"/>
      <c r="K609" s="482"/>
      <c r="L609" s="482"/>
      <c r="M609" s="482"/>
      <c r="N609" s="482"/>
      <c r="O609" s="482"/>
      <c r="P609" s="482"/>
      <c r="Q609" s="482"/>
      <c r="R609" s="482"/>
      <c r="S609" s="482"/>
      <c r="T609" s="482"/>
      <c r="U609" s="482"/>
      <c r="V609" s="482"/>
      <c r="W609" s="482"/>
      <c r="X609" s="482"/>
      <c r="Y609" s="482"/>
      <c r="Z609" s="482"/>
      <c r="AA609" s="482"/>
      <c r="AB609" s="482"/>
      <c r="AC609" s="482"/>
      <c r="AD609" s="482"/>
      <c r="AE609" s="482"/>
      <c r="AF609" s="482"/>
      <c r="AG609" s="482"/>
      <c r="AH609" s="482"/>
      <c r="AI609" s="482"/>
      <c r="AJ609" s="482"/>
      <c r="AK609" s="482"/>
      <c r="AL609" s="482"/>
      <c r="AM609" s="482"/>
      <c r="AN609" s="482"/>
      <c r="AO609" s="482"/>
      <c r="AP609" s="482"/>
    </row>
    <row r="610" spans="1:42" ht="12.75" customHeight="1" x14ac:dyDescent="0.2">
      <c r="A610" s="482"/>
      <c r="B610" s="482"/>
      <c r="C610" s="482"/>
      <c r="D610" s="482"/>
      <c r="E610" s="482"/>
      <c r="F610" s="482"/>
      <c r="G610" s="482"/>
      <c r="H610" s="482"/>
      <c r="I610" s="482"/>
      <c r="J610" s="482"/>
      <c r="K610" s="482"/>
      <c r="L610" s="482"/>
      <c r="M610" s="482"/>
      <c r="N610" s="482"/>
      <c r="O610" s="482"/>
      <c r="P610" s="482"/>
      <c r="Q610" s="482"/>
      <c r="R610" s="482"/>
      <c r="S610" s="482"/>
      <c r="T610" s="482"/>
      <c r="U610" s="482"/>
      <c r="V610" s="482"/>
      <c r="W610" s="482"/>
      <c r="X610" s="482"/>
      <c r="Y610" s="482"/>
      <c r="Z610" s="482"/>
      <c r="AA610" s="482"/>
      <c r="AB610" s="482"/>
      <c r="AC610" s="482"/>
      <c r="AD610" s="482"/>
      <c r="AE610" s="482"/>
      <c r="AF610" s="482"/>
      <c r="AG610" s="482"/>
      <c r="AH610" s="482"/>
      <c r="AI610" s="482"/>
      <c r="AJ610" s="482"/>
      <c r="AK610" s="482"/>
      <c r="AL610" s="482"/>
      <c r="AM610" s="482"/>
      <c r="AN610" s="482"/>
      <c r="AO610" s="482"/>
      <c r="AP610" s="482"/>
    </row>
    <row r="611" spans="1:42" ht="12.75" customHeight="1" x14ac:dyDescent="0.2">
      <c r="A611" s="482"/>
      <c r="B611" s="482"/>
      <c r="C611" s="482"/>
      <c r="D611" s="482"/>
      <c r="E611" s="482"/>
      <c r="F611" s="482"/>
      <c r="G611" s="482"/>
      <c r="H611" s="482"/>
      <c r="I611" s="482"/>
      <c r="J611" s="482"/>
      <c r="K611" s="482"/>
      <c r="L611" s="482"/>
      <c r="M611" s="482"/>
      <c r="N611" s="482"/>
      <c r="O611" s="482"/>
      <c r="P611" s="482"/>
      <c r="Q611" s="482"/>
      <c r="R611" s="482"/>
      <c r="S611" s="482"/>
      <c r="T611" s="482"/>
      <c r="U611" s="482"/>
      <c r="V611" s="482"/>
      <c r="W611" s="482"/>
      <c r="X611" s="482"/>
      <c r="Y611" s="482"/>
      <c r="Z611" s="482"/>
      <c r="AA611" s="482"/>
      <c r="AB611" s="482"/>
      <c r="AC611" s="482"/>
      <c r="AD611" s="482"/>
      <c r="AE611" s="482"/>
      <c r="AF611" s="482"/>
      <c r="AG611" s="482"/>
      <c r="AH611" s="482"/>
      <c r="AI611" s="482"/>
      <c r="AJ611" s="482"/>
      <c r="AK611" s="482"/>
      <c r="AL611" s="482"/>
      <c r="AM611" s="482"/>
      <c r="AN611" s="482"/>
      <c r="AO611" s="482"/>
      <c r="AP611" s="482"/>
    </row>
    <row r="612" spans="1:42" ht="12.75" customHeight="1" x14ac:dyDescent="0.2">
      <c r="A612" s="482"/>
      <c r="B612" s="482"/>
      <c r="C612" s="482"/>
      <c r="D612" s="482"/>
      <c r="E612" s="482"/>
      <c r="F612" s="482"/>
      <c r="G612" s="482"/>
      <c r="H612" s="482"/>
      <c r="I612" s="482"/>
      <c r="J612" s="482"/>
      <c r="K612" s="482"/>
      <c r="L612" s="482"/>
      <c r="M612" s="482"/>
      <c r="N612" s="482"/>
      <c r="O612" s="482"/>
      <c r="P612" s="482"/>
      <c r="Q612" s="482"/>
      <c r="R612" s="482"/>
      <c r="S612" s="482"/>
      <c r="T612" s="482"/>
      <c r="U612" s="482"/>
      <c r="V612" s="482"/>
      <c r="W612" s="482"/>
      <c r="X612" s="482"/>
      <c r="Y612" s="482"/>
      <c r="Z612" s="482"/>
      <c r="AA612" s="482"/>
      <c r="AB612" s="482"/>
      <c r="AC612" s="482"/>
      <c r="AD612" s="482"/>
      <c r="AE612" s="482"/>
      <c r="AF612" s="482"/>
      <c r="AG612" s="482"/>
      <c r="AH612" s="482"/>
      <c r="AI612" s="482"/>
      <c r="AJ612" s="482"/>
      <c r="AK612" s="482"/>
      <c r="AL612" s="482"/>
      <c r="AM612" s="482"/>
      <c r="AN612" s="482"/>
      <c r="AO612" s="482"/>
      <c r="AP612" s="482"/>
    </row>
    <row r="613" spans="1:42" ht="12.75" customHeight="1" x14ac:dyDescent="0.2">
      <c r="A613" s="482"/>
      <c r="B613" s="482"/>
      <c r="C613" s="482"/>
      <c r="D613" s="482"/>
      <c r="E613" s="482"/>
      <c r="F613" s="482"/>
      <c r="G613" s="482"/>
      <c r="H613" s="482"/>
      <c r="I613" s="482"/>
      <c r="J613" s="482"/>
      <c r="K613" s="482"/>
      <c r="L613" s="482"/>
      <c r="M613" s="482"/>
      <c r="N613" s="482"/>
      <c r="O613" s="482"/>
      <c r="P613" s="482"/>
      <c r="Q613" s="482"/>
      <c r="R613" s="482"/>
      <c r="S613" s="482"/>
      <c r="T613" s="482"/>
      <c r="U613" s="482"/>
      <c r="V613" s="482"/>
      <c r="W613" s="482"/>
      <c r="X613" s="482"/>
      <c r="Y613" s="482"/>
      <c r="Z613" s="482"/>
      <c r="AA613" s="482"/>
      <c r="AB613" s="482"/>
      <c r="AC613" s="482"/>
      <c r="AD613" s="482"/>
      <c r="AE613" s="482"/>
      <c r="AF613" s="482"/>
      <c r="AG613" s="482"/>
      <c r="AH613" s="482"/>
      <c r="AI613" s="482"/>
      <c r="AJ613" s="482"/>
      <c r="AK613" s="482"/>
      <c r="AL613" s="482"/>
      <c r="AM613" s="482"/>
      <c r="AN613" s="482"/>
      <c r="AO613" s="482"/>
      <c r="AP613" s="482"/>
    </row>
    <row r="614" spans="1:42" ht="12.75" customHeight="1" x14ac:dyDescent="0.2">
      <c r="A614" s="482"/>
      <c r="B614" s="482"/>
      <c r="C614" s="482"/>
      <c r="D614" s="482"/>
      <c r="E614" s="482"/>
      <c r="F614" s="482"/>
      <c r="G614" s="482"/>
      <c r="H614" s="482"/>
      <c r="I614" s="482"/>
      <c r="J614" s="482"/>
      <c r="K614" s="482"/>
      <c r="L614" s="482"/>
      <c r="M614" s="482"/>
      <c r="N614" s="482"/>
      <c r="O614" s="482"/>
      <c r="P614" s="482"/>
      <c r="Q614" s="482"/>
      <c r="R614" s="482"/>
      <c r="S614" s="482"/>
      <c r="T614" s="482"/>
      <c r="U614" s="482"/>
      <c r="V614" s="482"/>
      <c r="W614" s="482"/>
      <c r="X614" s="482"/>
      <c r="Y614" s="482"/>
      <c r="Z614" s="482"/>
      <c r="AA614" s="482"/>
      <c r="AB614" s="482"/>
      <c r="AC614" s="482"/>
      <c r="AD614" s="482"/>
      <c r="AE614" s="482"/>
      <c r="AF614" s="482"/>
      <c r="AG614" s="482"/>
      <c r="AH614" s="482"/>
      <c r="AI614" s="482"/>
      <c r="AJ614" s="482"/>
      <c r="AK614" s="482"/>
      <c r="AL614" s="482"/>
      <c r="AM614" s="482"/>
      <c r="AN614" s="482"/>
      <c r="AO614" s="482"/>
      <c r="AP614" s="482"/>
    </row>
    <row r="615" spans="1:42" ht="12.75" customHeight="1" x14ac:dyDescent="0.2">
      <c r="A615" s="482"/>
      <c r="B615" s="482"/>
      <c r="C615" s="482"/>
      <c r="D615" s="482"/>
      <c r="E615" s="482"/>
      <c r="F615" s="482"/>
      <c r="G615" s="482"/>
      <c r="H615" s="482"/>
      <c r="I615" s="482"/>
      <c r="J615" s="482"/>
      <c r="K615" s="482"/>
      <c r="L615" s="482"/>
      <c r="M615" s="482"/>
      <c r="N615" s="482"/>
      <c r="O615" s="482"/>
      <c r="P615" s="482"/>
      <c r="Q615" s="482"/>
      <c r="R615" s="482"/>
      <c r="S615" s="482"/>
      <c r="T615" s="482"/>
      <c r="U615" s="482"/>
      <c r="V615" s="482"/>
      <c r="W615" s="482"/>
      <c r="X615" s="482"/>
      <c r="Y615" s="482"/>
      <c r="Z615" s="482"/>
      <c r="AA615" s="482"/>
      <c r="AB615" s="482"/>
      <c r="AC615" s="482"/>
      <c r="AD615" s="482"/>
      <c r="AE615" s="482"/>
      <c r="AF615" s="482"/>
      <c r="AG615" s="482"/>
      <c r="AH615" s="482"/>
      <c r="AI615" s="482"/>
      <c r="AJ615" s="482"/>
      <c r="AK615" s="482"/>
      <c r="AL615" s="482"/>
      <c r="AM615" s="482"/>
      <c r="AN615" s="482"/>
      <c r="AO615" s="482"/>
      <c r="AP615" s="482"/>
    </row>
    <row r="616" spans="1:42" ht="12.75" customHeight="1" x14ac:dyDescent="0.2">
      <c r="A616" s="482"/>
      <c r="B616" s="482"/>
      <c r="C616" s="482"/>
      <c r="D616" s="482"/>
      <c r="E616" s="482"/>
      <c r="F616" s="482"/>
      <c r="G616" s="482"/>
      <c r="H616" s="482"/>
      <c r="I616" s="482"/>
      <c r="J616" s="482"/>
      <c r="K616" s="482"/>
      <c r="L616" s="482"/>
      <c r="M616" s="482"/>
      <c r="N616" s="482"/>
      <c r="O616" s="482"/>
      <c r="P616" s="482"/>
      <c r="Q616" s="482"/>
      <c r="R616" s="482"/>
      <c r="S616" s="482"/>
      <c r="T616" s="482"/>
      <c r="U616" s="482"/>
      <c r="V616" s="482"/>
      <c r="W616" s="482"/>
      <c r="X616" s="482"/>
      <c r="Y616" s="482"/>
      <c r="Z616" s="482"/>
      <c r="AA616" s="482"/>
      <c r="AB616" s="482"/>
      <c r="AC616" s="482"/>
      <c r="AD616" s="482"/>
      <c r="AE616" s="482"/>
      <c r="AF616" s="482"/>
      <c r="AG616" s="482"/>
      <c r="AH616" s="482"/>
      <c r="AI616" s="482"/>
      <c r="AJ616" s="482"/>
      <c r="AK616" s="482"/>
      <c r="AL616" s="482"/>
      <c r="AM616" s="482"/>
      <c r="AN616" s="482"/>
      <c r="AO616" s="482"/>
      <c r="AP616" s="482"/>
    </row>
    <row r="617" spans="1:42" ht="12.75" customHeight="1" x14ac:dyDescent="0.2">
      <c r="A617" s="482"/>
      <c r="B617" s="482"/>
      <c r="C617" s="482"/>
      <c r="D617" s="482"/>
      <c r="E617" s="482"/>
      <c r="F617" s="482"/>
      <c r="G617" s="482"/>
      <c r="H617" s="482"/>
      <c r="I617" s="482"/>
      <c r="J617" s="482"/>
      <c r="K617" s="482"/>
      <c r="L617" s="482"/>
      <c r="M617" s="482"/>
      <c r="N617" s="482"/>
      <c r="O617" s="482"/>
      <c r="P617" s="482"/>
      <c r="Q617" s="482"/>
      <c r="R617" s="482"/>
      <c r="S617" s="482"/>
      <c r="T617" s="482"/>
      <c r="U617" s="482"/>
      <c r="V617" s="482"/>
      <c r="W617" s="482"/>
      <c r="X617" s="482"/>
      <c r="Y617" s="482"/>
      <c r="Z617" s="482"/>
      <c r="AA617" s="482"/>
      <c r="AB617" s="482"/>
      <c r="AC617" s="482"/>
      <c r="AD617" s="482"/>
      <c r="AE617" s="482"/>
      <c r="AF617" s="482"/>
      <c r="AG617" s="482"/>
      <c r="AH617" s="482"/>
      <c r="AI617" s="482"/>
      <c r="AJ617" s="482"/>
      <c r="AK617" s="482"/>
      <c r="AL617" s="482"/>
      <c r="AM617" s="482"/>
      <c r="AN617" s="482"/>
      <c r="AO617" s="482"/>
      <c r="AP617" s="482"/>
    </row>
    <row r="618" spans="1:42" ht="12.75" customHeight="1" x14ac:dyDescent="0.2">
      <c r="A618" s="482"/>
      <c r="B618" s="482"/>
      <c r="C618" s="482"/>
      <c r="D618" s="482"/>
      <c r="E618" s="482"/>
      <c r="F618" s="482"/>
      <c r="G618" s="482"/>
      <c r="H618" s="482"/>
      <c r="I618" s="482"/>
      <c r="J618" s="482"/>
      <c r="K618" s="482"/>
      <c r="L618" s="482"/>
      <c r="M618" s="482"/>
      <c r="N618" s="482"/>
      <c r="O618" s="482"/>
      <c r="P618" s="482"/>
      <c r="Q618" s="482"/>
      <c r="R618" s="482"/>
      <c r="S618" s="482"/>
      <c r="T618" s="482"/>
      <c r="U618" s="482"/>
      <c r="V618" s="482"/>
      <c r="W618" s="482"/>
      <c r="X618" s="482"/>
      <c r="Y618" s="482"/>
      <c r="Z618" s="482"/>
      <c r="AA618" s="482"/>
      <c r="AB618" s="482"/>
      <c r="AC618" s="482"/>
      <c r="AD618" s="482"/>
      <c r="AE618" s="482"/>
      <c r="AF618" s="482"/>
      <c r="AG618" s="482"/>
      <c r="AH618" s="482"/>
      <c r="AI618" s="482"/>
      <c r="AJ618" s="482"/>
      <c r="AK618" s="482"/>
      <c r="AL618" s="482"/>
      <c r="AM618" s="482"/>
      <c r="AN618" s="482"/>
      <c r="AO618" s="482"/>
      <c r="AP618" s="482"/>
    </row>
    <row r="619" spans="1:42" ht="12.75" customHeight="1" x14ac:dyDescent="0.2">
      <c r="A619" s="482"/>
      <c r="B619" s="482"/>
      <c r="C619" s="482"/>
      <c r="D619" s="482"/>
      <c r="E619" s="482"/>
      <c r="F619" s="482"/>
      <c r="G619" s="482"/>
      <c r="H619" s="482"/>
      <c r="I619" s="482"/>
      <c r="J619" s="482"/>
      <c r="K619" s="482"/>
      <c r="L619" s="482"/>
      <c r="M619" s="482"/>
      <c r="N619" s="482"/>
      <c r="O619" s="482"/>
      <c r="P619" s="482"/>
      <c r="Q619" s="482"/>
      <c r="R619" s="482"/>
      <c r="S619" s="482"/>
      <c r="T619" s="482"/>
      <c r="U619" s="482"/>
      <c r="V619" s="482"/>
      <c r="W619" s="482"/>
      <c r="X619" s="482"/>
      <c r="Y619" s="482"/>
      <c r="Z619" s="482"/>
      <c r="AA619" s="482"/>
      <c r="AB619" s="482"/>
      <c r="AC619" s="482"/>
      <c r="AD619" s="482"/>
      <c r="AE619" s="482"/>
      <c r="AF619" s="482"/>
      <c r="AG619" s="482"/>
      <c r="AH619" s="482"/>
      <c r="AI619" s="482"/>
      <c r="AJ619" s="482"/>
      <c r="AK619" s="482"/>
      <c r="AL619" s="482"/>
      <c r="AM619" s="482"/>
      <c r="AN619" s="482"/>
      <c r="AO619" s="482"/>
      <c r="AP619" s="482"/>
    </row>
    <row r="620" spans="1:42" ht="12.75" customHeight="1" x14ac:dyDescent="0.2">
      <c r="A620" s="482"/>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2"/>
      <c r="Z620" s="482"/>
      <c r="AA620" s="482"/>
      <c r="AB620" s="482"/>
      <c r="AC620" s="482"/>
      <c r="AD620" s="482"/>
      <c r="AE620" s="482"/>
      <c r="AF620" s="482"/>
      <c r="AG620" s="482"/>
      <c r="AH620" s="482"/>
      <c r="AI620" s="482"/>
      <c r="AJ620" s="482"/>
      <c r="AK620" s="482"/>
      <c r="AL620" s="482"/>
      <c r="AM620" s="482"/>
      <c r="AN620" s="482"/>
      <c r="AO620" s="482"/>
      <c r="AP620" s="482"/>
    </row>
    <row r="621" spans="1:42" ht="12.75" customHeight="1" x14ac:dyDescent="0.2">
      <c r="A621" s="482"/>
      <c r="B621" s="482"/>
      <c r="C621" s="482"/>
      <c r="D621" s="482"/>
      <c r="E621" s="482"/>
      <c r="F621" s="482"/>
      <c r="G621" s="482"/>
      <c r="H621" s="482"/>
      <c r="I621" s="482"/>
      <c r="J621" s="482"/>
      <c r="K621" s="482"/>
      <c r="L621" s="482"/>
      <c r="M621" s="482"/>
      <c r="N621" s="482"/>
      <c r="O621" s="482"/>
      <c r="P621" s="482"/>
      <c r="Q621" s="482"/>
      <c r="R621" s="482"/>
      <c r="S621" s="482"/>
      <c r="T621" s="482"/>
      <c r="U621" s="482"/>
      <c r="V621" s="482"/>
      <c r="W621" s="482"/>
      <c r="X621" s="482"/>
      <c r="Y621" s="482"/>
      <c r="Z621" s="482"/>
      <c r="AA621" s="482"/>
      <c r="AB621" s="482"/>
      <c r="AC621" s="482"/>
      <c r="AD621" s="482"/>
      <c r="AE621" s="482"/>
      <c r="AF621" s="482"/>
      <c r="AG621" s="482"/>
      <c r="AH621" s="482"/>
      <c r="AI621" s="482"/>
      <c r="AJ621" s="482"/>
      <c r="AK621" s="482"/>
      <c r="AL621" s="482"/>
      <c r="AM621" s="482"/>
      <c r="AN621" s="482"/>
      <c r="AO621" s="482"/>
      <c r="AP621" s="482"/>
    </row>
    <row r="622" spans="1:42" ht="12.75" customHeight="1" x14ac:dyDescent="0.2">
      <c r="A622" s="482"/>
      <c r="B622" s="482"/>
      <c r="C622" s="482"/>
      <c r="D622" s="482"/>
      <c r="E622" s="482"/>
      <c r="F622" s="482"/>
      <c r="G622" s="482"/>
      <c r="H622" s="482"/>
      <c r="I622" s="482"/>
      <c r="J622" s="482"/>
      <c r="K622" s="482"/>
      <c r="L622" s="482"/>
      <c r="M622" s="482"/>
      <c r="N622" s="482"/>
      <c r="O622" s="482"/>
      <c r="P622" s="482"/>
      <c r="Q622" s="482"/>
      <c r="R622" s="482"/>
      <c r="S622" s="482"/>
      <c r="T622" s="482"/>
      <c r="U622" s="482"/>
      <c r="V622" s="482"/>
      <c r="W622" s="482"/>
      <c r="X622" s="482"/>
      <c r="Y622" s="482"/>
      <c r="Z622" s="482"/>
      <c r="AA622" s="482"/>
      <c r="AB622" s="482"/>
      <c r="AC622" s="482"/>
      <c r="AD622" s="482"/>
      <c r="AE622" s="482"/>
      <c r="AF622" s="482"/>
      <c r="AG622" s="482"/>
      <c r="AH622" s="482"/>
      <c r="AI622" s="482"/>
      <c r="AJ622" s="482"/>
      <c r="AK622" s="482"/>
      <c r="AL622" s="482"/>
      <c r="AM622" s="482"/>
      <c r="AN622" s="482"/>
      <c r="AO622" s="482"/>
      <c r="AP622" s="482"/>
    </row>
    <row r="623" spans="1:42" ht="12.75" customHeight="1" x14ac:dyDescent="0.2">
      <c r="A623" s="482"/>
      <c r="B623" s="482"/>
      <c r="C623" s="482"/>
      <c r="D623" s="482"/>
      <c r="E623" s="482"/>
      <c r="F623" s="482"/>
      <c r="G623" s="482"/>
      <c r="H623" s="482"/>
      <c r="I623" s="482"/>
      <c r="J623" s="482"/>
      <c r="K623" s="482"/>
      <c r="L623" s="482"/>
      <c r="M623" s="482"/>
      <c r="N623" s="482"/>
      <c r="O623" s="482"/>
      <c r="P623" s="482"/>
      <c r="Q623" s="482"/>
      <c r="R623" s="482"/>
      <c r="S623" s="482"/>
      <c r="T623" s="482"/>
      <c r="U623" s="482"/>
      <c r="V623" s="482"/>
      <c r="W623" s="482"/>
      <c r="X623" s="482"/>
      <c r="Y623" s="482"/>
      <c r="Z623" s="482"/>
      <c r="AA623" s="482"/>
      <c r="AB623" s="482"/>
      <c r="AC623" s="482"/>
      <c r="AD623" s="482"/>
      <c r="AE623" s="482"/>
      <c r="AF623" s="482"/>
      <c r="AG623" s="482"/>
      <c r="AH623" s="482"/>
      <c r="AI623" s="482"/>
      <c r="AJ623" s="482"/>
      <c r="AK623" s="482"/>
      <c r="AL623" s="482"/>
      <c r="AM623" s="482"/>
      <c r="AN623" s="482"/>
      <c r="AO623" s="482"/>
      <c r="AP623" s="482"/>
    </row>
    <row r="624" spans="1:42" ht="12.75" customHeight="1" x14ac:dyDescent="0.2">
      <c r="A624" s="482"/>
      <c r="B624" s="482"/>
      <c r="C624" s="482"/>
      <c r="D624" s="482"/>
      <c r="E624" s="482"/>
      <c r="F624" s="482"/>
      <c r="G624" s="482"/>
      <c r="H624" s="482"/>
      <c r="I624" s="482"/>
      <c r="J624" s="482"/>
      <c r="K624" s="482"/>
      <c r="L624" s="482"/>
      <c r="M624" s="482"/>
      <c r="N624" s="482"/>
      <c r="O624" s="482"/>
      <c r="P624" s="482"/>
      <c r="Q624" s="482"/>
      <c r="R624" s="482"/>
      <c r="S624" s="482"/>
      <c r="T624" s="482"/>
      <c r="U624" s="482"/>
      <c r="V624" s="482"/>
      <c r="W624" s="482"/>
      <c r="X624" s="482"/>
      <c r="Y624" s="482"/>
      <c r="Z624" s="482"/>
      <c r="AA624" s="482"/>
      <c r="AB624" s="482"/>
      <c r="AC624" s="482"/>
      <c r="AD624" s="482"/>
      <c r="AE624" s="482"/>
      <c r="AF624" s="482"/>
      <c r="AG624" s="482"/>
      <c r="AH624" s="482"/>
      <c r="AI624" s="482"/>
      <c r="AJ624" s="482"/>
      <c r="AK624" s="482"/>
      <c r="AL624" s="482"/>
      <c r="AM624" s="482"/>
      <c r="AN624" s="482"/>
      <c r="AO624" s="482"/>
      <c r="AP624" s="482"/>
    </row>
    <row r="625" spans="1:42" ht="12.75" customHeight="1" x14ac:dyDescent="0.2">
      <c r="A625" s="482"/>
      <c r="B625" s="482"/>
      <c r="C625" s="482"/>
      <c r="D625" s="482"/>
      <c r="E625" s="482"/>
      <c r="F625" s="482"/>
      <c r="G625" s="482"/>
      <c r="H625" s="482"/>
      <c r="I625" s="482"/>
      <c r="J625" s="482"/>
      <c r="K625" s="482"/>
      <c r="L625" s="482"/>
      <c r="M625" s="482"/>
      <c r="N625" s="482"/>
      <c r="O625" s="482"/>
      <c r="P625" s="482"/>
      <c r="Q625" s="482"/>
      <c r="R625" s="482"/>
      <c r="S625" s="482"/>
      <c r="T625" s="482"/>
      <c r="U625" s="482"/>
      <c r="V625" s="482"/>
      <c r="W625" s="482"/>
      <c r="X625" s="482"/>
      <c r="Y625" s="482"/>
      <c r="Z625" s="482"/>
      <c r="AA625" s="482"/>
      <c r="AB625" s="482"/>
      <c r="AC625" s="482"/>
      <c r="AD625" s="482"/>
      <c r="AE625" s="482"/>
      <c r="AF625" s="482"/>
      <c r="AG625" s="482"/>
      <c r="AH625" s="482"/>
      <c r="AI625" s="482"/>
      <c r="AJ625" s="482"/>
      <c r="AK625" s="482"/>
      <c r="AL625" s="482"/>
      <c r="AM625" s="482"/>
      <c r="AN625" s="482"/>
      <c r="AO625" s="482"/>
      <c r="AP625" s="482"/>
    </row>
    <row r="626" spans="1:42" ht="12.75" customHeight="1" x14ac:dyDescent="0.2">
      <c r="A626" s="482"/>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2"/>
      <c r="Z626" s="482"/>
      <c r="AA626" s="482"/>
      <c r="AB626" s="482"/>
      <c r="AC626" s="482"/>
      <c r="AD626" s="482"/>
      <c r="AE626" s="482"/>
      <c r="AF626" s="482"/>
      <c r="AG626" s="482"/>
      <c r="AH626" s="482"/>
      <c r="AI626" s="482"/>
      <c r="AJ626" s="482"/>
      <c r="AK626" s="482"/>
      <c r="AL626" s="482"/>
      <c r="AM626" s="482"/>
      <c r="AN626" s="482"/>
      <c r="AO626" s="482"/>
      <c r="AP626" s="482"/>
    </row>
    <row r="627" spans="1:42" ht="12.75" customHeight="1" x14ac:dyDescent="0.2">
      <c r="A627" s="482"/>
      <c r="B627" s="482"/>
      <c r="C627" s="482"/>
      <c r="D627" s="482"/>
      <c r="E627" s="482"/>
      <c r="F627" s="482"/>
      <c r="G627" s="482"/>
      <c r="H627" s="482"/>
      <c r="I627" s="482"/>
      <c r="J627" s="482"/>
      <c r="K627" s="482"/>
      <c r="L627" s="482"/>
      <c r="M627" s="482"/>
      <c r="N627" s="482"/>
      <c r="O627" s="482"/>
      <c r="P627" s="482"/>
      <c r="Q627" s="482"/>
      <c r="R627" s="482"/>
      <c r="S627" s="482"/>
      <c r="T627" s="482"/>
      <c r="U627" s="482"/>
      <c r="V627" s="482"/>
      <c r="W627" s="482"/>
      <c r="X627" s="482"/>
      <c r="Y627" s="482"/>
      <c r="Z627" s="482"/>
      <c r="AA627" s="482"/>
      <c r="AB627" s="482"/>
      <c r="AC627" s="482"/>
      <c r="AD627" s="482"/>
      <c r="AE627" s="482"/>
      <c r="AF627" s="482"/>
      <c r="AG627" s="482"/>
      <c r="AH627" s="482"/>
      <c r="AI627" s="482"/>
      <c r="AJ627" s="482"/>
      <c r="AK627" s="482"/>
      <c r="AL627" s="482"/>
      <c r="AM627" s="482"/>
      <c r="AN627" s="482"/>
      <c r="AO627" s="482"/>
      <c r="AP627" s="482"/>
    </row>
    <row r="628" spans="1:42" ht="12.75" customHeight="1" x14ac:dyDescent="0.2">
      <c r="A628" s="482"/>
      <c r="B628" s="482"/>
      <c r="C628" s="482"/>
      <c r="D628" s="482"/>
      <c r="E628" s="482"/>
      <c r="F628" s="482"/>
      <c r="G628" s="482"/>
      <c r="H628" s="482"/>
      <c r="I628" s="482"/>
      <c r="J628" s="482"/>
      <c r="K628" s="482"/>
      <c r="L628" s="482"/>
      <c r="M628" s="482"/>
      <c r="N628" s="482"/>
      <c r="O628" s="482"/>
      <c r="P628" s="482"/>
      <c r="Q628" s="482"/>
      <c r="R628" s="482"/>
      <c r="S628" s="482"/>
      <c r="T628" s="482"/>
      <c r="U628" s="482"/>
      <c r="V628" s="482"/>
      <c r="W628" s="482"/>
      <c r="X628" s="482"/>
      <c r="Y628" s="482"/>
      <c r="Z628" s="482"/>
      <c r="AA628" s="482"/>
      <c r="AB628" s="482"/>
      <c r="AC628" s="482"/>
      <c r="AD628" s="482"/>
      <c r="AE628" s="482"/>
      <c r="AF628" s="482"/>
      <c r="AG628" s="482"/>
      <c r="AH628" s="482"/>
      <c r="AI628" s="482"/>
      <c r="AJ628" s="482"/>
      <c r="AK628" s="482"/>
      <c r="AL628" s="482"/>
      <c r="AM628" s="482"/>
      <c r="AN628" s="482"/>
      <c r="AO628" s="482"/>
      <c r="AP628" s="482"/>
    </row>
    <row r="629" spans="1:42" ht="12.75" customHeight="1" x14ac:dyDescent="0.2">
      <c r="A629" s="482"/>
      <c r="B629" s="482"/>
      <c r="C629" s="482"/>
      <c r="D629" s="482"/>
      <c r="E629" s="482"/>
      <c r="F629" s="482"/>
      <c r="G629" s="482"/>
      <c r="H629" s="482"/>
      <c r="I629" s="482"/>
      <c r="J629" s="482"/>
      <c r="K629" s="482"/>
      <c r="L629" s="482"/>
      <c r="M629" s="482"/>
      <c r="N629" s="482"/>
      <c r="O629" s="482"/>
      <c r="P629" s="482"/>
      <c r="Q629" s="482"/>
      <c r="R629" s="482"/>
      <c r="S629" s="482"/>
      <c r="T629" s="482"/>
      <c r="U629" s="482"/>
      <c r="V629" s="482"/>
      <c r="W629" s="482"/>
      <c r="X629" s="482"/>
      <c r="Y629" s="482"/>
      <c r="Z629" s="482"/>
      <c r="AA629" s="482"/>
      <c r="AB629" s="482"/>
      <c r="AC629" s="482"/>
      <c r="AD629" s="482"/>
      <c r="AE629" s="482"/>
      <c r="AF629" s="482"/>
      <c r="AG629" s="482"/>
      <c r="AH629" s="482"/>
      <c r="AI629" s="482"/>
      <c r="AJ629" s="482"/>
      <c r="AK629" s="482"/>
      <c r="AL629" s="482"/>
      <c r="AM629" s="482"/>
      <c r="AN629" s="482"/>
      <c r="AO629" s="482"/>
      <c r="AP629" s="482"/>
    </row>
    <row r="630" spans="1:42" ht="12.75" customHeight="1" x14ac:dyDescent="0.2">
      <c r="A630" s="482"/>
      <c r="B630" s="482"/>
      <c r="C630" s="482"/>
      <c r="D630" s="482"/>
      <c r="E630" s="482"/>
      <c r="F630" s="482"/>
      <c r="G630" s="482"/>
      <c r="H630" s="482"/>
      <c r="I630" s="482"/>
      <c r="J630" s="482"/>
      <c r="K630" s="482"/>
      <c r="L630" s="482"/>
      <c r="M630" s="482"/>
      <c r="N630" s="482"/>
      <c r="O630" s="482"/>
      <c r="P630" s="482"/>
      <c r="Q630" s="482"/>
      <c r="R630" s="482"/>
      <c r="S630" s="482"/>
      <c r="T630" s="482"/>
      <c r="U630" s="482"/>
      <c r="V630" s="482"/>
      <c r="W630" s="482"/>
      <c r="X630" s="482"/>
      <c r="Y630" s="482"/>
      <c r="Z630" s="482"/>
      <c r="AA630" s="482"/>
      <c r="AB630" s="482"/>
      <c r="AC630" s="482"/>
      <c r="AD630" s="482"/>
      <c r="AE630" s="482"/>
      <c r="AF630" s="482"/>
      <c r="AG630" s="482"/>
      <c r="AH630" s="482"/>
      <c r="AI630" s="482"/>
      <c r="AJ630" s="482"/>
      <c r="AK630" s="482"/>
      <c r="AL630" s="482"/>
      <c r="AM630" s="482"/>
      <c r="AN630" s="482"/>
      <c r="AO630" s="482"/>
      <c r="AP630" s="482"/>
    </row>
    <row r="631" spans="1:42" ht="12.75" customHeight="1" x14ac:dyDescent="0.2">
      <c r="A631" s="482"/>
      <c r="B631" s="482"/>
      <c r="C631" s="482"/>
      <c r="D631" s="482"/>
      <c r="E631" s="482"/>
      <c r="F631" s="482"/>
      <c r="G631" s="482"/>
      <c r="H631" s="482"/>
      <c r="I631" s="482"/>
      <c r="J631" s="482"/>
      <c r="K631" s="482"/>
      <c r="L631" s="482"/>
      <c r="M631" s="482"/>
      <c r="N631" s="482"/>
      <c r="O631" s="482"/>
      <c r="P631" s="482"/>
      <c r="Q631" s="482"/>
      <c r="R631" s="482"/>
      <c r="S631" s="482"/>
      <c r="T631" s="482"/>
      <c r="U631" s="482"/>
      <c r="V631" s="482"/>
      <c r="W631" s="482"/>
      <c r="X631" s="482"/>
      <c r="Y631" s="482"/>
      <c r="Z631" s="482"/>
      <c r="AA631" s="482"/>
      <c r="AB631" s="482"/>
      <c r="AC631" s="482"/>
      <c r="AD631" s="482"/>
      <c r="AE631" s="482"/>
      <c r="AF631" s="482"/>
      <c r="AG631" s="482"/>
      <c r="AH631" s="482"/>
      <c r="AI631" s="482"/>
      <c r="AJ631" s="482"/>
      <c r="AK631" s="482"/>
      <c r="AL631" s="482"/>
      <c r="AM631" s="482"/>
      <c r="AN631" s="482"/>
      <c r="AO631" s="482"/>
      <c r="AP631" s="482"/>
    </row>
    <row r="632" spans="1:42" ht="12.75" customHeight="1" x14ac:dyDescent="0.2">
      <c r="A632" s="482"/>
      <c r="B632" s="482"/>
      <c r="C632" s="482"/>
      <c r="D632" s="482"/>
      <c r="E632" s="482"/>
      <c r="F632" s="482"/>
      <c r="G632" s="482"/>
      <c r="H632" s="482"/>
      <c r="I632" s="482"/>
      <c r="J632" s="482"/>
      <c r="K632" s="482"/>
      <c r="L632" s="482"/>
      <c r="M632" s="482"/>
      <c r="N632" s="482"/>
      <c r="O632" s="482"/>
      <c r="P632" s="482"/>
      <c r="Q632" s="482"/>
      <c r="R632" s="482"/>
      <c r="S632" s="482"/>
      <c r="T632" s="482"/>
      <c r="U632" s="482"/>
      <c r="V632" s="482"/>
      <c r="W632" s="482"/>
      <c r="X632" s="482"/>
      <c r="Y632" s="482"/>
      <c r="Z632" s="482"/>
      <c r="AA632" s="482"/>
      <c r="AB632" s="482"/>
      <c r="AC632" s="482"/>
      <c r="AD632" s="482"/>
      <c r="AE632" s="482"/>
      <c r="AF632" s="482"/>
      <c r="AG632" s="482"/>
      <c r="AH632" s="482"/>
      <c r="AI632" s="482"/>
      <c r="AJ632" s="482"/>
      <c r="AK632" s="482"/>
      <c r="AL632" s="482"/>
      <c r="AM632" s="482"/>
      <c r="AN632" s="482"/>
      <c r="AO632" s="482"/>
      <c r="AP632" s="482"/>
    </row>
    <row r="633" spans="1:42" ht="12.75" customHeight="1" x14ac:dyDescent="0.2">
      <c r="A633" s="482"/>
      <c r="B633" s="482"/>
      <c r="C633" s="482"/>
      <c r="D633" s="482"/>
      <c r="E633" s="482"/>
      <c r="F633" s="482"/>
      <c r="G633" s="482"/>
      <c r="H633" s="482"/>
      <c r="I633" s="482"/>
      <c r="J633" s="482"/>
      <c r="K633" s="482"/>
      <c r="L633" s="482"/>
      <c r="M633" s="482"/>
      <c r="N633" s="482"/>
      <c r="O633" s="482"/>
      <c r="P633" s="482"/>
      <c r="Q633" s="482"/>
      <c r="R633" s="482"/>
      <c r="S633" s="482"/>
      <c r="T633" s="482"/>
      <c r="U633" s="482"/>
      <c r="V633" s="482"/>
      <c r="W633" s="482"/>
      <c r="X633" s="482"/>
      <c r="Y633" s="482"/>
      <c r="Z633" s="482"/>
      <c r="AA633" s="482"/>
      <c r="AB633" s="482"/>
      <c r="AC633" s="482"/>
      <c r="AD633" s="482"/>
      <c r="AE633" s="482"/>
      <c r="AF633" s="482"/>
      <c r="AG633" s="482"/>
      <c r="AH633" s="482"/>
      <c r="AI633" s="482"/>
      <c r="AJ633" s="482"/>
      <c r="AK633" s="482"/>
      <c r="AL633" s="482"/>
      <c r="AM633" s="482"/>
      <c r="AN633" s="482"/>
      <c r="AO633" s="482"/>
      <c r="AP633" s="482"/>
    </row>
    <row r="634" spans="1:42" ht="12.75" customHeight="1" x14ac:dyDescent="0.2">
      <c r="A634" s="482"/>
      <c r="B634" s="482"/>
      <c r="C634" s="482"/>
      <c r="D634" s="482"/>
      <c r="E634" s="482"/>
      <c r="F634" s="482"/>
      <c r="G634" s="482"/>
      <c r="H634" s="482"/>
      <c r="I634" s="482"/>
      <c r="J634" s="482"/>
      <c r="K634" s="482"/>
      <c r="L634" s="482"/>
      <c r="M634" s="482"/>
      <c r="N634" s="482"/>
      <c r="O634" s="482"/>
      <c r="P634" s="482"/>
      <c r="Q634" s="482"/>
      <c r="R634" s="482"/>
      <c r="S634" s="482"/>
      <c r="T634" s="482"/>
      <c r="U634" s="482"/>
      <c r="V634" s="482"/>
      <c r="W634" s="482"/>
      <c r="X634" s="482"/>
      <c r="Y634" s="482"/>
      <c r="Z634" s="482"/>
      <c r="AA634" s="482"/>
      <c r="AB634" s="482"/>
      <c r="AC634" s="482"/>
      <c r="AD634" s="482"/>
      <c r="AE634" s="482"/>
      <c r="AF634" s="482"/>
      <c r="AG634" s="482"/>
      <c r="AH634" s="482"/>
      <c r="AI634" s="482"/>
      <c r="AJ634" s="482"/>
      <c r="AK634" s="482"/>
      <c r="AL634" s="482"/>
      <c r="AM634" s="482"/>
      <c r="AN634" s="482"/>
      <c r="AO634" s="482"/>
      <c r="AP634" s="482"/>
    </row>
    <row r="635" spans="1:42" ht="12.75" customHeight="1" x14ac:dyDescent="0.2">
      <c r="A635" s="482"/>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82"/>
      <c r="AD635" s="482"/>
      <c r="AE635" s="482"/>
      <c r="AF635" s="482"/>
      <c r="AG635" s="482"/>
      <c r="AH635" s="482"/>
      <c r="AI635" s="482"/>
      <c r="AJ635" s="482"/>
      <c r="AK635" s="482"/>
      <c r="AL635" s="482"/>
      <c r="AM635" s="482"/>
      <c r="AN635" s="482"/>
      <c r="AO635" s="482"/>
      <c r="AP635" s="482"/>
    </row>
    <row r="636" spans="1:42" ht="12.75" customHeight="1" x14ac:dyDescent="0.2">
      <c r="A636" s="482"/>
      <c r="B636" s="482"/>
      <c r="C636" s="482"/>
      <c r="D636" s="482"/>
      <c r="E636" s="482"/>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82"/>
      <c r="AD636" s="482"/>
      <c r="AE636" s="482"/>
      <c r="AF636" s="482"/>
      <c r="AG636" s="482"/>
      <c r="AH636" s="482"/>
      <c r="AI636" s="482"/>
      <c r="AJ636" s="482"/>
      <c r="AK636" s="482"/>
      <c r="AL636" s="482"/>
      <c r="AM636" s="482"/>
      <c r="AN636" s="482"/>
      <c r="AO636" s="482"/>
      <c r="AP636" s="482"/>
    </row>
    <row r="637" spans="1:42" ht="12.75" customHeight="1" x14ac:dyDescent="0.2">
      <c r="A637" s="482"/>
      <c r="B637" s="482"/>
      <c r="C637" s="482"/>
      <c r="D637" s="482"/>
      <c r="E637" s="482"/>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82"/>
      <c r="AD637" s="482"/>
      <c r="AE637" s="482"/>
      <c r="AF637" s="482"/>
      <c r="AG637" s="482"/>
      <c r="AH637" s="482"/>
      <c r="AI637" s="482"/>
      <c r="AJ637" s="482"/>
      <c r="AK637" s="482"/>
      <c r="AL637" s="482"/>
      <c r="AM637" s="482"/>
      <c r="AN637" s="482"/>
      <c r="AO637" s="482"/>
      <c r="AP637" s="482"/>
    </row>
    <row r="638" spans="1:42" ht="12.75" customHeight="1" x14ac:dyDescent="0.2">
      <c r="A638" s="482"/>
      <c r="B638" s="482"/>
      <c r="C638" s="482"/>
      <c r="D638" s="482"/>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82"/>
      <c r="AD638" s="482"/>
      <c r="AE638" s="482"/>
      <c r="AF638" s="482"/>
      <c r="AG638" s="482"/>
      <c r="AH638" s="482"/>
      <c r="AI638" s="482"/>
      <c r="AJ638" s="482"/>
      <c r="AK638" s="482"/>
      <c r="AL638" s="482"/>
      <c r="AM638" s="482"/>
      <c r="AN638" s="482"/>
      <c r="AO638" s="482"/>
      <c r="AP638" s="482"/>
    </row>
    <row r="639" spans="1:42" ht="12.75" customHeight="1" x14ac:dyDescent="0.2">
      <c r="A639" s="482"/>
      <c r="B639" s="482"/>
      <c r="C639" s="482"/>
      <c r="D639" s="482"/>
      <c r="E639" s="482"/>
      <c r="F639" s="482"/>
      <c r="G639" s="482"/>
      <c r="H639" s="482"/>
      <c r="I639" s="482"/>
      <c r="J639" s="482"/>
      <c r="K639" s="482"/>
      <c r="L639" s="482"/>
      <c r="M639" s="482"/>
      <c r="N639" s="482"/>
      <c r="O639" s="482"/>
      <c r="P639" s="482"/>
      <c r="Q639" s="482"/>
      <c r="R639" s="482"/>
      <c r="S639" s="482"/>
      <c r="T639" s="482"/>
      <c r="U639" s="482"/>
      <c r="V639" s="482"/>
      <c r="W639" s="482"/>
      <c r="X639" s="482"/>
      <c r="Y639" s="482"/>
      <c r="Z639" s="482"/>
      <c r="AA639" s="482"/>
      <c r="AB639" s="482"/>
      <c r="AC639" s="482"/>
      <c r="AD639" s="482"/>
      <c r="AE639" s="482"/>
      <c r="AF639" s="482"/>
      <c r="AG639" s="482"/>
      <c r="AH639" s="482"/>
      <c r="AI639" s="482"/>
      <c r="AJ639" s="482"/>
      <c r="AK639" s="482"/>
      <c r="AL639" s="482"/>
      <c r="AM639" s="482"/>
      <c r="AN639" s="482"/>
      <c r="AO639" s="482"/>
      <c r="AP639" s="482"/>
    </row>
    <row r="640" spans="1:42" ht="12.75" customHeight="1" x14ac:dyDescent="0.2">
      <c r="A640" s="482"/>
      <c r="B640" s="482"/>
      <c r="C640" s="482"/>
      <c r="D640" s="482"/>
      <c r="E640" s="482"/>
      <c r="F640" s="482"/>
      <c r="G640" s="482"/>
      <c r="H640" s="482"/>
      <c r="I640" s="482"/>
      <c r="J640" s="482"/>
      <c r="K640" s="482"/>
      <c r="L640" s="482"/>
      <c r="M640" s="482"/>
      <c r="N640" s="482"/>
      <c r="O640" s="482"/>
      <c r="P640" s="482"/>
      <c r="Q640" s="482"/>
      <c r="R640" s="482"/>
      <c r="S640" s="482"/>
      <c r="T640" s="482"/>
      <c r="U640" s="482"/>
      <c r="V640" s="482"/>
      <c r="W640" s="482"/>
      <c r="X640" s="482"/>
      <c r="Y640" s="482"/>
      <c r="Z640" s="482"/>
      <c r="AA640" s="482"/>
      <c r="AB640" s="482"/>
      <c r="AC640" s="482"/>
      <c r="AD640" s="482"/>
      <c r="AE640" s="482"/>
      <c r="AF640" s="482"/>
      <c r="AG640" s="482"/>
      <c r="AH640" s="482"/>
      <c r="AI640" s="482"/>
      <c r="AJ640" s="482"/>
      <c r="AK640" s="482"/>
      <c r="AL640" s="482"/>
      <c r="AM640" s="482"/>
      <c r="AN640" s="482"/>
      <c r="AO640" s="482"/>
      <c r="AP640" s="482"/>
    </row>
    <row r="641" spans="1:42" ht="12.75" customHeight="1" x14ac:dyDescent="0.2">
      <c r="A641" s="482"/>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482"/>
      <c r="AC641" s="482"/>
      <c r="AD641" s="482"/>
      <c r="AE641" s="482"/>
      <c r="AF641" s="482"/>
      <c r="AG641" s="482"/>
      <c r="AH641" s="482"/>
      <c r="AI641" s="482"/>
      <c r="AJ641" s="482"/>
      <c r="AK641" s="482"/>
      <c r="AL641" s="482"/>
      <c r="AM641" s="482"/>
      <c r="AN641" s="482"/>
      <c r="AO641" s="482"/>
      <c r="AP641" s="482"/>
    </row>
    <row r="642" spans="1:42" ht="12.75" customHeight="1" x14ac:dyDescent="0.2">
      <c r="A642" s="482"/>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2"/>
      <c r="Z642" s="482"/>
      <c r="AA642" s="482"/>
      <c r="AB642" s="482"/>
      <c r="AC642" s="482"/>
      <c r="AD642" s="482"/>
      <c r="AE642" s="482"/>
      <c r="AF642" s="482"/>
      <c r="AG642" s="482"/>
      <c r="AH642" s="482"/>
      <c r="AI642" s="482"/>
      <c r="AJ642" s="482"/>
      <c r="AK642" s="482"/>
      <c r="AL642" s="482"/>
      <c r="AM642" s="482"/>
      <c r="AN642" s="482"/>
      <c r="AO642" s="482"/>
      <c r="AP642" s="482"/>
    </row>
    <row r="643" spans="1:42" ht="12.75" customHeight="1" x14ac:dyDescent="0.2">
      <c r="A643" s="482"/>
      <c r="B643" s="482"/>
      <c r="C643" s="482"/>
      <c r="D643" s="482"/>
      <c r="E643" s="482"/>
      <c r="F643" s="482"/>
      <c r="G643" s="482"/>
      <c r="H643" s="482"/>
      <c r="I643" s="482"/>
      <c r="J643" s="482"/>
      <c r="K643" s="482"/>
      <c r="L643" s="482"/>
      <c r="M643" s="482"/>
      <c r="N643" s="482"/>
      <c r="O643" s="482"/>
      <c r="P643" s="482"/>
      <c r="Q643" s="482"/>
      <c r="R643" s="482"/>
      <c r="S643" s="482"/>
      <c r="T643" s="482"/>
      <c r="U643" s="482"/>
      <c r="V643" s="482"/>
      <c r="W643" s="482"/>
      <c r="X643" s="482"/>
      <c r="Y643" s="482"/>
      <c r="Z643" s="482"/>
      <c r="AA643" s="482"/>
      <c r="AB643" s="482"/>
      <c r="AC643" s="482"/>
      <c r="AD643" s="482"/>
      <c r="AE643" s="482"/>
      <c r="AF643" s="482"/>
      <c r="AG643" s="482"/>
      <c r="AH643" s="482"/>
      <c r="AI643" s="482"/>
      <c r="AJ643" s="482"/>
      <c r="AK643" s="482"/>
      <c r="AL643" s="482"/>
      <c r="AM643" s="482"/>
      <c r="AN643" s="482"/>
      <c r="AO643" s="482"/>
      <c r="AP643" s="482"/>
    </row>
    <row r="644" spans="1:42" ht="12.75" customHeight="1" x14ac:dyDescent="0.2">
      <c r="A644" s="482"/>
      <c r="B644" s="482"/>
      <c r="C644" s="482"/>
      <c r="D644" s="482"/>
      <c r="E644" s="482"/>
      <c r="F644" s="482"/>
      <c r="G644" s="482"/>
      <c r="H644" s="482"/>
      <c r="I644" s="482"/>
      <c r="J644" s="482"/>
      <c r="K644" s="482"/>
      <c r="L644" s="482"/>
      <c r="M644" s="482"/>
      <c r="N644" s="482"/>
      <c r="O644" s="482"/>
      <c r="P644" s="482"/>
      <c r="Q644" s="482"/>
      <c r="R644" s="482"/>
      <c r="S644" s="482"/>
      <c r="T644" s="482"/>
      <c r="U644" s="482"/>
      <c r="V644" s="482"/>
      <c r="W644" s="482"/>
      <c r="X644" s="482"/>
      <c r="Y644" s="482"/>
      <c r="Z644" s="482"/>
      <c r="AA644" s="482"/>
      <c r="AB644" s="482"/>
      <c r="AC644" s="482"/>
      <c r="AD644" s="482"/>
      <c r="AE644" s="482"/>
      <c r="AF644" s="482"/>
      <c r="AG644" s="482"/>
      <c r="AH644" s="482"/>
      <c r="AI644" s="482"/>
      <c r="AJ644" s="482"/>
      <c r="AK644" s="482"/>
      <c r="AL644" s="482"/>
      <c r="AM644" s="482"/>
      <c r="AN644" s="482"/>
      <c r="AO644" s="482"/>
      <c r="AP644" s="482"/>
    </row>
    <row r="645" spans="1:42" ht="12.75" customHeight="1" x14ac:dyDescent="0.2">
      <c r="A645" s="482"/>
      <c r="B645" s="482"/>
      <c r="C645" s="482"/>
      <c r="D645" s="482"/>
      <c r="E645" s="482"/>
      <c r="F645" s="482"/>
      <c r="G645" s="482"/>
      <c r="H645" s="482"/>
      <c r="I645" s="482"/>
      <c r="J645" s="482"/>
      <c r="K645" s="482"/>
      <c r="L645" s="482"/>
      <c r="M645" s="482"/>
      <c r="N645" s="482"/>
      <c r="O645" s="482"/>
      <c r="P645" s="482"/>
      <c r="Q645" s="482"/>
      <c r="R645" s="482"/>
      <c r="S645" s="482"/>
      <c r="T645" s="482"/>
      <c r="U645" s="482"/>
      <c r="V645" s="482"/>
      <c r="W645" s="482"/>
      <c r="X645" s="482"/>
      <c r="Y645" s="482"/>
      <c r="Z645" s="482"/>
      <c r="AA645" s="482"/>
      <c r="AB645" s="482"/>
      <c r="AC645" s="482"/>
      <c r="AD645" s="482"/>
      <c r="AE645" s="482"/>
      <c r="AF645" s="482"/>
      <c r="AG645" s="482"/>
      <c r="AH645" s="482"/>
      <c r="AI645" s="482"/>
      <c r="AJ645" s="482"/>
      <c r="AK645" s="482"/>
      <c r="AL645" s="482"/>
      <c r="AM645" s="482"/>
      <c r="AN645" s="482"/>
      <c r="AO645" s="482"/>
      <c r="AP645" s="482"/>
    </row>
    <row r="646" spans="1:42" ht="12.75" customHeight="1" x14ac:dyDescent="0.2">
      <c r="A646" s="482"/>
      <c r="B646" s="482"/>
      <c r="C646" s="482"/>
      <c r="D646" s="482"/>
      <c r="E646" s="482"/>
      <c r="F646" s="482"/>
      <c r="G646" s="482"/>
      <c r="H646" s="482"/>
      <c r="I646" s="482"/>
      <c r="J646" s="482"/>
      <c r="K646" s="482"/>
      <c r="L646" s="482"/>
      <c r="M646" s="482"/>
      <c r="N646" s="482"/>
      <c r="O646" s="482"/>
      <c r="P646" s="482"/>
      <c r="Q646" s="482"/>
      <c r="R646" s="482"/>
      <c r="S646" s="482"/>
      <c r="T646" s="482"/>
      <c r="U646" s="482"/>
      <c r="V646" s="482"/>
      <c r="W646" s="482"/>
      <c r="X646" s="482"/>
      <c r="Y646" s="482"/>
      <c r="Z646" s="482"/>
      <c r="AA646" s="482"/>
      <c r="AB646" s="482"/>
      <c r="AC646" s="482"/>
      <c r="AD646" s="482"/>
      <c r="AE646" s="482"/>
      <c r="AF646" s="482"/>
      <c r="AG646" s="482"/>
      <c r="AH646" s="482"/>
      <c r="AI646" s="482"/>
      <c r="AJ646" s="482"/>
      <c r="AK646" s="482"/>
      <c r="AL646" s="482"/>
      <c r="AM646" s="482"/>
      <c r="AN646" s="482"/>
      <c r="AO646" s="482"/>
      <c r="AP646" s="482"/>
    </row>
    <row r="647" spans="1:42" ht="12.75" customHeight="1" x14ac:dyDescent="0.2">
      <c r="A647" s="482"/>
      <c r="B647" s="482"/>
      <c r="C647" s="482"/>
      <c r="D647" s="482"/>
      <c r="E647" s="482"/>
      <c r="F647" s="482"/>
      <c r="G647" s="482"/>
      <c r="H647" s="482"/>
      <c r="I647" s="482"/>
      <c r="J647" s="482"/>
      <c r="K647" s="482"/>
      <c r="L647" s="482"/>
      <c r="M647" s="482"/>
      <c r="N647" s="482"/>
      <c r="O647" s="482"/>
      <c r="P647" s="482"/>
      <c r="Q647" s="482"/>
      <c r="R647" s="482"/>
      <c r="S647" s="482"/>
      <c r="T647" s="482"/>
      <c r="U647" s="482"/>
      <c r="V647" s="482"/>
      <c r="W647" s="482"/>
      <c r="X647" s="482"/>
      <c r="Y647" s="482"/>
      <c r="Z647" s="482"/>
      <c r="AA647" s="482"/>
      <c r="AB647" s="482"/>
      <c r="AC647" s="482"/>
      <c r="AD647" s="482"/>
      <c r="AE647" s="482"/>
      <c r="AF647" s="482"/>
      <c r="AG647" s="482"/>
      <c r="AH647" s="482"/>
      <c r="AI647" s="482"/>
      <c r="AJ647" s="482"/>
      <c r="AK647" s="482"/>
      <c r="AL647" s="482"/>
      <c r="AM647" s="482"/>
      <c r="AN647" s="482"/>
      <c r="AO647" s="482"/>
      <c r="AP647" s="482"/>
    </row>
    <row r="648" spans="1:42" ht="12.75" customHeight="1" x14ac:dyDescent="0.2">
      <c r="A648" s="482"/>
      <c r="B648" s="482"/>
      <c r="C648" s="482"/>
      <c r="D648" s="482"/>
      <c r="E648" s="482"/>
      <c r="F648" s="482"/>
      <c r="G648" s="482"/>
      <c r="H648" s="482"/>
      <c r="I648" s="482"/>
      <c r="J648" s="482"/>
      <c r="K648" s="482"/>
      <c r="L648" s="482"/>
      <c r="M648" s="482"/>
      <c r="N648" s="482"/>
      <c r="O648" s="482"/>
      <c r="P648" s="482"/>
      <c r="Q648" s="482"/>
      <c r="R648" s="482"/>
      <c r="S648" s="482"/>
      <c r="T648" s="482"/>
      <c r="U648" s="482"/>
      <c r="V648" s="482"/>
      <c r="W648" s="482"/>
      <c r="X648" s="482"/>
      <c r="Y648" s="482"/>
      <c r="Z648" s="482"/>
      <c r="AA648" s="482"/>
      <c r="AB648" s="482"/>
      <c r="AC648" s="482"/>
      <c r="AD648" s="482"/>
      <c r="AE648" s="482"/>
      <c r="AF648" s="482"/>
      <c r="AG648" s="482"/>
      <c r="AH648" s="482"/>
      <c r="AI648" s="482"/>
      <c r="AJ648" s="482"/>
      <c r="AK648" s="482"/>
      <c r="AL648" s="482"/>
      <c r="AM648" s="482"/>
      <c r="AN648" s="482"/>
      <c r="AO648" s="482"/>
      <c r="AP648" s="482"/>
    </row>
    <row r="649" spans="1:42" ht="12.75" customHeight="1" x14ac:dyDescent="0.2">
      <c r="A649" s="482"/>
      <c r="B649" s="482"/>
      <c r="C649" s="482"/>
      <c r="D649" s="482"/>
      <c r="E649" s="482"/>
      <c r="F649" s="482"/>
      <c r="G649" s="482"/>
      <c r="H649" s="482"/>
      <c r="I649" s="482"/>
      <c r="J649" s="482"/>
      <c r="K649" s="482"/>
      <c r="L649" s="482"/>
      <c r="M649" s="482"/>
      <c r="N649" s="482"/>
      <c r="O649" s="482"/>
      <c r="P649" s="482"/>
      <c r="Q649" s="482"/>
      <c r="R649" s="482"/>
      <c r="S649" s="482"/>
      <c r="T649" s="482"/>
      <c r="U649" s="482"/>
      <c r="V649" s="482"/>
      <c r="W649" s="482"/>
      <c r="X649" s="482"/>
      <c r="Y649" s="482"/>
      <c r="Z649" s="482"/>
      <c r="AA649" s="482"/>
      <c r="AB649" s="482"/>
      <c r="AC649" s="482"/>
      <c r="AD649" s="482"/>
      <c r="AE649" s="482"/>
      <c r="AF649" s="482"/>
      <c r="AG649" s="482"/>
      <c r="AH649" s="482"/>
      <c r="AI649" s="482"/>
      <c r="AJ649" s="482"/>
      <c r="AK649" s="482"/>
      <c r="AL649" s="482"/>
      <c r="AM649" s="482"/>
      <c r="AN649" s="482"/>
      <c r="AO649" s="482"/>
      <c r="AP649" s="482"/>
    </row>
    <row r="650" spans="1:42" ht="12.75" customHeight="1" x14ac:dyDescent="0.2">
      <c r="A650" s="482"/>
      <c r="B650" s="482"/>
      <c r="C650" s="482"/>
      <c r="D650" s="482"/>
      <c r="E650" s="482"/>
      <c r="F650" s="482"/>
      <c r="G650" s="482"/>
      <c r="H650" s="482"/>
      <c r="I650" s="482"/>
      <c r="J650" s="482"/>
      <c r="K650" s="482"/>
      <c r="L650" s="482"/>
      <c r="M650" s="482"/>
      <c r="N650" s="482"/>
      <c r="O650" s="482"/>
      <c r="P650" s="482"/>
      <c r="Q650" s="482"/>
      <c r="R650" s="482"/>
      <c r="S650" s="482"/>
      <c r="T650" s="482"/>
      <c r="U650" s="482"/>
      <c r="V650" s="482"/>
      <c r="W650" s="482"/>
      <c r="X650" s="482"/>
      <c r="Y650" s="482"/>
      <c r="Z650" s="482"/>
      <c r="AA650" s="482"/>
      <c r="AB650" s="482"/>
      <c r="AC650" s="482"/>
      <c r="AD650" s="482"/>
      <c r="AE650" s="482"/>
      <c r="AF650" s="482"/>
      <c r="AG650" s="482"/>
      <c r="AH650" s="482"/>
      <c r="AI650" s="482"/>
      <c r="AJ650" s="482"/>
      <c r="AK650" s="482"/>
      <c r="AL650" s="482"/>
      <c r="AM650" s="482"/>
      <c r="AN650" s="482"/>
      <c r="AO650" s="482"/>
      <c r="AP650" s="482"/>
    </row>
    <row r="651" spans="1:42" ht="12.75" customHeight="1" x14ac:dyDescent="0.2">
      <c r="A651" s="482"/>
      <c r="B651" s="482"/>
      <c r="C651" s="482"/>
      <c r="D651" s="482"/>
      <c r="E651" s="482"/>
      <c r="F651" s="482"/>
      <c r="G651" s="482"/>
      <c r="H651" s="482"/>
      <c r="I651" s="482"/>
      <c r="J651" s="482"/>
      <c r="K651" s="482"/>
      <c r="L651" s="482"/>
      <c r="M651" s="482"/>
      <c r="N651" s="482"/>
      <c r="O651" s="482"/>
      <c r="P651" s="482"/>
      <c r="Q651" s="482"/>
      <c r="R651" s="482"/>
      <c r="S651" s="482"/>
      <c r="T651" s="482"/>
      <c r="U651" s="482"/>
      <c r="V651" s="482"/>
      <c r="W651" s="482"/>
      <c r="X651" s="482"/>
      <c r="Y651" s="482"/>
      <c r="Z651" s="482"/>
      <c r="AA651" s="482"/>
      <c r="AB651" s="482"/>
      <c r="AC651" s="482"/>
      <c r="AD651" s="482"/>
      <c r="AE651" s="482"/>
      <c r="AF651" s="482"/>
      <c r="AG651" s="482"/>
      <c r="AH651" s="482"/>
      <c r="AI651" s="482"/>
      <c r="AJ651" s="482"/>
      <c r="AK651" s="482"/>
      <c r="AL651" s="482"/>
      <c r="AM651" s="482"/>
      <c r="AN651" s="482"/>
      <c r="AO651" s="482"/>
      <c r="AP651" s="482"/>
    </row>
    <row r="652" spans="1:42" ht="12.75" customHeight="1" x14ac:dyDescent="0.2">
      <c r="A652" s="482"/>
      <c r="B652" s="482"/>
      <c r="C652" s="482"/>
      <c r="D652" s="482"/>
      <c r="E652" s="482"/>
      <c r="F652" s="482"/>
      <c r="G652" s="482"/>
      <c r="H652" s="482"/>
      <c r="I652" s="482"/>
      <c r="J652" s="482"/>
      <c r="K652" s="482"/>
      <c r="L652" s="482"/>
      <c r="M652" s="482"/>
      <c r="N652" s="482"/>
      <c r="O652" s="482"/>
      <c r="P652" s="482"/>
      <c r="Q652" s="482"/>
      <c r="R652" s="482"/>
      <c r="S652" s="482"/>
      <c r="T652" s="482"/>
      <c r="U652" s="482"/>
      <c r="V652" s="482"/>
      <c r="W652" s="482"/>
      <c r="X652" s="482"/>
      <c r="Y652" s="482"/>
      <c r="Z652" s="482"/>
      <c r="AA652" s="482"/>
      <c r="AB652" s="482"/>
      <c r="AC652" s="482"/>
      <c r="AD652" s="482"/>
      <c r="AE652" s="482"/>
      <c r="AF652" s="482"/>
      <c r="AG652" s="482"/>
      <c r="AH652" s="482"/>
      <c r="AI652" s="482"/>
      <c r="AJ652" s="482"/>
      <c r="AK652" s="482"/>
      <c r="AL652" s="482"/>
      <c r="AM652" s="482"/>
      <c r="AN652" s="482"/>
      <c r="AO652" s="482"/>
      <c r="AP652" s="482"/>
    </row>
    <row r="653" spans="1:42" ht="12.75" customHeight="1" x14ac:dyDescent="0.2">
      <c r="A653" s="482"/>
      <c r="B653" s="482"/>
      <c r="C653" s="482"/>
      <c r="D653" s="482"/>
      <c r="E653" s="482"/>
      <c r="F653" s="482"/>
      <c r="G653" s="482"/>
      <c r="H653" s="482"/>
      <c r="I653" s="482"/>
      <c r="J653" s="482"/>
      <c r="K653" s="482"/>
      <c r="L653" s="482"/>
      <c r="M653" s="482"/>
      <c r="N653" s="482"/>
      <c r="O653" s="482"/>
      <c r="P653" s="482"/>
      <c r="Q653" s="482"/>
      <c r="R653" s="482"/>
      <c r="S653" s="482"/>
      <c r="T653" s="482"/>
      <c r="U653" s="482"/>
      <c r="V653" s="482"/>
      <c r="W653" s="482"/>
      <c r="X653" s="482"/>
      <c r="Y653" s="482"/>
      <c r="Z653" s="482"/>
      <c r="AA653" s="482"/>
      <c r="AB653" s="482"/>
      <c r="AC653" s="482"/>
      <c r="AD653" s="482"/>
      <c r="AE653" s="482"/>
      <c r="AF653" s="482"/>
      <c r="AG653" s="482"/>
      <c r="AH653" s="482"/>
      <c r="AI653" s="482"/>
      <c r="AJ653" s="482"/>
      <c r="AK653" s="482"/>
      <c r="AL653" s="482"/>
      <c r="AM653" s="482"/>
      <c r="AN653" s="482"/>
      <c r="AO653" s="482"/>
      <c r="AP653" s="482"/>
    </row>
    <row r="654" spans="1:42" ht="12.75" customHeight="1" x14ac:dyDescent="0.2">
      <c r="A654" s="482"/>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82"/>
      <c r="Z654" s="482"/>
      <c r="AA654" s="482"/>
      <c r="AB654" s="482"/>
      <c r="AC654" s="482"/>
      <c r="AD654" s="482"/>
      <c r="AE654" s="482"/>
      <c r="AF654" s="482"/>
      <c r="AG654" s="482"/>
      <c r="AH654" s="482"/>
      <c r="AI654" s="482"/>
      <c r="AJ654" s="482"/>
      <c r="AK654" s="482"/>
      <c r="AL654" s="482"/>
      <c r="AM654" s="482"/>
      <c r="AN654" s="482"/>
      <c r="AO654" s="482"/>
      <c r="AP654" s="482"/>
    </row>
    <row r="655" spans="1:42" ht="12.75" customHeight="1" x14ac:dyDescent="0.2">
      <c r="A655" s="482"/>
      <c r="B655" s="482"/>
      <c r="C655" s="482"/>
      <c r="D655" s="482"/>
      <c r="E655" s="482"/>
      <c r="F655" s="482"/>
      <c r="G655" s="482"/>
      <c r="H655" s="482"/>
      <c r="I655" s="482"/>
      <c r="J655" s="482"/>
      <c r="K655" s="482"/>
      <c r="L655" s="482"/>
      <c r="M655" s="482"/>
      <c r="N655" s="482"/>
      <c r="O655" s="482"/>
      <c r="P655" s="482"/>
      <c r="Q655" s="482"/>
      <c r="R655" s="482"/>
      <c r="S655" s="482"/>
      <c r="T655" s="482"/>
      <c r="U655" s="482"/>
      <c r="V655" s="482"/>
      <c r="W655" s="482"/>
      <c r="X655" s="482"/>
      <c r="Y655" s="482"/>
      <c r="Z655" s="482"/>
      <c r="AA655" s="482"/>
      <c r="AB655" s="482"/>
      <c r="AC655" s="482"/>
      <c r="AD655" s="482"/>
      <c r="AE655" s="482"/>
      <c r="AF655" s="482"/>
      <c r="AG655" s="482"/>
      <c r="AH655" s="482"/>
      <c r="AI655" s="482"/>
      <c r="AJ655" s="482"/>
      <c r="AK655" s="482"/>
      <c r="AL655" s="482"/>
      <c r="AM655" s="482"/>
      <c r="AN655" s="482"/>
      <c r="AO655" s="482"/>
      <c r="AP655" s="482"/>
    </row>
    <row r="656" spans="1:42" ht="12.75" customHeight="1" x14ac:dyDescent="0.2">
      <c r="A656" s="482"/>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2"/>
      <c r="Z656" s="482"/>
      <c r="AA656" s="482"/>
      <c r="AB656" s="482"/>
      <c r="AC656" s="482"/>
      <c r="AD656" s="482"/>
      <c r="AE656" s="482"/>
      <c r="AF656" s="482"/>
      <c r="AG656" s="482"/>
      <c r="AH656" s="482"/>
      <c r="AI656" s="482"/>
      <c r="AJ656" s="482"/>
      <c r="AK656" s="482"/>
      <c r="AL656" s="482"/>
      <c r="AM656" s="482"/>
      <c r="AN656" s="482"/>
      <c r="AO656" s="482"/>
      <c r="AP656" s="482"/>
    </row>
    <row r="657" spans="1:42" ht="12.75" customHeight="1" x14ac:dyDescent="0.2">
      <c r="A657" s="482"/>
      <c r="B657" s="482"/>
      <c r="C657" s="482"/>
      <c r="D657" s="482"/>
      <c r="E657" s="482"/>
      <c r="F657" s="482"/>
      <c r="G657" s="482"/>
      <c r="H657" s="482"/>
      <c r="I657" s="482"/>
      <c r="J657" s="482"/>
      <c r="K657" s="482"/>
      <c r="L657" s="482"/>
      <c r="M657" s="482"/>
      <c r="N657" s="482"/>
      <c r="O657" s="482"/>
      <c r="P657" s="482"/>
      <c r="Q657" s="482"/>
      <c r="R657" s="482"/>
      <c r="S657" s="482"/>
      <c r="T657" s="482"/>
      <c r="U657" s="482"/>
      <c r="V657" s="482"/>
      <c r="W657" s="482"/>
      <c r="X657" s="482"/>
      <c r="Y657" s="482"/>
      <c r="Z657" s="482"/>
      <c r="AA657" s="482"/>
      <c r="AB657" s="482"/>
      <c r="AC657" s="482"/>
      <c r="AD657" s="482"/>
      <c r="AE657" s="482"/>
      <c r="AF657" s="482"/>
      <c r="AG657" s="482"/>
      <c r="AH657" s="482"/>
      <c r="AI657" s="482"/>
      <c r="AJ657" s="482"/>
      <c r="AK657" s="482"/>
      <c r="AL657" s="482"/>
      <c r="AM657" s="482"/>
      <c r="AN657" s="482"/>
      <c r="AO657" s="482"/>
      <c r="AP657" s="482"/>
    </row>
    <row r="658" spans="1:42" ht="12.75" customHeight="1" x14ac:dyDescent="0.2">
      <c r="A658" s="482"/>
      <c r="B658" s="482"/>
      <c r="C658" s="482"/>
      <c r="D658" s="482"/>
      <c r="E658" s="482"/>
      <c r="F658" s="482"/>
      <c r="G658" s="482"/>
      <c r="H658" s="482"/>
      <c r="I658" s="482"/>
      <c r="J658" s="482"/>
      <c r="K658" s="482"/>
      <c r="L658" s="482"/>
      <c r="M658" s="482"/>
      <c r="N658" s="482"/>
      <c r="O658" s="482"/>
      <c r="P658" s="482"/>
      <c r="Q658" s="482"/>
      <c r="R658" s="482"/>
      <c r="S658" s="482"/>
      <c r="T658" s="482"/>
      <c r="U658" s="482"/>
      <c r="V658" s="482"/>
      <c r="W658" s="482"/>
      <c r="X658" s="482"/>
      <c r="Y658" s="482"/>
      <c r="Z658" s="482"/>
      <c r="AA658" s="482"/>
      <c r="AB658" s="482"/>
      <c r="AC658" s="482"/>
      <c r="AD658" s="482"/>
      <c r="AE658" s="482"/>
      <c r="AF658" s="482"/>
      <c r="AG658" s="482"/>
      <c r="AH658" s="482"/>
      <c r="AI658" s="482"/>
      <c r="AJ658" s="482"/>
      <c r="AK658" s="482"/>
      <c r="AL658" s="482"/>
      <c r="AM658" s="482"/>
      <c r="AN658" s="482"/>
      <c r="AO658" s="482"/>
      <c r="AP658" s="482"/>
    </row>
    <row r="659" spans="1:42" ht="12.75" customHeight="1" x14ac:dyDescent="0.2">
      <c r="A659" s="482"/>
      <c r="B659" s="482"/>
      <c r="C659" s="482"/>
      <c r="D659" s="482"/>
      <c r="E659" s="482"/>
      <c r="F659" s="482"/>
      <c r="G659" s="482"/>
      <c r="H659" s="482"/>
      <c r="I659" s="482"/>
      <c r="J659" s="482"/>
      <c r="K659" s="482"/>
      <c r="L659" s="482"/>
      <c r="M659" s="482"/>
      <c r="N659" s="482"/>
      <c r="O659" s="482"/>
      <c r="P659" s="482"/>
      <c r="Q659" s="482"/>
      <c r="R659" s="482"/>
      <c r="S659" s="482"/>
      <c r="T659" s="482"/>
      <c r="U659" s="482"/>
      <c r="V659" s="482"/>
      <c r="W659" s="482"/>
      <c r="X659" s="482"/>
      <c r="Y659" s="482"/>
      <c r="Z659" s="482"/>
      <c r="AA659" s="482"/>
      <c r="AB659" s="482"/>
      <c r="AC659" s="482"/>
      <c r="AD659" s="482"/>
      <c r="AE659" s="482"/>
      <c r="AF659" s="482"/>
      <c r="AG659" s="482"/>
      <c r="AH659" s="482"/>
      <c r="AI659" s="482"/>
      <c r="AJ659" s="482"/>
      <c r="AK659" s="482"/>
      <c r="AL659" s="482"/>
      <c r="AM659" s="482"/>
      <c r="AN659" s="482"/>
      <c r="AO659" s="482"/>
      <c r="AP659" s="482"/>
    </row>
    <row r="660" spans="1:42" ht="12.75" customHeight="1" x14ac:dyDescent="0.2">
      <c r="A660" s="482"/>
      <c r="B660" s="482"/>
      <c r="C660" s="482"/>
      <c r="D660" s="482"/>
      <c r="E660" s="482"/>
      <c r="F660" s="482"/>
      <c r="G660" s="482"/>
      <c r="H660" s="482"/>
      <c r="I660" s="482"/>
      <c r="J660" s="482"/>
      <c r="K660" s="482"/>
      <c r="L660" s="482"/>
      <c r="M660" s="482"/>
      <c r="N660" s="482"/>
      <c r="O660" s="482"/>
      <c r="P660" s="482"/>
      <c r="Q660" s="482"/>
      <c r="R660" s="482"/>
      <c r="S660" s="482"/>
      <c r="T660" s="482"/>
      <c r="U660" s="482"/>
      <c r="V660" s="482"/>
      <c r="W660" s="482"/>
      <c r="X660" s="482"/>
      <c r="Y660" s="482"/>
      <c r="Z660" s="482"/>
      <c r="AA660" s="482"/>
      <c r="AB660" s="482"/>
      <c r="AC660" s="482"/>
      <c r="AD660" s="482"/>
      <c r="AE660" s="482"/>
      <c r="AF660" s="482"/>
      <c r="AG660" s="482"/>
      <c r="AH660" s="482"/>
      <c r="AI660" s="482"/>
      <c r="AJ660" s="482"/>
      <c r="AK660" s="482"/>
      <c r="AL660" s="482"/>
      <c r="AM660" s="482"/>
      <c r="AN660" s="482"/>
      <c r="AO660" s="482"/>
      <c r="AP660" s="482"/>
    </row>
    <row r="661" spans="1:42" ht="12.75" customHeight="1" x14ac:dyDescent="0.2">
      <c r="A661" s="482"/>
      <c r="B661" s="482"/>
      <c r="C661" s="482"/>
      <c r="D661" s="482"/>
      <c r="E661" s="482"/>
      <c r="F661" s="482"/>
      <c r="G661" s="482"/>
      <c r="H661" s="482"/>
      <c r="I661" s="482"/>
      <c r="J661" s="482"/>
      <c r="K661" s="482"/>
      <c r="L661" s="482"/>
      <c r="M661" s="482"/>
      <c r="N661" s="482"/>
      <c r="O661" s="482"/>
      <c r="P661" s="482"/>
      <c r="Q661" s="482"/>
      <c r="R661" s="482"/>
      <c r="S661" s="482"/>
      <c r="T661" s="482"/>
      <c r="U661" s="482"/>
      <c r="V661" s="482"/>
      <c r="W661" s="482"/>
      <c r="X661" s="482"/>
      <c r="Y661" s="482"/>
      <c r="Z661" s="482"/>
      <c r="AA661" s="482"/>
      <c r="AB661" s="482"/>
      <c r="AC661" s="482"/>
      <c r="AD661" s="482"/>
      <c r="AE661" s="482"/>
      <c r="AF661" s="482"/>
      <c r="AG661" s="482"/>
      <c r="AH661" s="482"/>
      <c r="AI661" s="482"/>
      <c r="AJ661" s="482"/>
      <c r="AK661" s="482"/>
      <c r="AL661" s="482"/>
      <c r="AM661" s="482"/>
      <c r="AN661" s="482"/>
      <c r="AO661" s="482"/>
      <c r="AP661" s="482"/>
    </row>
    <row r="662" spans="1:42" ht="12.75" customHeight="1" x14ac:dyDescent="0.2">
      <c r="A662" s="482"/>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2"/>
      <c r="Z662" s="482"/>
      <c r="AA662" s="482"/>
      <c r="AB662" s="482"/>
      <c r="AC662" s="482"/>
      <c r="AD662" s="482"/>
      <c r="AE662" s="482"/>
      <c r="AF662" s="482"/>
      <c r="AG662" s="482"/>
      <c r="AH662" s="482"/>
      <c r="AI662" s="482"/>
      <c r="AJ662" s="482"/>
      <c r="AK662" s="482"/>
      <c r="AL662" s="482"/>
      <c r="AM662" s="482"/>
      <c r="AN662" s="482"/>
      <c r="AO662" s="482"/>
      <c r="AP662" s="482"/>
    </row>
    <row r="663" spans="1:42" ht="12.75" customHeight="1" x14ac:dyDescent="0.2">
      <c r="A663" s="482"/>
      <c r="B663" s="482"/>
      <c r="C663" s="482"/>
      <c r="D663" s="482"/>
      <c r="E663" s="482"/>
      <c r="F663" s="482"/>
      <c r="G663" s="482"/>
      <c r="H663" s="482"/>
      <c r="I663" s="482"/>
      <c r="J663" s="482"/>
      <c r="K663" s="482"/>
      <c r="L663" s="482"/>
      <c r="M663" s="482"/>
      <c r="N663" s="482"/>
      <c r="O663" s="482"/>
      <c r="P663" s="482"/>
      <c r="Q663" s="482"/>
      <c r="R663" s="482"/>
      <c r="S663" s="482"/>
      <c r="T663" s="482"/>
      <c r="U663" s="482"/>
      <c r="V663" s="482"/>
      <c r="W663" s="482"/>
      <c r="X663" s="482"/>
      <c r="Y663" s="482"/>
      <c r="Z663" s="482"/>
      <c r="AA663" s="482"/>
      <c r="AB663" s="482"/>
      <c r="AC663" s="482"/>
      <c r="AD663" s="482"/>
      <c r="AE663" s="482"/>
      <c r="AF663" s="482"/>
      <c r="AG663" s="482"/>
      <c r="AH663" s="482"/>
      <c r="AI663" s="482"/>
      <c r="AJ663" s="482"/>
      <c r="AK663" s="482"/>
      <c r="AL663" s="482"/>
      <c r="AM663" s="482"/>
      <c r="AN663" s="482"/>
      <c r="AO663" s="482"/>
      <c r="AP663" s="482"/>
    </row>
    <row r="664" spans="1:42" ht="12.75" customHeight="1" x14ac:dyDescent="0.2">
      <c r="A664" s="482"/>
      <c r="B664" s="482"/>
      <c r="C664" s="482"/>
      <c r="D664" s="482"/>
      <c r="E664" s="482"/>
      <c r="F664" s="482"/>
      <c r="G664" s="482"/>
      <c r="H664" s="482"/>
      <c r="I664" s="482"/>
      <c r="J664" s="482"/>
      <c r="K664" s="482"/>
      <c r="L664" s="482"/>
      <c r="M664" s="482"/>
      <c r="N664" s="482"/>
      <c r="O664" s="482"/>
      <c r="P664" s="482"/>
      <c r="Q664" s="482"/>
      <c r="R664" s="482"/>
      <c r="S664" s="482"/>
      <c r="T664" s="482"/>
      <c r="U664" s="482"/>
      <c r="V664" s="482"/>
      <c r="W664" s="482"/>
      <c r="X664" s="482"/>
      <c r="Y664" s="482"/>
      <c r="Z664" s="482"/>
      <c r="AA664" s="482"/>
      <c r="AB664" s="482"/>
      <c r="AC664" s="482"/>
      <c r="AD664" s="482"/>
      <c r="AE664" s="482"/>
      <c r="AF664" s="482"/>
      <c r="AG664" s="482"/>
      <c r="AH664" s="482"/>
      <c r="AI664" s="482"/>
      <c r="AJ664" s="482"/>
      <c r="AK664" s="482"/>
      <c r="AL664" s="482"/>
      <c r="AM664" s="482"/>
      <c r="AN664" s="482"/>
      <c r="AO664" s="482"/>
      <c r="AP664" s="482"/>
    </row>
    <row r="665" spans="1:42" ht="12.75" customHeight="1" x14ac:dyDescent="0.2">
      <c r="A665" s="482"/>
      <c r="B665" s="482"/>
      <c r="C665" s="482"/>
      <c r="D665" s="482"/>
      <c r="E665" s="482"/>
      <c r="F665" s="482"/>
      <c r="G665" s="482"/>
      <c r="H665" s="482"/>
      <c r="I665" s="482"/>
      <c r="J665" s="482"/>
      <c r="K665" s="482"/>
      <c r="L665" s="482"/>
      <c r="M665" s="482"/>
      <c r="N665" s="482"/>
      <c r="O665" s="482"/>
      <c r="P665" s="482"/>
      <c r="Q665" s="482"/>
      <c r="R665" s="482"/>
      <c r="S665" s="482"/>
      <c r="T665" s="482"/>
      <c r="U665" s="482"/>
      <c r="V665" s="482"/>
      <c r="W665" s="482"/>
      <c r="X665" s="482"/>
      <c r="Y665" s="482"/>
      <c r="Z665" s="482"/>
      <c r="AA665" s="482"/>
      <c r="AB665" s="482"/>
      <c r="AC665" s="482"/>
      <c r="AD665" s="482"/>
      <c r="AE665" s="482"/>
      <c r="AF665" s="482"/>
      <c r="AG665" s="482"/>
      <c r="AH665" s="482"/>
      <c r="AI665" s="482"/>
      <c r="AJ665" s="482"/>
      <c r="AK665" s="482"/>
      <c r="AL665" s="482"/>
      <c r="AM665" s="482"/>
      <c r="AN665" s="482"/>
      <c r="AO665" s="482"/>
      <c r="AP665" s="482"/>
    </row>
    <row r="666" spans="1:42" ht="12.75" customHeight="1" x14ac:dyDescent="0.2">
      <c r="A666" s="482"/>
      <c r="B666" s="482"/>
      <c r="C666" s="482"/>
      <c r="D666" s="482"/>
      <c r="E666" s="482"/>
      <c r="F666" s="482"/>
      <c r="G666" s="482"/>
      <c r="H666" s="482"/>
      <c r="I666" s="482"/>
      <c r="J666" s="482"/>
      <c r="K666" s="482"/>
      <c r="L666" s="482"/>
      <c r="M666" s="482"/>
      <c r="N666" s="482"/>
      <c r="O666" s="482"/>
      <c r="P666" s="482"/>
      <c r="Q666" s="482"/>
      <c r="R666" s="482"/>
      <c r="S666" s="482"/>
      <c r="T666" s="482"/>
      <c r="U666" s="482"/>
      <c r="V666" s="482"/>
      <c r="W666" s="482"/>
      <c r="X666" s="482"/>
      <c r="Y666" s="482"/>
      <c r="Z666" s="482"/>
      <c r="AA666" s="482"/>
      <c r="AB666" s="482"/>
      <c r="AC666" s="482"/>
      <c r="AD666" s="482"/>
      <c r="AE666" s="482"/>
      <c r="AF666" s="482"/>
      <c r="AG666" s="482"/>
      <c r="AH666" s="482"/>
      <c r="AI666" s="482"/>
      <c r="AJ666" s="482"/>
      <c r="AK666" s="482"/>
      <c r="AL666" s="482"/>
      <c r="AM666" s="482"/>
      <c r="AN666" s="482"/>
      <c r="AO666" s="482"/>
      <c r="AP666" s="482"/>
    </row>
    <row r="667" spans="1:42" ht="12.75" customHeight="1" x14ac:dyDescent="0.2">
      <c r="A667" s="482"/>
      <c r="B667" s="482"/>
      <c r="C667" s="482"/>
      <c r="D667" s="482"/>
      <c r="E667" s="482"/>
      <c r="F667" s="482"/>
      <c r="G667" s="482"/>
      <c r="H667" s="482"/>
      <c r="I667" s="482"/>
      <c r="J667" s="482"/>
      <c r="K667" s="482"/>
      <c r="L667" s="482"/>
      <c r="M667" s="482"/>
      <c r="N667" s="482"/>
      <c r="O667" s="482"/>
      <c r="P667" s="482"/>
      <c r="Q667" s="482"/>
      <c r="R667" s="482"/>
      <c r="S667" s="482"/>
      <c r="T667" s="482"/>
      <c r="U667" s="482"/>
      <c r="V667" s="482"/>
      <c r="W667" s="482"/>
      <c r="X667" s="482"/>
      <c r="Y667" s="482"/>
      <c r="Z667" s="482"/>
      <c r="AA667" s="482"/>
      <c r="AB667" s="482"/>
      <c r="AC667" s="482"/>
      <c r="AD667" s="482"/>
      <c r="AE667" s="482"/>
      <c r="AF667" s="482"/>
      <c r="AG667" s="482"/>
      <c r="AH667" s="482"/>
      <c r="AI667" s="482"/>
      <c r="AJ667" s="482"/>
      <c r="AK667" s="482"/>
      <c r="AL667" s="482"/>
      <c r="AM667" s="482"/>
      <c r="AN667" s="482"/>
      <c r="AO667" s="482"/>
      <c r="AP667" s="482"/>
    </row>
    <row r="668" spans="1:42" ht="12.75" customHeight="1" x14ac:dyDescent="0.2">
      <c r="A668" s="482"/>
      <c r="B668" s="482"/>
      <c r="C668" s="482"/>
      <c r="D668" s="482"/>
      <c r="E668" s="482"/>
      <c r="F668" s="482"/>
      <c r="G668" s="482"/>
      <c r="H668" s="482"/>
      <c r="I668" s="482"/>
      <c r="J668" s="482"/>
      <c r="K668" s="482"/>
      <c r="L668" s="482"/>
      <c r="M668" s="482"/>
      <c r="N668" s="482"/>
      <c r="O668" s="482"/>
      <c r="P668" s="482"/>
      <c r="Q668" s="482"/>
      <c r="R668" s="482"/>
      <c r="S668" s="482"/>
      <c r="T668" s="482"/>
      <c r="U668" s="482"/>
      <c r="V668" s="482"/>
      <c r="W668" s="482"/>
      <c r="X668" s="482"/>
      <c r="Y668" s="482"/>
      <c r="Z668" s="482"/>
      <c r="AA668" s="482"/>
      <c r="AB668" s="482"/>
      <c r="AC668" s="482"/>
      <c r="AD668" s="482"/>
      <c r="AE668" s="482"/>
      <c r="AF668" s="482"/>
      <c r="AG668" s="482"/>
      <c r="AH668" s="482"/>
      <c r="AI668" s="482"/>
      <c r="AJ668" s="482"/>
      <c r="AK668" s="482"/>
      <c r="AL668" s="482"/>
      <c r="AM668" s="482"/>
      <c r="AN668" s="482"/>
      <c r="AO668" s="482"/>
      <c r="AP668" s="482"/>
    </row>
    <row r="669" spans="1:42" ht="12.75" customHeight="1" x14ac:dyDescent="0.2">
      <c r="A669" s="482"/>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c r="AB669" s="482"/>
      <c r="AC669" s="482"/>
      <c r="AD669" s="482"/>
      <c r="AE669" s="482"/>
      <c r="AF669" s="482"/>
      <c r="AG669" s="482"/>
      <c r="AH669" s="482"/>
      <c r="AI669" s="482"/>
      <c r="AJ669" s="482"/>
      <c r="AK669" s="482"/>
      <c r="AL669" s="482"/>
      <c r="AM669" s="482"/>
      <c r="AN669" s="482"/>
      <c r="AO669" s="482"/>
      <c r="AP669" s="482"/>
    </row>
    <row r="670" spans="1:42" ht="12.75" customHeight="1" x14ac:dyDescent="0.2">
      <c r="A670" s="482"/>
      <c r="B670" s="482"/>
      <c r="C670" s="482"/>
      <c r="D670" s="482"/>
      <c r="E670" s="482"/>
      <c r="F670" s="482"/>
      <c r="G670" s="482"/>
      <c r="H670" s="482"/>
      <c r="I670" s="482"/>
      <c r="J670" s="482"/>
      <c r="K670" s="482"/>
      <c r="L670" s="482"/>
      <c r="M670" s="482"/>
      <c r="N670" s="482"/>
      <c r="O670" s="482"/>
      <c r="P670" s="482"/>
      <c r="Q670" s="482"/>
      <c r="R670" s="482"/>
      <c r="S670" s="482"/>
      <c r="T670" s="482"/>
      <c r="U670" s="482"/>
      <c r="V670" s="482"/>
      <c r="W670" s="482"/>
      <c r="X670" s="482"/>
      <c r="Y670" s="482"/>
      <c r="Z670" s="482"/>
      <c r="AA670" s="482"/>
      <c r="AB670" s="482"/>
      <c r="AC670" s="482"/>
      <c r="AD670" s="482"/>
      <c r="AE670" s="482"/>
      <c r="AF670" s="482"/>
      <c r="AG670" s="482"/>
      <c r="AH670" s="482"/>
      <c r="AI670" s="482"/>
      <c r="AJ670" s="482"/>
      <c r="AK670" s="482"/>
      <c r="AL670" s="482"/>
      <c r="AM670" s="482"/>
      <c r="AN670" s="482"/>
      <c r="AO670" s="482"/>
      <c r="AP670" s="482"/>
    </row>
    <row r="671" spans="1:42" ht="12.75" customHeight="1" x14ac:dyDescent="0.2">
      <c r="A671" s="482"/>
      <c r="B671" s="482"/>
      <c r="C671" s="482"/>
      <c r="D671" s="482"/>
      <c r="E671" s="482"/>
      <c r="F671" s="482"/>
      <c r="G671" s="482"/>
      <c r="H671" s="482"/>
      <c r="I671" s="482"/>
      <c r="J671" s="482"/>
      <c r="K671" s="482"/>
      <c r="L671" s="482"/>
      <c r="M671" s="482"/>
      <c r="N671" s="482"/>
      <c r="O671" s="482"/>
      <c r="P671" s="482"/>
      <c r="Q671" s="482"/>
      <c r="R671" s="482"/>
      <c r="S671" s="482"/>
      <c r="T671" s="482"/>
      <c r="U671" s="482"/>
      <c r="V671" s="482"/>
      <c r="W671" s="482"/>
      <c r="X671" s="482"/>
      <c r="Y671" s="482"/>
      <c r="Z671" s="482"/>
      <c r="AA671" s="482"/>
      <c r="AB671" s="482"/>
      <c r="AC671" s="482"/>
      <c r="AD671" s="482"/>
      <c r="AE671" s="482"/>
      <c r="AF671" s="482"/>
      <c r="AG671" s="482"/>
      <c r="AH671" s="482"/>
      <c r="AI671" s="482"/>
      <c r="AJ671" s="482"/>
      <c r="AK671" s="482"/>
      <c r="AL671" s="482"/>
      <c r="AM671" s="482"/>
      <c r="AN671" s="482"/>
      <c r="AO671" s="482"/>
      <c r="AP671" s="482"/>
    </row>
    <row r="672" spans="1:42" ht="12.75" customHeight="1" x14ac:dyDescent="0.2">
      <c r="A672" s="482"/>
      <c r="B672" s="482"/>
      <c r="C672" s="482"/>
      <c r="D672" s="482"/>
      <c r="E672" s="482"/>
      <c r="F672" s="482"/>
      <c r="G672" s="482"/>
      <c r="H672" s="482"/>
      <c r="I672" s="482"/>
      <c r="J672" s="482"/>
      <c r="K672" s="482"/>
      <c r="L672" s="482"/>
      <c r="M672" s="482"/>
      <c r="N672" s="482"/>
      <c r="O672" s="482"/>
      <c r="P672" s="482"/>
      <c r="Q672" s="482"/>
      <c r="R672" s="482"/>
      <c r="S672" s="482"/>
      <c r="T672" s="482"/>
      <c r="U672" s="482"/>
      <c r="V672" s="482"/>
      <c r="W672" s="482"/>
      <c r="X672" s="482"/>
      <c r="Y672" s="482"/>
      <c r="Z672" s="482"/>
      <c r="AA672" s="482"/>
      <c r="AB672" s="482"/>
      <c r="AC672" s="482"/>
      <c r="AD672" s="482"/>
      <c r="AE672" s="482"/>
      <c r="AF672" s="482"/>
      <c r="AG672" s="482"/>
      <c r="AH672" s="482"/>
      <c r="AI672" s="482"/>
      <c r="AJ672" s="482"/>
      <c r="AK672" s="482"/>
      <c r="AL672" s="482"/>
      <c r="AM672" s="482"/>
      <c r="AN672" s="482"/>
      <c r="AO672" s="482"/>
      <c r="AP672" s="482"/>
    </row>
    <row r="673" spans="1:42" ht="12.75" customHeight="1" x14ac:dyDescent="0.2">
      <c r="A673" s="482"/>
      <c r="B673" s="482"/>
      <c r="C673" s="482"/>
      <c r="D673" s="482"/>
      <c r="E673" s="482"/>
      <c r="F673" s="482"/>
      <c r="G673" s="482"/>
      <c r="H673" s="482"/>
      <c r="I673" s="482"/>
      <c r="J673" s="482"/>
      <c r="K673" s="482"/>
      <c r="L673" s="482"/>
      <c r="M673" s="482"/>
      <c r="N673" s="482"/>
      <c r="O673" s="482"/>
      <c r="P673" s="482"/>
      <c r="Q673" s="482"/>
      <c r="R673" s="482"/>
      <c r="S673" s="482"/>
      <c r="T673" s="482"/>
      <c r="U673" s="482"/>
      <c r="V673" s="482"/>
      <c r="W673" s="482"/>
      <c r="X673" s="482"/>
      <c r="Y673" s="482"/>
      <c r="Z673" s="482"/>
      <c r="AA673" s="482"/>
      <c r="AB673" s="482"/>
      <c r="AC673" s="482"/>
      <c r="AD673" s="482"/>
      <c r="AE673" s="482"/>
      <c r="AF673" s="482"/>
      <c r="AG673" s="482"/>
      <c r="AH673" s="482"/>
      <c r="AI673" s="482"/>
      <c r="AJ673" s="482"/>
      <c r="AK673" s="482"/>
      <c r="AL673" s="482"/>
      <c r="AM673" s="482"/>
      <c r="AN673" s="482"/>
      <c r="AO673" s="482"/>
      <c r="AP673" s="482"/>
    </row>
    <row r="674" spans="1:42" ht="12.75" customHeight="1" x14ac:dyDescent="0.2">
      <c r="A674" s="482"/>
      <c r="B674" s="482"/>
      <c r="C674" s="482"/>
      <c r="D674" s="482"/>
      <c r="E674" s="482"/>
      <c r="F674" s="482"/>
      <c r="G674" s="482"/>
      <c r="H674" s="482"/>
      <c r="I674" s="482"/>
      <c r="J674" s="482"/>
      <c r="K674" s="482"/>
      <c r="L674" s="482"/>
      <c r="M674" s="482"/>
      <c r="N674" s="482"/>
      <c r="O674" s="482"/>
      <c r="P674" s="482"/>
      <c r="Q674" s="482"/>
      <c r="R674" s="482"/>
      <c r="S674" s="482"/>
      <c r="T674" s="482"/>
      <c r="U674" s="482"/>
      <c r="V674" s="482"/>
      <c r="W674" s="482"/>
      <c r="X674" s="482"/>
      <c r="Y674" s="482"/>
      <c r="Z674" s="482"/>
      <c r="AA674" s="482"/>
      <c r="AB674" s="482"/>
      <c r="AC674" s="482"/>
      <c r="AD674" s="482"/>
      <c r="AE674" s="482"/>
      <c r="AF674" s="482"/>
      <c r="AG674" s="482"/>
      <c r="AH674" s="482"/>
      <c r="AI674" s="482"/>
      <c r="AJ674" s="482"/>
      <c r="AK674" s="482"/>
      <c r="AL674" s="482"/>
      <c r="AM674" s="482"/>
      <c r="AN674" s="482"/>
      <c r="AO674" s="482"/>
      <c r="AP674" s="482"/>
    </row>
    <row r="675" spans="1:42" ht="12.75" customHeight="1" x14ac:dyDescent="0.2">
      <c r="A675" s="482"/>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482"/>
      <c r="AC675" s="482"/>
      <c r="AD675" s="482"/>
      <c r="AE675" s="482"/>
      <c r="AF675" s="482"/>
      <c r="AG675" s="482"/>
      <c r="AH675" s="482"/>
      <c r="AI675" s="482"/>
      <c r="AJ675" s="482"/>
      <c r="AK675" s="482"/>
      <c r="AL675" s="482"/>
      <c r="AM675" s="482"/>
      <c r="AN675" s="482"/>
      <c r="AO675" s="482"/>
      <c r="AP675" s="482"/>
    </row>
    <row r="676" spans="1:42" ht="12.75" customHeight="1" x14ac:dyDescent="0.2">
      <c r="A676" s="482"/>
      <c r="B676" s="482"/>
      <c r="C676" s="482"/>
      <c r="D676" s="482"/>
      <c r="E676" s="482"/>
      <c r="F676" s="482"/>
      <c r="G676" s="482"/>
      <c r="H676" s="482"/>
      <c r="I676" s="482"/>
      <c r="J676" s="482"/>
      <c r="K676" s="482"/>
      <c r="L676" s="482"/>
      <c r="M676" s="482"/>
      <c r="N676" s="482"/>
      <c r="O676" s="482"/>
      <c r="P676" s="482"/>
      <c r="Q676" s="482"/>
      <c r="R676" s="482"/>
      <c r="S676" s="482"/>
      <c r="T676" s="482"/>
      <c r="U676" s="482"/>
      <c r="V676" s="482"/>
      <c r="W676" s="482"/>
      <c r="X676" s="482"/>
      <c r="Y676" s="482"/>
      <c r="Z676" s="482"/>
      <c r="AA676" s="482"/>
      <c r="AB676" s="482"/>
      <c r="AC676" s="482"/>
      <c r="AD676" s="482"/>
      <c r="AE676" s="482"/>
      <c r="AF676" s="482"/>
      <c r="AG676" s="482"/>
      <c r="AH676" s="482"/>
      <c r="AI676" s="482"/>
      <c r="AJ676" s="482"/>
      <c r="AK676" s="482"/>
      <c r="AL676" s="482"/>
      <c r="AM676" s="482"/>
      <c r="AN676" s="482"/>
      <c r="AO676" s="482"/>
      <c r="AP676" s="482"/>
    </row>
    <row r="677" spans="1:42" ht="12.75" customHeight="1" x14ac:dyDescent="0.2">
      <c r="A677" s="482"/>
      <c r="B677" s="482"/>
      <c r="C677" s="482"/>
      <c r="D677" s="482"/>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482"/>
      <c r="AE677" s="482"/>
      <c r="AF677" s="482"/>
      <c r="AG677" s="482"/>
      <c r="AH677" s="482"/>
      <c r="AI677" s="482"/>
      <c r="AJ677" s="482"/>
      <c r="AK677" s="482"/>
      <c r="AL677" s="482"/>
      <c r="AM677" s="482"/>
      <c r="AN677" s="482"/>
      <c r="AO677" s="482"/>
      <c r="AP677" s="482"/>
    </row>
    <row r="678" spans="1:42" ht="12.75" customHeight="1" x14ac:dyDescent="0.2">
      <c r="A678" s="482"/>
      <c r="B678" s="482"/>
      <c r="C678" s="482"/>
      <c r="D678" s="482"/>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482"/>
      <c r="AE678" s="482"/>
      <c r="AF678" s="482"/>
      <c r="AG678" s="482"/>
      <c r="AH678" s="482"/>
      <c r="AI678" s="482"/>
      <c r="AJ678" s="482"/>
      <c r="AK678" s="482"/>
      <c r="AL678" s="482"/>
      <c r="AM678" s="482"/>
      <c r="AN678" s="482"/>
      <c r="AO678" s="482"/>
      <c r="AP678" s="482"/>
    </row>
    <row r="679" spans="1:42" ht="12.75" customHeight="1" x14ac:dyDescent="0.2">
      <c r="A679" s="482"/>
      <c r="B679" s="482"/>
      <c r="C679" s="482"/>
      <c r="D679" s="482"/>
      <c r="E679" s="482"/>
      <c r="F679" s="482"/>
      <c r="G679" s="482"/>
      <c r="H679" s="482"/>
      <c r="I679" s="482"/>
      <c r="J679" s="482"/>
      <c r="K679" s="482"/>
      <c r="L679" s="482"/>
      <c r="M679" s="482"/>
      <c r="N679" s="482"/>
      <c r="O679" s="482"/>
      <c r="P679" s="482"/>
      <c r="Q679" s="482"/>
      <c r="R679" s="482"/>
      <c r="S679" s="482"/>
      <c r="T679" s="482"/>
      <c r="U679" s="482"/>
      <c r="V679" s="482"/>
      <c r="W679" s="482"/>
      <c r="X679" s="482"/>
      <c r="Y679" s="482"/>
      <c r="Z679" s="482"/>
      <c r="AA679" s="482"/>
      <c r="AB679" s="482"/>
      <c r="AC679" s="482"/>
      <c r="AD679" s="482"/>
      <c r="AE679" s="482"/>
      <c r="AF679" s="482"/>
      <c r="AG679" s="482"/>
      <c r="AH679" s="482"/>
      <c r="AI679" s="482"/>
      <c r="AJ679" s="482"/>
      <c r="AK679" s="482"/>
      <c r="AL679" s="482"/>
      <c r="AM679" s="482"/>
      <c r="AN679" s="482"/>
      <c r="AO679" s="482"/>
      <c r="AP679" s="482"/>
    </row>
    <row r="680" spans="1:42" ht="12.75" customHeight="1" x14ac:dyDescent="0.2">
      <c r="A680" s="482"/>
      <c r="B680" s="482"/>
      <c r="C680" s="482"/>
      <c r="D680" s="482"/>
      <c r="E680" s="482"/>
      <c r="F680" s="482"/>
      <c r="G680" s="482"/>
      <c r="H680" s="482"/>
      <c r="I680" s="482"/>
      <c r="J680" s="482"/>
      <c r="K680" s="482"/>
      <c r="L680" s="482"/>
      <c r="M680" s="482"/>
      <c r="N680" s="482"/>
      <c r="O680" s="482"/>
      <c r="P680" s="482"/>
      <c r="Q680" s="482"/>
      <c r="R680" s="482"/>
      <c r="S680" s="482"/>
      <c r="T680" s="482"/>
      <c r="U680" s="482"/>
      <c r="V680" s="482"/>
      <c r="W680" s="482"/>
      <c r="X680" s="482"/>
      <c r="Y680" s="482"/>
      <c r="Z680" s="482"/>
      <c r="AA680" s="482"/>
      <c r="AB680" s="482"/>
      <c r="AC680" s="482"/>
      <c r="AD680" s="482"/>
      <c r="AE680" s="482"/>
      <c r="AF680" s="482"/>
      <c r="AG680" s="482"/>
      <c r="AH680" s="482"/>
      <c r="AI680" s="482"/>
      <c r="AJ680" s="482"/>
      <c r="AK680" s="482"/>
      <c r="AL680" s="482"/>
      <c r="AM680" s="482"/>
      <c r="AN680" s="482"/>
      <c r="AO680" s="482"/>
      <c r="AP680" s="482"/>
    </row>
    <row r="681" spans="1:42" ht="12.75" customHeight="1" x14ac:dyDescent="0.2">
      <c r="A681" s="482"/>
      <c r="B681" s="482"/>
      <c r="C681" s="482"/>
      <c r="D681" s="482"/>
      <c r="E681" s="482"/>
      <c r="F681" s="482"/>
      <c r="G681" s="482"/>
      <c r="H681" s="482"/>
      <c r="I681" s="482"/>
      <c r="J681" s="482"/>
      <c r="K681" s="482"/>
      <c r="L681" s="482"/>
      <c r="M681" s="482"/>
      <c r="N681" s="482"/>
      <c r="O681" s="482"/>
      <c r="P681" s="482"/>
      <c r="Q681" s="482"/>
      <c r="R681" s="482"/>
      <c r="S681" s="482"/>
      <c r="T681" s="482"/>
      <c r="U681" s="482"/>
      <c r="V681" s="482"/>
      <c r="W681" s="482"/>
      <c r="X681" s="482"/>
      <c r="Y681" s="482"/>
      <c r="Z681" s="482"/>
      <c r="AA681" s="482"/>
      <c r="AB681" s="482"/>
      <c r="AC681" s="482"/>
      <c r="AD681" s="482"/>
      <c r="AE681" s="482"/>
      <c r="AF681" s="482"/>
      <c r="AG681" s="482"/>
      <c r="AH681" s="482"/>
      <c r="AI681" s="482"/>
      <c r="AJ681" s="482"/>
      <c r="AK681" s="482"/>
      <c r="AL681" s="482"/>
      <c r="AM681" s="482"/>
      <c r="AN681" s="482"/>
      <c r="AO681" s="482"/>
      <c r="AP681" s="482"/>
    </row>
    <row r="682" spans="1:42" ht="12.75" customHeight="1" x14ac:dyDescent="0.2">
      <c r="A682" s="482"/>
      <c r="B682" s="482"/>
      <c r="C682" s="482"/>
      <c r="D682" s="482"/>
      <c r="E682" s="482"/>
      <c r="F682" s="482"/>
      <c r="G682" s="482"/>
      <c r="H682" s="482"/>
      <c r="I682" s="482"/>
      <c r="J682" s="482"/>
      <c r="K682" s="482"/>
      <c r="L682" s="482"/>
      <c r="M682" s="482"/>
      <c r="N682" s="482"/>
      <c r="O682" s="482"/>
      <c r="P682" s="482"/>
      <c r="Q682" s="482"/>
      <c r="R682" s="482"/>
      <c r="S682" s="482"/>
      <c r="T682" s="482"/>
      <c r="U682" s="482"/>
      <c r="V682" s="482"/>
      <c r="W682" s="482"/>
      <c r="X682" s="482"/>
      <c r="Y682" s="482"/>
      <c r="Z682" s="482"/>
      <c r="AA682" s="482"/>
      <c r="AB682" s="482"/>
      <c r="AC682" s="482"/>
      <c r="AD682" s="482"/>
      <c r="AE682" s="482"/>
      <c r="AF682" s="482"/>
      <c r="AG682" s="482"/>
      <c r="AH682" s="482"/>
      <c r="AI682" s="482"/>
      <c r="AJ682" s="482"/>
      <c r="AK682" s="482"/>
      <c r="AL682" s="482"/>
      <c r="AM682" s="482"/>
      <c r="AN682" s="482"/>
      <c r="AO682" s="482"/>
      <c r="AP682" s="482"/>
    </row>
    <row r="683" spans="1:42" ht="12.75" customHeight="1" x14ac:dyDescent="0.2">
      <c r="A683" s="482"/>
      <c r="B683" s="482"/>
      <c r="C683" s="482"/>
      <c r="D683" s="482"/>
      <c r="E683" s="482"/>
      <c r="F683" s="482"/>
      <c r="G683" s="482"/>
      <c r="H683" s="482"/>
      <c r="I683" s="482"/>
      <c r="J683" s="482"/>
      <c r="K683" s="482"/>
      <c r="L683" s="482"/>
      <c r="M683" s="482"/>
      <c r="N683" s="482"/>
      <c r="O683" s="482"/>
      <c r="P683" s="482"/>
      <c r="Q683" s="482"/>
      <c r="R683" s="482"/>
      <c r="S683" s="482"/>
      <c r="T683" s="482"/>
      <c r="U683" s="482"/>
      <c r="V683" s="482"/>
      <c r="W683" s="482"/>
      <c r="X683" s="482"/>
      <c r="Y683" s="482"/>
      <c r="Z683" s="482"/>
      <c r="AA683" s="482"/>
      <c r="AB683" s="482"/>
      <c r="AC683" s="482"/>
      <c r="AD683" s="482"/>
      <c r="AE683" s="482"/>
      <c r="AF683" s="482"/>
      <c r="AG683" s="482"/>
      <c r="AH683" s="482"/>
      <c r="AI683" s="482"/>
      <c r="AJ683" s="482"/>
      <c r="AK683" s="482"/>
      <c r="AL683" s="482"/>
      <c r="AM683" s="482"/>
      <c r="AN683" s="482"/>
      <c r="AO683" s="482"/>
      <c r="AP683" s="482"/>
    </row>
    <row r="684" spans="1:42" ht="12.75" customHeight="1" x14ac:dyDescent="0.2">
      <c r="A684" s="482"/>
      <c r="B684" s="482"/>
      <c r="C684" s="482"/>
      <c r="D684" s="482"/>
      <c r="E684" s="482"/>
      <c r="F684" s="482"/>
      <c r="G684" s="482"/>
      <c r="H684" s="482"/>
      <c r="I684" s="482"/>
      <c r="J684" s="482"/>
      <c r="K684" s="482"/>
      <c r="L684" s="482"/>
      <c r="M684" s="482"/>
      <c r="N684" s="482"/>
      <c r="O684" s="482"/>
      <c r="P684" s="482"/>
      <c r="Q684" s="482"/>
      <c r="R684" s="482"/>
      <c r="S684" s="482"/>
      <c r="T684" s="482"/>
      <c r="U684" s="482"/>
      <c r="V684" s="482"/>
      <c r="W684" s="482"/>
      <c r="X684" s="482"/>
      <c r="Y684" s="482"/>
      <c r="Z684" s="482"/>
      <c r="AA684" s="482"/>
      <c r="AB684" s="482"/>
      <c r="AC684" s="482"/>
      <c r="AD684" s="482"/>
      <c r="AE684" s="482"/>
      <c r="AF684" s="482"/>
      <c r="AG684" s="482"/>
      <c r="AH684" s="482"/>
      <c r="AI684" s="482"/>
      <c r="AJ684" s="482"/>
      <c r="AK684" s="482"/>
      <c r="AL684" s="482"/>
      <c r="AM684" s="482"/>
      <c r="AN684" s="482"/>
      <c r="AO684" s="482"/>
      <c r="AP684" s="482"/>
    </row>
    <row r="685" spans="1:42" ht="12.75" customHeight="1" x14ac:dyDescent="0.2">
      <c r="A685" s="482"/>
      <c r="B685" s="482"/>
      <c r="C685" s="482"/>
      <c r="D685" s="482"/>
      <c r="E685" s="482"/>
      <c r="F685" s="482"/>
      <c r="G685" s="482"/>
      <c r="H685" s="482"/>
      <c r="I685" s="482"/>
      <c r="J685" s="482"/>
      <c r="K685" s="482"/>
      <c r="L685" s="482"/>
      <c r="M685" s="482"/>
      <c r="N685" s="482"/>
      <c r="O685" s="482"/>
      <c r="P685" s="482"/>
      <c r="Q685" s="482"/>
      <c r="R685" s="482"/>
      <c r="S685" s="482"/>
      <c r="T685" s="482"/>
      <c r="U685" s="482"/>
      <c r="V685" s="482"/>
      <c r="W685" s="482"/>
      <c r="X685" s="482"/>
      <c r="Y685" s="482"/>
      <c r="Z685" s="482"/>
      <c r="AA685" s="482"/>
      <c r="AB685" s="482"/>
      <c r="AC685" s="482"/>
      <c r="AD685" s="482"/>
      <c r="AE685" s="482"/>
      <c r="AF685" s="482"/>
      <c r="AG685" s="482"/>
      <c r="AH685" s="482"/>
      <c r="AI685" s="482"/>
      <c r="AJ685" s="482"/>
      <c r="AK685" s="482"/>
      <c r="AL685" s="482"/>
      <c r="AM685" s="482"/>
      <c r="AN685" s="482"/>
      <c r="AO685" s="482"/>
      <c r="AP685" s="482"/>
    </row>
    <row r="686" spans="1:42" ht="12.75" customHeight="1" x14ac:dyDescent="0.2">
      <c r="A686" s="482"/>
      <c r="B686" s="482"/>
      <c r="C686" s="482"/>
      <c r="D686" s="482"/>
      <c r="E686" s="482"/>
      <c r="F686" s="482"/>
      <c r="G686" s="482"/>
      <c r="H686" s="482"/>
      <c r="I686" s="482"/>
      <c r="J686" s="482"/>
      <c r="K686" s="482"/>
      <c r="L686" s="482"/>
      <c r="M686" s="482"/>
      <c r="N686" s="482"/>
      <c r="O686" s="482"/>
      <c r="P686" s="482"/>
      <c r="Q686" s="482"/>
      <c r="R686" s="482"/>
      <c r="S686" s="482"/>
      <c r="T686" s="482"/>
      <c r="U686" s="482"/>
      <c r="V686" s="482"/>
      <c r="W686" s="482"/>
      <c r="X686" s="482"/>
      <c r="Y686" s="482"/>
      <c r="Z686" s="482"/>
      <c r="AA686" s="482"/>
      <c r="AB686" s="482"/>
      <c r="AC686" s="482"/>
      <c r="AD686" s="482"/>
      <c r="AE686" s="482"/>
      <c r="AF686" s="482"/>
      <c r="AG686" s="482"/>
      <c r="AH686" s="482"/>
      <c r="AI686" s="482"/>
      <c r="AJ686" s="482"/>
      <c r="AK686" s="482"/>
      <c r="AL686" s="482"/>
      <c r="AM686" s="482"/>
      <c r="AN686" s="482"/>
      <c r="AO686" s="482"/>
      <c r="AP686" s="482"/>
    </row>
    <row r="687" spans="1:42" ht="12.75" customHeight="1" x14ac:dyDescent="0.2">
      <c r="A687" s="482"/>
      <c r="B687" s="482"/>
      <c r="C687" s="482"/>
      <c r="D687" s="482"/>
      <c r="E687" s="482"/>
      <c r="F687" s="482"/>
      <c r="G687" s="482"/>
      <c r="H687" s="482"/>
      <c r="I687" s="482"/>
      <c r="J687" s="482"/>
      <c r="K687" s="482"/>
      <c r="L687" s="482"/>
      <c r="M687" s="482"/>
      <c r="N687" s="482"/>
      <c r="O687" s="482"/>
      <c r="P687" s="482"/>
      <c r="Q687" s="482"/>
      <c r="R687" s="482"/>
      <c r="S687" s="482"/>
      <c r="T687" s="482"/>
      <c r="U687" s="482"/>
      <c r="V687" s="482"/>
      <c r="W687" s="482"/>
      <c r="X687" s="482"/>
      <c r="Y687" s="482"/>
      <c r="Z687" s="482"/>
      <c r="AA687" s="482"/>
      <c r="AB687" s="482"/>
      <c r="AC687" s="482"/>
      <c r="AD687" s="482"/>
      <c r="AE687" s="482"/>
      <c r="AF687" s="482"/>
      <c r="AG687" s="482"/>
      <c r="AH687" s="482"/>
      <c r="AI687" s="482"/>
      <c r="AJ687" s="482"/>
      <c r="AK687" s="482"/>
      <c r="AL687" s="482"/>
      <c r="AM687" s="482"/>
      <c r="AN687" s="482"/>
      <c r="AO687" s="482"/>
      <c r="AP687" s="482"/>
    </row>
    <row r="688" spans="1:42" ht="12.75" customHeight="1" x14ac:dyDescent="0.2">
      <c r="A688" s="482"/>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82"/>
      <c r="Z688" s="482"/>
      <c r="AA688" s="482"/>
      <c r="AB688" s="482"/>
      <c r="AC688" s="482"/>
      <c r="AD688" s="482"/>
      <c r="AE688" s="482"/>
      <c r="AF688" s="482"/>
      <c r="AG688" s="482"/>
      <c r="AH688" s="482"/>
      <c r="AI688" s="482"/>
      <c r="AJ688" s="482"/>
      <c r="AK688" s="482"/>
      <c r="AL688" s="482"/>
      <c r="AM688" s="482"/>
      <c r="AN688" s="482"/>
      <c r="AO688" s="482"/>
      <c r="AP688" s="482"/>
    </row>
    <row r="689" spans="1:42" ht="12.75" customHeight="1" x14ac:dyDescent="0.2">
      <c r="A689" s="482"/>
      <c r="B689" s="482"/>
      <c r="C689" s="482"/>
      <c r="D689" s="482"/>
      <c r="E689" s="482"/>
      <c r="F689" s="482"/>
      <c r="G689" s="482"/>
      <c r="H689" s="482"/>
      <c r="I689" s="482"/>
      <c r="J689" s="482"/>
      <c r="K689" s="482"/>
      <c r="L689" s="482"/>
      <c r="M689" s="482"/>
      <c r="N689" s="482"/>
      <c r="O689" s="482"/>
      <c r="P689" s="482"/>
      <c r="Q689" s="482"/>
      <c r="R689" s="482"/>
      <c r="S689" s="482"/>
      <c r="T689" s="482"/>
      <c r="U689" s="482"/>
      <c r="V689" s="482"/>
      <c r="W689" s="482"/>
      <c r="X689" s="482"/>
      <c r="Y689" s="482"/>
      <c r="Z689" s="482"/>
      <c r="AA689" s="482"/>
      <c r="AB689" s="482"/>
      <c r="AC689" s="482"/>
      <c r="AD689" s="482"/>
      <c r="AE689" s="482"/>
      <c r="AF689" s="482"/>
      <c r="AG689" s="482"/>
      <c r="AH689" s="482"/>
      <c r="AI689" s="482"/>
      <c r="AJ689" s="482"/>
      <c r="AK689" s="482"/>
      <c r="AL689" s="482"/>
      <c r="AM689" s="482"/>
      <c r="AN689" s="482"/>
      <c r="AO689" s="482"/>
      <c r="AP689" s="482"/>
    </row>
    <row r="690" spans="1:42" ht="12.75" customHeight="1" x14ac:dyDescent="0.2">
      <c r="A690" s="482"/>
      <c r="B690" s="482"/>
      <c r="C690" s="482"/>
      <c r="D690" s="482"/>
      <c r="E690" s="482"/>
      <c r="F690" s="482"/>
      <c r="G690" s="482"/>
      <c r="H690" s="482"/>
      <c r="I690" s="482"/>
      <c r="J690" s="482"/>
      <c r="K690" s="482"/>
      <c r="L690" s="482"/>
      <c r="M690" s="482"/>
      <c r="N690" s="482"/>
      <c r="O690" s="482"/>
      <c r="P690" s="482"/>
      <c r="Q690" s="482"/>
      <c r="R690" s="482"/>
      <c r="S690" s="482"/>
      <c r="T690" s="482"/>
      <c r="U690" s="482"/>
      <c r="V690" s="482"/>
      <c r="W690" s="482"/>
      <c r="X690" s="482"/>
      <c r="Y690" s="482"/>
      <c r="Z690" s="482"/>
      <c r="AA690" s="482"/>
      <c r="AB690" s="482"/>
      <c r="AC690" s="482"/>
      <c r="AD690" s="482"/>
      <c r="AE690" s="482"/>
      <c r="AF690" s="482"/>
      <c r="AG690" s="482"/>
      <c r="AH690" s="482"/>
      <c r="AI690" s="482"/>
      <c r="AJ690" s="482"/>
      <c r="AK690" s="482"/>
      <c r="AL690" s="482"/>
      <c r="AM690" s="482"/>
      <c r="AN690" s="482"/>
      <c r="AO690" s="482"/>
      <c r="AP690" s="482"/>
    </row>
    <row r="691" spans="1:42" ht="12.75" customHeight="1" x14ac:dyDescent="0.2">
      <c r="A691" s="482"/>
      <c r="B691" s="482"/>
      <c r="C691" s="482"/>
      <c r="D691" s="482"/>
      <c r="E691" s="482"/>
      <c r="F691" s="482"/>
      <c r="G691" s="482"/>
      <c r="H691" s="482"/>
      <c r="I691" s="482"/>
      <c r="J691" s="482"/>
      <c r="K691" s="482"/>
      <c r="L691" s="482"/>
      <c r="M691" s="482"/>
      <c r="N691" s="482"/>
      <c r="O691" s="482"/>
      <c r="P691" s="482"/>
      <c r="Q691" s="482"/>
      <c r="R691" s="482"/>
      <c r="S691" s="482"/>
      <c r="T691" s="482"/>
      <c r="U691" s="482"/>
      <c r="V691" s="482"/>
      <c r="W691" s="482"/>
      <c r="X691" s="482"/>
      <c r="Y691" s="482"/>
      <c r="Z691" s="482"/>
      <c r="AA691" s="482"/>
      <c r="AB691" s="482"/>
      <c r="AC691" s="482"/>
      <c r="AD691" s="482"/>
      <c r="AE691" s="482"/>
      <c r="AF691" s="482"/>
      <c r="AG691" s="482"/>
      <c r="AH691" s="482"/>
      <c r="AI691" s="482"/>
      <c r="AJ691" s="482"/>
      <c r="AK691" s="482"/>
      <c r="AL691" s="482"/>
      <c r="AM691" s="482"/>
      <c r="AN691" s="482"/>
      <c r="AO691" s="482"/>
      <c r="AP691" s="482"/>
    </row>
    <row r="692" spans="1:42" ht="12.75" customHeight="1" x14ac:dyDescent="0.2">
      <c r="A692" s="482"/>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2"/>
      <c r="Z692" s="482"/>
      <c r="AA692" s="482"/>
      <c r="AB692" s="482"/>
      <c r="AC692" s="482"/>
      <c r="AD692" s="482"/>
      <c r="AE692" s="482"/>
      <c r="AF692" s="482"/>
      <c r="AG692" s="482"/>
      <c r="AH692" s="482"/>
      <c r="AI692" s="482"/>
      <c r="AJ692" s="482"/>
      <c r="AK692" s="482"/>
      <c r="AL692" s="482"/>
      <c r="AM692" s="482"/>
      <c r="AN692" s="482"/>
      <c r="AO692" s="482"/>
      <c r="AP692" s="482"/>
    </row>
    <row r="693" spans="1:42" ht="12.75" customHeight="1" x14ac:dyDescent="0.2">
      <c r="A693" s="482"/>
      <c r="B693" s="482"/>
      <c r="C693" s="482"/>
      <c r="D693" s="482"/>
      <c r="E693" s="482"/>
      <c r="F693" s="482"/>
      <c r="G693" s="482"/>
      <c r="H693" s="482"/>
      <c r="I693" s="482"/>
      <c r="J693" s="482"/>
      <c r="K693" s="482"/>
      <c r="L693" s="482"/>
      <c r="M693" s="482"/>
      <c r="N693" s="482"/>
      <c r="O693" s="482"/>
      <c r="P693" s="482"/>
      <c r="Q693" s="482"/>
      <c r="R693" s="482"/>
      <c r="S693" s="482"/>
      <c r="T693" s="482"/>
      <c r="U693" s="482"/>
      <c r="V693" s="482"/>
      <c r="W693" s="482"/>
      <c r="X693" s="482"/>
      <c r="Y693" s="482"/>
      <c r="Z693" s="482"/>
      <c r="AA693" s="482"/>
      <c r="AB693" s="482"/>
      <c r="AC693" s="482"/>
      <c r="AD693" s="482"/>
      <c r="AE693" s="482"/>
      <c r="AF693" s="482"/>
      <c r="AG693" s="482"/>
      <c r="AH693" s="482"/>
      <c r="AI693" s="482"/>
      <c r="AJ693" s="482"/>
      <c r="AK693" s="482"/>
      <c r="AL693" s="482"/>
      <c r="AM693" s="482"/>
      <c r="AN693" s="482"/>
      <c r="AO693" s="482"/>
      <c r="AP693" s="482"/>
    </row>
    <row r="694" spans="1:42" ht="12.75" customHeight="1" x14ac:dyDescent="0.2">
      <c r="A694" s="482"/>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82"/>
      <c r="Y694" s="482"/>
      <c r="Z694" s="482"/>
      <c r="AA694" s="482"/>
      <c r="AB694" s="482"/>
      <c r="AC694" s="482"/>
      <c r="AD694" s="482"/>
      <c r="AE694" s="482"/>
      <c r="AF694" s="482"/>
      <c r="AG694" s="482"/>
      <c r="AH694" s="482"/>
      <c r="AI694" s="482"/>
      <c r="AJ694" s="482"/>
      <c r="AK694" s="482"/>
      <c r="AL694" s="482"/>
      <c r="AM694" s="482"/>
      <c r="AN694" s="482"/>
      <c r="AO694" s="482"/>
      <c r="AP694" s="482"/>
    </row>
    <row r="695" spans="1:42" ht="12.75" customHeight="1" x14ac:dyDescent="0.2">
      <c r="A695" s="482"/>
      <c r="B695" s="482"/>
      <c r="C695" s="482"/>
      <c r="D695" s="482"/>
      <c r="E695" s="482"/>
      <c r="F695" s="482"/>
      <c r="G695" s="482"/>
      <c r="H695" s="482"/>
      <c r="I695" s="482"/>
      <c r="J695" s="482"/>
      <c r="K695" s="482"/>
      <c r="L695" s="482"/>
      <c r="M695" s="482"/>
      <c r="N695" s="482"/>
      <c r="O695" s="482"/>
      <c r="P695" s="482"/>
      <c r="Q695" s="482"/>
      <c r="R695" s="482"/>
      <c r="S695" s="482"/>
      <c r="T695" s="482"/>
      <c r="U695" s="482"/>
      <c r="V695" s="482"/>
      <c r="W695" s="482"/>
      <c r="X695" s="482"/>
      <c r="Y695" s="482"/>
      <c r="Z695" s="482"/>
      <c r="AA695" s="482"/>
      <c r="AB695" s="482"/>
      <c r="AC695" s="482"/>
      <c r="AD695" s="482"/>
      <c r="AE695" s="482"/>
      <c r="AF695" s="482"/>
      <c r="AG695" s="482"/>
      <c r="AH695" s="482"/>
      <c r="AI695" s="482"/>
      <c r="AJ695" s="482"/>
      <c r="AK695" s="482"/>
      <c r="AL695" s="482"/>
      <c r="AM695" s="482"/>
      <c r="AN695" s="482"/>
      <c r="AO695" s="482"/>
      <c r="AP695" s="482"/>
    </row>
    <row r="696" spans="1:42" ht="12.75" customHeight="1" x14ac:dyDescent="0.2">
      <c r="A696" s="482"/>
      <c r="B696" s="482"/>
      <c r="C696" s="482"/>
      <c r="D696" s="482"/>
      <c r="E696" s="482"/>
      <c r="F696" s="482"/>
      <c r="G696" s="482"/>
      <c r="H696" s="482"/>
      <c r="I696" s="482"/>
      <c r="J696" s="482"/>
      <c r="K696" s="482"/>
      <c r="L696" s="482"/>
      <c r="M696" s="482"/>
      <c r="N696" s="482"/>
      <c r="O696" s="482"/>
      <c r="P696" s="482"/>
      <c r="Q696" s="482"/>
      <c r="R696" s="482"/>
      <c r="S696" s="482"/>
      <c r="T696" s="482"/>
      <c r="U696" s="482"/>
      <c r="V696" s="482"/>
      <c r="W696" s="482"/>
      <c r="X696" s="482"/>
      <c r="Y696" s="482"/>
      <c r="Z696" s="482"/>
      <c r="AA696" s="482"/>
      <c r="AB696" s="482"/>
      <c r="AC696" s="482"/>
      <c r="AD696" s="482"/>
      <c r="AE696" s="482"/>
      <c r="AF696" s="482"/>
      <c r="AG696" s="482"/>
      <c r="AH696" s="482"/>
      <c r="AI696" s="482"/>
      <c r="AJ696" s="482"/>
      <c r="AK696" s="482"/>
      <c r="AL696" s="482"/>
      <c r="AM696" s="482"/>
      <c r="AN696" s="482"/>
      <c r="AO696" s="482"/>
      <c r="AP696" s="482"/>
    </row>
    <row r="697" spans="1:42" ht="12.75" customHeight="1" x14ac:dyDescent="0.2">
      <c r="A697" s="482"/>
      <c r="B697" s="482"/>
      <c r="C697" s="482"/>
      <c r="D697" s="482"/>
      <c r="E697" s="482"/>
      <c r="F697" s="482"/>
      <c r="G697" s="482"/>
      <c r="H697" s="482"/>
      <c r="I697" s="482"/>
      <c r="J697" s="482"/>
      <c r="K697" s="482"/>
      <c r="L697" s="482"/>
      <c r="M697" s="482"/>
      <c r="N697" s="482"/>
      <c r="O697" s="482"/>
      <c r="P697" s="482"/>
      <c r="Q697" s="482"/>
      <c r="R697" s="482"/>
      <c r="S697" s="482"/>
      <c r="T697" s="482"/>
      <c r="U697" s="482"/>
      <c r="V697" s="482"/>
      <c r="W697" s="482"/>
      <c r="X697" s="482"/>
      <c r="Y697" s="482"/>
      <c r="Z697" s="482"/>
      <c r="AA697" s="482"/>
      <c r="AB697" s="482"/>
      <c r="AC697" s="482"/>
      <c r="AD697" s="482"/>
      <c r="AE697" s="482"/>
      <c r="AF697" s="482"/>
      <c r="AG697" s="482"/>
      <c r="AH697" s="482"/>
      <c r="AI697" s="482"/>
      <c r="AJ697" s="482"/>
      <c r="AK697" s="482"/>
      <c r="AL697" s="482"/>
      <c r="AM697" s="482"/>
      <c r="AN697" s="482"/>
      <c r="AO697" s="482"/>
      <c r="AP697" s="482"/>
    </row>
    <row r="698" spans="1:42" ht="12.75" customHeight="1" x14ac:dyDescent="0.2">
      <c r="A698" s="482"/>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2"/>
      <c r="Z698" s="482"/>
      <c r="AA698" s="482"/>
      <c r="AB698" s="482"/>
      <c r="AC698" s="482"/>
      <c r="AD698" s="482"/>
      <c r="AE698" s="482"/>
      <c r="AF698" s="482"/>
      <c r="AG698" s="482"/>
      <c r="AH698" s="482"/>
      <c r="AI698" s="482"/>
      <c r="AJ698" s="482"/>
      <c r="AK698" s="482"/>
      <c r="AL698" s="482"/>
      <c r="AM698" s="482"/>
      <c r="AN698" s="482"/>
      <c r="AO698" s="482"/>
      <c r="AP698" s="482"/>
    </row>
    <row r="699" spans="1:42" ht="12.75" customHeight="1" x14ac:dyDescent="0.2">
      <c r="A699" s="482"/>
      <c r="B699" s="482"/>
      <c r="C699" s="482"/>
      <c r="D699" s="482"/>
      <c r="E699" s="482"/>
      <c r="F699" s="482"/>
      <c r="G699" s="482"/>
      <c r="H699" s="482"/>
      <c r="I699" s="482"/>
      <c r="J699" s="482"/>
      <c r="K699" s="482"/>
      <c r="L699" s="482"/>
      <c r="M699" s="482"/>
      <c r="N699" s="482"/>
      <c r="O699" s="482"/>
      <c r="P699" s="482"/>
      <c r="Q699" s="482"/>
      <c r="R699" s="482"/>
      <c r="S699" s="482"/>
      <c r="T699" s="482"/>
      <c r="U699" s="482"/>
      <c r="V699" s="482"/>
      <c r="W699" s="482"/>
      <c r="X699" s="482"/>
      <c r="Y699" s="482"/>
      <c r="Z699" s="482"/>
      <c r="AA699" s="482"/>
      <c r="AB699" s="482"/>
      <c r="AC699" s="482"/>
      <c r="AD699" s="482"/>
      <c r="AE699" s="482"/>
      <c r="AF699" s="482"/>
      <c r="AG699" s="482"/>
      <c r="AH699" s="482"/>
      <c r="AI699" s="482"/>
      <c r="AJ699" s="482"/>
      <c r="AK699" s="482"/>
      <c r="AL699" s="482"/>
      <c r="AM699" s="482"/>
      <c r="AN699" s="482"/>
      <c r="AO699" s="482"/>
      <c r="AP699" s="482"/>
    </row>
    <row r="700" spans="1:42" ht="12.75" customHeight="1" x14ac:dyDescent="0.2">
      <c r="A700" s="482"/>
      <c r="B700" s="482"/>
      <c r="C700" s="482"/>
      <c r="D700" s="482"/>
      <c r="E700" s="482"/>
      <c r="F700" s="482"/>
      <c r="G700" s="482"/>
      <c r="H700" s="482"/>
      <c r="I700" s="482"/>
      <c r="J700" s="482"/>
      <c r="K700" s="482"/>
      <c r="L700" s="482"/>
      <c r="M700" s="482"/>
      <c r="N700" s="482"/>
      <c r="O700" s="482"/>
      <c r="P700" s="482"/>
      <c r="Q700" s="482"/>
      <c r="R700" s="482"/>
      <c r="S700" s="482"/>
      <c r="T700" s="482"/>
      <c r="U700" s="482"/>
      <c r="V700" s="482"/>
      <c r="W700" s="482"/>
      <c r="X700" s="482"/>
      <c r="Y700" s="482"/>
      <c r="Z700" s="482"/>
      <c r="AA700" s="482"/>
      <c r="AB700" s="482"/>
      <c r="AC700" s="482"/>
      <c r="AD700" s="482"/>
      <c r="AE700" s="482"/>
      <c r="AF700" s="482"/>
      <c r="AG700" s="482"/>
      <c r="AH700" s="482"/>
      <c r="AI700" s="482"/>
      <c r="AJ700" s="482"/>
      <c r="AK700" s="482"/>
      <c r="AL700" s="482"/>
      <c r="AM700" s="482"/>
      <c r="AN700" s="482"/>
      <c r="AO700" s="482"/>
      <c r="AP700" s="482"/>
    </row>
    <row r="701" spans="1:42" ht="12.75" customHeight="1" x14ac:dyDescent="0.2">
      <c r="A701" s="482"/>
      <c r="B701" s="482"/>
      <c r="C701" s="482"/>
      <c r="D701" s="482"/>
      <c r="E701" s="482"/>
      <c r="F701" s="482"/>
      <c r="G701" s="482"/>
      <c r="H701" s="482"/>
      <c r="I701" s="482"/>
      <c r="J701" s="482"/>
      <c r="K701" s="482"/>
      <c r="L701" s="482"/>
      <c r="M701" s="482"/>
      <c r="N701" s="482"/>
      <c r="O701" s="482"/>
      <c r="P701" s="482"/>
      <c r="Q701" s="482"/>
      <c r="R701" s="482"/>
      <c r="S701" s="482"/>
      <c r="T701" s="482"/>
      <c r="U701" s="482"/>
      <c r="V701" s="482"/>
      <c r="W701" s="482"/>
      <c r="X701" s="482"/>
      <c r="Y701" s="482"/>
      <c r="Z701" s="482"/>
      <c r="AA701" s="482"/>
      <c r="AB701" s="482"/>
      <c r="AC701" s="482"/>
      <c r="AD701" s="482"/>
      <c r="AE701" s="482"/>
      <c r="AF701" s="482"/>
      <c r="AG701" s="482"/>
      <c r="AH701" s="482"/>
      <c r="AI701" s="482"/>
      <c r="AJ701" s="482"/>
      <c r="AK701" s="482"/>
      <c r="AL701" s="482"/>
      <c r="AM701" s="482"/>
      <c r="AN701" s="482"/>
      <c r="AO701" s="482"/>
      <c r="AP701" s="482"/>
    </row>
    <row r="702" spans="1:42" ht="12.75" customHeight="1" x14ac:dyDescent="0.2">
      <c r="A702" s="482"/>
      <c r="B702" s="482"/>
      <c r="C702" s="482"/>
      <c r="D702" s="482"/>
      <c r="E702" s="482"/>
      <c r="F702" s="482"/>
      <c r="G702" s="482"/>
      <c r="H702" s="482"/>
      <c r="I702" s="482"/>
      <c r="J702" s="482"/>
      <c r="K702" s="482"/>
      <c r="L702" s="482"/>
      <c r="M702" s="482"/>
      <c r="N702" s="482"/>
      <c r="O702" s="482"/>
      <c r="P702" s="482"/>
      <c r="Q702" s="482"/>
      <c r="R702" s="482"/>
      <c r="S702" s="482"/>
      <c r="T702" s="482"/>
      <c r="U702" s="482"/>
      <c r="V702" s="482"/>
      <c r="W702" s="482"/>
      <c r="X702" s="482"/>
      <c r="Y702" s="482"/>
      <c r="Z702" s="482"/>
      <c r="AA702" s="482"/>
      <c r="AB702" s="482"/>
      <c r="AC702" s="482"/>
      <c r="AD702" s="482"/>
      <c r="AE702" s="482"/>
      <c r="AF702" s="482"/>
      <c r="AG702" s="482"/>
      <c r="AH702" s="482"/>
      <c r="AI702" s="482"/>
      <c r="AJ702" s="482"/>
      <c r="AK702" s="482"/>
      <c r="AL702" s="482"/>
      <c r="AM702" s="482"/>
      <c r="AN702" s="482"/>
      <c r="AO702" s="482"/>
      <c r="AP702" s="482"/>
    </row>
    <row r="703" spans="1:42" ht="12.75" customHeight="1" x14ac:dyDescent="0.2">
      <c r="A703" s="482"/>
      <c r="B703" s="482"/>
      <c r="C703" s="482"/>
      <c r="D703" s="482"/>
      <c r="E703" s="482"/>
      <c r="F703" s="482"/>
      <c r="G703" s="482"/>
      <c r="H703" s="482"/>
      <c r="I703" s="482"/>
      <c r="J703" s="482"/>
      <c r="K703" s="482"/>
      <c r="L703" s="482"/>
      <c r="M703" s="482"/>
      <c r="N703" s="482"/>
      <c r="O703" s="482"/>
      <c r="P703" s="482"/>
      <c r="Q703" s="482"/>
      <c r="R703" s="482"/>
      <c r="S703" s="482"/>
      <c r="T703" s="482"/>
      <c r="U703" s="482"/>
      <c r="V703" s="482"/>
      <c r="W703" s="482"/>
      <c r="X703" s="482"/>
      <c r="Y703" s="482"/>
      <c r="Z703" s="482"/>
      <c r="AA703" s="482"/>
      <c r="AB703" s="482"/>
      <c r="AC703" s="482"/>
      <c r="AD703" s="482"/>
      <c r="AE703" s="482"/>
      <c r="AF703" s="482"/>
      <c r="AG703" s="482"/>
      <c r="AH703" s="482"/>
      <c r="AI703" s="482"/>
      <c r="AJ703" s="482"/>
      <c r="AK703" s="482"/>
      <c r="AL703" s="482"/>
      <c r="AM703" s="482"/>
      <c r="AN703" s="482"/>
      <c r="AO703" s="482"/>
      <c r="AP703" s="482"/>
    </row>
    <row r="704" spans="1:42" ht="12.75" customHeight="1" x14ac:dyDescent="0.2">
      <c r="A704" s="482"/>
      <c r="B704" s="482"/>
      <c r="C704" s="482"/>
      <c r="D704" s="482"/>
      <c r="E704" s="482"/>
      <c r="F704" s="482"/>
      <c r="G704" s="482"/>
      <c r="H704" s="482"/>
      <c r="I704" s="482"/>
      <c r="J704" s="482"/>
      <c r="K704" s="482"/>
      <c r="L704" s="482"/>
      <c r="M704" s="482"/>
      <c r="N704" s="482"/>
      <c r="O704" s="482"/>
      <c r="P704" s="482"/>
      <c r="Q704" s="482"/>
      <c r="R704" s="482"/>
      <c r="S704" s="482"/>
      <c r="T704" s="482"/>
      <c r="U704" s="482"/>
      <c r="V704" s="482"/>
      <c r="W704" s="482"/>
      <c r="X704" s="482"/>
      <c r="Y704" s="482"/>
      <c r="Z704" s="482"/>
      <c r="AA704" s="482"/>
      <c r="AB704" s="482"/>
      <c r="AC704" s="482"/>
      <c r="AD704" s="482"/>
      <c r="AE704" s="482"/>
      <c r="AF704" s="482"/>
      <c r="AG704" s="482"/>
      <c r="AH704" s="482"/>
      <c r="AI704" s="482"/>
      <c r="AJ704" s="482"/>
      <c r="AK704" s="482"/>
      <c r="AL704" s="482"/>
      <c r="AM704" s="482"/>
      <c r="AN704" s="482"/>
      <c r="AO704" s="482"/>
      <c r="AP704" s="482"/>
    </row>
    <row r="705" spans="1:42" ht="12.75" customHeight="1" x14ac:dyDescent="0.2">
      <c r="A705" s="482"/>
      <c r="B705" s="482"/>
      <c r="C705" s="482"/>
      <c r="D705" s="482"/>
      <c r="E705" s="482"/>
      <c r="F705" s="482"/>
      <c r="G705" s="482"/>
      <c r="H705" s="482"/>
      <c r="I705" s="482"/>
      <c r="J705" s="482"/>
      <c r="K705" s="482"/>
      <c r="L705" s="482"/>
      <c r="M705" s="482"/>
      <c r="N705" s="482"/>
      <c r="O705" s="482"/>
      <c r="P705" s="482"/>
      <c r="Q705" s="482"/>
      <c r="R705" s="482"/>
      <c r="S705" s="482"/>
      <c r="T705" s="482"/>
      <c r="U705" s="482"/>
      <c r="V705" s="482"/>
      <c r="W705" s="482"/>
      <c r="X705" s="482"/>
      <c r="Y705" s="482"/>
      <c r="Z705" s="482"/>
      <c r="AA705" s="482"/>
      <c r="AB705" s="482"/>
      <c r="AC705" s="482"/>
      <c r="AD705" s="482"/>
      <c r="AE705" s="482"/>
      <c r="AF705" s="482"/>
      <c r="AG705" s="482"/>
      <c r="AH705" s="482"/>
      <c r="AI705" s="482"/>
      <c r="AJ705" s="482"/>
      <c r="AK705" s="482"/>
      <c r="AL705" s="482"/>
      <c r="AM705" s="482"/>
      <c r="AN705" s="482"/>
      <c r="AO705" s="482"/>
      <c r="AP705" s="482"/>
    </row>
    <row r="706" spans="1:42" ht="12.75" customHeight="1" x14ac:dyDescent="0.2">
      <c r="A706" s="482"/>
      <c r="B706" s="482"/>
      <c r="C706" s="482"/>
      <c r="D706" s="482"/>
      <c r="E706" s="482"/>
      <c r="F706" s="482"/>
      <c r="G706" s="482"/>
      <c r="H706" s="482"/>
      <c r="I706" s="482"/>
      <c r="J706" s="482"/>
      <c r="K706" s="482"/>
      <c r="L706" s="482"/>
      <c r="M706" s="482"/>
      <c r="N706" s="482"/>
      <c r="O706" s="482"/>
      <c r="P706" s="482"/>
      <c r="Q706" s="482"/>
      <c r="R706" s="482"/>
      <c r="S706" s="482"/>
      <c r="T706" s="482"/>
      <c r="U706" s="482"/>
      <c r="V706" s="482"/>
      <c r="W706" s="482"/>
      <c r="X706" s="482"/>
      <c r="Y706" s="482"/>
      <c r="Z706" s="482"/>
      <c r="AA706" s="482"/>
      <c r="AB706" s="482"/>
      <c r="AC706" s="482"/>
      <c r="AD706" s="482"/>
      <c r="AE706" s="482"/>
      <c r="AF706" s="482"/>
      <c r="AG706" s="482"/>
      <c r="AH706" s="482"/>
      <c r="AI706" s="482"/>
      <c r="AJ706" s="482"/>
      <c r="AK706" s="482"/>
      <c r="AL706" s="482"/>
      <c r="AM706" s="482"/>
      <c r="AN706" s="482"/>
      <c r="AO706" s="482"/>
      <c r="AP706" s="482"/>
    </row>
    <row r="707" spans="1:42" ht="12.75" customHeight="1" x14ac:dyDescent="0.2">
      <c r="A707" s="482"/>
      <c r="B707" s="482"/>
      <c r="C707" s="482"/>
      <c r="D707" s="482"/>
      <c r="E707" s="482"/>
      <c r="F707" s="482"/>
      <c r="G707" s="482"/>
      <c r="H707" s="482"/>
      <c r="I707" s="482"/>
      <c r="J707" s="482"/>
      <c r="K707" s="482"/>
      <c r="L707" s="482"/>
      <c r="M707" s="482"/>
      <c r="N707" s="482"/>
      <c r="O707" s="482"/>
      <c r="P707" s="482"/>
      <c r="Q707" s="482"/>
      <c r="R707" s="482"/>
      <c r="S707" s="482"/>
      <c r="T707" s="482"/>
      <c r="U707" s="482"/>
      <c r="V707" s="482"/>
      <c r="W707" s="482"/>
      <c r="X707" s="482"/>
      <c r="Y707" s="482"/>
      <c r="Z707" s="482"/>
      <c r="AA707" s="482"/>
      <c r="AB707" s="482"/>
      <c r="AC707" s="482"/>
      <c r="AD707" s="482"/>
      <c r="AE707" s="482"/>
      <c r="AF707" s="482"/>
      <c r="AG707" s="482"/>
      <c r="AH707" s="482"/>
      <c r="AI707" s="482"/>
      <c r="AJ707" s="482"/>
      <c r="AK707" s="482"/>
      <c r="AL707" s="482"/>
      <c r="AM707" s="482"/>
      <c r="AN707" s="482"/>
      <c r="AO707" s="482"/>
      <c r="AP707" s="482"/>
    </row>
    <row r="708" spans="1:42" ht="12.75" customHeight="1" x14ac:dyDescent="0.2">
      <c r="A708" s="482"/>
      <c r="B708" s="482"/>
      <c r="C708" s="482"/>
      <c r="D708" s="482"/>
      <c r="E708" s="482"/>
      <c r="F708" s="482"/>
      <c r="G708" s="482"/>
      <c r="H708" s="482"/>
      <c r="I708" s="482"/>
      <c r="J708" s="482"/>
      <c r="K708" s="482"/>
      <c r="L708" s="482"/>
      <c r="M708" s="482"/>
      <c r="N708" s="482"/>
      <c r="O708" s="482"/>
      <c r="P708" s="482"/>
      <c r="Q708" s="482"/>
      <c r="R708" s="482"/>
      <c r="S708" s="482"/>
      <c r="T708" s="482"/>
      <c r="U708" s="482"/>
      <c r="V708" s="482"/>
      <c r="W708" s="482"/>
      <c r="X708" s="482"/>
      <c r="Y708" s="482"/>
      <c r="Z708" s="482"/>
      <c r="AA708" s="482"/>
      <c r="AB708" s="482"/>
      <c r="AC708" s="482"/>
      <c r="AD708" s="482"/>
      <c r="AE708" s="482"/>
      <c r="AF708" s="482"/>
      <c r="AG708" s="482"/>
      <c r="AH708" s="482"/>
      <c r="AI708" s="482"/>
      <c r="AJ708" s="482"/>
      <c r="AK708" s="482"/>
      <c r="AL708" s="482"/>
      <c r="AM708" s="482"/>
      <c r="AN708" s="482"/>
      <c r="AO708" s="482"/>
      <c r="AP708" s="482"/>
    </row>
    <row r="709" spans="1:42" ht="12.75" customHeight="1" x14ac:dyDescent="0.2">
      <c r="A709" s="482"/>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c r="AB709" s="482"/>
      <c r="AC709" s="482"/>
      <c r="AD709" s="482"/>
      <c r="AE709" s="482"/>
      <c r="AF709" s="482"/>
      <c r="AG709" s="482"/>
      <c r="AH709" s="482"/>
      <c r="AI709" s="482"/>
      <c r="AJ709" s="482"/>
      <c r="AK709" s="482"/>
      <c r="AL709" s="482"/>
      <c r="AM709" s="482"/>
      <c r="AN709" s="482"/>
      <c r="AO709" s="482"/>
      <c r="AP709" s="482"/>
    </row>
    <row r="710" spans="1:42" ht="12.75" customHeight="1" x14ac:dyDescent="0.2">
      <c r="A710" s="482"/>
      <c r="B710" s="482"/>
      <c r="C710" s="482"/>
      <c r="D710" s="482"/>
      <c r="E710" s="482"/>
      <c r="F710" s="482"/>
      <c r="G710" s="482"/>
      <c r="H710" s="482"/>
      <c r="I710" s="482"/>
      <c r="J710" s="482"/>
      <c r="K710" s="482"/>
      <c r="L710" s="482"/>
      <c r="M710" s="482"/>
      <c r="N710" s="482"/>
      <c r="O710" s="482"/>
      <c r="P710" s="482"/>
      <c r="Q710" s="482"/>
      <c r="R710" s="482"/>
      <c r="S710" s="482"/>
      <c r="T710" s="482"/>
      <c r="U710" s="482"/>
      <c r="V710" s="482"/>
      <c r="W710" s="482"/>
      <c r="X710" s="482"/>
      <c r="Y710" s="482"/>
      <c r="Z710" s="482"/>
      <c r="AA710" s="482"/>
      <c r="AB710" s="482"/>
      <c r="AC710" s="482"/>
      <c r="AD710" s="482"/>
      <c r="AE710" s="482"/>
      <c r="AF710" s="482"/>
      <c r="AG710" s="482"/>
      <c r="AH710" s="482"/>
      <c r="AI710" s="482"/>
      <c r="AJ710" s="482"/>
      <c r="AK710" s="482"/>
      <c r="AL710" s="482"/>
      <c r="AM710" s="482"/>
      <c r="AN710" s="482"/>
      <c r="AO710" s="482"/>
      <c r="AP710" s="482"/>
    </row>
    <row r="711" spans="1:42" ht="12.75" customHeight="1" x14ac:dyDescent="0.2">
      <c r="A711" s="482"/>
      <c r="B711" s="482"/>
      <c r="C711" s="482"/>
      <c r="D711" s="48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82"/>
      <c r="AD711" s="482"/>
      <c r="AE711" s="482"/>
      <c r="AF711" s="482"/>
      <c r="AG711" s="482"/>
      <c r="AH711" s="482"/>
      <c r="AI711" s="482"/>
      <c r="AJ711" s="482"/>
      <c r="AK711" s="482"/>
      <c r="AL711" s="482"/>
      <c r="AM711" s="482"/>
      <c r="AN711" s="482"/>
      <c r="AO711" s="482"/>
      <c r="AP711" s="482"/>
    </row>
    <row r="712" spans="1:42" ht="12.75" customHeight="1" x14ac:dyDescent="0.2">
      <c r="A712" s="482"/>
      <c r="B712" s="482"/>
      <c r="C712" s="482"/>
      <c r="D712" s="4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82"/>
      <c r="AD712" s="482"/>
      <c r="AE712" s="482"/>
      <c r="AF712" s="482"/>
      <c r="AG712" s="482"/>
      <c r="AH712" s="482"/>
      <c r="AI712" s="482"/>
      <c r="AJ712" s="482"/>
      <c r="AK712" s="482"/>
      <c r="AL712" s="482"/>
      <c r="AM712" s="482"/>
      <c r="AN712" s="482"/>
      <c r="AO712" s="482"/>
      <c r="AP712" s="482"/>
    </row>
    <row r="713" spans="1:42" ht="12.75" customHeight="1" x14ac:dyDescent="0.2">
      <c r="A713" s="482"/>
      <c r="B713" s="482"/>
      <c r="C713" s="482"/>
      <c r="D713" s="48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82"/>
      <c r="AD713" s="482"/>
      <c r="AE713" s="482"/>
      <c r="AF713" s="482"/>
      <c r="AG713" s="482"/>
      <c r="AH713" s="482"/>
      <c r="AI713" s="482"/>
      <c r="AJ713" s="482"/>
      <c r="AK713" s="482"/>
      <c r="AL713" s="482"/>
      <c r="AM713" s="482"/>
      <c r="AN713" s="482"/>
      <c r="AO713" s="482"/>
      <c r="AP713" s="482"/>
    </row>
    <row r="714" spans="1:42" ht="12.75" customHeight="1" x14ac:dyDescent="0.2">
      <c r="A714" s="482"/>
      <c r="B714" s="482"/>
      <c r="C714" s="482"/>
      <c r="D714" s="482"/>
      <c r="E714" s="482"/>
      <c r="F714" s="482"/>
      <c r="G714" s="482"/>
      <c r="H714" s="482"/>
      <c r="I714" s="482"/>
      <c r="J714" s="482"/>
      <c r="K714" s="482"/>
      <c r="L714" s="482"/>
      <c r="M714" s="482"/>
      <c r="N714" s="482"/>
      <c r="O714" s="482"/>
      <c r="P714" s="482"/>
      <c r="Q714" s="482"/>
      <c r="R714" s="482"/>
      <c r="S714" s="482"/>
      <c r="T714" s="482"/>
      <c r="U714" s="482"/>
      <c r="V714" s="482"/>
      <c r="W714" s="482"/>
      <c r="X714" s="482"/>
      <c r="Y714" s="482"/>
      <c r="Z714" s="482"/>
      <c r="AA714" s="482"/>
      <c r="AB714" s="482"/>
      <c r="AC714" s="482"/>
      <c r="AD714" s="482"/>
      <c r="AE714" s="482"/>
      <c r="AF714" s="482"/>
      <c r="AG714" s="482"/>
      <c r="AH714" s="482"/>
      <c r="AI714" s="482"/>
      <c r="AJ714" s="482"/>
      <c r="AK714" s="482"/>
      <c r="AL714" s="482"/>
      <c r="AM714" s="482"/>
      <c r="AN714" s="482"/>
      <c r="AO714" s="482"/>
      <c r="AP714" s="482"/>
    </row>
    <row r="715" spans="1:42" ht="12.75" customHeight="1" x14ac:dyDescent="0.2">
      <c r="A715" s="482"/>
      <c r="B715" s="482"/>
      <c r="C715" s="482"/>
      <c r="D715" s="482"/>
      <c r="E715" s="482"/>
      <c r="F715" s="482"/>
      <c r="G715" s="482"/>
      <c r="H715" s="482"/>
      <c r="I715" s="482"/>
      <c r="J715" s="482"/>
      <c r="K715" s="482"/>
      <c r="L715" s="482"/>
      <c r="M715" s="482"/>
      <c r="N715" s="482"/>
      <c r="O715" s="482"/>
      <c r="P715" s="482"/>
      <c r="Q715" s="482"/>
      <c r="R715" s="482"/>
      <c r="S715" s="482"/>
      <c r="T715" s="482"/>
      <c r="U715" s="482"/>
      <c r="V715" s="482"/>
      <c r="W715" s="482"/>
      <c r="X715" s="482"/>
      <c r="Y715" s="482"/>
      <c r="Z715" s="482"/>
      <c r="AA715" s="482"/>
      <c r="AB715" s="482"/>
      <c r="AC715" s="482"/>
      <c r="AD715" s="482"/>
      <c r="AE715" s="482"/>
      <c r="AF715" s="482"/>
      <c r="AG715" s="482"/>
      <c r="AH715" s="482"/>
      <c r="AI715" s="482"/>
      <c r="AJ715" s="482"/>
      <c r="AK715" s="482"/>
      <c r="AL715" s="482"/>
      <c r="AM715" s="482"/>
      <c r="AN715" s="482"/>
      <c r="AO715" s="482"/>
      <c r="AP715" s="482"/>
    </row>
    <row r="716" spans="1:42" ht="12.75" customHeight="1" x14ac:dyDescent="0.2">
      <c r="A716" s="482"/>
      <c r="B716" s="482"/>
      <c r="C716" s="482"/>
      <c r="D716" s="482"/>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82"/>
      <c r="AD716" s="482"/>
      <c r="AE716" s="482"/>
      <c r="AF716" s="482"/>
      <c r="AG716" s="482"/>
      <c r="AH716" s="482"/>
      <c r="AI716" s="482"/>
      <c r="AJ716" s="482"/>
      <c r="AK716" s="482"/>
      <c r="AL716" s="482"/>
      <c r="AM716" s="482"/>
      <c r="AN716" s="482"/>
      <c r="AO716" s="482"/>
      <c r="AP716" s="482"/>
    </row>
    <row r="717" spans="1:42" ht="12.75" customHeight="1" x14ac:dyDescent="0.2">
      <c r="A717" s="482"/>
      <c r="B717" s="482"/>
      <c r="C717" s="482"/>
      <c r="D717" s="482"/>
      <c r="E717" s="482"/>
      <c r="F717" s="482"/>
      <c r="G717" s="482"/>
      <c r="H717" s="482"/>
      <c r="I717" s="482"/>
      <c r="J717" s="482"/>
      <c r="K717" s="482"/>
      <c r="L717" s="482"/>
      <c r="M717" s="482"/>
      <c r="N717" s="482"/>
      <c r="O717" s="482"/>
      <c r="P717" s="482"/>
      <c r="Q717" s="482"/>
      <c r="R717" s="482"/>
      <c r="S717" s="482"/>
      <c r="T717" s="482"/>
      <c r="U717" s="482"/>
      <c r="V717" s="482"/>
      <c r="W717" s="482"/>
      <c r="X717" s="482"/>
      <c r="Y717" s="482"/>
      <c r="Z717" s="482"/>
      <c r="AA717" s="482"/>
      <c r="AB717" s="482"/>
      <c r="AC717" s="482"/>
      <c r="AD717" s="482"/>
      <c r="AE717" s="482"/>
      <c r="AF717" s="482"/>
      <c r="AG717" s="482"/>
      <c r="AH717" s="482"/>
      <c r="AI717" s="482"/>
      <c r="AJ717" s="482"/>
      <c r="AK717" s="482"/>
      <c r="AL717" s="482"/>
      <c r="AM717" s="482"/>
      <c r="AN717" s="482"/>
      <c r="AO717" s="482"/>
      <c r="AP717" s="482"/>
    </row>
    <row r="718" spans="1:42" ht="12.75" customHeight="1" x14ac:dyDescent="0.2">
      <c r="A718" s="482"/>
      <c r="B718" s="482"/>
      <c r="C718" s="482"/>
      <c r="D718" s="482"/>
      <c r="E718" s="482"/>
      <c r="F718" s="482"/>
      <c r="G718" s="482"/>
      <c r="H718" s="482"/>
      <c r="I718" s="482"/>
      <c r="J718" s="482"/>
      <c r="K718" s="482"/>
      <c r="L718" s="482"/>
      <c r="M718" s="482"/>
      <c r="N718" s="482"/>
      <c r="O718" s="482"/>
      <c r="P718" s="482"/>
      <c r="Q718" s="482"/>
      <c r="R718" s="482"/>
      <c r="S718" s="482"/>
      <c r="T718" s="482"/>
      <c r="U718" s="482"/>
      <c r="V718" s="482"/>
      <c r="W718" s="482"/>
      <c r="X718" s="482"/>
      <c r="Y718" s="482"/>
      <c r="Z718" s="482"/>
      <c r="AA718" s="482"/>
      <c r="AB718" s="482"/>
      <c r="AC718" s="482"/>
      <c r="AD718" s="482"/>
      <c r="AE718" s="482"/>
      <c r="AF718" s="482"/>
      <c r="AG718" s="482"/>
      <c r="AH718" s="482"/>
      <c r="AI718" s="482"/>
      <c r="AJ718" s="482"/>
      <c r="AK718" s="482"/>
      <c r="AL718" s="482"/>
      <c r="AM718" s="482"/>
      <c r="AN718" s="482"/>
      <c r="AO718" s="482"/>
      <c r="AP718" s="482"/>
    </row>
    <row r="719" spans="1:42" ht="12.75" customHeight="1" x14ac:dyDescent="0.2">
      <c r="A719" s="482"/>
      <c r="B719" s="482"/>
      <c r="C719" s="482"/>
      <c r="D719" s="482"/>
      <c r="E719" s="482"/>
      <c r="F719" s="482"/>
      <c r="G719" s="482"/>
      <c r="H719" s="482"/>
      <c r="I719" s="482"/>
      <c r="J719" s="482"/>
      <c r="K719" s="482"/>
      <c r="L719" s="482"/>
      <c r="M719" s="482"/>
      <c r="N719" s="482"/>
      <c r="O719" s="482"/>
      <c r="P719" s="482"/>
      <c r="Q719" s="482"/>
      <c r="R719" s="482"/>
      <c r="S719" s="482"/>
      <c r="T719" s="482"/>
      <c r="U719" s="482"/>
      <c r="V719" s="482"/>
      <c r="W719" s="482"/>
      <c r="X719" s="482"/>
      <c r="Y719" s="482"/>
      <c r="Z719" s="482"/>
      <c r="AA719" s="482"/>
      <c r="AB719" s="482"/>
      <c r="AC719" s="482"/>
      <c r="AD719" s="482"/>
      <c r="AE719" s="482"/>
      <c r="AF719" s="482"/>
      <c r="AG719" s="482"/>
      <c r="AH719" s="482"/>
      <c r="AI719" s="482"/>
      <c r="AJ719" s="482"/>
      <c r="AK719" s="482"/>
      <c r="AL719" s="482"/>
      <c r="AM719" s="482"/>
      <c r="AN719" s="482"/>
      <c r="AO719" s="482"/>
      <c r="AP719" s="482"/>
    </row>
    <row r="720" spans="1:42" ht="12.75" customHeight="1" x14ac:dyDescent="0.2">
      <c r="A720" s="482"/>
      <c r="B720" s="482"/>
      <c r="C720" s="482"/>
      <c r="D720" s="482"/>
      <c r="E720" s="482"/>
      <c r="F720" s="482"/>
      <c r="G720" s="482"/>
      <c r="H720" s="482"/>
      <c r="I720" s="482"/>
      <c r="J720" s="482"/>
      <c r="K720" s="482"/>
      <c r="L720" s="482"/>
      <c r="M720" s="482"/>
      <c r="N720" s="482"/>
      <c r="O720" s="482"/>
      <c r="P720" s="482"/>
      <c r="Q720" s="482"/>
      <c r="R720" s="482"/>
      <c r="S720" s="482"/>
      <c r="T720" s="482"/>
      <c r="U720" s="482"/>
      <c r="V720" s="482"/>
      <c r="W720" s="482"/>
      <c r="X720" s="482"/>
      <c r="Y720" s="482"/>
      <c r="Z720" s="482"/>
      <c r="AA720" s="482"/>
      <c r="AB720" s="482"/>
      <c r="AC720" s="482"/>
      <c r="AD720" s="482"/>
      <c r="AE720" s="482"/>
      <c r="AF720" s="482"/>
      <c r="AG720" s="482"/>
      <c r="AH720" s="482"/>
      <c r="AI720" s="482"/>
      <c r="AJ720" s="482"/>
      <c r="AK720" s="482"/>
      <c r="AL720" s="482"/>
      <c r="AM720" s="482"/>
      <c r="AN720" s="482"/>
      <c r="AO720" s="482"/>
      <c r="AP720" s="482"/>
    </row>
    <row r="721" spans="1:42" ht="12.75" customHeight="1" x14ac:dyDescent="0.2">
      <c r="A721" s="482"/>
      <c r="B721" s="482"/>
      <c r="C721" s="482"/>
      <c r="D721" s="482"/>
      <c r="E721" s="482"/>
      <c r="F721" s="482"/>
      <c r="G721" s="482"/>
      <c r="H721" s="482"/>
      <c r="I721" s="482"/>
      <c r="J721" s="482"/>
      <c r="K721" s="482"/>
      <c r="L721" s="482"/>
      <c r="M721" s="482"/>
      <c r="N721" s="482"/>
      <c r="O721" s="482"/>
      <c r="P721" s="482"/>
      <c r="Q721" s="482"/>
      <c r="R721" s="482"/>
      <c r="S721" s="482"/>
      <c r="T721" s="482"/>
      <c r="U721" s="482"/>
      <c r="V721" s="482"/>
      <c r="W721" s="482"/>
      <c r="X721" s="482"/>
      <c r="Y721" s="482"/>
      <c r="Z721" s="482"/>
      <c r="AA721" s="482"/>
      <c r="AB721" s="482"/>
      <c r="AC721" s="482"/>
      <c r="AD721" s="482"/>
      <c r="AE721" s="482"/>
      <c r="AF721" s="482"/>
      <c r="AG721" s="482"/>
      <c r="AH721" s="482"/>
      <c r="AI721" s="482"/>
      <c r="AJ721" s="482"/>
      <c r="AK721" s="482"/>
      <c r="AL721" s="482"/>
      <c r="AM721" s="482"/>
      <c r="AN721" s="482"/>
      <c r="AO721" s="482"/>
      <c r="AP721" s="482"/>
    </row>
    <row r="722" spans="1:42" ht="12.75" customHeight="1" x14ac:dyDescent="0.2">
      <c r="A722" s="482"/>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82"/>
      <c r="Z722" s="482"/>
      <c r="AA722" s="482"/>
      <c r="AB722" s="482"/>
      <c r="AC722" s="482"/>
      <c r="AD722" s="482"/>
      <c r="AE722" s="482"/>
      <c r="AF722" s="482"/>
      <c r="AG722" s="482"/>
      <c r="AH722" s="482"/>
      <c r="AI722" s="482"/>
      <c r="AJ722" s="482"/>
      <c r="AK722" s="482"/>
      <c r="AL722" s="482"/>
      <c r="AM722" s="482"/>
      <c r="AN722" s="482"/>
      <c r="AO722" s="482"/>
      <c r="AP722" s="482"/>
    </row>
    <row r="723" spans="1:42" ht="12.75" customHeight="1" x14ac:dyDescent="0.2">
      <c r="A723" s="482"/>
      <c r="B723" s="482"/>
      <c r="C723" s="482"/>
      <c r="D723" s="482"/>
      <c r="E723" s="482"/>
      <c r="F723" s="482"/>
      <c r="G723" s="482"/>
      <c r="H723" s="482"/>
      <c r="I723" s="482"/>
      <c r="J723" s="482"/>
      <c r="K723" s="482"/>
      <c r="L723" s="482"/>
      <c r="M723" s="482"/>
      <c r="N723" s="482"/>
      <c r="O723" s="482"/>
      <c r="P723" s="482"/>
      <c r="Q723" s="482"/>
      <c r="R723" s="482"/>
      <c r="S723" s="482"/>
      <c r="T723" s="482"/>
      <c r="U723" s="482"/>
      <c r="V723" s="482"/>
      <c r="W723" s="482"/>
      <c r="X723" s="482"/>
      <c r="Y723" s="482"/>
      <c r="Z723" s="482"/>
      <c r="AA723" s="482"/>
      <c r="AB723" s="482"/>
      <c r="AC723" s="482"/>
      <c r="AD723" s="482"/>
      <c r="AE723" s="482"/>
      <c r="AF723" s="482"/>
      <c r="AG723" s="482"/>
      <c r="AH723" s="482"/>
      <c r="AI723" s="482"/>
      <c r="AJ723" s="482"/>
      <c r="AK723" s="482"/>
      <c r="AL723" s="482"/>
      <c r="AM723" s="482"/>
      <c r="AN723" s="482"/>
      <c r="AO723" s="482"/>
      <c r="AP723" s="482"/>
    </row>
    <row r="724" spans="1:42" ht="12.75" customHeight="1" x14ac:dyDescent="0.2">
      <c r="A724" s="482"/>
      <c r="B724" s="482"/>
      <c r="C724" s="482"/>
      <c r="D724" s="482"/>
      <c r="E724" s="482"/>
      <c r="F724" s="482"/>
      <c r="G724" s="482"/>
      <c r="H724" s="482"/>
      <c r="I724" s="482"/>
      <c r="J724" s="482"/>
      <c r="K724" s="482"/>
      <c r="L724" s="482"/>
      <c r="M724" s="482"/>
      <c r="N724" s="482"/>
      <c r="O724" s="482"/>
      <c r="P724" s="482"/>
      <c r="Q724" s="482"/>
      <c r="R724" s="482"/>
      <c r="S724" s="482"/>
      <c r="T724" s="482"/>
      <c r="U724" s="482"/>
      <c r="V724" s="482"/>
      <c r="W724" s="482"/>
      <c r="X724" s="482"/>
      <c r="Y724" s="482"/>
      <c r="Z724" s="482"/>
      <c r="AA724" s="482"/>
      <c r="AB724" s="482"/>
      <c r="AC724" s="482"/>
      <c r="AD724" s="482"/>
      <c r="AE724" s="482"/>
      <c r="AF724" s="482"/>
      <c r="AG724" s="482"/>
      <c r="AH724" s="482"/>
      <c r="AI724" s="482"/>
      <c r="AJ724" s="482"/>
      <c r="AK724" s="482"/>
      <c r="AL724" s="482"/>
      <c r="AM724" s="482"/>
      <c r="AN724" s="482"/>
      <c r="AO724" s="482"/>
      <c r="AP724" s="482"/>
    </row>
    <row r="725" spans="1:42" ht="12.75" customHeight="1" x14ac:dyDescent="0.2">
      <c r="A725" s="482"/>
      <c r="B725" s="482"/>
      <c r="C725" s="482"/>
      <c r="D725" s="482"/>
      <c r="E725" s="482"/>
      <c r="F725" s="482"/>
      <c r="G725" s="482"/>
      <c r="H725" s="482"/>
      <c r="I725" s="482"/>
      <c r="J725" s="482"/>
      <c r="K725" s="482"/>
      <c r="L725" s="482"/>
      <c r="M725" s="482"/>
      <c r="N725" s="482"/>
      <c r="O725" s="482"/>
      <c r="P725" s="482"/>
      <c r="Q725" s="482"/>
      <c r="R725" s="482"/>
      <c r="S725" s="482"/>
      <c r="T725" s="482"/>
      <c r="U725" s="482"/>
      <c r="V725" s="482"/>
      <c r="W725" s="482"/>
      <c r="X725" s="482"/>
      <c r="Y725" s="482"/>
      <c r="Z725" s="482"/>
      <c r="AA725" s="482"/>
      <c r="AB725" s="482"/>
      <c r="AC725" s="482"/>
      <c r="AD725" s="482"/>
      <c r="AE725" s="482"/>
      <c r="AF725" s="482"/>
      <c r="AG725" s="482"/>
      <c r="AH725" s="482"/>
      <c r="AI725" s="482"/>
      <c r="AJ725" s="482"/>
      <c r="AK725" s="482"/>
      <c r="AL725" s="482"/>
      <c r="AM725" s="482"/>
      <c r="AN725" s="482"/>
      <c r="AO725" s="482"/>
      <c r="AP725" s="482"/>
    </row>
    <row r="726" spans="1:42" ht="12.75" customHeight="1" x14ac:dyDescent="0.2">
      <c r="A726" s="482"/>
      <c r="B726" s="482"/>
      <c r="C726" s="482"/>
      <c r="D726" s="482"/>
      <c r="E726" s="482"/>
      <c r="F726" s="482"/>
      <c r="G726" s="482"/>
      <c r="H726" s="482"/>
      <c r="I726" s="482"/>
      <c r="J726" s="482"/>
      <c r="K726" s="482"/>
      <c r="L726" s="482"/>
      <c r="M726" s="482"/>
      <c r="N726" s="482"/>
      <c r="O726" s="482"/>
      <c r="P726" s="482"/>
      <c r="Q726" s="482"/>
      <c r="R726" s="482"/>
      <c r="S726" s="482"/>
      <c r="T726" s="482"/>
      <c r="U726" s="482"/>
      <c r="V726" s="482"/>
      <c r="W726" s="482"/>
      <c r="X726" s="482"/>
      <c r="Y726" s="482"/>
      <c r="Z726" s="482"/>
      <c r="AA726" s="482"/>
      <c r="AB726" s="482"/>
      <c r="AC726" s="482"/>
      <c r="AD726" s="482"/>
      <c r="AE726" s="482"/>
      <c r="AF726" s="482"/>
      <c r="AG726" s="482"/>
      <c r="AH726" s="482"/>
      <c r="AI726" s="482"/>
      <c r="AJ726" s="482"/>
      <c r="AK726" s="482"/>
      <c r="AL726" s="482"/>
      <c r="AM726" s="482"/>
      <c r="AN726" s="482"/>
      <c r="AO726" s="482"/>
      <c r="AP726" s="482"/>
    </row>
    <row r="727" spans="1:42" ht="12.75" customHeight="1" x14ac:dyDescent="0.2">
      <c r="A727" s="482"/>
      <c r="B727" s="482"/>
      <c r="C727" s="482"/>
      <c r="D727" s="482"/>
      <c r="E727" s="482"/>
      <c r="F727" s="482"/>
      <c r="G727" s="482"/>
      <c r="H727" s="482"/>
      <c r="I727" s="482"/>
      <c r="J727" s="482"/>
      <c r="K727" s="482"/>
      <c r="L727" s="482"/>
      <c r="M727" s="482"/>
      <c r="N727" s="482"/>
      <c r="O727" s="482"/>
      <c r="P727" s="482"/>
      <c r="Q727" s="482"/>
      <c r="R727" s="482"/>
      <c r="S727" s="482"/>
      <c r="T727" s="482"/>
      <c r="U727" s="482"/>
      <c r="V727" s="482"/>
      <c r="W727" s="482"/>
      <c r="X727" s="482"/>
      <c r="Y727" s="482"/>
      <c r="Z727" s="482"/>
      <c r="AA727" s="482"/>
      <c r="AB727" s="482"/>
      <c r="AC727" s="482"/>
      <c r="AD727" s="482"/>
      <c r="AE727" s="482"/>
      <c r="AF727" s="482"/>
      <c r="AG727" s="482"/>
      <c r="AH727" s="482"/>
      <c r="AI727" s="482"/>
      <c r="AJ727" s="482"/>
      <c r="AK727" s="482"/>
      <c r="AL727" s="482"/>
      <c r="AM727" s="482"/>
      <c r="AN727" s="482"/>
      <c r="AO727" s="482"/>
      <c r="AP727" s="482"/>
    </row>
    <row r="728" spans="1:42" ht="12.75" customHeight="1" x14ac:dyDescent="0.2">
      <c r="A728" s="482"/>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2"/>
      <c r="Z728" s="482"/>
      <c r="AA728" s="482"/>
      <c r="AB728" s="482"/>
      <c r="AC728" s="482"/>
      <c r="AD728" s="482"/>
      <c r="AE728" s="482"/>
      <c r="AF728" s="482"/>
      <c r="AG728" s="482"/>
      <c r="AH728" s="482"/>
      <c r="AI728" s="482"/>
      <c r="AJ728" s="482"/>
      <c r="AK728" s="482"/>
      <c r="AL728" s="482"/>
      <c r="AM728" s="482"/>
      <c r="AN728" s="482"/>
      <c r="AO728" s="482"/>
      <c r="AP728" s="482"/>
    </row>
    <row r="729" spans="1:42" ht="12.75" customHeight="1" x14ac:dyDescent="0.2">
      <c r="A729" s="482"/>
      <c r="B729" s="482"/>
      <c r="C729" s="482"/>
      <c r="D729" s="482"/>
      <c r="E729" s="482"/>
      <c r="F729" s="482"/>
      <c r="G729" s="482"/>
      <c r="H729" s="482"/>
      <c r="I729" s="482"/>
      <c r="J729" s="482"/>
      <c r="K729" s="482"/>
      <c r="L729" s="482"/>
      <c r="M729" s="482"/>
      <c r="N729" s="482"/>
      <c r="O729" s="482"/>
      <c r="P729" s="482"/>
      <c r="Q729" s="482"/>
      <c r="R729" s="482"/>
      <c r="S729" s="482"/>
      <c r="T729" s="482"/>
      <c r="U729" s="482"/>
      <c r="V729" s="482"/>
      <c r="W729" s="482"/>
      <c r="X729" s="482"/>
      <c r="Y729" s="482"/>
      <c r="Z729" s="482"/>
      <c r="AA729" s="482"/>
      <c r="AB729" s="482"/>
      <c r="AC729" s="482"/>
      <c r="AD729" s="482"/>
      <c r="AE729" s="482"/>
      <c r="AF729" s="482"/>
      <c r="AG729" s="482"/>
      <c r="AH729" s="482"/>
      <c r="AI729" s="482"/>
      <c r="AJ729" s="482"/>
      <c r="AK729" s="482"/>
      <c r="AL729" s="482"/>
      <c r="AM729" s="482"/>
      <c r="AN729" s="482"/>
      <c r="AO729" s="482"/>
      <c r="AP729" s="482"/>
    </row>
    <row r="730" spans="1:42" ht="12.75" customHeight="1" x14ac:dyDescent="0.2">
      <c r="A730" s="482"/>
      <c r="B730" s="482"/>
      <c r="C730" s="482"/>
      <c r="D730" s="482"/>
      <c r="E730" s="482"/>
      <c r="F730" s="482"/>
      <c r="G730" s="482"/>
      <c r="H730" s="482"/>
      <c r="I730" s="482"/>
      <c r="J730" s="482"/>
      <c r="K730" s="482"/>
      <c r="L730" s="482"/>
      <c r="M730" s="482"/>
      <c r="N730" s="482"/>
      <c r="O730" s="482"/>
      <c r="P730" s="482"/>
      <c r="Q730" s="482"/>
      <c r="R730" s="482"/>
      <c r="S730" s="482"/>
      <c r="T730" s="482"/>
      <c r="U730" s="482"/>
      <c r="V730" s="482"/>
      <c r="W730" s="482"/>
      <c r="X730" s="482"/>
      <c r="Y730" s="482"/>
      <c r="Z730" s="482"/>
      <c r="AA730" s="482"/>
      <c r="AB730" s="482"/>
      <c r="AC730" s="482"/>
      <c r="AD730" s="482"/>
      <c r="AE730" s="482"/>
      <c r="AF730" s="482"/>
      <c r="AG730" s="482"/>
      <c r="AH730" s="482"/>
      <c r="AI730" s="482"/>
      <c r="AJ730" s="482"/>
      <c r="AK730" s="482"/>
      <c r="AL730" s="482"/>
      <c r="AM730" s="482"/>
      <c r="AN730" s="482"/>
      <c r="AO730" s="482"/>
      <c r="AP730" s="482"/>
    </row>
    <row r="731" spans="1:42" ht="12.75" customHeight="1" x14ac:dyDescent="0.2">
      <c r="A731" s="482"/>
      <c r="B731" s="482"/>
      <c r="C731" s="482"/>
      <c r="D731" s="482"/>
      <c r="E731" s="482"/>
      <c r="F731" s="482"/>
      <c r="G731" s="482"/>
      <c r="H731" s="482"/>
      <c r="I731" s="482"/>
      <c r="J731" s="482"/>
      <c r="K731" s="482"/>
      <c r="L731" s="482"/>
      <c r="M731" s="482"/>
      <c r="N731" s="482"/>
      <c r="O731" s="482"/>
      <c r="P731" s="482"/>
      <c r="Q731" s="482"/>
      <c r="R731" s="482"/>
      <c r="S731" s="482"/>
      <c r="T731" s="482"/>
      <c r="U731" s="482"/>
      <c r="V731" s="482"/>
      <c r="W731" s="482"/>
      <c r="X731" s="482"/>
      <c r="Y731" s="482"/>
      <c r="Z731" s="482"/>
      <c r="AA731" s="482"/>
      <c r="AB731" s="482"/>
      <c r="AC731" s="482"/>
      <c r="AD731" s="482"/>
      <c r="AE731" s="482"/>
      <c r="AF731" s="482"/>
      <c r="AG731" s="482"/>
      <c r="AH731" s="482"/>
      <c r="AI731" s="482"/>
      <c r="AJ731" s="482"/>
      <c r="AK731" s="482"/>
      <c r="AL731" s="482"/>
      <c r="AM731" s="482"/>
      <c r="AN731" s="482"/>
      <c r="AO731" s="482"/>
      <c r="AP731" s="482"/>
    </row>
    <row r="732" spans="1:42" ht="12.75" customHeight="1" x14ac:dyDescent="0.2">
      <c r="A732" s="482"/>
      <c r="B732" s="482"/>
      <c r="C732" s="482"/>
      <c r="D732" s="482"/>
      <c r="E732" s="482"/>
      <c r="F732" s="482"/>
      <c r="G732" s="482"/>
      <c r="H732" s="482"/>
      <c r="I732" s="482"/>
      <c r="J732" s="482"/>
      <c r="K732" s="482"/>
      <c r="L732" s="482"/>
      <c r="M732" s="482"/>
      <c r="N732" s="482"/>
      <c r="O732" s="482"/>
      <c r="P732" s="482"/>
      <c r="Q732" s="482"/>
      <c r="R732" s="482"/>
      <c r="S732" s="482"/>
      <c r="T732" s="482"/>
      <c r="U732" s="482"/>
      <c r="V732" s="482"/>
      <c r="W732" s="482"/>
      <c r="X732" s="482"/>
      <c r="Y732" s="482"/>
      <c r="Z732" s="482"/>
      <c r="AA732" s="482"/>
      <c r="AB732" s="482"/>
      <c r="AC732" s="482"/>
      <c r="AD732" s="482"/>
      <c r="AE732" s="482"/>
      <c r="AF732" s="482"/>
      <c r="AG732" s="482"/>
      <c r="AH732" s="482"/>
      <c r="AI732" s="482"/>
      <c r="AJ732" s="482"/>
      <c r="AK732" s="482"/>
      <c r="AL732" s="482"/>
      <c r="AM732" s="482"/>
      <c r="AN732" s="482"/>
      <c r="AO732" s="482"/>
      <c r="AP732" s="482"/>
    </row>
    <row r="733" spans="1:42" ht="12.75" customHeight="1" x14ac:dyDescent="0.2">
      <c r="A733" s="482"/>
      <c r="B733" s="482"/>
      <c r="C733" s="482"/>
      <c r="D733" s="482"/>
      <c r="E733" s="482"/>
      <c r="F733" s="482"/>
      <c r="G733" s="482"/>
      <c r="H733" s="482"/>
      <c r="I733" s="482"/>
      <c r="J733" s="482"/>
      <c r="K733" s="482"/>
      <c r="L733" s="482"/>
      <c r="M733" s="482"/>
      <c r="N733" s="482"/>
      <c r="O733" s="482"/>
      <c r="P733" s="482"/>
      <c r="Q733" s="482"/>
      <c r="R733" s="482"/>
      <c r="S733" s="482"/>
      <c r="T733" s="482"/>
      <c r="U733" s="482"/>
      <c r="V733" s="482"/>
      <c r="W733" s="482"/>
      <c r="X733" s="482"/>
      <c r="Y733" s="482"/>
      <c r="Z733" s="482"/>
      <c r="AA733" s="482"/>
      <c r="AB733" s="482"/>
      <c r="AC733" s="482"/>
      <c r="AD733" s="482"/>
      <c r="AE733" s="482"/>
      <c r="AF733" s="482"/>
      <c r="AG733" s="482"/>
      <c r="AH733" s="482"/>
      <c r="AI733" s="482"/>
      <c r="AJ733" s="482"/>
      <c r="AK733" s="482"/>
      <c r="AL733" s="482"/>
      <c r="AM733" s="482"/>
      <c r="AN733" s="482"/>
      <c r="AO733" s="482"/>
      <c r="AP733" s="482"/>
    </row>
    <row r="734" spans="1:42" ht="12.75" customHeight="1" x14ac:dyDescent="0.2">
      <c r="A734" s="482"/>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2"/>
      <c r="Z734" s="482"/>
      <c r="AA734" s="482"/>
      <c r="AB734" s="482"/>
      <c r="AC734" s="482"/>
      <c r="AD734" s="482"/>
      <c r="AE734" s="482"/>
      <c r="AF734" s="482"/>
      <c r="AG734" s="482"/>
      <c r="AH734" s="482"/>
      <c r="AI734" s="482"/>
      <c r="AJ734" s="482"/>
      <c r="AK734" s="482"/>
      <c r="AL734" s="482"/>
      <c r="AM734" s="482"/>
      <c r="AN734" s="482"/>
      <c r="AO734" s="482"/>
      <c r="AP734" s="482"/>
    </row>
    <row r="735" spans="1:42" ht="12.75" customHeight="1" x14ac:dyDescent="0.2">
      <c r="A735" s="482"/>
      <c r="B735" s="482"/>
      <c r="C735" s="482"/>
      <c r="D735" s="482"/>
      <c r="E735" s="482"/>
      <c r="F735" s="482"/>
      <c r="G735" s="482"/>
      <c r="H735" s="482"/>
      <c r="I735" s="482"/>
      <c r="J735" s="482"/>
      <c r="K735" s="482"/>
      <c r="L735" s="482"/>
      <c r="M735" s="482"/>
      <c r="N735" s="482"/>
      <c r="O735" s="482"/>
      <c r="P735" s="482"/>
      <c r="Q735" s="482"/>
      <c r="R735" s="482"/>
      <c r="S735" s="482"/>
      <c r="T735" s="482"/>
      <c r="U735" s="482"/>
      <c r="V735" s="482"/>
      <c r="W735" s="482"/>
      <c r="X735" s="482"/>
      <c r="Y735" s="482"/>
      <c r="Z735" s="482"/>
      <c r="AA735" s="482"/>
      <c r="AB735" s="482"/>
      <c r="AC735" s="482"/>
      <c r="AD735" s="482"/>
      <c r="AE735" s="482"/>
      <c r="AF735" s="482"/>
      <c r="AG735" s="482"/>
      <c r="AH735" s="482"/>
      <c r="AI735" s="482"/>
      <c r="AJ735" s="482"/>
      <c r="AK735" s="482"/>
      <c r="AL735" s="482"/>
      <c r="AM735" s="482"/>
      <c r="AN735" s="482"/>
      <c r="AO735" s="482"/>
      <c r="AP735" s="482"/>
    </row>
    <row r="736" spans="1:42" ht="12.75" customHeight="1" x14ac:dyDescent="0.2">
      <c r="A736" s="482"/>
      <c r="B736" s="482"/>
      <c r="C736" s="482"/>
      <c r="D736" s="482"/>
      <c r="E736" s="482"/>
      <c r="F736" s="482"/>
      <c r="G736" s="482"/>
      <c r="H736" s="482"/>
      <c r="I736" s="482"/>
      <c r="J736" s="482"/>
      <c r="K736" s="482"/>
      <c r="L736" s="482"/>
      <c r="M736" s="482"/>
      <c r="N736" s="482"/>
      <c r="O736" s="482"/>
      <c r="P736" s="482"/>
      <c r="Q736" s="482"/>
      <c r="R736" s="482"/>
      <c r="S736" s="482"/>
      <c r="T736" s="482"/>
      <c r="U736" s="482"/>
      <c r="V736" s="482"/>
      <c r="W736" s="482"/>
      <c r="X736" s="482"/>
      <c r="Y736" s="482"/>
      <c r="Z736" s="482"/>
      <c r="AA736" s="482"/>
      <c r="AB736" s="482"/>
      <c r="AC736" s="482"/>
      <c r="AD736" s="482"/>
      <c r="AE736" s="482"/>
      <c r="AF736" s="482"/>
      <c r="AG736" s="482"/>
      <c r="AH736" s="482"/>
      <c r="AI736" s="482"/>
      <c r="AJ736" s="482"/>
      <c r="AK736" s="482"/>
      <c r="AL736" s="482"/>
      <c r="AM736" s="482"/>
      <c r="AN736" s="482"/>
      <c r="AO736" s="482"/>
      <c r="AP736" s="482"/>
    </row>
    <row r="737" spans="1:42" ht="12.75" customHeight="1" x14ac:dyDescent="0.2">
      <c r="A737" s="482"/>
      <c r="B737" s="482"/>
      <c r="C737" s="482"/>
      <c r="D737" s="482"/>
      <c r="E737" s="482"/>
      <c r="F737" s="482"/>
      <c r="G737" s="482"/>
      <c r="H737" s="482"/>
      <c r="I737" s="482"/>
      <c r="J737" s="482"/>
      <c r="K737" s="482"/>
      <c r="L737" s="482"/>
      <c r="M737" s="482"/>
      <c r="N737" s="482"/>
      <c r="O737" s="482"/>
      <c r="P737" s="482"/>
      <c r="Q737" s="482"/>
      <c r="R737" s="482"/>
      <c r="S737" s="482"/>
      <c r="T737" s="482"/>
      <c r="U737" s="482"/>
      <c r="V737" s="482"/>
      <c r="W737" s="482"/>
      <c r="X737" s="482"/>
      <c r="Y737" s="482"/>
      <c r="Z737" s="482"/>
      <c r="AA737" s="482"/>
      <c r="AB737" s="482"/>
      <c r="AC737" s="482"/>
      <c r="AD737" s="482"/>
      <c r="AE737" s="482"/>
      <c r="AF737" s="482"/>
      <c r="AG737" s="482"/>
      <c r="AH737" s="482"/>
      <c r="AI737" s="482"/>
      <c r="AJ737" s="482"/>
      <c r="AK737" s="482"/>
      <c r="AL737" s="482"/>
      <c r="AM737" s="482"/>
      <c r="AN737" s="482"/>
      <c r="AO737" s="482"/>
      <c r="AP737" s="482"/>
    </row>
    <row r="738" spans="1:42" ht="12.75" customHeight="1" x14ac:dyDescent="0.2">
      <c r="A738" s="482"/>
      <c r="B738" s="482"/>
      <c r="C738" s="482"/>
      <c r="D738" s="482"/>
      <c r="E738" s="482"/>
      <c r="F738" s="482"/>
      <c r="G738" s="482"/>
      <c r="H738" s="482"/>
      <c r="I738" s="482"/>
      <c r="J738" s="482"/>
      <c r="K738" s="482"/>
      <c r="L738" s="482"/>
      <c r="M738" s="482"/>
      <c r="N738" s="482"/>
      <c r="O738" s="482"/>
      <c r="P738" s="482"/>
      <c r="Q738" s="482"/>
      <c r="R738" s="482"/>
      <c r="S738" s="482"/>
      <c r="T738" s="482"/>
      <c r="U738" s="482"/>
      <c r="V738" s="482"/>
      <c r="W738" s="482"/>
      <c r="X738" s="482"/>
      <c r="Y738" s="482"/>
      <c r="Z738" s="482"/>
      <c r="AA738" s="482"/>
      <c r="AB738" s="482"/>
      <c r="AC738" s="482"/>
      <c r="AD738" s="482"/>
      <c r="AE738" s="482"/>
      <c r="AF738" s="482"/>
      <c r="AG738" s="482"/>
      <c r="AH738" s="482"/>
      <c r="AI738" s="482"/>
      <c r="AJ738" s="482"/>
      <c r="AK738" s="482"/>
      <c r="AL738" s="482"/>
      <c r="AM738" s="482"/>
      <c r="AN738" s="482"/>
      <c r="AO738" s="482"/>
      <c r="AP738" s="482"/>
    </row>
    <row r="739" spans="1:42" ht="12.75" customHeight="1" x14ac:dyDescent="0.2">
      <c r="A739" s="482"/>
      <c r="B739" s="482"/>
      <c r="C739" s="482"/>
      <c r="D739" s="482"/>
      <c r="E739" s="482"/>
      <c r="F739" s="482"/>
      <c r="G739" s="482"/>
      <c r="H739" s="482"/>
      <c r="I739" s="482"/>
      <c r="J739" s="482"/>
      <c r="K739" s="482"/>
      <c r="L739" s="482"/>
      <c r="M739" s="482"/>
      <c r="N739" s="482"/>
      <c r="O739" s="482"/>
      <c r="P739" s="482"/>
      <c r="Q739" s="482"/>
      <c r="R739" s="482"/>
      <c r="S739" s="482"/>
      <c r="T739" s="482"/>
      <c r="U739" s="482"/>
      <c r="V739" s="482"/>
      <c r="W739" s="482"/>
      <c r="X739" s="482"/>
      <c r="Y739" s="482"/>
      <c r="Z739" s="482"/>
      <c r="AA739" s="482"/>
      <c r="AB739" s="482"/>
      <c r="AC739" s="482"/>
      <c r="AD739" s="482"/>
      <c r="AE739" s="482"/>
      <c r="AF739" s="482"/>
      <c r="AG739" s="482"/>
      <c r="AH739" s="482"/>
      <c r="AI739" s="482"/>
      <c r="AJ739" s="482"/>
      <c r="AK739" s="482"/>
      <c r="AL739" s="482"/>
      <c r="AM739" s="482"/>
      <c r="AN739" s="482"/>
      <c r="AO739" s="482"/>
      <c r="AP739" s="482"/>
    </row>
    <row r="740" spans="1:42" ht="12.75" customHeight="1" x14ac:dyDescent="0.2">
      <c r="A740" s="482"/>
      <c r="B740" s="482"/>
      <c r="C740" s="482"/>
      <c r="D740" s="482"/>
      <c r="E740" s="482"/>
      <c r="F740" s="482"/>
      <c r="G740" s="482"/>
      <c r="H740" s="482"/>
      <c r="I740" s="482"/>
      <c r="J740" s="482"/>
      <c r="K740" s="482"/>
      <c r="L740" s="482"/>
      <c r="M740" s="482"/>
      <c r="N740" s="482"/>
      <c r="O740" s="482"/>
      <c r="P740" s="482"/>
      <c r="Q740" s="482"/>
      <c r="R740" s="482"/>
      <c r="S740" s="482"/>
      <c r="T740" s="482"/>
      <c r="U740" s="482"/>
      <c r="V740" s="482"/>
      <c r="W740" s="482"/>
      <c r="X740" s="482"/>
      <c r="Y740" s="482"/>
      <c r="Z740" s="482"/>
      <c r="AA740" s="482"/>
      <c r="AB740" s="482"/>
      <c r="AC740" s="482"/>
      <c r="AD740" s="482"/>
      <c r="AE740" s="482"/>
      <c r="AF740" s="482"/>
      <c r="AG740" s="482"/>
      <c r="AH740" s="482"/>
      <c r="AI740" s="482"/>
      <c r="AJ740" s="482"/>
      <c r="AK740" s="482"/>
      <c r="AL740" s="482"/>
      <c r="AM740" s="482"/>
      <c r="AN740" s="482"/>
      <c r="AO740" s="482"/>
      <c r="AP740" s="482"/>
    </row>
    <row r="741" spans="1:42" ht="12.75" customHeight="1" x14ac:dyDescent="0.2">
      <c r="A741" s="482"/>
      <c r="B741" s="482"/>
      <c r="C741" s="482"/>
      <c r="D741" s="482"/>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82"/>
      <c r="AJ741" s="482"/>
      <c r="AK741" s="482"/>
      <c r="AL741" s="482"/>
      <c r="AM741" s="482"/>
      <c r="AN741" s="482"/>
      <c r="AO741" s="482"/>
      <c r="AP741" s="482"/>
    </row>
    <row r="742" spans="1:42" ht="12.75" customHeight="1" x14ac:dyDescent="0.2">
      <c r="A742" s="482"/>
      <c r="B742" s="482"/>
      <c r="C742" s="482"/>
      <c r="D742" s="482"/>
      <c r="E742" s="482"/>
      <c r="F742" s="482"/>
      <c r="G742" s="482"/>
      <c r="H742" s="482"/>
      <c r="I742" s="482"/>
      <c r="J742" s="482"/>
      <c r="K742" s="482"/>
      <c r="L742" s="482"/>
      <c r="M742" s="482"/>
      <c r="N742" s="482"/>
      <c r="O742" s="482"/>
      <c r="P742" s="482"/>
      <c r="Q742" s="482"/>
      <c r="R742" s="482"/>
      <c r="S742" s="482"/>
      <c r="T742" s="482"/>
      <c r="U742" s="482"/>
      <c r="V742" s="482"/>
      <c r="W742" s="482"/>
      <c r="X742" s="482"/>
      <c r="Y742" s="482"/>
      <c r="Z742" s="482"/>
      <c r="AA742" s="482"/>
      <c r="AB742" s="482"/>
      <c r="AC742" s="482"/>
      <c r="AD742" s="482"/>
      <c r="AE742" s="482"/>
      <c r="AF742" s="482"/>
      <c r="AG742" s="482"/>
      <c r="AH742" s="482"/>
      <c r="AI742" s="482"/>
      <c r="AJ742" s="482"/>
      <c r="AK742" s="482"/>
      <c r="AL742" s="482"/>
      <c r="AM742" s="482"/>
      <c r="AN742" s="482"/>
      <c r="AO742" s="482"/>
      <c r="AP742" s="482"/>
    </row>
    <row r="743" spans="1:42" ht="12.75" customHeight="1" x14ac:dyDescent="0.2">
      <c r="A743" s="482"/>
      <c r="B743" s="482"/>
      <c r="C743" s="482"/>
      <c r="D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c r="AB743" s="482"/>
      <c r="AC743" s="482"/>
      <c r="AD743" s="482"/>
      <c r="AE743" s="482"/>
      <c r="AF743" s="482"/>
      <c r="AG743" s="482"/>
      <c r="AH743" s="482"/>
      <c r="AI743" s="482"/>
      <c r="AJ743" s="482"/>
      <c r="AK743" s="482"/>
      <c r="AL743" s="482"/>
      <c r="AM743" s="482"/>
      <c r="AN743" s="482"/>
      <c r="AO743" s="482"/>
      <c r="AP743" s="482"/>
    </row>
    <row r="744" spans="1:42" ht="12.75" customHeight="1" x14ac:dyDescent="0.2">
      <c r="A744" s="482"/>
      <c r="B744" s="482"/>
      <c r="C744" s="482"/>
      <c r="D744" s="482"/>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82"/>
      <c r="AD744" s="482"/>
      <c r="AE744" s="482"/>
      <c r="AF744" s="482"/>
      <c r="AG744" s="482"/>
      <c r="AH744" s="482"/>
      <c r="AI744" s="482"/>
      <c r="AJ744" s="482"/>
      <c r="AK744" s="482"/>
      <c r="AL744" s="482"/>
      <c r="AM744" s="482"/>
      <c r="AN744" s="482"/>
      <c r="AO744" s="482"/>
      <c r="AP744" s="482"/>
    </row>
    <row r="745" spans="1:42" ht="12.75" customHeight="1" x14ac:dyDescent="0.2">
      <c r="A745" s="482"/>
      <c r="B745" s="482"/>
      <c r="C745" s="482"/>
      <c r="D745" s="482"/>
      <c r="E745" s="482"/>
      <c r="F745" s="482"/>
      <c r="G745" s="482"/>
      <c r="H745" s="482"/>
      <c r="I745" s="482"/>
      <c r="J745" s="482"/>
      <c r="K745" s="482"/>
      <c r="L745" s="482"/>
      <c r="M745" s="482"/>
      <c r="N745" s="482"/>
      <c r="O745" s="482"/>
      <c r="P745" s="482"/>
      <c r="Q745" s="482"/>
      <c r="R745" s="482"/>
      <c r="S745" s="482"/>
      <c r="T745" s="482"/>
      <c r="U745" s="482"/>
      <c r="V745" s="482"/>
      <c r="W745" s="482"/>
      <c r="X745" s="482"/>
      <c r="Y745" s="482"/>
      <c r="Z745" s="482"/>
      <c r="AA745" s="482"/>
      <c r="AB745" s="482"/>
      <c r="AC745" s="482"/>
      <c r="AD745" s="482"/>
      <c r="AE745" s="482"/>
      <c r="AF745" s="482"/>
      <c r="AG745" s="482"/>
      <c r="AH745" s="482"/>
      <c r="AI745" s="482"/>
      <c r="AJ745" s="482"/>
      <c r="AK745" s="482"/>
      <c r="AL745" s="482"/>
      <c r="AM745" s="482"/>
      <c r="AN745" s="482"/>
      <c r="AO745" s="482"/>
      <c r="AP745" s="482"/>
    </row>
    <row r="746" spans="1:42" ht="12.75" customHeight="1" x14ac:dyDescent="0.2">
      <c r="A746" s="482"/>
      <c r="B746" s="482"/>
      <c r="C746" s="482"/>
      <c r="D746" s="482"/>
      <c r="E746" s="482"/>
      <c r="F746" s="482"/>
      <c r="G746" s="482"/>
      <c r="H746" s="482"/>
      <c r="I746" s="482"/>
      <c r="J746" s="482"/>
      <c r="K746" s="482"/>
      <c r="L746" s="482"/>
      <c r="M746" s="482"/>
      <c r="N746" s="482"/>
      <c r="O746" s="482"/>
      <c r="P746" s="482"/>
      <c r="Q746" s="482"/>
      <c r="R746" s="482"/>
      <c r="S746" s="482"/>
      <c r="T746" s="482"/>
      <c r="U746" s="482"/>
      <c r="V746" s="482"/>
      <c r="W746" s="482"/>
      <c r="X746" s="482"/>
      <c r="Y746" s="482"/>
      <c r="Z746" s="482"/>
      <c r="AA746" s="482"/>
      <c r="AB746" s="482"/>
      <c r="AC746" s="482"/>
      <c r="AD746" s="482"/>
      <c r="AE746" s="482"/>
      <c r="AF746" s="482"/>
      <c r="AG746" s="482"/>
      <c r="AH746" s="482"/>
      <c r="AI746" s="482"/>
      <c r="AJ746" s="482"/>
      <c r="AK746" s="482"/>
      <c r="AL746" s="482"/>
      <c r="AM746" s="482"/>
      <c r="AN746" s="482"/>
      <c r="AO746" s="482"/>
      <c r="AP746" s="482"/>
    </row>
    <row r="747" spans="1:42" ht="12.75" customHeight="1" x14ac:dyDescent="0.2">
      <c r="A747" s="482"/>
      <c r="B747" s="482"/>
      <c r="C747" s="482"/>
      <c r="D747" s="482"/>
      <c r="E747" s="482"/>
      <c r="F747" s="482"/>
      <c r="G747" s="482"/>
      <c r="H747" s="482"/>
      <c r="I747" s="482"/>
      <c r="J747" s="482"/>
      <c r="K747" s="482"/>
      <c r="L747" s="482"/>
      <c r="M747" s="482"/>
      <c r="N747" s="482"/>
      <c r="O747" s="482"/>
      <c r="P747" s="482"/>
      <c r="Q747" s="482"/>
      <c r="R747" s="482"/>
      <c r="S747" s="482"/>
      <c r="T747" s="482"/>
      <c r="U747" s="482"/>
      <c r="V747" s="482"/>
      <c r="W747" s="482"/>
      <c r="X747" s="482"/>
      <c r="Y747" s="482"/>
      <c r="Z747" s="482"/>
      <c r="AA747" s="482"/>
      <c r="AB747" s="482"/>
      <c r="AC747" s="482"/>
      <c r="AD747" s="482"/>
      <c r="AE747" s="482"/>
      <c r="AF747" s="482"/>
      <c r="AG747" s="482"/>
      <c r="AH747" s="482"/>
      <c r="AI747" s="482"/>
      <c r="AJ747" s="482"/>
      <c r="AK747" s="482"/>
      <c r="AL747" s="482"/>
      <c r="AM747" s="482"/>
      <c r="AN747" s="482"/>
      <c r="AO747" s="482"/>
      <c r="AP747" s="482"/>
    </row>
    <row r="748" spans="1:42" ht="12.75" customHeight="1" x14ac:dyDescent="0.2">
      <c r="A748" s="482"/>
      <c r="B748" s="482"/>
      <c r="C748" s="482"/>
      <c r="D748" s="482"/>
      <c r="E748" s="482"/>
      <c r="F748" s="482"/>
      <c r="G748" s="482"/>
      <c r="H748" s="482"/>
      <c r="I748" s="482"/>
      <c r="J748" s="482"/>
      <c r="K748" s="482"/>
      <c r="L748" s="482"/>
      <c r="M748" s="482"/>
      <c r="N748" s="482"/>
      <c r="O748" s="482"/>
      <c r="P748" s="482"/>
      <c r="Q748" s="482"/>
      <c r="R748" s="482"/>
      <c r="S748" s="482"/>
      <c r="T748" s="482"/>
      <c r="U748" s="482"/>
      <c r="V748" s="482"/>
      <c r="W748" s="482"/>
      <c r="X748" s="482"/>
      <c r="Y748" s="482"/>
      <c r="Z748" s="482"/>
      <c r="AA748" s="482"/>
      <c r="AB748" s="482"/>
      <c r="AC748" s="482"/>
      <c r="AD748" s="482"/>
      <c r="AE748" s="482"/>
      <c r="AF748" s="482"/>
      <c r="AG748" s="482"/>
      <c r="AH748" s="482"/>
      <c r="AI748" s="482"/>
      <c r="AJ748" s="482"/>
      <c r="AK748" s="482"/>
      <c r="AL748" s="482"/>
      <c r="AM748" s="482"/>
      <c r="AN748" s="482"/>
      <c r="AO748" s="482"/>
      <c r="AP748" s="482"/>
    </row>
    <row r="749" spans="1:42" ht="12.75" customHeight="1" x14ac:dyDescent="0.2">
      <c r="A749" s="482"/>
      <c r="B749" s="482"/>
      <c r="C749" s="482"/>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82"/>
      <c r="AJ749" s="482"/>
      <c r="AK749" s="482"/>
      <c r="AL749" s="482"/>
      <c r="AM749" s="482"/>
      <c r="AN749" s="482"/>
      <c r="AO749" s="482"/>
      <c r="AP749" s="482"/>
    </row>
    <row r="750" spans="1:42" ht="12.75" customHeight="1" x14ac:dyDescent="0.2">
      <c r="A750" s="482"/>
      <c r="B750" s="482"/>
      <c r="C750" s="482"/>
      <c r="D750" s="482"/>
      <c r="E750" s="482"/>
      <c r="F750" s="482"/>
      <c r="G750" s="482"/>
      <c r="H750" s="482"/>
      <c r="I750" s="482"/>
      <c r="J750" s="482"/>
      <c r="K750" s="482"/>
      <c r="L750" s="482"/>
      <c r="M750" s="482"/>
      <c r="N750" s="482"/>
      <c r="O750" s="482"/>
      <c r="P750" s="482"/>
      <c r="Q750" s="482"/>
      <c r="R750" s="482"/>
      <c r="S750" s="482"/>
      <c r="T750" s="482"/>
      <c r="U750" s="482"/>
      <c r="V750" s="482"/>
      <c r="W750" s="482"/>
      <c r="X750" s="482"/>
      <c r="Y750" s="482"/>
      <c r="Z750" s="482"/>
      <c r="AA750" s="482"/>
      <c r="AB750" s="482"/>
      <c r="AC750" s="482"/>
      <c r="AD750" s="482"/>
      <c r="AE750" s="482"/>
      <c r="AF750" s="482"/>
      <c r="AG750" s="482"/>
      <c r="AH750" s="482"/>
      <c r="AI750" s="482"/>
      <c r="AJ750" s="482"/>
      <c r="AK750" s="482"/>
      <c r="AL750" s="482"/>
      <c r="AM750" s="482"/>
      <c r="AN750" s="482"/>
      <c r="AO750" s="482"/>
      <c r="AP750" s="482"/>
    </row>
    <row r="751" spans="1:42" ht="12.75" customHeight="1" x14ac:dyDescent="0.2">
      <c r="A751" s="482"/>
      <c r="B751" s="482"/>
      <c r="C751" s="482"/>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82"/>
      <c r="AI751" s="482"/>
      <c r="AJ751" s="482"/>
      <c r="AK751" s="482"/>
      <c r="AL751" s="482"/>
      <c r="AM751" s="482"/>
      <c r="AN751" s="482"/>
      <c r="AO751" s="482"/>
      <c r="AP751" s="482"/>
    </row>
    <row r="752" spans="1:42" ht="12.75" customHeight="1" x14ac:dyDescent="0.2">
      <c r="A752" s="482"/>
      <c r="B752" s="482"/>
      <c r="C752" s="482"/>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82"/>
      <c r="AI752" s="482"/>
      <c r="AJ752" s="482"/>
      <c r="AK752" s="482"/>
      <c r="AL752" s="482"/>
      <c r="AM752" s="482"/>
      <c r="AN752" s="482"/>
      <c r="AO752" s="482"/>
      <c r="AP752" s="482"/>
    </row>
    <row r="753" spans="1:42" ht="12.75" customHeight="1" x14ac:dyDescent="0.2">
      <c r="A753" s="482"/>
      <c r="B753" s="482"/>
      <c r="C753" s="482"/>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82"/>
      <c r="AI753" s="482"/>
      <c r="AJ753" s="482"/>
      <c r="AK753" s="482"/>
      <c r="AL753" s="482"/>
      <c r="AM753" s="482"/>
      <c r="AN753" s="482"/>
      <c r="AO753" s="482"/>
      <c r="AP753" s="482"/>
    </row>
    <row r="754" spans="1:42" ht="12.75" customHeight="1" x14ac:dyDescent="0.2">
      <c r="A754" s="482"/>
      <c r="B754" s="482"/>
      <c r="C754" s="482"/>
      <c r="D754" s="482"/>
      <c r="E754" s="482"/>
      <c r="F754" s="482"/>
      <c r="G754" s="482"/>
      <c r="H754" s="482"/>
      <c r="I754" s="482"/>
      <c r="J754" s="482"/>
      <c r="K754" s="482"/>
      <c r="L754" s="482"/>
      <c r="M754" s="482"/>
      <c r="N754" s="482"/>
      <c r="O754" s="482"/>
      <c r="P754" s="482"/>
      <c r="Q754" s="482"/>
      <c r="R754" s="482"/>
      <c r="S754" s="482"/>
      <c r="T754" s="482"/>
      <c r="U754" s="482"/>
      <c r="V754" s="482"/>
      <c r="W754" s="482"/>
      <c r="X754" s="482"/>
      <c r="Y754" s="482"/>
      <c r="Z754" s="482"/>
      <c r="AA754" s="482"/>
      <c r="AB754" s="482"/>
      <c r="AC754" s="482"/>
      <c r="AD754" s="482"/>
      <c r="AE754" s="482"/>
      <c r="AF754" s="482"/>
      <c r="AG754" s="482"/>
      <c r="AH754" s="482"/>
      <c r="AI754" s="482"/>
      <c r="AJ754" s="482"/>
      <c r="AK754" s="482"/>
      <c r="AL754" s="482"/>
      <c r="AM754" s="482"/>
      <c r="AN754" s="482"/>
      <c r="AO754" s="482"/>
      <c r="AP754" s="482"/>
    </row>
    <row r="755" spans="1:42" ht="12.75" customHeight="1" x14ac:dyDescent="0.2">
      <c r="A755" s="482"/>
      <c r="B755" s="482"/>
      <c r="C755" s="482"/>
      <c r="D755" s="482"/>
      <c r="E755" s="482"/>
      <c r="F755" s="482"/>
      <c r="G755" s="482"/>
      <c r="H755" s="482"/>
      <c r="I755" s="482"/>
      <c r="J755" s="482"/>
      <c r="K755" s="482"/>
      <c r="L755" s="482"/>
      <c r="M755" s="482"/>
      <c r="N755" s="482"/>
      <c r="O755" s="482"/>
      <c r="P755" s="482"/>
      <c r="Q755" s="482"/>
      <c r="R755" s="482"/>
      <c r="S755" s="482"/>
      <c r="T755" s="482"/>
      <c r="U755" s="482"/>
      <c r="V755" s="482"/>
      <c r="W755" s="482"/>
      <c r="X755" s="482"/>
      <c r="Y755" s="482"/>
      <c r="Z755" s="482"/>
      <c r="AA755" s="482"/>
      <c r="AB755" s="482"/>
      <c r="AC755" s="482"/>
      <c r="AD755" s="482"/>
      <c r="AE755" s="482"/>
      <c r="AF755" s="482"/>
      <c r="AG755" s="482"/>
      <c r="AH755" s="482"/>
      <c r="AI755" s="482"/>
      <c r="AJ755" s="482"/>
      <c r="AK755" s="482"/>
      <c r="AL755" s="482"/>
      <c r="AM755" s="482"/>
      <c r="AN755" s="482"/>
      <c r="AO755" s="482"/>
      <c r="AP755" s="482"/>
    </row>
    <row r="756" spans="1:42" ht="12.75" customHeight="1" x14ac:dyDescent="0.2">
      <c r="A756" s="482"/>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82"/>
      <c r="Z756" s="482"/>
      <c r="AA756" s="482"/>
      <c r="AB756" s="482"/>
      <c r="AC756" s="482"/>
      <c r="AD756" s="482"/>
      <c r="AE756" s="482"/>
      <c r="AF756" s="482"/>
      <c r="AG756" s="482"/>
      <c r="AH756" s="482"/>
      <c r="AI756" s="482"/>
      <c r="AJ756" s="482"/>
      <c r="AK756" s="482"/>
      <c r="AL756" s="482"/>
      <c r="AM756" s="482"/>
      <c r="AN756" s="482"/>
      <c r="AO756" s="482"/>
      <c r="AP756" s="482"/>
    </row>
    <row r="757" spans="1:42" ht="12.75" customHeight="1" x14ac:dyDescent="0.2">
      <c r="A757" s="482"/>
      <c r="B757" s="482"/>
      <c r="C757" s="482"/>
      <c r="D757" s="482"/>
      <c r="E757" s="482"/>
      <c r="F757" s="482"/>
      <c r="G757" s="482"/>
      <c r="H757" s="482"/>
      <c r="I757" s="482"/>
      <c r="J757" s="482"/>
      <c r="K757" s="482"/>
      <c r="L757" s="482"/>
      <c r="M757" s="482"/>
      <c r="N757" s="482"/>
      <c r="O757" s="482"/>
      <c r="P757" s="482"/>
      <c r="Q757" s="482"/>
      <c r="R757" s="482"/>
      <c r="S757" s="482"/>
      <c r="T757" s="482"/>
      <c r="U757" s="482"/>
      <c r="V757" s="482"/>
      <c r="W757" s="482"/>
      <c r="X757" s="482"/>
      <c r="Y757" s="482"/>
      <c r="Z757" s="482"/>
      <c r="AA757" s="482"/>
      <c r="AB757" s="482"/>
      <c r="AC757" s="482"/>
      <c r="AD757" s="482"/>
      <c r="AE757" s="482"/>
      <c r="AF757" s="482"/>
      <c r="AG757" s="482"/>
      <c r="AH757" s="482"/>
      <c r="AI757" s="482"/>
      <c r="AJ757" s="482"/>
      <c r="AK757" s="482"/>
      <c r="AL757" s="482"/>
      <c r="AM757" s="482"/>
      <c r="AN757" s="482"/>
      <c r="AO757" s="482"/>
      <c r="AP757" s="482"/>
    </row>
    <row r="758" spans="1:42" ht="12.75" customHeight="1" x14ac:dyDescent="0.2">
      <c r="A758" s="482"/>
      <c r="B758" s="482"/>
      <c r="C758" s="482"/>
      <c r="D758" s="482"/>
      <c r="E758" s="482"/>
      <c r="F758" s="482"/>
      <c r="G758" s="482"/>
      <c r="H758" s="482"/>
      <c r="I758" s="482"/>
      <c r="J758" s="482"/>
      <c r="K758" s="482"/>
      <c r="L758" s="482"/>
      <c r="M758" s="482"/>
      <c r="N758" s="482"/>
      <c r="O758" s="482"/>
      <c r="P758" s="482"/>
      <c r="Q758" s="482"/>
      <c r="R758" s="482"/>
      <c r="S758" s="482"/>
      <c r="T758" s="482"/>
      <c r="U758" s="482"/>
      <c r="V758" s="482"/>
      <c r="W758" s="482"/>
      <c r="X758" s="482"/>
      <c r="Y758" s="482"/>
      <c r="Z758" s="482"/>
      <c r="AA758" s="482"/>
      <c r="AB758" s="482"/>
      <c r="AC758" s="482"/>
      <c r="AD758" s="482"/>
      <c r="AE758" s="482"/>
      <c r="AF758" s="482"/>
      <c r="AG758" s="482"/>
      <c r="AH758" s="482"/>
      <c r="AI758" s="482"/>
      <c r="AJ758" s="482"/>
      <c r="AK758" s="482"/>
      <c r="AL758" s="482"/>
      <c r="AM758" s="482"/>
      <c r="AN758" s="482"/>
      <c r="AO758" s="482"/>
      <c r="AP758" s="482"/>
    </row>
    <row r="759" spans="1:42" ht="12.75" customHeight="1" x14ac:dyDescent="0.2">
      <c r="A759" s="482"/>
      <c r="B759" s="482"/>
      <c r="C759" s="482"/>
      <c r="D759" s="482"/>
      <c r="E759" s="482"/>
      <c r="F759" s="482"/>
      <c r="G759" s="482"/>
      <c r="H759" s="482"/>
      <c r="I759" s="482"/>
      <c r="J759" s="482"/>
      <c r="K759" s="482"/>
      <c r="L759" s="482"/>
      <c r="M759" s="482"/>
      <c r="N759" s="482"/>
      <c r="O759" s="482"/>
      <c r="P759" s="482"/>
      <c r="Q759" s="482"/>
      <c r="R759" s="482"/>
      <c r="S759" s="482"/>
      <c r="T759" s="482"/>
      <c r="U759" s="482"/>
      <c r="V759" s="482"/>
      <c r="W759" s="482"/>
      <c r="X759" s="482"/>
      <c r="Y759" s="482"/>
      <c r="Z759" s="482"/>
      <c r="AA759" s="482"/>
      <c r="AB759" s="482"/>
      <c r="AC759" s="482"/>
      <c r="AD759" s="482"/>
      <c r="AE759" s="482"/>
      <c r="AF759" s="482"/>
      <c r="AG759" s="482"/>
      <c r="AH759" s="482"/>
      <c r="AI759" s="482"/>
      <c r="AJ759" s="482"/>
      <c r="AK759" s="482"/>
      <c r="AL759" s="482"/>
      <c r="AM759" s="482"/>
      <c r="AN759" s="482"/>
      <c r="AO759" s="482"/>
      <c r="AP759" s="482"/>
    </row>
    <row r="760" spans="1:42" ht="12.75" customHeight="1" x14ac:dyDescent="0.2">
      <c r="A760" s="482"/>
      <c r="B760" s="482"/>
      <c r="C760" s="482"/>
      <c r="D760" s="482"/>
      <c r="E760" s="482"/>
      <c r="F760" s="482"/>
      <c r="G760" s="482"/>
      <c r="H760" s="482"/>
      <c r="I760" s="482"/>
      <c r="J760" s="482"/>
      <c r="K760" s="482"/>
      <c r="L760" s="482"/>
      <c r="M760" s="482"/>
      <c r="N760" s="482"/>
      <c r="O760" s="482"/>
      <c r="P760" s="482"/>
      <c r="Q760" s="482"/>
      <c r="R760" s="482"/>
      <c r="S760" s="482"/>
      <c r="T760" s="482"/>
      <c r="U760" s="482"/>
      <c r="V760" s="482"/>
      <c r="W760" s="482"/>
      <c r="X760" s="482"/>
      <c r="Y760" s="482"/>
      <c r="Z760" s="482"/>
      <c r="AA760" s="482"/>
      <c r="AB760" s="482"/>
      <c r="AC760" s="482"/>
      <c r="AD760" s="482"/>
      <c r="AE760" s="482"/>
      <c r="AF760" s="482"/>
      <c r="AG760" s="482"/>
      <c r="AH760" s="482"/>
      <c r="AI760" s="482"/>
      <c r="AJ760" s="482"/>
      <c r="AK760" s="482"/>
      <c r="AL760" s="482"/>
      <c r="AM760" s="482"/>
      <c r="AN760" s="482"/>
      <c r="AO760" s="482"/>
      <c r="AP760" s="482"/>
    </row>
    <row r="761" spans="1:42" ht="12.75" customHeight="1" x14ac:dyDescent="0.2">
      <c r="A761" s="482"/>
      <c r="B761" s="482"/>
      <c r="C761" s="482"/>
      <c r="D761" s="482"/>
      <c r="E761" s="482"/>
      <c r="F761" s="482"/>
      <c r="G761" s="482"/>
      <c r="H761" s="482"/>
      <c r="I761" s="482"/>
      <c r="J761" s="482"/>
      <c r="K761" s="482"/>
      <c r="L761" s="482"/>
      <c r="M761" s="482"/>
      <c r="N761" s="482"/>
      <c r="O761" s="482"/>
      <c r="P761" s="482"/>
      <c r="Q761" s="482"/>
      <c r="R761" s="482"/>
      <c r="S761" s="482"/>
      <c r="T761" s="482"/>
      <c r="U761" s="482"/>
      <c r="V761" s="482"/>
      <c r="W761" s="482"/>
      <c r="X761" s="482"/>
      <c r="Y761" s="482"/>
      <c r="Z761" s="482"/>
      <c r="AA761" s="482"/>
      <c r="AB761" s="482"/>
      <c r="AC761" s="482"/>
      <c r="AD761" s="482"/>
      <c r="AE761" s="482"/>
      <c r="AF761" s="482"/>
      <c r="AG761" s="482"/>
      <c r="AH761" s="482"/>
      <c r="AI761" s="482"/>
      <c r="AJ761" s="482"/>
      <c r="AK761" s="482"/>
      <c r="AL761" s="482"/>
      <c r="AM761" s="482"/>
      <c r="AN761" s="482"/>
      <c r="AO761" s="482"/>
      <c r="AP761" s="482"/>
    </row>
    <row r="762" spans="1:42" ht="12.75" customHeight="1" x14ac:dyDescent="0.2">
      <c r="A762" s="482"/>
      <c r="B762" s="482"/>
      <c r="C762" s="482"/>
      <c r="D762" s="482"/>
      <c r="E762" s="482"/>
      <c r="F762" s="482"/>
      <c r="G762" s="482"/>
      <c r="H762" s="482"/>
      <c r="I762" s="482"/>
      <c r="J762" s="482"/>
      <c r="K762" s="482"/>
      <c r="L762" s="482"/>
      <c r="M762" s="482"/>
      <c r="N762" s="482"/>
      <c r="O762" s="482"/>
      <c r="P762" s="482"/>
      <c r="Q762" s="482"/>
      <c r="R762" s="482"/>
      <c r="S762" s="482"/>
      <c r="T762" s="482"/>
      <c r="U762" s="482"/>
      <c r="V762" s="482"/>
      <c r="W762" s="482"/>
      <c r="X762" s="482"/>
      <c r="Y762" s="482"/>
      <c r="Z762" s="482"/>
      <c r="AA762" s="482"/>
      <c r="AB762" s="482"/>
      <c r="AC762" s="482"/>
      <c r="AD762" s="482"/>
      <c r="AE762" s="482"/>
      <c r="AF762" s="482"/>
      <c r="AG762" s="482"/>
      <c r="AH762" s="482"/>
      <c r="AI762" s="482"/>
      <c r="AJ762" s="482"/>
      <c r="AK762" s="482"/>
      <c r="AL762" s="482"/>
      <c r="AM762" s="482"/>
      <c r="AN762" s="482"/>
      <c r="AO762" s="482"/>
      <c r="AP762" s="482"/>
    </row>
    <row r="763" spans="1:42" ht="12.75" customHeight="1" x14ac:dyDescent="0.2">
      <c r="A763" s="482"/>
      <c r="B763" s="482"/>
      <c r="C763" s="482"/>
      <c r="D763" s="482"/>
      <c r="E763" s="482"/>
      <c r="F763" s="482"/>
      <c r="G763" s="482"/>
      <c r="H763" s="482"/>
      <c r="I763" s="482"/>
      <c r="J763" s="482"/>
      <c r="K763" s="482"/>
      <c r="L763" s="482"/>
      <c r="M763" s="482"/>
      <c r="N763" s="482"/>
      <c r="O763" s="482"/>
      <c r="P763" s="482"/>
      <c r="Q763" s="482"/>
      <c r="R763" s="482"/>
      <c r="S763" s="482"/>
      <c r="T763" s="482"/>
      <c r="U763" s="482"/>
      <c r="V763" s="482"/>
      <c r="W763" s="482"/>
      <c r="X763" s="482"/>
      <c r="Y763" s="482"/>
      <c r="Z763" s="482"/>
      <c r="AA763" s="482"/>
      <c r="AB763" s="482"/>
      <c r="AC763" s="482"/>
      <c r="AD763" s="482"/>
      <c r="AE763" s="482"/>
      <c r="AF763" s="482"/>
      <c r="AG763" s="482"/>
      <c r="AH763" s="482"/>
      <c r="AI763" s="482"/>
      <c r="AJ763" s="482"/>
      <c r="AK763" s="482"/>
      <c r="AL763" s="482"/>
      <c r="AM763" s="482"/>
      <c r="AN763" s="482"/>
      <c r="AO763" s="482"/>
      <c r="AP763" s="482"/>
    </row>
    <row r="764" spans="1:42" ht="12.75" customHeight="1" x14ac:dyDescent="0.2">
      <c r="A764" s="482"/>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2"/>
      <c r="Z764" s="482"/>
      <c r="AA764" s="482"/>
      <c r="AB764" s="482"/>
      <c r="AC764" s="482"/>
      <c r="AD764" s="482"/>
      <c r="AE764" s="482"/>
      <c r="AF764" s="482"/>
      <c r="AG764" s="482"/>
      <c r="AH764" s="482"/>
      <c r="AI764" s="482"/>
      <c r="AJ764" s="482"/>
      <c r="AK764" s="482"/>
      <c r="AL764" s="482"/>
      <c r="AM764" s="482"/>
      <c r="AN764" s="482"/>
      <c r="AO764" s="482"/>
      <c r="AP764" s="482"/>
    </row>
    <row r="765" spans="1:42" ht="12.75" customHeight="1" x14ac:dyDescent="0.2">
      <c r="A765" s="482"/>
      <c r="B765" s="482"/>
      <c r="C765" s="482"/>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82"/>
      <c r="AI765" s="482"/>
      <c r="AJ765" s="482"/>
      <c r="AK765" s="482"/>
      <c r="AL765" s="482"/>
      <c r="AM765" s="482"/>
      <c r="AN765" s="482"/>
      <c r="AO765" s="482"/>
      <c r="AP765" s="482"/>
    </row>
    <row r="766" spans="1:42" ht="12.75" customHeight="1" x14ac:dyDescent="0.2">
      <c r="A766" s="482"/>
      <c r="B766" s="482"/>
      <c r="C766" s="482"/>
      <c r="D766" s="482"/>
      <c r="E766" s="482"/>
      <c r="F766" s="482"/>
      <c r="G766" s="482"/>
      <c r="H766" s="482"/>
      <c r="I766" s="482"/>
      <c r="J766" s="482"/>
      <c r="K766" s="482"/>
      <c r="L766" s="482"/>
      <c r="M766" s="482"/>
      <c r="N766" s="482"/>
      <c r="O766" s="482"/>
      <c r="P766" s="482"/>
      <c r="Q766" s="482"/>
      <c r="R766" s="482"/>
      <c r="S766" s="482"/>
      <c r="T766" s="482"/>
      <c r="U766" s="482"/>
      <c r="V766" s="482"/>
      <c r="W766" s="482"/>
      <c r="X766" s="482"/>
      <c r="Y766" s="482"/>
      <c r="Z766" s="482"/>
      <c r="AA766" s="482"/>
      <c r="AB766" s="482"/>
      <c r="AC766" s="482"/>
      <c r="AD766" s="482"/>
      <c r="AE766" s="482"/>
      <c r="AF766" s="482"/>
      <c r="AG766" s="482"/>
      <c r="AH766" s="482"/>
      <c r="AI766" s="482"/>
      <c r="AJ766" s="482"/>
      <c r="AK766" s="482"/>
      <c r="AL766" s="482"/>
      <c r="AM766" s="482"/>
      <c r="AN766" s="482"/>
      <c r="AO766" s="482"/>
      <c r="AP766" s="482"/>
    </row>
    <row r="767" spans="1:42" ht="12.75" customHeight="1" x14ac:dyDescent="0.2">
      <c r="A767" s="482"/>
      <c r="B767" s="482"/>
      <c r="C767" s="482"/>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82"/>
      <c r="AI767" s="482"/>
      <c r="AJ767" s="482"/>
      <c r="AK767" s="482"/>
      <c r="AL767" s="482"/>
      <c r="AM767" s="482"/>
      <c r="AN767" s="482"/>
      <c r="AO767" s="482"/>
      <c r="AP767" s="482"/>
    </row>
    <row r="768" spans="1:42" ht="12.75" customHeight="1" x14ac:dyDescent="0.2">
      <c r="A768" s="482"/>
      <c r="B768" s="482"/>
      <c r="C768" s="482"/>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82"/>
      <c r="AI768" s="482"/>
      <c r="AJ768" s="482"/>
      <c r="AK768" s="482"/>
      <c r="AL768" s="482"/>
      <c r="AM768" s="482"/>
      <c r="AN768" s="482"/>
      <c r="AO768" s="482"/>
      <c r="AP768" s="482"/>
    </row>
    <row r="769" spans="1:42" ht="12.75" customHeight="1" x14ac:dyDescent="0.2">
      <c r="A769" s="482"/>
      <c r="B769" s="482"/>
      <c r="C769" s="482"/>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82"/>
      <c r="AF769" s="482"/>
      <c r="AG769" s="482"/>
      <c r="AH769" s="482"/>
      <c r="AI769" s="482"/>
      <c r="AJ769" s="482"/>
      <c r="AK769" s="482"/>
      <c r="AL769" s="482"/>
      <c r="AM769" s="482"/>
      <c r="AN769" s="482"/>
      <c r="AO769" s="482"/>
      <c r="AP769" s="482"/>
    </row>
    <row r="770" spans="1:42" ht="12.75" customHeight="1" x14ac:dyDescent="0.2">
      <c r="A770" s="482"/>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2"/>
      <c r="Z770" s="482"/>
      <c r="AA770" s="482"/>
      <c r="AB770" s="482"/>
      <c r="AC770" s="482"/>
      <c r="AD770" s="482"/>
      <c r="AE770" s="482"/>
      <c r="AF770" s="482"/>
      <c r="AG770" s="482"/>
      <c r="AH770" s="482"/>
      <c r="AI770" s="482"/>
      <c r="AJ770" s="482"/>
      <c r="AK770" s="482"/>
      <c r="AL770" s="482"/>
      <c r="AM770" s="482"/>
      <c r="AN770" s="482"/>
      <c r="AO770" s="482"/>
      <c r="AP770" s="482"/>
    </row>
    <row r="771" spans="1:42" ht="12.75" customHeight="1" x14ac:dyDescent="0.2">
      <c r="A771" s="482"/>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482"/>
      <c r="AD771" s="482"/>
      <c r="AE771" s="482"/>
      <c r="AF771" s="482"/>
      <c r="AG771" s="482"/>
      <c r="AH771" s="482"/>
      <c r="AI771" s="482"/>
      <c r="AJ771" s="482"/>
      <c r="AK771" s="482"/>
      <c r="AL771" s="482"/>
      <c r="AM771" s="482"/>
      <c r="AN771" s="482"/>
      <c r="AO771" s="482"/>
      <c r="AP771" s="482"/>
    </row>
    <row r="772" spans="1:42" ht="12.75" customHeight="1" x14ac:dyDescent="0.2">
      <c r="A772" s="482"/>
      <c r="B772" s="482"/>
      <c r="C772" s="482"/>
      <c r="D772" s="482"/>
      <c r="E772" s="482"/>
      <c r="F772" s="482"/>
      <c r="G772" s="482"/>
      <c r="H772" s="482"/>
      <c r="I772" s="482"/>
      <c r="J772" s="482"/>
      <c r="K772" s="482"/>
      <c r="L772" s="482"/>
      <c r="M772" s="482"/>
      <c r="N772" s="482"/>
      <c r="O772" s="482"/>
      <c r="P772" s="482"/>
      <c r="Q772" s="482"/>
      <c r="R772" s="482"/>
      <c r="S772" s="482"/>
      <c r="T772" s="482"/>
      <c r="U772" s="482"/>
      <c r="V772" s="482"/>
      <c r="W772" s="482"/>
      <c r="X772" s="482"/>
      <c r="Y772" s="482"/>
      <c r="Z772" s="482"/>
      <c r="AA772" s="482"/>
      <c r="AB772" s="482"/>
      <c r="AC772" s="482"/>
      <c r="AD772" s="482"/>
      <c r="AE772" s="482"/>
      <c r="AF772" s="482"/>
      <c r="AG772" s="482"/>
      <c r="AH772" s="482"/>
      <c r="AI772" s="482"/>
      <c r="AJ772" s="482"/>
      <c r="AK772" s="482"/>
      <c r="AL772" s="482"/>
      <c r="AM772" s="482"/>
      <c r="AN772" s="482"/>
      <c r="AO772" s="482"/>
      <c r="AP772" s="482"/>
    </row>
    <row r="773" spans="1:42" ht="12.75" customHeight="1" x14ac:dyDescent="0.2">
      <c r="A773" s="482"/>
      <c r="B773" s="482"/>
      <c r="C773" s="482"/>
      <c r="D773" s="482"/>
      <c r="E773" s="482"/>
      <c r="F773" s="482"/>
      <c r="G773" s="482"/>
      <c r="H773" s="482"/>
      <c r="I773" s="482"/>
      <c r="J773" s="482"/>
      <c r="K773" s="482"/>
      <c r="L773" s="482"/>
      <c r="M773" s="482"/>
      <c r="N773" s="482"/>
      <c r="O773" s="482"/>
      <c r="P773" s="482"/>
      <c r="Q773" s="482"/>
      <c r="R773" s="482"/>
      <c r="S773" s="482"/>
      <c r="T773" s="482"/>
      <c r="U773" s="482"/>
      <c r="V773" s="482"/>
      <c r="W773" s="482"/>
      <c r="X773" s="482"/>
      <c r="Y773" s="482"/>
      <c r="Z773" s="482"/>
      <c r="AA773" s="482"/>
      <c r="AB773" s="482"/>
      <c r="AC773" s="482"/>
      <c r="AD773" s="482"/>
      <c r="AE773" s="482"/>
      <c r="AF773" s="482"/>
      <c r="AG773" s="482"/>
      <c r="AH773" s="482"/>
      <c r="AI773" s="482"/>
      <c r="AJ773" s="482"/>
      <c r="AK773" s="482"/>
      <c r="AL773" s="482"/>
      <c r="AM773" s="482"/>
      <c r="AN773" s="482"/>
      <c r="AO773" s="482"/>
      <c r="AP773" s="482"/>
    </row>
    <row r="774" spans="1:42" ht="12.75" customHeight="1" x14ac:dyDescent="0.2">
      <c r="A774" s="482"/>
      <c r="B774" s="482"/>
      <c r="C774" s="482"/>
      <c r="D774" s="482"/>
      <c r="E774" s="482"/>
      <c r="F774" s="482"/>
      <c r="G774" s="482"/>
      <c r="H774" s="482"/>
      <c r="I774" s="482"/>
      <c r="J774" s="482"/>
      <c r="K774" s="482"/>
      <c r="L774" s="482"/>
      <c r="M774" s="482"/>
      <c r="N774" s="482"/>
      <c r="O774" s="482"/>
      <c r="P774" s="482"/>
      <c r="Q774" s="482"/>
      <c r="R774" s="482"/>
      <c r="S774" s="482"/>
      <c r="T774" s="482"/>
      <c r="U774" s="482"/>
      <c r="V774" s="482"/>
      <c r="W774" s="482"/>
      <c r="X774" s="482"/>
      <c r="Y774" s="482"/>
      <c r="Z774" s="482"/>
      <c r="AA774" s="482"/>
      <c r="AB774" s="482"/>
      <c r="AC774" s="482"/>
      <c r="AD774" s="482"/>
      <c r="AE774" s="482"/>
      <c r="AF774" s="482"/>
      <c r="AG774" s="482"/>
      <c r="AH774" s="482"/>
      <c r="AI774" s="482"/>
      <c r="AJ774" s="482"/>
      <c r="AK774" s="482"/>
      <c r="AL774" s="482"/>
      <c r="AM774" s="482"/>
      <c r="AN774" s="482"/>
      <c r="AO774" s="482"/>
      <c r="AP774" s="482"/>
    </row>
    <row r="775" spans="1:42" ht="12.75" customHeight="1" x14ac:dyDescent="0.2">
      <c r="A775" s="482"/>
      <c r="B775" s="482"/>
      <c r="C775" s="482"/>
      <c r="D775" s="482"/>
      <c r="E775" s="482"/>
      <c r="F775" s="482"/>
      <c r="G775" s="482"/>
      <c r="H775" s="482"/>
      <c r="I775" s="482"/>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82"/>
      <c r="AI775" s="482"/>
      <c r="AJ775" s="482"/>
      <c r="AK775" s="482"/>
      <c r="AL775" s="482"/>
      <c r="AM775" s="482"/>
      <c r="AN775" s="482"/>
      <c r="AO775" s="482"/>
      <c r="AP775" s="482"/>
    </row>
    <row r="776" spans="1:42" ht="12.75" customHeight="1" x14ac:dyDescent="0.2">
      <c r="A776" s="482"/>
      <c r="B776" s="482"/>
      <c r="C776" s="482"/>
      <c r="D776" s="482"/>
      <c r="E776" s="482"/>
      <c r="F776" s="482"/>
      <c r="G776" s="482"/>
      <c r="H776" s="482"/>
      <c r="I776" s="482"/>
      <c r="J776" s="482"/>
      <c r="K776" s="482"/>
      <c r="L776" s="482"/>
      <c r="M776" s="482"/>
      <c r="N776" s="482"/>
      <c r="O776" s="482"/>
      <c r="P776" s="482"/>
      <c r="Q776" s="482"/>
      <c r="R776" s="482"/>
      <c r="S776" s="482"/>
      <c r="T776" s="482"/>
      <c r="U776" s="482"/>
      <c r="V776" s="482"/>
      <c r="W776" s="482"/>
      <c r="X776" s="482"/>
      <c r="Y776" s="482"/>
      <c r="Z776" s="482"/>
      <c r="AA776" s="482"/>
      <c r="AB776" s="482"/>
      <c r="AC776" s="482"/>
      <c r="AD776" s="482"/>
      <c r="AE776" s="482"/>
      <c r="AF776" s="482"/>
      <c r="AG776" s="482"/>
      <c r="AH776" s="482"/>
      <c r="AI776" s="482"/>
      <c r="AJ776" s="482"/>
      <c r="AK776" s="482"/>
      <c r="AL776" s="482"/>
      <c r="AM776" s="482"/>
      <c r="AN776" s="482"/>
      <c r="AO776" s="482"/>
      <c r="AP776" s="482"/>
    </row>
    <row r="777" spans="1:42" ht="12.75" customHeight="1" x14ac:dyDescent="0.2">
      <c r="A777" s="482"/>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482"/>
      <c r="AC777" s="482"/>
      <c r="AD777" s="482"/>
      <c r="AE777" s="482"/>
      <c r="AF777" s="482"/>
      <c r="AG777" s="482"/>
      <c r="AH777" s="482"/>
      <c r="AI777" s="482"/>
      <c r="AJ777" s="482"/>
      <c r="AK777" s="482"/>
      <c r="AL777" s="482"/>
      <c r="AM777" s="482"/>
      <c r="AN777" s="482"/>
      <c r="AO777" s="482"/>
      <c r="AP777" s="482"/>
    </row>
    <row r="778" spans="1:42" ht="12.75" customHeight="1" x14ac:dyDescent="0.2">
      <c r="A778" s="482"/>
      <c r="B778" s="482"/>
      <c r="C778" s="482"/>
      <c r="D778" s="482"/>
      <c r="E778" s="482"/>
      <c r="F778" s="482"/>
      <c r="G778" s="482"/>
      <c r="H778" s="482"/>
      <c r="I778" s="482"/>
      <c r="J778" s="482"/>
      <c r="K778" s="482"/>
      <c r="L778" s="482"/>
      <c r="M778" s="482"/>
      <c r="N778" s="482"/>
      <c r="O778" s="482"/>
      <c r="P778" s="482"/>
      <c r="Q778" s="482"/>
      <c r="R778" s="482"/>
      <c r="S778" s="482"/>
      <c r="T778" s="482"/>
      <c r="U778" s="482"/>
      <c r="V778" s="482"/>
      <c r="W778" s="482"/>
      <c r="X778" s="482"/>
      <c r="Y778" s="482"/>
      <c r="Z778" s="482"/>
      <c r="AA778" s="482"/>
      <c r="AB778" s="482"/>
      <c r="AC778" s="482"/>
      <c r="AD778" s="482"/>
      <c r="AE778" s="482"/>
      <c r="AF778" s="482"/>
      <c r="AG778" s="482"/>
      <c r="AH778" s="482"/>
      <c r="AI778" s="482"/>
      <c r="AJ778" s="482"/>
      <c r="AK778" s="482"/>
      <c r="AL778" s="482"/>
      <c r="AM778" s="482"/>
      <c r="AN778" s="482"/>
      <c r="AO778" s="482"/>
      <c r="AP778" s="482"/>
    </row>
    <row r="779" spans="1:42" ht="12.75" customHeight="1" x14ac:dyDescent="0.2">
      <c r="A779" s="482"/>
      <c r="B779" s="482"/>
      <c r="C779" s="482"/>
      <c r="D779" s="482"/>
      <c r="E779" s="482"/>
      <c r="F779" s="482"/>
      <c r="G779" s="482"/>
      <c r="H779" s="482"/>
      <c r="I779" s="482"/>
      <c r="J779" s="482"/>
      <c r="K779" s="482"/>
      <c r="L779" s="482"/>
      <c r="M779" s="482"/>
      <c r="N779" s="482"/>
      <c r="O779" s="482"/>
      <c r="P779" s="482"/>
      <c r="Q779" s="482"/>
      <c r="R779" s="482"/>
      <c r="S779" s="482"/>
      <c r="T779" s="482"/>
      <c r="U779" s="482"/>
      <c r="V779" s="482"/>
      <c r="W779" s="482"/>
      <c r="X779" s="482"/>
      <c r="Y779" s="482"/>
      <c r="Z779" s="482"/>
      <c r="AA779" s="482"/>
      <c r="AB779" s="482"/>
      <c r="AC779" s="482"/>
      <c r="AD779" s="482"/>
      <c r="AE779" s="482"/>
      <c r="AF779" s="482"/>
      <c r="AG779" s="482"/>
      <c r="AH779" s="482"/>
      <c r="AI779" s="482"/>
      <c r="AJ779" s="482"/>
      <c r="AK779" s="482"/>
      <c r="AL779" s="482"/>
      <c r="AM779" s="482"/>
      <c r="AN779" s="482"/>
      <c r="AO779" s="482"/>
      <c r="AP779" s="482"/>
    </row>
    <row r="780" spans="1:42" ht="12.75" customHeight="1" x14ac:dyDescent="0.2">
      <c r="A780" s="482"/>
      <c r="B780" s="482"/>
      <c r="C780" s="482"/>
      <c r="D780" s="482"/>
      <c r="E780" s="482"/>
      <c r="F780" s="482"/>
      <c r="G780" s="482"/>
      <c r="H780" s="482"/>
      <c r="I780" s="482"/>
      <c r="J780" s="482"/>
      <c r="K780" s="482"/>
      <c r="L780" s="482"/>
      <c r="M780" s="482"/>
      <c r="N780" s="482"/>
      <c r="O780" s="482"/>
      <c r="P780" s="482"/>
      <c r="Q780" s="482"/>
      <c r="R780" s="482"/>
      <c r="S780" s="482"/>
      <c r="T780" s="482"/>
      <c r="U780" s="482"/>
      <c r="V780" s="482"/>
      <c r="W780" s="482"/>
      <c r="X780" s="482"/>
      <c r="Y780" s="482"/>
      <c r="Z780" s="482"/>
      <c r="AA780" s="482"/>
      <c r="AB780" s="482"/>
      <c r="AC780" s="482"/>
      <c r="AD780" s="482"/>
      <c r="AE780" s="482"/>
      <c r="AF780" s="482"/>
      <c r="AG780" s="482"/>
      <c r="AH780" s="482"/>
      <c r="AI780" s="482"/>
      <c r="AJ780" s="482"/>
      <c r="AK780" s="482"/>
      <c r="AL780" s="482"/>
      <c r="AM780" s="482"/>
      <c r="AN780" s="482"/>
      <c r="AO780" s="482"/>
      <c r="AP780" s="482"/>
    </row>
    <row r="781" spans="1:42" ht="12.75" customHeight="1" x14ac:dyDescent="0.2">
      <c r="A781" s="482"/>
      <c r="B781" s="482"/>
      <c r="C781" s="482"/>
      <c r="D781" s="482"/>
      <c r="E781" s="482"/>
      <c r="F781" s="482"/>
      <c r="G781" s="482"/>
      <c r="H781" s="482"/>
      <c r="I781" s="482"/>
      <c r="J781" s="482"/>
      <c r="K781" s="482"/>
      <c r="L781" s="482"/>
      <c r="M781" s="482"/>
      <c r="N781" s="482"/>
      <c r="O781" s="482"/>
      <c r="P781" s="482"/>
      <c r="Q781" s="482"/>
      <c r="R781" s="482"/>
      <c r="S781" s="482"/>
      <c r="T781" s="482"/>
      <c r="U781" s="482"/>
      <c r="V781" s="482"/>
      <c r="W781" s="482"/>
      <c r="X781" s="482"/>
      <c r="Y781" s="482"/>
      <c r="Z781" s="482"/>
      <c r="AA781" s="482"/>
      <c r="AB781" s="482"/>
      <c r="AC781" s="482"/>
      <c r="AD781" s="482"/>
      <c r="AE781" s="482"/>
      <c r="AF781" s="482"/>
      <c r="AG781" s="482"/>
      <c r="AH781" s="482"/>
      <c r="AI781" s="482"/>
      <c r="AJ781" s="482"/>
      <c r="AK781" s="482"/>
      <c r="AL781" s="482"/>
      <c r="AM781" s="482"/>
      <c r="AN781" s="482"/>
      <c r="AO781" s="482"/>
      <c r="AP781" s="482"/>
    </row>
    <row r="782" spans="1:42" ht="12.75" customHeight="1" x14ac:dyDescent="0.2">
      <c r="A782" s="482"/>
      <c r="B782" s="482"/>
      <c r="C782" s="482"/>
      <c r="D782" s="482"/>
      <c r="E782" s="482"/>
      <c r="F782" s="482"/>
      <c r="G782" s="482"/>
      <c r="H782" s="482"/>
      <c r="I782" s="482"/>
      <c r="J782" s="482"/>
      <c r="K782" s="482"/>
      <c r="L782" s="482"/>
      <c r="M782" s="482"/>
      <c r="N782" s="482"/>
      <c r="O782" s="482"/>
      <c r="P782" s="482"/>
      <c r="Q782" s="482"/>
      <c r="R782" s="482"/>
      <c r="S782" s="482"/>
      <c r="T782" s="482"/>
      <c r="U782" s="482"/>
      <c r="V782" s="482"/>
      <c r="W782" s="482"/>
      <c r="X782" s="482"/>
      <c r="Y782" s="482"/>
      <c r="Z782" s="482"/>
      <c r="AA782" s="482"/>
      <c r="AB782" s="482"/>
      <c r="AC782" s="482"/>
      <c r="AD782" s="482"/>
      <c r="AE782" s="482"/>
      <c r="AF782" s="482"/>
      <c r="AG782" s="482"/>
      <c r="AH782" s="482"/>
      <c r="AI782" s="482"/>
      <c r="AJ782" s="482"/>
      <c r="AK782" s="482"/>
      <c r="AL782" s="482"/>
      <c r="AM782" s="482"/>
      <c r="AN782" s="482"/>
      <c r="AO782" s="482"/>
      <c r="AP782" s="482"/>
    </row>
    <row r="783" spans="1:42" ht="12.75" customHeight="1" x14ac:dyDescent="0.2">
      <c r="A783" s="482"/>
      <c r="B783" s="482"/>
      <c r="C783" s="482"/>
      <c r="D783" s="482"/>
      <c r="E783" s="482"/>
      <c r="F783" s="482"/>
      <c r="G783" s="482"/>
      <c r="H783" s="482"/>
      <c r="I783" s="482"/>
      <c r="J783" s="482"/>
      <c r="K783" s="482"/>
      <c r="L783" s="482"/>
      <c r="M783" s="482"/>
      <c r="N783" s="482"/>
      <c r="O783" s="482"/>
      <c r="P783" s="482"/>
      <c r="Q783" s="482"/>
      <c r="R783" s="482"/>
      <c r="S783" s="482"/>
      <c r="T783" s="482"/>
      <c r="U783" s="482"/>
      <c r="V783" s="482"/>
      <c r="W783" s="482"/>
      <c r="X783" s="482"/>
      <c r="Y783" s="482"/>
      <c r="Z783" s="482"/>
      <c r="AA783" s="482"/>
      <c r="AB783" s="482"/>
      <c r="AC783" s="482"/>
      <c r="AD783" s="482"/>
      <c r="AE783" s="482"/>
      <c r="AF783" s="482"/>
      <c r="AG783" s="482"/>
      <c r="AH783" s="482"/>
      <c r="AI783" s="482"/>
      <c r="AJ783" s="482"/>
      <c r="AK783" s="482"/>
      <c r="AL783" s="482"/>
      <c r="AM783" s="482"/>
      <c r="AN783" s="482"/>
      <c r="AO783" s="482"/>
      <c r="AP783" s="482"/>
    </row>
    <row r="784" spans="1:42" ht="12.75" customHeight="1" x14ac:dyDescent="0.2">
      <c r="A784" s="482"/>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2"/>
      <c r="Z784" s="482"/>
      <c r="AA784" s="482"/>
      <c r="AB784" s="482"/>
      <c r="AC784" s="482"/>
      <c r="AD784" s="482"/>
      <c r="AE784" s="482"/>
      <c r="AF784" s="482"/>
      <c r="AG784" s="482"/>
      <c r="AH784" s="482"/>
      <c r="AI784" s="482"/>
      <c r="AJ784" s="482"/>
      <c r="AK784" s="482"/>
      <c r="AL784" s="482"/>
      <c r="AM784" s="482"/>
      <c r="AN784" s="482"/>
      <c r="AO784" s="482"/>
      <c r="AP784" s="482"/>
    </row>
    <row r="785" spans="1:42" ht="12.75" customHeight="1" x14ac:dyDescent="0.2">
      <c r="A785" s="482"/>
      <c r="B785" s="482"/>
      <c r="C785" s="482"/>
      <c r="D785" s="482"/>
      <c r="E785" s="482"/>
      <c r="F785" s="482"/>
      <c r="G785" s="482"/>
      <c r="H785" s="482"/>
      <c r="I785" s="482"/>
      <c r="J785" s="482"/>
      <c r="K785" s="482"/>
      <c r="L785" s="482"/>
      <c r="M785" s="482"/>
      <c r="N785" s="482"/>
      <c r="O785" s="482"/>
      <c r="P785" s="482"/>
      <c r="Q785" s="482"/>
      <c r="R785" s="482"/>
      <c r="S785" s="482"/>
      <c r="T785" s="482"/>
      <c r="U785" s="482"/>
      <c r="V785" s="482"/>
      <c r="W785" s="482"/>
      <c r="X785" s="482"/>
      <c r="Y785" s="482"/>
      <c r="Z785" s="482"/>
      <c r="AA785" s="482"/>
      <c r="AB785" s="482"/>
      <c r="AC785" s="482"/>
      <c r="AD785" s="482"/>
      <c r="AE785" s="482"/>
      <c r="AF785" s="482"/>
      <c r="AG785" s="482"/>
      <c r="AH785" s="482"/>
      <c r="AI785" s="482"/>
      <c r="AJ785" s="482"/>
      <c r="AK785" s="482"/>
      <c r="AL785" s="482"/>
      <c r="AM785" s="482"/>
      <c r="AN785" s="482"/>
      <c r="AO785" s="482"/>
      <c r="AP785" s="482"/>
    </row>
    <row r="786" spans="1:42" ht="12.75" customHeight="1" x14ac:dyDescent="0.2">
      <c r="A786" s="482"/>
      <c r="B786" s="482"/>
      <c r="C786" s="482"/>
      <c r="D786" s="482"/>
      <c r="E786" s="482"/>
      <c r="F786" s="482"/>
      <c r="G786" s="482"/>
      <c r="H786" s="482"/>
      <c r="I786" s="482"/>
      <c r="J786" s="482"/>
      <c r="K786" s="482"/>
      <c r="L786" s="482"/>
      <c r="M786" s="482"/>
      <c r="N786" s="482"/>
      <c r="O786" s="482"/>
      <c r="P786" s="482"/>
      <c r="Q786" s="482"/>
      <c r="R786" s="482"/>
      <c r="S786" s="482"/>
      <c r="T786" s="482"/>
      <c r="U786" s="482"/>
      <c r="V786" s="482"/>
      <c r="W786" s="482"/>
      <c r="X786" s="482"/>
      <c r="Y786" s="482"/>
      <c r="Z786" s="482"/>
      <c r="AA786" s="482"/>
      <c r="AB786" s="482"/>
      <c r="AC786" s="482"/>
      <c r="AD786" s="482"/>
      <c r="AE786" s="482"/>
      <c r="AF786" s="482"/>
      <c r="AG786" s="482"/>
      <c r="AH786" s="482"/>
      <c r="AI786" s="482"/>
      <c r="AJ786" s="482"/>
      <c r="AK786" s="482"/>
      <c r="AL786" s="482"/>
      <c r="AM786" s="482"/>
      <c r="AN786" s="482"/>
      <c r="AO786" s="482"/>
      <c r="AP786" s="482"/>
    </row>
    <row r="787" spans="1:42" ht="12.75" customHeight="1" x14ac:dyDescent="0.2">
      <c r="A787" s="482"/>
      <c r="B787" s="482"/>
      <c r="C787" s="482"/>
      <c r="D787" s="482"/>
      <c r="E787" s="482"/>
      <c r="F787" s="482"/>
      <c r="G787" s="482"/>
      <c r="H787" s="482"/>
      <c r="I787" s="482"/>
      <c r="J787" s="482"/>
      <c r="K787" s="482"/>
      <c r="L787" s="482"/>
      <c r="M787" s="482"/>
      <c r="N787" s="482"/>
      <c r="O787" s="482"/>
      <c r="P787" s="482"/>
      <c r="Q787" s="482"/>
      <c r="R787" s="482"/>
      <c r="S787" s="482"/>
      <c r="T787" s="482"/>
      <c r="U787" s="482"/>
      <c r="V787" s="482"/>
      <c r="W787" s="482"/>
      <c r="X787" s="482"/>
      <c r="Y787" s="482"/>
      <c r="Z787" s="482"/>
      <c r="AA787" s="482"/>
      <c r="AB787" s="482"/>
      <c r="AC787" s="482"/>
      <c r="AD787" s="482"/>
      <c r="AE787" s="482"/>
      <c r="AF787" s="482"/>
      <c r="AG787" s="482"/>
      <c r="AH787" s="482"/>
      <c r="AI787" s="482"/>
      <c r="AJ787" s="482"/>
      <c r="AK787" s="482"/>
      <c r="AL787" s="482"/>
      <c r="AM787" s="482"/>
      <c r="AN787" s="482"/>
      <c r="AO787" s="482"/>
      <c r="AP787" s="482"/>
    </row>
    <row r="788" spans="1:42" ht="12.75" customHeight="1" x14ac:dyDescent="0.2">
      <c r="A788" s="482"/>
      <c r="B788" s="482"/>
      <c r="C788" s="482"/>
      <c r="D788" s="482"/>
      <c r="E788" s="482"/>
      <c r="F788" s="482"/>
      <c r="G788" s="482"/>
      <c r="H788" s="482"/>
      <c r="I788" s="482"/>
      <c r="J788" s="482"/>
      <c r="K788" s="482"/>
      <c r="L788" s="482"/>
      <c r="M788" s="482"/>
      <c r="N788" s="482"/>
      <c r="O788" s="482"/>
      <c r="P788" s="482"/>
      <c r="Q788" s="482"/>
      <c r="R788" s="482"/>
      <c r="S788" s="482"/>
      <c r="T788" s="482"/>
      <c r="U788" s="482"/>
      <c r="V788" s="482"/>
      <c r="W788" s="482"/>
      <c r="X788" s="482"/>
      <c r="Y788" s="482"/>
      <c r="Z788" s="482"/>
      <c r="AA788" s="482"/>
      <c r="AB788" s="482"/>
      <c r="AC788" s="482"/>
      <c r="AD788" s="482"/>
      <c r="AE788" s="482"/>
      <c r="AF788" s="482"/>
      <c r="AG788" s="482"/>
      <c r="AH788" s="482"/>
      <c r="AI788" s="482"/>
      <c r="AJ788" s="482"/>
      <c r="AK788" s="482"/>
      <c r="AL788" s="482"/>
      <c r="AM788" s="482"/>
      <c r="AN788" s="482"/>
      <c r="AO788" s="482"/>
      <c r="AP788" s="482"/>
    </row>
    <row r="789" spans="1:42" ht="12.75" customHeight="1" x14ac:dyDescent="0.2">
      <c r="A789" s="482"/>
      <c r="B789" s="482"/>
      <c r="C789" s="482"/>
      <c r="D789" s="482"/>
      <c r="E789" s="482"/>
      <c r="F789" s="482"/>
      <c r="G789" s="482"/>
      <c r="H789" s="482"/>
      <c r="I789" s="482"/>
      <c r="J789" s="482"/>
      <c r="K789" s="482"/>
      <c r="L789" s="482"/>
      <c r="M789" s="482"/>
      <c r="N789" s="482"/>
      <c r="O789" s="482"/>
      <c r="P789" s="482"/>
      <c r="Q789" s="482"/>
      <c r="R789" s="482"/>
      <c r="S789" s="482"/>
      <c r="T789" s="482"/>
      <c r="U789" s="482"/>
      <c r="V789" s="482"/>
      <c r="W789" s="482"/>
      <c r="X789" s="482"/>
      <c r="Y789" s="482"/>
      <c r="Z789" s="482"/>
      <c r="AA789" s="482"/>
      <c r="AB789" s="482"/>
      <c r="AC789" s="482"/>
      <c r="AD789" s="482"/>
      <c r="AE789" s="482"/>
      <c r="AF789" s="482"/>
      <c r="AG789" s="482"/>
      <c r="AH789" s="482"/>
      <c r="AI789" s="482"/>
      <c r="AJ789" s="482"/>
      <c r="AK789" s="482"/>
      <c r="AL789" s="482"/>
      <c r="AM789" s="482"/>
      <c r="AN789" s="482"/>
      <c r="AO789" s="482"/>
      <c r="AP789" s="482"/>
    </row>
    <row r="790" spans="1:42" ht="12.75" customHeight="1" x14ac:dyDescent="0.2">
      <c r="A790" s="482"/>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82"/>
      <c r="Z790" s="482"/>
      <c r="AA790" s="482"/>
      <c r="AB790" s="482"/>
      <c r="AC790" s="482"/>
      <c r="AD790" s="482"/>
      <c r="AE790" s="482"/>
      <c r="AF790" s="482"/>
      <c r="AG790" s="482"/>
      <c r="AH790" s="482"/>
      <c r="AI790" s="482"/>
      <c r="AJ790" s="482"/>
      <c r="AK790" s="482"/>
      <c r="AL790" s="482"/>
      <c r="AM790" s="482"/>
      <c r="AN790" s="482"/>
      <c r="AO790" s="482"/>
      <c r="AP790" s="482"/>
    </row>
    <row r="791" spans="1:42" ht="12.75" customHeight="1" x14ac:dyDescent="0.2">
      <c r="A791" s="482"/>
      <c r="B791" s="482"/>
      <c r="C791" s="482"/>
      <c r="D791" s="482"/>
      <c r="E791" s="482"/>
      <c r="F791" s="482"/>
      <c r="G791" s="482"/>
      <c r="H791" s="482"/>
      <c r="I791" s="482"/>
      <c r="J791" s="482"/>
      <c r="K791" s="482"/>
      <c r="L791" s="482"/>
      <c r="M791" s="482"/>
      <c r="N791" s="482"/>
      <c r="O791" s="482"/>
      <c r="P791" s="482"/>
      <c r="Q791" s="482"/>
      <c r="R791" s="482"/>
      <c r="S791" s="482"/>
      <c r="T791" s="482"/>
      <c r="U791" s="482"/>
      <c r="V791" s="482"/>
      <c r="W791" s="482"/>
      <c r="X791" s="482"/>
      <c r="Y791" s="482"/>
      <c r="Z791" s="482"/>
      <c r="AA791" s="482"/>
      <c r="AB791" s="482"/>
      <c r="AC791" s="482"/>
      <c r="AD791" s="482"/>
      <c r="AE791" s="482"/>
      <c r="AF791" s="482"/>
      <c r="AG791" s="482"/>
      <c r="AH791" s="482"/>
      <c r="AI791" s="482"/>
      <c r="AJ791" s="482"/>
      <c r="AK791" s="482"/>
      <c r="AL791" s="482"/>
      <c r="AM791" s="482"/>
      <c r="AN791" s="482"/>
      <c r="AO791" s="482"/>
      <c r="AP791" s="482"/>
    </row>
    <row r="792" spans="1:42" ht="12.75" customHeight="1" x14ac:dyDescent="0.2">
      <c r="A792" s="482"/>
      <c r="B792" s="482"/>
      <c r="C792" s="482"/>
      <c r="D792" s="482"/>
      <c r="E792" s="482"/>
      <c r="F792" s="482"/>
      <c r="G792" s="482"/>
      <c r="H792" s="482"/>
      <c r="I792" s="482"/>
      <c r="J792" s="482"/>
      <c r="K792" s="482"/>
      <c r="L792" s="482"/>
      <c r="M792" s="482"/>
      <c r="N792" s="482"/>
      <c r="O792" s="482"/>
      <c r="P792" s="482"/>
      <c r="Q792" s="482"/>
      <c r="R792" s="482"/>
      <c r="S792" s="482"/>
      <c r="T792" s="482"/>
      <c r="U792" s="482"/>
      <c r="V792" s="482"/>
      <c r="W792" s="482"/>
      <c r="X792" s="482"/>
      <c r="Y792" s="482"/>
      <c r="Z792" s="482"/>
      <c r="AA792" s="482"/>
      <c r="AB792" s="482"/>
      <c r="AC792" s="482"/>
      <c r="AD792" s="482"/>
      <c r="AE792" s="482"/>
      <c r="AF792" s="482"/>
      <c r="AG792" s="482"/>
      <c r="AH792" s="482"/>
      <c r="AI792" s="482"/>
      <c r="AJ792" s="482"/>
      <c r="AK792" s="482"/>
      <c r="AL792" s="482"/>
      <c r="AM792" s="482"/>
      <c r="AN792" s="482"/>
      <c r="AO792" s="482"/>
      <c r="AP792" s="482"/>
    </row>
    <row r="793" spans="1:42" ht="12.75" customHeight="1" x14ac:dyDescent="0.2">
      <c r="A793" s="482"/>
      <c r="B793" s="482"/>
      <c r="C793" s="482"/>
      <c r="D793" s="482"/>
      <c r="E793" s="482"/>
      <c r="F793" s="482"/>
      <c r="G793" s="482"/>
      <c r="H793" s="482"/>
      <c r="I793" s="482"/>
      <c r="J793" s="482"/>
      <c r="K793" s="482"/>
      <c r="L793" s="482"/>
      <c r="M793" s="482"/>
      <c r="N793" s="482"/>
      <c r="O793" s="482"/>
      <c r="P793" s="482"/>
      <c r="Q793" s="482"/>
      <c r="R793" s="482"/>
      <c r="S793" s="482"/>
      <c r="T793" s="482"/>
      <c r="U793" s="482"/>
      <c r="V793" s="482"/>
      <c r="W793" s="482"/>
      <c r="X793" s="482"/>
      <c r="Y793" s="482"/>
      <c r="Z793" s="482"/>
      <c r="AA793" s="482"/>
      <c r="AB793" s="482"/>
      <c r="AC793" s="482"/>
      <c r="AD793" s="482"/>
      <c r="AE793" s="482"/>
      <c r="AF793" s="482"/>
      <c r="AG793" s="482"/>
      <c r="AH793" s="482"/>
      <c r="AI793" s="482"/>
      <c r="AJ793" s="482"/>
      <c r="AK793" s="482"/>
      <c r="AL793" s="482"/>
      <c r="AM793" s="482"/>
      <c r="AN793" s="482"/>
      <c r="AO793" s="482"/>
      <c r="AP793" s="482"/>
    </row>
    <row r="794" spans="1:42" ht="12.75" customHeight="1" x14ac:dyDescent="0.2">
      <c r="A794" s="482"/>
      <c r="B794" s="482"/>
      <c r="C794" s="482"/>
      <c r="D794" s="482"/>
      <c r="E794" s="482"/>
      <c r="F794" s="482"/>
      <c r="G794" s="482"/>
      <c r="H794" s="482"/>
      <c r="I794" s="482"/>
      <c r="J794" s="482"/>
      <c r="K794" s="482"/>
      <c r="L794" s="482"/>
      <c r="M794" s="482"/>
      <c r="N794" s="482"/>
      <c r="O794" s="482"/>
      <c r="P794" s="482"/>
      <c r="Q794" s="482"/>
      <c r="R794" s="482"/>
      <c r="S794" s="482"/>
      <c r="T794" s="482"/>
      <c r="U794" s="482"/>
      <c r="V794" s="482"/>
      <c r="W794" s="482"/>
      <c r="X794" s="482"/>
      <c r="Y794" s="482"/>
      <c r="Z794" s="482"/>
      <c r="AA794" s="482"/>
      <c r="AB794" s="482"/>
      <c r="AC794" s="482"/>
      <c r="AD794" s="482"/>
      <c r="AE794" s="482"/>
      <c r="AF794" s="482"/>
      <c r="AG794" s="482"/>
      <c r="AH794" s="482"/>
      <c r="AI794" s="482"/>
      <c r="AJ794" s="482"/>
      <c r="AK794" s="482"/>
      <c r="AL794" s="482"/>
      <c r="AM794" s="482"/>
      <c r="AN794" s="482"/>
      <c r="AO794" s="482"/>
      <c r="AP794" s="482"/>
    </row>
    <row r="795" spans="1:42" ht="12.75" customHeight="1" x14ac:dyDescent="0.2">
      <c r="A795" s="482"/>
      <c r="B795" s="482"/>
      <c r="C795" s="482"/>
      <c r="D795" s="482"/>
      <c r="E795" s="482"/>
      <c r="F795" s="482"/>
      <c r="G795" s="482"/>
      <c r="H795" s="482"/>
      <c r="I795" s="482"/>
      <c r="J795" s="482"/>
      <c r="K795" s="482"/>
      <c r="L795" s="482"/>
      <c r="M795" s="482"/>
      <c r="N795" s="482"/>
      <c r="O795" s="482"/>
      <c r="P795" s="482"/>
      <c r="Q795" s="482"/>
      <c r="R795" s="482"/>
      <c r="S795" s="482"/>
      <c r="T795" s="482"/>
      <c r="U795" s="482"/>
      <c r="V795" s="482"/>
      <c r="W795" s="482"/>
      <c r="X795" s="482"/>
      <c r="Y795" s="482"/>
      <c r="Z795" s="482"/>
      <c r="AA795" s="482"/>
      <c r="AB795" s="482"/>
      <c r="AC795" s="482"/>
      <c r="AD795" s="482"/>
      <c r="AE795" s="482"/>
      <c r="AF795" s="482"/>
      <c r="AG795" s="482"/>
      <c r="AH795" s="482"/>
      <c r="AI795" s="482"/>
      <c r="AJ795" s="482"/>
      <c r="AK795" s="482"/>
      <c r="AL795" s="482"/>
      <c r="AM795" s="482"/>
      <c r="AN795" s="482"/>
      <c r="AO795" s="482"/>
      <c r="AP795" s="482"/>
    </row>
    <row r="796" spans="1:42" ht="12.75" customHeight="1" x14ac:dyDescent="0.2">
      <c r="A796" s="482"/>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82"/>
      <c r="Y796" s="482"/>
      <c r="Z796" s="482"/>
      <c r="AA796" s="482"/>
      <c r="AB796" s="482"/>
      <c r="AC796" s="482"/>
      <c r="AD796" s="482"/>
      <c r="AE796" s="482"/>
      <c r="AF796" s="482"/>
      <c r="AG796" s="482"/>
      <c r="AH796" s="482"/>
      <c r="AI796" s="482"/>
      <c r="AJ796" s="482"/>
      <c r="AK796" s="482"/>
      <c r="AL796" s="482"/>
      <c r="AM796" s="482"/>
      <c r="AN796" s="482"/>
      <c r="AO796" s="482"/>
      <c r="AP796" s="482"/>
    </row>
    <row r="797" spans="1:42" ht="12.75" customHeight="1" x14ac:dyDescent="0.2">
      <c r="A797" s="482"/>
      <c r="B797" s="482"/>
      <c r="C797" s="482"/>
      <c r="D797" s="482"/>
      <c r="E797" s="482"/>
      <c r="F797" s="482"/>
      <c r="G797" s="482"/>
      <c r="H797" s="482"/>
      <c r="I797" s="482"/>
      <c r="J797" s="482"/>
      <c r="K797" s="482"/>
      <c r="L797" s="482"/>
      <c r="M797" s="482"/>
      <c r="N797" s="482"/>
      <c r="O797" s="482"/>
      <c r="P797" s="482"/>
      <c r="Q797" s="482"/>
      <c r="R797" s="482"/>
      <c r="S797" s="482"/>
      <c r="T797" s="482"/>
      <c r="U797" s="482"/>
      <c r="V797" s="482"/>
      <c r="W797" s="482"/>
      <c r="X797" s="482"/>
      <c r="Y797" s="482"/>
      <c r="Z797" s="482"/>
      <c r="AA797" s="482"/>
      <c r="AB797" s="482"/>
      <c r="AC797" s="482"/>
      <c r="AD797" s="482"/>
      <c r="AE797" s="482"/>
      <c r="AF797" s="482"/>
      <c r="AG797" s="482"/>
      <c r="AH797" s="482"/>
      <c r="AI797" s="482"/>
      <c r="AJ797" s="482"/>
      <c r="AK797" s="482"/>
      <c r="AL797" s="482"/>
      <c r="AM797" s="482"/>
      <c r="AN797" s="482"/>
      <c r="AO797" s="482"/>
      <c r="AP797" s="482"/>
    </row>
    <row r="798" spans="1:42" ht="12.75" customHeight="1" x14ac:dyDescent="0.2">
      <c r="A798" s="482"/>
      <c r="B798" s="482"/>
      <c r="C798" s="482"/>
      <c r="D798" s="482"/>
      <c r="E798" s="482"/>
      <c r="F798" s="482"/>
      <c r="G798" s="482"/>
      <c r="H798" s="482"/>
      <c r="I798" s="482"/>
      <c r="J798" s="482"/>
      <c r="K798" s="482"/>
      <c r="L798" s="482"/>
      <c r="M798" s="482"/>
      <c r="N798" s="482"/>
      <c r="O798" s="482"/>
      <c r="P798" s="482"/>
      <c r="Q798" s="482"/>
      <c r="R798" s="482"/>
      <c r="S798" s="482"/>
      <c r="T798" s="482"/>
      <c r="U798" s="482"/>
      <c r="V798" s="482"/>
      <c r="W798" s="482"/>
      <c r="X798" s="482"/>
      <c r="Y798" s="482"/>
      <c r="Z798" s="482"/>
      <c r="AA798" s="482"/>
      <c r="AB798" s="482"/>
      <c r="AC798" s="482"/>
      <c r="AD798" s="482"/>
      <c r="AE798" s="482"/>
      <c r="AF798" s="482"/>
      <c r="AG798" s="482"/>
      <c r="AH798" s="482"/>
      <c r="AI798" s="482"/>
      <c r="AJ798" s="482"/>
      <c r="AK798" s="482"/>
      <c r="AL798" s="482"/>
      <c r="AM798" s="482"/>
      <c r="AN798" s="482"/>
      <c r="AO798" s="482"/>
      <c r="AP798" s="482"/>
    </row>
    <row r="799" spans="1:42" ht="12.75" customHeight="1" x14ac:dyDescent="0.2">
      <c r="A799" s="482"/>
      <c r="B799" s="482"/>
      <c r="C799" s="482"/>
      <c r="D799" s="482"/>
      <c r="E799" s="482"/>
      <c r="F799" s="482"/>
      <c r="G799" s="482"/>
      <c r="H799" s="482"/>
      <c r="I799" s="482"/>
      <c r="J799" s="482"/>
      <c r="K799" s="482"/>
      <c r="L799" s="482"/>
      <c r="M799" s="482"/>
      <c r="N799" s="482"/>
      <c r="O799" s="482"/>
      <c r="P799" s="482"/>
      <c r="Q799" s="482"/>
      <c r="R799" s="482"/>
      <c r="S799" s="482"/>
      <c r="T799" s="482"/>
      <c r="U799" s="482"/>
      <c r="V799" s="482"/>
      <c r="W799" s="482"/>
      <c r="X799" s="482"/>
      <c r="Y799" s="482"/>
      <c r="Z799" s="482"/>
      <c r="AA799" s="482"/>
      <c r="AB799" s="482"/>
      <c r="AC799" s="482"/>
      <c r="AD799" s="482"/>
      <c r="AE799" s="482"/>
      <c r="AF799" s="482"/>
      <c r="AG799" s="482"/>
      <c r="AH799" s="482"/>
      <c r="AI799" s="482"/>
      <c r="AJ799" s="482"/>
      <c r="AK799" s="482"/>
      <c r="AL799" s="482"/>
      <c r="AM799" s="482"/>
      <c r="AN799" s="482"/>
      <c r="AO799" s="482"/>
      <c r="AP799" s="482"/>
    </row>
    <row r="800" spans="1:42" ht="12.75" customHeight="1" x14ac:dyDescent="0.2">
      <c r="A800" s="482"/>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2"/>
      <c r="Z800" s="482"/>
      <c r="AA800" s="482"/>
      <c r="AB800" s="482"/>
      <c r="AC800" s="482"/>
      <c r="AD800" s="482"/>
      <c r="AE800" s="482"/>
      <c r="AF800" s="482"/>
      <c r="AG800" s="482"/>
      <c r="AH800" s="482"/>
      <c r="AI800" s="482"/>
      <c r="AJ800" s="482"/>
      <c r="AK800" s="482"/>
      <c r="AL800" s="482"/>
      <c r="AM800" s="482"/>
      <c r="AN800" s="482"/>
      <c r="AO800" s="482"/>
      <c r="AP800" s="482"/>
    </row>
    <row r="801" spans="1:42" ht="12.75" customHeight="1" x14ac:dyDescent="0.2">
      <c r="A801" s="482"/>
      <c r="B801" s="482"/>
      <c r="C801" s="482"/>
      <c r="D801" s="482"/>
      <c r="E801" s="482"/>
      <c r="F801" s="482"/>
      <c r="G801" s="482"/>
      <c r="H801" s="482"/>
      <c r="I801" s="482"/>
      <c r="J801" s="482"/>
      <c r="K801" s="482"/>
      <c r="L801" s="482"/>
      <c r="M801" s="482"/>
      <c r="N801" s="482"/>
      <c r="O801" s="482"/>
      <c r="P801" s="482"/>
      <c r="Q801" s="482"/>
      <c r="R801" s="482"/>
      <c r="S801" s="482"/>
      <c r="T801" s="482"/>
      <c r="U801" s="482"/>
      <c r="V801" s="482"/>
      <c r="W801" s="482"/>
      <c r="X801" s="482"/>
      <c r="Y801" s="482"/>
      <c r="Z801" s="482"/>
      <c r="AA801" s="482"/>
      <c r="AB801" s="482"/>
      <c r="AC801" s="482"/>
      <c r="AD801" s="482"/>
      <c r="AE801" s="482"/>
      <c r="AF801" s="482"/>
      <c r="AG801" s="482"/>
      <c r="AH801" s="482"/>
      <c r="AI801" s="482"/>
      <c r="AJ801" s="482"/>
      <c r="AK801" s="482"/>
      <c r="AL801" s="482"/>
      <c r="AM801" s="482"/>
      <c r="AN801" s="482"/>
      <c r="AO801" s="482"/>
      <c r="AP801" s="482"/>
    </row>
    <row r="802" spans="1:42" ht="12.75" customHeight="1" x14ac:dyDescent="0.2">
      <c r="A802" s="482"/>
      <c r="B802" s="482"/>
      <c r="C802" s="482"/>
      <c r="D802" s="482"/>
      <c r="E802" s="482"/>
      <c r="F802" s="482"/>
      <c r="G802" s="482"/>
      <c r="H802" s="482"/>
      <c r="I802" s="482"/>
      <c r="J802" s="482"/>
      <c r="K802" s="482"/>
      <c r="L802" s="482"/>
      <c r="M802" s="482"/>
      <c r="N802" s="482"/>
      <c r="O802" s="482"/>
      <c r="P802" s="482"/>
      <c r="Q802" s="482"/>
      <c r="R802" s="482"/>
      <c r="S802" s="482"/>
      <c r="T802" s="482"/>
      <c r="U802" s="482"/>
      <c r="V802" s="482"/>
      <c r="W802" s="482"/>
      <c r="X802" s="482"/>
      <c r="Y802" s="482"/>
      <c r="Z802" s="482"/>
      <c r="AA802" s="482"/>
      <c r="AB802" s="482"/>
      <c r="AC802" s="482"/>
      <c r="AD802" s="482"/>
      <c r="AE802" s="482"/>
      <c r="AF802" s="482"/>
      <c r="AG802" s="482"/>
      <c r="AH802" s="482"/>
      <c r="AI802" s="482"/>
      <c r="AJ802" s="482"/>
      <c r="AK802" s="482"/>
      <c r="AL802" s="482"/>
      <c r="AM802" s="482"/>
      <c r="AN802" s="482"/>
      <c r="AO802" s="482"/>
      <c r="AP802" s="482"/>
    </row>
    <row r="803" spans="1:42" ht="12.75" customHeight="1" x14ac:dyDescent="0.2">
      <c r="A803" s="482"/>
      <c r="B803" s="482"/>
      <c r="C803" s="482"/>
      <c r="D803" s="482"/>
      <c r="E803" s="482"/>
      <c r="F803" s="482"/>
      <c r="G803" s="482"/>
      <c r="H803" s="482"/>
      <c r="I803" s="482"/>
      <c r="J803" s="482"/>
      <c r="K803" s="482"/>
      <c r="L803" s="482"/>
      <c r="M803" s="482"/>
      <c r="N803" s="482"/>
      <c r="O803" s="482"/>
      <c r="P803" s="482"/>
      <c r="Q803" s="482"/>
      <c r="R803" s="482"/>
      <c r="S803" s="482"/>
      <c r="T803" s="482"/>
      <c r="U803" s="482"/>
      <c r="V803" s="482"/>
      <c r="W803" s="482"/>
      <c r="X803" s="482"/>
      <c r="Y803" s="482"/>
      <c r="Z803" s="482"/>
      <c r="AA803" s="482"/>
      <c r="AB803" s="482"/>
      <c r="AC803" s="482"/>
      <c r="AD803" s="482"/>
      <c r="AE803" s="482"/>
      <c r="AF803" s="482"/>
      <c r="AG803" s="482"/>
      <c r="AH803" s="482"/>
      <c r="AI803" s="482"/>
      <c r="AJ803" s="482"/>
      <c r="AK803" s="482"/>
      <c r="AL803" s="482"/>
      <c r="AM803" s="482"/>
      <c r="AN803" s="482"/>
      <c r="AO803" s="482"/>
      <c r="AP803" s="482"/>
    </row>
    <row r="804" spans="1:42" ht="12.75" customHeight="1" x14ac:dyDescent="0.2">
      <c r="A804" s="482"/>
      <c r="B804" s="482"/>
      <c r="C804" s="482"/>
      <c r="D804" s="482"/>
      <c r="E804" s="482"/>
      <c r="F804" s="482"/>
      <c r="G804" s="482"/>
      <c r="H804" s="482"/>
      <c r="I804" s="482"/>
      <c r="J804" s="482"/>
      <c r="K804" s="482"/>
      <c r="L804" s="482"/>
      <c r="M804" s="482"/>
      <c r="N804" s="482"/>
      <c r="O804" s="482"/>
      <c r="P804" s="482"/>
      <c r="Q804" s="482"/>
      <c r="R804" s="482"/>
      <c r="S804" s="482"/>
      <c r="T804" s="482"/>
      <c r="U804" s="482"/>
      <c r="V804" s="482"/>
      <c r="W804" s="482"/>
      <c r="X804" s="482"/>
      <c r="Y804" s="482"/>
      <c r="Z804" s="482"/>
      <c r="AA804" s="482"/>
      <c r="AB804" s="482"/>
      <c r="AC804" s="482"/>
      <c r="AD804" s="482"/>
      <c r="AE804" s="482"/>
      <c r="AF804" s="482"/>
      <c r="AG804" s="482"/>
      <c r="AH804" s="482"/>
      <c r="AI804" s="482"/>
      <c r="AJ804" s="482"/>
      <c r="AK804" s="482"/>
      <c r="AL804" s="482"/>
      <c r="AM804" s="482"/>
      <c r="AN804" s="482"/>
      <c r="AO804" s="482"/>
      <c r="AP804" s="482"/>
    </row>
    <row r="805" spans="1:42" ht="12.75" customHeight="1" x14ac:dyDescent="0.2">
      <c r="A805" s="482"/>
      <c r="B805" s="482"/>
      <c r="C805" s="482"/>
      <c r="D805" s="482"/>
      <c r="E805" s="482"/>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c r="AB805" s="482"/>
      <c r="AC805" s="482"/>
      <c r="AD805" s="482"/>
      <c r="AE805" s="482"/>
      <c r="AF805" s="482"/>
      <c r="AG805" s="482"/>
      <c r="AH805" s="482"/>
      <c r="AI805" s="482"/>
      <c r="AJ805" s="482"/>
      <c r="AK805" s="482"/>
      <c r="AL805" s="482"/>
      <c r="AM805" s="482"/>
      <c r="AN805" s="482"/>
      <c r="AO805" s="482"/>
      <c r="AP805" s="482"/>
    </row>
    <row r="806" spans="1:42" ht="12.75" customHeight="1" x14ac:dyDescent="0.2">
      <c r="A806" s="482"/>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2"/>
      <c r="Z806" s="482"/>
      <c r="AA806" s="482"/>
      <c r="AB806" s="482"/>
      <c r="AC806" s="482"/>
      <c r="AD806" s="482"/>
      <c r="AE806" s="482"/>
      <c r="AF806" s="482"/>
      <c r="AG806" s="482"/>
      <c r="AH806" s="482"/>
      <c r="AI806" s="482"/>
      <c r="AJ806" s="482"/>
      <c r="AK806" s="482"/>
      <c r="AL806" s="482"/>
      <c r="AM806" s="482"/>
      <c r="AN806" s="482"/>
      <c r="AO806" s="482"/>
      <c r="AP806" s="482"/>
    </row>
    <row r="807" spans="1:42" ht="12.75" customHeight="1" x14ac:dyDescent="0.2">
      <c r="A807" s="482"/>
      <c r="B807" s="482"/>
      <c r="C807" s="482"/>
      <c r="D807" s="482"/>
      <c r="E807" s="482"/>
      <c r="F807" s="482"/>
      <c r="G807" s="482"/>
      <c r="H807" s="482"/>
      <c r="I807" s="482"/>
      <c r="J807" s="482"/>
      <c r="K807" s="482"/>
      <c r="L807" s="482"/>
      <c r="M807" s="482"/>
      <c r="N807" s="482"/>
      <c r="O807" s="482"/>
      <c r="P807" s="482"/>
      <c r="Q807" s="482"/>
      <c r="R807" s="482"/>
      <c r="S807" s="482"/>
      <c r="T807" s="482"/>
      <c r="U807" s="482"/>
      <c r="V807" s="482"/>
      <c r="W807" s="482"/>
      <c r="X807" s="482"/>
      <c r="Y807" s="482"/>
      <c r="Z807" s="482"/>
      <c r="AA807" s="482"/>
      <c r="AB807" s="482"/>
      <c r="AC807" s="482"/>
      <c r="AD807" s="482"/>
      <c r="AE807" s="482"/>
      <c r="AF807" s="482"/>
      <c r="AG807" s="482"/>
      <c r="AH807" s="482"/>
      <c r="AI807" s="482"/>
      <c r="AJ807" s="482"/>
      <c r="AK807" s="482"/>
      <c r="AL807" s="482"/>
      <c r="AM807" s="482"/>
      <c r="AN807" s="482"/>
      <c r="AO807" s="482"/>
      <c r="AP807" s="482"/>
    </row>
    <row r="808" spans="1:42" ht="12.75" customHeight="1" x14ac:dyDescent="0.2">
      <c r="A808" s="482"/>
      <c r="B808" s="482"/>
      <c r="C808" s="482"/>
      <c r="D808" s="482"/>
      <c r="E808" s="482"/>
      <c r="F808" s="482"/>
      <c r="G808" s="482"/>
      <c r="H808" s="482"/>
      <c r="I808" s="482"/>
      <c r="J808" s="482"/>
      <c r="K808" s="482"/>
      <c r="L808" s="482"/>
      <c r="M808" s="482"/>
      <c r="N808" s="482"/>
      <c r="O808" s="482"/>
      <c r="P808" s="482"/>
      <c r="Q808" s="482"/>
      <c r="R808" s="482"/>
      <c r="S808" s="482"/>
      <c r="T808" s="482"/>
      <c r="U808" s="482"/>
      <c r="V808" s="482"/>
      <c r="W808" s="482"/>
      <c r="X808" s="482"/>
      <c r="Y808" s="482"/>
      <c r="Z808" s="482"/>
      <c r="AA808" s="482"/>
      <c r="AB808" s="482"/>
      <c r="AC808" s="482"/>
      <c r="AD808" s="482"/>
      <c r="AE808" s="482"/>
      <c r="AF808" s="482"/>
      <c r="AG808" s="482"/>
      <c r="AH808" s="482"/>
      <c r="AI808" s="482"/>
      <c r="AJ808" s="482"/>
      <c r="AK808" s="482"/>
      <c r="AL808" s="482"/>
      <c r="AM808" s="482"/>
      <c r="AN808" s="482"/>
      <c r="AO808" s="482"/>
      <c r="AP808" s="482"/>
    </row>
    <row r="809" spans="1:42" ht="12.75" customHeight="1" x14ac:dyDescent="0.2">
      <c r="A809" s="482"/>
      <c r="B809" s="482"/>
      <c r="C809" s="482"/>
      <c r="D809" s="482"/>
      <c r="E809" s="482"/>
      <c r="F809" s="482"/>
      <c r="G809" s="482"/>
      <c r="H809" s="482"/>
      <c r="I809" s="482"/>
      <c r="J809" s="482"/>
      <c r="K809" s="482"/>
      <c r="L809" s="482"/>
      <c r="M809" s="482"/>
      <c r="N809" s="482"/>
      <c r="O809" s="482"/>
      <c r="P809" s="482"/>
      <c r="Q809" s="482"/>
      <c r="R809" s="482"/>
      <c r="S809" s="482"/>
      <c r="T809" s="482"/>
      <c r="U809" s="482"/>
      <c r="V809" s="482"/>
      <c r="W809" s="482"/>
      <c r="X809" s="482"/>
      <c r="Y809" s="482"/>
      <c r="Z809" s="482"/>
      <c r="AA809" s="482"/>
      <c r="AB809" s="482"/>
      <c r="AC809" s="482"/>
      <c r="AD809" s="482"/>
      <c r="AE809" s="482"/>
      <c r="AF809" s="482"/>
      <c r="AG809" s="482"/>
      <c r="AH809" s="482"/>
      <c r="AI809" s="482"/>
      <c r="AJ809" s="482"/>
      <c r="AK809" s="482"/>
      <c r="AL809" s="482"/>
      <c r="AM809" s="482"/>
      <c r="AN809" s="482"/>
      <c r="AO809" s="482"/>
      <c r="AP809" s="482"/>
    </row>
    <row r="810" spans="1:42" ht="12.75" customHeight="1" x14ac:dyDescent="0.2">
      <c r="A810" s="482"/>
      <c r="B810" s="482"/>
      <c r="C810" s="482"/>
      <c r="D810" s="482"/>
      <c r="E810" s="482"/>
      <c r="F810" s="482"/>
      <c r="G810" s="482"/>
      <c r="H810" s="482"/>
      <c r="I810" s="482"/>
      <c r="J810" s="482"/>
      <c r="K810" s="482"/>
      <c r="L810" s="482"/>
      <c r="M810" s="482"/>
      <c r="N810" s="482"/>
      <c r="O810" s="482"/>
      <c r="P810" s="482"/>
      <c r="Q810" s="482"/>
      <c r="R810" s="482"/>
      <c r="S810" s="482"/>
      <c r="T810" s="482"/>
      <c r="U810" s="482"/>
      <c r="V810" s="482"/>
      <c r="W810" s="482"/>
      <c r="X810" s="482"/>
      <c r="Y810" s="482"/>
      <c r="Z810" s="482"/>
      <c r="AA810" s="482"/>
      <c r="AB810" s="482"/>
      <c r="AC810" s="482"/>
      <c r="AD810" s="482"/>
      <c r="AE810" s="482"/>
      <c r="AF810" s="482"/>
      <c r="AG810" s="482"/>
      <c r="AH810" s="482"/>
      <c r="AI810" s="482"/>
      <c r="AJ810" s="482"/>
      <c r="AK810" s="482"/>
      <c r="AL810" s="482"/>
      <c r="AM810" s="482"/>
      <c r="AN810" s="482"/>
      <c r="AO810" s="482"/>
      <c r="AP810" s="482"/>
    </row>
    <row r="811" spans="1:42" ht="12.75" customHeight="1" x14ac:dyDescent="0.2">
      <c r="A811" s="482"/>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c r="AB811" s="482"/>
      <c r="AC811" s="482"/>
      <c r="AD811" s="482"/>
      <c r="AE811" s="482"/>
      <c r="AF811" s="482"/>
      <c r="AG811" s="482"/>
      <c r="AH811" s="482"/>
      <c r="AI811" s="482"/>
      <c r="AJ811" s="482"/>
      <c r="AK811" s="482"/>
      <c r="AL811" s="482"/>
      <c r="AM811" s="482"/>
      <c r="AN811" s="482"/>
      <c r="AO811" s="482"/>
      <c r="AP811" s="482"/>
    </row>
    <row r="812" spans="1:42" ht="12.75" customHeight="1" x14ac:dyDescent="0.2">
      <c r="A812" s="482"/>
      <c r="B812" s="482"/>
      <c r="C812" s="482"/>
      <c r="D812" s="482"/>
      <c r="E812" s="482"/>
      <c r="F812" s="482"/>
      <c r="G812" s="482"/>
      <c r="H812" s="482"/>
      <c r="I812" s="482"/>
      <c r="J812" s="482"/>
      <c r="K812" s="482"/>
      <c r="L812" s="482"/>
      <c r="M812" s="482"/>
      <c r="N812" s="482"/>
      <c r="O812" s="482"/>
      <c r="P812" s="482"/>
      <c r="Q812" s="482"/>
      <c r="R812" s="482"/>
      <c r="S812" s="482"/>
      <c r="T812" s="482"/>
      <c r="U812" s="482"/>
      <c r="V812" s="482"/>
      <c r="W812" s="482"/>
      <c r="X812" s="482"/>
      <c r="Y812" s="482"/>
      <c r="Z812" s="482"/>
      <c r="AA812" s="482"/>
      <c r="AB812" s="482"/>
      <c r="AC812" s="482"/>
      <c r="AD812" s="482"/>
      <c r="AE812" s="482"/>
      <c r="AF812" s="482"/>
      <c r="AG812" s="482"/>
      <c r="AH812" s="482"/>
      <c r="AI812" s="482"/>
      <c r="AJ812" s="482"/>
      <c r="AK812" s="482"/>
      <c r="AL812" s="482"/>
      <c r="AM812" s="482"/>
      <c r="AN812" s="482"/>
      <c r="AO812" s="482"/>
      <c r="AP812" s="482"/>
    </row>
    <row r="813" spans="1:42" ht="12.75" customHeight="1" x14ac:dyDescent="0.2">
      <c r="A813" s="482"/>
      <c r="B813" s="482"/>
      <c r="C813" s="482"/>
      <c r="D813" s="482"/>
      <c r="E813" s="482"/>
      <c r="F813" s="482"/>
      <c r="G813" s="482"/>
      <c r="H813" s="482"/>
      <c r="I813" s="482"/>
      <c r="J813" s="482"/>
      <c r="K813" s="482"/>
      <c r="L813" s="482"/>
      <c r="M813" s="482"/>
      <c r="N813" s="482"/>
      <c r="O813" s="482"/>
      <c r="P813" s="482"/>
      <c r="Q813" s="482"/>
      <c r="R813" s="482"/>
      <c r="S813" s="482"/>
      <c r="T813" s="482"/>
      <c r="U813" s="482"/>
      <c r="V813" s="482"/>
      <c r="W813" s="482"/>
      <c r="X813" s="482"/>
      <c r="Y813" s="482"/>
      <c r="Z813" s="482"/>
      <c r="AA813" s="482"/>
      <c r="AB813" s="482"/>
      <c r="AC813" s="482"/>
      <c r="AD813" s="482"/>
      <c r="AE813" s="482"/>
      <c r="AF813" s="482"/>
      <c r="AG813" s="482"/>
      <c r="AH813" s="482"/>
      <c r="AI813" s="482"/>
      <c r="AJ813" s="482"/>
      <c r="AK813" s="482"/>
      <c r="AL813" s="482"/>
      <c r="AM813" s="482"/>
      <c r="AN813" s="482"/>
      <c r="AO813" s="482"/>
      <c r="AP813" s="482"/>
    </row>
    <row r="814" spans="1:42" ht="12.75" customHeight="1" x14ac:dyDescent="0.2">
      <c r="A814" s="482"/>
      <c r="B814" s="482"/>
      <c r="C814" s="482"/>
      <c r="D814" s="482"/>
      <c r="E814" s="482"/>
      <c r="F814" s="482"/>
      <c r="G814" s="482"/>
      <c r="H814" s="482"/>
      <c r="I814" s="482"/>
      <c r="J814" s="482"/>
      <c r="K814" s="482"/>
      <c r="L814" s="482"/>
      <c r="M814" s="482"/>
      <c r="N814" s="482"/>
      <c r="O814" s="482"/>
      <c r="P814" s="482"/>
      <c r="Q814" s="482"/>
      <c r="R814" s="482"/>
      <c r="S814" s="482"/>
      <c r="T814" s="482"/>
      <c r="U814" s="482"/>
      <c r="V814" s="482"/>
      <c r="W814" s="482"/>
      <c r="X814" s="482"/>
      <c r="Y814" s="482"/>
      <c r="Z814" s="482"/>
      <c r="AA814" s="482"/>
      <c r="AB814" s="482"/>
      <c r="AC814" s="482"/>
      <c r="AD814" s="482"/>
      <c r="AE814" s="482"/>
      <c r="AF814" s="482"/>
      <c r="AG814" s="482"/>
      <c r="AH814" s="482"/>
      <c r="AI814" s="482"/>
      <c r="AJ814" s="482"/>
      <c r="AK814" s="482"/>
      <c r="AL814" s="482"/>
      <c r="AM814" s="482"/>
      <c r="AN814" s="482"/>
      <c r="AO814" s="482"/>
      <c r="AP814" s="482"/>
    </row>
    <row r="815" spans="1:42" ht="12.75" customHeight="1" x14ac:dyDescent="0.2">
      <c r="A815" s="482"/>
      <c r="B815" s="482"/>
      <c r="C815" s="482"/>
      <c r="D815" s="482"/>
      <c r="E815" s="482"/>
      <c r="F815" s="482"/>
      <c r="G815" s="482"/>
      <c r="H815" s="482"/>
      <c r="I815" s="482"/>
      <c r="J815" s="482"/>
      <c r="K815" s="482"/>
      <c r="L815" s="482"/>
      <c r="M815" s="482"/>
      <c r="N815" s="482"/>
      <c r="O815" s="482"/>
      <c r="P815" s="482"/>
      <c r="Q815" s="482"/>
      <c r="R815" s="482"/>
      <c r="S815" s="482"/>
      <c r="T815" s="482"/>
      <c r="U815" s="482"/>
      <c r="V815" s="482"/>
      <c r="W815" s="482"/>
      <c r="X815" s="482"/>
      <c r="Y815" s="482"/>
      <c r="Z815" s="482"/>
      <c r="AA815" s="482"/>
      <c r="AB815" s="482"/>
      <c r="AC815" s="482"/>
      <c r="AD815" s="482"/>
      <c r="AE815" s="482"/>
      <c r="AF815" s="482"/>
      <c r="AG815" s="482"/>
      <c r="AH815" s="482"/>
      <c r="AI815" s="482"/>
      <c r="AJ815" s="482"/>
      <c r="AK815" s="482"/>
      <c r="AL815" s="482"/>
      <c r="AM815" s="482"/>
      <c r="AN815" s="482"/>
      <c r="AO815" s="482"/>
      <c r="AP815" s="482"/>
    </row>
    <row r="816" spans="1:42" ht="12.75" customHeight="1" x14ac:dyDescent="0.2">
      <c r="A816" s="482"/>
      <c r="B816" s="482"/>
      <c r="C816" s="482"/>
      <c r="D816" s="482"/>
      <c r="E816" s="482"/>
      <c r="F816" s="482"/>
      <c r="G816" s="482"/>
      <c r="H816" s="482"/>
      <c r="I816" s="482"/>
      <c r="J816" s="482"/>
      <c r="K816" s="482"/>
      <c r="L816" s="482"/>
      <c r="M816" s="482"/>
      <c r="N816" s="482"/>
      <c r="O816" s="482"/>
      <c r="P816" s="482"/>
      <c r="Q816" s="482"/>
      <c r="R816" s="482"/>
      <c r="S816" s="482"/>
      <c r="T816" s="482"/>
      <c r="U816" s="482"/>
      <c r="V816" s="482"/>
      <c r="W816" s="482"/>
      <c r="X816" s="482"/>
      <c r="Y816" s="482"/>
      <c r="Z816" s="482"/>
      <c r="AA816" s="482"/>
      <c r="AB816" s="482"/>
      <c r="AC816" s="482"/>
      <c r="AD816" s="482"/>
      <c r="AE816" s="482"/>
      <c r="AF816" s="482"/>
      <c r="AG816" s="482"/>
      <c r="AH816" s="482"/>
      <c r="AI816" s="482"/>
      <c r="AJ816" s="482"/>
      <c r="AK816" s="482"/>
      <c r="AL816" s="482"/>
      <c r="AM816" s="482"/>
      <c r="AN816" s="482"/>
      <c r="AO816" s="482"/>
      <c r="AP816" s="482"/>
    </row>
    <row r="817" spans="1:42" ht="12.75" customHeight="1" x14ac:dyDescent="0.2">
      <c r="A817" s="482"/>
      <c r="B817" s="482"/>
      <c r="C817" s="482"/>
      <c r="D817" s="482"/>
      <c r="E817" s="482"/>
      <c r="F817" s="482"/>
      <c r="G817" s="482"/>
      <c r="H817" s="482"/>
      <c r="I817" s="482"/>
      <c r="J817" s="482"/>
      <c r="K817" s="482"/>
      <c r="L817" s="482"/>
      <c r="M817" s="482"/>
      <c r="N817" s="482"/>
      <c r="O817" s="482"/>
      <c r="P817" s="482"/>
      <c r="Q817" s="482"/>
      <c r="R817" s="482"/>
      <c r="S817" s="482"/>
      <c r="T817" s="482"/>
      <c r="U817" s="482"/>
      <c r="V817" s="482"/>
      <c r="W817" s="482"/>
      <c r="X817" s="482"/>
      <c r="Y817" s="482"/>
      <c r="Z817" s="482"/>
      <c r="AA817" s="482"/>
      <c r="AB817" s="482"/>
      <c r="AC817" s="482"/>
      <c r="AD817" s="482"/>
      <c r="AE817" s="482"/>
      <c r="AF817" s="482"/>
      <c r="AG817" s="482"/>
      <c r="AH817" s="482"/>
      <c r="AI817" s="482"/>
      <c r="AJ817" s="482"/>
      <c r="AK817" s="482"/>
      <c r="AL817" s="482"/>
      <c r="AM817" s="482"/>
      <c r="AN817" s="482"/>
      <c r="AO817" s="482"/>
      <c r="AP817" s="482"/>
    </row>
    <row r="818" spans="1:42" ht="12.75" customHeight="1" x14ac:dyDescent="0.2">
      <c r="A818" s="482"/>
      <c r="B818" s="482"/>
      <c r="C818" s="482"/>
      <c r="D818" s="482"/>
      <c r="E818" s="482"/>
      <c r="F818" s="482"/>
      <c r="G818" s="482"/>
      <c r="H818" s="482"/>
      <c r="I818" s="482"/>
      <c r="J818" s="482"/>
      <c r="K818" s="482"/>
      <c r="L818" s="482"/>
      <c r="M818" s="482"/>
      <c r="N818" s="482"/>
      <c r="O818" s="482"/>
      <c r="P818" s="482"/>
      <c r="Q818" s="482"/>
      <c r="R818" s="482"/>
      <c r="S818" s="482"/>
      <c r="T818" s="482"/>
      <c r="U818" s="482"/>
      <c r="V818" s="482"/>
      <c r="W818" s="482"/>
      <c r="X818" s="482"/>
      <c r="Y818" s="482"/>
      <c r="Z818" s="482"/>
      <c r="AA818" s="482"/>
      <c r="AB818" s="482"/>
      <c r="AC818" s="482"/>
      <c r="AD818" s="482"/>
      <c r="AE818" s="482"/>
      <c r="AF818" s="482"/>
      <c r="AG818" s="482"/>
      <c r="AH818" s="482"/>
      <c r="AI818" s="482"/>
      <c r="AJ818" s="482"/>
      <c r="AK818" s="482"/>
      <c r="AL818" s="482"/>
      <c r="AM818" s="482"/>
      <c r="AN818" s="482"/>
      <c r="AO818" s="482"/>
      <c r="AP818" s="482"/>
    </row>
    <row r="819" spans="1:42" ht="12.75" customHeight="1" x14ac:dyDescent="0.2">
      <c r="A819" s="482"/>
      <c r="B819" s="482"/>
      <c r="C819" s="482"/>
      <c r="D819" s="482"/>
      <c r="E819" s="482"/>
      <c r="F819" s="482"/>
      <c r="G819" s="482"/>
      <c r="H819" s="482"/>
      <c r="I819" s="482"/>
      <c r="J819" s="482"/>
      <c r="K819" s="482"/>
      <c r="L819" s="482"/>
      <c r="M819" s="482"/>
      <c r="N819" s="482"/>
      <c r="O819" s="482"/>
      <c r="P819" s="482"/>
      <c r="Q819" s="482"/>
      <c r="R819" s="482"/>
      <c r="S819" s="482"/>
      <c r="T819" s="482"/>
      <c r="U819" s="482"/>
      <c r="V819" s="482"/>
      <c r="W819" s="482"/>
      <c r="X819" s="482"/>
      <c r="Y819" s="482"/>
      <c r="Z819" s="482"/>
      <c r="AA819" s="482"/>
      <c r="AB819" s="482"/>
      <c r="AC819" s="482"/>
      <c r="AD819" s="482"/>
      <c r="AE819" s="482"/>
      <c r="AF819" s="482"/>
      <c r="AG819" s="482"/>
      <c r="AH819" s="482"/>
      <c r="AI819" s="482"/>
      <c r="AJ819" s="482"/>
      <c r="AK819" s="482"/>
      <c r="AL819" s="482"/>
      <c r="AM819" s="482"/>
      <c r="AN819" s="482"/>
      <c r="AO819" s="482"/>
      <c r="AP819" s="482"/>
    </row>
    <row r="820" spans="1:42" ht="12.75" customHeight="1" x14ac:dyDescent="0.2">
      <c r="A820" s="482"/>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2"/>
      <c r="Z820" s="482"/>
      <c r="AA820" s="482"/>
      <c r="AB820" s="482"/>
      <c r="AC820" s="482"/>
      <c r="AD820" s="482"/>
      <c r="AE820" s="482"/>
      <c r="AF820" s="482"/>
      <c r="AG820" s="482"/>
      <c r="AH820" s="482"/>
      <c r="AI820" s="482"/>
      <c r="AJ820" s="482"/>
      <c r="AK820" s="482"/>
      <c r="AL820" s="482"/>
      <c r="AM820" s="482"/>
      <c r="AN820" s="482"/>
      <c r="AO820" s="482"/>
      <c r="AP820" s="482"/>
    </row>
    <row r="821" spans="1:42" ht="12.75" customHeight="1" x14ac:dyDescent="0.2">
      <c r="A821" s="482"/>
      <c r="B821" s="482"/>
      <c r="C821" s="482"/>
      <c r="D821" s="482"/>
      <c r="E821" s="482"/>
      <c r="F821" s="482"/>
      <c r="G821" s="482"/>
      <c r="H821" s="482"/>
      <c r="I821" s="482"/>
      <c r="J821" s="482"/>
      <c r="K821" s="482"/>
      <c r="L821" s="482"/>
      <c r="M821" s="482"/>
      <c r="N821" s="482"/>
      <c r="O821" s="482"/>
      <c r="P821" s="482"/>
      <c r="Q821" s="482"/>
      <c r="R821" s="482"/>
      <c r="S821" s="482"/>
      <c r="T821" s="482"/>
      <c r="U821" s="482"/>
      <c r="V821" s="482"/>
      <c r="W821" s="482"/>
      <c r="X821" s="482"/>
      <c r="Y821" s="482"/>
      <c r="Z821" s="482"/>
      <c r="AA821" s="482"/>
      <c r="AB821" s="482"/>
      <c r="AC821" s="482"/>
      <c r="AD821" s="482"/>
      <c r="AE821" s="482"/>
      <c r="AF821" s="482"/>
      <c r="AG821" s="482"/>
      <c r="AH821" s="482"/>
      <c r="AI821" s="482"/>
      <c r="AJ821" s="482"/>
      <c r="AK821" s="482"/>
      <c r="AL821" s="482"/>
      <c r="AM821" s="482"/>
      <c r="AN821" s="482"/>
      <c r="AO821" s="482"/>
      <c r="AP821" s="482"/>
    </row>
    <row r="822" spans="1:42" ht="12.75" customHeight="1" x14ac:dyDescent="0.2">
      <c r="A822" s="482"/>
      <c r="B822" s="482"/>
      <c r="C822" s="482"/>
      <c r="D822" s="482"/>
      <c r="E822" s="482"/>
      <c r="F822" s="482"/>
      <c r="G822" s="482"/>
      <c r="H822" s="482"/>
      <c r="I822" s="482"/>
      <c r="J822" s="482"/>
      <c r="K822" s="482"/>
      <c r="L822" s="482"/>
      <c r="M822" s="482"/>
      <c r="N822" s="482"/>
      <c r="O822" s="482"/>
      <c r="P822" s="482"/>
      <c r="Q822" s="482"/>
      <c r="R822" s="482"/>
      <c r="S822" s="482"/>
      <c r="T822" s="482"/>
      <c r="U822" s="482"/>
      <c r="V822" s="482"/>
      <c r="W822" s="482"/>
      <c r="X822" s="482"/>
      <c r="Y822" s="482"/>
      <c r="Z822" s="482"/>
      <c r="AA822" s="482"/>
      <c r="AB822" s="482"/>
      <c r="AC822" s="482"/>
      <c r="AD822" s="482"/>
      <c r="AE822" s="482"/>
      <c r="AF822" s="482"/>
      <c r="AG822" s="482"/>
      <c r="AH822" s="482"/>
      <c r="AI822" s="482"/>
      <c r="AJ822" s="482"/>
      <c r="AK822" s="482"/>
      <c r="AL822" s="482"/>
      <c r="AM822" s="482"/>
      <c r="AN822" s="482"/>
      <c r="AO822" s="482"/>
      <c r="AP822" s="482"/>
    </row>
    <row r="823" spans="1:42" ht="12.75" customHeight="1" x14ac:dyDescent="0.2">
      <c r="A823" s="482"/>
      <c r="B823" s="482"/>
      <c r="C823" s="482"/>
      <c r="D823" s="482"/>
      <c r="E823" s="482"/>
      <c r="F823" s="482"/>
      <c r="G823" s="482"/>
      <c r="H823" s="482"/>
      <c r="I823" s="482"/>
      <c r="J823" s="482"/>
      <c r="K823" s="482"/>
      <c r="L823" s="482"/>
      <c r="M823" s="482"/>
      <c r="N823" s="482"/>
      <c r="O823" s="482"/>
      <c r="P823" s="482"/>
      <c r="Q823" s="482"/>
      <c r="R823" s="482"/>
      <c r="S823" s="482"/>
      <c r="T823" s="482"/>
      <c r="U823" s="482"/>
      <c r="V823" s="482"/>
      <c r="W823" s="482"/>
      <c r="X823" s="482"/>
      <c r="Y823" s="482"/>
      <c r="Z823" s="482"/>
      <c r="AA823" s="482"/>
      <c r="AB823" s="482"/>
      <c r="AC823" s="482"/>
      <c r="AD823" s="482"/>
      <c r="AE823" s="482"/>
      <c r="AF823" s="482"/>
      <c r="AG823" s="482"/>
      <c r="AH823" s="482"/>
      <c r="AI823" s="482"/>
      <c r="AJ823" s="482"/>
      <c r="AK823" s="482"/>
      <c r="AL823" s="482"/>
      <c r="AM823" s="482"/>
      <c r="AN823" s="482"/>
      <c r="AO823" s="482"/>
      <c r="AP823" s="482"/>
    </row>
    <row r="824" spans="1:42" ht="12.75" customHeight="1" x14ac:dyDescent="0.2">
      <c r="A824" s="482"/>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82"/>
      <c r="Z824" s="482"/>
      <c r="AA824" s="482"/>
      <c r="AB824" s="482"/>
      <c r="AC824" s="482"/>
      <c r="AD824" s="482"/>
      <c r="AE824" s="482"/>
      <c r="AF824" s="482"/>
      <c r="AG824" s="482"/>
      <c r="AH824" s="482"/>
      <c r="AI824" s="482"/>
      <c r="AJ824" s="482"/>
      <c r="AK824" s="482"/>
      <c r="AL824" s="482"/>
      <c r="AM824" s="482"/>
      <c r="AN824" s="482"/>
      <c r="AO824" s="482"/>
      <c r="AP824" s="482"/>
    </row>
    <row r="825" spans="1:42" ht="12.75" customHeight="1" x14ac:dyDescent="0.2">
      <c r="A825" s="482"/>
      <c r="B825" s="482"/>
      <c r="C825" s="482"/>
      <c r="D825" s="482"/>
      <c r="E825" s="482"/>
      <c r="F825" s="482"/>
      <c r="G825" s="482"/>
      <c r="H825" s="482"/>
      <c r="I825" s="482"/>
      <c r="J825" s="482"/>
      <c r="K825" s="482"/>
      <c r="L825" s="482"/>
      <c r="M825" s="482"/>
      <c r="N825" s="482"/>
      <c r="O825" s="482"/>
      <c r="P825" s="482"/>
      <c r="Q825" s="482"/>
      <c r="R825" s="482"/>
      <c r="S825" s="482"/>
      <c r="T825" s="482"/>
      <c r="U825" s="482"/>
      <c r="V825" s="482"/>
      <c r="W825" s="482"/>
      <c r="X825" s="482"/>
      <c r="Y825" s="482"/>
      <c r="Z825" s="482"/>
      <c r="AA825" s="482"/>
      <c r="AB825" s="482"/>
      <c r="AC825" s="482"/>
      <c r="AD825" s="482"/>
      <c r="AE825" s="482"/>
      <c r="AF825" s="482"/>
      <c r="AG825" s="482"/>
      <c r="AH825" s="482"/>
      <c r="AI825" s="482"/>
      <c r="AJ825" s="482"/>
      <c r="AK825" s="482"/>
      <c r="AL825" s="482"/>
      <c r="AM825" s="482"/>
      <c r="AN825" s="482"/>
      <c r="AO825" s="482"/>
      <c r="AP825" s="482"/>
    </row>
    <row r="826" spans="1:42" ht="12.75" customHeight="1" x14ac:dyDescent="0.2">
      <c r="A826" s="482"/>
      <c r="B826" s="482"/>
      <c r="C826" s="482"/>
      <c r="D826" s="482"/>
      <c r="E826" s="482"/>
      <c r="F826" s="482"/>
      <c r="G826" s="482"/>
      <c r="H826" s="482"/>
      <c r="I826" s="482"/>
      <c r="J826" s="482"/>
      <c r="K826" s="482"/>
      <c r="L826" s="482"/>
      <c r="M826" s="482"/>
      <c r="N826" s="482"/>
      <c r="O826" s="482"/>
      <c r="P826" s="482"/>
      <c r="Q826" s="482"/>
      <c r="R826" s="482"/>
      <c r="S826" s="482"/>
      <c r="T826" s="482"/>
      <c r="U826" s="482"/>
      <c r="V826" s="482"/>
      <c r="W826" s="482"/>
      <c r="X826" s="482"/>
      <c r="Y826" s="482"/>
      <c r="Z826" s="482"/>
      <c r="AA826" s="482"/>
      <c r="AB826" s="482"/>
      <c r="AC826" s="482"/>
      <c r="AD826" s="482"/>
      <c r="AE826" s="482"/>
      <c r="AF826" s="482"/>
      <c r="AG826" s="482"/>
      <c r="AH826" s="482"/>
      <c r="AI826" s="482"/>
      <c r="AJ826" s="482"/>
      <c r="AK826" s="482"/>
      <c r="AL826" s="482"/>
      <c r="AM826" s="482"/>
      <c r="AN826" s="482"/>
      <c r="AO826" s="482"/>
      <c r="AP826" s="482"/>
    </row>
    <row r="827" spans="1:42" ht="12.75" customHeight="1" x14ac:dyDescent="0.2">
      <c r="A827" s="482"/>
      <c r="B827" s="482"/>
      <c r="C827" s="482"/>
      <c r="D827" s="482"/>
      <c r="E827" s="482"/>
      <c r="F827" s="482"/>
      <c r="G827" s="482"/>
      <c r="H827" s="482"/>
      <c r="I827" s="482"/>
      <c r="J827" s="482"/>
      <c r="K827" s="482"/>
      <c r="L827" s="482"/>
      <c r="M827" s="482"/>
      <c r="N827" s="482"/>
      <c r="O827" s="482"/>
      <c r="P827" s="482"/>
      <c r="Q827" s="482"/>
      <c r="R827" s="482"/>
      <c r="S827" s="482"/>
      <c r="T827" s="482"/>
      <c r="U827" s="482"/>
      <c r="V827" s="482"/>
      <c r="W827" s="482"/>
      <c r="X827" s="482"/>
      <c r="Y827" s="482"/>
      <c r="Z827" s="482"/>
      <c r="AA827" s="482"/>
      <c r="AB827" s="482"/>
      <c r="AC827" s="482"/>
      <c r="AD827" s="482"/>
      <c r="AE827" s="482"/>
      <c r="AF827" s="482"/>
      <c r="AG827" s="482"/>
      <c r="AH827" s="482"/>
      <c r="AI827" s="482"/>
      <c r="AJ827" s="482"/>
      <c r="AK827" s="482"/>
      <c r="AL827" s="482"/>
      <c r="AM827" s="482"/>
      <c r="AN827" s="482"/>
      <c r="AO827" s="482"/>
      <c r="AP827" s="482"/>
    </row>
    <row r="828" spans="1:42" ht="12.75" customHeight="1" x14ac:dyDescent="0.2">
      <c r="A828" s="482"/>
      <c r="B828" s="482"/>
      <c r="C828" s="482"/>
      <c r="D828" s="482"/>
      <c r="E828" s="482"/>
      <c r="F828" s="482"/>
      <c r="G828" s="482"/>
      <c r="H828" s="482"/>
      <c r="I828" s="482"/>
      <c r="J828" s="482"/>
      <c r="K828" s="482"/>
      <c r="L828" s="482"/>
      <c r="M828" s="482"/>
      <c r="N828" s="482"/>
      <c r="O828" s="482"/>
      <c r="P828" s="482"/>
      <c r="Q828" s="482"/>
      <c r="R828" s="482"/>
      <c r="S828" s="482"/>
      <c r="T828" s="482"/>
      <c r="U828" s="482"/>
      <c r="V828" s="482"/>
      <c r="W828" s="482"/>
      <c r="X828" s="482"/>
      <c r="Y828" s="482"/>
      <c r="Z828" s="482"/>
      <c r="AA828" s="482"/>
      <c r="AB828" s="482"/>
      <c r="AC828" s="482"/>
      <c r="AD828" s="482"/>
      <c r="AE828" s="482"/>
      <c r="AF828" s="482"/>
      <c r="AG828" s="482"/>
      <c r="AH828" s="482"/>
      <c r="AI828" s="482"/>
      <c r="AJ828" s="482"/>
      <c r="AK828" s="482"/>
      <c r="AL828" s="482"/>
      <c r="AM828" s="482"/>
      <c r="AN828" s="482"/>
      <c r="AO828" s="482"/>
      <c r="AP828" s="482"/>
    </row>
    <row r="829" spans="1:42" ht="12.75" customHeight="1" x14ac:dyDescent="0.2">
      <c r="A829" s="482"/>
      <c r="B829" s="482"/>
      <c r="C829" s="482"/>
      <c r="D829" s="482"/>
      <c r="E829" s="482"/>
      <c r="F829" s="482"/>
      <c r="G829" s="482"/>
      <c r="H829" s="482"/>
      <c r="I829" s="482"/>
      <c r="J829" s="482"/>
      <c r="K829" s="482"/>
      <c r="L829" s="482"/>
      <c r="M829" s="482"/>
      <c r="N829" s="482"/>
      <c r="O829" s="482"/>
      <c r="P829" s="482"/>
      <c r="Q829" s="482"/>
      <c r="R829" s="482"/>
      <c r="S829" s="482"/>
      <c r="T829" s="482"/>
      <c r="U829" s="482"/>
      <c r="V829" s="482"/>
      <c r="W829" s="482"/>
      <c r="X829" s="482"/>
      <c r="Y829" s="482"/>
      <c r="Z829" s="482"/>
      <c r="AA829" s="482"/>
      <c r="AB829" s="482"/>
      <c r="AC829" s="482"/>
      <c r="AD829" s="482"/>
      <c r="AE829" s="482"/>
      <c r="AF829" s="482"/>
      <c r="AG829" s="482"/>
      <c r="AH829" s="482"/>
      <c r="AI829" s="482"/>
      <c r="AJ829" s="482"/>
      <c r="AK829" s="482"/>
      <c r="AL829" s="482"/>
      <c r="AM829" s="482"/>
      <c r="AN829" s="482"/>
      <c r="AO829" s="482"/>
      <c r="AP829" s="482"/>
    </row>
    <row r="830" spans="1:42" ht="12.75" customHeight="1" x14ac:dyDescent="0.2">
      <c r="A830" s="482"/>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82"/>
      <c r="Y830" s="482"/>
      <c r="Z830" s="482"/>
      <c r="AA830" s="482"/>
      <c r="AB830" s="482"/>
      <c r="AC830" s="482"/>
      <c r="AD830" s="482"/>
      <c r="AE830" s="482"/>
      <c r="AF830" s="482"/>
      <c r="AG830" s="482"/>
      <c r="AH830" s="482"/>
      <c r="AI830" s="482"/>
      <c r="AJ830" s="482"/>
      <c r="AK830" s="482"/>
      <c r="AL830" s="482"/>
      <c r="AM830" s="482"/>
      <c r="AN830" s="482"/>
      <c r="AO830" s="482"/>
      <c r="AP830" s="482"/>
    </row>
    <row r="831" spans="1:42" ht="12.75" customHeight="1" x14ac:dyDescent="0.2">
      <c r="A831" s="482"/>
      <c r="B831" s="482"/>
      <c r="C831" s="482"/>
      <c r="D831" s="482"/>
      <c r="E831" s="482"/>
      <c r="F831" s="482"/>
      <c r="G831" s="482"/>
      <c r="H831" s="482"/>
      <c r="I831" s="482"/>
      <c r="J831" s="482"/>
      <c r="K831" s="482"/>
      <c r="L831" s="482"/>
      <c r="M831" s="482"/>
      <c r="N831" s="482"/>
      <c r="O831" s="482"/>
      <c r="P831" s="482"/>
      <c r="Q831" s="482"/>
      <c r="R831" s="482"/>
      <c r="S831" s="482"/>
      <c r="T831" s="482"/>
      <c r="U831" s="482"/>
      <c r="V831" s="482"/>
      <c r="W831" s="482"/>
      <c r="X831" s="482"/>
      <c r="Y831" s="482"/>
      <c r="Z831" s="482"/>
      <c r="AA831" s="482"/>
      <c r="AB831" s="482"/>
      <c r="AC831" s="482"/>
      <c r="AD831" s="482"/>
      <c r="AE831" s="482"/>
      <c r="AF831" s="482"/>
      <c r="AG831" s="482"/>
      <c r="AH831" s="482"/>
      <c r="AI831" s="482"/>
      <c r="AJ831" s="482"/>
      <c r="AK831" s="482"/>
      <c r="AL831" s="482"/>
      <c r="AM831" s="482"/>
      <c r="AN831" s="482"/>
      <c r="AO831" s="482"/>
      <c r="AP831" s="482"/>
    </row>
    <row r="832" spans="1:42" ht="12.75" customHeight="1" x14ac:dyDescent="0.2">
      <c r="A832" s="482"/>
      <c r="B832" s="482"/>
      <c r="C832" s="482"/>
      <c r="D832" s="482"/>
      <c r="E832" s="482"/>
      <c r="F832" s="482"/>
      <c r="G832" s="482"/>
      <c r="H832" s="482"/>
      <c r="I832" s="482"/>
      <c r="J832" s="482"/>
      <c r="K832" s="482"/>
      <c r="L832" s="482"/>
      <c r="M832" s="482"/>
      <c r="N832" s="482"/>
      <c r="O832" s="482"/>
      <c r="P832" s="482"/>
      <c r="Q832" s="482"/>
      <c r="R832" s="482"/>
      <c r="S832" s="482"/>
      <c r="T832" s="482"/>
      <c r="U832" s="482"/>
      <c r="V832" s="482"/>
      <c r="W832" s="482"/>
      <c r="X832" s="482"/>
      <c r="Y832" s="482"/>
      <c r="Z832" s="482"/>
      <c r="AA832" s="482"/>
      <c r="AB832" s="482"/>
      <c r="AC832" s="482"/>
      <c r="AD832" s="482"/>
      <c r="AE832" s="482"/>
      <c r="AF832" s="482"/>
      <c r="AG832" s="482"/>
      <c r="AH832" s="482"/>
      <c r="AI832" s="482"/>
      <c r="AJ832" s="482"/>
      <c r="AK832" s="482"/>
      <c r="AL832" s="482"/>
      <c r="AM832" s="482"/>
      <c r="AN832" s="482"/>
      <c r="AO832" s="482"/>
      <c r="AP832" s="482"/>
    </row>
    <row r="833" spans="1:42" ht="12.75" customHeight="1" x14ac:dyDescent="0.2">
      <c r="A833" s="482"/>
      <c r="B833" s="482"/>
      <c r="C833" s="482"/>
      <c r="D833" s="482"/>
      <c r="E833" s="482"/>
      <c r="F833" s="482"/>
      <c r="G833" s="482"/>
      <c r="H833" s="482"/>
      <c r="I833" s="482"/>
      <c r="J833" s="482"/>
      <c r="K833" s="482"/>
      <c r="L833" s="482"/>
      <c r="M833" s="482"/>
      <c r="N833" s="482"/>
      <c r="O833" s="482"/>
      <c r="P833" s="482"/>
      <c r="Q833" s="482"/>
      <c r="R833" s="482"/>
      <c r="S833" s="482"/>
      <c r="T833" s="482"/>
      <c r="U833" s="482"/>
      <c r="V833" s="482"/>
      <c r="W833" s="482"/>
      <c r="X833" s="482"/>
      <c r="Y833" s="482"/>
      <c r="Z833" s="482"/>
      <c r="AA833" s="482"/>
      <c r="AB833" s="482"/>
      <c r="AC833" s="482"/>
      <c r="AD833" s="482"/>
      <c r="AE833" s="482"/>
      <c r="AF833" s="482"/>
      <c r="AG833" s="482"/>
      <c r="AH833" s="482"/>
      <c r="AI833" s="482"/>
      <c r="AJ833" s="482"/>
      <c r="AK833" s="482"/>
      <c r="AL833" s="482"/>
      <c r="AM833" s="482"/>
      <c r="AN833" s="482"/>
      <c r="AO833" s="482"/>
      <c r="AP833" s="482"/>
    </row>
    <row r="834" spans="1:42" ht="12.75" customHeight="1" x14ac:dyDescent="0.2">
      <c r="A834" s="482"/>
      <c r="B834" s="482"/>
      <c r="C834" s="482"/>
      <c r="D834" s="482"/>
      <c r="E834" s="482"/>
      <c r="F834" s="482"/>
      <c r="G834" s="482"/>
      <c r="H834" s="482"/>
      <c r="I834" s="482"/>
      <c r="J834" s="482"/>
      <c r="K834" s="482"/>
      <c r="L834" s="482"/>
      <c r="M834" s="482"/>
      <c r="N834" s="482"/>
      <c r="O834" s="482"/>
      <c r="P834" s="482"/>
      <c r="Q834" s="482"/>
      <c r="R834" s="482"/>
      <c r="S834" s="482"/>
      <c r="T834" s="482"/>
      <c r="U834" s="482"/>
      <c r="V834" s="482"/>
      <c r="W834" s="482"/>
      <c r="X834" s="482"/>
      <c r="Y834" s="482"/>
      <c r="Z834" s="482"/>
      <c r="AA834" s="482"/>
      <c r="AB834" s="482"/>
      <c r="AC834" s="482"/>
      <c r="AD834" s="482"/>
      <c r="AE834" s="482"/>
      <c r="AF834" s="482"/>
      <c r="AG834" s="482"/>
      <c r="AH834" s="482"/>
      <c r="AI834" s="482"/>
      <c r="AJ834" s="482"/>
      <c r="AK834" s="482"/>
      <c r="AL834" s="482"/>
      <c r="AM834" s="482"/>
      <c r="AN834" s="482"/>
      <c r="AO834" s="482"/>
      <c r="AP834" s="482"/>
    </row>
    <row r="835" spans="1:42" ht="12.75" customHeight="1" x14ac:dyDescent="0.2">
      <c r="A835" s="482"/>
      <c r="B835" s="482"/>
      <c r="C835" s="482"/>
      <c r="D835" s="482"/>
      <c r="E835" s="482"/>
      <c r="F835" s="482"/>
      <c r="G835" s="482"/>
      <c r="H835" s="482"/>
      <c r="I835" s="482"/>
      <c r="J835" s="482"/>
      <c r="K835" s="482"/>
      <c r="L835" s="482"/>
      <c r="M835" s="482"/>
      <c r="N835" s="482"/>
      <c r="O835" s="482"/>
      <c r="P835" s="482"/>
      <c r="Q835" s="482"/>
      <c r="R835" s="482"/>
      <c r="S835" s="482"/>
      <c r="T835" s="482"/>
      <c r="U835" s="482"/>
      <c r="V835" s="482"/>
      <c r="W835" s="482"/>
      <c r="X835" s="482"/>
      <c r="Y835" s="482"/>
      <c r="Z835" s="482"/>
      <c r="AA835" s="482"/>
      <c r="AB835" s="482"/>
      <c r="AC835" s="482"/>
      <c r="AD835" s="482"/>
      <c r="AE835" s="482"/>
      <c r="AF835" s="482"/>
      <c r="AG835" s="482"/>
      <c r="AH835" s="482"/>
      <c r="AI835" s="482"/>
      <c r="AJ835" s="482"/>
      <c r="AK835" s="482"/>
      <c r="AL835" s="482"/>
      <c r="AM835" s="482"/>
      <c r="AN835" s="482"/>
      <c r="AO835" s="482"/>
      <c r="AP835" s="482"/>
    </row>
    <row r="836" spans="1:42" ht="12.75" customHeight="1" x14ac:dyDescent="0.2">
      <c r="A836" s="482"/>
      <c r="B836" s="482"/>
      <c r="C836" s="482"/>
      <c r="D836" s="482"/>
      <c r="E836" s="482"/>
      <c r="F836" s="482"/>
      <c r="G836" s="482"/>
      <c r="H836" s="482"/>
      <c r="I836" s="482"/>
      <c r="J836" s="482"/>
      <c r="K836" s="482"/>
      <c r="L836" s="482"/>
      <c r="M836" s="482"/>
      <c r="N836" s="482"/>
      <c r="O836" s="482"/>
      <c r="P836" s="482"/>
      <c r="Q836" s="482"/>
      <c r="R836" s="482"/>
      <c r="S836" s="482"/>
      <c r="T836" s="482"/>
      <c r="U836" s="482"/>
      <c r="V836" s="482"/>
      <c r="W836" s="482"/>
      <c r="X836" s="482"/>
      <c r="Y836" s="482"/>
      <c r="Z836" s="482"/>
      <c r="AA836" s="482"/>
      <c r="AB836" s="482"/>
      <c r="AC836" s="482"/>
      <c r="AD836" s="482"/>
      <c r="AE836" s="482"/>
      <c r="AF836" s="482"/>
      <c r="AG836" s="482"/>
      <c r="AH836" s="482"/>
      <c r="AI836" s="482"/>
      <c r="AJ836" s="482"/>
      <c r="AK836" s="482"/>
      <c r="AL836" s="482"/>
      <c r="AM836" s="482"/>
      <c r="AN836" s="482"/>
      <c r="AO836" s="482"/>
      <c r="AP836" s="482"/>
    </row>
    <row r="837" spans="1:42" ht="12.75" customHeight="1" x14ac:dyDescent="0.2">
      <c r="A837" s="482"/>
      <c r="B837" s="482"/>
      <c r="C837" s="482"/>
      <c r="D837" s="482"/>
      <c r="E837" s="482"/>
      <c r="F837" s="482"/>
      <c r="G837" s="482"/>
      <c r="H837" s="482"/>
      <c r="I837" s="482"/>
      <c r="J837" s="482"/>
      <c r="K837" s="482"/>
      <c r="L837" s="482"/>
      <c r="M837" s="482"/>
      <c r="N837" s="482"/>
      <c r="O837" s="482"/>
      <c r="P837" s="482"/>
      <c r="Q837" s="482"/>
      <c r="R837" s="482"/>
      <c r="S837" s="482"/>
      <c r="T837" s="482"/>
      <c r="U837" s="482"/>
      <c r="V837" s="482"/>
      <c r="W837" s="482"/>
      <c r="X837" s="482"/>
      <c r="Y837" s="482"/>
      <c r="Z837" s="482"/>
      <c r="AA837" s="482"/>
      <c r="AB837" s="482"/>
      <c r="AC837" s="482"/>
      <c r="AD837" s="482"/>
      <c r="AE837" s="482"/>
      <c r="AF837" s="482"/>
      <c r="AG837" s="482"/>
      <c r="AH837" s="482"/>
      <c r="AI837" s="482"/>
      <c r="AJ837" s="482"/>
      <c r="AK837" s="482"/>
      <c r="AL837" s="482"/>
      <c r="AM837" s="482"/>
      <c r="AN837" s="482"/>
      <c r="AO837" s="482"/>
      <c r="AP837" s="482"/>
    </row>
    <row r="838" spans="1:42" ht="12.75" customHeight="1" x14ac:dyDescent="0.2">
      <c r="A838" s="482"/>
      <c r="B838" s="482"/>
      <c r="C838" s="482"/>
      <c r="D838" s="482"/>
      <c r="E838" s="482"/>
      <c r="F838" s="482"/>
      <c r="G838" s="482"/>
      <c r="H838" s="482"/>
      <c r="I838" s="482"/>
      <c r="J838" s="482"/>
      <c r="K838" s="482"/>
      <c r="L838" s="482"/>
      <c r="M838" s="482"/>
      <c r="N838" s="482"/>
      <c r="O838" s="482"/>
      <c r="P838" s="482"/>
      <c r="Q838" s="482"/>
      <c r="R838" s="482"/>
      <c r="S838" s="482"/>
      <c r="T838" s="482"/>
      <c r="U838" s="482"/>
      <c r="V838" s="482"/>
      <c r="W838" s="482"/>
      <c r="X838" s="482"/>
      <c r="Y838" s="482"/>
      <c r="Z838" s="482"/>
      <c r="AA838" s="482"/>
      <c r="AB838" s="482"/>
      <c r="AC838" s="482"/>
      <c r="AD838" s="482"/>
      <c r="AE838" s="482"/>
      <c r="AF838" s="482"/>
      <c r="AG838" s="482"/>
      <c r="AH838" s="482"/>
      <c r="AI838" s="482"/>
      <c r="AJ838" s="482"/>
      <c r="AK838" s="482"/>
      <c r="AL838" s="482"/>
      <c r="AM838" s="482"/>
      <c r="AN838" s="482"/>
      <c r="AO838" s="482"/>
      <c r="AP838" s="482"/>
    </row>
    <row r="839" spans="1:42" ht="12.75" customHeight="1" x14ac:dyDescent="0.2">
      <c r="A839" s="482"/>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c r="AB839" s="482"/>
      <c r="AC839" s="482"/>
      <c r="AD839" s="482"/>
      <c r="AE839" s="482"/>
      <c r="AF839" s="482"/>
      <c r="AG839" s="482"/>
      <c r="AH839" s="482"/>
      <c r="AI839" s="482"/>
      <c r="AJ839" s="482"/>
      <c r="AK839" s="482"/>
      <c r="AL839" s="482"/>
      <c r="AM839" s="482"/>
      <c r="AN839" s="482"/>
      <c r="AO839" s="482"/>
      <c r="AP839" s="482"/>
    </row>
    <row r="840" spans="1:42" ht="12.75" customHeight="1" x14ac:dyDescent="0.2">
      <c r="A840" s="482"/>
      <c r="B840" s="482"/>
      <c r="C840" s="482"/>
      <c r="D840" s="482"/>
      <c r="E840" s="482"/>
      <c r="F840" s="482"/>
      <c r="G840" s="482"/>
      <c r="H840" s="482"/>
      <c r="I840" s="482"/>
      <c r="J840" s="482"/>
      <c r="K840" s="482"/>
      <c r="L840" s="482"/>
      <c r="M840" s="482"/>
      <c r="N840" s="482"/>
      <c r="O840" s="482"/>
      <c r="P840" s="482"/>
      <c r="Q840" s="482"/>
      <c r="R840" s="482"/>
      <c r="S840" s="482"/>
      <c r="T840" s="482"/>
      <c r="U840" s="482"/>
      <c r="V840" s="482"/>
      <c r="W840" s="482"/>
      <c r="X840" s="482"/>
      <c r="Y840" s="482"/>
      <c r="Z840" s="482"/>
      <c r="AA840" s="482"/>
      <c r="AB840" s="482"/>
      <c r="AC840" s="482"/>
      <c r="AD840" s="482"/>
      <c r="AE840" s="482"/>
      <c r="AF840" s="482"/>
      <c r="AG840" s="482"/>
      <c r="AH840" s="482"/>
      <c r="AI840" s="482"/>
      <c r="AJ840" s="482"/>
      <c r="AK840" s="482"/>
      <c r="AL840" s="482"/>
      <c r="AM840" s="482"/>
      <c r="AN840" s="482"/>
      <c r="AO840" s="482"/>
      <c r="AP840" s="482"/>
    </row>
    <row r="841" spans="1:42" ht="12.75" customHeight="1" x14ac:dyDescent="0.2">
      <c r="A841" s="482"/>
      <c r="B841" s="482"/>
      <c r="C841" s="482"/>
      <c r="D841" s="482"/>
      <c r="E841" s="482"/>
      <c r="F841" s="482"/>
      <c r="G841" s="482"/>
      <c r="H841" s="482"/>
      <c r="I841" s="482"/>
      <c r="J841" s="482"/>
      <c r="K841" s="482"/>
      <c r="L841" s="482"/>
      <c r="M841" s="482"/>
      <c r="N841" s="482"/>
      <c r="O841" s="482"/>
      <c r="P841" s="482"/>
      <c r="Q841" s="482"/>
      <c r="R841" s="482"/>
      <c r="S841" s="482"/>
      <c r="T841" s="482"/>
      <c r="U841" s="482"/>
      <c r="V841" s="482"/>
      <c r="W841" s="482"/>
      <c r="X841" s="482"/>
      <c r="Y841" s="482"/>
      <c r="Z841" s="482"/>
      <c r="AA841" s="482"/>
      <c r="AB841" s="482"/>
      <c r="AC841" s="482"/>
      <c r="AD841" s="482"/>
      <c r="AE841" s="482"/>
      <c r="AF841" s="482"/>
      <c r="AG841" s="482"/>
      <c r="AH841" s="482"/>
      <c r="AI841" s="482"/>
      <c r="AJ841" s="482"/>
      <c r="AK841" s="482"/>
      <c r="AL841" s="482"/>
      <c r="AM841" s="482"/>
      <c r="AN841" s="482"/>
      <c r="AO841" s="482"/>
      <c r="AP841" s="482"/>
    </row>
    <row r="842" spans="1:42" ht="12.75" customHeight="1" x14ac:dyDescent="0.2">
      <c r="A842" s="482"/>
      <c r="B842" s="482"/>
      <c r="C842" s="482"/>
      <c r="D842" s="482"/>
      <c r="E842" s="482"/>
      <c r="F842" s="482"/>
      <c r="G842" s="482"/>
      <c r="H842" s="482"/>
      <c r="I842" s="482"/>
      <c r="J842" s="482"/>
      <c r="K842" s="482"/>
      <c r="L842" s="482"/>
      <c r="M842" s="482"/>
      <c r="N842" s="482"/>
      <c r="O842" s="482"/>
      <c r="P842" s="482"/>
      <c r="Q842" s="482"/>
      <c r="R842" s="482"/>
      <c r="S842" s="482"/>
      <c r="T842" s="482"/>
      <c r="U842" s="482"/>
      <c r="V842" s="482"/>
      <c r="W842" s="482"/>
      <c r="X842" s="482"/>
      <c r="Y842" s="482"/>
      <c r="Z842" s="482"/>
      <c r="AA842" s="482"/>
      <c r="AB842" s="482"/>
      <c r="AC842" s="482"/>
      <c r="AD842" s="482"/>
      <c r="AE842" s="482"/>
      <c r="AF842" s="482"/>
      <c r="AG842" s="482"/>
      <c r="AH842" s="482"/>
      <c r="AI842" s="482"/>
      <c r="AJ842" s="482"/>
      <c r="AK842" s="482"/>
      <c r="AL842" s="482"/>
      <c r="AM842" s="482"/>
      <c r="AN842" s="482"/>
      <c r="AO842" s="482"/>
      <c r="AP842" s="482"/>
    </row>
    <row r="843" spans="1:42" ht="12.75" customHeight="1" x14ac:dyDescent="0.2">
      <c r="A843" s="482"/>
      <c r="B843" s="482"/>
      <c r="C843" s="482"/>
      <c r="D843" s="482"/>
      <c r="E843" s="482"/>
      <c r="F843" s="482"/>
      <c r="G843" s="482"/>
      <c r="H843" s="482"/>
      <c r="I843" s="482"/>
      <c r="J843" s="482"/>
      <c r="K843" s="482"/>
      <c r="L843" s="482"/>
      <c r="M843" s="482"/>
      <c r="N843" s="482"/>
      <c r="O843" s="482"/>
      <c r="P843" s="482"/>
      <c r="Q843" s="482"/>
      <c r="R843" s="482"/>
      <c r="S843" s="482"/>
      <c r="T843" s="482"/>
      <c r="U843" s="482"/>
      <c r="V843" s="482"/>
      <c r="W843" s="482"/>
      <c r="X843" s="482"/>
      <c r="Y843" s="482"/>
      <c r="Z843" s="482"/>
      <c r="AA843" s="482"/>
      <c r="AB843" s="482"/>
      <c r="AC843" s="482"/>
      <c r="AD843" s="482"/>
      <c r="AE843" s="482"/>
      <c r="AF843" s="482"/>
      <c r="AG843" s="482"/>
      <c r="AH843" s="482"/>
      <c r="AI843" s="482"/>
      <c r="AJ843" s="482"/>
      <c r="AK843" s="482"/>
      <c r="AL843" s="482"/>
      <c r="AM843" s="482"/>
      <c r="AN843" s="482"/>
      <c r="AO843" s="482"/>
      <c r="AP843" s="482"/>
    </row>
    <row r="844" spans="1:42" ht="12.75" customHeight="1" x14ac:dyDescent="0.2">
      <c r="A844" s="482"/>
      <c r="B844" s="482"/>
      <c r="C844" s="482"/>
      <c r="D844" s="482"/>
      <c r="E844" s="482"/>
      <c r="F844" s="482"/>
      <c r="G844" s="482"/>
      <c r="H844" s="482"/>
      <c r="I844" s="482"/>
      <c r="J844" s="482"/>
      <c r="K844" s="482"/>
      <c r="L844" s="482"/>
      <c r="M844" s="482"/>
      <c r="N844" s="482"/>
      <c r="O844" s="482"/>
      <c r="P844" s="482"/>
      <c r="Q844" s="482"/>
      <c r="R844" s="482"/>
      <c r="S844" s="482"/>
      <c r="T844" s="482"/>
      <c r="U844" s="482"/>
      <c r="V844" s="482"/>
      <c r="W844" s="482"/>
      <c r="X844" s="482"/>
      <c r="Y844" s="482"/>
      <c r="Z844" s="482"/>
      <c r="AA844" s="482"/>
      <c r="AB844" s="482"/>
      <c r="AC844" s="482"/>
      <c r="AD844" s="482"/>
      <c r="AE844" s="482"/>
      <c r="AF844" s="482"/>
      <c r="AG844" s="482"/>
      <c r="AH844" s="482"/>
      <c r="AI844" s="482"/>
      <c r="AJ844" s="482"/>
      <c r="AK844" s="482"/>
      <c r="AL844" s="482"/>
      <c r="AM844" s="482"/>
      <c r="AN844" s="482"/>
      <c r="AO844" s="482"/>
      <c r="AP844" s="482"/>
    </row>
    <row r="845" spans="1:42" ht="12.75" customHeight="1" x14ac:dyDescent="0.2">
      <c r="A845" s="482"/>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482"/>
      <c r="AC845" s="482"/>
      <c r="AD845" s="482"/>
      <c r="AE845" s="482"/>
      <c r="AF845" s="482"/>
      <c r="AG845" s="482"/>
      <c r="AH845" s="482"/>
      <c r="AI845" s="482"/>
      <c r="AJ845" s="482"/>
      <c r="AK845" s="482"/>
      <c r="AL845" s="482"/>
      <c r="AM845" s="482"/>
      <c r="AN845" s="482"/>
      <c r="AO845" s="482"/>
      <c r="AP845" s="482"/>
    </row>
    <row r="846" spans="1:42" ht="12.75" customHeight="1" x14ac:dyDescent="0.2">
      <c r="A846" s="482"/>
      <c r="B846" s="482"/>
      <c r="C846" s="482"/>
      <c r="D846" s="482"/>
      <c r="E846" s="482"/>
      <c r="F846" s="482"/>
      <c r="G846" s="482"/>
      <c r="H846" s="482"/>
      <c r="I846" s="482"/>
      <c r="J846" s="482"/>
      <c r="K846" s="482"/>
      <c r="L846" s="482"/>
      <c r="M846" s="482"/>
      <c r="N846" s="482"/>
      <c r="O846" s="482"/>
      <c r="P846" s="482"/>
      <c r="Q846" s="482"/>
      <c r="R846" s="482"/>
      <c r="S846" s="482"/>
      <c r="T846" s="482"/>
      <c r="U846" s="482"/>
      <c r="V846" s="482"/>
      <c r="W846" s="482"/>
      <c r="X846" s="482"/>
      <c r="Y846" s="482"/>
      <c r="Z846" s="482"/>
      <c r="AA846" s="482"/>
      <c r="AB846" s="482"/>
      <c r="AC846" s="482"/>
      <c r="AD846" s="482"/>
      <c r="AE846" s="482"/>
      <c r="AF846" s="482"/>
      <c r="AG846" s="482"/>
      <c r="AH846" s="482"/>
      <c r="AI846" s="482"/>
      <c r="AJ846" s="482"/>
      <c r="AK846" s="482"/>
      <c r="AL846" s="482"/>
      <c r="AM846" s="482"/>
      <c r="AN846" s="482"/>
      <c r="AO846" s="482"/>
      <c r="AP846" s="482"/>
    </row>
    <row r="847" spans="1:42" ht="12.75" customHeight="1" x14ac:dyDescent="0.2">
      <c r="A847" s="482"/>
      <c r="B847" s="482"/>
      <c r="C847" s="482"/>
      <c r="D847" s="482"/>
      <c r="E847" s="482"/>
      <c r="F847" s="482"/>
      <c r="G847" s="482"/>
      <c r="H847" s="482"/>
      <c r="I847" s="482"/>
      <c r="J847" s="482"/>
      <c r="K847" s="482"/>
      <c r="L847" s="482"/>
      <c r="M847" s="482"/>
      <c r="N847" s="482"/>
      <c r="O847" s="482"/>
      <c r="P847" s="482"/>
      <c r="Q847" s="482"/>
      <c r="R847" s="482"/>
      <c r="S847" s="482"/>
      <c r="T847" s="482"/>
      <c r="U847" s="482"/>
      <c r="V847" s="482"/>
      <c r="W847" s="482"/>
      <c r="X847" s="482"/>
      <c r="Y847" s="482"/>
      <c r="Z847" s="482"/>
      <c r="AA847" s="482"/>
      <c r="AB847" s="482"/>
      <c r="AC847" s="482"/>
      <c r="AD847" s="482"/>
      <c r="AE847" s="482"/>
      <c r="AF847" s="482"/>
      <c r="AG847" s="482"/>
      <c r="AH847" s="482"/>
      <c r="AI847" s="482"/>
      <c r="AJ847" s="482"/>
      <c r="AK847" s="482"/>
      <c r="AL847" s="482"/>
      <c r="AM847" s="482"/>
      <c r="AN847" s="482"/>
      <c r="AO847" s="482"/>
      <c r="AP847" s="482"/>
    </row>
    <row r="848" spans="1:42" ht="12.75" customHeight="1" x14ac:dyDescent="0.2">
      <c r="A848" s="482"/>
      <c r="B848" s="482"/>
      <c r="C848" s="482"/>
      <c r="D848" s="482"/>
      <c r="E848" s="482"/>
      <c r="F848" s="482"/>
      <c r="G848" s="482"/>
      <c r="H848" s="482"/>
      <c r="I848" s="482"/>
      <c r="J848" s="482"/>
      <c r="K848" s="482"/>
      <c r="L848" s="482"/>
      <c r="M848" s="482"/>
      <c r="N848" s="482"/>
      <c r="O848" s="482"/>
      <c r="P848" s="482"/>
      <c r="Q848" s="482"/>
      <c r="R848" s="482"/>
      <c r="S848" s="482"/>
      <c r="T848" s="482"/>
      <c r="U848" s="482"/>
      <c r="V848" s="482"/>
      <c r="W848" s="482"/>
      <c r="X848" s="482"/>
      <c r="Y848" s="482"/>
      <c r="Z848" s="482"/>
      <c r="AA848" s="482"/>
      <c r="AB848" s="482"/>
      <c r="AC848" s="482"/>
      <c r="AD848" s="482"/>
      <c r="AE848" s="482"/>
      <c r="AF848" s="482"/>
      <c r="AG848" s="482"/>
      <c r="AH848" s="482"/>
      <c r="AI848" s="482"/>
      <c r="AJ848" s="482"/>
      <c r="AK848" s="482"/>
      <c r="AL848" s="482"/>
      <c r="AM848" s="482"/>
      <c r="AN848" s="482"/>
      <c r="AO848" s="482"/>
      <c r="AP848" s="482"/>
    </row>
    <row r="849" spans="1:42" ht="12.75" customHeight="1" x14ac:dyDescent="0.2">
      <c r="A849" s="482"/>
      <c r="B849" s="482"/>
      <c r="C849" s="482"/>
      <c r="D849" s="482"/>
      <c r="E849" s="482"/>
      <c r="F849" s="482"/>
      <c r="G849" s="482"/>
      <c r="H849" s="482"/>
      <c r="I849" s="482"/>
      <c r="J849" s="482"/>
      <c r="K849" s="482"/>
      <c r="L849" s="482"/>
      <c r="M849" s="482"/>
      <c r="N849" s="482"/>
      <c r="O849" s="482"/>
      <c r="P849" s="482"/>
      <c r="Q849" s="482"/>
      <c r="R849" s="482"/>
      <c r="S849" s="482"/>
      <c r="T849" s="482"/>
      <c r="U849" s="482"/>
      <c r="V849" s="482"/>
      <c r="W849" s="482"/>
      <c r="X849" s="482"/>
      <c r="Y849" s="482"/>
      <c r="Z849" s="482"/>
      <c r="AA849" s="482"/>
      <c r="AB849" s="482"/>
      <c r="AC849" s="482"/>
      <c r="AD849" s="482"/>
      <c r="AE849" s="482"/>
      <c r="AF849" s="482"/>
      <c r="AG849" s="482"/>
      <c r="AH849" s="482"/>
      <c r="AI849" s="482"/>
      <c r="AJ849" s="482"/>
      <c r="AK849" s="482"/>
      <c r="AL849" s="482"/>
      <c r="AM849" s="482"/>
      <c r="AN849" s="482"/>
      <c r="AO849" s="482"/>
      <c r="AP849" s="482"/>
    </row>
    <row r="850" spans="1:42" ht="12.75" customHeight="1" x14ac:dyDescent="0.2">
      <c r="A850" s="482"/>
      <c r="B850" s="482"/>
      <c r="C850" s="482"/>
      <c r="D850" s="482"/>
      <c r="E850" s="482"/>
      <c r="F850" s="482"/>
      <c r="G850" s="482"/>
      <c r="H850" s="482"/>
      <c r="I850" s="482"/>
      <c r="J850" s="482"/>
      <c r="K850" s="482"/>
      <c r="L850" s="482"/>
      <c r="M850" s="482"/>
      <c r="N850" s="482"/>
      <c r="O850" s="482"/>
      <c r="P850" s="482"/>
      <c r="Q850" s="482"/>
      <c r="R850" s="482"/>
      <c r="S850" s="482"/>
      <c r="T850" s="482"/>
      <c r="U850" s="482"/>
      <c r="V850" s="482"/>
      <c r="W850" s="482"/>
      <c r="X850" s="482"/>
      <c r="Y850" s="482"/>
      <c r="Z850" s="482"/>
      <c r="AA850" s="482"/>
      <c r="AB850" s="482"/>
      <c r="AC850" s="482"/>
      <c r="AD850" s="482"/>
      <c r="AE850" s="482"/>
      <c r="AF850" s="482"/>
      <c r="AG850" s="482"/>
      <c r="AH850" s="482"/>
      <c r="AI850" s="482"/>
      <c r="AJ850" s="482"/>
      <c r="AK850" s="482"/>
      <c r="AL850" s="482"/>
      <c r="AM850" s="482"/>
      <c r="AN850" s="482"/>
      <c r="AO850" s="482"/>
      <c r="AP850" s="482"/>
    </row>
    <row r="851" spans="1:42" ht="12.75" customHeight="1" x14ac:dyDescent="0.2">
      <c r="A851" s="482"/>
      <c r="B851" s="482"/>
      <c r="C851" s="482"/>
      <c r="D851" s="482"/>
      <c r="E851" s="482"/>
      <c r="F851" s="482"/>
      <c r="G851" s="482"/>
      <c r="H851" s="482"/>
      <c r="I851" s="482"/>
      <c r="J851" s="482"/>
      <c r="K851" s="482"/>
      <c r="L851" s="482"/>
      <c r="M851" s="482"/>
      <c r="N851" s="482"/>
      <c r="O851" s="482"/>
      <c r="P851" s="482"/>
      <c r="Q851" s="482"/>
      <c r="R851" s="482"/>
      <c r="S851" s="482"/>
      <c r="T851" s="482"/>
      <c r="U851" s="482"/>
      <c r="V851" s="482"/>
      <c r="W851" s="482"/>
      <c r="X851" s="482"/>
      <c r="Y851" s="482"/>
      <c r="Z851" s="482"/>
      <c r="AA851" s="482"/>
      <c r="AB851" s="482"/>
      <c r="AC851" s="482"/>
      <c r="AD851" s="482"/>
      <c r="AE851" s="482"/>
      <c r="AF851" s="482"/>
      <c r="AG851" s="482"/>
      <c r="AH851" s="482"/>
      <c r="AI851" s="482"/>
      <c r="AJ851" s="482"/>
      <c r="AK851" s="482"/>
      <c r="AL851" s="482"/>
      <c r="AM851" s="482"/>
      <c r="AN851" s="482"/>
      <c r="AO851" s="482"/>
      <c r="AP851" s="482"/>
    </row>
    <row r="852" spans="1:42" ht="12.75" customHeight="1" x14ac:dyDescent="0.2">
      <c r="A852" s="482"/>
      <c r="B852" s="482"/>
      <c r="C852" s="482"/>
      <c r="D852" s="482"/>
      <c r="E852" s="482"/>
      <c r="F852" s="482"/>
      <c r="G852" s="482"/>
      <c r="H852" s="482"/>
      <c r="I852" s="482"/>
      <c r="J852" s="482"/>
      <c r="K852" s="482"/>
      <c r="L852" s="482"/>
      <c r="M852" s="482"/>
      <c r="N852" s="482"/>
      <c r="O852" s="482"/>
      <c r="P852" s="482"/>
      <c r="Q852" s="482"/>
      <c r="R852" s="482"/>
      <c r="S852" s="482"/>
      <c r="T852" s="482"/>
      <c r="U852" s="482"/>
      <c r="V852" s="482"/>
      <c r="W852" s="482"/>
      <c r="X852" s="482"/>
      <c r="Y852" s="482"/>
      <c r="Z852" s="482"/>
      <c r="AA852" s="482"/>
      <c r="AB852" s="482"/>
      <c r="AC852" s="482"/>
      <c r="AD852" s="482"/>
      <c r="AE852" s="482"/>
      <c r="AF852" s="482"/>
      <c r="AG852" s="482"/>
      <c r="AH852" s="482"/>
      <c r="AI852" s="482"/>
      <c r="AJ852" s="482"/>
      <c r="AK852" s="482"/>
      <c r="AL852" s="482"/>
      <c r="AM852" s="482"/>
      <c r="AN852" s="482"/>
      <c r="AO852" s="482"/>
      <c r="AP852" s="482"/>
    </row>
    <row r="853" spans="1:42" ht="12.75" customHeight="1" x14ac:dyDescent="0.2">
      <c r="A853" s="482"/>
      <c r="B853" s="482"/>
      <c r="C853" s="482"/>
      <c r="D853" s="482"/>
      <c r="E853" s="482"/>
      <c r="F853" s="482"/>
      <c r="G853" s="482"/>
      <c r="H853" s="482"/>
      <c r="I853" s="482"/>
      <c r="J853" s="482"/>
      <c r="K853" s="482"/>
      <c r="L853" s="482"/>
      <c r="M853" s="482"/>
      <c r="N853" s="482"/>
      <c r="O853" s="482"/>
      <c r="P853" s="482"/>
      <c r="Q853" s="482"/>
      <c r="R853" s="482"/>
      <c r="S853" s="482"/>
      <c r="T853" s="482"/>
      <c r="U853" s="482"/>
      <c r="V853" s="482"/>
      <c r="W853" s="482"/>
      <c r="X853" s="482"/>
      <c r="Y853" s="482"/>
      <c r="Z853" s="482"/>
      <c r="AA853" s="482"/>
      <c r="AB853" s="482"/>
      <c r="AC853" s="482"/>
      <c r="AD853" s="482"/>
      <c r="AE853" s="482"/>
      <c r="AF853" s="482"/>
      <c r="AG853" s="482"/>
      <c r="AH853" s="482"/>
      <c r="AI853" s="482"/>
      <c r="AJ853" s="482"/>
      <c r="AK853" s="482"/>
      <c r="AL853" s="482"/>
      <c r="AM853" s="482"/>
      <c r="AN853" s="482"/>
      <c r="AO853" s="482"/>
      <c r="AP853" s="482"/>
    </row>
    <row r="854" spans="1:42" ht="12.75" customHeight="1" x14ac:dyDescent="0.2">
      <c r="A854" s="482"/>
      <c r="B854" s="482"/>
      <c r="C854" s="482"/>
      <c r="D854" s="482"/>
      <c r="E854" s="482"/>
      <c r="F854" s="482"/>
      <c r="G854" s="482"/>
      <c r="H854" s="482"/>
      <c r="I854" s="482"/>
      <c r="J854" s="482"/>
      <c r="K854" s="482"/>
      <c r="L854" s="482"/>
      <c r="M854" s="482"/>
      <c r="N854" s="482"/>
      <c r="O854" s="482"/>
      <c r="P854" s="482"/>
      <c r="Q854" s="482"/>
      <c r="R854" s="482"/>
      <c r="S854" s="482"/>
      <c r="T854" s="482"/>
      <c r="U854" s="482"/>
      <c r="V854" s="482"/>
      <c r="W854" s="482"/>
      <c r="X854" s="482"/>
      <c r="Y854" s="482"/>
      <c r="Z854" s="482"/>
      <c r="AA854" s="482"/>
      <c r="AB854" s="482"/>
      <c r="AC854" s="482"/>
      <c r="AD854" s="482"/>
      <c r="AE854" s="482"/>
      <c r="AF854" s="482"/>
      <c r="AG854" s="482"/>
      <c r="AH854" s="482"/>
      <c r="AI854" s="482"/>
      <c r="AJ854" s="482"/>
      <c r="AK854" s="482"/>
      <c r="AL854" s="482"/>
      <c r="AM854" s="482"/>
      <c r="AN854" s="482"/>
      <c r="AO854" s="482"/>
      <c r="AP854" s="482"/>
    </row>
    <row r="855" spans="1:42" ht="12.75" customHeight="1" x14ac:dyDescent="0.2">
      <c r="A855" s="482"/>
      <c r="B855" s="482"/>
      <c r="C855" s="482"/>
      <c r="D855" s="482"/>
      <c r="E855" s="482"/>
      <c r="F855" s="482"/>
      <c r="G855" s="482"/>
      <c r="H855" s="482"/>
      <c r="I855" s="482"/>
      <c r="J855" s="482"/>
      <c r="K855" s="482"/>
      <c r="L855" s="482"/>
      <c r="M855" s="482"/>
      <c r="N855" s="482"/>
      <c r="O855" s="482"/>
      <c r="P855" s="482"/>
      <c r="Q855" s="482"/>
      <c r="R855" s="482"/>
      <c r="S855" s="482"/>
      <c r="T855" s="482"/>
      <c r="U855" s="482"/>
      <c r="V855" s="482"/>
      <c r="W855" s="482"/>
      <c r="X855" s="482"/>
      <c r="Y855" s="482"/>
      <c r="Z855" s="482"/>
      <c r="AA855" s="482"/>
      <c r="AB855" s="482"/>
      <c r="AC855" s="482"/>
      <c r="AD855" s="482"/>
      <c r="AE855" s="482"/>
      <c r="AF855" s="482"/>
      <c r="AG855" s="482"/>
      <c r="AH855" s="482"/>
      <c r="AI855" s="482"/>
      <c r="AJ855" s="482"/>
      <c r="AK855" s="482"/>
      <c r="AL855" s="482"/>
      <c r="AM855" s="482"/>
      <c r="AN855" s="482"/>
      <c r="AO855" s="482"/>
      <c r="AP855" s="482"/>
    </row>
    <row r="856" spans="1:42" ht="12.75" customHeight="1" x14ac:dyDescent="0.2">
      <c r="A856" s="482"/>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2"/>
      <c r="Z856" s="482"/>
      <c r="AA856" s="482"/>
      <c r="AB856" s="482"/>
      <c r="AC856" s="482"/>
      <c r="AD856" s="482"/>
      <c r="AE856" s="482"/>
      <c r="AF856" s="482"/>
      <c r="AG856" s="482"/>
      <c r="AH856" s="482"/>
      <c r="AI856" s="482"/>
      <c r="AJ856" s="482"/>
      <c r="AK856" s="482"/>
      <c r="AL856" s="482"/>
      <c r="AM856" s="482"/>
      <c r="AN856" s="482"/>
      <c r="AO856" s="482"/>
      <c r="AP856" s="482"/>
    </row>
    <row r="857" spans="1:42" ht="12.75" customHeight="1" x14ac:dyDescent="0.2">
      <c r="A857" s="482"/>
      <c r="B857" s="482"/>
      <c r="C857" s="482"/>
      <c r="D857" s="482"/>
      <c r="E857" s="482"/>
      <c r="F857" s="482"/>
      <c r="G857" s="482"/>
      <c r="H857" s="482"/>
      <c r="I857" s="482"/>
      <c r="J857" s="482"/>
      <c r="K857" s="482"/>
      <c r="L857" s="482"/>
      <c r="M857" s="482"/>
      <c r="N857" s="482"/>
      <c r="O857" s="482"/>
      <c r="P857" s="482"/>
      <c r="Q857" s="482"/>
      <c r="R857" s="482"/>
      <c r="S857" s="482"/>
      <c r="T857" s="482"/>
      <c r="U857" s="482"/>
      <c r="V857" s="482"/>
      <c r="W857" s="482"/>
      <c r="X857" s="482"/>
      <c r="Y857" s="482"/>
      <c r="Z857" s="482"/>
      <c r="AA857" s="482"/>
      <c r="AB857" s="482"/>
      <c r="AC857" s="482"/>
      <c r="AD857" s="482"/>
      <c r="AE857" s="482"/>
      <c r="AF857" s="482"/>
      <c r="AG857" s="482"/>
      <c r="AH857" s="482"/>
      <c r="AI857" s="482"/>
      <c r="AJ857" s="482"/>
      <c r="AK857" s="482"/>
      <c r="AL857" s="482"/>
      <c r="AM857" s="482"/>
      <c r="AN857" s="482"/>
      <c r="AO857" s="482"/>
      <c r="AP857" s="482"/>
    </row>
    <row r="858" spans="1:42" ht="12.75" customHeight="1" x14ac:dyDescent="0.2">
      <c r="A858" s="482"/>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82"/>
      <c r="Z858" s="482"/>
      <c r="AA858" s="482"/>
      <c r="AB858" s="482"/>
      <c r="AC858" s="482"/>
      <c r="AD858" s="482"/>
      <c r="AE858" s="482"/>
      <c r="AF858" s="482"/>
      <c r="AG858" s="482"/>
      <c r="AH858" s="482"/>
      <c r="AI858" s="482"/>
      <c r="AJ858" s="482"/>
      <c r="AK858" s="482"/>
      <c r="AL858" s="482"/>
      <c r="AM858" s="482"/>
      <c r="AN858" s="482"/>
      <c r="AO858" s="482"/>
      <c r="AP858" s="482"/>
    </row>
    <row r="859" spans="1:42" ht="12.75" customHeight="1" x14ac:dyDescent="0.2">
      <c r="A859" s="482"/>
      <c r="B859" s="482"/>
      <c r="C859" s="482"/>
      <c r="D859" s="482"/>
      <c r="E859" s="482"/>
      <c r="F859" s="482"/>
      <c r="G859" s="482"/>
      <c r="H859" s="482"/>
      <c r="I859" s="482"/>
      <c r="J859" s="482"/>
      <c r="K859" s="482"/>
      <c r="L859" s="482"/>
      <c r="M859" s="482"/>
      <c r="N859" s="482"/>
      <c r="O859" s="482"/>
      <c r="P859" s="482"/>
      <c r="Q859" s="482"/>
      <c r="R859" s="482"/>
      <c r="S859" s="482"/>
      <c r="T859" s="482"/>
      <c r="U859" s="482"/>
      <c r="V859" s="482"/>
      <c r="W859" s="482"/>
      <c r="X859" s="482"/>
      <c r="Y859" s="482"/>
      <c r="Z859" s="482"/>
      <c r="AA859" s="482"/>
      <c r="AB859" s="482"/>
      <c r="AC859" s="482"/>
      <c r="AD859" s="482"/>
      <c r="AE859" s="482"/>
      <c r="AF859" s="482"/>
      <c r="AG859" s="482"/>
      <c r="AH859" s="482"/>
      <c r="AI859" s="482"/>
      <c r="AJ859" s="482"/>
      <c r="AK859" s="482"/>
      <c r="AL859" s="482"/>
      <c r="AM859" s="482"/>
      <c r="AN859" s="482"/>
      <c r="AO859" s="482"/>
      <c r="AP859" s="482"/>
    </row>
    <row r="860" spans="1:42" ht="12.75" customHeight="1" x14ac:dyDescent="0.2">
      <c r="A860" s="482"/>
      <c r="B860" s="482"/>
      <c r="C860" s="482"/>
      <c r="D860" s="482"/>
      <c r="E860" s="482"/>
      <c r="F860" s="482"/>
      <c r="G860" s="482"/>
      <c r="H860" s="482"/>
      <c r="I860" s="482"/>
      <c r="J860" s="482"/>
      <c r="K860" s="482"/>
      <c r="L860" s="482"/>
      <c r="M860" s="482"/>
      <c r="N860" s="482"/>
      <c r="O860" s="482"/>
      <c r="P860" s="482"/>
      <c r="Q860" s="482"/>
      <c r="R860" s="482"/>
      <c r="S860" s="482"/>
      <c r="T860" s="482"/>
      <c r="U860" s="482"/>
      <c r="V860" s="482"/>
      <c r="W860" s="482"/>
      <c r="X860" s="482"/>
      <c r="Y860" s="482"/>
      <c r="Z860" s="482"/>
      <c r="AA860" s="482"/>
      <c r="AB860" s="482"/>
      <c r="AC860" s="482"/>
      <c r="AD860" s="482"/>
      <c r="AE860" s="482"/>
      <c r="AF860" s="482"/>
      <c r="AG860" s="482"/>
      <c r="AH860" s="482"/>
      <c r="AI860" s="482"/>
      <c r="AJ860" s="482"/>
      <c r="AK860" s="482"/>
      <c r="AL860" s="482"/>
      <c r="AM860" s="482"/>
      <c r="AN860" s="482"/>
      <c r="AO860" s="482"/>
      <c r="AP860" s="482"/>
    </row>
    <row r="861" spans="1:42" ht="12.75" customHeight="1" x14ac:dyDescent="0.2">
      <c r="A861" s="482"/>
      <c r="B861" s="482"/>
      <c r="C861" s="482"/>
      <c r="D861" s="482"/>
      <c r="E861" s="482"/>
      <c r="F861" s="482"/>
      <c r="G861" s="482"/>
      <c r="H861" s="482"/>
      <c r="I861" s="482"/>
      <c r="J861" s="482"/>
      <c r="K861" s="482"/>
      <c r="L861" s="482"/>
      <c r="M861" s="482"/>
      <c r="N861" s="482"/>
      <c r="O861" s="482"/>
      <c r="P861" s="482"/>
      <c r="Q861" s="482"/>
      <c r="R861" s="482"/>
      <c r="S861" s="482"/>
      <c r="T861" s="482"/>
      <c r="U861" s="482"/>
      <c r="V861" s="482"/>
      <c r="W861" s="482"/>
      <c r="X861" s="482"/>
      <c r="Y861" s="482"/>
      <c r="Z861" s="482"/>
      <c r="AA861" s="482"/>
      <c r="AB861" s="482"/>
      <c r="AC861" s="482"/>
      <c r="AD861" s="482"/>
      <c r="AE861" s="482"/>
      <c r="AF861" s="482"/>
      <c r="AG861" s="482"/>
      <c r="AH861" s="482"/>
      <c r="AI861" s="482"/>
      <c r="AJ861" s="482"/>
      <c r="AK861" s="482"/>
      <c r="AL861" s="482"/>
      <c r="AM861" s="482"/>
      <c r="AN861" s="482"/>
      <c r="AO861" s="482"/>
      <c r="AP861" s="482"/>
    </row>
    <row r="862" spans="1:42" ht="12.75" customHeight="1" x14ac:dyDescent="0.2">
      <c r="A862" s="482"/>
      <c r="B862" s="482"/>
      <c r="C862" s="482"/>
      <c r="D862" s="482"/>
      <c r="E862" s="482"/>
      <c r="F862" s="482"/>
      <c r="G862" s="482"/>
      <c r="H862" s="482"/>
      <c r="I862" s="482"/>
      <c r="J862" s="482"/>
      <c r="K862" s="482"/>
      <c r="L862" s="482"/>
      <c r="M862" s="482"/>
      <c r="N862" s="482"/>
      <c r="O862" s="482"/>
      <c r="P862" s="482"/>
      <c r="Q862" s="482"/>
      <c r="R862" s="482"/>
      <c r="S862" s="482"/>
      <c r="T862" s="482"/>
      <c r="U862" s="482"/>
      <c r="V862" s="482"/>
      <c r="W862" s="482"/>
      <c r="X862" s="482"/>
      <c r="Y862" s="482"/>
      <c r="Z862" s="482"/>
      <c r="AA862" s="482"/>
      <c r="AB862" s="482"/>
      <c r="AC862" s="482"/>
      <c r="AD862" s="482"/>
      <c r="AE862" s="482"/>
      <c r="AF862" s="482"/>
      <c r="AG862" s="482"/>
      <c r="AH862" s="482"/>
      <c r="AI862" s="482"/>
      <c r="AJ862" s="482"/>
      <c r="AK862" s="482"/>
      <c r="AL862" s="482"/>
      <c r="AM862" s="482"/>
      <c r="AN862" s="482"/>
      <c r="AO862" s="482"/>
      <c r="AP862" s="482"/>
    </row>
    <row r="863" spans="1:42" ht="12.75" customHeight="1" x14ac:dyDescent="0.2">
      <c r="A863" s="482"/>
      <c r="B863" s="482"/>
      <c r="C863" s="482"/>
      <c r="D863" s="482"/>
      <c r="E863" s="482"/>
      <c r="F863" s="482"/>
      <c r="G863" s="482"/>
      <c r="H863" s="482"/>
      <c r="I863" s="482"/>
      <c r="J863" s="482"/>
      <c r="K863" s="482"/>
      <c r="L863" s="482"/>
      <c r="M863" s="482"/>
      <c r="N863" s="482"/>
      <c r="O863" s="482"/>
      <c r="P863" s="482"/>
      <c r="Q863" s="482"/>
      <c r="R863" s="482"/>
      <c r="S863" s="482"/>
      <c r="T863" s="482"/>
      <c r="U863" s="482"/>
      <c r="V863" s="482"/>
      <c r="W863" s="482"/>
      <c r="X863" s="482"/>
      <c r="Y863" s="482"/>
      <c r="Z863" s="482"/>
      <c r="AA863" s="482"/>
      <c r="AB863" s="482"/>
      <c r="AC863" s="482"/>
      <c r="AD863" s="482"/>
      <c r="AE863" s="482"/>
      <c r="AF863" s="482"/>
      <c r="AG863" s="482"/>
      <c r="AH863" s="482"/>
      <c r="AI863" s="482"/>
      <c r="AJ863" s="482"/>
      <c r="AK863" s="482"/>
      <c r="AL863" s="482"/>
      <c r="AM863" s="482"/>
      <c r="AN863" s="482"/>
      <c r="AO863" s="482"/>
      <c r="AP863" s="482"/>
    </row>
    <row r="864" spans="1:42" ht="12.75" customHeight="1" x14ac:dyDescent="0.2">
      <c r="A864" s="482"/>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82"/>
      <c r="Y864" s="482"/>
      <c r="Z864" s="482"/>
      <c r="AA864" s="482"/>
      <c r="AB864" s="482"/>
      <c r="AC864" s="482"/>
      <c r="AD864" s="482"/>
      <c r="AE864" s="482"/>
      <c r="AF864" s="482"/>
      <c r="AG864" s="482"/>
      <c r="AH864" s="482"/>
      <c r="AI864" s="482"/>
      <c r="AJ864" s="482"/>
      <c r="AK864" s="482"/>
      <c r="AL864" s="482"/>
      <c r="AM864" s="482"/>
      <c r="AN864" s="482"/>
      <c r="AO864" s="482"/>
      <c r="AP864" s="482"/>
    </row>
    <row r="865" spans="1:42" ht="12.75" customHeight="1" x14ac:dyDescent="0.2">
      <c r="A865" s="482"/>
      <c r="B865" s="482"/>
      <c r="C865" s="482"/>
      <c r="D865" s="482"/>
      <c r="E865" s="482"/>
      <c r="F865" s="482"/>
      <c r="G865" s="482"/>
      <c r="H865" s="482"/>
      <c r="I865" s="482"/>
      <c r="J865" s="482"/>
      <c r="K865" s="482"/>
      <c r="L865" s="482"/>
      <c r="M865" s="482"/>
      <c r="N865" s="482"/>
      <c r="O865" s="482"/>
      <c r="P865" s="482"/>
      <c r="Q865" s="482"/>
      <c r="R865" s="482"/>
      <c r="S865" s="482"/>
      <c r="T865" s="482"/>
      <c r="U865" s="482"/>
      <c r="V865" s="482"/>
      <c r="W865" s="482"/>
      <c r="X865" s="482"/>
      <c r="Y865" s="482"/>
      <c r="Z865" s="482"/>
      <c r="AA865" s="482"/>
      <c r="AB865" s="482"/>
      <c r="AC865" s="482"/>
      <c r="AD865" s="482"/>
      <c r="AE865" s="482"/>
      <c r="AF865" s="482"/>
      <c r="AG865" s="482"/>
      <c r="AH865" s="482"/>
      <c r="AI865" s="482"/>
      <c r="AJ865" s="482"/>
      <c r="AK865" s="482"/>
      <c r="AL865" s="482"/>
      <c r="AM865" s="482"/>
      <c r="AN865" s="482"/>
      <c r="AO865" s="482"/>
      <c r="AP865" s="482"/>
    </row>
    <row r="866" spans="1:42" ht="12.75" customHeight="1" x14ac:dyDescent="0.2">
      <c r="A866" s="482"/>
      <c r="B866" s="482"/>
      <c r="C866" s="482"/>
      <c r="D866" s="482"/>
      <c r="E866" s="482"/>
      <c r="F866" s="482"/>
      <c r="G866" s="482"/>
      <c r="H866" s="482"/>
      <c r="I866" s="482"/>
      <c r="J866" s="482"/>
      <c r="K866" s="482"/>
      <c r="L866" s="482"/>
      <c r="M866" s="482"/>
      <c r="N866" s="482"/>
      <c r="O866" s="482"/>
      <c r="P866" s="482"/>
      <c r="Q866" s="482"/>
      <c r="R866" s="482"/>
      <c r="S866" s="482"/>
      <c r="T866" s="482"/>
      <c r="U866" s="482"/>
      <c r="V866" s="482"/>
      <c r="W866" s="482"/>
      <c r="X866" s="482"/>
      <c r="Y866" s="482"/>
      <c r="Z866" s="482"/>
      <c r="AA866" s="482"/>
      <c r="AB866" s="482"/>
      <c r="AC866" s="482"/>
      <c r="AD866" s="482"/>
      <c r="AE866" s="482"/>
      <c r="AF866" s="482"/>
      <c r="AG866" s="482"/>
      <c r="AH866" s="482"/>
      <c r="AI866" s="482"/>
      <c r="AJ866" s="482"/>
      <c r="AK866" s="482"/>
      <c r="AL866" s="482"/>
      <c r="AM866" s="482"/>
      <c r="AN866" s="482"/>
      <c r="AO866" s="482"/>
      <c r="AP866" s="482"/>
    </row>
    <row r="867" spans="1:42" ht="12.75" customHeight="1" x14ac:dyDescent="0.2">
      <c r="A867" s="482"/>
      <c r="B867" s="482"/>
      <c r="C867" s="482"/>
      <c r="D867" s="482"/>
      <c r="E867" s="482"/>
      <c r="F867" s="482"/>
      <c r="G867" s="482"/>
      <c r="H867" s="482"/>
      <c r="I867" s="482"/>
      <c r="J867" s="482"/>
      <c r="K867" s="482"/>
      <c r="L867" s="482"/>
      <c r="M867" s="482"/>
      <c r="N867" s="482"/>
      <c r="O867" s="482"/>
      <c r="P867" s="482"/>
      <c r="Q867" s="482"/>
      <c r="R867" s="482"/>
      <c r="S867" s="482"/>
      <c r="T867" s="482"/>
      <c r="U867" s="482"/>
      <c r="V867" s="482"/>
      <c r="W867" s="482"/>
      <c r="X867" s="482"/>
      <c r="Y867" s="482"/>
      <c r="Z867" s="482"/>
      <c r="AA867" s="482"/>
      <c r="AB867" s="482"/>
      <c r="AC867" s="482"/>
      <c r="AD867" s="482"/>
      <c r="AE867" s="482"/>
      <c r="AF867" s="482"/>
      <c r="AG867" s="482"/>
      <c r="AH867" s="482"/>
      <c r="AI867" s="482"/>
      <c r="AJ867" s="482"/>
      <c r="AK867" s="482"/>
      <c r="AL867" s="482"/>
      <c r="AM867" s="482"/>
      <c r="AN867" s="482"/>
      <c r="AO867" s="482"/>
      <c r="AP867" s="482"/>
    </row>
    <row r="868" spans="1:42" ht="12.75" customHeight="1" x14ac:dyDescent="0.2">
      <c r="A868" s="482"/>
      <c r="B868" s="482"/>
      <c r="C868" s="482"/>
      <c r="D868" s="482"/>
      <c r="E868" s="482"/>
      <c r="F868" s="482"/>
      <c r="G868" s="482"/>
      <c r="H868" s="482"/>
      <c r="I868" s="482"/>
      <c r="J868" s="482"/>
      <c r="K868" s="482"/>
      <c r="L868" s="482"/>
      <c r="M868" s="482"/>
      <c r="N868" s="482"/>
      <c r="O868" s="482"/>
      <c r="P868" s="482"/>
      <c r="Q868" s="482"/>
      <c r="R868" s="482"/>
      <c r="S868" s="482"/>
      <c r="T868" s="482"/>
      <c r="U868" s="482"/>
      <c r="V868" s="482"/>
      <c r="W868" s="482"/>
      <c r="X868" s="482"/>
      <c r="Y868" s="482"/>
      <c r="Z868" s="482"/>
      <c r="AA868" s="482"/>
      <c r="AB868" s="482"/>
      <c r="AC868" s="482"/>
      <c r="AD868" s="482"/>
      <c r="AE868" s="482"/>
      <c r="AF868" s="482"/>
      <c r="AG868" s="482"/>
      <c r="AH868" s="482"/>
      <c r="AI868" s="482"/>
      <c r="AJ868" s="482"/>
      <c r="AK868" s="482"/>
      <c r="AL868" s="482"/>
      <c r="AM868" s="482"/>
      <c r="AN868" s="482"/>
      <c r="AO868" s="482"/>
      <c r="AP868" s="482"/>
    </row>
    <row r="869" spans="1:42" ht="12.75" customHeight="1" x14ac:dyDescent="0.2">
      <c r="A869" s="482"/>
      <c r="B869" s="482"/>
      <c r="C869" s="482"/>
      <c r="D869" s="482"/>
      <c r="E869" s="482"/>
      <c r="F869" s="482"/>
      <c r="G869" s="482"/>
      <c r="H869" s="482"/>
      <c r="I869" s="482"/>
      <c r="J869" s="482"/>
      <c r="K869" s="482"/>
      <c r="L869" s="482"/>
      <c r="M869" s="482"/>
      <c r="N869" s="482"/>
      <c r="O869" s="482"/>
      <c r="P869" s="482"/>
      <c r="Q869" s="482"/>
      <c r="R869" s="482"/>
      <c r="S869" s="482"/>
      <c r="T869" s="482"/>
      <c r="U869" s="482"/>
      <c r="V869" s="482"/>
      <c r="W869" s="482"/>
      <c r="X869" s="482"/>
      <c r="Y869" s="482"/>
      <c r="Z869" s="482"/>
      <c r="AA869" s="482"/>
      <c r="AB869" s="482"/>
      <c r="AC869" s="482"/>
      <c r="AD869" s="482"/>
      <c r="AE869" s="482"/>
      <c r="AF869" s="482"/>
      <c r="AG869" s="482"/>
      <c r="AH869" s="482"/>
      <c r="AI869" s="482"/>
      <c r="AJ869" s="482"/>
      <c r="AK869" s="482"/>
      <c r="AL869" s="482"/>
      <c r="AM869" s="482"/>
      <c r="AN869" s="482"/>
      <c r="AO869" s="482"/>
      <c r="AP869" s="482"/>
    </row>
    <row r="870" spans="1:42" ht="12.75" customHeight="1" x14ac:dyDescent="0.2">
      <c r="A870" s="482"/>
      <c r="B870" s="482"/>
      <c r="C870" s="482"/>
      <c r="D870" s="482"/>
      <c r="E870" s="482"/>
      <c r="F870" s="482"/>
      <c r="G870" s="482"/>
      <c r="H870" s="482"/>
      <c r="I870" s="482"/>
      <c r="J870" s="482"/>
      <c r="K870" s="482"/>
      <c r="L870" s="482"/>
      <c r="M870" s="482"/>
      <c r="N870" s="482"/>
      <c r="O870" s="482"/>
      <c r="P870" s="482"/>
      <c r="Q870" s="482"/>
      <c r="R870" s="482"/>
      <c r="S870" s="482"/>
      <c r="T870" s="482"/>
      <c r="U870" s="482"/>
      <c r="V870" s="482"/>
      <c r="W870" s="482"/>
      <c r="X870" s="482"/>
      <c r="Y870" s="482"/>
      <c r="Z870" s="482"/>
      <c r="AA870" s="482"/>
      <c r="AB870" s="482"/>
      <c r="AC870" s="482"/>
      <c r="AD870" s="482"/>
      <c r="AE870" s="482"/>
      <c r="AF870" s="482"/>
      <c r="AG870" s="482"/>
      <c r="AH870" s="482"/>
      <c r="AI870" s="482"/>
      <c r="AJ870" s="482"/>
      <c r="AK870" s="482"/>
      <c r="AL870" s="482"/>
      <c r="AM870" s="482"/>
      <c r="AN870" s="482"/>
      <c r="AO870" s="482"/>
      <c r="AP870" s="482"/>
    </row>
    <row r="871" spans="1:42" ht="12.75" customHeight="1" x14ac:dyDescent="0.2">
      <c r="A871" s="482"/>
      <c r="B871" s="482"/>
      <c r="C871" s="482"/>
      <c r="D871" s="482"/>
      <c r="E871" s="482"/>
      <c r="F871" s="482"/>
      <c r="G871" s="482"/>
      <c r="H871" s="482"/>
      <c r="I871" s="482"/>
      <c r="J871" s="482"/>
      <c r="K871" s="482"/>
      <c r="L871" s="482"/>
      <c r="M871" s="482"/>
      <c r="N871" s="482"/>
      <c r="O871" s="482"/>
      <c r="P871" s="482"/>
      <c r="Q871" s="482"/>
      <c r="R871" s="482"/>
      <c r="S871" s="482"/>
      <c r="T871" s="482"/>
      <c r="U871" s="482"/>
      <c r="V871" s="482"/>
      <c r="W871" s="482"/>
      <c r="X871" s="482"/>
      <c r="Y871" s="482"/>
      <c r="Z871" s="482"/>
      <c r="AA871" s="482"/>
      <c r="AB871" s="482"/>
      <c r="AC871" s="482"/>
      <c r="AD871" s="482"/>
      <c r="AE871" s="482"/>
      <c r="AF871" s="482"/>
      <c r="AG871" s="482"/>
      <c r="AH871" s="482"/>
      <c r="AI871" s="482"/>
      <c r="AJ871" s="482"/>
      <c r="AK871" s="482"/>
      <c r="AL871" s="482"/>
      <c r="AM871" s="482"/>
      <c r="AN871" s="482"/>
      <c r="AO871" s="482"/>
      <c r="AP871" s="482"/>
    </row>
    <row r="872" spans="1:42" ht="12.75" customHeight="1" x14ac:dyDescent="0.2">
      <c r="A872" s="482"/>
      <c r="B872" s="482"/>
      <c r="C872" s="482"/>
      <c r="D872" s="482"/>
      <c r="E872" s="482"/>
      <c r="F872" s="482"/>
      <c r="G872" s="482"/>
      <c r="H872" s="482"/>
      <c r="I872" s="482"/>
      <c r="J872" s="482"/>
      <c r="K872" s="482"/>
      <c r="L872" s="482"/>
      <c r="M872" s="482"/>
      <c r="N872" s="482"/>
      <c r="O872" s="482"/>
      <c r="P872" s="482"/>
      <c r="Q872" s="482"/>
      <c r="R872" s="482"/>
      <c r="S872" s="482"/>
      <c r="T872" s="482"/>
      <c r="U872" s="482"/>
      <c r="V872" s="482"/>
      <c r="W872" s="482"/>
      <c r="X872" s="482"/>
      <c r="Y872" s="482"/>
      <c r="Z872" s="482"/>
      <c r="AA872" s="482"/>
      <c r="AB872" s="482"/>
      <c r="AC872" s="482"/>
      <c r="AD872" s="482"/>
      <c r="AE872" s="482"/>
      <c r="AF872" s="482"/>
      <c r="AG872" s="482"/>
      <c r="AH872" s="482"/>
      <c r="AI872" s="482"/>
      <c r="AJ872" s="482"/>
      <c r="AK872" s="482"/>
      <c r="AL872" s="482"/>
      <c r="AM872" s="482"/>
      <c r="AN872" s="482"/>
      <c r="AO872" s="482"/>
      <c r="AP872" s="482"/>
    </row>
    <row r="873" spans="1:42" ht="12.75" customHeight="1" x14ac:dyDescent="0.2">
      <c r="A873" s="482"/>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482"/>
      <c r="AD873" s="482"/>
      <c r="AE873" s="482"/>
      <c r="AF873" s="482"/>
      <c r="AG873" s="482"/>
      <c r="AH873" s="482"/>
      <c r="AI873" s="482"/>
      <c r="AJ873" s="482"/>
      <c r="AK873" s="482"/>
      <c r="AL873" s="482"/>
      <c r="AM873" s="482"/>
      <c r="AN873" s="482"/>
      <c r="AO873" s="482"/>
      <c r="AP873" s="482"/>
    </row>
    <row r="874" spans="1:42" ht="12.75" customHeight="1" x14ac:dyDescent="0.2">
      <c r="A874" s="482"/>
      <c r="B874" s="482"/>
      <c r="C874" s="482"/>
      <c r="D874" s="482"/>
      <c r="E874" s="482"/>
      <c r="F874" s="482"/>
      <c r="G874" s="482"/>
      <c r="H874" s="482"/>
      <c r="I874" s="482"/>
      <c r="J874" s="482"/>
      <c r="K874" s="482"/>
      <c r="L874" s="482"/>
      <c r="M874" s="482"/>
      <c r="N874" s="482"/>
      <c r="O874" s="482"/>
      <c r="P874" s="482"/>
      <c r="Q874" s="482"/>
      <c r="R874" s="482"/>
      <c r="S874" s="482"/>
      <c r="T874" s="482"/>
      <c r="U874" s="482"/>
      <c r="V874" s="482"/>
      <c r="W874" s="482"/>
      <c r="X874" s="482"/>
      <c r="Y874" s="482"/>
      <c r="Z874" s="482"/>
      <c r="AA874" s="482"/>
      <c r="AB874" s="482"/>
      <c r="AC874" s="482"/>
      <c r="AD874" s="482"/>
      <c r="AE874" s="482"/>
      <c r="AF874" s="482"/>
      <c r="AG874" s="482"/>
      <c r="AH874" s="482"/>
      <c r="AI874" s="482"/>
      <c r="AJ874" s="482"/>
      <c r="AK874" s="482"/>
      <c r="AL874" s="482"/>
      <c r="AM874" s="482"/>
      <c r="AN874" s="482"/>
      <c r="AO874" s="482"/>
      <c r="AP874" s="482"/>
    </row>
    <row r="875" spans="1:42" ht="12.75" customHeight="1" x14ac:dyDescent="0.2">
      <c r="A875" s="482"/>
      <c r="B875" s="482"/>
      <c r="C875" s="482"/>
      <c r="D875" s="482"/>
      <c r="E875" s="482"/>
      <c r="F875" s="482"/>
      <c r="G875" s="482"/>
      <c r="H875" s="482"/>
      <c r="I875" s="482"/>
      <c r="J875" s="482"/>
      <c r="K875" s="482"/>
      <c r="L875" s="482"/>
      <c r="M875" s="482"/>
      <c r="N875" s="482"/>
      <c r="O875" s="482"/>
      <c r="P875" s="482"/>
      <c r="Q875" s="482"/>
      <c r="R875" s="482"/>
      <c r="S875" s="482"/>
      <c r="T875" s="482"/>
      <c r="U875" s="482"/>
      <c r="V875" s="482"/>
      <c r="W875" s="482"/>
      <c r="X875" s="482"/>
      <c r="Y875" s="482"/>
      <c r="Z875" s="482"/>
      <c r="AA875" s="482"/>
      <c r="AB875" s="482"/>
      <c r="AC875" s="482"/>
      <c r="AD875" s="482"/>
      <c r="AE875" s="482"/>
      <c r="AF875" s="482"/>
      <c r="AG875" s="482"/>
      <c r="AH875" s="482"/>
      <c r="AI875" s="482"/>
      <c r="AJ875" s="482"/>
      <c r="AK875" s="482"/>
      <c r="AL875" s="482"/>
      <c r="AM875" s="482"/>
      <c r="AN875" s="482"/>
      <c r="AO875" s="482"/>
      <c r="AP875" s="482"/>
    </row>
    <row r="876" spans="1:42" ht="12.75" customHeight="1" x14ac:dyDescent="0.2">
      <c r="A876" s="482"/>
      <c r="B876" s="482"/>
      <c r="C876" s="482"/>
      <c r="D876" s="482"/>
      <c r="E876" s="482"/>
      <c r="F876" s="482"/>
      <c r="G876" s="482"/>
      <c r="H876" s="482"/>
      <c r="I876" s="482"/>
      <c r="J876" s="482"/>
      <c r="K876" s="482"/>
      <c r="L876" s="482"/>
      <c r="M876" s="482"/>
      <c r="N876" s="482"/>
      <c r="O876" s="482"/>
      <c r="P876" s="482"/>
      <c r="Q876" s="482"/>
      <c r="R876" s="482"/>
      <c r="S876" s="482"/>
      <c r="T876" s="482"/>
      <c r="U876" s="482"/>
      <c r="V876" s="482"/>
      <c r="W876" s="482"/>
      <c r="X876" s="482"/>
      <c r="Y876" s="482"/>
      <c r="Z876" s="482"/>
      <c r="AA876" s="482"/>
      <c r="AB876" s="482"/>
      <c r="AC876" s="482"/>
      <c r="AD876" s="482"/>
      <c r="AE876" s="482"/>
      <c r="AF876" s="482"/>
      <c r="AG876" s="482"/>
      <c r="AH876" s="482"/>
      <c r="AI876" s="482"/>
      <c r="AJ876" s="482"/>
      <c r="AK876" s="482"/>
      <c r="AL876" s="482"/>
      <c r="AM876" s="482"/>
      <c r="AN876" s="482"/>
      <c r="AO876" s="482"/>
      <c r="AP876" s="482"/>
    </row>
    <row r="877" spans="1:42" ht="12.75" customHeight="1" x14ac:dyDescent="0.2">
      <c r="A877" s="482"/>
      <c r="B877" s="482"/>
      <c r="C877" s="482"/>
      <c r="D877" s="482"/>
      <c r="E877" s="482"/>
      <c r="F877" s="482"/>
      <c r="G877" s="482"/>
      <c r="H877" s="482"/>
      <c r="I877" s="482"/>
      <c r="J877" s="482"/>
      <c r="K877" s="482"/>
      <c r="L877" s="482"/>
      <c r="M877" s="482"/>
      <c r="N877" s="482"/>
      <c r="O877" s="482"/>
      <c r="P877" s="482"/>
      <c r="Q877" s="482"/>
      <c r="R877" s="482"/>
      <c r="S877" s="482"/>
      <c r="T877" s="482"/>
      <c r="U877" s="482"/>
      <c r="V877" s="482"/>
      <c r="W877" s="482"/>
      <c r="X877" s="482"/>
      <c r="Y877" s="482"/>
      <c r="Z877" s="482"/>
      <c r="AA877" s="482"/>
      <c r="AB877" s="482"/>
      <c r="AC877" s="482"/>
      <c r="AD877" s="482"/>
      <c r="AE877" s="482"/>
      <c r="AF877" s="482"/>
      <c r="AG877" s="482"/>
      <c r="AH877" s="482"/>
      <c r="AI877" s="482"/>
      <c r="AJ877" s="482"/>
      <c r="AK877" s="482"/>
      <c r="AL877" s="482"/>
      <c r="AM877" s="482"/>
      <c r="AN877" s="482"/>
      <c r="AO877" s="482"/>
      <c r="AP877" s="482"/>
    </row>
    <row r="878" spans="1:42" ht="12.75" customHeight="1" x14ac:dyDescent="0.2">
      <c r="A878" s="482"/>
      <c r="B878" s="482"/>
      <c r="C878" s="482"/>
      <c r="D878" s="482"/>
      <c r="E878" s="482"/>
      <c r="F878" s="482"/>
      <c r="G878" s="482"/>
      <c r="H878" s="482"/>
      <c r="I878" s="482"/>
      <c r="J878" s="482"/>
      <c r="K878" s="482"/>
      <c r="L878" s="482"/>
      <c r="M878" s="482"/>
      <c r="N878" s="482"/>
      <c r="O878" s="482"/>
      <c r="P878" s="482"/>
      <c r="Q878" s="482"/>
      <c r="R878" s="482"/>
      <c r="S878" s="482"/>
      <c r="T878" s="482"/>
      <c r="U878" s="482"/>
      <c r="V878" s="482"/>
      <c r="W878" s="482"/>
      <c r="X878" s="482"/>
      <c r="Y878" s="482"/>
      <c r="Z878" s="482"/>
      <c r="AA878" s="482"/>
      <c r="AB878" s="482"/>
      <c r="AC878" s="482"/>
      <c r="AD878" s="482"/>
      <c r="AE878" s="482"/>
      <c r="AF878" s="482"/>
      <c r="AG878" s="482"/>
      <c r="AH878" s="482"/>
      <c r="AI878" s="482"/>
      <c r="AJ878" s="482"/>
      <c r="AK878" s="482"/>
      <c r="AL878" s="482"/>
      <c r="AM878" s="482"/>
      <c r="AN878" s="482"/>
      <c r="AO878" s="482"/>
      <c r="AP878" s="482"/>
    </row>
    <row r="879" spans="1:42" ht="12.75" customHeight="1" x14ac:dyDescent="0.2">
      <c r="A879" s="482"/>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482"/>
      <c r="AC879" s="482"/>
      <c r="AD879" s="482"/>
      <c r="AE879" s="482"/>
      <c r="AF879" s="482"/>
      <c r="AG879" s="482"/>
      <c r="AH879" s="482"/>
      <c r="AI879" s="482"/>
      <c r="AJ879" s="482"/>
      <c r="AK879" s="482"/>
      <c r="AL879" s="482"/>
      <c r="AM879" s="482"/>
      <c r="AN879" s="482"/>
      <c r="AO879" s="482"/>
      <c r="AP879" s="482"/>
    </row>
    <row r="880" spans="1:42" ht="12.75" customHeight="1" x14ac:dyDescent="0.2">
      <c r="A880" s="482"/>
      <c r="B880" s="482"/>
      <c r="C880" s="482"/>
      <c r="D880" s="482"/>
      <c r="E880" s="482"/>
      <c r="F880" s="482"/>
      <c r="G880" s="482"/>
      <c r="H880" s="482"/>
      <c r="I880" s="482"/>
      <c r="J880" s="482"/>
      <c r="K880" s="482"/>
      <c r="L880" s="482"/>
      <c r="M880" s="482"/>
      <c r="N880" s="482"/>
      <c r="O880" s="482"/>
      <c r="P880" s="482"/>
      <c r="Q880" s="482"/>
      <c r="R880" s="482"/>
      <c r="S880" s="482"/>
      <c r="T880" s="482"/>
      <c r="U880" s="482"/>
      <c r="V880" s="482"/>
      <c r="W880" s="482"/>
      <c r="X880" s="482"/>
      <c r="Y880" s="482"/>
      <c r="Z880" s="482"/>
      <c r="AA880" s="482"/>
      <c r="AB880" s="482"/>
      <c r="AC880" s="482"/>
      <c r="AD880" s="482"/>
      <c r="AE880" s="482"/>
      <c r="AF880" s="482"/>
      <c r="AG880" s="482"/>
      <c r="AH880" s="482"/>
      <c r="AI880" s="482"/>
      <c r="AJ880" s="482"/>
      <c r="AK880" s="482"/>
      <c r="AL880" s="482"/>
      <c r="AM880" s="482"/>
      <c r="AN880" s="482"/>
      <c r="AO880" s="482"/>
      <c r="AP880" s="482"/>
    </row>
    <row r="881" spans="1:42" ht="12.75" customHeight="1" x14ac:dyDescent="0.2">
      <c r="A881" s="482"/>
      <c r="B881" s="482"/>
      <c r="C881" s="482"/>
      <c r="D881" s="482"/>
      <c r="E881" s="482"/>
      <c r="F881" s="482"/>
      <c r="G881" s="482"/>
      <c r="H881" s="482"/>
      <c r="I881" s="482"/>
      <c r="J881" s="482"/>
      <c r="K881" s="482"/>
      <c r="L881" s="482"/>
      <c r="M881" s="482"/>
      <c r="N881" s="482"/>
      <c r="O881" s="482"/>
      <c r="P881" s="482"/>
      <c r="Q881" s="482"/>
      <c r="R881" s="482"/>
      <c r="S881" s="482"/>
      <c r="T881" s="482"/>
      <c r="U881" s="482"/>
      <c r="V881" s="482"/>
      <c r="W881" s="482"/>
      <c r="X881" s="482"/>
      <c r="Y881" s="482"/>
      <c r="Z881" s="482"/>
      <c r="AA881" s="482"/>
      <c r="AB881" s="482"/>
      <c r="AC881" s="482"/>
      <c r="AD881" s="482"/>
      <c r="AE881" s="482"/>
      <c r="AF881" s="482"/>
      <c r="AG881" s="482"/>
      <c r="AH881" s="482"/>
      <c r="AI881" s="482"/>
      <c r="AJ881" s="482"/>
      <c r="AK881" s="482"/>
      <c r="AL881" s="482"/>
      <c r="AM881" s="482"/>
      <c r="AN881" s="482"/>
      <c r="AO881" s="482"/>
      <c r="AP881" s="482"/>
    </row>
    <row r="882" spans="1:42" ht="12.75" customHeight="1" x14ac:dyDescent="0.2">
      <c r="A882" s="482"/>
      <c r="B882" s="482"/>
      <c r="C882" s="482"/>
      <c r="D882" s="482"/>
      <c r="E882" s="482"/>
      <c r="F882" s="482"/>
      <c r="G882" s="482"/>
      <c r="H882" s="482"/>
      <c r="I882" s="482"/>
      <c r="J882" s="482"/>
      <c r="K882" s="482"/>
      <c r="L882" s="482"/>
      <c r="M882" s="482"/>
      <c r="N882" s="482"/>
      <c r="O882" s="482"/>
      <c r="P882" s="482"/>
      <c r="Q882" s="482"/>
      <c r="R882" s="482"/>
      <c r="S882" s="482"/>
      <c r="T882" s="482"/>
      <c r="U882" s="482"/>
      <c r="V882" s="482"/>
      <c r="W882" s="482"/>
      <c r="X882" s="482"/>
      <c r="Y882" s="482"/>
      <c r="Z882" s="482"/>
      <c r="AA882" s="482"/>
      <c r="AB882" s="482"/>
      <c r="AC882" s="482"/>
      <c r="AD882" s="482"/>
      <c r="AE882" s="482"/>
      <c r="AF882" s="482"/>
      <c r="AG882" s="482"/>
      <c r="AH882" s="482"/>
      <c r="AI882" s="482"/>
      <c r="AJ882" s="482"/>
      <c r="AK882" s="482"/>
      <c r="AL882" s="482"/>
      <c r="AM882" s="482"/>
      <c r="AN882" s="482"/>
      <c r="AO882" s="482"/>
      <c r="AP882" s="482"/>
    </row>
    <row r="883" spans="1:42" ht="12.75" customHeight="1" x14ac:dyDescent="0.2">
      <c r="A883" s="482"/>
      <c r="B883" s="482"/>
      <c r="C883" s="482"/>
      <c r="D883" s="482"/>
      <c r="E883" s="482"/>
      <c r="F883" s="482"/>
      <c r="G883" s="482"/>
      <c r="H883" s="482"/>
      <c r="I883" s="482"/>
      <c r="J883" s="482"/>
      <c r="K883" s="482"/>
      <c r="L883" s="482"/>
      <c r="M883" s="482"/>
      <c r="N883" s="482"/>
      <c r="O883" s="482"/>
      <c r="P883" s="482"/>
      <c r="Q883" s="482"/>
      <c r="R883" s="482"/>
      <c r="S883" s="482"/>
      <c r="T883" s="482"/>
      <c r="U883" s="482"/>
      <c r="V883" s="482"/>
      <c r="W883" s="482"/>
      <c r="X883" s="482"/>
      <c r="Y883" s="482"/>
      <c r="Z883" s="482"/>
      <c r="AA883" s="482"/>
      <c r="AB883" s="482"/>
      <c r="AC883" s="482"/>
      <c r="AD883" s="482"/>
      <c r="AE883" s="482"/>
      <c r="AF883" s="482"/>
      <c r="AG883" s="482"/>
      <c r="AH883" s="482"/>
      <c r="AI883" s="482"/>
      <c r="AJ883" s="482"/>
      <c r="AK883" s="482"/>
      <c r="AL883" s="482"/>
      <c r="AM883" s="482"/>
      <c r="AN883" s="482"/>
      <c r="AO883" s="482"/>
      <c r="AP883" s="482"/>
    </row>
    <row r="884" spans="1:42" ht="12.75" customHeight="1" x14ac:dyDescent="0.2">
      <c r="A884" s="482"/>
      <c r="B884" s="482"/>
      <c r="C884" s="482"/>
      <c r="D884" s="482"/>
      <c r="E884" s="482"/>
      <c r="F884" s="482"/>
      <c r="G884" s="482"/>
      <c r="H884" s="482"/>
      <c r="I884" s="482"/>
      <c r="J884" s="482"/>
      <c r="K884" s="482"/>
      <c r="L884" s="482"/>
      <c r="M884" s="482"/>
      <c r="N884" s="482"/>
      <c r="O884" s="482"/>
      <c r="P884" s="482"/>
      <c r="Q884" s="482"/>
      <c r="R884" s="482"/>
      <c r="S884" s="482"/>
      <c r="T884" s="482"/>
      <c r="U884" s="482"/>
      <c r="V884" s="482"/>
      <c r="W884" s="482"/>
      <c r="X884" s="482"/>
      <c r="Y884" s="482"/>
      <c r="Z884" s="482"/>
      <c r="AA884" s="482"/>
      <c r="AB884" s="482"/>
      <c r="AC884" s="482"/>
      <c r="AD884" s="482"/>
      <c r="AE884" s="482"/>
      <c r="AF884" s="482"/>
      <c r="AG884" s="482"/>
      <c r="AH884" s="482"/>
      <c r="AI884" s="482"/>
      <c r="AJ884" s="482"/>
      <c r="AK884" s="482"/>
      <c r="AL884" s="482"/>
      <c r="AM884" s="482"/>
      <c r="AN884" s="482"/>
      <c r="AO884" s="482"/>
      <c r="AP884" s="482"/>
    </row>
    <row r="885" spans="1:42" ht="12.75" customHeight="1" x14ac:dyDescent="0.2">
      <c r="A885" s="482"/>
      <c r="B885" s="482"/>
      <c r="C885" s="482"/>
      <c r="D885" s="482"/>
      <c r="E885" s="482"/>
      <c r="F885" s="482"/>
      <c r="G885" s="482"/>
      <c r="H885" s="482"/>
      <c r="I885" s="482"/>
      <c r="J885" s="482"/>
      <c r="K885" s="482"/>
      <c r="L885" s="482"/>
      <c r="M885" s="482"/>
      <c r="N885" s="482"/>
      <c r="O885" s="482"/>
      <c r="P885" s="482"/>
      <c r="Q885" s="482"/>
      <c r="R885" s="482"/>
      <c r="S885" s="482"/>
      <c r="T885" s="482"/>
      <c r="U885" s="482"/>
      <c r="V885" s="482"/>
      <c r="W885" s="482"/>
      <c r="X885" s="482"/>
      <c r="Y885" s="482"/>
      <c r="Z885" s="482"/>
      <c r="AA885" s="482"/>
      <c r="AB885" s="482"/>
      <c r="AC885" s="482"/>
      <c r="AD885" s="482"/>
      <c r="AE885" s="482"/>
      <c r="AF885" s="482"/>
      <c r="AG885" s="482"/>
      <c r="AH885" s="482"/>
      <c r="AI885" s="482"/>
      <c r="AJ885" s="482"/>
      <c r="AK885" s="482"/>
      <c r="AL885" s="482"/>
      <c r="AM885" s="482"/>
      <c r="AN885" s="482"/>
      <c r="AO885" s="482"/>
      <c r="AP885" s="482"/>
    </row>
    <row r="886" spans="1:42" ht="12.75" customHeight="1" x14ac:dyDescent="0.2">
      <c r="A886" s="482"/>
      <c r="B886" s="482"/>
      <c r="C886" s="482"/>
      <c r="D886" s="482"/>
      <c r="E886" s="482"/>
      <c r="F886" s="482"/>
      <c r="G886" s="482"/>
      <c r="H886" s="482"/>
      <c r="I886" s="482"/>
      <c r="J886" s="482"/>
      <c r="K886" s="482"/>
      <c r="L886" s="482"/>
      <c r="M886" s="482"/>
      <c r="N886" s="482"/>
      <c r="O886" s="482"/>
      <c r="P886" s="482"/>
      <c r="Q886" s="482"/>
      <c r="R886" s="482"/>
      <c r="S886" s="482"/>
      <c r="T886" s="482"/>
      <c r="U886" s="482"/>
      <c r="V886" s="482"/>
      <c r="W886" s="482"/>
      <c r="X886" s="482"/>
      <c r="Y886" s="482"/>
      <c r="Z886" s="482"/>
      <c r="AA886" s="482"/>
      <c r="AB886" s="482"/>
      <c r="AC886" s="482"/>
      <c r="AD886" s="482"/>
      <c r="AE886" s="482"/>
      <c r="AF886" s="482"/>
      <c r="AG886" s="482"/>
      <c r="AH886" s="482"/>
      <c r="AI886" s="482"/>
      <c r="AJ886" s="482"/>
      <c r="AK886" s="482"/>
      <c r="AL886" s="482"/>
      <c r="AM886" s="482"/>
      <c r="AN886" s="482"/>
      <c r="AO886" s="482"/>
      <c r="AP886" s="482"/>
    </row>
    <row r="887" spans="1:42" ht="12.75" customHeight="1" x14ac:dyDescent="0.2">
      <c r="A887" s="482"/>
      <c r="B887" s="482"/>
      <c r="C887" s="482"/>
      <c r="D887" s="482"/>
      <c r="E887" s="482"/>
      <c r="F887" s="482"/>
      <c r="G887" s="482"/>
      <c r="H887" s="482"/>
      <c r="I887" s="482"/>
      <c r="J887" s="482"/>
      <c r="K887" s="482"/>
      <c r="L887" s="482"/>
      <c r="M887" s="482"/>
      <c r="N887" s="482"/>
      <c r="O887" s="482"/>
      <c r="P887" s="482"/>
      <c r="Q887" s="482"/>
      <c r="R887" s="482"/>
      <c r="S887" s="482"/>
      <c r="T887" s="482"/>
      <c r="U887" s="482"/>
      <c r="V887" s="482"/>
      <c r="W887" s="482"/>
      <c r="X887" s="482"/>
      <c r="Y887" s="482"/>
      <c r="Z887" s="482"/>
      <c r="AA887" s="482"/>
      <c r="AB887" s="482"/>
      <c r="AC887" s="482"/>
      <c r="AD887" s="482"/>
      <c r="AE887" s="482"/>
      <c r="AF887" s="482"/>
      <c r="AG887" s="482"/>
      <c r="AH887" s="482"/>
      <c r="AI887" s="482"/>
      <c r="AJ887" s="482"/>
      <c r="AK887" s="482"/>
      <c r="AL887" s="482"/>
      <c r="AM887" s="482"/>
      <c r="AN887" s="482"/>
      <c r="AO887" s="482"/>
      <c r="AP887" s="482"/>
    </row>
    <row r="888" spans="1:42" ht="12.75" customHeight="1" x14ac:dyDescent="0.2">
      <c r="A888" s="482"/>
      <c r="B888" s="482"/>
      <c r="C888" s="482"/>
      <c r="D888" s="482"/>
      <c r="E888" s="482"/>
      <c r="F888" s="482"/>
      <c r="G888" s="482"/>
      <c r="H888" s="482"/>
      <c r="I888" s="482"/>
      <c r="J888" s="482"/>
      <c r="K888" s="482"/>
      <c r="L888" s="482"/>
      <c r="M888" s="482"/>
      <c r="N888" s="482"/>
      <c r="O888" s="482"/>
      <c r="P888" s="482"/>
      <c r="Q888" s="482"/>
      <c r="R888" s="482"/>
      <c r="S888" s="482"/>
      <c r="T888" s="482"/>
      <c r="U888" s="482"/>
      <c r="V888" s="482"/>
      <c r="W888" s="482"/>
      <c r="X888" s="482"/>
      <c r="Y888" s="482"/>
      <c r="Z888" s="482"/>
      <c r="AA888" s="482"/>
      <c r="AB888" s="482"/>
      <c r="AC888" s="482"/>
      <c r="AD888" s="482"/>
      <c r="AE888" s="482"/>
      <c r="AF888" s="482"/>
      <c r="AG888" s="482"/>
      <c r="AH888" s="482"/>
      <c r="AI888" s="482"/>
      <c r="AJ888" s="482"/>
      <c r="AK888" s="482"/>
      <c r="AL888" s="482"/>
      <c r="AM888" s="482"/>
      <c r="AN888" s="482"/>
      <c r="AO888" s="482"/>
      <c r="AP888" s="482"/>
    </row>
    <row r="889" spans="1:42" ht="12.75" customHeight="1" x14ac:dyDescent="0.2">
      <c r="A889" s="482"/>
      <c r="B889" s="482"/>
      <c r="C889" s="482"/>
      <c r="D889" s="482"/>
      <c r="E889" s="482"/>
      <c r="F889" s="482"/>
      <c r="G889" s="482"/>
      <c r="H889" s="482"/>
      <c r="I889" s="482"/>
      <c r="J889" s="482"/>
      <c r="K889" s="482"/>
      <c r="L889" s="482"/>
      <c r="M889" s="482"/>
      <c r="N889" s="482"/>
      <c r="O889" s="482"/>
      <c r="P889" s="482"/>
      <c r="Q889" s="482"/>
      <c r="R889" s="482"/>
      <c r="S889" s="482"/>
      <c r="T889" s="482"/>
      <c r="U889" s="482"/>
      <c r="V889" s="482"/>
      <c r="W889" s="482"/>
      <c r="X889" s="482"/>
      <c r="Y889" s="482"/>
      <c r="Z889" s="482"/>
      <c r="AA889" s="482"/>
      <c r="AB889" s="482"/>
      <c r="AC889" s="482"/>
      <c r="AD889" s="482"/>
      <c r="AE889" s="482"/>
      <c r="AF889" s="482"/>
      <c r="AG889" s="482"/>
      <c r="AH889" s="482"/>
      <c r="AI889" s="482"/>
      <c r="AJ889" s="482"/>
      <c r="AK889" s="482"/>
      <c r="AL889" s="482"/>
      <c r="AM889" s="482"/>
      <c r="AN889" s="482"/>
      <c r="AO889" s="482"/>
      <c r="AP889" s="482"/>
    </row>
    <row r="890" spans="1:42" ht="12.75" customHeight="1" x14ac:dyDescent="0.2">
      <c r="A890" s="482"/>
      <c r="B890" s="482"/>
      <c r="C890" s="482"/>
      <c r="D890" s="482"/>
      <c r="E890" s="482"/>
      <c r="F890" s="482"/>
      <c r="G890" s="482"/>
      <c r="H890" s="482"/>
      <c r="I890" s="482"/>
      <c r="J890" s="482"/>
      <c r="K890" s="482"/>
      <c r="L890" s="482"/>
      <c r="M890" s="482"/>
      <c r="N890" s="482"/>
      <c r="O890" s="482"/>
      <c r="P890" s="482"/>
      <c r="Q890" s="482"/>
      <c r="R890" s="482"/>
      <c r="S890" s="482"/>
      <c r="T890" s="482"/>
      <c r="U890" s="482"/>
      <c r="V890" s="482"/>
      <c r="W890" s="482"/>
      <c r="X890" s="482"/>
      <c r="Y890" s="482"/>
      <c r="Z890" s="482"/>
      <c r="AA890" s="482"/>
      <c r="AB890" s="482"/>
      <c r="AC890" s="482"/>
      <c r="AD890" s="482"/>
      <c r="AE890" s="482"/>
      <c r="AF890" s="482"/>
      <c r="AG890" s="482"/>
      <c r="AH890" s="482"/>
      <c r="AI890" s="482"/>
      <c r="AJ890" s="482"/>
      <c r="AK890" s="482"/>
      <c r="AL890" s="482"/>
      <c r="AM890" s="482"/>
      <c r="AN890" s="482"/>
      <c r="AO890" s="482"/>
      <c r="AP890" s="482"/>
    </row>
    <row r="891" spans="1:42" ht="12.75" customHeight="1" x14ac:dyDescent="0.2">
      <c r="A891" s="482"/>
      <c r="B891" s="482"/>
      <c r="C891" s="482"/>
      <c r="D891" s="482"/>
      <c r="E891" s="482"/>
      <c r="F891" s="482"/>
      <c r="G891" s="482"/>
      <c r="H891" s="482"/>
      <c r="I891" s="482"/>
      <c r="J891" s="482"/>
      <c r="K891" s="482"/>
      <c r="L891" s="482"/>
      <c r="M891" s="482"/>
      <c r="N891" s="482"/>
      <c r="O891" s="482"/>
      <c r="P891" s="482"/>
      <c r="Q891" s="482"/>
      <c r="R891" s="482"/>
      <c r="S891" s="482"/>
      <c r="T891" s="482"/>
      <c r="U891" s="482"/>
      <c r="V891" s="482"/>
      <c r="W891" s="482"/>
      <c r="X891" s="482"/>
      <c r="Y891" s="482"/>
      <c r="Z891" s="482"/>
      <c r="AA891" s="482"/>
      <c r="AB891" s="482"/>
      <c r="AC891" s="482"/>
      <c r="AD891" s="482"/>
      <c r="AE891" s="482"/>
      <c r="AF891" s="482"/>
      <c r="AG891" s="482"/>
      <c r="AH891" s="482"/>
      <c r="AI891" s="482"/>
      <c r="AJ891" s="482"/>
      <c r="AK891" s="482"/>
      <c r="AL891" s="482"/>
      <c r="AM891" s="482"/>
      <c r="AN891" s="482"/>
      <c r="AO891" s="482"/>
      <c r="AP891" s="482"/>
    </row>
    <row r="892" spans="1:42" ht="12.75" customHeight="1" x14ac:dyDescent="0.2">
      <c r="A892" s="482"/>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2"/>
      <c r="Z892" s="482"/>
      <c r="AA892" s="482"/>
      <c r="AB892" s="482"/>
      <c r="AC892" s="482"/>
      <c r="AD892" s="482"/>
      <c r="AE892" s="482"/>
      <c r="AF892" s="482"/>
      <c r="AG892" s="482"/>
      <c r="AH892" s="482"/>
      <c r="AI892" s="482"/>
      <c r="AJ892" s="482"/>
      <c r="AK892" s="482"/>
      <c r="AL892" s="482"/>
      <c r="AM892" s="482"/>
      <c r="AN892" s="482"/>
      <c r="AO892" s="482"/>
      <c r="AP892" s="482"/>
    </row>
    <row r="893" spans="1:42" ht="12.75" customHeight="1" x14ac:dyDescent="0.2">
      <c r="A893" s="482"/>
      <c r="B893" s="482"/>
      <c r="C893" s="482"/>
      <c r="D893" s="482"/>
      <c r="E893" s="482"/>
      <c r="F893" s="482"/>
      <c r="G893" s="482"/>
      <c r="H893" s="482"/>
      <c r="I893" s="482"/>
      <c r="J893" s="482"/>
      <c r="K893" s="482"/>
      <c r="L893" s="482"/>
      <c r="M893" s="482"/>
      <c r="N893" s="482"/>
      <c r="O893" s="482"/>
      <c r="P893" s="482"/>
      <c r="Q893" s="482"/>
      <c r="R893" s="482"/>
      <c r="S893" s="482"/>
      <c r="T893" s="482"/>
      <c r="U893" s="482"/>
      <c r="V893" s="482"/>
      <c r="W893" s="482"/>
      <c r="X893" s="482"/>
      <c r="Y893" s="482"/>
      <c r="Z893" s="482"/>
      <c r="AA893" s="482"/>
      <c r="AB893" s="482"/>
      <c r="AC893" s="482"/>
      <c r="AD893" s="482"/>
      <c r="AE893" s="482"/>
      <c r="AF893" s="482"/>
      <c r="AG893" s="482"/>
      <c r="AH893" s="482"/>
      <c r="AI893" s="482"/>
      <c r="AJ893" s="482"/>
      <c r="AK893" s="482"/>
      <c r="AL893" s="482"/>
      <c r="AM893" s="482"/>
      <c r="AN893" s="482"/>
      <c r="AO893" s="482"/>
      <c r="AP893" s="482"/>
    </row>
    <row r="894" spans="1:42" ht="12.75" customHeight="1" x14ac:dyDescent="0.2">
      <c r="A894" s="482"/>
      <c r="B894" s="482"/>
      <c r="C894" s="482"/>
      <c r="D894" s="482"/>
      <c r="E894" s="482"/>
      <c r="F894" s="482"/>
      <c r="G894" s="482"/>
      <c r="H894" s="482"/>
      <c r="I894" s="482"/>
      <c r="J894" s="482"/>
      <c r="K894" s="482"/>
      <c r="L894" s="482"/>
      <c r="M894" s="482"/>
      <c r="N894" s="482"/>
      <c r="O894" s="482"/>
      <c r="P894" s="482"/>
      <c r="Q894" s="482"/>
      <c r="R894" s="482"/>
      <c r="S894" s="482"/>
      <c r="T894" s="482"/>
      <c r="U894" s="482"/>
      <c r="V894" s="482"/>
      <c r="W894" s="482"/>
      <c r="X894" s="482"/>
      <c r="Y894" s="482"/>
      <c r="Z894" s="482"/>
      <c r="AA894" s="482"/>
      <c r="AB894" s="482"/>
      <c r="AC894" s="482"/>
      <c r="AD894" s="482"/>
      <c r="AE894" s="482"/>
      <c r="AF894" s="482"/>
      <c r="AG894" s="482"/>
      <c r="AH894" s="482"/>
      <c r="AI894" s="482"/>
      <c r="AJ894" s="482"/>
      <c r="AK894" s="482"/>
      <c r="AL894" s="482"/>
      <c r="AM894" s="482"/>
      <c r="AN894" s="482"/>
      <c r="AO894" s="482"/>
      <c r="AP894" s="482"/>
    </row>
    <row r="895" spans="1:42" ht="12.75" customHeight="1" x14ac:dyDescent="0.2">
      <c r="A895" s="482"/>
      <c r="B895" s="482"/>
      <c r="C895" s="482"/>
      <c r="D895" s="482"/>
      <c r="E895" s="482"/>
      <c r="F895" s="482"/>
      <c r="G895" s="482"/>
      <c r="H895" s="482"/>
      <c r="I895" s="482"/>
      <c r="J895" s="482"/>
      <c r="K895" s="482"/>
      <c r="L895" s="482"/>
      <c r="M895" s="482"/>
      <c r="N895" s="482"/>
      <c r="O895" s="482"/>
      <c r="P895" s="482"/>
      <c r="Q895" s="482"/>
      <c r="R895" s="482"/>
      <c r="S895" s="482"/>
      <c r="T895" s="482"/>
      <c r="U895" s="482"/>
      <c r="V895" s="482"/>
      <c r="W895" s="482"/>
      <c r="X895" s="482"/>
      <c r="Y895" s="482"/>
      <c r="Z895" s="482"/>
      <c r="AA895" s="482"/>
      <c r="AB895" s="482"/>
      <c r="AC895" s="482"/>
      <c r="AD895" s="482"/>
      <c r="AE895" s="482"/>
      <c r="AF895" s="482"/>
      <c r="AG895" s="482"/>
      <c r="AH895" s="482"/>
      <c r="AI895" s="482"/>
      <c r="AJ895" s="482"/>
      <c r="AK895" s="482"/>
      <c r="AL895" s="482"/>
      <c r="AM895" s="482"/>
      <c r="AN895" s="482"/>
      <c r="AO895" s="482"/>
      <c r="AP895" s="482"/>
    </row>
    <row r="896" spans="1:42" ht="12.75" customHeight="1" x14ac:dyDescent="0.2">
      <c r="A896" s="482"/>
      <c r="B896" s="482"/>
      <c r="C896" s="482"/>
      <c r="D896" s="482"/>
      <c r="E896" s="482"/>
      <c r="F896" s="482"/>
      <c r="G896" s="482"/>
      <c r="H896" s="482"/>
      <c r="I896" s="482"/>
      <c r="J896" s="482"/>
      <c r="K896" s="482"/>
      <c r="L896" s="482"/>
      <c r="M896" s="482"/>
      <c r="N896" s="482"/>
      <c r="O896" s="482"/>
      <c r="P896" s="482"/>
      <c r="Q896" s="482"/>
      <c r="R896" s="482"/>
      <c r="S896" s="482"/>
      <c r="T896" s="482"/>
      <c r="U896" s="482"/>
      <c r="V896" s="482"/>
      <c r="W896" s="482"/>
      <c r="X896" s="482"/>
      <c r="Y896" s="482"/>
      <c r="Z896" s="482"/>
      <c r="AA896" s="482"/>
      <c r="AB896" s="482"/>
      <c r="AC896" s="482"/>
      <c r="AD896" s="482"/>
      <c r="AE896" s="482"/>
      <c r="AF896" s="482"/>
      <c r="AG896" s="482"/>
      <c r="AH896" s="482"/>
      <c r="AI896" s="482"/>
      <c r="AJ896" s="482"/>
      <c r="AK896" s="482"/>
      <c r="AL896" s="482"/>
      <c r="AM896" s="482"/>
      <c r="AN896" s="482"/>
      <c r="AO896" s="482"/>
      <c r="AP896" s="482"/>
    </row>
    <row r="897" spans="1:42" ht="12.75" customHeight="1" x14ac:dyDescent="0.2">
      <c r="A897" s="482"/>
      <c r="B897" s="482"/>
      <c r="C897" s="482"/>
      <c r="D897" s="482"/>
      <c r="E897" s="482"/>
      <c r="F897" s="482"/>
      <c r="G897" s="482"/>
      <c r="H897" s="482"/>
      <c r="I897" s="482"/>
      <c r="J897" s="482"/>
      <c r="K897" s="482"/>
      <c r="L897" s="482"/>
      <c r="M897" s="482"/>
      <c r="N897" s="482"/>
      <c r="O897" s="482"/>
      <c r="P897" s="482"/>
      <c r="Q897" s="482"/>
      <c r="R897" s="482"/>
      <c r="S897" s="482"/>
      <c r="T897" s="482"/>
      <c r="U897" s="482"/>
      <c r="V897" s="482"/>
      <c r="W897" s="482"/>
      <c r="X897" s="482"/>
      <c r="Y897" s="482"/>
      <c r="Z897" s="482"/>
      <c r="AA897" s="482"/>
      <c r="AB897" s="482"/>
      <c r="AC897" s="482"/>
      <c r="AD897" s="482"/>
      <c r="AE897" s="482"/>
      <c r="AF897" s="482"/>
      <c r="AG897" s="482"/>
      <c r="AH897" s="482"/>
      <c r="AI897" s="482"/>
      <c r="AJ897" s="482"/>
      <c r="AK897" s="482"/>
      <c r="AL897" s="482"/>
      <c r="AM897" s="482"/>
      <c r="AN897" s="482"/>
      <c r="AO897" s="482"/>
      <c r="AP897" s="482"/>
    </row>
    <row r="898" spans="1:42" ht="12.75" customHeight="1" x14ac:dyDescent="0.2">
      <c r="A898" s="482"/>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82"/>
      <c r="Y898" s="482"/>
      <c r="Z898" s="482"/>
      <c r="AA898" s="482"/>
      <c r="AB898" s="482"/>
      <c r="AC898" s="482"/>
      <c r="AD898" s="482"/>
      <c r="AE898" s="482"/>
      <c r="AF898" s="482"/>
      <c r="AG898" s="482"/>
      <c r="AH898" s="482"/>
      <c r="AI898" s="482"/>
      <c r="AJ898" s="482"/>
      <c r="AK898" s="482"/>
      <c r="AL898" s="482"/>
      <c r="AM898" s="482"/>
      <c r="AN898" s="482"/>
      <c r="AO898" s="482"/>
      <c r="AP898" s="482"/>
    </row>
    <row r="899" spans="1:42" ht="12.75" customHeight="1" x14ac:dyDescent="0.2">
      <c r="A899" s="482"/>
      <c r="B899" s="482"/>
      <c r="C899" s="482"/>
      <c r="D899" s="482"/>
      <c r="E899" s="482"/>
      <c r="F899" s="482"/>
      <c r="G899" s="482"/>
      <c r="H899" s="482"/>
      <c r="I899" s="482"/>
      <c r="J899" s="482"/>
      <c r="K899" s="482"/>
      <c r="L899" s="482"/>
      <c r="M899" s="482"/>
      <c r="N899" s="482"/>
      <c r="O899" s="482"/>
      <c r="P899" s="482"/>
      <c r="Q899" s="482"/>
      <c r="R899" s="482"/>
      <c r="S899" s="482"/>
      <c r="T899" s="482"/>
      <c r="U899" s="482"/>
      <c r="V899" s="482"/>
      <c r="W899" s="482"/>
      <c r="X899" s="482"/>
      <c r="Y899" s="482"/>
      <c r="Z899" s="482"/>
      <c r="AA899" s="482"/>
      <c r="AB899" s="482"/>
      <c r="AC899" s="482"/>
      <c r="AD899" s="482"/>
      <c r="AE899" s="482"/>
      <c r="AF899" s="482"/>
      <c r="AG899" s="482"/>
      <c r="AH899" s="482"/>
      <c r="AI899" s="482"/>
      <c r="AJ899" s="482"/>
      <c r="AK899" s="482"/>
      <c r="AL899" s="482"/>
      <c r="AM899" s="482"/>
      <c r="AN899" s="482"/>
      <c r="AO899" s="482"/>
      <c r="AP899" s="482"/>
    </row>
    <row r="900" spans="1:42" ht="12.75" customHeight="1" x14ac:dyDescent="0.2">
      <c r="A900" s="482"/>
      <c r="B900" s="482"/>
      <c r="C900" s="482"/>
      <c r="D900" s="482"/>
      <c r="E900" s="482"/>
      <c r="F900" s="482"/>
      <c r="G900" s="482"/>
      <c r="H900" s="482"/>
      <c r="I900" s="482"/>
      <c r="J900" s="482"/>
      <c r="K900" s="482"/>
      <c r="L900" s="482"/>
      <c r="M900" s="482"/>
      <c r="N900" s="482"/>
      <c r="O900" s="482"/>
      <c r="P900" s="482"/>
      <c r="Q900" s="482"/>
      <c r="R900" s="482"/>
      <c r="S900" s="482"/>
      <c r="T900" s="482"/>
      <c r="U900" s="482"/>
      <c r="V900" s="482"/>
      <c r="W900" s="482"/>
      <c r="X900" s="482"/>
      <c r="Y900" s="482"/>
      <c r="Z900" s="482"/>
      <c r="AA900" s="482"/>
      <c r="AB900" s="482"/>
      <c r="AC900" s="482"/>
      <c r="AD900" s="482"/>
      <c r="AE900" s="482"/>
      <c r="AF900" s="482"/>
      <c r="AG900" s="482"/>
      <c r="AH900" s="482"/>
      <c r="AI900" s="482"/>
      <c r="AJ900" s="482"/>
      <c r="AK900" s="482"/>
      <c r="AL900" s="482"/>
      <c r="AM900" s="482"/>
      <c r="AN900" s="482"/>
      <c r="AO900" s="482"/>
      <c r="AP900" s="482"/>
    </row>
    <row r="901" spans="1:42" ht="12.75" customHeight="1" x14ac:dyDescent="0.2">
      <c r="A901" s="482"/>
      <c r="B901" s="482"/>
      <c r="C901" s="482"/>
      <c r="D901" s="482"/>
      <c r="E901" s="482"/>
      <c r="F901" s="482"/>
      <c r="G901" s="482"/>
      <c r="H901" s="482"/>
      <c r="I901" s="482"/>
      <c r="J901" s="482"/>
      <c r="K901" s="482"/>
      <c r="L901" s="482"/>
      <c r="M901" s="482"/>
      <c r="N901" s="482"/>
      <c r="O901" s="482"/>
      <c r="P901" s="482"/>
      <c r="Q901" s="482"/>
      <c r="R901" s="482"/>
      <c r="S901" s="482"/>
      <c r="T901" s="482"/>
      <c r="U901" s="482"/>
      <c r="V901" s="482"/>
      <c r="W901" s="482"/>
      <c r="X901" s="482"/>
      <c r="Y901" s="482"/>
      <c r="Z901" s="482"/>
      <c r="AA901" s="482"/>
      <c r="AB901" s="482"/>
      <c r="AC901" s="482"/>
      <c r="AD901" s="482"/>
      <c r="AE901" s="482"/>
      <c r="AF901" s="482"/>
      <c r="AG901" s="482"/>
      <c r="AH901" s="482"/>
      <c r="AI901" s="482"/>
      <c r="AJ901" s="482"/>
      <c r="AK901" s="482"/>
      <c r="AL901" s="482"/>
      <c r="AM901" s="482"/>
      <c r="AN901" s="482"/>
      <c r="AO901" s="482"/>
      <c r="AP901" s="482"/>
    </row>
    <row r="902" spans="1:42" ht="12.75" customHeight="1" x14ac:dyDescent="0.2">
      <c r="A902" s="482"/>
      <c r="B902" s="482"/>
      <c r="C902" s="482"/>
      <c r="D902" s="482"/>
      <c r="E902" s="482"/>
      <c r="F902" s="482"/>
      <c r="G902" s="482"/>
      <c r="H902" s="482"/>
      <c r="I902" s="482"/>
      <c r="J902" s="482"/>
      <c r="K902" s="482"/>
      <c r="L902" s="482"/>
      <c r="M902" s="482"/>
      <c r="N902" s="482"/>
      <c r="O902" s="482"/>
      <c r="P902" s="482"/>
      <c r="Q902" s="482"/>
      <c r="R902" s="482"/>
      <c r="S902" s="482"/>
      <c r="T902" s="482"/>
      <c r="U902" s="482"/>
      <c r="V902" s="482"/>
      <c r="W902" s="482"/>
      <c r="X902" s="482"/>
      <c r="Y902" s="482"/>
      <c r="Z902" s="482"/>
      <c r="AA902" s="482"/>
      <c r="AB902" s="482"/>
      <c r="AC902" s="482"/>
      <c r="AD902" s="482"/>
      <c r="AE902" s="482"/>
      <c r="AF902" s="482"/>
      <c r="AG902" s="482"/>
      <c r="AH902" s="482"/>
      <c r="AI902" s="482"/>
      <c r="AJ902" s="482"/>
      <c r="AK902" s="482"/>
      <c r="AL902" s="482"/>
      <c r="AM902" s="482"/>
      <c r="AN902" s="482"/>
      <c r="AO902" s="482"/>
      <c r="AP902" s="482"/>
    </row>
    <row r="903" spans="1:42" ht="12.75" customHeight="1" x14ac:dyDescent="0.2">
      <c r="A903" s="482"/>
      <c r="B903" s="482"/>
      <c r="C903" s="482"/>
      <c r="D903" s="482"/>
      <c r="E903" s="482"/>
      <c r="F903" s="482"/>
      <c r="G903" s="482"/>
      <c r="H903" s="482"/>
      <c r="I903" s="482"/>
      <c r="J903" s="482"/>
      <c r="K903" s="482"/>
      <c r="L903" s="482"/>
      <c r="M903" s="482"/>
      <c r="N903" s="482"/>
      <c r="O903" s="482"/>
      <c r="P903" s="482"/>
      <c r="Q903" s="482"/>
      <c r="R903" s="482"/>
      <c r="S903" s="482"/>
      <c r="T903" s="482"/>
      <c r="U903" s="482"/>
      <c r="V903" s="482"/>
      <c r="W903" s="482"/>
      <c r="X903" s="482"/>
      <c r="Y903" s="482"/>
      <c r="Z903" s="482"/>
      <c r="AA903" s="482"/>
      <c r="AB903" s="482"/>
      <c r="AC903" s="482"/>
      <c r="AD903" s="482"/>
      <c r="AE903" s="482"/>
      <c r="AF903" s="482"/>
      <c r="AG903" s="482"/>
      <c r="AH903" s="482"/>
      <c r="AI903" s="482"/>
      <c r="AJ903" s="482"/>
      <c r="AK903" s="482"/>
      <c r="AL903" s="482"/>
      <c r="AM903" s="482"/>
      <c r="AN903" s="482"/>
      <c r="AO903" s="482"/>
      <c r="AP903" s="482"/>
    </row>
    <row r="904" spans="1:42" ht="12.75" customHeight="1" x14ac:dyDescent="0.2">
      <c r="A904" s="482"/>
      <c r="B904" s="482"/>
      <c r="C904" s="482"/>
      <c r="D904" s="482"/>
      <c r="E904" s="482"/>
      <c r="F904" s="482"/>
      <c r="G904" s="482"/>
      <c r="H904" s="482"/>
      <c r="I904" s="482"/>
      <c r="J904" s="482"/>
      <c r="K904" s="482"/>
      <c r="L904" s="482"/>
      <c r="M904" s="482"/>
      <c r="N904" s="482"/>
      <c r="O904" s="482"/>
      <c r="P904" s="482"/>
      <c r="Q904" s="482"/>
      <c r="R904" s="482"/>
      <c r="S904" s="482"/>
      <c r="T904" s="482"/>
      <c r="U904" s="482"/>
      <c r="V904" s="482"/>
      <c r="W904" s="482"/>
      <c r="X904" s="482"/>
      <c r="Y904" s="482"/>
      <c r="Z904" s="482"/>
      <c r="AA904" s="482"/>
      <c r="AB904" s="482"/>
      <c r="AC904" s="482"/>
      <c r="AD904" s="482"/>
      <c r="AE904" s="482"/>
      <c r="AF904" s="482"/>
      <c r="AG904" s="482"/>
      <c r="AH904" s="482"/>
      <c r="AI904" s="482"/>
      <c r="AJ904" s="482"/>
      <c r="AK904" s="482"/>
      <c r="AL904" s="482"/>
      <c r="AM904" s="482"/>
      <c r="AN904" s="482"/>
      <c r="AO904" s="482"/>
      <c r="AP904" s="482"/>
    </row>
    <row r="905" spans="1:42" ht="12.75" customHeight="1" x14ac:dyDescent="0.2">
      <c r="A905" s="482"/>
      <c r="B905" s="482"/>
      <c r="C905" s="482"/>
      <c r="D905" s="482"/>
      <c r="E905" s="482"/>
      <c r="F905" s="482"/>
      <c r="G905" s="482"/>
      <c r="H905" s="482"/>
      <c r="I905" s="482"/>
      <c r="J905" s="482"/>
      <c r="K905" s="482"/>
      <c r="L905" s="482"/>
      <c r="M905" s="482"/>
      <c r="N905" s="482"/>
      <c r="O905" s="482"/>
      <c r="P905" s="482"/>
      <c r="Q905" s="482"/>
      <c r="R905" s="482"/>
      <c r="S905" s="482"/>
      <c r="T905" s="482"/>
      <c r="U905" s="482"/>
      <c r="V905" s="482"/>
      <c r="W905" s="482"/>
      <c r="X905" s="482"/>
      <c r="Y905" s="482"/>
      <c r="Z905" s="482"/>
      <c r="AA905" s="482"/>
      <c r="AB905" s="482"/>
      <c r="AC905" s="482"/>
      <c r="AD905" s="482"/>
      <c r="AE905" s="482"/>
      <c r="AF905" s="482"/>
      <c r="AG905" s="482"/>
      <c r="AH905" s="482"/>
      <c r="AI905" s="482"/>
      <c r="AJ905" s="482"/>
      <c r="AK905" s="482"/>
      <c r="AL905" s="482"/>
      <c r="AM905" s="482"/>
      <c r="AN905" s="482"/>
      <c r="AO905" s="482"/>
      <c r="AP905" s="482"/>
    </row>
    <row r="906" spans="1:42" ht="12.75" customHeight="1" x14ac:dyDescent="0.2">
      <c r="A906" s="482"/>
      <c r="B906" s="482"/>
      <c r="C906" s="482"/>
      <c r="D906" s="482"/>
      <c r="E906" s="482"/>
      <c r="F906" s="482"/>
      <c r="G906" s="482"/>
      <c r="H906" s="482"/>
      <c r="I906" s="482"/>
      <c r="J906" s="482"/>
      <c r="K906" s="482"/>
      <c r="L906" s="482"/>
      <c r="M906" s="482"/>
      <c r="N906" s="482"/>
      <c r="O906" s="482"/>
      <c r="P906" s="482"/>
      <c r="Q906" s="482"/>
      <c r="R906" s="482"/>
      <c r="S906" s="482"/>
      <c r="T906" s="482"/>
      <c r="U906" s="482"/>
      <c r="V906" s="482"/>
      <c r="W906" s="482"/>
      <c r="X906" s="482"/>
      <c r="Y906" s="482"/>
      <c r="Z906" s="482"/>
      <c r="AA906" s="482"/>
      <c r="AB906" s="482"/>
      <c r="AC906" s="482"/>
      <c r="AD906" s="482"/>
      <c r="AE906" s="482"/>
      <c r="AF906" s="482"/>
      <c r="AG906" s="482"/>
      <c r="AH906" s="482"/>
      <c r="AI906" s="482"/>
      <c r="AJ906" s="482"/>
      <c r="AK906" s="482"/>
      <c r="AL906" s="482"/>
      <c r="AM906" s="482"/>
      <c r="AN906" s="482"/>
      <c r="AO906" s="482"/>
      <c r="AP906" s="482"/>
    </row>
    <row r="907" spans="1:42" ht="12.75" customHeight="1" x14ac:dyDescent="0.2">
      <c r="A907" s="482"/>
      <c r="B907" s="482"/>
      <c r="C907" s="482"/>
      <c r="D907" s="482"/>
      <c r="E907" s="482"/>
      <c r="F907" s="482"/>
      <c r="G907" s="482"/>
      <c r="H907" s="482"/>
      <c r="I907" s="482"/>
      <c r="J907" s="482"/>
      <c r="K907" s="482"/>
      <c r="L907" s="482"/>
      <c r="M907" s="482"/>
      <c r="N907" s="482"/>
      <c r="O907" s="482"/>
      <c r="P907" s="482"/>
      <c r="Q907" s="482"/>
      <c r="R907" s="482"/>
      <c r="S907" s="482"/>
      <c r="T907" s="482"/>
      <c r="U907" s="482"/>
      <c r="V907" s="482"/>
      <c r="W907" s="482"/>
      <c r="X907" s="482"/>
      <c r="Y907" s="482"/>
      <c r="Z907" s="482"/>
      <c r="AA907" s="482"/>
      <c r="AB907" s="482"/>
      <c r="AC907" s="482"/>
      <c r="AD907" s="482"/>
      <c r="AE907" s="482"/>
      <c r="AF907" s="482"/>
      <c r="AG907" s="482"/>
      <c r="AH907" s="482"/>
      <c r="AI907" s="482"/>
      <c r="AJ907" s="482"/>
      <c r="AK907" s="482"/>
      <c r="AL907" s="482"/>
      <c r="AM907" s="482"/>
      <c r="AN907" s="482"/>
      <c r="AO907" s="482"/>
      <c r="AP907" s="482"/>
    </row>
    <row r="908" spans="1:42" ht="12.75" customHeight="1" x14ac:dyDescent="0.2">
      <c r="A908" s="482"/>
      <c r="B908" s="482"/>
      <c r="C908" s="482"/>
      <c r="D908" s="482"/>
      <c r="E908" s="482"/>
      <c r="F908" s="482"/>
      <c r="G908" s="482"/>
      <c r="H908" s="482"/>
      <c r="I908" s="482"/>
      <c r="J908" s="482"/>
      <c r="K908" s="482"/>
      <c r="L908" s="482"/>
      <c r="M908" s="482"/>
      <c r="N908" s="482"/>
      <c r="O908" s="482"/>
      <c r="P908" s="482"/>
      <c r="Q908" s="482"/>
      <c r="R908" s="482"/>
      <c r="S908" s="482"/>
      <c r="T908" s="482"/>
      <c r="U908" s="482"/>
      <c r="V908" s="482"/>
      <c r="W908" s="482"/>
      <c r="X908" s="482"/>
      <c r="Y908" s="482"/>
      <c r="Z908" s="482"/>
      <c r="AA908" s="482"/>
      <c r="AB908" s="482"/>
      <c r="AC908" s="482"/>
      <c r="AD908" s="482"/>
      <c r="AE908" s="482"/>
      <c r="AF908" s="482"/>
      <c r="AG908" s="482"/>
      <c r="AH908" s="482"/>
      <c r="AI908" s="482"/>
      <c r="AJ908" s="482"/>
      <c r="AK908" s="482"/>
      <c r="AL908" s="482"/>
      <c r="AM908" s="482"/>
      <c r="AN908" s="482"/>
      <c r="AO908" s="482"/>
      <c r="AP908" s="482"/>
    </row>
    <row r="909" spans="1:42" ht="12.75" customHeight="1" x14ac:dyDescent="0.2">
      <c r="A909" s="482"/>
      <c r="B909" s="482"/>
      <c r="C909" s="482"/>
      <c r="D909" s="482"/>
      <c r="E909" s="482"/>
      <c r="F909" s="482"/>
      <c r="G909" s="482"/>
      <c r="H909" s="482"/>
      <c r="I909" s="482"/>
      <c r="J909" s="482"/>
      <c r="K909" s="482"/>
      <c r="L909" s="482"/>
      <c r="M909" s="482"/>
      <c r="N909" s="482"/>
      <c r="O909" s="482"/>
      <c r="P909" s="482"/>
      <c r="Q909" s="482"/>
      <c r="R909" s="482"/>
      <c r="S909" s="482"/>
      <c r="T909" s="482"/>
      <c r="U909" s="482"/>
      <c r="V909" s="482"/>
      <c r="W909" s="482"/>
      <c r="X909" s="482"/>
      <c r="Y909" s="482"/>
      <c r="Z909" s="482"/>
      <c r="AA909" s="482"/>
      <c r="AB909" s="482"/>
      <c r="AC909" s="482"/>
      <c r="AD909" s="482"/>
      <c r="AE909" s="482"/>
      <c r="AF909" s="482"/>
      <c r="AG909" s="482"/>
      <c r="AH909" s="482"/>
      <c r="AI909" s="482"/>
      <c r="AJ909" s="482"/>
      <c r="AK909" s="482"/>
      <c r="AL909" s="482"/>
      <c r="AM909" s="482"/>
      <c r="AN909" s="482"/>
      <c r="AO909" s="482"/>
      <c r="AP909" s="482"/>
    </row>
    <row r="910" spans="1:42" ht="12.75" customHeight="1" x14ac:dyDescent="0.2">
      <c r="A910" s="482"/>
      <c r="B910" s="482"/>
      <c r="C910" s="482"/>
      <c r="D910" s="482"/>
      <c r="E910" s="482"/>
      <c r="F910" s="482"/>
      <c r="G910" s="482"/>
      <c r="H910" s="482"/>
      <c r="I910" s="482"/>
      <c r="J910" s="482"/>
      <c r="K910" s="482"/>
      <c r="L910" s="482"/>
      <c r="M910" s="482"/>
      <c r="N910" s="482"/>
      <c r="O910" s="482"/>
      <c r="P910" s="482"/>
      <c r="Q910" s="482"/>
      <c r="R910" s="482"/>
      <c r="S910" s="482"/>
      <c r="T910" s="482"/>
      <c r="U910" s="482"/>
      <c r="V910" s="482"/>
      <c r="W910" s="482"/>
      <c r="X910" s="482"/>
      <c r="Y910" s="482"/>
      <c r="Z910" s="482"/>
      <c r="AA910" s="482"/>
      <c r="AB910" s="482"/>
      <c r="AC910" s="482"/>
      <c r="AD910" s="482"/>
      <c r="AE910" s="482"/>
      <c r="AF910" s="482"/>
      <c r="AG910" s="482"/>
      <c r="AH910" s="482"/>
      <c r="AI910" s="482"/>
      <c r="AJ910" s="482"/>
      <c r="AK910" s="482"/>
      <c r="AL910" s="482"/>
      <c r="AM910" s="482"/>
      <c r="AN910" s="482"/>
      <c r="AO910" s="482"/>
      <c r="AP910" s="482"/>
    </row>
    <row r="911" spans="1:42" ht="12.75" customHeight="1" x14ac:dyDescent="0.2">
      <c r="A911" s="482"/>
      <c r="B911" s="482"/>
      <c r="C911" s="482"/>
      <c r="D911" s="482"/>
      <c r="E911" s="482"/>
      <c r="F911" s="482"/>
      <c r="G911" s="482"/>
      <c r="H911" s="482"/>
      <c r="I911" s="482"/>
      <c r="J911" s="482"/>
      <c r="K911" s="482"/>
      <c r="L911" s="482"/>
      <c r="M911" s="482"/>
      <c r="N911" s="482"/>
      <c r="O911" s="482"/>
      <c r="P911" s="482"/>
      <c r="Q911" s="482"/>
      <c r="R911" s="482"/>
      <c r="S911" s="482"/>
      <c r="T911" s="482"/>
      <c r="U911" s="482"/>
      <c r="V911" s="482"/>
      <c r="W911" s="482"/>
      <c r="X911" s="482"/>
      <c r="Y911" s="482"/>
      <c r="Z911" s="482"/>
      <c r="AA911" s="482"/>
      <c r="AB911" s="482"/>
      <c r="AC911" s="482"/>
      <c r="AD911" s="482"/>
      <c r="AE911" s="482"/>
      <c r="AF911" s="482"/>
      <c r="AG911" s="482"/>
      <c r="AH911" s="482"/>
      <c r="AI911" s="482"/>
      <c r="AJ911" s="482"/>
      <c r="AK911" s="482"/>
      <c r="AL911" s="482"/>
      <c r="AM911" s="482"/>
      <c r="AN911" s="482"/>
      <c r="AO911" s="482"/>
      <c r="AP911" s="482"/>
    </row>
    <row r="912" spans="1:42" ht="12.75" customHeight="1" x14ac:dyDescent="0.2">
      <c r="A912" s="482"/>
      <c r="B912" s="482"/>
      <c r="C912" s="482"/>
      <c r="D912" s="482"/>
      <c r="E912" s="482"/>
      <c r="F912" s="482"/>
      <c r="G912" s="482"/>
      <c r="H912" s="482"/>
      <c r="I912" s="482"/>
      <c r="J912" s="482"/>
      <c r="K912" s="482"/>
      <c r="L912" s="482"/>
      <c r="M912" s="482"/>
      <c r="N912" s="482"/>
      <c r="O912" s="482"/>
      <c r="P912" s="482"/>
      <c r="Q912" s="482"/>
      <c r="R912" s="482"/>
      <c r="S912" s="482"/>
      <c r="T912" s="482"/>
      <c r="U912" s="482"/>
      <c r="V912" s="482"/>
      <c r="W912" s="482"/>
      <c r="X912" s="482"/>
      <c r="Y912" s="482"/>
      <c r="Z912" s="482"/>
      <c r="AA912" s="482"/>
      <c r="AB912" s="482"/>
      <c r="AC912" s="482"/>
      <c r="AD912" s="482"/>
      <c r="AE912" s="482"/>
      <c r="AF912" s="482"/>
      <c r="AG912" s="482"/>
      <c r="AH912" s="482"/>
      <c r="AI912" s="482"/>
      <c r="AJ912" s="482"/>
      <c r="AK912" s="482"/>
      <c r="AL912" s="482"/>
      <c r="AM912" s="482"/>
      <c r="AN912" s="482"/>
      <c r="AO912" s="482"/>
      <c r="AP912" s="482"/>
    </row>
    <row r="913" spans="1:42" ht="12.75" customHeight="1" x14ac:dyDescent="0.2">
      <c r="A913" s="482"/>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482"/>
      <c r="AC913" s="482"/>
      <c r="AD913" s="482"/>
      <c r="AE913" s="482"/>
      <c r="AF913" s="482"/>
      <c r="AG913" s="482"/>
      <c r="AH913" s="482"/>
      <c r="AI913" s="482"/>
      <c r="AJ913" s="482"/>
      <c r="AK913" s="482"/>
      <c r="AL913" s="482"/>
      <c r="AM913" s="482"/>
      <c r="AN913" s="482"/>
      <c r="AO913" s="482"/>
      <c r="AP913" s="482"/>
    </row>
    <row r="914" spans="1:42" ht="12.75" customHeight="1" x14ac:dyDescent="0.2">
      <c r="A914" s="482"/>
      <c r="B914" s="482"/>
      <c r="C914" s="482"/>
      <c r="D914" s="482"/>
      <c r="E914" s="482"/>
      <c r="F914" s="482"/>
      <c r="G914" s="482"/>
      <c r="H914" s="482"/>
      <c r="I914" s="482"/>
      <c r="J914" s="482"/>
      <c r="K914" s="482"/>
      <c r="L914" s="482"/>
      <c r="M914" s="482"/>
      <c r="N914" s="482"/>
      <c r="O914" s="482"/>
      <c r="P914" s="482"/>
      <c r="Q914" s="482"/>
      <c r="R914" s="482"/>
      <c r="S914" s="482"/>
      <c r="T914" s="482"/>
      <c r="U914" s="482"/>
      <c r="V914" s="482"/>
      <c r="W914" s="482"/>
      <c r="X914" s="482"/>
      <c r="Y914" s="482"/>
      <c r="Z914" s="482"/>
      <c r="AA914" s="482"/>
      <c r="AB914" s="482"/>
      <c r="AC914" s="482"/>
      <c r="AD914" s="482"/>
      <c r="AE914" s="482"/>
      <c r="AF914" s="482"/>
      <c r="AG914" s="482"/>
      <c r="AH914" s="482"/>
      <c r="AI914" s="482"/>
      <c r="AJ914" s="482"/>
      <c r="AK914" s="482"/>
      <c r="AL914" s="482"/>
      <c r="AM914" s="482"/>
      <c r="AN914" s="482"/>
      <c r="AO914" s="482"/>
      <c r="AP914" s="482"/>
    </row>
    <row r="915" spans="1:42" ht="12.75" customHeight="1" x14ac:dyDescent="0.2">
      <c r="A915" s="482"/>
      <c r="B915" s="482"/>
      <c r="C915" s="482"/>
      <c r="D915" s="482"/>
      <c r="E915" s="482"/>
      <c r="F915" s="482"/>
      <c r="G915" s="482"/>
      <c r="H915" s="482"/>
      <c r="I915" s="482"/>
      <c r="J915" s="482"/>
      <c r="K915" s="482"/>
      <c r="L915" s="482"/>
      <c r="M915" s="482"/>
      <c r="N915" s="482"/>
      <c r="O915" s="482"/>
      <c r="P915" s="482"/>
      <c r="Q915" s="482"/>
      <c r="R915" s="482"/>
      <c r="S915" s="482"/>
      <c r="T915" s="482"/>
      <c r="U915" s="482"/>
      <c r="V915" s="482"/>
      <c r="W915" s="482"/>
      <c r="X915" s="482"/>
      <c r="Y915" s="482"/>
      <c r="Z915" s="482"/>
      <c r="AA915" s="482"/>
      <c r="AB915" s="482"/>
      <c r="AC915" s="482"/>
      <c r="AD915" s="482"/>
      <c r="AE915" s="482"/>
      <c r="AF915" s="482"/>
      <c r="AG915" s="482"/>
      <c r="AH915" s="482"/>
      <c r="AI915" s="482"/>
      <c r="AJ915" s="482"/>
      <c r="AK915" s="482"/>
      <c r="AL915" s="482"/>
      <c r="AM915" s="482"/>
      <c r="AN915" s="482"/>
      <c r="AO915" s="482"/>
      <c r="AP915" s="482"/>
    </row>
    <row r="916" spans="1:42" ht="12.75" customHeight="1" x14ac:dyDescent="0.2">
      <c r="A916" s="482"/>
      <c r="B916" s="482"/>
      <c r="C916" s="482"/>
      <c r="D916" s="482"/>
      <c r="E916" s="482"/>
      <c r="F916" s="482"/>
      <c r="G916" s="482"/>
      <c r="H916" s="482"/>
      <c r="I916" s="482"/>
      <c r="J916" s="482"/>
      <c r="K916" s="482"/>
      <c r="L916" s="482"/>
      <c r="M916" s="482"/>
      <c r="N916" s="482"/>
      <c r="O916" s="482"/>
      <c r="P916" s="482"/>
      <c r="Q916" s="482"/>
      <c r="R916" s="482"/>
      <c r="S916" s="482"/>
      <c r="T916" s="482"/>
      <c r="U916" s="482"/>
      <c r="V916" s="482"/>
      <c r="W916" s="482"/>
      <c r="X916" s="482"/>
      <c r="Y916" s="482"/>
      <c r="Z916" s="482"/>
      <c r="AA916" s="482"/>
      <c r="AB916" s="482"/>
      <c r="AC916" s="482"/>
      <c r="AD916" s="482"/>
      <c r="AE916" s="482"/>
      <c r="AF916" s="482"/>
      <c r="AG916" s="482"/>
      <c r="AH916" s="482"/>
      <c r="AI916" s="482"/>
      <c r="AJ916" s="482"/>
      <c r="AK916" s="482"/>
      <c r="AL916" s="482"/>
      <c r="AM916" s="482"/>
      <c r="AN916" s="482"/>
      <c r="AO916" s="482"/>
      <c r="AP916" s="482"/>
    </row>
    <row r="917" spans="1:42" ht="12.75" customHeight="1" x14ac:dyDescent="0.2">
      <c r="A917" s="482"/>
      <c r="B917" s="482"/>
      <c r="C917" s="482"/>
      <c r="D917" s="482"/>
      <c r="E917" s="482"/>
      <c r="F917" s="482"/>
      <c r="G917" s="482"/>
      <c r="H917" s="482"/>
      <c r="I917" s="482"/>
      <c r="J917" s="482"/>
      <c r="K917" s="482"/>
      <c r="L917" s="482"/>
      <c r="M917" s="482"/>
      <c r="N917" s="482"/>
      <c r="O917" s="482"/>
      <c r="P917" s="482"/>
      <c r="Q917" s="482"/>
      <c r="R917" s="482"/>
      <c r="S917" s="482"/>
      <c r="T917" s="482"/>
      <c r="U917" s="482"/>
      <c r="V917" s="482"/>
      <c r="W917" s="482"/>
      <c r="X917" s="482"/>
      <c r="Y917" s="482"/>
      <c r="Z917" s="482"/>
      <c r="AA917" s="482"/>
      <c r="AB917" s="482"/>
      <c r="AC917" s="482"/>
      <c r="AD917" s="482"/>
      <c r="AE917" s="482"/>
      <c r="AF917" s="482"/>
      <c r="AG917" s="482"/>
      <c r="AH917" s="482"/>
      <c r="AI917" s="482"/>
      <c r="AJ917" s="482"/>
      <c r="AK917" s="482"/>
      <c r="AL917" s="482"/>
      <c r="AM917" s="482"/>
      <c r="AN917" s="482"/>
      <c r="AO917" s="482"/>
      <c r="AP917" s="482"/>
    </row>
    <row r="918" spans="1:42" ht="12.75" customHeight="1" x14ac:dyDescent="0.2">
      <c r="A918" s="482"/>
      <c r="B918" s="482"/>
      <c r="C918" s="482"/>
      <c r="D918" s="482"/>
      <c r="E918" s="482"/>
      <c r="F918" s="482"/>
      <c r="G918" s="482"/>
      <c r="H918" s="482"/>
      <c r="I918" s="482"/>
      <c r="J918" s="482"/>
      <c r="K918" s="482"/>
      <c r="L918" s="482"/>
      <c r="M918" s="482"/>
      <c r="N918" s="482"/>
      <c r="O918" s="482"/>
      <c r="P918" s="482"/>
      <c r="Q918" s="482"/>
      <c r="R918" s="482"/>
      <c r="S918" s="482"/>
      <c r="T918" s="482"/>
      <c r="U918" s="482"/>
      <c r="V918" s="482"/>
      <c r="W918" s="482"/>
      <c r="X918" s="482"/>
      <c r="Y918" s="482"/>
      <c r="Z918" s="482"/>
      <c r="AA918" s="482"/>
      <c r="AB918" s="482"/>
      <c r="AC918" s="482"/>
      <c r="AD918" s="482"/>
      <c r="AE918" s="482"/>
      <c r="AF918" s="482"/>
      <c r="AG918" s="482"/>
      <c r="AH918" s="482"/>
      <c r="AI918" s="482"/>
      <c r="AJ918" s="482"/>
      <c r="AK918" s="482"/>
      <c r="AL918" s="482"/>
      <c r="AM918" s="482"/>
      <c r="AN918" s="482"/>
      <c r="AO918" s="482"/>
      <c r="AP918" s="482"/>
    </row>
    <row r="919" spans="1:42" ht="12.75" customHeight="1" x14ac:dyDescent="0.2">
      <c r="A919" s="482"/>
      <c r="B919" s="482"/>
      <c r="C919" s="482"/>
      <c r="D919" s="482"/>
      <c r="E919" s="482"/>
      <c r="F919" s="482"/>
      <c r="G919" s="482"/>
      <c r="H919" s="482"/>
      <c r="I919" s="482"/>
      <c r="J919" s="482"/>
      <c r="K919" s="482"/>
      <c r="L919" s="482"/>
      <c r="M919" s="482"/>
      <c r="N919" s="482"/>
      <c r="O919" s="482"/>
      <c r="P919" s="482"/>
      <c r="Q919" s="482"/>
      <c r="R919" s="482"/>
      <c r="S919" s="482"/>
      <c r="T919" s="482"/>
      <c r="U919" s="482"/>
      <c r="V919" s="482"/>
      <c r="W919" s="482"/>
      <c r="X919" s="482"/>
      <c r="Y919" s="482"/>
      <c r="Z919" s="482"/>
      <c r="AA919" s="482"/>
      <c r="AB919" s="482"/>
      <c r="AC919" s="482"/>
      <c r="AD919" s="482"/>
      <c r="AE919" s="482"/>
      <c r="AF919" s="482"/>
      <c r="AG919" s="482"/>
      <c r="AH919" s="482"/>
      <c r="AI919" s="482"/>
      <c r="AJ919" s="482"/>
      <c r="AK919" s="482"/>
      <c r="AL919" s="482"/>
      <c r="AM919" s="482"/>
      <c r="AN919" s="482"/>
      <c r="AO919" s="482"/>
      <c r="AP919" s="482"/>
    </row>
    <row r="920" spans="1:42" ht="12.75" customHeight="1" x14ac:dyDescent="0.2">
      <c r="A920" s="482"/>
      <c r="B920" s="482"/>
      <c r="C920" s="482"/>
      <c r="D920" s="482"/>
      <c r="E920" s="482"/>
      <c r="F920" s="482"/>
      <c r="G920" s="482"/>
      <c r="H920" s="482"/>
      <c r="I920" s="482"/>
      <c r="J920" s="482"/>
      <c r="K920" s="482"/>
      <c r="L920" s="482"/>
      <c r="M920" s="482"/>
      <c r="N920" s="482"/>
      <c r="O920" s="482"/>
      <c r="P920" s="482"/>
      <c r="Q920" s="482"/>
      <c r="R920" s="482"/>
      <c r="S920" s="482"/>
      <c r="T920" s="482"/>
      <c r="U920" s="482"/>
      <c r="V920" s="482"/>
      <c r="W920" s="482"/>
      <c r="X920" s="482"/>
      <c r="Y920" s="482"/>
      <c r="Z920" s="482"/>
      <c r="AA920" s="482"/>
      <c r="AB920" s="482"/>
      <c r="AC920" s="482"/>
      <c r="AD920" s="482"/>
      <c r="AE920" s="482"/>
      <c r="AF920" s="482"/>
      <c r="AG920" s="482"/>
      <c r="AH920" s="482"/>
      <c r="AI920" s="482"/>
      <c r="AJ920" s="482"/>
      <c r="AK920" s="482"/>
      <c r="AL920" s="482"/>
      <c r="AM920" s="482"/>
      <c r="AN920" s="482"/>
      <c r="AO920" s="482"/>
      <c r="AP920" s="482"/>
    </row>
    <row r="921" spans="1:42" ht="12.75" customHeight="1" x14ac:dyDescent="0.2">
      <c r="A921" s="482"/>
      <c r="B921" s="482"/>
      <c r="C921" s="482"/>
      <c r="D921" s="482"/>
      <c r="E921" s="482"/>
      <c r="F921" s="482"/>
      <c r="G921" s="482"/>
      <c r="H921" s="482"/>
      <c r="I921" s="482"/>
      <c r="J921" s="482"/>
      <c r="K921" s="482"/>
      <c r="L921" s="482"/>
      <c r="M921" s="482"/>
      <c r="N921" s="482"/>
      <c r="O921" s="482"/>
      <c r="P921" s="482"/>
      <c r="Q921" s="482"/>
      <c r="R921" s="482"/>
      <c r="S921" s="482"/>
      <c r="T921" s="482"/>
      <c r="U921" s="482"/>
      <c r="V921" s="482"/>
      <c r="W921" s="482"/>
      <c r="X921" s="482"/>
      <c r="Y921" s="482"/>
      <c r="Z921" s="482"/>
      <c r="AA921" s="482"/>
      <c r="AB921" s="482"/>
      <c r="AC921" s="482"/>
      <c r="AD921" s="482"/>
      <c r="AE921" s="482"/>
      <c r="AF921" s="482"/>
      <c r="AG921" s="482"/>
      <c r="AH921" s="482"/>
      <c r="AI921" s="482"/>
      <c r="AJ921" s="482"/>
      <c r="AK921" s="482"/>
      <c r="AL921" s="482"/>
      <c r="AM921" s="482"/>
      <c r="AN921" s="482"/>
      <c r="AO921" s="482"/>
      <c r="AP921" s="482"/>
    </row>
    <row r="922" spans="1:42" ht="12.75" customHeight="1" x14ac:dyDescent="0.2">
      <c r="A922" s="482"/>
      <c r="B922" s="482"/>
      <c r="C922" s="482"/>
      <c r="D922" s="482"/>
      <c r="E922" s="482"/>
      <c r="F922" s="482"/>
      <c r="G922" s="482"/>
      <c r="H922" s="482"/>
      <c r="I922" s="482"/>
      <c r="J922" s="482"/>
      <c r="K922" s="482"/>
      <c r="L922" s="482"/>
      <c r="M922" s="482"/>
      <c r="N922" s="482"/>
      <c r="O922" s="482"/>
      <c r="P922" s="482"/>
      <c r="Q922" s="482"/>
      <c r="R922" s="482"/>
      <c r="S922" s="482"/>
      <c r="T922" s="482"/>
      <c r="U922" s="482"/>
      <c r="V922" s="482"/>
      <c r="W922" s="482"/>
      <c r="X922" s="482"/>
      <c r="Y922" s="482"/>
      <c r="Z922" s="482"/>
      <c r="AA922" s="482"/>
      <c r="AB922" s="482"/>
      <c r="AC922" s="482"/>
      <c r="AD922" s="482"/>
      <c r="AE922" s="482"/>
      <c r="AF922" s="482"/>
      <c r="AG922" s="482"/>
      <c r="AH922" s="482"/>
      <c r="AI922" s="482"/>
      <c r="AJ922" s="482"/>
      <c r="AK922" s="482"/>
      <c r="AL922" s="482"/>
      <c r="AM922" s="482"/>
      <c r="AN922" s="482"/>
      <c r="AO922" s="482"/>
      <c r="AP922" s="482"/>
    </row>
    <row r="923" spans="1:42" ht="12.75" customHeight="1" x14ac:dyDescent="0.2">
      <c r="A923" s="482"/>
      <c r="B923" s="482"/>
      <c r="C923" s="482"/>
      <c r="D923" s="482"/>
      <c r="E923" s="482"/>
      <c r="F923" s="482"/>
      <c r="G923" s="482"/>
      <c r="H923" s="482"/>
      <c r="I923" s="482"/>
      <c r="J923" s="482"/>
      <c r="K923" s="482"/>
      <c r="L923" s="482"/>
      <c r="M923" s="482"/>
      <c r="N923" s="482"/>
      <c r="O923" s="482"/>
      <c r="P923" s="482"/>
      <c r="Q923" s="482"/>
      <c r="R923" s="482"/>
      <c r="S923" s="482"/>
      <c r="T923" s="482"/>
      <c r="U923" s="482"/>
      <c r="V923" s="482"/>
      <c r="W923" s="482"/>
      <c r="X923" s="482"/>
      <c r="Y923" s="482"/>
      <c r="Z923" s="482"/>
      <c r="AA923" s="482"/>
      <c r="AB923" s="482"/>
      <c r="AC923" s="482"/>
      <c r="AD923" s="482"/>
      <c r="AE923" s="482"/>
      <c r="AF923" s="482"/>
      <c r="AG923" s="482"/>
      <c r="AH923" s="482"/>
      <c r="AI923" s="482"/>
      <c r="AJ923" s="482"/>
      <c r="AK923" s="482"/>
      <c r="AL923" s="482"/>
      <c r="AM923" s="482"/>
      <c r="AN923" s="482"/>
      <c r="AO923" s="482"/>
      <c r="AP923" s="482"/>
    </row>
    <row r="924" spans="1:42" ht="12.75" customHeight="1" x14ac:dyDescent="0.2">
      <c r="A924" s="482"/>
      <c r="B924" s="482"/>
      <c r="C924" s="482"/>
      <c r="D924" s="482"/>
      <c r="E924" s="482"/>
      <c r="F924" s="482"/>
      <c r="G924" s="482"/>
      <c r="H924" s="482"/>
      <c r="I924" s="482"/>
      <c r="J924" s="482"/>
      <c r="K924" s="482"/>
      <c r="L924" s="482"/>
      <c r="M924" s="482"/>
      <c r="N924" s="482"/>
      <c r="O924" s="482"/>
      <c r="P924" s="482"/>
      <c r="Q924" s="482"/>
      <c r="R924" s="482"/>
      <c r="S924" s="482"/>
      <c r="T924" s="482"/>
      <c r="U924" s="482"/>
      <c r="V924" s="482"/>
      <c r="W924" s="482"/>
      <c r="X924" s="482"/>
      <c r="Y924" s="482"/>
      <c r="Z924" s="482"/>
      <c r="AA924" s="482"/>
      <c r="AB924" s="482"/>
      <c r="AC924" s="482"/>
      <c r="AD924" s="482"/>
      <c r="AE924" s="482"/>
      <c r="AF924" s="482"/>
      <c r="AG924" s="482"/>
      <c r="AH924" s="482"/>
      <c r="AI924" s="482"/>
      <c r="AJ924" s="482"/>
      <c r="AK924" s="482"/>
      <c r="AL924" s="482"/>
      <c r="AM924" s="482"/>
      <c r="AN924" s="482"/>
      <c r="AO924" s="482"/>
      <c r="AP924" s="482"/>
    </row>
    <row r="925" spans="1:42" ht="12.75" customHeight="1" x14ac:dyDescent="0.2">
      <c r="A925" s="482"/>
      <c r="B925" s="482"/>
      <c r="C925" s="482"/>
      <c r="D925" s="482"/>
      <c r="E925" s="482"/>
      <c r="F925" s="482"/>
      <c r="G925" s="482"/>
      <c r="H925" s="482"/>
      <c r="I925" s="482"/>
      <c r="J925" s="482"/>
      <c r="K925" s="482"/>
      <c r="L925" s="482"/>
      <c r="M925" s="482"/>
      <c r="N925" s="482"/>
      <c r="O925" s="482"/>
      <c r="P925" s="482"/>
      <c r="Q925" s="482"/>
      <c r="R925" s="482"/>
      <c r="S925" s="482"/>
      <c r="T925" s="482"/>
      <c r="U925" s="482"/>
      <c r="V925" s="482"/>
      <c r="W925" s="482"/>
      <c r="X925" s="482"/>
      <c r="Y925" s="482"/>
      <c r="Z925" s="482"/>
      <c r="AA925" s="482"/>
      <c r="AB925" s="482"/>
      <c r="AC925" s="482"/>
      <c r="AD925" s="482"/>
      <c r="AE925" s="482"/>
      <c r="AF925" s="482"/>
      <c r="AG925" s="482"/>
      <c r="AH925" s="482"/>
      <c r="AI925" s="482"/>
      <c r="AJ925" s="482"/>
      <c r="AK925" s="482"/>
      <c r="AL925" s="482"/>
      <c r="AM925" s="482"/>
      <c r="AN925" s="482"/>
      <c r="AO925" s="482"/>
      <c r="AP925" s="482"/>
    </row>
    <row r="926" spans="1:42" ht="12.75" customHeight="1" x14ac:dyDescent="0.2">
      <c r="A926" s="482"/>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82"/>
      <c r="Z926" s="482"/>
      <c r="AA926" s="482"/>
      <c r="AB926" s="482"/>
      <c r="AC926" s="482"/>
      <c r="AD926" s="482"/>
      <c r="AE926" s="482"/>
      <c r="AF926" s="482"/>
      <c r="AG926" s="482"/>
      <c r="AH926" s="482"/>
      <c r="AI926" s="482"/>
      <c r="AJ926" s="482"/>
      <c r="AK926" s="482"/>
      <c r="AL926" s="482"/>
      <c r="AM926" s="482"/>
      <c r="AN926" s="482"/>
      <c r="AO926" s="482"/>
      <c r="AP926" s="482"/>
    </row>
    <row r="927" spans="1:42" ht="12.75" customHeight="1" x14ac:dyDescent="0.2">
      <c r="A927" s="482"/>
      <c r="B927" s="482"/>
      <c r="C927" s="482"/>
      <c r="D927" s="482"/>
      <c r="E927" s="482"/>
      <c r="F927" s="482"/>
      <c r="G927" s="482"/>
      <c r="H927" s="482"/>
      <c r="I927" s="482"/>
      <c r="J927" s="482"/>
      <c r="K927" s="482"/>
      <c r="L927" s="482"/>
      <c r="M927" s="482"/>
      <c r="N927" s="482"/>
      <c r="O927" s="482"/>
      <c r="P927" s="482"/>
      <c r="Q927" s="482"/>
      <c r="R927" s="482"/>
      <c r="S927" s="482"/>
      <c r="T927" s="482"/>
      <c r="U927" s="482"/>
      <c r="V927" s="482"/>
      <c r="W927" s="482"/>
      <c r="X927" s="482"/>
      <c r="Y927" s="482"/>
      <c r="Z927" s="482"/>
      <c r="AA927" s="482"/>
      <c r="AB927" s="482"/>
      <c r="AC927" s="482"/>
      <c r="AD927" s="482"/>
      <c r="AE927" s="482"/>
      <c r="AF927" s="482"/>
      <c r="AG927" s="482"/>
      <c r="AH927" s="482"/>
      <c r="AI927" s="482"/>
      <c r="AJ927" s="482"/>
      <c r="AK927" s="482"/>
      <c r="AL927" s="482"/>
      <c r="AM927" s="482"/>
      <c r="AN927" s="482"/>
      <c r="AO927" s="482"/>
      <c r="AP927" s="482"/>
    </row>
    <row r="928" spans="1:42" ht="12.75" customHeight="1" x14ac:dyDescent="0.2">
      <c r="A928" s="482"/>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2"/>
      <c r="Z928" s="482"/>
      <c r="AA928" s="482"/>
      <c r="AB928" s="482"/>
      <c r="AC928" s="482"/>
      <c r="AD928" s="482"/>
      <c r="AE928" s="482"/>
      <c r="AF928" s="482"/>
      <c r="AG928" s="482"/>
      <c r="AH928" s="482"/>
      <c r="AI928" s="482"/>
      <c r="AJ928" s="482"/>
      <c r="AK928" s="482"/>
      <c r="AL928" s="482"/>
      <c r="AM928" s="482"/>
      <c r="AN928" s="482"/>
      <c r="AO928" s="482"/>
      <c r="AP928" s="482"/>
    </row>
    <row r="929" spans="1:42" ht="12.75" customHeight="1" x14ac:dyDescent="0.2">
      <c r="A929" s="482"/>
      <c r="B929" s="482"/>
      <c r="C929" s="482"/>
      <c r="D929" s="482"/>
      <c r="E929" s="482"/>
      <c r="F929" s="482"/>
      <c r="G929" s="482"/>
      <c r="H929" s="482"/>
      <c r="I929" s="482"/>
      <c r="J929" s="482"/>
      <c r="K929" s="482"/>
      <c r="L929" s="482"/>
      <c r="M929" s="482"/>
      <c r="N929" s="482"/>
      <c r="O929" s="482"/>
      <c r="P929" s="482"/>
      <c r="Q929" s="482"/>
      <c r="R929" s="482"/>
      <c r="S929" s="482"/>
      <c r="T929" s="482"/>
      <c r="U929" s="482"/>
      <c r="V929" s="482"/>
      <c r="W929" s="482"/>
      <c r="X929" s="482"/>
      <c r="Y929" s="482"/>
      <c r="Z929" s="482"/>
      <c r="AA929" s="482"/>
      <c r="AB929" s="482"/>
      <c r="AC929" s="482"/>
      <c r="AD929" s="482"/>
      <c r="AE929" s="482"/>
      <c r="AF929" s="482"/>
      <c r="AG929" s="482"/>
      <c r="AH929" s="482"/>
      <c r="AI929" s="482"/>
      <c r="AJ929" s="482"/>
      <c r="AK929" s="482"/>
      <c r="AL929" s="482"/>
      <c r="AM929" s="482"/>
      <c r="AN929" s="482"/>
      <c r="AO929" s="482"/>
      <c r="AP929" s="482"/>
    </row>
    <row r="930" spans="1:42" ht="12.75" customHeight="1" x14ac:dyDescent="0.2">
      <c r="A930" s="482"/>
      <c r="B930" s="482"/>
      <c r="C930" s="482"/>
      <c r="D930" s="482"/>
      <c r="E930" s="482"/>
      <c r="F930" s="482"/>
      <c r="G930" s="482"/>
      <c r="H930" s="482"/>
      <c r="I930" s="482"/>
      <c r="J930" s="482"/>
      <c r="K930" s="482"/>
      <c r="L930" s="482"/>
      <c r="M930" s="482"/>
      <c r="N930" s="482"/>
      <c r="O930" s="482"/>
      <c r="P930" s="482"/>
      <c r="Q930" s="482"/>
      <c r="R930" s="482"/>
      <c r="S930" s="482"/>
      <c r="T930" s="482"/>
      <c r="U930" s="482"/>
      <c r="V930" s="482"/>
      <c r="W930" s="482"/>
      <c r="X930" s="482"/>
      <c r="Y930" s="482"/>
      <c r="Z930" s="482"/>
      <c r="AA930" s="482"/>
      <c r="AB930" s="482"/>
      <c r="AC930" s="482"/>
      <c r="AD930" s="482"/>
      <c r="AE930" s="482"/>
      <c r="AF930" s="482"/>
      <c r="AG930" s="482"/>
      <c r="AH930" s="482"/>
      <c r="AI930" s="482"/>
      <c r="AJ930" s="482"/>
      <c r="AK930" s="482"/>
      <c r="AL930" s="482"/>
      <c r="AM930" s="482"/>
      <c r="AN930" s="482"/>
      <c r="AO930" s="482"/>
      <c r="AP930" s="482"/>
    </row>
    <row r="931" spans="1:42" ht="12.75" customHeight="1" x14ac:dyDescent="0.2">
      <c r="A931" s="482"/>
      <c r="B931" s="482"/>
      <c r="C931" s="482"/>
      <c r="D931" s="482"/>
      <c r="E931" s="482"/>
      <c r="F931" s="482"/>
      <c r="G931" s="482"/>
      <c r="H931" s="482"/>
      <c r="I931" s="482"/>
      <c r="J931" s="482"/>
      <c r="K931" s="482"/>
      <c r="L931" s="482"/>
      <c r="M931" s="482"/>
      <c r="N931" s="482"/>
      <c r="O931" s="482"/>
      <c r="P931" s="482"/>
      <c r="Q931" s="482"/>
      <c r="R931" s="482"/>
      <c r="S931" s="482"/>
      <c r="T931" s="482"/>
      <c r="U931" s="482"/>
      <c r="V931" s="482"/>
      <c r="W931" s="482"/>
      <c r="X931" s="482"/>
      <c r="Y931" s="482"/>
      <c r="Z931" s="482"/>
      <c r="AA931" s="482"/>
      <c r="AB931" s="482"/>
      <c r="AC931" s="482"/>
      <c r="AD931" s="482"/>
      <c r="AE931" s="482"/>
      <c r="AF931" s="482"/>
      <c r="AG931" s="482"/>
      <c r="AH931" s="482"/>
      <c r="AI931" s="482"/>
      <c r="AJ931" s="482"/>
      <c r="AK931" s="482"/>
      <c r="AL931" s="482"/>
      <c r="AM931" s="482"/>
      <c r="AN931" s="482"/>
      <c r="AO931" s="482"/>
      <c r="AP931" s="482"/>
    </row>
    <row r="932" spans="1:42" ht="12.75" customHeight="1" x14ac:dyDescent="0.2">
      <c r="A932" s="482"/>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82"/>
      <c r="Y932" s="482"/>
      <c r="Z932" s="482"/>
      <c r="AA932" s="482"/>
      <c r="AB932" s="482"/>
      <c r="AC932" s="482"/>
      <c r="AD932" s="482"/>
      <c r="AE932" s="482"/>
      <c r="AF932" s="482"/>
      <c r="AG932" s="482"/>
      <c r="AH932" s="482"/>
      <c r="AI932" s="482"/>
      <c r="AJ932" s="482"/>
      <c r="AK932" s="482"/>
      <c r="AL932" s="482"/>
      <c r="AM932" s="482"/>
      <c r="AN932" s="482"/>
      <c r="AO932" s="482"/>
      <c r="AP932" s="482"/>
    </row>
    <row r="933" spans="1:42" ht="12.75" customHeight="1" x14ac:dyDescent="0.2">
      <c r="A933" s="482"/>
      <c r="B933" s="482"/>
      <c r="C933" s="482"/>
      <c r="D933" s="482"/>
      <c r="E933" s="482"/>
      <c r="F933" s="482"/>
      <c r="G933" s="482"/>
      <c r="H933" s="482"/>
      <c r="I933" s="482"/>
      <c r="J933" s="482"/>
      <c r="K933" s="482"/>
      <c r="L933" s="482"/>
      <c r="M933" s="482"/>
      <c r="N933" s="482"/>
      <c r="O933" s="482"/>
      <c r="P933" s="482"/>
      <c r="Q933" s="482"/>
      <c r="R933" s="482"/>
      <c r="S933" s="482"/>
      <c r="T933" s="482"/>
      <c r="U933" s="482"/>
      <c r="V933" s="482"/>
      <c r="W933" s="482"/>
      <c r="X933" s="482"/>
      <c r="Y933" s="482"/>
      <c r="Z933" s="482"/>
      <c r="AA933" s="482"/>
      <c r="AB933" s="482"/>
      <c r="AC933" s="482"/>
      <c r="AD933" s="482"/>
      <c r="AE933" s="482"/>
      <c r="AF933" s="482"/>
      <c r="AG933" s="482"/>
      <c r="AH933" s="482"/>
      <c r="AI933" s="482"/>
      <c r="AJ933" s="482"/>
      <c r="AK933" s="482"/>
      <c r="AL933" s="482"/>
      <c r="AM933" s="482"/>
      <c r="AN933" s="482"/>
      <c r="AO933" s="482"/>
      <c r="AP933" s="482"/>
    </row>
    <row r="934" spans="1:42" ht="12.75" customHeight="1" x14ac:dyDescent="0.2">
      <c r="A934" s="482"/>
      <c r="B934" s="482"/>
      <c r="C934" s="482"/>
      <c r="D934" s="482"/>
      <c r="E934" s="482"/>
      <c r="F934" s="482"/>
      <c r="G934" s="482"/>
      <c r="H934" s="482"/>
      <c r="I934" s="482"/>
      <c r="J934" s="482"/>
      <c r="K934" s="482"/>
      <c r="L934" s="482"/>
      <c r="M934" s="482"/>
      <c r="N934" s="482"/>
      <c r="O934" s="482"/>
      <c r="P934" s="482"/>
      <c r="Q934" s="482"/>
      <c r="R934" s="482"/>
      <c r="S934" s="482"/>
      <c r="T934" s="482"/>
      <c r="U934" s="482"/>
      <c r="V934" s="482"/>
      <c r="W934" s="482"/>
      <c r="X934" s="482"/>
      <c r="Y934" s="482"/>
      <c r="Z934" s="482"/>
      <c r="AA934" s="482"/>
      <c r="AB934" s="482"/>
      <c r="AC934" s="482"/>
      <c r="AD934" s="482"/>
      <c r="AE934" s="482"/>
      <c r="AF934" s="482"/>
      <c r="AG934" s="482"/>
      <c r="AH934" s="482"/>
      <c r="AI934" s="482"/>
      <c r="AJ934" s="482"/>
      <c r="AK934" s="482"/>
      <c r="AL934" s="482"/>
      <c r="AM934" s="482"/>
      <c r="AN934" s="482"/>
      <c r="AO934" s="482"/>
      <c r="AP934" s="482"/>
    </row>
    <row r="935" spans="1:42" ht="12.75" customHeight="1" x14ac:dyDescent="0.2">
      <c r="A935" s="482"/>
      <c r="B935" s="482"/>
      <c r="C935" s="482"/>
      <c r="D935" s="482"/>
      <c r="E935" s="482"/>
      <c r="F935" s="482"/>
      <c r="G935" s="482"/>
      <c r="H935" s="482"/>
      <c r="I935" s="482"/>
      <c r="J935" s="482"/>
      <c r="K935" s="482"/>
      <c r="L935" s="482"/>
      <c r="M935" s="482"/>
      <c r="N935" s="482"/>
      <c r="O935" s="482"/>
      <c r="P935" s="482"/>
      <c r="Q935" s="482"/>
      <c r="R935" s="482"/>
      <c r="S935" s="482"/>
      <c r="T935" s="482"/>
      <c r="U935" s="482"/>
      <c r="V935" s="482"/>
      <c r="W935" s="482"/>
      <c r="X935" s="482"/>
      <c r="Y935" s="482"/>
      <c r="Z935" s="482"/>
      <c r="AA935" s="482"/>
      <c r="AB935" s="482"/>
      <c r="AC935" s="482"/>
      <c r="AD935" s="482"/>
      <c r="AE935" s="482"/>
      <c r="AF935" s="482"/>
      <c r="AG935" s="482"/>
      <c r="AH935" s="482"/>
      <c r="AI935" s="482"/>
      <c r="AJ935" s="482"/>
      <c r="AK935" s="482"/>
      <c r="AL935" s="482"/>
      <c r="AM935" s="482"/>
      <c r="AN935" s="482"/>
      <c r="AO935" s="482"/>
      <c r="AP935" s="482"/>
    </row>
    <row r="936" spans="1:42" ht="12.75" customHeight="1" x14ac:dyDescent="0.2">
      <c r="A936" s="482"/>
      <c r="B936" s="482"/>
      <c r="C936" s="482"/>
      <c r="D936" s="482"/>
      <c r="E936" s="482"/>
      <c r="F936" s="482"/>
      <c r="G936" s="482"/>
      <c r="H936" s="482"/>
      <c r="I936" s="482"/>
      <c r="J936" s="482"/>
      <c r="K936" s="482"/>
      <c r="L936" s="482"/>
      <c r="M936" s="482"/>
      <c r="N936" s="482"/>
      <c r="O936" s="482"/>
      <c r="P936" s="482"/>
      <c r="Q936" s="482"/>
      <c r="R936" s="482"/>
      <c r="S936" s="482"/>
      <c r="T936" s="482"/>
      <c r="U936" s="482"/>
      <c r="V936" s="482"/>
      <c r="W936" s="482"/>
      <c r="X936" s="482"/>
      <c r="Y936" s="482"/>
      <c r="Z936" s="482"/>
      <c r="AA936" s="482"/>
      <c r="AB936" s="482"/>
      <c r="AC936" s="482"/>
      <c r="AD936" s="482"/>
      <c r="AE936" s="482"/>
      <c r="AF936" s="482"/>
      <c r="AG936" s="482"/>
      <c r="AH936" s="482"/>
      <c r="AI936" s="482"/>
      <c r="AJ936" s="482"/>
      <c r="AK936" s="482"/>
      <c r="AL936" s="482"/>
      <c r="AM936" s="482"/>
      <c r="AN936" s="482"/>
      <c r="AO936" s="482"/>
      <c r="AP936" s="482"/>
    </row>
    <row r="937" spans="1:42" ht="12.75" customHeight="1" x14ac:dyDescent="0.2">
      <c r="A937" s="482"/>
      <c r="B937" s="482"/>
      <c r="C937" s="482"/>
      <c r="D937" s="482"/>
      <c r="E937" s="482"/>
      <c r="F937" s="482"/>
      <c r="G937" s="482"/>
      <c r="H937" s="482"/>
      <c r="I937" s="482"/>
      <c r="J937" s="482"/>
      <c r="K937" s="482"/>
      <c r="L937" s="482"/>
      <c r="M937" s="482"/>
      <c r="N937" s="482"/>
      <c r="O937" s="482"/>
      <c r="P937" s="482"/>
      <c r="Q937" s="482"/>
      <c r="R937" s="482"/>
      <c r="S937" s="482"/>
      <c r="T937" s="482"/>
      <c r="U937" s="482"/>
      <c r="V937" s="482"/>
      <c r="W937" s="482"/>
      <c r="X937" s="482"/>
      <c r="Y937" s="482"/>
      <c r="Z937" s="482"/>
      <c r="AA937" s="482"/>
      <c r="AB937" s="482"/>
      <c r="AC937" s="482"/>
      <c r="AD937" s="482"/>
      <c r="AE937" s="482"/>
      <c r="AF937" s="482"/>
      <c r="AG937" s="482"/>
      <c r="AH937" s="482"/>
      <c r="AI937" s="482"/>
      <c r="AJ937" s="482"/>
      <c r="AK937" s="482"/>
      <c r="AL937" s="482"/>
      <c r="AM937" s="482"/>
      <c r="AN937" s="482"/>
      <c r="AO937" s="482"/>
      <c r="AP937" s="482"/>
    </row>
    <row r="938" spans="1:42" ht="12.75" customHeight="1" x14ac:dyDescent="0.2">
      <c r="A938" s="482"/>
      <c r="B938" s="482"/>
      <c r="C938" s="482"/>
      <c r="D938" s="482"/>
      <c r="E938" s="482"/>
      <c r="F938" s="482"/>
      <c r="G938" s="482"/>
      <c r="H938" s="482"/>
      <c r="I938" s="482"/>
      <c r="J938" s="482"/>
      <c r="K938" s="482"/>
      <c r="L938" s="482"/>
      <c r="M938" s="482"/>
      <c r="N938" s="482"/>
      <c r="O938" s="482"/>
      <c r="P938" s="482"/>
      <c r="Q938" s="482"/>
      <c r="R938" s="482"/>
      <c r="S938" s="482"/>
      <c r="T938" s="482"/>
      <c r="U938" s="482"/>
      <c r="V938" s="482"/>
      <c r="W938" s="482"/>
      <c r="X938" s="482"/>
      <c r="Y938" s="482"/>
      <c r="Z938" s="482"/>
      <c r="AA938" s="482"/>
      <c r="AB938" s="482"/>
      <c r="AC938" s="482"/>
      <c r="AD938" s="482"/>
      <c r="AE938" s="482"/>
      <c r="AF938" s="482"/>
      <c r="AG938" s="482"/>
      <c r="AH938" s="482"/>
      <c r="AI938" s="482"/>
      <c r="AJ938" s="482"/>
      <c r="AK938" s="482"/>
      <c r="AL938" s="482"/>
      <c r="AM938" s="482"/>
      <c r="AN938" s="482"/>
      <c r="AO938" s="482"/>
      <c r="AP938" s="482"/>
    </row>
    <row r="939" spans="1:42" ht="12.75" customHeight="1" x14ac:dyDescent="0.2">
      <c r="A939" s="482"/>
      <c r="B939" s="482"/>
      <c r="C939" s="482"/>
      <c r="D939" s="482"/>
      <c r="E939" s="482"/>
      <c r="F939" s="482"/>
      <c r="G939" s="482"/>
      <c r="H939" s="482"/>
      <c r="I939" s="482"/>
      <c r="J939" s="482"/>
      <c r="K939" s="482"/>
      <c r="L939" s="482"/>
      <c r="M939" s="482"/>
      <c r="N939" s="482"/>
      <c r="O939" s="482"/>
      <c r="P939" s="482"/>
      <c r="Q939" s="482"/>
      <c r="R939" s="482"/>
      <c r="S939" s="482"/>
      <c r="T939" s="482"/>
      <c r="U939" s="482"/>
      <c r="V939" s="482"/>
      <c r="W939" s="482"/>
      <c r="X939" s="482"/>
      <c r="Y939" s="482"/>
      <c r="Z939" s="482"/>
      <c r="AA939" s="482"/>
      <c r="AB939" s="482"/>
      <c r="AC939" s="482"/>
      <c r="AD939" s="482"/>
      <c r="AE939" s="482"/>
      <c r="AF939" s="482"/>
      <c r="AG939" s="482"/>
      <c r="AH939" s="482"/>
      <c r="AI939" s="482"/>
      <c r="AJ939" s="482"/>
      <c r="AK939" s="482"/>
      <c r="AL939" s="482"/>
      <c r="AM939" s="482"/>
      <c r="AN939" s="482"/>
      <c r="AO939" s="482"/>
      <c r="AP939" s="482"/>
    </row>
    <row r="940" spans="1:42" ht="12.75" customHeight="1" x14ac:dyDescent="0.2">
      <c r="A940" s="482"/>
      <c r="B940" s="482"/>
      <c r="C940" s="482"/>
      <c r="D940" s="482"/>
      <c r="E940" s="482"/>
      <c r="F940" s="482"/>
      <c r="G940" s="482"/>
      <c r="H940" s="482"/>
      <c r="I940" s="482"/>
      <c r="J940" s="482"/>
      <c r="K940" s="482"/>
      <c r="L940" s="482"/>
      <c r="M940" s="482"/>
      <c r="N940" s="482"/>
      <c r="O940" s="482"/>
      <c r="P940" s="482"/>
      <c r="Q940" s="482"/>
      <c r="R940" s="482"/>
      <c r="S940" s="482"/>
      <c r="T940" s="482"/>
      <c r="U940" s="482"/>
      <c r="V940" s="482"/>
      <c r="W940" s="482"/>
      <c r="X940" s="482"/>
      <c r="Y940" s="482"/>
      <c r="Z940" s="482"/>
      <c r="AA940" s="482"/>
      <c r="AB940" s="482"/>
      <c r="AC940" s="482"/>
      <c r="AD940" s="482"/>
      <c r="AE940" s="482"/>
      <c r="AF940" s="482"/>
      <c r="AG940" s="482"/>
      <c r="AH940" s="482"/>
      <c r="AI940" s="482"/>
      <c r="AJ940" s="482"/>
      <c r="AK940" s="482"/>
      <c r="AL940" s="482"/>
      <c r="AM940" s="482"/>
      <c r="AN940" s="482"/>
      <c r="AO940" s="482"/>
      <c r="AP940" s="482"/>
    </row>
    <row r="941" spans="1:42" ht="12.75" customHeight="1" x14ac:dyDescent="0.2">
      <c r="A941" s="482"/>
      <c r="B941" s="482"/>
      <c r="C941" s="482"/>
      <c r="D941" s="482"/>
      <c r="E941" s="482"/>
      <c r="F941" s="482"/>
      <c r="G941" s="482"/>
      <c r="H941" s="482"/>
      <c r="I941" s="482"/>
      <c r="J941" s="482"/>
      <c r="K941" s="482"/>
      <c r="L941" s="482"/>
      <c r="M941" s="482"/>
      <c r="N941" s="482"/>
      <c r="O941" s="482"/>
      <c r="P941" s="482"/>
      <c r="Q941" s="482"/>
      <c r="R941" s="482"/>
      <c r="S941" s="482"/>
      <c r="T941" s="482"/>
      <c r="U941" s="482"/>
      <c r="V941" s="482"/>
      <c r="W941" s="482"/>
      <c r="X941" s="482"/>
      <c r="Y941" s="482"/>
      <c r="Z941" s="482"/>
      <c r="AA941" s="482"/>
      <c r="AB941" s="482"/>
      <c r="AC941" s="482"/>
      <c r="AD941" s="482"/>
      <c r="AE941" s="482"/>
      <c r="AF941" s="482"/>
      <c r="AG941" s="482"/>
      <c r="AH941" s="482"/>
      <c r="AI941" s="482"/>
      <c r="AJ941" s="482"/>
      <c r="AK941" s="482"/>
      <c r="AL941" s="482"/>
      <c r="AM941" s="482"/>
      <c r="AN941" s="482"/>
      <c r="AO941" s="482"/>
      <c r="AP941" s="482"/>
    </row>
    <row r="942" spans="1:42" ht="12.75" customHeight="1" x14ac:dyDescent="0.2">
      <c r="A942" s="482"/>
      <c r="B942" s="482"/>
      <c r="C942" s="482"/>
      <c r="D942" s="482"/>
      <c r="E942" s="482"/>
      <c r="F942" s="482"/>
      <c r="G942" s="482"/>
      <c r="H942" s="482"/>
      <c r="I942" s="482"/>
      <c r="J942" s="482"/>
      <c r="K942" s="482"/>
      <c r="L942" s="482"/>
      <c r="M942" s="482"/>
      <c r="N942" s="482"/>
      <c r="O942" s="482"/>
      <c r="P942" s="482"/>
      <c r="Q942" s="482"/>
      <c r="R942" s="482"/>
      <c r="S942" s="482"/>
      <c r="T942" s="482"/>
      <c r="U942" s="482"/>
      <c r="V942" s="482"/>
      <c r="W942" s="482"/>
      <c r="X942" s="482"/>
      <c r="Y942" s="482"/>
      <c r="Z942" s="482"/>
      <c r="AA942" s="482"/>
      <c r="AB942" s="482"/>
      <c r="AC942" s="482"/>
      <c r="AD942" s="482"/>
      <c r="AE942" s="482"/>
      <c r="AF942" s="482"/>
      <c r="AG942" s="482"/>
      <c r="AH942" s="482"/>
      <c r="AI942" s="482"/>
      <c r="AJ942" s="482"/>
      <c r="AK942" s="482"/>
      <c r="AL942" s="482"/>
      <c r="AM942" s="482"/>
      <c r="AN942" s="482"/>
      <c r="AO942" s="482"/>
      <c r="AP942" s="482"/>
    </row>
    <row r="943" spans="1:42" ht="12.75" customHeight="1" x14ac:dyDescent="0.2">
      <c r="A943" s="482"/>
      <c r="B943" s="482"/>
      <c r="C943" s="482"/>
      <c r="D943" s="482"/>
      <c r="E943" s="482"/>
      <c r="F943" s="482"/>
      <c r="G943" s="482"/>
      <c r="H943" s="482"/>
      <c r="I943" s="482"/>
      <c r="J943" s="482"/>
      <c r="K943" s="482"/>
      <c r="L943" s="482"/>
      <c r="M943" s="482"/>
      <c r="N943" s="482"/>
      <c r="O943" s="482"/>
      <c r="P943" s="482"/>
      <c r="Q943" s="482"/>
      <c r="R943" s="482"/>
      <c r="S943" s="482"/>
      <c r="T943" s="482"/>
      <c r="U943" s="482"/>
      <c r="V943" s="482"/>
      <c r="W943" s="482"/>
      <c r="X943" s="482"/>
      <c r="Y943" s="482"/>
      <c r="Z943" s="482"/>
      <c r="AA943" s="482"/>
      <c r="AB943" s="482"/>
      <c r="AC943" s="482"/>
      <c r="AD943" s="482"/>
      <c r="AE943" s="482"/>
      <c r="AF943" s="482"/>
      <c r="AG943" s="482"/>
      <c r="AH943" s="482"/>
      <c r="AI943" s="482"/>
      <c r="AJ943" s="482"/>
      <c r="AK943" s="482"/>
      <c r="AL943" s="482"/>
      <c r="AM943" s="482"/>
      <c r="AN943" s="482"/>
      <c r="AO943" s="482"/>
      <c r="AP943" s="482"/>
    </row>
    <row r="944" spans="1:42" ht="12.75" customHeight="1" x14ac:dyDescent="0.2">
      <c r="A944" s="482"/>
      <c r="B944" s="482"/>
      <c r="C944" s="482"/>
      <c r="D944" s="482"/>
      <c r="E944" s="482"/>
      <c r="F944" s="482"/>
      <c r="G944" s="482"/>
      <c r="H944" s="482"/>
      <c r="I944" s="482"/>
      <c r="J944" s="482"/>
      <c r="K944" s="482"/>
      <c r="L944" s="482"/>
      <c r="M944" s="482"/>
      <c r="N944" s="482"/>
      <c r="O944" s="482"/>
      <c r="P944" s="482"/>
      <c r="Q944" s="482"/>
      <c r="R944" s="482"/>
      <c r="S944" s="482"/>
      <c r="T944" s="482"/>
      <c r="U944" s="482"/>
      <c r="V944" s="482"/>
      <c r="W944" s="482"/>
      <c r="X944" s="482"/>
      <c r="Y944" s="482"/>
      <c r="Z944" s="482"/>
      <c r="AA944" s="482"/>
      <c r="AB944" s="482"/>
      <c r="AC944" s="482"/>
      <c r="AD944" s="482"/>
      <c r="AE944" s="482"/>
      <c r="AF944" s="482"/>
      <c r="AG944" s="482"/>
      <c r="AH944" s="482"/>
      <c r="AI944" s="482"/>
      <c r="AJ944" s="482"/>
      <c r="AK944" s="482"/>
      <c r="AL944" s="482"/>
      <c r="AM944" s="482"/>
      <c r="AN944" s="482"/>
      <c r="AO944" s="482"/>
      <c r="AP944" s="482"/>
    </row>
    <row r="945" spans="1:42" ht="12.75" customHeight="1" x14ac:dyDescent="0.2">
      <c r="A945" s="482"/>
      <c r="B945" s="482"/>
      <c r="C945" s="482"/>
      <c r="D945" s="482"/>
      <c r="E945" s="482"/>
      <c r="F945" s="482"/>
      <c r="G945" s="482"/>
      <c r="H945" s="482"/>
      <c r="I945" s="482"/>
      <c r="J945" s="482"/>
      <c r="K945" s="482"/>
      <c r="L945" s="482"/>
      <c r="M945" s="482"/>
      <c r="N945" s="482"/>
      <c r="O945" s="482"/>
      <c r="P945" s="482"/>
      <c r="Q945" s="482"/>
      <c r="R945" s="482"/>
      <c r="S945" s="482"/>
      <c r="T945" s="482"/>
      <c r="U945" s="482"/>
      <c r="V945" s="482"/>
      <c r="W945" s="482"/>
      <c r="X945" s="482"/>
      <c r="Y945" s="482"/>
      <c r="Z945" s="482"/>
      <c r="AA945" s="482"/>
      <c r="AB945" s="482"/>
      <c r="AC945" s="482"/>
      <c r="AD945" s="482"/>
      <c r="AE945" s="482"/>
      <c r="AF945" s="482"/>
      <c r="AG945" s="482"/>
      <c r="AH945" s="482"/>
      <c r="AI945" s="482"/>
      <c r="AJ945" s="482"/>
      <c r="AK945" s="482"/>
      <c r="AL945" s="482"/>
      <c r="AM945" s="482"/>
      <c r="AN945" s="482"/>
      <c r="AO945" s="482"/>
      <c r="AP945" s="482"/>
    </row>
    <row r="946" spans="1:42" ht="12.75" customHeight="1" x14ac:dyDescent="0.2">
      <c r="A946" s="482"/>
      <c r="B946" s="482"/>
      <c r="C946" s="482"/>
      <c r="D946" s="482"/>
      <c r="E946" s="482"/>
      <c r="F946" s="482"/>
      <c r="G946" s="482"/>
      <c r="H946" s="482"/>
      <c r="I946" s="482"/>
      <c r="J946" s="482"/>
      <c r="K946" s="482"/>
      <c r="L946" s="482"/>
      <c r="M946" s="482"/>
      <c r="N946" s="482"/>
      <c r="O946" s="482"/>
      <c r="P946" s="482"/>
      <c r="Q946" s="482"/>
      <c r="R946" s="482"/>
      <c r="S946" s="482"/>
      <c r="T946" s="482"/>
      <c r="U946" s="482"/>
      <c r="V946" s="482"/>
      <c r="W946" s="482"/>
      <c r="X946" s="482"/>
      <c r="Y946" s="482"/>
      <c r="Z946" s="482"/>
      <c r="AA946" s="482"/>
      <c r="AB946" s="482"/>
      <c r="AC946" s="482"/>
      <c r="AD946" s="482"/>
      <c r="AE946" s="482"/>
      <c r="AF946" s="482"/>
      <c r="AG946" s="482"/>
      <c r="AH946" s="482"/>
      <c r="AI946" s="482"/>
      <c r="AJ946" s="482"/>
      <c r="AK946" s="482"/>
      <c r="AL946" s="482"/>
      <c r="AM946" s="482"/>
      <c r="AN946" s="482"/>
      <c r="AO946" s="482"/>
      <c r="AP946" s="482"/>
    </row>
    <row r="947" spans="1:42" ht="12.75" customHeight="1" x14ac:dyDescent="0.2">
      <c r="A947" s="482"/>
      <c r="B947" s="482"/>
      <c r="C947" s="482"/>
      <c r="D947" s="482"/>
      <c r="E947" s="482"/>
      <c r="F947" s="482"/>
      <c r="G947" s="482"/>
      <c r="H947" s="482"/>
      <c r="I947" s="482"/>
      <c r="J947" s="482"/>
      <c r="K947" s="482"/>
      <c r="L947" s="482"/>
      <c r="M947" s="482"/>
      <c r="N947" s="482"/>
      <c r="O947" s="482"/>
      <c r="P947" s="482"/>
      <c r="Q947" s="482"/>
      <c r="R947" s="482"/>
      <c r="S947" s="482"/>
      <c r="T947" s="482"/>
      <c r="U947" s="482"/>
      <c r="V947" s="482"/>
      <c r="W947" s="482"/>
      <c r="X947" s="482"/>
      <c r="Y947" s="482"/>
      <c r="Z947" s="482"/>
      <c r="AA947" s="482"/>
      <c r="AB947" s="482"/>
      <c r="AC947" s="482"/>
      <c r="AD947" s="482"/>
      <c r="AE947" s="482"/>
      <c r="AF947" s="482"/>
      <c r="AG947" s="482"/>
      <c r="AH947" s="482"/>
      <c r="AI947" s="482"/>
      <c r="AJ947" s="482"/>
      <c r="AK947" s="482"/>
      <c r="AL947" s="482"/>
      <c r="AM947" s="482"/>
      <c r="AN947" s="482"/>
      <c r="AO947" s="482"/>
      <c r="AP947" s="482"/>
    </row>
    <row r="948" spans="1:42" ht="12.75" customHeight="1" x14ac:dyDescent="0.2">
      <c r="A948" s="482"/>
      <c r="B948" s="482"/>
      <c r="C948" s="482"/>
      <c r="D948" s="482"/>
      <c r="E948" s="482"/>
      <c r="F948" s="482"/>
      <c r="G948" s="482"/>
      <c r="H948" s="482"/>
      <c r="I948" s="482"/>
      <c r="J948" s="482"/>
      <c r="K948" s="482"/>
      <c r="L948" s="482"/>
      <c r="M948" s="482"/>
      <c r="N948" s="482"/>
      <c r="O948" s="482"/>
      <c r="P948" s="482"/>
      <c r="Q948" s="482"/>
      <c r="R948" s="482"/>
      <c r="S948" s="482"/>
      <c r="T948" s="482"/>
      <c r="U948" s="482"/>
      <c r="V948" s="482"/>
      <c r="W948" s="482"/>
      <c r="X948" s="482"/>
      <c r="Y948" s="482"/>
      <c r="Z948" s="482"/>
      <c r="AA948" s="482"/>
      <c r="AB948" s="482"/>
      <c r="AC948" s="482"/>
      <c r="AD948" s="482"/>
      <c r="AE948" s="482"/>
      <c r="AF948" s="482"/>
      <c r="AG948" s="482"/>
      <c r="AH948" s="482"/>
      <c r="AI948" s="482"/>
      <c r="AJ948" s="482"/>
      <c r="AK948" s="482"/>
      <c r="AL948" s="482"/>
      <c r="AM948" s="482"/>
      <c r="AN948" s="482"/>
      <c r="AO948" s="482"/>
      <c r="AP948" s="482"/>
    </row>
    <row r="949" spans="1:42" ht="12.75" customHeight="1" x14ac:dyDescent="0.2">
      <c r="A949" s="482"/>
      <c r="B949" s="482"/>
      <c r="C949" s="482"/>
      <c r="D949" s="482"/>
      <c r="E949" s="482"/>
      <c r="F949" s="482"/>
      <c r="G949" s="482"/>
      <c r="H949" s="482"/>
      <c r="I949" s="482"/>
      <c r="J949" s="482"/>
      <c r="K949" s="482"/>
      <c r="L949" s="482"/>
      <c r="M949" s="482"/>
      <c r="N949" s="482"/>
      <c r="O949" s="482"/>
      <c r="P949" s="482"/>
      <c r="Q949" s="482"/>
      <c r="R949" s="482"/>
      <c r="S949" s="482"/>
      <c r="T949" s="482"/>
      <c r="U949" s="482"/>
      <c r="V949" s="482"/>
      <c r="W949" s="482"/>
      <c r="X949" s="482"/>
      <c r="Y949" s="482"/>
      <c r="Z949" s="482"/>
      <c r="AA949" s="482"/>
      <c r="AB949" s="482"/>
      <c r="AC949" s="482"/>
      <c r="AD949" s="482"/>
      <c r="AE949" s="482"/>
      <c r="AF949" s="482"/>
      <c r="AG949" s="482"/>
      <c r="AH949" s="482"/>
      <c r="AI949" s="482"/>
      <c r="AJ949" s="482"/>
      <c r="AK949" s="482"/>
      <c r="AL949" s="482"/>
      <c r="AM949" s="482"/>
      <c r="AN949" s="482"/>
      <c r="AO949" s="482"/>
      <c r="AP949" s="482"/>
    </row>
    <row r="950" spans="1:42" ht="12.75" customHeight="1" x14ac:dyDescent="0.2">
      <c r="A950" s="482"/>
      <c r="B950" s="482"/>
      <c r="C950" s="482"/>
      <c r="D950" s="482"/>
      <c r="E950" s="482"/>
      <c r="F950" s="482"/>
      <c r="G950" s="482"/>
      <c r="H950" s="482"/>
      <c r="I950" s="482"/>
      <c r="J950" s="482"/>
      <c r="K950" s="482"/>
      <c r="L950" s="482"/>
      <c r="M950" s="482"/>
      <c r="N950" s="482"/>
      <c r="O950" s="482"/>
      <c r="P950" s="482"/>
      <c r="Q950" s="482"/>
      <c r="R950" s="482"/>
      <c r="S950" s="482"/>
      <c r="T950" s="482"/>
      <c r="U950" s="482"/>
      <c r="V950" s="482"/>
      <c r="W950" s="482"/>
      <c r="X950" s="482"/>
      <c r="Y950" s="482"/>
      <c r="Z950" s="482"/>
      <c r="AA950" s="482"/>
      <c r="AB950" s="482"/>
      <c r="AC950" s="482"/>
      <c r="AD950" s="482"/>
      <c r="AE950" s="482"/>
      <c r="AF950" s="482"/>
      <c r="AG950" s="482"/>
      <c r="AH950" s="482"/>
      <c r="AI950" s="482"/>
      <c r="AJ950" s="482"/>
      <c r="AK950" s="482"/>
      <c r="AL950" s="482"/>
      <c r="AM950" s="482"/>
      <c r="AN950" s="482"/>
      <c r="AO950" s="482"/>
      <c r="AP950" s="482"/>
    </row>
    <row r="951" spans="1:42" ht="12.75" customHeight="1" x14ac:dyDescent="0.2">
      <c r="A951" s="482"/>
      <c r="B951" s="482"/>
      <c r="C951" s="482"/>
      <c r="D951" s="482"/>
      <c r="E951" s="482"/>
      <c r="F951" s="482"/>
      <c r="G951" s="482"/>
      <c r="H951" s="482"/>
      <c r="I951" s="482"/>
      <c r="J951" s="482"/>
      <c r="K951" s="482"/>
      <c r="L951" s="482"/>
      <c r="M951" s="482"/>
      <c r="N951" s="482"/>
      <c r="O951" s="482"/>
      <c r="P951" s="482"/>
      <c r="Q951" s="482"/>
      <c r="R951" s="482"/>
      <c r="S951" s="482"/>
      <c r="T951" s="482"/>
      <c r="U951" s="482"/>
      <c r="V951" s="482"/>
      <c r="W951" s="482"/>
      <c r="X951" s="482"/>
      <c r="Y951" s="482"/>
      <c r="Z951" s="482"/>
      <c r="AA951" s="482"/>
      <c r="AB951" s="482"/>
      <c r="AC951" s="482"/>
      <c r="AD951" s="482"/>
      <c r="AE951" s="482"/>
      <c r="AF951" s="482"/>
      <c r="AG951" s="482"/>
      <c r="AH951" s="482"/>
      <c r="AI951" s="482"/>
      <c r="AJ951" s="482"/>
      <c r="AK951" s="482"/>
      <c r="AL951" s="482"/>
      <c r="AM951" s="482"/>
      <c r="AN951" s="482"/>
      <c r="AO951" s="482"/>
      <c r="AP951" s="482"/>
    </row>
    <row r="952" spans="1:42" ht="12.75" customHeight="1" x14ac:dyDescent="0.2">
      <c r="A952" s="482"/>
      <c r="B952" s="482"/>
      <c r="C952" s="482"/>
      <c r="D952" s="482"/>
      <c r="E952" s="482"/>
      <c r="F952" s="482"/>
      <c r="G952" s="482"/>
      <c r="H952" s="482"/>
      <c r="I952" s="482"/>
      <c r="J952" s="482"/>
      <c r="K952" s="482"/>
      <c r="L952" s="482"/>
      <c r="M952" s="482"/>
      <c r="N952" s="482"/>
      <c r="O952" s="482"/>
      <c r="P952" s="482"/>
      <c r="Q952" s="482"/>
      <c r="R952" s="482"/>
      <c r="S952" s="482"/>
      <c r="T952" s="482"/>
      <c r="U952" s="482"/>
      <c r="V952" s="482"/>
      <c r="W952" s="482"/>
      <c r="X952" s="482"/>
      <c r="Y952" s="482"/>
      <c r="Z952" s="482"/>
      <c r="AA952" s="482"/>
      <c r="AB952" s="482"/>
      <c r="AC952" s="482"/>
      <c r="AD952" s="482"/>
      <c r="AE952" s="482"/>
      <c r="AF952" s="482"/>
      <c r="AG952" s="482"/>
      <c r="AH952" s="482"/>
      <c r="AI952" s="482"/>
      <c r="AJ952" s="482"/>
      <c r="AK952" s="482"/>
      <c r="AL952" s="482"/>
      <c r="AM952" s="482"/>
      <c r="AN952" s="482"/>
      <c r="AO952" s="482"/>
      <c r="AP952" s="482"/>
    </row>
    <row r="953" spans="1:42" ht="12.75" customHeight="1" x14ac:dyDescent="0.2">
      <c r="A953" s="482"/>
      <c r="B953" s="482"/>
      <c r="C953" s="482"/>
      <c r="D953" s="482"/>
      <c r="E953" s="482"/>
      <c r="F953" s="482"/>
      <c r="G953" s="482"/>
      <c r="H953" s="482"/>
      <c r="I953" s="482"/>
      <c r="J953" s="482"/>
      <c r="K953" s="482"/>
      <c r="L953" s="482"/>
      <c r="M953" s="482"/>
      <c r="N953" s="482"/>
      <c r="O953" s="482"/>
      <c r="P953" s="482"/>
      <c r="Q953" s="482"/>
      <c r="R953" s="482"/>
      <c r="S953" s="482"/>
      <c r="T953" s="482"/>
      <c r="U953" s="482"/>
      <c r="V953" s="482"/>
      <c r="W953" s="482"/>
      <c r="X953" s="482"/>
      <c r="Y953" s="482"/>
      <c r="Z953" s="482"/>
      <c r="AA953" s="482"/>
      <c r="AB953" s="482"/>
      <c r="AC953" s="482"/>
      <c r="AD953" s="482"/>
      <c r="AE953" s="482"/>
      <c r="AF953" s="482"/>
      <c r="AG953" s="482"/>
      <c r="AH953" s="482"/>
      <c r="AI953" s="482"/>
      <c r="AJ953" s="482"/>
      <c r="AK953" s="482"/>
      <c r="AL953" s="482"/>
      <c r="AM953" s="482"/>
      <c r="AN953" s="482"/>
      <c r="AO953" s="482"/>
      <c r="AP953" s="482"/>
    </row>
    <row r="954" spans="1:42" ht="12.75" customHeight="1" x14ac:dyDescent="0.2">
      <c r="A954" s="482"/>
      <c r="B954" s="482"/>
      <c r="C954" s="482"/>
      <c r="D954" s="482"/>
      <c r="E954" s="482"/>
      <c r="F954" s="482"/>
      <c r="G954" s="482"/>
      <c r="H954" s="482"/>
      <c r="I954" s="482"/>
      <c r="J954" s="482"/>
      <c r="K954" s="482"/>
      <c r="L954" s="482"/>
      <c r="M954" s="482"/>
      <c r="N954" s="482"/>
      <c r="O954" s="482"/>
      <c r="P954" s="482"/>
      <c r="Q954" s="482"/>
      <c r="R954" s="482"/>
      <c r="S954" s="482"/>
      <c r="T954" s="482"/>
      <c r="U954" s="482"/>
      <c r="V954" s="482"/>
      <c r="W954" s="482"/>
      <c r="X954" s="482"/>
      <c r="Y954" s="482"/>
      <c r="Z954" s="482"/>
      <c r="AA954" s="482"/>
      <c r="AB954" s="482"/>
      <c r="AC954" s="482"/>
      <c r="AD954" s="482"/>
      <c r="AE954" s="482"/>
      <c r="AF954" s="482"/>
      <c r="AG954" s="482"/>
      <c r="AH954" s="482"/>
      <c r="AI954" s="482"/>
      <c r="AJ954" s="482"/>
      <c r="AK954" s="482"/>
      <c r="AL954" s="482"/>
      <c r="AM954" s="482"/>
      <c r="AN954" s="482"/>
      <c r="AO954" s="482"/>
      <c r="AP954" s="482"/>
    </row>
    <row r="955" spans="1:42" ht="12.75" customHeight="1" x14ac:dyDescent="0.2">
      <c r="A955" s="482"/>
      <c r="B955" s="482"/>
      <c r="C955" s="482"/>
      <c r="D955" s="482"/>
      <c r="E955" s="482"/>
      <c r="F955" s="482"/>
      <c r="G955" s="482"/>
      <c r="H955" s="482"/>
      <c r="I955" s="482"/>
      <c r="J955" s="482"/>
      <c r="K955" s="482"/>
      <c r="L955" s="482"/>
      <c r="M955" s="482"/>
      <c r="N955" s="482"/>
      <c r="O955" s="482"/>
      <c r="P955" s="482"/>
      <c r="Q955" s="482"/>
      <c r="R955" s="482"/>
      <c r="S955" s="482"/>
      <c r="T955" s="482"/>
      <c r="U955" s="482"/>
      <c r="V955" s="482"/>
      <c r="W955" s="482"/>
      <c r="X955" s="482"/>
      <c r="Y955" s="482"/>
      <c r="Z955" s="482"/>
      <c r="AA955" s="482"/>
      <c r="AB955" s="482"/>
      <c r="AC955" s="482"/>
      <c r="AD955" s="482"/>
      <c r="AE955" s="482"/>
      <c r="AF955" s="482"/>
      <c r="AG955" s="482"/>
      <c r="AH955" s="482"/>
      <c r="AI955" s="482"/>
      <c r="AJ955" s="482"/>
      <c r="AK955" s="482"/>
      <c r="AL955" s="482"/>
      <c r="AM955" s="482"/>
      <c r="AN955" s="482"/>
      <c r="AO955" s="482"/>
      <c r="AP955" s="482"/>
    </row>
    <row r="956" spans="1:42" ht="12.75" customHeight="1" x14ac:dyDescent="0.2">
      <c r="A956" s="482"/>
      <c r="B956" s="482"/>
      <c r="C956" s="482"/>
      <c r="D956" s="482"/>
      <c r="E956" s="482"/>
      <c r="F956" s="482"/>
      <c r="G956" s="482"/>
      <c r="H956" s="482"/>
      <c r="I956" s="482"/>
      <c r="J956" s="482"/>
      <c r="K956" s="482"/>
      <c r="L956" s="482"/>
      <c r="M956" s="482"/>
      <c r="N956" s="482"/>
      <c r="O956" s="482"/>
      <c r="P956" s="482"/>
      <c r="Q956" s="482"/>
      <c r="R956" s="482"/>
      <c r="S956" s="482"/>
      <c r="T956" s="482"/>
      <c r="U956" s="482"/>
      <c r="V956" s="482"/>
      <c r="W956" s="482"/>
      <c r="X956" s="482"/>
      <c r="Y956" s="482"/>
      <c r="Z956" s="482"/>
      <c r="AA956" s="482"/>
      <c r="AB956" s="482"/>
      <c r="AC956" s="482"/>
      <c r="AD956" s="482"/>
      <c r="AE956" s="482"/>
      <c r="AF956" s="482"/>
      <c r="AG956" s="482"/>
      <c r="AH956" s="482"/>
      <c r="AI956" s="482"/>
      <c r="AJ956" s="482"/>
      <c r="AK956" s="482"/>
      <c r="AL956" s="482"/>
      <c r="AM956" s="482"/>
      <c r="AN956" s="482"/>
      <c r="AO956" s="482"/>
      <c r="AP956" s="482"/>
    </row>
    <row r="957" spans="1:42" ht="12.75" customHeight="1" x14ac:dyDescent="0.2">
      <c r="A957" s="482"/>
      <c r="B957" s="482"/>
      <c r="C957" s="482"/>
      <c r="D957" s="482"/>
      <c r="E957" s="482"/>
      <c r="F957" s="482"/>
      <c r="G957" s="482"/>
      <c r="H957" s="482"/>
      <c r="I957" s="482"/>
      <c r="J957" s="482"/>
      <c r="K957" s="482"/>
      <c r="L957" s="482"/>
      <c r="M957" s="482"/>
      <c r="N957" s="482"/>
      <c r="O957" s="482"/>
      <c r="P957" s="482"/>
      <c r="Q957" s="482"/>
      <c r="R957" s="482"/>
      <c r="S957" s="482"/>
      <c r="T957" s="482"/>
      <c r="U957" s="482"/>
      <c r="V957" s="482"/>
      <c r="W957" s="482"/>
      <c r="X957" s="482"/>
      <c r="Y957" s="482"/>
      <c r="Z957" s="482"/>
      <c r="AA957" s="482"/>
      <c r="AB957" s="482"/>
      <c r="AC957" s="482"/>
      <c r="AD957" s="482"/>
      <c r="AE957" s="482"/>
      <c r="AF957" s="482"/>
      <c r="AG957" s="482"/>
      <c r="AH957" s="482"/>
      <c r="AI957" s="482"/>
      <c r="AJ957" s="482"/>
      <c r="AK957" s="482"/>
      <c r="AL957" s="482"/>
      <c r="AM957" s="482"/>
      <c r="AN957" s="482"/>
      <c r="AO957" s="482"/>
      <c r="AP957" s="482"/>
    </row>
    <row r="958" spans="1:42" ht="12.75" customHeight="1" x14ac:dyDescent="0.2">
      <c r="A958" s="482"/>
      <c r="B958" s="482"/>
      <c r="C958" s="482"/>
      <c r="D958" s="482"/>
      <c r="E958" s="482"/>
      <c r="F958" s="482"/>
      <c r="G958" s="482"/>
      <c r="H958" s="482"/>
      <c r="I958" s="482"/>
      <c r="J958" s="482"/>
      <c r="K958" s="482"/>
      <c r="L958" s="482"/>
      <c r="M958" s="482"/>
      <c r="N958" s="482"/>
      <c r="O958" s="482"/>
      <c r="P958" s="482"/>
      <c r="Q958" s="482"/>
      <c r="R958" s="482"/>
      <c r="S958" s="482"/>
      <c r="T958" s="482"/>
      <c r="U958" s="482"/>
      <c r="V958" s="482"/>
      <c r="W958" s="482"/>
      <c r="X958" s="482"/>
      <c r="Y958" s="482"/>
      <c r="Z958" s="482"/>
      <c r="AA958" s="482"/>
      <c r="AB958" s="482"/>
      <c r="AC958" s="482"/>
      <c r="AD958" s="482"/>
      <c r="AE958" s="482"/>
      <c r="AF958" s="482"/>
      <c r="AG958" s="482"/>
      <c r="AH958" s="482"/>
      <c r="AI958" s="482"/>
      <c r="AJ958" s="482"/>
      <c r="AK958" s="482"/>
      <c r="AL958" s="482"/>
      <c r="AM958" s="482"/>
      <c r="AN958" s="482"/>
      <c r="AO958" s="482"/>
      <c r="AP958" s="482"/>
    </row>
    <row r="959" spans="1:42" ht="12.75" customHeight="1" x14ac:dyDescent="0.2">
      <c r="A959" s="482"/>
      <c r="B959" s="482"/>
      <c r="C959" s="482"/>
      <c r="D959" s="482"/>
      <c r="E959" s="482"/>
      <c r="F959" s="482"/>
      <c r="G959" s="482"/>
      <c r="H959" s="482"/>
      <c r="I959" s="482"/>
      <c r="J959" s="482"/>
      <c r="K959" s="482"/>
      <c r="L959" s="482"/>
      <c r="M959" s="482"/>
      <c r="N959" s="482"/>
      <c r="O959" s="482"/>
      <c r="P959" s="482"/>
      <c r="Q959" s="482"/>
      <c r="R959" s="482"/>
      <c r="S959" s="482"/>
      <c r="T959" s="482"/>
      <c r="U959" s="482"/>
      <c r="V959" s="482"/>
      <c r="W959" s="482"/>
      <c r="X959" s="482"/>
      <c r="Y959" s="482"/>
      <c r="Z959" s="482"/>
      <c r="AA959" s="482"/>
      <c r="AB959" s="482"/>
      <c r="AC959" s="482"/>
      <c r="AD959" s="482"/>
      <c r="AE959" s="482"/>
      <c r="AF959" s="482"/>
      <c r="AG959" s="482"/>
      <c r="AH959" s="482"/>
      <c r="AI959" s="482"/>
      <c r="AJ959" s="482"/>
      <c r="AK959" s="482"/>
      <c r="AL959" s="482"/>
      <c r="AM959" s="482"/>
      <c r="AN959" s="482"/>
      <c r="AO959" s="482"/>
      <c r="AP959" s="482"/>
    </row>
    <row r="960" spans="1:42" ht="12.75" customHeight="1" x14ac:dyDescent="0.2">
      <c r="A960" s="482"/>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82"/>
      <c r="Z960" s="482"/>
      <c r="AA960" s="482"/>
      <c r="AB960" s="482"/>
      <c r="AC960" s="482"/>
      <c r="AD960" s="482"/>
      <c r="AE960" s="482"/>
      <c r="AF960" s="482"/>
      <c r="AG960" s="482"/>
      <c r="AH960" s="482"/>
      <c r="AI960" s="482"/>
      <c r="AJ960" s="482"/>
      <c r="AK960" s="482"/>
      <c r="AL960" s="482"/>
      <c r="AM960" s="482"/>
      <c r="AN960" s="482"/>
      <c r="AO960" s="482"/>
      <c r="AP960" s="482"/>
    </row>
    <row r="961" spans="1:42" ht="12.75" customHeight="1" x14ac:dyDescent="0.2">
      <c r="A961" s="482"/>
      <c r="B961" s="482"/>
      <c r="C961" s="482"/>
      <c r="D961" s="482"/>
      <c r="E961" s="482"/>
      <c r="F961" s="482"/>
      <c r="G961" s="482"/>
      <c r="H961" s="482"/>
      <c r="I961" s="482"/>
      <c r="J961" s="482"/>
      <c r="K961" s="482"/>
      <c r="L961" s="482"/>
      <c r="M961" s="482"/>
      <c r="N961" s="482"/>
      <c r="O961" s="482"/>
      <c r="P961" s="482"/>
      <c r="Q961" s="482"/>
      <c r="R961" s="482"/>
      <c r="S961" s="482"/>
      <c r="T961" s="482"/>
      <c r="U961" s="482"/>
      <c r="V961" s="482"/>
      <c r="W961" s="482"/>
      <c r="X961" s="482"/>
      <c r="Y961" s="482"/>
      <c r="Z961" s="482"/>
      <c r="AA961" s="482"/>
      <c r="AB961" s="482"/>
      <c r="AC961" s="482"/>
      <c r="AD961" s="482"/>
      <c r="AE961" s="482"/>
      <c r="AF961" s="482"/>
      <c r="AG961" s="482"/>
      <c r="AH961" s="482"/>
      <c r="AI961" s="482"/>
      <c r="AJ961" s="482"/>
      <c r="AK961" s="482"/>
      <c r="AL961" s="482"/>
      <c r="AM961" s="482"/>
      <c r="AN961" s="482"/>
      <c r="AO961" s="482"/>
      <c r="AP961" s="482"/>
    </row>
    <row r="962" spans="1:42" ht="12.75" customHeight="1" x14ac:dyDescent="0.2">
      <c r="A962" s="482"/>
      <c r="B962" s="482"/>
      <c r="C962" s="482"/>
      <c r="D962" s="482"/>
      <c r="E962" s="482"/>
      <c r="F962" s="482"/>
      <c r="G962" s="482"/>
      <c r="H962" s="482"/>
      <c r="I962" s="482"/>
      <c r="J962" s="482"/>
      <c r="K962" s="482"/>
      <c r="L962" s="482"/>
      <c r="M962" s="482"/>
      <c r="N962" s="482"/>
      <c r="O962" s="482"/>
      <c r="P962" s="482"/>
      <c r="Q962" s="482"/>
      <c r="R962" s="482"/>
      <c r="S962" s="482"/>
      <c r="T962" s="482"/>
      <c r="U962" s="482"/>
      <c r="V962" s="482"/>
      <c r="W962" s="482"/>
      <c r="X962" s="482"/>
      <c r="Y962" s="482"/>
      <c r="Z962" s="482"/>
      <c r="AA962" s="482"/>
      <c r="AB962" s="482"/>
      <c r="AC962" s="482"/>
      <c r="AD962" s="482"/>
      <c r="AE962" s="482"/>
      <c r="AF962" s="482"/>
      <c r="AG962" s="482"/>
      <c r="AH962" s="482"/>
      <c r="AI962" s="482"/>
      <c r="AJ962" s="482"/>
      <c r="AK962" s="482"/>
      <c r="AL962" s="482"/>
      <c r="AM962" s="482"/>
      <c r="AN962" s="482"/>
      <c r="AO962" s="482"/>
      <c r="AP962" s="482"/>
    </row>
    <row r="963" spans="1:42" ht="12.75" customHeight="1" x14ac:dyDescent="0.2">
      <c r="A963" s="482"/>
      <c r="B963" s="482"/>
      <c r="C963" s="482"/>
      <c r="D963" s="482"/>
      <c r="E963" s="482"/>
      <c r="F963" s="482"/>
      <c r="G963" s="482"/>
      <c r="H963" s="482"/>
      <c r="I963" s="482"/>
      <c r="J963" s="482"/>
      <c r="K963" s="482"/>
      <c r="L963" s="482"/>
      <c r="M963" s="482"/>
      <c r="N963" s="482"/>
      <c r="O963" s="482"/>
      <c r="P963" s="482"/>
      <c r="Q963" s="482"/>
      <c r="R963" s="482"/>
      <c r="S963" s="482"/>
      <c r="T963" s="482"/>
      <c r="U963" s="482"/>
      <c r="V963" s="482"/>
      <c r="W963" s="482"/>
      <c r="X963" s="482"/>
      <c r="Y963" s="482"/>
      <c r="Z963" s="482"/>
      <c r="AA963" s="482"/>
      <c r="AB963" s="482"/>
      <c r="AC963" s="482"/>
      <c r="AD963" s="482"/>
      <c r="AE963" s="482"/>
      <c r="AF963" s="482"/>
      <c r="AG963" s="482"/>
      <c r="AH963" s="482"/>
      <c r="AI963" s="482"/>
      <c r="AJ963" s="482"/>
      <c r="AK963" s="482"/>
      <c r="AL963" s="482"/>
      <c r="AM963" s="482"/>
      <c r="AN963" s="482"/>
      <c r="AO963" s="482"/>
      <c r="AP963" s="482"/>
    </row>
    <row r="964" spans="1:42" ht="12.75" customHeight="1" x14ac:dyDescent="0.2">
      <c r="A964" s="482"/>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2"/>
      <c r="Z964" s="482"/>
      <c r="AA964" s="482"/>
      <c r="AB964" s="482"/>
      <c r="AC964" s="482"/>
      <c r="AD964" s="482"/>
      <c r="AE964" s="482"/>
      <c r="AF964" s="482"/>
      <c r="AG964" s="482"/>
      <c r="AH964" s="482"/>
      <c r="AI964" s="482"/>
      <c r="AJ964" s="482"/>
      <c r="AK964" s="482"/>
      <c r="AL964" s="482"/>
      <c r="AM964" s="482"/>
      <c r="AN964" s="482"/>
      <c r="AO964" s="482"/>
      <c r="AP964" s="482"/>
    </row>
    <row r="965" spans="1:42" ht="12.75" customHeight="1" x14ac:dyDescent="0.2">
      <c r="A965" s="482"/>
      <c r="B965" s="482"/>
      <c r="C965" s="482"/>
      <c r="D965" s="482"/>
      <c r="E965" s="482"/>
      <c r="F965" s="482"/>
      <c r="G965" s="482"/>
      <c r="H965" s="482"/>
      <c r="I965" s="482"/>
      <c r="J965" s="482"/>
      <c r="K965" s="482"/>
      <c r="L965" s="482"/>
      <c r="M965" s="482"/>
      <c r="N965" s="482"/>
      <c r="O965" s="482"/>
      <c r="P965" s="482"/>
      <c r="Q965" s="482"/>
      <c r="R965" s="482"/>
      <c r="S965" s="482"/>
      <c r="T965" s="482"/>
      <c r="U965" s="482"/>
      <c r="V965" s="482"/>
      <c r="W965" s="482"/>
      <c r="X965" s="482"/>
      <c r="Y965" s="482"/>
      <c r="Z965" s="482"/>
      <c r="AA965" s="482"/>
      <c r="AB965" s="482"/>
      <c r="AC965" s="482"/>
      <c r="AD965" s="482"/>
      <c r="AE965" s="482"/>
      <c r="AF965" s="482"/>
      <c r="AG965" s="482"/>
      <c r="AH965" s="482"/>
      <c r="AI965" s="482"/>
      <c r="AJ965" s="482"/>
      <c r="AK965" s="482"/>
      <c r="AL965" s="482"/>
      <c r="AM965" s="482"/>
      <c r="AN965" s="482"/>
      <c r="AO965" s="482"/>
      <c r="AP965" s="482"/>
    </row>
    <row r="966" spans="1:42" ht="12.75" customHeight="1" x14ac:dyDescent="0.2">
      <c r="A966" s="482"/>
      <c r="B966" s="482"/>
      <c r="C966" s="482"/>
      <c r="D966" s="482"/>
      <c r="E966" s="482"/>
      <c r="F966" s="482"/>
      <c r="G966" s="482"/>
      <c r="H966" s="482"/>
      <c r="I966" s="482"/>
      <c r="J966" s="482"/>
      <c r="K966" s="482"/>
      <c r="L966" s="482"/>
      <c r="M966" s="482"/>
      <c r="N966" s="482"/>
      <c r="O966" s="482"/>
      <c r="P966" s="482"/>
      <c r="Q966" s="482"/>
      <c r="R966" s="482"/>
      <c r="S966" s="482"/>
      <c r="T966" s="482"/>
      <c r="U966" s="482"/>
      <c r="V966" s="482"/>
      <c r="W966" s="482"/>
      <c r="X966" s="482"/>
      <c r="Y966" s="482"/>
      <c r="Z966" s="482"/>
      <c r="AA966" s="482"/>
      <c r="AB966" s="482"/>
      <c r="AC966" s="482"/>
      <c r="AD966" s="482"/>
      <c r="AE966" s="482"/>
      <c r="AF966" s="482"/>
      <c r="AG966" s="482"/>
      <c r="AH966" s="482"/>
      <c r="AI966" s="482"/>
      <c r="AJ966" s="482"/>
      <c r="AK966" s="482"/>
      <c r="AL966" s="482"/>
      <c r="AM966" s="482"/>
      <c r="AN966" s="482"/>
      <c r="AO966" s="482"/>
      <c r="AP966" s="482"/>
    </row>
    <row r="967" spans="1:42" ht="12.75" customHeight="1" x14ac:dyDescent="0.2">
      <c r="A967" s="482"/>
      <c r="B967" s="482"/>
      <c r="C967" s="482"/>
      <c r="D967" s="482"/>
      <c r="E967" s="482"/>
      <c r="F967" s="482"/>
      <c r="G967" s="482"/>
      <c r="H967" s="482"/>
      <c r="I967" s="482"/>
      <c r="J967" s="482"/>
      <c r="K967" s="482"/>
      <c r="L967" s="482"/>
      <c r="M967" s="482"/>
      <c r="N967" s="482"/>
      <c r="O967" s="482"/>
      <c r="P967" s="482"/>
      <c r="Q967" s="482"/>
      <c r="R967" s="482"/>
      <c r="S967" s="482"/>
      <c r="T967" s="482"/>
      <c r="U967" s="482"/>
      <c r="V967" s="482"/>
      <c r="W967" s="482"/>
      <c r="X967" s="482"/>
      <c r="Y967" s="482"/>
      <c r="Z967" s="482"/>
      <c r="AA967" s="482"/>
      <c r="AB967" s="482"/>
      <c r="AC967" s="482"/>
      <c r="AD967" s="482"/>
      <c r="AE967" s="482"/>
      <c r="AF967" s="482"/>
      <c r="AG967" s="482"/>
      <c r="AH967" s="482"/>
      <c r="AI967" s="482"/>
      <c r="AJ967" s="482"/>
      <c r="AK967" s="482"/>
      <c r="AL967" s="482"/>
      <c r="AM967" s="482"/>
      <c r="AN967" s="482"/>
      <c r="AO967" s="482"/>
      <c r="AP967" s="482"/>
    </row>
    <row r="968" spans="1:42" ht="12.75" customHeight="1" x14ac:dyDescent="0.2">
      <c r="A968" s="482"/>
      <c r="B968" s="482"/>
      <c r="C968" s="482"/>
      <c r="D968" s="482"/>
      <c r="E968" s="482"/>
      <c r="F968" s="482"/>
      <c r="G968" s="482"/>
      <c r="H968" s="482"/>
      <c r="I968" s="482"/>
      <c r="J968" s="482"/>
      <c r="K968" s="482"/>
      <c r="L968" s="482"/>
      <c r="M968" s="482"/>
      <c r="N968" s="482"/>
      <c r="O968" s="482"/>
      <c r="P968" s="482"/>
      <c r="Q968" s="482"/>
      <c r="R968" s="482"/>
      <c r="S968" s="482"/>
      <c r="T968" s="482"/>
      <c r="U968" s="482"/>
      <c r="V968" s="482"/>
      <c r="W968" s="482"/>
      <c r="X968" s="482"/>
      <c r="Y968" s="482"/>
      <c r="Z968" s="482"/>
      <c r="AA968" s="482"/>
      <c r="AB968" s="482"/>
      <c r="AC968" s="482"/>
      <c r="AD968" s="482"/>
      <c r="AE968" s="482"/>
      <c r="AF968" s="482"/>
      <c r="AG968" s="482"/>
      <c r="AH968" s="482"/>
      <c r="AI968" s="482"/>
      <c r="AJ968" s="482"/>
      <c r="AK968" s="482"/>
      <c r="AL968" s="482"/>
      <c r="AM968" s="482"/>
      <c r="AN968" s="482"/>
      <c r="AO968" s="482"/>
      <c r="AP968" s="482"/>
    </row>
    <row r="969" spans="1:42" ht="12.75" customHeight="1" x14ac:dyDescent="0.2">
      <c r="A969" s="482"/>
      <c r="B969" s="482"/>
      <c r="C969" s="482"/>
      <c r="D969" s="482"/>
      <c r="E969" s="482"/>
      <c r="F969" s="482"/>
      <c r="G969" s="482"/>
      <c r="H969" s="482"/>
      <c r="I969" s="482"/>
      <c r="J969" s="482"/>
      <c r="K969" s="482"/>
      <c r="L969" s="482"/>
      <c r="M969" s="482"/>
      <c r="N969" s="482"/>
      <c r="O969" s="482"/>
      <c r="P969" s="482"/>
      <c r="Q969" s="482"/>
      <c r="R969" s="482"/>
      <c r="S969" s="482"/>
      <c r="T969" s="482"/>
      <c r="U969" s="482"/>
      <c r="V969" s="482"/>
      <c r="W969" s="482"/>
      <c r="X969" s="482"/>
      <c r="Y969" s="482"/>
      <c r="Z969" s="482"/>
      <c r="AA969" s="482"/>
      <c r="AB969" s="482"/>
      <c r="AC969" s="482"/>
      <c r="AD969" s="482"/>
      <c r="AE969" s="482"/>
      <c r="AF969" s="482"/>
      <c r="AG969" s="482"/>
      <c r="AH969" s="482"/>
      <c r="AI969" s="482"/>
      <c r="AJ969" s="482"/>
      <c r="AK969" s="482"/>
      <c r="AL969" s="482"/>
      <c r="AM969" s="482"/>
      <c r="AN969" s="482"/>
      <c r="AO969" s="482"/>
      <c r="AP969" s="482"/>
    </row>
    <row r="970" spans="1:42" ht="12.75" customHeight="1" x14ac:dyDescent="0.2">
      <c r="A970" s="482"/>
      <c r="B970" s="482"/>
      <c r="C970" s="482"/>
      <c r="D970" s="482"/>
      <c r="E970" s="482"/>
      <c r="F970" s="482"/>
      <c r="G970" s="482"/>
      <c r="H970" s="482"/>
      <c r="I970" s="482"/>
      <c r="J970" s="482"/>
      <c r="K970" s="482"/>
      <c r="L970" s="482"/>
      <c r="M970" s="482"/>
      <c r="N970" s="482"/>
      <c r="O970" s="482"/>
      <c r="P970" s="482"/>
      <c r="Q970" s="482"/>
      <c r="R970" s="482"/>
      <c r="S970" s="482"/>
      <c r="T970" s="482"/>
      <c r="U970" s="482"/>
      <c r="V970" s="482"/>
      <c r="W970" s="482"/>
      <c r="X970" s="482"/>
      <c r="Y970" s="482"/>
      <c r="Z970" s="482"/>
      <c r="AA970" s="482"/>
      <c r="AB970" s="482"/>
      <c r="AC970" s="482"/>
      <c r="AD970" s="482"/>
      <c r="AE970" s="482"/>
      <c r="AF970" s="482"/>
      <c r="AG970" s="482"/>
      <c r="AH970" s="482"/>
      <c r="AI970" s="482"/>
      <c r="AJ970" s="482"/>
      <c r="AK970" s="482"/>
      <c r="AL970" s="482"/>
      <c r="AM970" s="482"/>
      <c r="AN970" s="482"/>
      <c r="AO970" s="482"/>
      <c r="AP970" s="482"/>
    </row>
    <row r="971" spans="1:42" ht="12.75" customHeight="1" x14ac:dyDescent="0.2">
      <c r="A971" s="482"/>
      <c r="B971" s="482"/>
      <c r="C971" s="482"/>
      <c r="D971" s="482"/>
      <c r="E971" s="482"/>
      <c r="F971" s="482"/>
      <c r="G971" s="482"/>
      <c r="H971" s="482"/>
      <c r="I971" s="482"/>
      <c r="J971" s="482"/>
      <c r="K971" s="482"/>
      <c r="L971" s="482"/>
      <c r="M971" s="482"/>
      <c r="N971" s="482"/>
      <c r="O971" s="482"/>
      <c r="P971" s="482"/>
      <c r="Q971" s="482"/>
      <c r="R971" s="482"/>
      <c r="S971" s="482"/>
      <c r="T971" s="482"/>
      <c r="U971" s="482"/>
      <c r="V971" s="482"/>
      <c r="W971" s="482"/>
      <c r="X971" s="482"/>
      <c r="Y971" s="482"/>
      <c r="Z971" s="482"/>
      <c r="AA971" s="482"/>
      <c r="AB971" s="482"/>
      <c r="AC971" s="482"/>
      <c r="AD971" s="482"/>
      <c r="AE971" s="482"/>
      <c r="AF971" s="482"/>
      <c r="AG971" s="482"/>
      <c r="AH971" s="482"/>
      <c r="AI971" s="482"/>
      <c r="AJ971" s="482"/>
      <c r="AK971" s="482"/>
      <c r="AL971" s="482"/>
      <c r="AM971" s="482"/>
      <c r="AN971" s="482"/>
      <c r="AO971" s="482"/>
      <c r="AP971" s="482"/>
    </row>
    <row r="972" spans="1:42" ht="12.75" customHeight="1" x14ac:dyDescent="0.2">
      <c r="A972" s="482"/>
      <c r="B972" s="482"/>
      <c r="C972" s="482"/>
      <c r="D972" s="482"/>
      <c r="E972" s="482"/>
      <c r="F972" s="482"/>
      <c r="G972" s="482"/>
      <c r="H972" s="482"/>
      <c r="I972" s="482"/>
      <c r="J972" s="482"/>
      <c r="K972" s="482"/>
      <c r="L972" s="482"/>
      <c r="M972" s="482"/>
      <c r="N972" s="482"/>
      <c r="O972" s="482"/>
      <c r="P972" s="482"/>
      <c r="Q972" s="482"/>
      <c r="R972" s="482"/>
      <c r="S972" s="482"/>
      <c r="T972" s="482"/>
      <c r="U972" s="482"/>
      <c r="V972" s="482"/>
      <c r="W972" s="482"/>
      <c r="X972" s="482"/>
      <c r="Y972" s="482"/>
      <c r="Z972" s="482"/>
      <c r="AA972" s="482"/>
      <c r="AB972" s="482"/>
      <c r="AC972" s="482"/>
      <c r="AD972" s="482"/>
      <c r="AE972" s="482"/>
      <c r="AF972" s="482"/>
      <c r="AG972" s="482"/>
      <c r="AH972" s="482"/>
      <c r="AI972" s="482"/>
      <c r="AJ972" s="482"/>
      <c r="AK972" s="482"/>
      <c r="AL972" s="482"/>
      <c r="AM972" s="482"/>
      <c r="AN972" s="482"/>
      <c r="AO972" s="482"/>
      <c r="AP972" s="482"/>
    </row>
    <row r="973" spans="1:42" ht="12.75" customHeight="1" x14ac:dyDescent="0.2">
      <c r="A973" s="482"/>
      <c r="B973" s="482"/>
      <c r="C973" s="482"/>
      <c r="D973" s="482"/>
      <c r="E973" s="482"/>
      <c r="F973" s="482"/>
      <c r="G973" s="482"/>
      <c r="H973" s="482"/>
      <c r="I973" s="482"/>
      <c r="J973" s="482"/>
      <c r="K973" s="482"/>
      <c r="L973" s="482"/>
      <c r="M973" s="482"/>
      <c r="N973" s="482"/>
      <c r="O973" s="482"/>
      <c r="P973" s="482"/>
      <c r="Q973" s="482"/>
      <c r="R973" s="482"/>
      <c r="S973" s="482"/>
      <c r="T973" s="482"/>
      <c r="U973" s="482"/>
      <c r="V973" s="482"/>
      <c r="W973" s="482"/>
      <c r="X973" s="482"/>
      <c r="Y973" s="482"/>
      <c r="Z973" s="482"/>
      <c r="AA973" s="482"/>
      <c r="AB973" s="482"/>
      <c r="AC973" s="482"/>
      <c r="AD973" s="482"/>
      <c r="AE973" s="482"/>
      <c r="AF973" s="482"/>
      <c r="AG973" s="482"/>
      <c r="AH973" s="482"/>
      <c r="AI973" s="482"/>
      <c r="AJ973" s="482"/>
      <c r="AK973" s="482"/>
      <c r="AL973" s="482"/>
      <c r="AM973" s="482"/>
      <c r="AN973" s="482"/>
      <c r="AO973" s="482"/>
      <c r="AP973" s="482"/>
    </row>
    <row r="974" spans="1:42" ht="12.75" customHeight="1" x14ac:dyDescent="0.2">
      <c r="A974" s="482"/>
      <c r="B974" s="482"/>
      <c r="C974" s="482"/>
      <c r="D974" s="482"/>
      <c r="E974" s="482"/>
      <c r="F974" s="482"/>
      <c r="G974" s="482"/>
      <c r="H974" s="482"/>
      <c r="I974" s="482"/>
      <c r="J974" s="482"/>
      <c r="K974" s="482"/>
      <c r="L974" s="482"/>
      <c r="M974" s="482"/>
      <c r="N974" s="482"/>
      <c r="O974" s="482"/>
      <c r="P974" s="482"/>
      <c r="Q974" s="482"/>
      <c r="R974" s="482"/>
      <c r="S974" s="482"/>
      <c r="T974" s="482"/>
      <c r="U974" s="482"/>
      <c r="V974" s="482"/>
      <c r="W974" s="482"/>
      <c r="X974" s="482"/>
      <c r="Y974" s="482"/>
      <c r="Z974" s="482"/>
      <c r="AA974" s="482"/>
      <c r="AB974" s="482"/>
      <c r="AC974" s="482"/>
      <c r="AD974" s="482"/>
      <c r="AE974" s="482"/>
      <c r="AF974" s="482"/>
      <c r="AG974" s="482"/>
      <c r="AH974" s="482"/>
      <c r="AI974" s="482"/>
      <c r="AJ974" s="482"/>
      <c r="AK974" s="482"/>
      <c r="AL974" s="482"/>
      <c r="AM974" s="482"/>
      <c r="AN974" s="482"/>
      <c r="AO974" s="482"/>
      <c r="AP974" s="482"/>
    </row>
    <row r="975" spans="1:42" ht="12.75" customHeight="1" x14ac:dyDescent="0.2">
      <c r="A975" s="482"/>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482"/>
      <c r="AD975" s="482"/>
      <c r="AE975" s="482"/>
      <c r="AF975" s="482"/>
      <c r="AG975" s="482"/>
      <c r="AH975" s="482"/>
      <c r="AI975" s="482"/>
      <c r="AJ975" s="482"/>
      <c r="AK975" s="482"/>
      <c r="AL975" s="482"/>
      <c r="AM975" s="482"/>
      <c r="AN975" s="482"/>
      <c r="AO975" s="482"/>
      <c r="AP975" s="482"/>
    </row>
    <row r="976" spans="1:42" ht="12.75" customHeight="1" x14ac:dyDescent="0.2">
      <c r="A976" s="482"/>
      <c r="B976" s="482"/>
      <c r="C976" s="482"/>
      <c r="D976" s="482"/>
      <c r="E976" s="482"/>
      <c r="F976" s="482"/>
      <c r="G976" s="482"/>
      <c r="H976" s="482"/>
      <c r="I976" s="482"/>
      <c r="J976" s="482"/>
      <c r="K976" s="482"/>
      <c r="L976" s="482"/>
      <c r="M976" s="482"/>
      <c r="N976" s="482"/>
      <c r="O976" s="482"/>
      <c r="P976" s="482"/>
      <c r="Q976" s="482"/>
      <c r="R976" s="482"/>
      <c r="S976" s="482"/>
      <c r="T976" s="482"/>
      <c r="U976" s="482"/>
      <c r="V976" s="482"/>
      <c r="W976" s="482"/>
      <c r="X976" s="482"/>
      <c r="Y976" s="482"/>
      <c r="Z976" s="482"/>
      <c r="AA976" s="482"/>
      <c r="AB976" s="482"/>
      <c r="AC976" s="482"/>
      <c r="AD976" s="482"/>
      <c r="AE976" s="482"/>
      <c r="AF976" s="482"/>
      <c r="AG976" s="482"/>
      <c r="AH976" s="482"/>
      <c r="AI976" s="482"/>
      <c r="AJ976" s="482"/>
      <c r="AK976" s="482"/>
      <c r="AL976" s="482"/>
      <c r="AM976" s="482"/>
      <c r="AN976" s="482"/>
      <c r="AO976" s="482"/>
      <c r="AP976" s="482"/>
    </row>
    <row r="977" spans="1:42" ht="12.75" customHeight="1" x14ac:dyDescent="0.2">
      <c r="A977" s="482"/>
      <c r="B977" s="482"/>
      <c r="C977" s="482"/>
      <c r="D977" s="482"/>
      <c r="E977" s="482"/>
      <c r="F977" s="482"/>
      <c r="G977" s="482"/>
      <c r="H977" s="482"/>
      <c r="I977" s="482"/>
      <c r="J977" s="482"/>
      <c r="K977" s="482"/>
      <c r="L977" s="482"/>
      <c r="M977" s="482"/>
      <c r="N977" s="482"/>
      <c r="O977" s="482"/>
      <c r="P977" s="482"/>
      <c r="Q977" s="482"/>
      <c r="R977" s="482"/>
      <c r="S977" s="482"/>
      <c r="T977" s="482"/>
      <c r="U977" s="482"/>
      <c r="V977" s="482"/>
      <c r="W977" s="482"/>
      <c r="X977" s="482"/>
      <c r="Y977" s="482"/>
      <c r="Z977" s="482"/>
      <c r="AA977" s="482"/>
      <c r="AB977" s="482"/>
      <c r="AC977" s="482"/>
      <c r="AD977" s="482"/>
      <c r="AE977" s="482"/>
      <c r="AF977" s="482"/>
      <c r="AG977" s="482"/>
      <c r="AH977" s="482"/>
      <c r="AI977" s="482"/>
      <c r="AJ977" s="482"/>
      <c r="AK977" s="482"/>
      <c r="AL977" s="482"/>
      <c r="AM977" s="482"/>
      <c r="AN977" s="482"/>
      <c r="AO977" s="482"/>
      <c r="AP977" s="482"/>
    </row>
    <row r="978" spans="1:42" ht="12.75" customHeight="1" x14ac:dyDescent="0.2">
      <c r="A978" s="482"/>
      <c r="B978" s="482"/>
      <c r="C978" s="482"/>
      <c r="D978" s="482"/>
      <c r="E978" s="482"/>
      <c r="F978" s="482"/>
      <c r="G978" s="482"/>
      <c r="H978" s="482"/>
      <c r="I978" s="482"/>
      <c r="J978" s="482"/>
      <c r="K978" s="482"/>
      <c r="L978" s="482"/>
      <c r="M978" s="482"/>
      <c r="N978" s="482"/>
      <c r="O978" s="482"/>
      <c r="P978" s="482"/>
      <c r="Q978" s="482"/>
      <c r="R978" s="482"/>
      <c r="S978" s="482"/>
      <c r="T978" s="482"/>
      <c r="U978" s="482"/>
      <c r="V978" s="482"/>
      <c r="W978" s="482"/>
      <c r="X978" s="482"/>
      <c r="Y978" s="482"/>
      <c r="Z978" s="482"/>
      <c r="AA978" s="482"/>
      <c r="AB978" s="482"/>
      <c r="AC978" s="482"/>
      <c r="AD978" s="482"/>
      <c r="AE978" s="482"/>
      <c r="AF978" s="482"/>
      <c r="AG978" s="482"/>
      <c r="AH978" s="482"/>
      <c r="AI978" s="482"/>
      <c r="AJ978" s="482"/>
      <c r="AK978" s="482"/>
      <c r="AL978" s="482"/>
      <c r="AM978" s="482"/>
      <c r="AN978" s="482"/>
      <c r="AO978" s="482"/>
      <c r="AP978" s="482"/>
    </row>
    <row r="979" spans="1:42" ht="12.75" customHeight="1" x14ac:dyDescent="0.2">
      <c r="A979" s="482"/>
      <c r="B979" s="482"/>
      <c r="C979" s="482"/>
      <c r="D979" s="482"/>
      <c r="E979" s="482"/>
      <c r="F979" s="482"/>
      <c r="G979" s="482"/>
      <c r="H979" s="482"/>
      <c r="I979" s="482"/>
      <c r="J979" s="482"/>
      <c r="K979" s="482"/>
      <c r="L979" s="482"/>
      <c r="M979" s="482"/>
      <c r="N979" s="482"/>
      <c r="O979" s="482"/>
      <c r="P979" s="482"/>
      <c r="Q979" s="482"/>
      <c r="R979" s="482"/>
      <c r="S979" s="482"/>
      <c r="T979" s="482"/>
      <c r="U979" s="482"/>
      <c r="V979" s="482"/>
      <c r="W979" s="482"/>
      <c r="X979" s="482"/>
      <c r="Y979" s="482"/>
      <c r="Z979" s="482"/>
      <c r="AA979" s="482"/>
      <c r="AB979" s="482"/>
      <c r="AC979" s="482"/>
      <c r="AD979" s="482"/>
      <c r="AE979" s="482"/>
      <c r="AF979" s="482"/>
      <c r="AG979" s="482"/>
      <c r="AH979" s="482"/>
      <c r="AI979" s="482"/>
      <c r="AJ979" s="482"/>
      <c r="AK979" s="482"/>
      <c r="AL979" s="482"/>
      <c r="AM979" s="482"/>
      <c r="AN979" s="482"/>
      <c r="AO979" s="482"/>
      <c r="AP979" s="482"/>
    </row>
    <row r="980" spans="1:42" ht="12.75" customHeight="1" x14ac:dyDescent="0.2">
      <c r="A980" s="482"/>
      <c r="B980" s="482"/>
      <c r="C980" s="482"/>
      <c r="D980" s="482"/>
      <c r="E980" s="482"/>
      <c r="F980" s="482"/>
      <c r="G980" s="482"/>
      <c r="H980" s="482"/>
      <c r="I980" s="482"/>
      <c r="J980" s="482"/>
      <c r="K980" s="482"/>
      <c r="L980" s="482"/>
      <c r="M980" s="482"/>
      <c r="N980" s="482"/>
      <c r="O980" s="482"/>
      <c r="P980" s="482"/>
      <c r="Q980" s="482"/>
      <c r="R980" s="482"/>
      <c r="S980" s="482"/>
      <c r="T980" s="482"/>
      <c r="U980" s="482"/>
      <c r="V980" s="482"/>
      <c r="W980" s="482"/>
      <c r="X980" s="482"/>
      <c r="Y980" s="482"/>
      <c r="Z980" s="482"/>
      <c r="AA980" s="482"/>
      <c r="AB980" s="482"/>
      <c r="AC980" s="482"/>
      <c r="AD980" s="482"/>
      <c r="AE980" s="482"/>
      <c r="AF980" s="482"/>
      <c r="AG980" s="482"/>
      <c r="AH980" s="482"/>
      <c r="AI980" s="482"/>
      <c r="AJ980" s="482"/>
      <c r="AK980" s="482"/>
      <c r="AL980" s="482"/>
      <c r="AM980" s="482"/>
      <c r="AN980" s="482"/>
      <c r="AO980" s="482"/>
      <c r="AP980" s="482"/>
    </row>
    <row r="981" spans="1:42" ht="12.75" customHeight="1" x14ac:dyDescent="0.2">
      <c r="A981" s="482"/>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482"/>
      <c r="AC981" s="482"/>
      <c r="AD981" s="482"/>
      <c r="AE981" s="482"/>
      <c r="AF981" s="482"/>
      <c r="AG981" s="482"/>
      <c r="AH981" s="482"/>
      <c r="AI981" s="482"/>
      <c r="AJ981" s="482"/>
      <c r="AK981" s="482"/>
      <c r="AL981" s="482"/>
      <c r="AM981" s="482"/>
      <c r="AN981" s="482"/>
      <c r="AO981" s="482"/>
      <c r="AP981" s="482"/>
    </row>
    <row r="982" spans="1:42" ht="12.75" customHeight="1" x14ac:dyDescent="0.2">
      <c r="A982" s="482"/>
      <c r="B982" s="482"/>
      <c r="C982" s="482"/>
      <c r="D982" s="482"/>
      <c r="E982" s="482"/>
      <c r="F982" s="482"/>
      <c r="G982" s="482"/>
      <c r="H982" s="482"/>
      <c r="I982" s="482"/>
      <c r="J982" s="482"/>
      <c r="K982" s="482"/>
      <c r="L982" s="482"/>
      <c r="M982" s="482"/>
      <c r="N982" s="482"/>
      <c r="O982" s="482"/>
      <c r="P982" s="482"/>
      <c r="Q982" s="482"/>
      <c r="R982" s="482"/>
      <c r="S982" s="482"/>
      <c r="T982" s="482"/>
      <c r="U982" s="482"/>
      <c r="V982" s="482"/>
      <c r="W982" s="482"/>
      <c r="X982" s="482"/>
      <c r="Y982" s="482"/>
      <c r="Z982" s="482"/>
      <c r="AA982" s="482"/>
      <c r="AB982" s="482"/>
      <c r="AC982" s="482"/>
      <c r="AD982" s="482"/>
      <c r="AE982" s="482"/>
      <c r="AF982" s="482"/>
      <c r="AG982" s="482"/>
      <c r="AH982" s="482"/>
      <c r="AI982" s="482"/>
      <c r="AJ982" s="482"/>
      <c r="AK982" s="482"/>
      <c r="AL982" s="482"/>
      <c r="AM982" s="482"/>
      <c r="AN982" s="482"/>
      <c r="AO982" s="482"/>
      <c r="AP982" s="482"/>
    </row>
    <row r="983" spans="1:42" ht="12.75" customHeight="1" x14ac:dyDescent="0.2">
      <c r="A983" s="482"/>
      <c r="B983" s="482"/>
      <c r="C983" s="482"/>
      <c r="D983" s="482"/>
      <c r="E983" s="482"/>
      <c r="F983" s="482"/>
      <c r="G983" s="482"/>
      <c r="H983" s="482"/>
      <c r="I983" s="482"/>
      <c r="J983" s="482"/>
      <c r="K983" s="482"/>
      <c r="L983" s="482"/>
      <c r="M983" s="482"/>
      <c r="N983" s="482"/>
      <c r="O983" s="482"/>
      <c r="P983" s="482"/>
      <c r="Q983" s="482"/>
      <c r="R983" s="482"/>
      <c r="S983" s="482"/>
      <c r="T983" s="482"/>
      <c r="U983" s="482"/>
      <c r="V983" s="482"/>
      <c r="W983" s="482"/>
      <c r="X983" s="482"/>
      <c r="Y983" s="482"/>
      <c r="Z983" s="482"/>
      <c r="AA983" s="482"/>
      <c r="AB983" s="482"/>
      <c r="AC983" s="482"/>
      <c r="AD983" s="482"/>
      <c r="AE983" s="482"/>
      <c r="AF983" s="482"/>
      <c r="AG983" s="482"/>
      <c r="AH983" s="482"/>
      <c r="AI983" s="482"/>
      <c r="AJ983" s="482"/>
      <c r="AK983" s="482"/>
      <c r="AL983" s="482"/>
      <c r="AM983" s="482"/>
      <c r="AN983" s="482"/>
      <c r="AO983" s="482"/>
      <c r="AP983" s="482"/>
    </row>
    <row r="984" spans="1:42" ht="12.75" customHeight="1" x14ac:dyDescent="0.2">
      <c r="A984" s="482"/>
      <c r="B984" s="482"/>
      <c r="C984" s="482"/>
      <c r="D984" s="482"/>
      <c r="E984" s="482"/>
      <c r="F984" s="482"/>
      <c r="G984" s="482"/>
      <c r="H984" s="482"/>
      <c r="I984" s="482"/>
      <c r="J984" s="482"/>
      <c r="K984" s="482"/>
      <c r="L984" s="482"/>
      <c r="M984" s="482"/>
      <c r="N984" s="482"/>
      <c r="O984" s="482"/>
      <c r="P984" s="482"/>
      <c r="Q984" s="482"/>
      <c r="R984" s="482"/>
      <c r="S984" s="482"/>
      <c r="T984" s="482"/>
      <c r="U984" s="482"/>
      <c r="V984" s="482"/>
      <c r="W984" s="482"/>
      <c r="X984" s="482"/>
      <c r="Y984" s="482"/>
      <c r="Z984" s="482"/>
      <c r="AA984" s="482"/>
      <c r="AB984" s="482"/>
      <c r="AC984" s="482"/>
      <c r="AD984" s="482"/>
      <c r="AE984" s="482"/>
      <c r="AF984" s="482"/>
      <c r="AG984" s="482"/>
      <c r="AH984" s="482"/>
      <c r="AI984" s="482"/>
      <c r="AJ984" s="482"/>
      <c r="AK984" s="482"/>
      <c r="AL984" s="482"/>
      <c r="AM984" s="482"/>
      <c r="AN984" s="482"/>
      <c r="AO984" s="482"/>
      <c r="AP984" s="482"/>
    </row>
    <row r="985" spans="1:42" ht="12.75" customHeight="1" x14ac:dyDescent="0.2">
      <c r="A985" s="482"/>
      <c r="B985" s="482"/>
      <c r="C985" s="482"/>
      <c r="D985" s="482"/>
      <c r="E985" s="482"/>
      <c r="F985" s="482"/>
      <c r="G985" s="482"/>
      <c r="H985" s="482"/>
      <c r="I985" s="482"/>
      <c r="J985" s="482"/>
      <c r="K985" s="482"/>
      <c r="L985" s="482"/>
      <c r="M985" s="482"/>
      <c r="N985" s="482"/>
      <c r="O985" s="482"/>
      <c r="P985" s="482"/>
      <c r="Q985" s="482"/>
      <c r="R985" s="482"/>
      <c r="S985" s="482"/>
      <c r="T985" s="482"/>
      <c r="U985" s="482"/>
      <c r="V985" s="482"/>
      <c r="W985" s="482"/>
      <c r="X985" s="482"/>
      <c r="Y985" s="482"/>
      <c r="Z985" s="482"/>
      <c r="AA985" s="482"/>
      <c r="AB985" s="482"/>
      <c r="AC985" s="482"/>
      <c r="AD985" s="482"/>
      <c r="AE985" s="482"/>
      <c r="AF985" s="482"/>
      <c r="AG985" s="482"/>
      <c r="AH985" s="482"/>
      <c r="AI985" s="482"/>
      <c r="AJ985" s="482"/>
      <c r="AK985" s="482"/>
      <c r="AL985" s="482"/>
      <c r="AM985" s="482"/>
      <c r="AN985" s="482"/>
      <c r="AO985" s="482"/>
      <c r="AP985" s="482"/>
    </row>
    <row r="986" spans="1:42" ht="12.75" customHeight="1" x14ac:dyDescent="0.2">
      <c r="A986" s="482"/>
      <c r="B986" s="482"/>
      <c r="C986" s="482"/>
      <c r="D986" s="482"/>
      <c r="E986" s="482"/>
      <c r="F986" s="482"/>
      <c r="G986" s="482"/>
      <c r="H986" s="482"/>
      <c r="I986" s="482"/>
      <c r="J986" s="482"/>
      <c r="K986" s="482"/>
      <c r="L986" s="482"/>
      <c r="M986" s="482"/>
      <c r="N986" s="482"/>
      <c r="O986" s="482"/>
      <c r="P986" s="482"/>
      <c r="Q986" s="482"/>
      <c r="R986" s="482"/>
      <c r="S986" s="482"/>
      <c r="T986" s="482"/>
      <c r="U986" s="482"/>
      <c r="V986" s="482"/>
      <c r="W986" s="482"/>
      <c r="X986" s="482"/>
      <c r="Y986" s="482"/>
      <c r="Z986" s="482"/>
      <c r="AA986" s="482"/>
      <c r="AB986" s="482"/>
      <c r="AC986" s="482"/>
      <c r="AD986" s="482"/>
      <c r="AE986" s="482"/>
      <c r="AF986" s="482"/>
      <c r="AG986" s="482"/>
      <c r="AH986" s="482"/>
      <c r="AI986" s="482"/>
      <c r="AJ986" s="482"/>
      <c r="AK986" s="482"/>
      <c r="AL986" s="482"/>
      <c r="AM986" s="482"/>
      <c r="AN986" s="482"/>
      <c r="AO986" s="482"/>
      <c r="AP986" s="482"/>
    </row>
    <row r="987" spans="1:42" ht="12.75" customHeight="1" x14ac:dyDescent="0.2">
      <c r="A987" s="482"/>
      <c r="B987" s="482"/>
      <c r="C987" s="482"/>
      <c r="D987" s="482"/>
      <c r="E987" s="482"/>
      <c r="F987" s="482"/>
      <c r="G987" s="482"/>
      <c r="H987" s="482"/>
      <c r="I987" s="482"/>
      <c r="J987" s="482"/>
      <c r="K987" s="482"/>
      <c r="L987" s="482"/>
      <c r="M987" s="482"/>
      <c r="N987" s="482"/>
      <c r="O987" s="482"/>
      <c r="P987" s="482"/>
      <c r="Q987" s="482"/>
      <c r="R987" s="482"/>
      <c r="S987" s="482"/>
      <c r="T987" s="482"/>
      <c r="U987" s="482"/>
      <c r="V987" s="482"/>
      <c r="W987" s="482"/>
      <c r="X987" s="482"/>
      <c r="Y987" s="482"/>
      <c r="Z987" s="482"/>
      <c r="AA987" s="482"/>
      <c r="AB987" s="482"/>
      <c r="AC987" s="482"/>
      <c r="AD987" s="482"/>
      <c r="AE987" s="482"/>
      <c r="AF987" s="482"/>
      <c r="AG987" s="482"/>
      <c r="AH987" s="482"/>
      <c r="AI987" s="482"/>
      <c r="AJ987" s="482"/>
      <c r="AK987" s="482"/>
      <c r="AL987" s="482"/>
      <c r="AM987" s="482"/>
      <c r="AN987" s="482"/>
      <c r="AO987" s="482"/>
      <c r="AP987" s="482"/>
    </row>
    <row r="988" spans="1:42" ht="12.75" customHeight="1" x14ac:dyDescent="0.2">
      <c r="A988" s="482"/>
      <c r="B988" s="482"/>
      <c r="C988" s="482"/>
      <c r="D988" s="482"/>
      <c r="E988" s="482"/>
      <c r="F988" s="482"/>
      <c r="G988" s="482"/>
      <c r="H988" s="482"/>
      <c r="I988" s="482"/>
      <c r="J988" s="482"/>
      <c r="K988" s="482"/>
      <c r="L988" s="482"/>
      <c r="M988" s="482"/>
      <c r="N988" s="482"/>
      <c r="O988" s="482"/>
      <c r="P988" s="482"/>
      <c r="Q988" s="482"/>
      <c r="R988" s="482"/>
      <c r="S988" s="482"/>
      <c r="T988" s="482"/>
      <c r="U988" s="482"/>
      <c r="V988" s="482"/>
      <c r="W988" s="482"/>
      <c r="X988" s="482"/>
      <c r="Y988" s="482"/>
      <c r="Z988" s="482"/>
      <c r="AA988" s="482"/>
      <c r="AB988" s="482"/>
      <c r="AC988" s="482"/>
      <c r="AD988" s="482"/>
      <c r="AE988" s="482"/>
      <c r="AF988" s="482"/>
      <c r="AG988" s="482"/>
      <c r="AH988" s="482"/>
      <c r="AI988" s="482"/>
      <c r="AJ988" s="482"/>
      <c r="AK988" s="482"/>
      <c r="AL988" s="482"/>
      <c r="AM988" s="482"/>
      <c r="AN988" s="482"/>
      <c r="AO988" s="482"/>
      <c r="AP988" s="482"/>
    </row>
    <row r="989" spans="1:42" ht="12.75" customHeight="1" x14ac:dyDescent="0.2">
      <c r="A989" s="482"/>
      <c r="B989" s="482"/>
      <c r="C989" s="482"/>
      <c r="D989" s="482"/>
      <c r="E989" s="482"/>
      <c r="F989" s="482"/>
      <c r="G989" s="482"/>
      <c r="H989" s="482"/>
      <c r="I989" s="482"/>
      <c r="J989" s="482"/>
      <c r="K989" s="482"/>
      <c r="L989" s="482"/>
      <c r="M989" s="482"/>
      <c r="N989" s="482"/>
      <c r="O989" s="482"/>
      <c r="P989" s="482"/>
      <c r="Q989" s="482"/>
      <c r="R989" s="482"/>
      <c r="S989" s="482"/>
      <c r="T989" s="482"/>
      <c r="U989" s="482"/>
      <c r="V989" s="482"/>
      <c r="W989" s="482"/>
      <c r="X989" s="482"/>
      <c r="Y989" s="482"/>
      <c r="Z989" s="482"/>
      <c r="AA989" s="482"/>
      <c r="AB989" s="482"/>
      <c r="AC989" s="482"/>
      <c r="AD989" s="482"/>
      <c r="AE989" s="482"/>
      <c r="AF989" s="482"/>
      <c r="AG989" s="482"/>
      <c r="AH989" s="482"/>
      <c r="AI989" s="482"/>
      <c r="AJ989" s="482"/>
      <c r="AK989" s="482"/>
      <c r="AL989" s="482"/>
      <c r="AM989" s="482"/>
      <c r="AN989" s="482"/>
      <c r="AO989" s="482"/>
      <c r="AP989" s="482"/>
    </row>
    <row r="990" spans="1:42" ht="12.75" customHeight="1" x14ac:dyDescent="0.2">
      <c r="A990" s="482"/>
      <c r="B990" s="482"/>
      <c r="C990" s="482"/>
      <c r="D990" s="482"/>
      <c r="E990" s="482"/>
      <c r="F990" s="482"/>
      <c r="G990" s="482"/>
      <c r="H990" s="482"/>
      <c r="I990" s="482"/>
      <c r="J990" s="482"/>
      <c r="K990" s="482"/>
      <c r="L990" s="482"/>
      <c r="M990" s="482"/>
      <c r="N990" s="482"/>
      <c r="O990" s="482"/>
      <c r="P990" s="482"/>
      <c r="Q990" s="482"/>
      <c r="R990" s="482"/>
      <c r="S990" s="482"/>
      <c r="T990" s="482"/>
      <c r="U990" s="482"/>
      <c r="V990" s="482"/>
      <c r="W990" s="482"/>
      <c r="X990" s="482"/>
      <c r="Y990" s="482"/>
      <c r="Z990" s="482"/>
      <c r="AA990" s="482"/>
      <c r="AB990" s="482"/>
      <c r="AC990" s="482"/>
      <c r="AD990" s="482"/>
      <c r="AE990" s="482"/>
      <c r="AF990" s="482"/>
      <c r="AG990" s="482"/>
      <c r="AH990" s="482"/>
      <c r="AI990" s="482"/>
      <c r="AJ990" s="482"/>
      <c r="AK990" s="482"/>
      <c r="AL990" s="482"/>
      <c r="AM990" s="482"/>
      <c r="AN990" s="482"/>
      <c r="AO990" s="482"/>
      <c r="AP990" s="482"/>
    </row>
    <row r="991" spans="1:42" ht="12.75" customHeight="1" x14ac:dyDescent="0.2">
      <c r="A991" s="482"/>
      <c r="B991" s="482"/>
      <c r="C991" s="482"/>
      <c r="D991" s="482"/>
      <c r="E991" s="482"/>
      <c r="F991" s="482"/>
      <c r="G991" s="482"/>
      <c r="H991" s="482"/>
      <c r="I991" s="482"/>
      <c r="J991" s="482"/>
      <c r="K991" s="482"/>
      <c r="L991" s="482"/>
      <c r="M991" s="482"/>
      <c r="N991" s="482"/>
      <c r="O991" s="482"/>
      <c r="P991" s="482"/>
      <c r="Q991" s="482"/>
      <c r="R991" s="482"/>
      <c r="S991" s="482"/>
      <c r="T991" s="482"/>
      <c r="U991" s="482"/>
      <c r="V991" s="482"/>
      <c r="W991" s="482"/>
      <c r="X991" s="482"/>
      <c r="Y991" s="482"/>
      <c r="Z991" s="482"/>
      <c r="AA991" s="482"/>
      <c r="AB991" s="482"/>
      <c r="AC991" s="482"/>
      <c r="AD991" s="482"/>
      <c r="AE991" s="482"/>
      <c r="AF991" s="482"/>
      <c r="AG991" s="482"/>
      <c r="AH991" s="482"/>
      <c r="AI991" s="482"/>
      <c r="AJ991" s="482"/>
      <c r="AK991" s="482"/>
      <c r="AL991" s="482"/>
      <c r="AM991" s="482"/>
      <c r="AN991" s="482"/>
      <c r="AO991" s="482"/>
      <c r="AP991" s="482"/>
    </row>
    <row r="992" spans="1:42" ht="12.75" customHeight="1" x14ac:dyDescent="0.2">
      <c r="A992" s="482"/>
      <c r="B992" s="482"/>
      <c r="C992" s="482"/>
      <c r="D992" s="482"/>
      <c r="E992" s="482"/>
      <c r="F992" s="482"/>
      <c r="G992" s="482"/>
      <c r="H992" s="482"/>
      <c r="I992" s="482"/>
      <c r="J992" s="482"/>
      <c r="K992" s="482"/>
      <c r="L992" s="482"/>
      <c r="M992" s="482"/>
      <c r="N992" s="482"/>
      <c r="O992" s="482"/>
      <c r="P992" s="482"/>
      <c r="Q992" s="482"/>
      <c r="R992" s="482"/>
      <c r="S992" s="482"/>
      <c r="T992" s="482"/>
      <c r="U992" s="482"/>
      <c r="V992" s="482"/>
      <c r="W992" s="482"/>
      <c r="X992" s="482"/>
      <c r="Y992" s="482"/>
      <c r="Z992" s="482"/>
      <c r="AA992" s="482"/>
      <c r="AB992" s="482"/>
      <c r="AC992" s="482"/>
      <c r="AD992" s="482"/>
      <c r="AE992" s="482"/>
      <c r="AF992" s="482"/>
      <c r="AG992" s="482"/>
      <c r="AH992" s="482"/>
      <c r="AI992" s="482"/>
      <c r="AJ992" s="482"/>
      <c r="AK992" s="482"/>
      <c r="AL992" s="482"/>
      <c r="AM992" s="482"/>
      <c r="AN992" s="482"/>
      <c r="AO992" s="482"/>
      <c r="AP992" s="482"/>
    </row>
    <row r="993" spans="1:42" ht="12.75" customHeight="1" x14ac:dyDescent="0.2">
      <c r="A993" s="482"/>
      <c r="B993" s="482"/>
      <c r="C993" s="482"/>
      <c r="D993" s="482"/>
      <c r="E993" s="482"/>
      <c r="F993" s="482"/>
      <c r="G993" s="482"/>
      <c r="H993" s="482"/>
      <c r="I993" s="482"/>
      <c r="J993" s="482"/>
      <c r="K993" s="482"/>
      <c r="L993" s="482"/>
      <c r="M993" s="482"/>
      <c r="N993" s="482"/>
      <c r="O993" s="482"/>
      <c r="P993" s="482"/>
      <c r="Q993" s="482"/>
      <c r="R993" s="482"/>
      <c r="S993" s="482"/>
      <c r="T993" s="482"/>
      <c r="U993" s="482"/>
      <c r="V993" s="482"/>
      <c r="W993" s="482"/>
      <c r="X993" s="482"/>
      <c r="Y993" s="482"/>
      <c r="Z993" s="482"/>
      <c r="AA993" s="482"/>
      <c r="AB993" s="482"/>
      <c r="AC993" s="482"/>
      <c r="AD993" s="482"/>
      <c r="AE993" s="482"/>
      <c r="AF993" s="482"/>
      <c r="AG993" s="482"/>
      <c r="AH993" s="482"/>
      <c r="AI993" s="482"/>
      <c r="AJ993" s="482"/>
      <c r="AK993" s="482"/>
      <c r="AL993" s="482"/>
      <c r="AM993" s="482"/>
      <c r="AN993" s="482"/>
      <c r="AO993" s="482"/>
      <c r="AP993" s="482"/>
    </row>
    <row r="994" spans="1:42" ht="12.75" customHeight="1" x14ac:dyDescent="0.2">
      <c r="A994" s="482"/>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82"/>
      <c r="Z994" s="482"/>
      <c r="AA994" s="482"/>
      <c r="AB994" s="482"/>
      <c r="AC994" s="482"/>
      <c r="AD994" s="482"/>
      <c r="AE994" s="482"/>
      <c r="AF994" s="482"/>
      <c r="AG994" s="482"/>
      <c r="AH994" s="482"/>
      <c r="AI994" s="482"/>
      <c r="AJ994" s="482"/>
      <c r="AK994" s="482"/>
      <c r="AL994" s="482"/>
      <c r="AM994" s="482"/>
      <c r="AN994" s="482"/>
      <c r="AO994" s="482"/>
      <c r="AP994" s="482"/>
    </row>
    <row r="995" spans="1:42" ht="12.75" customHeight="1" x14ac:dyDescent="0.2">
      <c r="A995" s="482"/>
      <c r="B995" s="482"/>
      <c r="C995" s="482"/>
      <c r="D995" s="482"/>
      <c r="E995" s="482"/>
      <c r="F995" s="482"/>
      <c r="G995" s="482"/>
      <c r="H995" s="482"/>
      <c r="I995" s="482"/>
      <c r="J995" s="482"/>
      <c r="K995" s="482"/>
      <c r="L995" s="482"/>
      <c r="M995" s="482"/>
      <c r="N995" s="482"/>
      <c r="O995" s="482"/>
      <c r="P995" s="482"/>
      <c r="Q995" s="482"/>
      <c r="R995" s="482"/>
      <c r="S995" s="482"/>
      <c r="T995" s="482"/>
      <c r="U995" s="482"/>
      <c r="V995" s="482"/>
      <c r="W995" s="482"/>
      <c r="X995" s="482"/>
      <c r="Y995" s="482"/>
      <c r="Z995" s="482"/>
      <c r="AA995" s="482"/>
      <c r="AB995" s="482"/>
      <c r="AC995" s="482"/>
      <c r="AD995" s="482"/>
      <c r="AE995" s="482"/>
      <c r="AF995" s="482"/>
      <c r="AG995" s="482"/>
      <c r="AH995" s="482"/>
      <c r="AI995" s="482"/>
      <c r="AJ995" s="482"/>
      <c r="AK995" s="482"/>
      <c r="AL995" s="482"/>
      <c r="AM995" s="482"/>
      <c r="AN995" s="482"/>
      <c r="AO995" s="482"/>
      <c r="AP995" s="482"/>
    </row>
    <row r="996" spans="1:42" ht="12.75" customHeight="1" x14ac:dyDescent="0.2">
      <c r="A996" s="482"/>
      <c r="B996" s="482"/>
      <c r="C996" s="482"/>
      <c r="D996" s="482"/>
      <c r="E996" s="482"/>
      <c r="F996" s="482"/>
      <c r="G996" s="482"/>
      <c r="H996" s="482"/>
      <c r="I996" s="482"/>
      <c r="J996" s="482"/>
      <c r="K996" s="482"/>
      <c r="L996" s="482"/>
      <c r="M996" s="482"/>
      <c r="N996" s="482"/>
      <c r="O996" s="482"/>
      <c r="P996" s="482"/>
      <c r="Q996" s="482"/>
      <c r="R996" s="482"/>
      <c r="S996" s="482"/>
      <c r="T996" s="482"/>
      <c r="U996" s="482"/>
      <c r="V996" s="482"/>
      <c r="W996" s="482"/>
      <c r="X996" s="482"/>
      <c r="Y996" s="482"/>
      <c r="Z996" s="482"/>
      <c r="AA996" s="482"/>
      <c r="AB996" s="482"/>
      <c r="AC996" s="482"/>
      <c r="AD996" s="482"/>
      <c r="AE996" s="482"/>
      <c r="AF996" s="482"/>
      <c r="AG996" s="482"/>
      <c r="AH996" s="482"/>
      <c r="AI996" s="482"/>
      <c r="AJ996" s="482"/>
      <c r="AK996" s="482"/>
      <c r="AL996" s="482"/>
      <c r="AM996" s="482"/>
      <c r="AN996" s="482"/>
      <c r="AO996" s="482"/>
      <c r="AP996" s="482"/>
    </row>
    <row r="997" spans="1:42" ht="12.75" customHeight="1" x14ac:dyDescent="0.2">
      <c r="A997" s="482"/>
      <c r="B997" s="482"/>
      <c r="C997" s="482"/>
      <c r="D997" s="482"/>
      <c r="E997" s="482"/>
      <c r="F997" s="482"/>
      <c r="G997" s="482"/>
      <c r="H997" s="482"/>
      <c r="I997" s="482"/>
      <c r="J997" s="482"/>
      <c r="K997" s="482"/>
      <c r="L997" s="482"/>
      <c r="M997" s="482"/>
      <c r="N997" s="482"/>
      <c r="O997" s="482"/>
      <c r="P997" s="482"/>
      <c r="Q997" s="482"/>
      <c r="R997" s="482"/>
      <c r="S997" s="482"/>
      <c r="T997" s="482"/>
      <c r="U997" s="482"/>
      <c r="V997" s="482"/>
      <c r="W997" s="482"/>
      <c r="X997" s="482"/>
      <c r="Y997" s="482"/>
      <c r="Z997" s="482"/>
      <c r="AA997" s="482"/>
      <c r="AB997" s="482"/>
      <c r="AC997" s="482"/>
      <c r="AD997" s="482"/>
      <c r="AE997" s="482"/>
      <c r="AF997" s="482"/>
      <c r="AG997" s="482"/>
      <c r="AH997" s="482"/>
      <c r="AI997" s="482"/>
      <c r="AJ997" s="482"/>
      <c r="AK997" s="482"/>
      <c r="AL997" s="482"/>
      <c r="AM997" s="482"/>
      <c r="AN997" s="482"/>
      <c r="AO997" s="482"/>
      <c r="AP997" s="482"/>
    </row>
    <row r="998" spans="1:42" ht="12.75" customHeight="1" x14ac:dyDescent="0.2">
      <c r="A998" s="482"/>
      <c r="B998" s="482"/>
      <c r="C998" s="482"/>
      <c r="D998" s="482"/>
      <c r="E998" s="482"/>
      <c r="F998" s="482"/>
      <c r="G998" s="482"/>
      <c r="H998" s="482"/>
      <c r="I998" s="482"/>
      <c r="J998" s="482"/>
      <c r="K998" s="482"/>
      <c r="L998" s="482"/>
      <c r="M998" s="482"/>
      <c r="N998" s="482"/>
      <c r="O998" s="482"/>
      <c r="P998" s="482"/>
      <c r="Q998" s="482"/>
      <c r="R998" s="482"/>
      <c r="S998" s="482"/>
      <c r="T998" s="482"/>
      <c r="U998" s="482"/>
      <c r="V998" s="482"/>
      <c r="W998" s="482"/>
      <c r="X998" s="482"/>
      <c r="Y998" s="482"/>
      <c r="Z998" s="482"/>
      <c r="AA998" s="482"/>
      <c r="AB998" s="482"/>
      <c r="AC998" s="482"/>
      <c r="AD998" s="482"/>
      <c r="AE998" s="482"/>
      <c r="AF998" s="482"/>
      <c r="AG998" s="482"/>
      <c r="AH998" s="482"/>
      <c r="AI998" s="482"/>
      <c r="AJ998" s="482"/>
      <c r="AK998" s="482"/>
      <c r="AL998" s="482"/>
      <c r="AM998" s="482"/>
      <c r="AN998" s="482"/>
      <c r="AO998" s="482"/>
      <c r="AP998" s="482"/>
    </row>
    <row r="999" spans="1:42" ht="12.75" customHeight="1" x14ac:dyDescent="0.2">
      <c r="A999" s="482"/>
      <c r="B999" s="482"/>
      <c r="C999" s="482"/>
      <c r="D999" s="482"/>
      <c r="E999" s="482"/>
      <c r="F999" s="482"/>
      <c r="G999" s="482"/>
      <c r="H999" s="482"/>
      <c r="I999" s="482"/>
      <c r="J999" s="482"/>
      <c r="K999" s="482"/>
      <c r="L999" s="482"/>
      <c r="M999" s="482"/>
      <c r="N999" s="482"/>
      <c r="O999" s="482"/>
      <c r="P999" s="482"/>
      <c r="Q999" s="482"/>
      <c r="R999" s="482"/>
      <c r="S999" s="482"/>
      <c r="T999" s="482"/>
      <c r="U999" s="482"/>
      <c r="V999" s="482"/>
      <c r="W999" s="482"/>
      <c r="X999" s="482"/>
      <c r="Y999" s="482"/>
      <c r="Z999" s="482"/>
      <c r="AA999" s="482"/>
      <c r="AB999" s="482"/>
      <c r="AC999" s="482"/>
      <c r="AD999" s="482"/>
      <c r="AE999" s="482"/>
      <c r="AF999" s="482"/>
      <c r="AG999" s="482"/>
      <c r="AH999" s="482"/>
      <c r="AI999" s="482"/>
      <c r="AJ999" s="482"/>
      <c r="AK999" s="482"/>
      <c r="AL999" s="482"/>
      <c r="AM999" s="482"/>
      <c r="AN999" s="482"/>
      <c r="AO999" s="482"/>
      <c r="AP999" s="482"/>
    </row>
    <row r="1000" spans="1:42" ht="12.75" customHeight="1" x14ac:dyDescent="0.2">
      <c r="A1000" s="482"/>
      <c r="B1000" s="482"/>
      <c r="C1000" s="482"/>
      <c r="D1000" s="482"/>
      <c r="E1000" s="482"/>
      <c r="F1000" s="482"/>
      <c r="G1000" s="482"/>
      <c r="H1000" s="482"/>
      <c r="I1000" s="482"/>
      <c r="J1000" s="482"/>
      <c r="K1000" s="482"/>
      <c r="L1000" s="482"/>
      <c r="M1000" s="482"/>
      <c r="N1000" s="482"/>
      <c r="O1000" s="482"/>
      <c r="P1000" s="482"/>
      <c r="Q1000" s="482"/>
      <c r="R1000" s="482"/>
      <c r="S1000" s="482"/>
      <c r="T1000" s="482"/>
      <c r="U1000" s="482"/>
      <c r="V1000" s="482"/>
      <c r="W1000" s="482"/>
      <c r="X1000" s="482"/>
      <c r="Y1000" s="482"/>
      <c r="Z1000" s="482"/>
      <c r="AA1000" s="482"/>
      <c r="AB1000" s="482"/>
      <c r="AC1000" s="482"/>
      <c r="AD1000" s="482"/>
      <c r="AE1000" s="482"/>
      <c r="AF1000" s="482"/>
      <c r="AG1000" s="482"/>
      <c r="AH1000" s="482"/>
      <c r="AI1000" s="482"/>
      <c r="AJ1000" s="482"/>
      <c r="AK1000" s="482"/>
      <c r="AL1000" s="482"/>
      <c r="AM1000" s="482"/>
      <c r="AN1000" s="482"/>
      <c r="AO1000" s="482"/>
      <c r="AP1000" s="482"/>
    </row>
  </sheetData>
  <mergeCells count="30">
    <mergeCell ref="A28:A29"/>
    <mergeCell ref="H28:H29"/>
    <mergeCell ref="M28:M29"/>
    <mergeCell ref="A45:A49"/>
    <mergeCell ref="H45:H49"/>
    <mergeCell ref="M45:M49"/>
    <mergeCell ref="M103:M109"/>
    <mergeCell ref="M146:M149"/>
    <mergeCell ref="M166:M169"/>
    <mergeCell ref="M186:M192"/>
    <mergeCell ref="S2:V2"/>
    <mergeCell ref="H103:H109"/>
    <mergeCell ref="H126:H129"/>
    <mergeCell ref="H146:H149"/>
    <mergeCell ref="A166:A169"/>
    <mergeCell ref="H166:H169"/>
    <mergeCell ref="A103:A109"/>
    <mergeCell ref="A186:A192"/>
    <mergeCell ref="H186:H192"/>
    <mergeCell ref="A126:A129"/>
    <mergeCell ref="A146:A149"/>
    <mergeCell ref="AM146:AP146"/>
    <mergeCell ref="AM166:AP166"/>
    <mergeCell ref="M126:M129"/>
    <mergeCell ref="A66:A67"/>
    <mergeCell ref="H66:H67"/>
    <mergeCell ref="M66:M67"/>
    <mergeCell ref="A84:A87"/>
    <mergeCell ref="H84:H87"/>
    <mergeCell ref="M84:M87"/>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1, 3, &amp; 5</vt:lpstr>
      <vt:lpstr>4,7,8</vt:lpstr>
      <vt:lpstr>9,6, &amp; 2</vt:lpstr>
      <vt:lpstr>Rekap Temuan</vt:lpstr>
      <vt:lpstr>Universitas</vt:lpstr>
      <vt:lpstr>Raw Tabel Perhitungan</vt:lpstr>
      <vt:lpstr>Universitas (2)</vt:lpstr>
      <vt:lpstr>FKIK</vt:lpstr>
      <vt:lpstr>Keperawatan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dcterms:created xsi:type="dcterms:W3CDTF">2022-01-25T07:55:47Z</dcterms:created>
  <dcterms:modified xsi:type="dcterms:W3CDTF">2023-05-09T02:21:17Z</dcterms:modified>
</cp:coreProperties>
</file>